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 defaultThemeVersion="124226"/>
  <xr:revisionPtr revIDLastSave="0" documentId="13_ncr:1_{921532D1-BE96-4619-8C22-E928144258C6}" xr6:coauthVersionLast="47" xr6:coauthVersionMax="47" xr10:uidLastSave="{00000000-0000-0000-0000-000000000000}"/>
  <bookViews>
    <workbookView xWindow="-120" yWindow="-120" windowWidth="29040" windowHeight="1572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" sheetId="63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21" i="56"/>
  <c r="I20" i="56"/>
  <c r="I18" i="56"/>
  <c r="I10" i="56" l="1"/>
  <c r="I9" i="56"/>
  <c r="I8" i="56"/>
  <c r="I6" i="56"/>
  <c r="I16" i="56" l="1"/>
  <c r="I15" i="56"/>
  <c r="I14" i="56"/>
  <c r="I12" i="56"/>
  <c r="W155" i="55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L22" i="56"/>
  <c r="L21" i="56"/>
  <c r="L20" i="56"/>
  <c r="L18" i="56"/>
  <c r="L16" i="56"/>
  <c r="L15" i="56"/>
  <c r="L14" i="56"/>
  <c r="L12" i="56"/>
  <c r="L10" i="56"/>
  <c r="L9" i="56"/>
  <c r="L8" i="56"/>
  <c r="L6" i="56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P153" i="55"/>
  <c r="Z152" i="55"/>
  <c r="P151" i="55"/>
  <c r="AG79" i="55" l="1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AN137" i="55"/>
  <c r="P140" i="55"/>
  <c r="AN138" i="55"/>
  <c r="P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P149" i="55"/>
  <c r="AN146" i="55"/>
  <c r="AM146" i="55"/>
  <c r="AN145" i="55"/>
  <c r="P147" i="55"/>
  <c r="AN144" i="55"/>
  <c r="AN143" i="55"/>
  <c r="P145" i="55"/>
  <c r="AN142" i="55"/>
  <c r="P144" i="55"/>
  <c r="AN141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P76" i="55"/>
  <c r="P74" i="55"/>
  <c r="P72" i="55"/>
  <c r="P71" i="55"/>
  <c r="P70" i="55"/>
  <c r="P68" i="55"/>
  <c r="P67" i="55"/>
  <c r="P66" i="55"/>
  <c r="Q26" i="55"/>
  <c r="R26" i="55"/>
  <c r="S26" i="55"/>
  <c r="P26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P8" i="55" l="1"/>
  <c r="P14" i="55" l="1"/>
  <c r="P12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<sst xmlns="http://schemas.openxmlformats.org/spreadsheetml/2006/main" count="19080" uniqueCount="845">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</sst>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_-&quot;€&quot;* #,##0.00_-;\-&quot;€&quot;* #,##0.00_-;_-&quot;€&quot;* &quot;-&quot;??_-;_-@_-"/>
    <numFmt numFmtId="165" formatCode="_(* #,##0.00_);_(* \(#,##0.00\);_(* &quot;-&quot;??_);_(@_)"/>
    <numFmt numFmtId="166" formatCode="0.0"/>
    <numFmt numFmtId="167" formatCode="0.0000"/>
    <numFmt numFmtId="168" formatCode="\Te\x\t"/>
    <numFmt numFmtId="169" formatCode="_ * #,##0_ ;_ * \-#,##0_ ;_ * &quot;-&quot;??_ ;_ @_ "/>
    <numFmt numFmtId="170" formatCode="#,##0.0"/>
    <numFmt numFmtId="171" formatCode="0.00000"/>
    <numFmt numFmtId="172" formatCode="#,##0.000"/>
    <numFmt numFmtId="173" formatCode="0.000"/>
    <numFmt numFmtId="174" formatCode="0.0%"/>
    <numFmt numFmtId="175" formatCode="_(* #,##0_);_(* \(#,##0\);_(* &quot;-&quot;??_);_(@_)"/>
    <numFmt numFmtId="176" formatCode="_-&quot;€&quot;* #,##0_-;\-&quot;€&quot;* #,##0_-;_-&quot;€&quot;* &quot;-&quot;??_-;_-@_-"/>
  </numFmts>
  <fonts count="6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164" fontId="58" fillId="0" borderId="0" applyFont="0" applyFill="0" applyBorder="0" applyAlignment="0" applyProtection="0"/>
  </cellStyleXfs>
  <cellXfs count="611">
    <xf numFmtId="0" fontId="0" fillId="0" borderId="0" xfId="0"/>
    <xf numFmtId="2" fontId="0" fillId="0" borderId="0" xfId="0" applyNumberFormat="1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9" fontId="24" fillId="0" borderId="0" xfId="2" applyNumberFormat="1" applyFont="1" applyFill="1" applyBorder="1" applyAlignment="1">
      <alignment horizontal="center"/>
    </xf>
    <xf numFmtId="168" fontId="0" fillId="16" borderId="0" xfId="0" applyNumberFormat="1" applyFill="1"/>
    <xf numFmtId="168" fontId="0" fillId="0" borderId="0" xfId="0" applyNumberFormat="1"/>
    <xf numFmtId="168" fontId="23" fillId="2" borderId="3" xfId="0" applyNumberFormat="1" applyFont="1" applyFill="1" applyBorder="1" applyAlignment="1">
      <alignment horizontal="left" vertical="center" wrapText="1"/>
    </xf>
    <xf numFmtId="168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/>
    <xf numFmtId="0" fontId="15" fillId="0" borderId="0" xfId="0" applyFont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/>
    <xf numFmtId="0" fontId="15" fillId="19" borderId="0" xfId="0" applyFont="1" applyFill="1"/>
    <xf numFmtId="9" fontId="15" fillId="19" borderId="0" xfId="0" applyNumberFormat="1" applyFont="1" applyFill="1"/>
    <xf numFmtId="9" fontId="15" fillId="0" borderId="0" xfId="0" applyNumberFormat="1" applyFont="1"/>
    <xf numFmtId="2" fontId="15" fillId="20" borderId="0" xfId="0" applyNumberFormat="1" applyFont="1" applyFill="1"/>
    <xf numFmtId="0" fontId="15" fillId="20" borderId="0" xfId="0" applyFont="1" applyFill="1"/>
    <xf numFmtId="9" fontId="15" fillId="20" borderId="0" xfId="0" applyNumberFormat="1" applyFont="1" applyFill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8" fontId="0" fillId="0" borderId="28" xfId="0" applyNumberFormat="1" applyBorder="1"/>
    <xf numFmtId="168" fontId="10" fillId="0" borderId="28" xfId="0" applyNumberFormat="1" applyFont="1" applyBorder="1"/>
    <xf numFmtId="168" fontId="10" fillId="0" borderId="0" xfId="0" applyNumberFormat="1" applyFont="1"/>
    <xf numFmtId="168" fontId="4" fillId="0" borderId="0" xfId="0" applyNumberFormat="1" applyFont="1"/>
    <xf numFmtId="168" fontId="0" fillId="0" borderId="2" xfId="0" applyNumberFormat="1" applyBorder="1"/>
    <xf numFmtId="168" fontId="10" fillId="0" borderId="2" xfId="0" applyNumberFormat="1" applyFont="1" applyBorder="1"/>
    <xf numFmtId="168" fontId="10" fillId="0" borderId="27" xfId="0" applyNumberFormat="1" applyFont="1" applyBorder="1"/>
    <xf numFmtId="168" fontId="0" fillId="0" borderId="27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6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8" fontId="25" fillId="5" borderId="0" xfId="0" quotePrefix="1" applyNumberFormat="1" applyFont="1" applyFill="1" applyAlignment="1">
      <alignment horizontal="left" vertical="top" wrapText="1"/>
    </xf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2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1" fontId="15" fillId="19" borderId="7" xfId="0" applyNumberFormat="1" applyFont="1" applyFill="1" applyBorder="1"/>
    <xf numFmtId="171" fontId="15" fillId="0" borderId="6" xfId="0" applyNumberFormat="1" applyFont="1" applyBorder="1"/>
    <xf numFmtId="171" fontId="15" fillId="19" borderId="6" xfId="0" applyNumberFormat="1" applyFont="1" applyFill="1" applyBorder="1"/>
    <xf numFmtId="171" fontId="15" fillId="19" borderId="15" xfId="0" applyNumberFormat="1" applyFont="1" applyFill="1" applyBorder="1"/>
    <xf numFmtId="2" fontId="15" fillId="0" borderId="26" xfId="0" applyNumberFormat="1" applyFont="1" applyBorder="1"/>
    <xf numFmtId="0" fontId="0" fillId="0" borderId="11" xfId="0" applyBorder="1"/>
    <xf numFmtId="0" fontId="0" fillId="0" borderId="8" xfId="0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3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6" fontId="49" fillId="0" borderId="0" xfId="0" applyNumberFormat="1" applyFont="1" applyAlignment="1">
      <alignment horizontal="center" vertical="center"/>
    </xf>
    <xf numFmtId="166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6" fontId="48" fillId="9" borderId="0" xfId="0" applyNumberFormat="1" applyFont="1" applyFill="1" applyAlignment="1">
      <alignment horizontal="center" vertical="center"/>
    </xf>
    <xf numFmtId="166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70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6" fontId="50" fillId="0" borderId="25" xfId="0" applyNumberFormat="1" applyFont="1" applyBorder="1" applyAlignment="1">
      <alignment horizontal="center" vertical="center"/>
    </xf>
    <xf numFmtId="166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70" fontId="49" fillId="0" borderId="0" xfId="0" applyNumberFormat="1" applyFont="1" applyAlignment="1">
      <alignment horizontal="center" vertical="center"/>
    </xf>
    <xf numFmtId="170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6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6" fontId="49" fillId="12" borderId="0" xfId="0" applyNumberFormat="1" applyFont="1" applyFill="1" applyAlignment="1">
      <alignment horizontal="center" vertical="center"/>
    </xf>
    <xf numFmtId="166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6" fontId="49" fillId="12" borderId="5" xfId="0" applyNumberFormat="1" applyFont="1" applyFill="1" applyBorder="1" applyAlignment="1">
      <alignment horizontal="center" vertical="center"/>
    </xf>
    <xf numFmtId="166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10" fontId="0" fillId="0" borderId="0" xfId="3" applyNumberFormat="1" applyFont="1"/>
    <xf numFmtId="166" fontId="49" fillId="0" borderId="0" xfId="3" applyNumberFormat="1" applyFont="1" applyBorder="1" applyAlignment="1">
      <alignment horizontal="center" vertical="center"/>
    </xf>
    <xf numFmtId="166" fontId="49" fillId="0" borderId="10" xfId="3" applyNumberFormat="1" applyFont="1" applyBorder="1" applyAlignment="1">
      <alignment horizontal="center" vertical="center"/>
    </xf>
    <xf numFmtId="166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4" fontId="0" fillId="0" borderId="0" xfId="3" applyNumberFormat="1" applyFont="1"/>
    <xf numFmtId="9" fontId="0" fillId="0" borderId="0" xfId="0" applyNumberFormat="1"/>
    <xf numFmtId="174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4" fontId="28" fillId="33" borderId="0" xfId="0" applyNumberFormat="1" applyFont="1" applyFill="1"/>
    <xf numFmtId="173" fontId="0" fillId="0" borderId="0" xfId="0" applyNumberFormat="1"/>
    <xf numFmtId="173" fontId="22" fillId="0" borderId="41" xfId="0" applyNumberFormat="1" applyFont="1" applyBorder="1"/>
    <xf numFmtId="173" fontId="4" fillId="0" borderId="6" xfId="0" applyNumberFormat="1" applyFont="1" applyBorder="1"/>
    <xf numFmtId="173" fontId="4" fillId="19" borderId="40" xfId="0" applyNumberFormat="1" applyFont="1" applyFill="1" applyBorder="1"/>
    <xf numFmtId="173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7" fontId="4" fillId="0" borderId="58" xfId="0" applyNumberFormat="1" applyFont="1" applyBorder="1"/>
    <xf numFmtId="167" fontId="4" fillId="19" borderId="41" xfId="0" applyNumberFormat="1" applyFont="1" applyFill="1" applyBorder="1"/>
    <xf numFmtId="167" fontId="4" fillId="0" borderId="7" xfId="0" applyNumberFormat="1" applyFont="1" applyBorder="1"/>
    <xf numFmtId="167" fontId="4" fillId="0" borderId="6" xfId="0" applyNumberFormat="1" applyFont="1" applyBorder="1"/>
    <xf numFmtId="167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6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6" fontId="0" fillId="0" borderId="0" xfId="0" applyNumberFormat="1"/>
    <xf numFmtId="0" fontId="6" fillId="0" borderId="0" xfId="0" applyFon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6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6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6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168" fontId="55" fillId="35" borderId="0" xfId="4" applyNumberFormat="1"/>
    <xf numFmtId="168" fontId="55" fillId="35" borderId="0" xfId="4" applyNumberFormat="1" applyBorder="1" applyAlignment="1" applyProtection="1"/>
    <xf numFmtId="0" fontId="55" fillId="35" borderId="0" xfId="4"/>
    <xf numFmtId="168" fontId="56" fillId="5" borderId="2" xfId="0" applyNumberFormat="1" applyFont="1" applyFill="1" applyBorder="1" applyAlignment="1">
      <alignment horizontal="center" vertical="center" wrapText="1"/>
    </xf>
    <xf numFmtId="168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6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/>
    <xf numFmtId="1" fontId="15" fillId="19" borderId="0" xfId="0" applyNumberFormat="1" applyFont="1" applyFill="1"/>
    <xf numFmtId="175" fontId="15" fillId="19" borderId="9" xfId="2" applyNumberFormat="1" applyFont="1" applyFill="1" applyBorder="1"/>
    <xf numFmtId="175" fontId="15" fillId="0" borderId="25" xfId="2" applyNumberFormat="1" applyFont="1" applyBorder="1"/>
    <xf numFmtId="175" fontId="15" fillId="19" borderId="25" xfId="2" applyNumberFormat="1" applyFont="1" applyFill="1" applyBorder="1"/>
    <xf numFmtId="0" fontId="4" fillId="0" borderId="87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/>
    <xf numFmtId="0" fontId="0" fillId="38" borderId="0" xfId="0" applyFill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6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80" xfId="0" applyFill="1" applyBorder="1"/>
    <xf numFmtId="165" fontId="0" fillId="15" borderId="80" xfId="2" applyFont="1" applyFill="1" applyBorder="1"/>
    <xf numFmtId="165" fontId="0" fillId="15" borderId="0" xfId="2" applyFont="1" applyFill="1" applyBorder="1"/>
    <xf numFmtId="165" fontId="0" fillId="34" borderId="2" xfId="2" applyFont="1" applyFill="1" applyBorder="1"/>
    <xf numFmtId="165" fontId="0" fillId="34" borderId="85" xfId="2" applyFont="1" applyFill="1" applyBorder="1"/>
    <xf numFmtId="176" fontId="0" fillId="34" borderId="88" xfId="0" applyNumberFormat="1" applyFill="1" applyBorder="1"/>
    <xf numFmtId="176" fontId="0" fillId="34" borderId="2" xfId="0" applyNumberFormat="1" applyFill="1" applyBorder="1"/>
    <xf numFmtId="176" fontId="0" fillId="34" borderId="85" xfId="0" applyNumberFormat="1" applyFill="1" applyBorder="1"/>
    <xf numFmtId="176" fontId="0" fillId="15" borderId="87" xfId="0" applyNumberFormat="1" applyFill="1" applyBorder="1"/>
    <xf numFmtId="176" fontId="0" fillId="15" borderId="0" xfId="0" applyNumberFormat="1" applyFill="1"/>
    <xf numFmtId="176" fontId="0" fillId="15" borderId="80" xfId="0" applyNumberFormat="1" applyFill="1" applyBorder="1"/>
    <xf numFmtId="176" fontId="0" fillId="39" borderId="0" xfId="0" applyNumberFormat="1" applyFill="1"/>
    <xf numFmtId="176" fontId="0" fillId="39" borderId="80" xfId="0" applyNumberFormat="1" applyFill="1" applyBorder="1"/>
    <xf numFmtId="165" fontId="0" fillId="39" borderId="0" xfId="2" applyFont="1" applyFill="1" applyBorder="1"/>
    <xf numFmtId="165" fontId="0" fillId="39" borderId="80" xfId="2" applyFont="1" applyFill="1" applyBorder="1"/>
    <xf numFmtId="0" fontId="59" fillId="0" borderId="88" xfId="0" applyFont="1" applyBorder="1"/>
    <xf numFmtId="0" fontId="59" fillId="0" borderId="2" xfId="0" applyFont="1" applyBorder="1"/>
    <xf numFmtId="0" fontId="59" fillId="0" borderId="85" xfId="0" applyFont="1" applyBorder="1"/>
    <xf numFmtId="176" fontId="0" fillId="34" borderId="87" xfId="0" applyNumberFormat="1" applyFill="1" applyBorder="1"/>
    <xf numFmtId="4" fontId="15" fillId="19" borderId="7" xfId="0" applyNumberFormat="1" applyFont="1" applyFill="1" applyBorder="1"/>
    <xf numFmtId="173" fontId="15" fillId="19" borderId="11" xfId="0" applyNumberFormat="1" applyFont="1" applyFill="1" applyBorder="1"/>
    <xf numFmtId="173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6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6" fontId="0" fillId="12" borderId="0" xfId="8" applyNumberFormat="1" applyFont="1" applyFill="1"/>
    <xf numFmtId="176" fontId="0" fillId="37" borderId="87" xfId="0" applyNumberFormat="1" applyFill="1" applyBorder="1"/>
    <xf numFmtId="176" fontId="0" fillId="37" borderId="0" xfId="0" applyNumberFormat="1" applyFill="1"/>
    <xf numFmtId="165" fontId="0" fillId="37" borderId="87" xfId="2" applyFont="1" applyFill="1" applyBorder="1"/>
    <xf numFmtId="165" fontId="0" fillId="37" borderId="0" xfId="2" applyFont="1" applyFill="1" applyBorder="1"/>
    <xf numFmtId="165" fontId="0" fillId="37" borderId="80" xfId="2" applyFont="1" applyFill="1" applyBorder="1"/>
    <xf numFmtId="165" fontId="0" fillId="15" borderId="87" xfId="2" applyFont="1" applyFill="1" applyBorder="1"/>
    <xf numFmtId="165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6" fontId="30" fillId="23" borderId="42" xfId="0" applyNumberFormat="1" applyFont="1" applyFill="1" applyBorder="1" applyAlignment="1">
      <alignment horizontal="center" vertical="center"/>
    </xf>
    <xf numFmtId="166" fontId="30" fillId="23" borderId="27" xfId="0" applyNumberFormat="1" applyFont="1" applyFill="1" applyBorder="1" applyAlignment="1">
      <alignment horizontal="center" vertical="center"/>
    </xf>
    <xf numFmtId="166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6" fontId="30" fillId="10" borderId="54" xfId="0" applyNumberFormat="1" applyFont="1" applyFill="1" applyBorder="1" applyAlignment="1">
      <alignment horizontal="center" vertical="center"/>
    </xf>
    <xf numFmtId="166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0" borderId="0" xfId="0" applyFont="1" applyFill="1" applyAlignment="1">
      <alignment horizont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sul\Documents\GitHub\times-ireland-model\VT_IE_RSD.xlsx" TargetMode="External"/><Relationship Id="rId1" Type="http://schemas.openxmlformats.org/officeDocument/2006/relationships/externalLinkPath" Target="/Users/rbsul/Documents/GitHub/times-ireland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1.6456043796048913E-3</v>
          </cell>
        </row>
        <row r="8">
          <cell r="L8">
            <v>5.7786168730819196E-3</v>
          </cell>
        </row>
        <row r="9">
          <cell r="L9">
            <v>7.4241698715176612E-4</v>
          </cell>
        </row>
        <row r="10">
          <cell r="L10">
            <v>6.9732301417353216E-4</v>
          </cell>
        </row>
        <row r="56">
          <cell r="L56">
            <v>4.2902290009776573E-4</v>
          </cell>
        </row>
        <row r="58">
          <cell r="L58">
            <v>4.0244969239508072E-3</v>
          </cell>
        </row>
        <row r="59">
          <cell r="L59">
            <v>5.0614283922448679E-4</v>
          </cell>
        </row>
        <row r="60">
          <cell r="L60">
            <v>5.5272693120035036E-4</v>
          </cell>
        </row>
        <row r="106">
          <cell r="L106">
            <v>2.4058665241777602E-3</v>
          </cell>
        </row>
        <row r="108">
          <cell r="L108">
            <v>4.2605415152040874E-3</v>
          </cell>
        </row>
        <row r="109">
          <cell r="L109">
            <v>8.4666683429302934E-4</v>
          </cell>
        </row>
        <row r="110">
          <cell r="L110">
            <v>6.6867996369597798E-4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topLeftCell="A4" workbookViewId="0"/>
  </sheetViews>
  <sheetFormatPr defaultColWidth="8.85546875" defaultRowHeight="15"/>
  <cols>
    <col min="1" max="4" width="21.7109375" style="465" customWidth="1"/>
    <col min="5" max="6" width="14.140625" style="465" customWidth="1"/>
    <col min="7" max="7" width="12.140625" style="465" customWidth="1"/>
    <col min="8" max="10" width="8.140625" style="465" customWidth="1"/>
    <col min="11" max="11" width="9.7109375" style="465" customWidth="1"/>
    <col min="12" max="12" width="8.140625" style="465" customWidth="1"/>
    <col min="13" max="13" width="10" style="465" customWidth="1"/>
    <col min="14" max="14" width="11.42578125" style="465" customWidth="1"/>
    <col min="15" max="15" width="13.42578125" style="465" customWidth="1"/>
    <col min="16" max="16384" width="8.85546875" style="465"/>
  </cols>
  <sheetData>
    <row r="1" spans="1:26">
      <c r="A1" s="463"/>
      <c r="B1" s="463"/>
      <c r="C1" s="463"/>
      <c r="D1" s="463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4"/>
      <c r="X1" s="464"/>
      <c r="Y1" s="464"/>
      <c r="Z1" s="464"/>
    </row>
    <row r="2" spans="1:26">
      <c r="A2" s="463"/>
      <c r="B2" s="463"/>
      <c r="C2" s="463"/>
      <c r="D2" s="463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  <c r="Z2" s="464"/>
    </row>
    <row r="3" spans="1:26">
      <c r="A3" s="463"/>
      <c r="B3" s="463"/>
      <c r="C3" s="463"/>
      <c r="D3" s="463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</row>
    <row r="4" spans="1:26">
      <c r="A4" s="463"/>
      <c r="B4" s="463"/>
      <c r="C4" s="463"/>
      <c r="D4" s="463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  <c r="Y4" s="464"/>
      <c r="Z4" s="464"/>
    </row>
    <row r="5" spans="1:26">
      <c r="A5" s="463"/>
      <c r="B5" s="463"/>
      <c r="C5" s="463"/>
      <c r="D5" s="463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  <c r="R5" s="464"/>
      <c r="S5" s="464"/>
      <c r="T5" s="464"/>
      <c r="U5" s="464"/>
      <c r="V5" s="464"/>
      <c r="W5" s="464"/>
      <c r="X5" s="464"/>
      <c r="Y5" s="464"/>
      <c r="Z5" s="464"/>
    </row>
    <row r="6" spans="1:26">
      <c r="A6" s="463"/>
      <c r="B6" s="463"/>
      <c r="C6" s="463"/>
      <c r="D6" s="463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</row>
    <row r="7" spans="1:26">
      <c r="A7" s="463"/>
      <c r="B7" s="463"/>
      <c r="C7" s="463"/>
      <c r="D7" s="463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</row>
    <row r="8" spans="1:26">
      <c r="A8" s="463"/>
      <c r="B8" s="463"/>
      <c r="C8" s="463"/>
      <c r="D8" s="463"/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  <c r="S8" s="464"/>
      <c r="T8" s="464"/>
      <c r="U8" s="464"/>
      <c r="V8" s="464"/>
      <c r="W8" s="464"/>
      <c r="X8" s="464"/>
      <c r="Y8" s="464"/>
      <c r="Z8" s="464"/>
    </row>
    <row r="9" spans="1:26">
      <c r="A9" s="463"/>
      <c r="B9" s="463"/>
      <c r="C9" s="463"/>
      <c r="D9" s="463"/>
      <c r="E9" s="464"/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  <c r="Q9" s="464"/>
      <c r="R9" s="464"/>
      <c r="S9" s="464"/>
      <c r="T9" s="464"/>
      <c r="U9" s="464"/>
      <c r="V9" s="464"/>
      <c r="W9" s="464"/>
      <c r="X9" s="464"/>
      <c r="Y9" s="464"/>
      <c r="Z9" s="464"/>
    </row>
    <row r="10" spans="1:26">
      <c r="A10" s="463"/>
      <c r="B10" s="463"/>
      <c r="C10" s="463"/>
      <c r="D10" s="463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</row>
    <row r="11" spans="1:26">
      <c r="A11" s="463"/>
      <c r="B11" s="463"/>
      <c r="C11" s="463"/>
      <c r="D11" s="463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</row>
    <row r="12" spans="1:26">
      <c r="A12" s="463"/>
      <c r="B12" s="463"/>
      <c r="C12" s="463"/>
      <c r="D12" s="463"/>
      <c r="E12" s="464"/>
      <c r="F12" s="464"/>
      <c r="G12" s="464"/>
      <c r="H12" s="464"/>
      <c r="I12" s="464"/>
      <c r="J12" s="464"/>
      <c r="K12" s="464"/>
      <c r="L12" s="464"/>
      <c r="M12" s="464"/>
      <c r="N12" s="464"/>
      <c r="O12" s="464"/>
      <c r="P12" s="464"/>
      <c r="Q12" s="464"/>
      <c r="R12" s="464"/>
      <c r="S12" s="464"/>
      <c r="T12" s="464"/>
      <c r="U12" s="464"/>
      <c r="V12" s="464"/>
      <c r="W12" s="464"/>
      <c r="X12" s="464"/>
      <c r="Y12" s="464"/>
      <c r="Z12" s="464"/>
    </row>
    <row r="13" spans="1:26">
      <c r="A13" s="463"/>
      <c r="B13" s="463"/>
      <c r="C13" s="463"/>
      <c r="D13" s="463"/>
      <c r="E13" s="464"/>
      <c r="F13" s="464"/>
      <c r="G13" s="464"/>
      <c r="H13" s="464"/>
      <c r="I13" s="464"/>
      <c r="J13" s="464"/>
      <c r="K13" s="464"/>
      <c r="L13" s="464"/>
      <c r="M13" s="464"/>
      <c r="N13" s="464"/>
      <c r="O13" s="464"/>
      <c r="P13" s="464"/>
      <c r="Q13" s="464"/>
      <c r="R13" s="464"/>
      <c r="S13" s="464"/>
      <c r="T13" s="464"/>
      <c r="U13" s="464"/>
      <c r="V13" s="464"/>
      <c r="W13" s="464"/>
      <c r="X13" s="464"/>
      <c r="Y13" s="464"/>
      <c r="Z13" s="464"/>
    </row>
    <row r="14" spans="1:26">
      <c r="A14" s="463"/>
      <c r="B14" s="463"/>
      <c r="C14" s="463"/>
      <c r="D14" s="463"/>
      <c r="E14" s="464"/>
      <c r="F14" s="464"/>
      <c r="G14" s="464"/>
      <c r="H14" s="464"/>
      <c r="I14" s="464"/>
      <c r="J14" s="464"/>
      <c r="K14" s="464"/>
      <c r="L14" s="464"/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464"/>
      <c r="X14" s="464"/>
      <c r="Y14" s="464"/>
      <c r="Z14" s="464"/>
    </row>
    <row r="15" spans="1:26">
      <c r="A15" s="463"/>
      <c r="B15" s="463"/>
      <c r="C15" s="463"/>
      <c r="D15" s="463"/>
      <c r="E15" s="464"/>
      <c r="F15" s="464"/>
      <c r="G15" s="464"/>
      <c r="H15" s="464"/>
      <c r="I15" s="464"/>
      <c r="J15" s="464"/>
      <c r="K15" s="464"/>
      <c r="L15" s="464"/>
      <c r="M15" s="464"/>
      <c r="N15" s="464"/>
      <c r="O15" s="464"/>
      <c r="P15" s="464"/>
      <c r="Q15" s="464"/>
      <c r="R15" s="464"/>
      <c r="S15" s="464"/>
      <c r="T15" s="464"/>
      <c r="U15" s="464"/>
      <c r="V15" s="464"/>
      <c r="W15" s="464"/>
      <c r="X15" s="464"/>
      <c r="Y15" s="464"/>
      <c r="Z15" s="464"/>
    </row>
    <row r="16" spans="1:26" ht="102.75" customHeight="1">
      <c r="A16" s="560" t="s">
        <v>675</v>
      </c>
      <c r="B16" s="560"/>
      <c r="C16" s="560"/>
      <c r="D16" s="560"/>
      <c r="E16" s="466"/>
      <c r="F16" s="466"/>
      <c r="G16" s="467"/>
      <c r="H16" s="467"/>
      <c r="I16" s="467"/>
      <c r="J16" s="467"/>
      <c r="K16" s="467"/>
      <c r="L16" s="467"/>
      <c r="M16" s="464"/>
      <c r="N16" s="464"/>
      <c r="O16" s="464"/>
      <c r="P16" s="464"/>
      <c r="Q16" s="464"/>
      <c r="R16" s="464"/>
      <c r="S16" s="464"/>
      <c r="T16" s="464"/>
      <c r="U16" s="464"/>
      <c r="V16" s="464"/>
      <c r="W16" s="464"/>
      <c r="X16" s="464"/>
      <c r="Y16" s="464"/>
      <c r="Z16" s="464"/>
    </row>
    <row r="17" spans="1:26" ht="17.25" customHeight="1">
      <c r="A17" s="468"/>
      <c r="B17" s="468"/>
      <c r="C17" s="468"/>
      <c r="D17" s="468"/>
      <c r="E17" s="464"/>
      <c r="F17" s="464"/>
      <c r="G17" s="464"/>
      <c r="H17" s="464"/>
      <c r="I17" s="464"/>
      <c r="J17" s="464"/>
      <c r="K17" s="464"/>
      <c r="L17" s="464"/>
      <c r="M17" s="464"/>
      <c r="N17" s="464"/>
      <c r="O17" s="464"/>
      <c r="P17" s="464"/>
      <c r="Q17" s="464"/>
      <c r="R17" s="464"/>
      <c r="S17" s="464"/>
      <c r="T17" s="464"/>
      <c r="U17" s="464"/>
      <c r="V17" s="464"/>
      <c r="W17" s="464"/>
      <c r="X17" s="464"/>
      <c r="Y17" s="464"/>
      <c r="Z17" s="464"/>
    </row>
    <row r="18" spans="1:26" ht="17.25" customHeight="1">
      <c r="A18" s="468"/>
      <c r="B18" s="468"/>
      <c r="C18" s="468"/>
      <c r="D18" s="468"/>
      <c r="E18" s="469"/>
      <c r="F18" s="469"/>
      <c r="G18" s="470"/>
      <c r="H18" s="470"/>
      <c r="I18" s="470"/>
      <c r="J18" s="470"/>
      <c r="K18" s="470"/>
      <c r="L18" s="470"/>
      <c r="M18" s="464"/>
      <c r="N18" s="464"/>
      <c r="O18" s="464"/>
      <c r="P18" s="464"/>
      <c r="Q18" s="464"/>
      <c r="R18" s="464"/>
      <c r="S18" s="464"/>
      <c r="T18" s="464"/>
      <c r="U18" s="464"/>
      <c r="V18" s="464"/>
      <c r="W18" s="464"/>
      <c r="X18" s="464"/>
      <c r="Y18" s="464"/>
      <c r="Z18" s="464"/>
    </row>
    <row r="19" spans="1:26" ht="17.25" customHeight="1">
      <c r="A19" s="471" t="s">
        <v>0</v>
      </c>
      <c r="B19" s="559" t="s">
        <v>691</v>
      </c>
      <c r="C19" s="559"/>
      <c r="D19" s="559"/>
      <c r="E19" s="472"/>
      <c r="F19" s="472"/>
      <c r="G19" s="473"/>
      <c r="H19" s="473"/>
      <c r="I19" s="473"/>
      <c r="J19" s="473"/>
      <c r="K19" s="473"/>
      <c r="L19" s="473"/>
      <c r="M19" s="464"/>
      <c r="N19" s="464"/>
      <c r="O19" s="464"/>
      <c r="P19" s="464"/>
      <c r="Q19" s="464"/>
      <c r="R19" s="464"/>
      <c r="S19" s="464"/>
      <c r="T19" s="464"/>
      <c r="U19" s="464"/>
      <c r="V19" s="464"/>
      <c r="W19" s="464"/>
      <c r="X19" s="464"/>
      <c r="Y19" s="464"/>
      <c r="Z19" s="464"/>
    </row>
    <row r="20" spans="1:26" ht="17.25" customHeight="1">
      <c r="A20" s="471" t="s">
        <v>676</v>
      </c>
      <c r="B20" s="559" t="s">
        <v>686</v>
      </c>
      <c r="C20" s="559"/>
      <c r="D20" s="559"/>
      <c r="E20" s="472"/>
      <c r="F20" s="472"/>
      <c r="G20" s="473"/>
      <c r="H20" s="473"/>
      <c r="I20" s="473"/>
      <c r="J20" s="473"/>
      <c r="K20" s="473"/>
      <c r="L20" s="473"/>
      <c r="M20" s="464"/>
      <c r="N20" s="464"/>
      <c r="O20" s="464"/>
      <c r="P20" s="464"/>
      <c r="Q20" s="464"/>
      <c r="R20" s="464"/>
      <c r="S20" s="464"/>
      <c r="T20" s="464"/>
      <c r="U20" s="464"/>
      <c r="V20" s="464"/>
      <c r="W20" s="464"/>
      <c r="X20" s="464"/>
      <c r="Y20" s="464"/>
      <c r="Z20" s="464"/>
    </row>
    <row r="21" spans="1:26" ht="17.25" customHeight="1">
      <c r="A21" s="471" t="s">
        <v>677</v>
      </c>
      <c r="B21" s="474" t="s">
        <v>687</v>
      </c>
      <c r="C21" s="474"/>
      <c r="D21" s="474"/>
      <c r="E21" s="472"/>
      <c r="F21" s="472"/>
      <c r="G21" s="473"/>
      <c r="H21" s="473"/>
      <c r="I21" s="473"/>
      <c r="J21" s="473"/>
      <c r="K21" s="473"/>
      <c r="L21" s="473"/>
      <c r="M21" s="464"/>
      <c r="N21" s="464"/>
      <c r="O21" s="464"/>
      <c r="P21" s="464"/>
      <c r="Q21" s="464"/>
      <c r="R21" s="464"/>
      <c r="S21" s="464"/>
      <c r="T21" s="464"/>
      <c r="U21" s="464"/>
      <c r="V21" s="464"/>
      <c r="W21" s="464"/>
      <c r="X21" s="464"/>
      <c r="Y21" s="464"/>
      <c r="Z21" s="464"/>
    </row>
    <row r="22" spans="1:26" ht="17.25" customHeight="1">
      <c r="A22" s="471"/>
      <c r="B22" s="474"/>
      <c r="C22" s="474"/>
      <c r="D22" s="474"/>
      <c r="E22" s="472"/>
      <c r="F22" s="472"/>
      <c r="G22" s="473"/>
      <c r="H22" s="473"/>
      <c r="I22" s="473"/>
      <c r="J22" s="473"/>
      <c r="K22" s="473"/>
      <c r="L22" s="473"/>
      <c r="M22" s="464"/>
      <c r="N22" s="464"/>
      <c r="O22" s="464"/>
      <c r="P22" s="464"/>
      <c r="Q22" s="464"/>
      <c r="R22" s="464"/>
      <c r="S22" s="464"/>
      <c r="T22" s="464"/>
      <c r="U22" s="464"/>
      <c r="V22" s="464"/>
      <c r="W22" s="464"/>
      <c r="X22" s="464"/>
      <c r="Y22" s="464"/>
      <c r="Z22" s="464"/>
    </row>
    <row r="23" spans="1:26" ht="17.25" customHeight="1">
      <c r="A23" s="471" t="s">
        <v>678</v>
      </c>
      <c r="B23" s="559" t="s">
        <v>688</v>
      </c>
      <c r="C23" s="559"/>
      <c r="D23" s="559"/>
      <c r="E23" s="464"/>
      <c r="F23" s="464"/>
      <c r="G23" s="464"/>
      <c r="H23" s="464"/>
      <c r="I23" s="464"/>
      <c r="J23" s="464"/>
      <c r="K23" s="464"/>
      <c r="L23" s="464"/>
      <c r="M23" s="464"/>
      <c r="N23" s="464"/>
      <c r="O23" s="464"/>
      <c r="P23" s="464"/>
      <c r="Q23" s="464"/>
      <c r="R23" s="464"/>
      <c r="S23" s="464"/>
      <c r="T23" s="464"/>
      <c r="U23" s="464"/>
      <c r="V23" s="464"/>
      <c r="W23" s="464"/>
      <c r="X23" s="464"/>
      <c r="Y23" s="464"/>
      <c r="Z23" s="464"/>
    </row>
    <row r="24" spans="1:26" ht="17.25" customHeight="1">
      <c r="A24" s="471"/>
      <c r="B24" s="559" t="s">
        <v>689</v>
      </c>
      <c r="C24" s="559"/>
      <c r="D24" s="559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</row>
    <row r="25" spans="1:26" ht="17.25" customHeight="1">
      <c r="A25" s="471"/>
      <c r="B25" s="559" t="s">
        <v>690</v>
      </c>
      <c r="C25" s="559"/>
      <c r="D25" s="559"/>
      <c r="E25" s="464"/>
      <c r="F25" s="464"/>
      <c r="G25" s="464"/>
      <c r="H25" s="464"/>
      <c r="I25" s="464"/>
      <c r="J25" s="464"/>
      <c r="K25" s="464"/>
      <c r="L25" s="464"/>
      <c r="M25" s="464"/>
      <c r="N25" s="464"/>
      <c r="O25" s="464"/>
      <c r="P25" s="464"/>
      <c r="Q25" s="464"/>
      <c r="R25" s="464"/>
      <c r="S25" s="464"/>
      <c r="T25" s="464"/>
      <c r="U25" s="464"/>
      <c r="V25" s="464"/>
      <c r="W25" s="464"/>
      <c r="X25" s="464"/>
      <c r="Y25" s="464"/>
      <c r="Z25" s="464"/>
    </row>
    <row r="26" spans="1:26" ht="17.25" customHeight="1">
      <c r="A26" s="471" t="s">
        <v>679</v>
      </c>
      <c r="B26" s="559" t="s">
        <v>688</v>
      </c>
      <c r="C26" s="559"/>
      <c r="D26" s="559"/>
      <c r="E26" s="464"/>
      <c r="F26" s="464"/>
      <c r="G26" s="464"/>
      <c r="H26" s="464"/>
      <c r="I26" s="464"/>
      <c r="J26" s="464"/>
      <c r="K26" s="464"/>
      <c r="L26" s="464"/>
      <c r="M26" s="464"/>
      <c r="N26" s="464"/>
      <c r="O26" s="464"/>
      <c r="P26" s="464"/>
      <c r="Q26" s="464"/>
      <c r="R26" s="464"/>
      <c r="S26" s="464"/>
      <c r="T26" s="464"/>
      <c r="U26" s="464"/>
      <c r="V26" s="464"/>
      <c r="W26" s="464"/>
      <c r="X26" s="464"/>
      <c r="Y26" s="464"/>
      <c r="Z26" s="464"/>
    </row>
    <row r="27" spans="1:26" ht="17.25" customHeight="1">
      <c r="A27" s="471"/>
      <c r="B27" s="559" t="s">
        <v>690</v>
      </c>
      <c r="C27" s="559"/>
      <c r="D27" s="559"/>
      <c r="E27" s="464"/>
      <c r="F27" s="464"/>
      <c r="G27" s="464"/>
      <c r="H27" s="464"/>
      <c r="I27" s="464"/>
      <c r="J27" s="464"/>
      <c r="K27" s="464"/>
      <c r="L27" s="464"/>
      <c r="M27" s="464"/>
      <c r="N27" s="464"/>
      <c r="O27" s="464"/>
      <c r="P27" s="464"/>
      <c r="Q27" s="464"/>
      <c r="R27" s="464"/>
      <c r="S27" s="464"/>
      <c r="T27" s="464"/>
      <c r="U27" s="464"/>
      <c r="V27" s="464"/>
      <c r="W27" s="464"/>
      <c r="X27" s="464"/>
      <c r="Y27" s="464"/>
      <c r="Z27" s="464"/>
    </row>
    <row r="28" spans="1:26" ht="17.25" customHeight="1">
      <c r="A28" s="471"/>
      <c r="B28" s="474"/>
      <c r="C28" s="474"/>
      <c r="D28" s="474"/>
      <c r="E28" s="464"/>
      <c r="F28" s="464"/>
      <c r="G28" s="464"/>
      <c r="H28" s="464"/>
      <c r="I28" s="464"/>
      <c r="J28" s="464"/>
      <c r="K28" s="464"/>
      <c r="L28" s="464"/>
      <c r="M28" s="464"/>
      <c r="N28" s="464"/>
      <c r="O28" s="464"/>
      <c r="P28" s="464"/>
      <c r="Q28" s="464"/>
      <c r="R28" s="464"/>
      <c r="S28" s="464"/>
      <c r="T28" s="464"/>
      <c r="U28" s="464"/>
      <c r="V28" s="464"/>
      <c r="W28" s="464"/>
      <c r="X28" s="464"/>
      <c r="Y28" s="464"/>
      <c r="Z28" s="464"/>
    </row>
    <row r="29" spans="1:26" ht="17.25" customHeight="1">
      <c r="A29" s="471" t="s">
        <v>680</v>
      </c>
      <c r="B29" s="475">
        <v>1</v>
      </c>
      <c r="C29" s="474"/>
      <c r="D29" s="474"/>
      <c r="E29" s="464"/>
      <c r="F29" s="464"/>
      <c r="G29" s="464"/>
      <c r="H29" s="464"/>
      <c r="I29" s="464"/>
      <c r="J29" s="464"/>
      <c r="K29" s="464"/>
      <c r="L29" s="464"/>
      <c r="M29" s="464"/>
      <c r="N29" s="464"/>
      <c r="O29" s="464"/>
      <c r="P29" s="464"/>
      <c r="Q29" s="464"/>
      <c r="R29" s="464"/>
      <c r="S29" s="464"/>
      <c r="T29" s="464"/>
      <c r="U29" s="464"/>
      <c r="V29" s="464"/>
      <c r="W29" s="464"/>
      <c r="X29" s="464"/>
      <c r="Y29" s="464"/>
      <c r="Z29" s="464"/>
    </row>
    <row r="30" spans="1:26" ht="17.25" customHeight="1">
      <c r="A30" s="471" t="s">
        <v>681</v>
      </c>
      <c r="B30" s="561" t="s">
        <v>682</v>
      </c>
      <c r="C30" s="559"/>
      <c r="D30" s="559"/>
      <c r="E30" s="476"/>
      <c r="F30" s="476"/>
      <c r="G30" s="464"/>
      <c r="H30" s="464"/>
      <c r="I30" s="464"/>
      <c r="J30" s="464"/>
      <c r="K30" s="464"/>
      <c r="L30" s="464"/>
      <c r="M30" s="464"/>
      <c r="N30" s="464"/>
      <c r="O30" s="464"/>
      <c r="P30" s="464"/>
      <c r="Q30" s="464"/>
      <c r="R30" s="464"/>
      <c r="S30" s="464"/>
      <c r="T30" s="464"/>
      <c r="U30" s="464"/>
      <c r="V30" s="464"/>
      <c r="W30" s="464"/>
      <c r="X30" s="464"/>
      <c r="Y30" s="464"/>
      <c r="Z30" s="464"/>
    </row>
    <row r="31" spans="1:26" ht="17.25" customHeight="1">
      <c r="A31" s="471" t="s">
        <v>683</v>
      </c>
      <c r="B31" s="559" t="s">
        <v>684</v>
      </c>
      <c r="C31" s="559"/>
      <c r="D31" s="559"/>
      <c r="E31" s="476"/>
      <c r="F31" s="476"/>
      <c r="G31" s="464"/>
      <c r="H31" s="464"/>
      <c r="I31" s="464"/>
      <c r="J31" s="464"/>
      <c r="K31" s="464"/>
      <c r="L31" s="464"/>
      <c r="M31" s="464"/>
      <c r="N31" s="464"/>
      <c r="O31" s="464"/>
      <c r="P31" s="464"/>
      <c r="Q31" s="464"/>
      <c r="R31" s="464"/>
      <c r="S31" s="464"/>
      <c r="T31" s="464"/>
      <c r="U31" s="464"/>
      <c r="V31" s="464"/>
      <c r="W31" s="464"/>
      <c r="X31" s="464"/>
      <c r="Y31" s="464"/>
      <c r="Z31" s="464"/>
    </row>
    <row r="32" spans="1:26" ht="17.25" customHeight="1">
      <c r="A32" s="477"/>
      <c r="B32" s="478" t="s">
        <v>685</v>
      </c>
      <c r="C32" s="477"/>
      <c r="D32" s="477"/>
      <c r="E32" s="464"/>
      <c r="F32" s="464"/>
      <c r="G32" s="464"/>
      <c r="H32" s="464"/>
      <c r="I32" s="464"/>
      <c r="J32" s="464"/>
      <c r="K32" s="464"/>
      <c r="L32" s="464"/>
      <c r="M32" s="464"/>
      <c r="N32" s="464"/>
      <c r="O32" s="464"/>
      <c r="P32" s="464"/>
      <c r="Q32" s="464"/>
      <c r="R32" s="464"/>
      <c r="S32" s="464"/>
      <c r="T32" s="464"/>
      <c r="U32" s="464"/>
      <c r="V32" s="464"/>
      <c r="W32" s="464"/>
      <c r="X32" s="464"/>
      <c r="Y32" s="464"/>
      <c r="Z32" s="464"/>
    </row>
    <row r="33" spans="1:26">
      <c r="A33" s="463"/>
      <c r="B33" s="463"/>
      <c r="C33" s="463"/>
      <c r="D33" s="463"/>
      <c r="E33" s="464"/>
      <c r="F33" s="464"/>
      <c r="G33" s="464"/>
      <c r="H33" s="464"/>
      <c r="I33" s="464"/>
      <c r="J33" s="464"/>
      <c r="K33" s="464"/>
      <c r="L33" s="464"/>
      <c r="M33" s="464"/>
      <c r="N33" s="464"/>
      <c r="O33" s="464"/>
      <c r="P33" s="464"/>
      <c r="Q33" s="464"/>
      <c r="R33" s="464"/>
      <c r="S33" s="464"/>
      <c r="T33" s="464"/>
      <c r="U33" s="464"/>
      <c r="V33" s="464"/>
      <c r="W33" s="464"/>
      <c r="X33" s="464"/>
      <c r="Y33" s="464"/>
      <c r="Z33" s="464"/>
    </row>
    <row r="34" spans="1:26">
      <c r="A34" s="463"/>
      <c r="B34" s="463"/>
      <c r="C34" s="463"/>
      <c r="D34" s="463"/>
      <c r="E34" s="464"/>
      <c r="F34" s="464"/>
      <c r="G34" s="464"/>
      <c r="H34" s="464"/>
      <c r="I34" s="464"/>
      <c r="J34" s="464"/>
      <c r="K34" s="464"/>
      <c r="L34" s="464"/>
      <c r="M34" s="464"/>
      <c r="N34" s="464"/>
      <c r="O34" s="464"/>
      <c r="P34" s="464"/>
      <c r="Q34" s="464"/>
      <c r="R34" s="464"/>
      <c r="S34" s="464"/>
      <c r="T34" s="464"/>
      <c r="U34" s="464"/>
      <c r="V34" s="464"/>
      <c r="W34" s="464"/>
      <c r="X34" s="464"/>
      <c r="Y34" s="464"/>
      <c r="Z34" s="464"/>
    </row>
    <row r="35" spans="1:26">
      <c r="A35" s="463"/>
      <c r="B35" s="463"/>
      <c r="C35" s="463"/>
      <c r="D35" s="463"/>
      <c r="E35" s="464"/>
      <c r="F35" s="464"/>
      <c r="G35" s="464"/>
      <c r="H35" s="464"/>
      <c r="I35" s="464"/>
      <c r="J35" s="464"/>
      <c r="K35" s="464"/>
      <c r="L35" s="464"/>
      <c r="M35" s="464"/>
      <c r="N35" s="464"/>
      <c r="O35" s="464"/>
      <c r="P35" s="464"/>
      <c r="Q35" s="464"/>
      <c r="R35" s="464"/>
      <c r="S35" s="464"/>
      <c r="T35" s="464"/>
      <c r="U35" s="464"/>
      <c r="V35" s="464"/>
      <c r="W35" s="464"/>
      <c r="X35" s="464"/>
      <c r="Y35" s="464"/>
      <c r="Z35" s="464"/>
    </row>
    <row r="36" spans="1:26">
      <c r="A36" s="463"/>
      <c r="B36" s="463"/>
      <c r="C36" s="463"/>
      <c r="D36" s="463"/>
      <c r="E36" s="464"/>
      <c r="F36" s="464"/>
      <c r="G36" s="464"/>
      <c r="H36" s="464"/>
      <c r="I36" s="464"/>
      <c r="J36" s="464"/>
      <c r="K36" s="464"/>
      <c r="L36" s="464"/>
      <c r="M36" s="464"/>
      <c r="N36" s="464"/>
      <c r="O36" s="464"/>
      <c r="P36" s="464"/>
      <c r="Q36" s="464"/>
      <c r="R36" s="464"/>
      <c r="S36" s="464"/>
      <c r="T36" s="464"/>
      <c r="U36" s="464"/>
      <c r="V36" s="464"/>
      <c r="W36" s="464"/>
      <c r="X36" s="464"/>
      <c r="Y36" s="464"/>
      <c r="Z36" s="464"/>
    </row>
    <row r="37" spans="1:26">
      <c r="A37" s="463"/>
      <c r="B37" s="463"/>
      <c r="C37" s="463"/>
      <c r="D37" s="463"/>
      <c r="E37" s="464"/>
      <c r="F37" s="464"/>
      <c r="G37" s="464"/>
      <c r="H37" s="464"/>
      <c r="I37" s="464"/>
      <c r="J37" s="464"/>
      <c r="K37" s="464"/>
      <c r="L37" s="464"/>
      <c r="M37" s="464"/>
      <c r="N37" s="464"/>
      <c r="O37" s="464"/>
      <c r="P37" s="464"/>
      <c r="Q37" s="464"/>
      <c r="R37" s="464"/>
      <c r="S37" s="464"/>
      <c r="T37" s="464"/>
      <c r="U37" s="464"/>
      <c r="V37" s="464"/>
      <c r="W37" s="464"/>
      <c r="X37" s="464"/>
      <c r="Y37" s="464"/>
      <c r="Z37" s="464"/>
    </row>
    <row r="38" spans="1:26">
      <c r="A38" s="463"/>
      <c r="B38" s="463"/>
      <c r="C38" s="463"/>
      <c r="D38" s="463"/>
      <c r="E38" s="464"/>
      <c r="F38" s="464"/>
      <c r="G38" s="464"/>
      <c r="H38" s="464"/>
      <c r="I38" s="464"/>
      <c r="J38" s="464"/>
      <c r="K38" s="464"/>
      <c r="L38" s="464"/>
      <c r="M38" s="464"/>
      <c r="N38" s="464"/>
      <c r="O38" s="464"/>
      <c r="P38" s="464"/>
      <c r="Q38" s="464"/>
      <c r="R38" s="464"/>
      <c r="S38" s="464"/>
      <c r="T38" s="464"/>
      <c r="U38" s="464"/>
      <c r="V38" s="464"/>
      <c r="W38" s="464"/>
      <c r="X38" s="464"/>
      <c r="Y38" s="464"/>
      <c r="Z38" s="464"/>
    </row>
    <row r="39" spans="1:26">
      <c r="A39" s="463"/>
      <c r="B39" s="463"/>
      <c r="C39" s="463"/>
      <c r="D39" s="463"/>
      <c r="E39" s="464"/>
      <c r="F39" s="464"/>
      <c r="G39" s="464"/>
      <c r="H39" s="464"/>
      <c r="I39" s="464"/>
      <c r="J39" s="464"/>
      <c r="K39" s="464"/>
      <c r="L39" s="464"/>
      <c r="M39" s="464"/>
      <c r="N39" s="464"/>
      <c r="O39" s="464"/>
      <c r="P39" s="464"/>
      <c r="Q39" s="464"/>
      <c r="R39" s="464"/>
      <c r="S39" s="464"/>
      <c r="T39" s="464"/>
      <c r="U39" s="464"/>
      <c r="V39" s="464"/>
      <c r="W39" s="464"/>
      <c r="X39" s="464"/>
      <c r="Y39" s="464"/>
      <c r="Z39" s="464"/>
    </row>
    <row r="40" spans="1:26">
      <c r="A40" s="463"/>
      <c r="B40" s="463"/>
      <c r="C40" s="463"/>
      <c r="D40" s="463"/>
      <c r="E40" s="464"/>
      <c r="F40" s="464"/>
      <c r="G40" s="464"/>
      <c r="H40" s="464"/>
      <c r="I40" s="464"/>
      <c r="J40" s="464"/>
      <c r="K40" s="464"/>
      <c r="L40" s="464"/>
      <c r="M40" s="464"/>
      <c r="N40" s="464"/>
      <c r="O40" s="464"/>
      <c r="P40" s="464"/>
      <c r="Q40" s="464"/>
      <c r="R40" s="464"/>
      <c r="S40" s="464"/>
      <c r="T40" s="464"/>
      <c r="U40" s="464"/>
      <c r="V40" s="464"/>
      <c r="W40" s="464"/>
      <c r="X40" s="464"/>
      <c r="Y40" s="464"/>
      <c r="Z40" s="464"/>
    </row>
    <row r="41" spans="1:26">
      <c r="A41" s="463"/>
      <c r="B41" s="463"/>
      <c r="C41" s="463"/>
      <c r="D41" s="463"/>
      <c r="E41" s="464"/>
      <c r="F41" s="464"/>
      <c r="G41" s="464"/>
      <c r="H41" s="464"/>
      <c r="I41" s="464"/>
      <c r="J41" s="464"/>
      <c r="K41" s="464"/>
      <c r="L41" s="464"/>
      <c r="M41" s="464"/>
      <c r="N41" s="464"/>
      <c r="O41" s="464"/>
      <c r="P41" s="464"/>
      <c r="Q41" s="464"/>
      <c r="R41" s="464"/>
      <c r="S41" s="464"/>
      <c r="T41" s="464"/>
      <c r="U41" s="464"/>
      <c r="V41" s="464"/>
      <c r="W41" s="464"/>
      <c r="X41" s="464"/>
      <c r="Y41" s="464"/>
      <c r="Z41" s="464"/>
    </row>
    <row r="42" spans="1:26">
      <c r="A42" s="463"/>
      <c r="B42" s="463"/>
      <c r="C42" s="463"/>
      <c r="D42" s="463"/>
      <c r="E42" s="464"/>
      <c r="F42" s="464"/>
      <c r="G42" s="464"/>
      <c r="H42" s="464"/>
      <c r="I42" s="464"/>
      <c r="J42" s="464"/>
      <c r="K42" s="464"/>
      <c r="L42" s="464"/>
      <c r="M42" s="464"/>
      <c r="N42" s="464"/>
      <c r="O42" s="464"/>
      <c r="P42" s="464"/>
      <c r="Q42" s="464"/>
      <c r="R42" s="464"/>
      <c r="S42" s="464"/>
      <c r="T42" s="464"/>
      <c r="U42" s="464"/>
      <c r="V42" s="464"/>
      <c r="W42" s="464"/>
      <c r="X42" s="464"/>
      <c r="Y42" s="464"/>
      <c r="Z42" s="464"/>
    </row>
    <row r="43" spans="1:26">
      <c r="A43" s="464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464"/>
      <c r="N43" s="464"/>
      <c r="O43" s="464"/>
      <c r="P43" s="464"/>
      <c r="Q43" s="464"/>
      <c r="R43" s="464"/>
      <c r="S43" s="464"/>
      <c r="T43" s="464"/>
      <c r="U43" s="464"/>
      <c r="V43" s="464"/>
      <c r="W43" s="464"/>
      <c r="X43" s="464"/>
      <c r="Y43" s="464"/>
      <c r="Z43" s="464"/>
    </row>
    <row r="44" spans="1:26">
      <c r="A44" s="464"/>
      <c r="B44" s="464"/>
      <c r="C44" s="464"/>
      <c r="D44" s="464"/>
      <c r="E44" s="464"/>
      <c r="F44" s="464"/>
      <c r="G44" s="464"/>
      <c r="H44" s="464"/>
      <c r="I44" s="464"/>
      <c r="J44" s="464"/>
      <c r="K44" s="464"/>
      <c r="L44" s="464"/>
      <c r="M44" s="464"/>
      <c r="N44" s="464"/>
      <c r="O44" s="464"/>
      <c r="P44" s="464"/>
      <c r="Q44" s="464"/>
      <c r="R44" s="464"/>
      <c r="S44" s="464"/>
      <c r="T44" s="464"/>
      <c r="U44" s="464"/>
      <c r="V44" s="464"/>
      <c r="W44" s="464"/>
      <c r="X44" s="464"/>
      <c r="Y44" s="464"/>
      <c r="Z44" s="464"/>
    </row>
    <row r="45" spans="1:26">
      <c r="A45" s="464"/>
      <c r="B45" s="464"/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464"/>
      <c r="N45" s="464"/>
      <c r="O45" s="464"/>
      <c r="P45" s="464"/>
      <c r="Q45" s="464"/>
      <c r="R45" s="464"/>
      <c r="S45" s="464"/>
      <c r="T45" s="464"/>
      <c r="U45" s="464"/>
      <c r="V45" s="464"/>
      <c r="W45" s="464"/>
      <c r="X45" s="464"/>
      <c r="Y45" s="464"/>
      <c r="Z45" s="464"/>
    </row>
    <row r="46" spans="1:26">
      <c r="A46" s="464"/>
      <c r="B46" s="464"/>
      <c r="C46" s="464"/>
      <c r="D46" s="464"/>
      <c r="E46" s="464"/>
      <c r="F46" s="464"/>
      <c r="G46" s="464"/>
      <c r="H46" s="464"/>
      <c r="I46" s="464"/>
      <c r="J46" s="464"/>
      <c r="K46" s="464"/>
      <c r="L46" s="464"/>
      <c r="M46" s="464"/>
      <c r="N46" s="464"/>
      <c r="O46" s="464"/>
      <c r="P46" s="464"/>
      <c r="Q46" s="464"/>
      <c r="R46" s="464"/>
      <c r="S46" s="464"/>
      <c r="T46" s="464"/>
      <c r="U46" s="464"/>
      <c r="V46" s="464"/>
      <c r="W46" s="464"/>
      <c r="X46" s="464"/>
      <c r="Y46" s="464"/>
      <c r="Z46" s="464"/>
    </row>
    <row r="47" spans="1:26">
      <c r="A47" s="464"/>
      <c r="B47" s="464"/>
      <c r="C47" s="464"/>
      <c r="D47" s="464"/>
      <c r="E47" s="464"/>
      <c r="F47" s="464"/>
      <c r="G47" s="464"/>
      <c r="H47" s="464"/>
      <c r="I47" s="464"/>
      <c r="J47" s="464"/>
      <c r="K47" s="464"/>
      <c r="L47" s="464"/>
      <c r="M47" s="464"/>
      <c r="N47" s="464"/>
      <c r="O47" s="464"/>
      <c r="P47" s="464"/>
      <c r="Q47" s="464"/>
      <c r="R47" s="464"/>
      <c r="S47" s="464"/>
      <c r="T47" s="464"/>
      <c r="U47" s="464"/>
      <c r="V47" s="464"/>
      <c r="W47" s="464"/>
      <c r="X47" s="464"/>
      <c r="Y47" s="464"/>
      <c r="Z47" s="464"/>
    </row>
    <row r="48" spans="1:26">
      <c r="A48" s="464"/>
      <c r="B48" s="464"/>
      <c r="C48" s="464"/>
      <c r="D48" s="464"/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464"/>
      <c r="P48" s="464"/>
      <c r="Q48" s="464"/>
      <c r="R48" s="464"/>
      <c r="S48" s="464"/>
      <c r="T48" s="464"/>
      <c r="U48" s="464"/>
      <c r="V48" s="464"/>
      <c r="W48" s="464"/>
      <c r="X48" s="464"/>
      <c r="Y48" s="464"/>
      <c r="Z48" s="464"/>
    </row>
    <row r="49" spans="1:26">
      <c r="A49" s="464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4"/>
      <c r="O49" s="464"/>
      <c r="P49" s="464"/>
      <c r="Q49" s="464"/>
      <c r="R49" s="464"/>
      <c r="S49" s="464"/>
      <c r="T49" s="464"/>
      <c r="U49" s="464"/>
      <c r="V49" s="464"/>
      <c r="W49" s="464"/>
      <c r="X49" s="464"/>
      <c r="Y49" s="464"/>
      <c r="Z49" s="464"/>
    </row>
    <row r="50" spans="1:26">
      <c r="A50" s="464"/>
      <c r="B50" s="464"/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4"/>
      <c r="O50" s="464"/>
      <c r="P50" s="464"/>
      <c r="Q50" s="464"/>
      <c r="R50" s="464"/>
      <c r="S50" s="464"/>
      <c r="T50" s="464"/>
      <c r="U50" s="464"/>
      <c r="V50" s="464"/>
      <c r="W50" s="464"/>
      <c r="X50" s="464"/>
      <c r="Y50" s="464"/>
      <c r="Z50" s="464"/>
    </row>
    <row r="51" spans="1:26">
      <c r="A51" s="464"/>
      <c r="B51" s="464"/>
      <c r="C51" s="464"/>
      <c r="D51" s="464"/>
      <c r="E51" s="464"/>
      <c r="F51" s="464"/>
      <c r="G51" s="464"/>
      <c r="H51" s="464"/>
      <c r="I51" s="464"/>
      <c r="J51" s="464"/>
      <c r="K51" s="464"/>
      <c r="L51" s="464"/>
      <c r="M51" s="464"/>
      <c r="N51" s="464"/>
      <c r="O51" s="464"/>
      <c r="P51" s="464"/>
      <c r="Q51" s="464"/>
      <c r="R51" s="464"/>
      <c r="S51" s="464"/>
      <c r="T51" s="464"/>
      <c r="U51" s="464"/>
      <c r="V51" s="464"/>
      <c r="W51" s="464"/>
      <c r="X51" s="464"/>
      <c r="Y51" s="464"/>
      <c r="Z51" s="464"/>
    </row>
    <row r="52" spans="1:26">
      <c r="A52" s="464"/>
      <c r="B52" s="464"/>
      <c r="C52" s="464"/>
      <c r="D52" s="464"/>
      <c r="E52" s="464"/>
      <c r="F52" s="464"/>
      <c r="G52" s="464"/>
      <c r="H52" s="464"/>
      <c r="I52" s="464"/>
      <c r="J52" s="464"/>
      <c r="K52" s="464"/>
      <c r="L52" s="464"/>
      <c r="M52" s="464"/>
      <c r="N52" s="464"/>
      <c r="O52" s="464"/>
      <c r="P52" s="464"/>
      <c r="Q52" s="464"/>
      <c r="R52" s="464"/>
      <c r="S52" s="464"/>
      <c r="T52" s="464"/>
      <c r="U52" s="464"/>
      <c r="V52" s="464"/>
      <c r="W52" s="464"/>
      <c r="X52" s="464"/>
      <c r="Y52" s="464"/>
      <c r="Z52" s="464"/>
    </row>
    <row r="53" spans="1:26">
      <c r="A53" s="464"/>
      <c r="B53" s="464"/>
      <c r="C53" s="464"/>
      <c r="D53" s="464"/>
      <c r="E53" s="464"/>
      <c r="F53" s="464"/>
      <c r="G53" s="464"/>
      <c r="H53" s="464"/>
      <c r="I53" s="464"/>
      <c r="J53" s="464"/>
      <c r="K53" s="464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464"/>
      <c r="W53" s="464"/>
      <c r="X53" s="464"/>
      <c r="Y53" s="464"/>
      <c r="Z53" s="464"/>
    </row>
    <row r="54" spans="1:26">
      <c r="A54" s="464"/>
      <c r="B54" s="464"/>
      <c r="C54" s="464"/>
      <c r="D54" s="464"/>
      <c r="E54" s="464"/>
      <c r="F54" s="464"/>
      <c r="G54" s="464"/>
      <c r="H54" s="464"/>
      <c r="I54" s="464"/>
      <c r="J54" s="464"/>
      <c r="K54" s="464"/>
      <c r="L54" s="464"/>
      <c r="M54" s="464"/>
      <c r="N54" s="464"/>
      <c r="O54" s="464"/>
      <c r="P54" s="464"/>
      <c r="Q54" s="464"/>
      <c r="R54" s="464"/>
      <c r="S54" s="464"/>
      <c r="T54" s="464"/>
      <c r="U54" s="464"/>
      <c r="V54" s="464"/>
      <c r="W54" s="464"/>
      <c r="X54" s="464"/>
      <c r="Y54" s="464"/>
      <c r="Z54" s="464"/>
    </row>
    <row r="55" spans="1:26">
      <c r="A55" s="464"/>
      <c r="B55" s="464"/>
      <c r="C55" s="464"/>
      <c r="D55" s="464"/>
      <c r="E55" s="464"/>
      <c r="F55" s="464"/>
      <c r="G55" s="464"/>
      <c r="H55" s="464"/>
      <c r="I55" s="464"/>
      <c r="J55" s="464"/>
      <c r="K55" s="464"/>
      <c r="L55" s="464"/>
      <c r="M55" s="464"/>
      <c r="N55" s="464"/>
      <c r="O55" s="464"/>
      <c r="P55" s="464"/>
      <c r="Q55" s="464"/>
      <c r="R55" s="464"/>
      <c r="S55" s="464"/>
      <c r="T55" s="464"/>
      <c r="U55" s="464"/>
      <c r="V55" s="464"/>
      <c r="W55" s="464"/>
      <c r="X55" s="464"/>
      <c r="Y55" s="464"/>
      <c r="Z55" s="464"/>
    </row>
    <row r="56" spans="1:26">
      <c r="A56" s="464"/>
      <c r="B56" s="464"/>
      <c r="C56" s="464"/>
      <c r="D56" s="464"/>
      <c r="E56" s="464"/>
      <c r="F56" s="464"/>
      <c r="G56" s="464"/>
      <c r="H56" s="464"/>
      <c r="I56" s="464"/>
      <c r="J56" s="464"/>
      <c r="K56" s="464"/>
      <c r="L56" s="464"/>
      <c r="M56" s="464"/>
      <c r="N56" s="464"/>
      <c r="O56" s="464"/>
      <c r="P56" s="464"/>
      <c r="Q56" s="464"/>
      <c r="R56" s="464"/>
      <c r="S56" s="464"/>
      <c r="T56" s="464"/>
      <c r="U56" s="464"/>
      <c r="V56" s="464"/>
      <c r="W56" s="464"/>
      <c r="X56" s="464"/>
      <c r="Y56" s="464"/>
      <c r="Z56" s="464"/>
    </row>
    <row r="57" spans="1:26">
      <c r="A57" s="464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4"/>
      <c r="O57" s="464"/>
      <c r="P57" s="464"/>
      <c r="Q57" s="464"/>
      <c r="R57" s="464"/>
      <c r="S57" s="464"/>
      <c r="T57" s="464"/>
      <c r="U57" s="464"/>
      <c r="V57" s="464"/>
      <c r="W57" s="464"/>
      <c r="X57" s="464"/>
      <c r="Y57" s="464"/>
      <c r="Z57" s="464"/>
    </row>
    <row r="58" spans="1:26">
      <c r="A58" s="464"/>
      <c r="B58" s="464"/>
      <c r="C58" s="464"/>
      <c r="D58" s="464"/>
      <c r="E58" s="464"/>
      <c r="F58" s="464"/>
      <c r="G58" s="464"/>
      <c r="H58" s="464"/>
      <c r="I58" s="464"/>
      <c r="J58" s="464"/>
      <c r="K58" s="464"/>
      <c r="L58" s="464"/>
      <c r="M58" s="464"/>
      <c r="N58" s="464"/>
      <c r="O58" s="464"/>
      <c r="P58" s="464"/>
      <c r="Q58" s="464"/>
      <c r="R58" s="464"/>
      <c r="S58" s="464"/>
      <c r="T58" s="464"/>
      <c r="U58" s="464"/>
      <c r="V58" s="464"/>
      <c r="W58" s="464"/>
      <c r="X58" s="464"/>
      <c r="Y58" s="464"/>
      <c r="Z58" s="464"/>
    </row>
    <row r="59" spans="1:26">
      <c r="A59" s="464"/>
      <c r="B59" s="464"/>
      <c r="C59" s="464"/>
      <c r="D59" s="464"/>
      <c r="E59" s="464"/>
      <c r="F59" s="464"/>
      <c r="G59" s="464"/>
      <c r="H59" s="464"/>
      <c r="I59" s="464"/>
      <c r="J59" s="464"/>
      <c r="K59" s="464"/>
      <c r="L59" s="464"/>
      <c r="M59" s="464"/>
      <c r="N59" s="464"/>
      <c r="O59" s="464"/>
      <c r="P59" s="464"/>
      <c r="Q59" s="464"/>
      <c r="R59" s="464"/>
      <c r="S59" s="464"/>
      <c r="T59" s="464"/>
      <c r="U59" s="464"/>
      <c r="V59" s="464"/>
      <c r="W59" s="464"/>
      <c r="X59" s="464"/>
      <c r="Y59" s="464"/>
      <c r="Z59" s="464"/>
    </row>
    <row r="60" spans="1:26">
      <c r="A60" s="464"/>
      <c r="B60" s="464"/>
      <c r="C60" s="464"/>
      <c r="D60" s="464"/>
      <c r="E60" s="464"/>
      <c r="F60" s="464"/>
      <c r="G60" s="464"/>
      <c r="H60" s="464"/>
      <c r="I60" s="464"/>
      <c r="J60" s="464"/>
      <c r="K60" s="464"/>
      <c r="L60" s="464"/>
      <c r="M60" s="464"/>
      <c r="N60" s="464"/>
      <c r="O60" s="464"/>
      <c r="P60" s="464"/>
      <c r="Q60" s="464"/>
      <c r="R60" s="464"/>
      <c r="S60" s="464"/>
      <c r="T60" s="464"/>
      <c r="U60" s="464"/>
      <c r="V60" s="464"/>
      <c r="W60" s="464"/>
      <c r="X60" s="464"/>
      <c r="Y60" s="464"/>
      <c r="Z60" s="464"/>
    </row>
    <row r="61" spans="1:26">
      <c r="A61" s="464"/>
      <c r="B61" s="464"/>
      <c r="C61" s="464"/>
      <c r="D61" s="464"/>
      <c r="E61" s="464"/>
      <c r="F61" s="464"/>
      <c r="G61" s="464"/>
      <c r="H61" s="464"/>
      <c r="I61" s="464"/>
      <c r="J61" s="464"/>
      <c r="K61" s="464"/>
      <c r="L61" s="464"/>
      <c r="M61" s="464"/>
      <c r="N61" s="464"/>
      <c r="O61" s="464"/>
      <c r="P61" s="464"/>
      <c r="Q61" s="464"/>
      <c r="R61" s="464"/>
      <c r="S61" s="464"/>
      <c r="T61" s="464"/>
      <c r="U61" s="464"/>
      <c r="V61" s="464"/>
      <c r="W61" s="464"/>
      <c r="X61" s="464"/>
      <c r="Y61" s="464"/>
      <c r="Z61" s="464"/>
    </row>
    <row r="62" spans="1:26">
      <c r="A62" s="464"/>
      <c r="B62" s="464"/>
      <c r="C62" s="464"/>
      <c r="D62" s="464"/>
      <c r="E62" s="464"/>
      <c r="F62" s="464"/>
      <c r="G62" s="464"/>
      <c r="H62" s="464"/>
      <c r="I62" s="464"/>
      <c r="J62" s="464"/>
      <c r="K62" s="464"/>
      <c r="L62" s="464"/>
      <c r="M62" s="464"/>
      <c r="N62" s="464"/>
      <c r="O62" s="464"/>
      <c r="P62" s="464"/>
      <c r="Q62" s="464"/>
      <c r="R62" s="464"/>
      <c r="S62" s="464"/>
      <c r="T62" s="464"/>
      <c r="U62" s="464"/>
      <c r="V62" s="464"/>
      <c r="W62" s="464"/>
      <c r="X62" s="464"/>
      <c r="Y62" s="464"/>
      <c r="Z62" s="464"/>
    </row>
    <row r="63" spans="1:26">
      <c r="A63" s="464"/>
      <c r="B63" s="464"/>
      <c r="C63" s="464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</row>
    <row r="64" spans="1:26">
      <c r="A64" s="464"/>
      <c r="B64" s="464"/>
      <c r="C64" s="464"/>
      <c r="D64" s="464"/>
      <c r="E64" s="464"/>
      <c r="F64" s="464"/>
      <c r="G64" s="464"/>
      <c r="H64" s="464"/>
      <c r="I64" s="464"/>
      <c r="J64" s="464"/>
      <c r="K64" s="464"/>
      <c r="L64" s="464"/>
      <c r="M64" s="464"/>
      <c r="N64" s="464"/>
      <c r="O64" s="464"/>
      <c r="P64" s="464"/>
      <c r="Q64" s="464"/>
      <c r="R64" s="464"/>
      <c r="S64" s="464"/>
      <c r="T64" s="464"/>
      <c r="U64" s="464"/>
      <c r="V64" s="464"/>
      <c r="W64" s="464"/>
      <c r="X64" s="464"/>
      <c r="Y64" s="464"/>
      <c r="Z64" s="464"/>
    </row>
    <row r="65" spans="1:26">
      <c r="A65" s="464"/>
      <c r="B65" s="464"/>
      <c r="C65" s="464"/>
      <c r="D65" s="464"/>
      <c r="E65" s="464"/>
      <c r="F65" s="464"/>
      <c r="G65" s="464"/>
      <c r="H65" s="464"/>
      <c r="I65" s="464"/>
      <c r="J65" s="464"/>
      <c r="K65" s="464"/>
      <c r="L65" s="464"/>
      <c r="M65" s="464"/>
      <c r="N65" s="464"/>
      <c r="O65" s="464"/>
      <c r="P65" s="464"/>
      <c r="Q65" s="464"/>
      <c r="R65" s="464"/>
      <c r="S65" s="464"/>
      <c r="T65" s="464"/>
      <c r="U65" s="464"/>
      <c r="V65" s="464"/>
      <c r="W65" s="464"/>
      <c r="X65" s="464"/>
      <c r="Y65" s="464"/>
      <c r="Z65" s="464"/>
    </row>
    <row r="66" spans="1:26">
      <c r="A66" s="464"/>
      <c r="B66" s="464"/>
      <c r="C66" s="464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</row>
    <row r="67" spans="1:26">
      <c r="A67" s="464"/>
      <c r="B67" s="464"/>
      <c r="C67" s="464"/>
      <c r="D67" s="464"/>
      <c r="E67" s="464"/>
      <c r="F67" s="464"/>
      <c r="G67" s="464"/>
      <c r="H67" s="464"/>
      <c r="I67" s="464"/>
      <c r="J67" s="464"/>
      <c r="K67" s="464"/>
      <c r="L67" s="464"/>
      <c r="M67" s="464"/>
      <c r="N67" s="464"/>
      <c r="O67" s="464"/>
      <c r="P67" s="464"/>
      <c r="Q67" s="464"/>
      <c r="R67" s="464"/>
      <c r="S67" s="464"/>
      <c r="T67" s="464"/>
      <c r="U67" s="464"/>
      <c r="V67" s="464"/>
      <c r="W67" s="464"/>
      <c r="X67" s="464"/>
      <c r="Y67" s="464"/>
      <c r="Z67" s="464"/>
    </row>
    <row r="68" spans="1:26">
      <c r="A68" s="464"/>
      <c r="B68" s="464"/>
      <c r="C68" s="464"/>
      <c r="D68" s="464"/>
      <c r="E68" s="464"/>
      <c r="F68" s="464"/>
      <c r="G68" s="464"/>
      <c r="H68" s="464"/>
      <c r="I68" s="464"/>
      <c r="J68" s="464"/>
      <c r="K68" s="464"/>
      <c r="L68" s="464"/>
      <c r="M68" s="464"/>
      <c r="N68" s="464"/>
      <c r="O68" s="464"/>
      <c r="P68" s="464"/>
      <c r="Q68" s="464"/>
      <c r="R68" s="464"/>
      <c r="S68" s="464"/>
      <c r="T68" s="464"/>
      <c r="U68" s="464"/>
      <c r="V68" s="464"/>
      <c r="W68" s="464"/>
      <c r="X68" s="464"/>
      <c r="Y68" s="464"/>
      <c r="Z68" s="464"/>
    </row>
    <row r="69" spans="1:26">
      <c r="A69" s="464"/>
      <c r="B69" s="464"/>
      <c r="C69" s="464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</row>
    <row r="70" spans="1:26">
      <c r="A70" s="464"/>
      <c r="B70" s="464"/>
      <c r="C70" s="464"/>
      <c r="D70" s="464"/>
      <c r="E70" s="464"/>
      <c r="F70" s="464"/>
      <c r="G70" s="464"/>
      <c r="H70" s="464"/>
      <c r="I70" s="464"/>
      <c r="J70" s="464"/>
      <c r="K70" s="464"/>
      <c r="L70" s="464"/>
      <c r="M70" s="464"/>
      <c r="N70" s="464"/>
      <c r="O70" s="464"/>
      <c r="P70" s="464"/>
      <c r="Q70" s="464"/>
      <c r="R70" s="464"/>
      <c r="S70" s="464"/>
      <c r="T70" s="464"/>
      <c r="U70" s="464"/>
      <c r="V70" s="464"/>
      <c r="W70" s="464"/>
      <c r="X70" s="464"/>
      <c r="Y70" s="464"/>
      <c r="Z70" s="464"/>
    </row>
    <row r="71" spans="1:26">
      <c r="A71" s="464"/>
      <c r="B71" s="464"/>
      <c r="C71" s="464"/>
      <c r="D71" s="464"/>
      <c r="E71" s="464"/>
      <c r="F71" s="464"/>
      <c r="G71" s="464"/>
      <c r="H71" s="464"/>
      <c r="I71" s="464"/>
      <c r="J71" s="464"/>
      <c r="K71" s="464"/>
      <c r="L71" s="464"/>
      <c r="M71" s="464"/>
      <c r="N71" s="464"/>
      <c r="O71" s="464"/>
      <c r="P71" s="464"/>
      <c r="Q71" s="464"/>
      <c r="R71" s="464"/>
      <c r="S71" s="464"/>
      <c r="T71" s="464"/>
      <c r="U71" s="464"/>
      <c r="V71" s="464"/>
      <c r="W71" s="464"/>
      <c r="X71" s="464"/>
      <c r="Y71" s="464"/>
      <c r="Z71" s="464"/>
    </row>
    <row r="72" spans="1:26">
      <c r="A72" s="464"/>
      <c r="B72" s="464"/>
      <c r="C72" s="464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</row>
    <row r="73" spans="1:26">
      <c r="A73" s="464"/>
      <c r="B73" s="464"/>
      <c r="C73" s="464"/>
      <c r="D73" s="464"/>
      <c r="E73" s="464"/>
      <c r="F73" s="464"/>
      <c r="G73" s="464"/>
      <c r="H73" s="464"/>
      <c r="I73" s="464"/>
      <c r="J73" s="464"/>
      <c r="K73" s="464"/>
      <c r="L73" s="464"/>
      <c r="M73" s="464"/>
      <c r="N73" s="464"/>
      <c r="O73" s="464"/>
      <c r="P73" s="464"/>
      <c r="Q73" s="464"/>
      <c r="R73" s="464"/>
      <c r="S73" s="464"/>
      <c r="T73" s="464"/>
      <c r="U73" s="464"/>
      <c r="V73" s="464"/>
      <c r="W73" s="464"/>
      <c r="X73" s="464"/>
      <c r="Y73" s="464"/>
      <c r="Z73" s="464"/>
    </row>
    <row r="74" spans="1:26">
      <c r="A74" s="464"/>
      <c r="B74" s="464"/>
      <c r="C74" s="464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</row>
    <row r="75" spans="1:26">
      <c r="A75" s="464"/>
      <c r="B75" s="464"/>
      <c r="C75" s="464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</row>
    <row r="76" spans="1:26">
      <c r="A76" s="464"/>
      <c r="B76" s="464"/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</row>
    <row r="77" spans="1:26">
      <c r="A77" s="464"/>
      <c r="B77" s="464"/>
      <c r="C77" s="464"/>
      <c r="D77" s="464"/>
      <c r="E77" s="464"/>
      <c r="F77" s="464"/>
      <c r="G77" s="464"/>
      <c r="H77" s="464"/>
      <c r="I77" s="464"/>
      <c r="J77" s="464"/>
      <c r="K77" s="464"/>
      <c r="L77" s="464"/>
      <c r="M77" s="464"/>
      <c r="N77" s="464"/>
      <c r="O77" s="464"/>
      <c r="P77" s="464"/>
      <c r="Q77" s="464"/>
      <c r="R77" s="464"/>
      <c r="S77" s="464"/>
      <c r="T77" s="464"/>
      <c r="U77" s="464"/>
      <c r="V77" s="464"/>
      <c r="W77" s="464"/>
      <c r="X77" s="464"/>
      <c r="Y77" s="464"/>
      <c r="Z77" s="464"/>
    </row>
    <row r="78" spans="1:26">
      <c r="A78" s="464"/>
      <c r="B78" s="464"/>
      <c r="C78" s="464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</row>
    <row r="79" spans="1:26">
      <c r="A79" s="464"/>
      <c r="B79" s="464"/>
      <c r="C79" s="464"/>
      <c r="D79" s="464"/>
      <c r="E79" s="464"/>
      <c r="F79" s="464"/>
      <c r="G79" s="464"/>
      <c r="H79" s="464"/>
      <c r="I79" s="464"/>
      <c r="J79" s="464"/>
      <c r="K79" s="464"/>
      <c r="L79" s="464"/>
      <c r="M79" s="464"/>
      <c r="N79" s="464"/>
      <c r="O79" s="464"/>
      <c r="P79" s="464"/>
      <c r="Q79" s="464"/>
      <c r="R79" s="464"/>
      <c r="S79" s="464"/>
      <c r="T79" s="464"/>
      <c r="U79" s="464"/>
      <c r="V79" s="464"/>
      <c r="W79" s="464"/>
      <c r="X79" s="464"/>
      <c r="Y79" s="464"/>
      <c r="Z79" s="464"/>
    </row>
    <row r="80" spans="1:26">
      <c r="A80" s="464"/>
      <c r="B80" s="464"/>
      <c r="C80" s="464"/>
      <c r="D80" s="464"/>
      <c r="E80" s="464"/>
      <c r="F80" s="464"/>
      <c r="G80" s="464"/>
      <c r="H80" s="464"/>
      <c r="I80" s="464"/>
      <c r="J80" s="464"/>
      <c r="K80" s="464"/>
      <c r="L80" s="464"/>
      <c r="M80" s="464"/>
      <c r="N80" s="464"/>
      <c r="O80" s="464"/>
      <c r="P80" s="464"/>
      <c r="Q80" s="464"/>
      <c r="R80" s="464"/>
      <c r="S80" s="464"/>
      <c r="T80" s="464"/>
      <c r="U80" s="464"/>
      <c r="V80" s="464"/>
      <c r="W80" s="464"/>
      <c r="X80" s="464"/>
      <c r="Y80" s="464"/>
      <c r="Z80" s="464"/>
    </row>
    <row r="81" spans="1:26">
      <c r="A81" s="464"/>
      <c r="B81" s="464"/>
      <c r="C81" s="464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</row>
    <row r="82" spans="1:26">
      <c r="A82" s="464"/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4"/>
      <c r="O82" s="464"/>
      <c r="P82" s="464"/>
      <c r="Q82" s="464"/>
      <c r="R82" s="464"/>
      <c r="S82" s="464"/>
      <c r="T82" s="464"/>
      <c r="U82" s="464"/>
      <c r="V82" s="464"/>
      <c r="W82" s="464"/>
      <c r="X82" s="464"/>
      <c r="Y82" s="464"/>
      <c r="Z82" s="464"/>
    </row>
    <row r="83" spans="1:26">
      <c r="A83" s="464"/>
      <c r="B83" s="464"/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</row>
    <row r="84" spans="1:26">
      <c r="A84" s="464"/>
      <c r="B84" s="464"/>
      <c r="C84" s="464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</row>
    <row r="85" spans="1:26">
      <c r="A85" s="464"/>
      <c r="B85" s="464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</row>
    <row r="86" spans="1:26">
      <c r="A86" s="464"/>
      <c r="B86" s="464"/>
      <c r="C86" s="464"/>
      <c r="D86" s="464"/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  <c r="Q86" s="464"/>
      <c r="R86" s="464"/>
      <c r="S86" s="464"/>
      <c r="T86" s="464"/>
      <c r="U86" s="464"/>
      <c r="V86" s="464"/>
      <c r="W86" s="464"/>
      <c r="X86" s="464"/>
      <c r="Y86" s="464"/>
      <c r="Z86" s="464"/>
    </row>
    <row r="87" spans="1:26">
      <c r="A87" s="464"/>
      <c r="B87" s="464"/>
      <c r="C87" s="464"/>
      <c r="D87" s="464"/>
      <c r="E87" s="464"/>
      <c r="F87" s="464"/>
      <c r="G87" s="464"/>
      <c r="H87" s="464"/>
      <c r="I87" s="464"/>
      <c r="J87" s="464"/>
      <c r="K87" s="464"/>
      <c r="L87" s="464"/>
      <c r="M87" s="464"/>
      <c r="N87" s="464"/>
      <c r="O87" s="464"/>
      <c r="P87" s="464"/>
      <c r="Q87" s="464"/>
      <c r="R87" s="464"/>
      <c r="S87" s="464"/>
      <c r="T87" s="464"/>
      <c r="U87" s="464"/>
      <c r="V87" s="464"/>
      <c r="W87" s="464"/>
      <c r="X87" s="464"/>
      <c r="Y87" s="464"/>
      <c r="Z87" s="464"/>
    </row>
    <row r="88" spans="1:26">
      <c r="A88" s="464"/>
      <c r="B88" s="464"/>
      <c r="C88" s="464"/>
      <c r="D88" s="464"/>
      <c r="E88" s="464"/>
      <c r="F88" s="464"/>
      <c r="G88" s="464"/>
      <c r="H88" s="464"/>
      <c r="I88" s="464"/>
      <c r="J88" s="464"/>
      <c r="K88" s="464"/>
      <c r="L88" s="464"/>
      <c r="M88" s="464"/>
      <c r="N88" s="464"/>
      <c r="O88" s="464"/>
      <c r="P88" s="464"/>
      <c r="Q88" s="464"/>
      <c r="R88" s="464"/>
      <c r="S88" s="464"/>
      <c r="T88" s="464"/>
      <c r="U88" s="464"/>
      <c r="V88" s="464"/>
      <c r="W88" s="464"/>
      <c r="X88" s="464"/>
      <c r="Y88" s="464"/>
      <c r="Z88" s="464"/>
    </row>
    <row r="89" spans="1:26">
      <c r="A89" s="464"/>
      <c r="B89" s="464"/>
      <c r="C89" s="464"/>
      <c r="D89" s="464"/>
      <c r="E89" s="464"/>
      <c r="F89" s="464"/>
      <c r="G89" s="464"/>
      <c r="H89" s="464"/>
      <c r="I89" s="464"/>
      <c r="J89" s="464"/>
      <c r="K89" s="464"/>
      <c r="L89" s="464"/>
      <c r="M89" s="464"/>
      <c r="N89" s="464"/>
      <c r="O89" s="464"/>
      <c r="P89" s="464"/>
      <c r="Q89" s="464"/>
      <c r="R89" s="464"/>
      <c r="S89" s="464"/>
      <c r="T89" s="464"/>
      <c r="U89" s="464"/>
      <c r="V89" s="464"/>
      <c r="W89" s="464"/>
      <c r="X89" s="464"/>
      <c r="Y89" s="464"/>
      <c r="Z89" s="464"/>
    </row>
    <row r="90" spans="1:26">
      <c r="A90" s="464"/>
      <c r="B90" s="464"/>
      <c r="C90" s="464"/>
      <c r="D90" s="464"/>
      <c r="E90" s="464"/>
      <c r="F90" s="464"/>
      <c r="G90" s="464"/>
      <c r="H90" s="464"/>
      <c r="I90" s="464"/>
      <c r="J90" s="464"/>
      <c r="K90" s="464"/>
      <c r="L90" s="464"/>
      <c r="M90" s="464"/>
      <c r="N90" s="464"/>
      <c r="O90" s="464"/>
      <c r="P90" s="464"/>
      <c r="Q90" s="464"/>
      <c r="R90" s="464"/>
      <c r="S90" s="464"/>
      <c r="T90" s="464"/>
      <c r="U90" s="464"/>
      <c r="V90" s="464"/>
      <c r="W90" s="464"/>
      <c r="X90" s="464"/>
      <c r="Y90" s="464"/>
      <c r="Z90" s="464"/>
    </row>
    <row r="91" spans="1:26">
      <c r="A91" s="464"/>
      <c r="B91" s="464"/>
      <c r="C91" s="464"/>
      <c r="D91" s="464"/>
      <c r="E91" s="464"/>
      <c r="F91" s="464"/>
      <c r="G91" s="464"/>
      <c r="H91" s="464"/>
      <c r="I91" s="464"/>
      <c r="J91" s="464"/>
      <c r="K91" s="464"/>
      <c r="L91" s="464"/>
      <c r="M91" s="464"/>
      <c r="N91" s="464"/>
      <c r="O91" s="464"/>
      <c r="P91" s="464"/>
      <c r="Q91" s="464"/>
      <c r="R91" s="464"/>
      <c r="S91" s="464"/>
      <c r="T91" s="464"/>
      <c r="U91" s="464"/>
      <c r="V91" s="464"/>
      <c r="W91" s="464"/>
      <c r="X91" s="464"/>
      <c r="Y91" s="464"/>
      <c r="Z91" s="464"/>
    </row>
    <row r="92" spans="1:26">
      <c r="A92" s="464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464"/>
      <c r="P92" s="464"/>
      <c r="Q92" s="464"/>
      <c r="R92" s="464"/>
      <c r="S92" s="464"/>
      <c r="T92" s="464"/>
      <c r="U92" s="464"/>
      <c r="V92" s="464"/>
      <c r="W92" s="464"/>
      <c r="X92" s="464"/>
      <c r="Y92" s="464"/>
      <c r="Z92" s="464"/>
    </row>
    <row r="93" spans="1:26">
      <c r="A93" s="464"/>
      <c r="B93" s="464"/>
      <c r="C93" s="464"/>
      <c r="D93" s="464"/>
      <c r="E93" s="464"/>
      <c r="F93" s="464"/>
      <c r="G93" s="464"/>
      <c r="H93" s="464"/>
      <c r="I93" s="464"/>
      <c r="J93" s="464"/>
      <c r="K93" s="464"/>
      <c r="L93" s="464"/>
      <c r="M93" s="464"/>
      <c r="N93" s="464"/>
      <c r="O93" s="464"/>
      <c r="P93" s="464"/>
      <c r="Q93" s="464"/>
      <c r="R93" s="464"/>
      <c r="S93" s="464"/>
      <c r="T93" s="464"/>
      <c r="U93" s="464"/>
      <c r="V93" s="464"/>
      <c r="W93" s="464"/>
      <c r="X93" s="464"/>
      <c r="Y93" s="464"/>
      <c r="Z93" s="464"/>
    </row>
    <row r="94" spans="1:26">
      <c r="A94" s="464"/>
      <c r="B94" s="464"/>
      <c r="C94" s="464"/>
      <c r="D94" s="464"/>
      <c r="E94" s="464"/>
      <c r="F94" s="464"/>
      <c r="G94" s="464"/>
      <c r="H94" s="464"/>
      <c r="I94" s="464"/>
      <c r="J94" s="464"/>
      <c r="K94" s="464"/>
      <c r="L94" s="464"/>
      <c r="M94" s="464"/>
      <c r="N94" s="464"/>
      <c r="O94" s="464"/>
      <c r="P94" s="464"/>
      <c r="Q94" s="464"/>
      <c r="R94" s="464"/>
      <c r="S94" s="464"/>
      <c r="T94" s="464"/>
      <c r="U94" s="464"/>
      <c r="V94" s="464"/>
      <c r="W94" s="464"/>
      <c r="X94" s="464"/>
      <c r="Y94" s="464"/>
      <c r="Z94" s="464"/>
    </row>
    <row r="95" spans="1:26">
      <c r="A95" s="464"/>
      <c r="B95" s="464"/>
      <c r="C95" s="464"/>
      <c r="D95" s="464"/>
      <c r="E95" s="464"/>
      <c r="F95" s="464"/>
      <c r="G95" s="464"/>
      <c r="H95" s="464"/>
      <c r="I95" s="464"/>
      <c r="J95" s="464"/>
      <c r="K95" s="464"/>
      <c r="L95" s="464"/>
      <c r="M95" s="464"/>
      <c r="N95" s="464"/>
      <c r="O95" s="464"/>
      <c r="P95" s="464"/>
      <c r="Q95" s="464"/>
      <c r="R95" s="464"/>
      <c r="S95" s="464"/>
      <c r="T95" s="464"/>
      <c r="U95" s="464"/>
      <c r="V95" s="464"/>
      <c r="W95" s="464"/>
      <c r="X95" s="464"/>
      <c r="Y95" s="464"/>
      <c r="Z95" s="464"/>
    </row>
    <row r="96" spans="1:26">
      <c r="A96" s="464"/>
      <c r="B96" s="464"/>
      <c r="C96" s="464"/>
      <c r="D96" s="464"/>
      <c r="E96" s="464"/>
      <c r="F96" s="464"/>
      <c r="G96" s="464"/>
      <c r="H96" s="464"/>
      <c r="I96" s="464"/>
      <c r="J96" s="464"/>
      <c r="K96" s="464"/>
      <c r="L96" s="464"/>
      <c r="M96" s="464"/>
      <c r="N96" s="464"/>
      <c r="O96" s="464"/>
      <c r="P96" s="464"/>
      <c r="Q96" s="464"/>
      <c r="R96" s="464"/>
      <c r="S96" s="464"/>
      <c r="T96" s="464"/>
      <c r="U96" s="464"/>
      <c r="V96" s="464"/>
      <c r="W96" s="464"/>
      <c r="X96" s="464"/>
      <c r="Y96" s="464"/>
      <c r="Z96" s="464"/>
    </row>
    <row r="97" spans="1:26">
      <c r="A97" s="464"/>
      <c r="B97" s="464"/>
      <c r="C97" s="464"/>
      <c r="D97" s="464"/>
      <c r="E97" s="464"/>
      <c r="F97" s="464"/>
      <c r="G97" s="464"/>
      <c r="H97" s="464"/>
      <c r="I97" s="464"/>
      <c r="J97" s="464"/>
      <c r="K97" s="464"/>
      <c r="L97" s="464"/>
      <c r="M97" s="464"/>
      <c r="N97" s="464"/>
      <c r="O97" s="464"/>
      <c r="P97" s="464"/>
      <c r="Q97" s="464"/>
      <c r="R97" s="464"/>
      <c r="S97" s="464"/>
      <c r="T97" s="464"/>
      <c r="U97" s="464"/>
      <c r="V97" s="464"/>
      <c r="W97" s="464"/>
      <c r="X97" s="464"/>
      <c r="Y97" s="464"/>
      <c r="Z97" s="464"/>
    </row>
    <row r="98" spans="1:26">
      <c r="A98" s="464"/>
      <c r="B98" s="464"/>
      <c r="C98" s="464"/>
      <c r="D98" s="464"/>
      <c r="E98" s="464"/>
      <c r="F98" s="464"/>
      <c r="G98" s="464"/>
      <c r="H98" s="464"/>
      <c r="I98" s="464"/>
      <c r="J98" s="464"/>
      <c r="K98" s="464"/>
      <c r="L98" s="464"/>
      <c r="M98" s="464"/>
      <c r="N98" s="464"/>
      <c r="O98" s="464"/>
      <c r="P98" s="464"/>
      <c r="Q98" s="464"/>
      <c r="R98" s="464"/>
      <c r="S98" s="464"/>
      <c r="T98" s="464"/>
      <c r="U98" s="464"/>
      <c r="V98" s="464"/>
      <c r="W98" s="464"/>
      <c r="X98" s="464"/>
      <c r="Y98" s="464"/>
      <c r="Z98" s="464"/>
    </row>
    <row r="99" spans="1:26">
      <c r="A99" s="464"/>
      <c r="B99" s="464"/>
      <c r="C99" s="464"/>
      <c r="D99" s="464"/>
      <c r="E99" s="464"/>
      <c r="F99" s="464"/>
      <c r="G99" s="464"/>
      <c r="H99" s="464"/>
      <c r="I99" s="464"/>
      <c r="J99" s="464"/>
      <c r="K99" s="464"/>
      <c r="L99" s="464"/>
      <c r="M99" s="464"/>
      <c r="N99" s="464"/>
      <c r="O99" s="464"/>
      <c r="P99" s="464"/>
      <c r="Q99" s="464"/>
      <c r="R99" s="464"/>
      <c r="S99" s="464"/>
      <c r="T99" s="464"/>
      <c r="U99" s="464"/>
      <c r="V99" s="464"/>
      <c r="W99" s="464"/>
      <c r="X99" s="464"/>
      <c r="Y99" s="464"/>
      <c r="Z99" s="46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/>
  <cols>
    <col min="1" max="1" width="3.7109375" style="140" customWidth="1"/>
    <col min="2" max="2" width="19.5703125" style="140" customWidth="1"/>
    <col min="3" max="3" width="93.5703125" style="140" bestFit="1" customWidth="1"/>
    <col min="4" max="4" width="11.28515625" style="140" customWidth="1"/>
    <col min="5" max="5" width="11.42578125" style="140" customWidth="1"/>
    <col min="6" max="6" width="14.5703125" style="140" bestFit="1" customWidth="1"/>
    <col min="7" max="7" width="18.5703125" style="140" customWidth="1"/>
    <col min="8" max="8" width="96.5703125" style="140" customWidth="1"/>
    <col min="9" max="16384" width="9.140625" style="140"/>
  </cols>
  <sheetData>
    <row r="1" spans="2:20" ht="15" thickBot="1"/>
    <row r="2" spans="2:20" ht="19.5" thickBot="1">
      <c r="B2" s="562" t="s">
        <v>1</v>
      </c>
      <c r="C2" s="563"/>
      <c r="D2" s="563"/>
      <c r="E2" s="564"/>
      <c r="G2" s="562" t="s">
        <v>2</v>
      </c>
      <c r="H2" s="564"/>
      <c r="I2" s="141"/>
      <c r="J2" s="141"/>
      <c r="K2" s="142"/>
      <c r="L2" s="142"/>
      <c r="M2" s="142"/>
      <c r="N2" s="142"/>
      <c r="O2" s="142"/>
      <c r="P2" s="142"/>
      <c r="Q2" s="142"/>
      <c r="R2" s="142"/>
      <c r="S2" s="142"/>
      <c r="T2" s="142"/>
    </row>
    <row r="3" spans="2:20" ht="15.75" thickBot="1">
      <c r="B3" s="143" t="s">
        <v>35</v>
      </c>
      <c r="C3" s="144" t="s">
        <v>3</v>
      </c>
      <c r="D3" s="144" t="s">
        <v>4</v>
      </c>
      <c r="E3" s="145" t="s">
        <v>176</v>
      </c>
      <c r="G3" s="146"/>
      <c r="H3" s="147" t="s">
        <v>36</v>
      </c>
      <c r="I3" s="141"/>
      <c r="J3" s="141"/>
      <c r="K3" s="142"/>
      <c r="L3" s="142"/>
      <c r="M3" s="142"/>
      <c r="N3" s="142"/>
      <c r="O3" s="142"/>
      <c r="P3" s="142"/>
      <c r="Q3" s="142"/>
      <c r="R3" s="142"/>
      <c r="S3" s="142"/>
      <c r="T3" s="142"/>
    </row>
    <row r="4" spans="2:20">
      <c r="B4" s="148" t="s">
        <v>177</v>
      </c>
      <c r="C4" s="149" t="s">
        <v>178</v>
      </c>
      <c r="D4" s="150">
        <v>44136</v>
      </c>
      <c r="E4" s="151" t="s">
        <v>179</v>
      </c>
      <c r="G4" s="152"/>
      <c r="H4" s="153" t="s">
        <v>38</v>
      </c>
      <c r="I4" s="141"/>
      <c r="J4" s="141"/>
      <c r="K4" s="142"/>
      <c r="L4" s="142"/>
      <c r="M4" s="142"/>
      <c r="N4" s="142"/>
      <c r="O4" s="142"/>
      <c r="P4" s="142"/>
      <c r="Q4" s="142"/>
      <c r="R4" s="142"/>
      <c r="S4" s="142"/>
      <c r="T4" s="142"/>
    </row>
    <row r="5" spans="2:20">
      <c r="B5" s="154" t="s">
        <v>5</v>
      </c>
      <c r="C5" s="155" t="s">
        <v>37</v>
      </c>
      <c r="D5" s="156">
        <v>44169</v>
      </c>
      <c r="E5" s="157" t="s">
        <v>180</v>
      </c>
      <c r="G5" s="158"/>
      <c r="H5" s="153" t="s">
        <v>39</v>
      </c>
      <c r="I5" s="141"/>
      <c r="J5" s="141"/>
      <c r="K5" s="142"/>
      <c r="L5" s="142"/>
      <c r="M5" s="142"/>
      <c r="N5" s="142"/>
      <c r="O5" s="142"/>
      <c r="P5" s="142"/>
      <c r="Q5" s="142"/>
      <c r="R5" s="142"/>
      <c r="S5" s="142"/>
      <c r="T5" s="142"/>
    </row>
    <row r="6" spans="2:20">
      <c r="B6" s="154" t="s">
        <v>181</v>
      </c>
      <c r="C6" s="155" t="s">
        <v>182</v>
      </c>
      <c r="D6" s="156">
        <v>44166</v>
      </c>
      <c r="E6" s="157" t="s">
        <v>180</v>
      </c>
      <c r="G6" s="159" t="s">
        <v>6</v>
      </c>
      <c r="H6" s="153" t="s">
        <v>41</v>
      </c>
      <c r="I6" s="141"/>
      <c r="J6" s="141"/>
      <c r="K6" s="142"/>
      <c r="L6" s="142"/>
      <c r="M6" s="142"/>
      <c r="N6" s="142"/>
      <c r="O6" s="142"/>
      <c r="P6" s="142"/>
      <c r="Q6" s="142"/>
      <c r="R6" s="142"/>
      <c r="S6" s="142"/>
      <c r="T6" s="142"/>
    </row>
    <row r="7" spans="2:20">
      <c r="B7" s="154" t="s">
        <v>183</v>
      </c>
      <c r="C7" s="155" t="s">
        <v>184</v>
      </c>
      <c r="D7" s="160">
        <v>43862</v>
      </c>
      <c r="E7" s="157" t="s">
        <v>180</v>
      </c>
      <c r="G7" s="161"/>
      <c r="H7" s="153" t="s">
        <v>43</v>
      </c>
      <c r="I7" s="141"/>
      <c r="J7" s="141"/>
      <c r="K7" s="142"/>
      <c r="L7" s="142"/>
      <c r="M7" s="142"/>
      <c r="N7" s="142"/>
      <c r="O7" s="142"/>
      <c r="P7" s="142"/>
      <c r="Q7" s="142"/>
      <c r="R7" s="142"/>
      <c r="S7" s="142"/>
      <c r="T7" s="142"/>
    </row>
    <row r="8" spans="2:20">
      <c r="B8" s="154" t="s">
        <v>40</v>
      </c>
      <c r="C8" s="155" t="s">
        <v>185</v>
      </c>
      <c r="D8" s="160">
        <v>44166</v>
      </c>
      <c r="E8" s="157" t="s">
        <v>180</v>
      </c>
      <c r="G8" s="162"/>
      <c r="H8" s="153" t="s">
        <v>186</v>
      </c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</row>
    <row r="9" spans="2:20" ht="15" thickBot="1">
      <c r="B9" s="154" t="s">
        <v>187</v>
      </c>
      <c r="C9" s="155" t="s">
        <v>188</v>
      </c>
      <c r="D9" s="160">
        <v>44044</v>
      </c>
      <c r="E9" s="157" t="s">
        <v>180</v>
      </c>
      <c r="G9" s="163"/>
      <c r="H9" s="164" t="s">
        <v>7</v>
      </c>
    </row>
    <row r="10" spans="2:20">
      <c r="B10" s="154" t="s">
        <v>189</v>
      </c>
      <c r="C10" s="155" t="s">
        <v>42</v>
      </c>
      <c r="D10" s="160">
        <v>44136</v>
      </c>
      <c r="E10" s="157" t="s">
        <v>180</v>
      </c>
    </row>
    <row r="11" spans="2:20">
      <c r="B11" s="154" t="s">
        <v>190</v>
      </c>
      <c r="C11" s="155" t="s">
        <v>44</v>
      </c>
      <c r="D11" s="160">
        <v>44013</v>
      </c>
      <c r="E11" s="157" t="s">
        <v>180</v>
      </c>
    </row>
    <row r="12" spans="2:20">
      <c r="B12" s="154" t="s">
        <v>191</v>
      </c>
      <c r="C12" s="155" t="s">
        <v>45</v>
      </c>
      <c r="D12" s="160">
        <v>44136</v>
      </c>
      <c r="E12" s="157" t="s">
        <v>179</v>
      </c>
    </row>
    <row r="13" spans="2:20" ht="15" thickBot="1">
      <c r="B13" s="154" t="s">
        <v>192</v>
      </c>
      <c r="C13" s="155" t="s">
        <v>193</v>
      </c>
      <c r="D13" s="160">
        <v>44136</v>
      </c>
      <c r="E13" s="157" t="s">
        <v>180</v>
      </c>
    </row>
    <row r="14" spans="2:20" ht="19.5" thickBot="1">
      <c r="B14" s="154" t="s">
        <v>194</v>
      </c>
      <c r="C14" s="155" t="s">
        <v>195</v>
      </c>
      <c r="D14" s="160">
        <v>44105</v>
      </c>
      <c r="E14" s="157" t="s">
        <v>180</v>
      </c>
      <c r="G14" s="562" t="s">
        <v>11</v>
      </c>
      <c r="H14" s="564"/>
    </row>
    <row r="15" spans="2:20" ht="15">
      <c r="B15" s="154" t="s">
        <v>46</v>
      </c>
      <c r="C15" s="155" t="s">
        <v>47</v>
      </c>
      <c r="D15" s="160">
        <v>44105</v>
      </c>
      <c r="E15" s="157" t="s">
        <v>180</v>
      </c>
      <c r="G15" s="173" t="s">
        <v>12</v>
      </c>
      <c r="H15" s="174" t="s">
        <v>51</v>
      </c>
    </row>
    <row r="16" spans="2:20" ht="15">
      <c r="B16" s="154" t="s">
        <v>8</v>
      </c>
      <c r="C16" s="155" t="s">
        <v>48</v>
      </c>
      <c r="D16" s="160">
        <v>44166</v>
      </c>
      <c r="E16" s="157" t="s">
        <v>180</v>
      </c>
      <c r="G16" s="177" t="s">
        <v>52</v>
      </c>
      <c r="H16" s="178" t="s">
        <v>13</v>
      </c>
    </row>
    <row r="17" spans="2:8" ht="15">
      <c r="B17" s="154" t="s">
        <v>9</v>
      </c>
      <c r="C17" s="155" t="s">
        <v>49</v>
      </c>
      <c r="D17" s="160">
        <v>44166</v>
      </c>
      <c r="E17" s="157" t="s">
        <v>180</v>
      </c>
      <c r="G17" s="177" t="s">
        <v>14</v>
      </c>
      <c r="H17" s="178" t="s">
        <v>196</v>
      </c>
    </row>
    <row r="18" spans="2:8" ht="15.75" thickBot="1">
      <c r="B18" s="165" t="s">
        <v>10</v>
      </c>
      <c r="C18" s="166" t="s">
        <v>50</v>
      </c>
      <c r="D18" s="167">
        <v>44166</v>
      </c>
      <c r="E18" s="168" t="s">
        <v>180</v>
      </c>
      <c r="G18" s="181" t="s">
        <v>53</v>
      </c>
      <c r="H18" s="182">
        <v>2018</v>
      </c>
    </row>
    <row r="19" spans="2:8" ht="15" thickBot="1"/>
    <row r="20" spans="2:8" ht="19.5" thickBot="1">
      <c r="B20" s="565" t="s">
        <v>54</v>
      </c>
      <c r="C20" s="566"/>
      <c r="D20" s="566"/>
      <c r="E20" s="567"/>
    </row>
    <row r="21" spans="2:8" ht="15" customHeight="1">
      <c r="B21" s="169" t="s">
        <v>35</v>
      </c>
      <c r="C21" s="170" t="s">
        <v>3</v>
      </c>
      <c r="D21" s="171" t="s">
        <v>4</v>
      </c>
      <c r="E21" s="172" t="s">
        <v>176</v>
      </c>
      <c r="F21" s="172" t="s">
        <v>660</v>
      </c>
    </row>
    <row r="22" spans="2:8" ht="15" customHeight="1">
      <c r="B22" s="175" t="s">
        <v>16</v>
      </c>
      <c r="C22" s="179" t="s">
        <v>17</v>
      </c>
      <c r="D22" s="180" t="s">
        <v>18</v>
      </c>
      <c r="E22" s="157" t="s">
        <v>180</v>
      </c>
      <c r="F22" s="455" t="s">
        <v>661</v>
      </c>
    </row>
    <row r="23" spans="2:8" ht="15" customHeight="1">
      <c r="B23" s="456" t="s">
        <v>662</v>
      </c>
      <c r="C23" s="459" t="s">
        <v>663</v>
      </c>
      <c r="D23" s="457">
        <v>43952</v>
      </c>
      <c r="E23" s="458" t="s">
        <v>180</v>
      </c>
      <c r="F23" s="462" t="s">
        <v>664</v>
      </c>
      <c r="G23" s="140" t="s">
        <v>674</v>
      </c>
    </row>
    <row r="24" spans="2:8" ht="15" customHeight="1">
      <c r="B24" s="175" t="s">
        <v>56</v>
      </c>
      <c r="C24" s="184" t="s">
        <v>57</v>
      </c>
      <c r="D24" s="183">
        <v>43952</v>
      </c>
      <c r="E24" s="157" t="s">
        <v>180</v>
      </c>
      <c r="F24" s="460" t="s">
        <v>661</v>
      </c>
    </row>
    <row r="25" spans="2:8" ht="15" customHeight="1">
      <c r="B25" s="175" t="s">
        <v>197</v>
      </c>
      <c r="C25" s="184" t="s">
        <v>58</v>
      </c>
      <c r="D25" s="183">
        <v>43952</v>
      </c>
      <c r="E25" s="157" t="s">
        <v>180</v>
      </c>
      <c r="F25" s="460" t="s">
        <v>661</v>
      </c>
    </row>
    <row r="26" spans="2:8" ht="15" customHeight="1">
      <c r="B26" s="175" t="s">
        <v>198</v>
      </c>
      <c r="C26" s="184" t="s">
        <v>199</v>
      </c>
      <c r="D26" s="183">
        <v>43983</v>
      </c>
      <c r="E26" s="157" t="s">
        <v>180</v>
      </c>
      <c r="F26" s="455" t="s">
        <v>661</v>
      </c>
    </row>
    <row r="27" spans="2:8" ht="15" customHeight="1">
      <c r="B27" s="175" t="s">
        <v>200</v>
      </c>
      <c r="C27" s="184" t="s">
        <v>665</v>
      </c>
      <c r="D27" s="183">
        <v>43983</v>
      </c>
      <c r="E27" s="157" t="s">
        <v>180</v>
      </c>
      <c r="F27" s="460" t="s">
        <v>661</v>
      </c>
    </row>
    <row r="28" spans="2:8" ht="15">
      <c r="B28" s="175" t="s">
        <v>667</v>
      </c>
      <c r="C28" s="195" t="s">
        <v>666</v>
      </c>
      <c r="D28" s="183">
        <v>43983</v>
      </c>
      <c r="E28" s="157" t="s">
        <v>180</v>
      </c>
      <c r="F28" s="455" t="s">
        <v>661</v>
      </c>
    </row>
    <row r="29" spans="2:8">
      <c r="B29" s="140" t="s">
        <v>669</v>
      </c>
      <c r="C29" s="195" t="s">
        <v>668</v>
      </c>
      <c r="D29" s="183">
        <v>44013</v>
      </c>
      <c r="E29" s="157" t="s">
        <v>180</v>
      </c>
      <c r="F29" s="462" t="s">
        <v>664</v>
      </c>
      <c r="G29" s="140" t="s">
        <v>670</v>
      </c>
    </row>
    <row r="30" spans="2:8">
      <c r="B30" s="140" t="s">
        <v>671</v>
      </c>
      <c r="C30" s="140" t="s">
        <v>672</v>
      </c>
      <c r="D30" s="461">
        <v>44287</v>
      </c>
      <c r="E30" s="157" t="s">
        <v>180</v>
      </c>
      <c r="F30" s="455" t="s">
        <v>661</v>
      </c>
      <c r="G30" s="140" t="s">
        <v>673</v>
      </c>
    </row>
    <row r="35" spans="2:8" ht="15" thickBot="1"/>
    <row r="36" spans="2:8" ht="19.5" thickBot="1">
      <c r="B36" s="562" t="s">
        <v>59</v>
      </c>
      <c r="C36" s="563"/>
      <c r="D36" s="563"/>
      <c r="E36" s="564"/>
      <c r="G36" s="568" t="s">
        <v>55</v>
      </c>
      <c r="H36" s="569"/>
    </row>
    <row r="37" spans="2:8" ht="15">
      <c r="B37" s="185" t="s">
        <v>60</v>
      </c>
      <c r="C37" s="186" t="s">
        <v>3</v>
      </c>
      <c r="D37" s="187" t="s">
        <v>4</v>
      </c>
      <c r="E37" s="187" t="s">
        <v>176</v>
      </c>
      <c r="G37" s="188" t="s">
        <v>15</v>
      </c>
      <c r="H37" s="188" t="s">
        <v>201</v>
      </c>
    </row>
    <row r="38" spans="2:8" ht="15">
      <c r="B38" s="188">
        <v>1</v>
      </c>
      <c r="C38" s="176" t="s">
        <v>202</v>
      </c>
      <c r="D38" s="189">
        <v>44166</v>
      </c>
      <c r="E38" s="190" t="s">
        <v>180</v>
      </c>
      <c r="G38" s="179"/>
      <c r="H38" s="179"/>
    </row>
    <row r="39" spans="2:8" ht="15">
      <c r="B39" s="188"/>
      <c r="C39" s="179"/>
      <c r="D39" s="179"/>
      <c r="E39" s="180"/>
      <c r="G39" s="179"/>
      <c r="H39" s="179"/>
    </row>
    <row r="40" spans="2:8" ht="15">
      <c r="B40" s="191"/>
      <c r="E40" s="192"/>
      <c r="G40" s="179"/>
      <c r="H40" s="179"/>
    </row>
    <row r="41" spans="2:8" ht="15">
      <c r="B41" s="191"/>
      <c r="C41" s="193"/>
      <c r="D41" s="193"/>
      <c r="E41" s="194"/>
      <c r="G41" s="179"/>
      <c r="H41" s="179"/>
    </row>
    <row r="42" spans="2:8" ht="15">
      <c r="B42" s="191"/>
      <c r="C42" s="193"/>
      <c r="D42" s="193"/>
      <c r="E42" s="194"/>
      <c r="G42" s="179"/>
      <c r="H42" s="179"/>
    </row>
    <row r="43" spans="2:8">
      <c r="G43" s="179"/>
      <c r="H43" s="179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B2:W103"/>
  <sheetViews>
    <sheetView workbookViewId="0">
      <selection activeCell="O33" sqref="O33"/>
    </sheetView>
  </sheetViews>
  <sheetFormatPr defaultColWidth="9.140625" defaultRowHeight="12.75"/>
  <cols>
    <col min="2" max="2" width="10.7109375" customWidth="1"/>
    <col min="3" max="3" width="20.85546875" customWidth="1"/>
    <col min="4" max="4" width="59.140625" customWidth="1"/>
    <col min="5" max="5" width="22.140625" customWidth="1"/>
    <col min="6" max="6" width="63.140625" customWidth="1"/>
    <col min="7" max="7" width="13.7109375" customWidth="1"/>
    <col min="8" max="8" width="17.7109375" customWidth="1"/>
    <col min="9" max="11" width="10.7109375" customWidth="1"/>
    <col min="12" max="12" width="12" customWidth="1"/>
    <col min="13" max="13" width="11.140625" customWidth="1"/>
    <col min="14" max="15" width="10.7109375" customWidth="1"/>
    <col min="16" max="16" width="13.85546875" customWidth="1"/>
    <col min="17" max="21" width="10.7109375" customWidth="1"/>
    <col min="22" max="33" width="14.7109375" customWidth="1"/>
    <col min="34" max="34" width="14" customWidth="1"/>
    <col min="35" max="35" width="13.5703125" bestFit="1" customWidth="1"/>
    <col min="36" max="37" width="12.42578125" bestFit="1" customWidth="1"/>
    <col min="38" max="38" width="13.140625" bestFit="1" customWidth="1"/>
  </cols>
  <sheetData>
    <row r="2" spans="3:23">
      <c r="F2" s="2" t="s">
        <v>19</v>
      </c>
      <c r="Q2" s="118" t="s">
        <v>142</v>
      </c>
    </row>
    <row r="3" spans="3:23" ht="30.75" thickBot="1">
      <c r="C3" s="11" t="s">
        <v>21</v>
      </c>
      <c r="D3" s="12" t="s">
        <v>32</v>
      </c>
      <c r="E3" s="11" t="s">
        <v>23</v>
      </c>
      <c r="F3" s="11" t="s">
        <v>24</v>
      </c>
      <c r="G3" s="340" t="s">
        <v>537</v>
      </c>
      <c r="H3" s="15" t="s">
        <v>26</v>
      </c>
      <c r="I3" s="14" t="s">
        <v>235</v>
      </c>
      <c r="J3" s="14" t="s">
        <v>78</v>
      </c>
      <c r="S3" s="570" t="s">
        <v>248</v>
      </c>
      <c r="T3" s="570"/>
      <c r="U3" s="570"/>
      <c r="V3" s="570"/>
      <c r="W3" s="570"/>
    </row>
    <row r="4" spans="3:23" ht="15.75" thickBot="1">
      <c r="C4" s="13" t="s">
        <v>79</v>
      </c>
      <c r="D4" s="13" t="s">
        <v>33</v>
      </c>
      <c r="E4" s="13" t="s">
        <v>80</v>
      </c>
      <c r="F4" s="13" t="s">
        <v>81</v>
      </c>
      <c r="G4" s="13"/>
      <c r="H4" s="115" t="s">
        <v>85</v>
      </c>
      <c r="I4" s="57"/>
      <c r="J4" s="57"/>
      <c r="S4" s="203" t="s">
        <v>249</v>
      </c>
      <c r="T4" s="204" t="s">
        <v>250</v>
      </c>
      <c r="U4" s="204" t="s">
        <v>251</v>
      </c>
      <c r="V4" s="204" t="s">
        <v>252</v>
      </c>
      <c r="W4" s="205" t="s">
        <v>253</v>
      </c>
    </row>
    <row r="5" spans="3:23" ht="25.5">
      <c r="C5" s="34" t="s">
        <v>133</v>
      </c>
      <c r="D5" s="35"/>
      <c r="E5" s="35"/>
      <c r="F5" s="36"/>
      <c r="G5" s="35"/>
      <c r="H5" s="34" t="s">
        <v>68</v>
      </c>
      <c r="I5" s="58" t="s">
        <v>234</v>
      </c>
      <c r="J5" s="58" t="s">
        <v>94</v>
      </c>
      <c r="S5" s="206" t="s">
        <v>239</v>
      </c>
      <c r="T5" s="207">
        <v>9418.8988568067343</v>
      </c>
      <c r="U5" s="207">
        <v>15472.073727176739</v>
      </c>
      <c r="V5" s="207">
        <v>20378.706337556119</v>
      </c>
      <c r="W5" s="208">
        <v>45269.678921539591</v>
      </c>
    </row>
    <row r="6" spans="3:23" ht="15">
      <c r="C6" s="81" t="str">
        <f>C28</f>
        <v>R-BLD_AptN1</v>
      </c>
      <c r="D6" s="81" t="str">
        <f>D28</f>
        <v>Residential Building Apartment - New Nearly zero-energy buildings</v>
      </c>
      <c r="E6" s="85" t="s">
        <v>697</v>
      </c>
      <c r="F6" s="18" t="s">
        <v>132</v>
      </c>
      <c r="G6" s="18">
        <v>1</v>
      </c>
      <c r="H6" s="119">
        <v>100</v>
      </c>
      <c r="I6" s="222">
        <f>[1]ArchetypeDemand!$L$56</f>
        <v>4.2902290009776573E-4</v>
      </c>
      <c r="J6" s="117">
        <v>2019</v>
      </c>
      <c r="L6">
        <f>I6/0.0000036</f>
        <v>119.17302780493493</v>
      </c>
      <c r="S6" s="209" t="s">
        <v>240</v>
      </c>
      <c r="T6" s="210">
        <v>7459.2913438514906</v>
      </c>
      <c r="U6" s="210">
        <v>9537.7783975583752</v>
      </c>
      <c r="V6" s="210">
        <v>9433.9012004747347</v>
      </c>
      <c r="W6" s="211">
        <v>26430.9709418846</v>
      </c>
    </row>
    <row r="7" spans="3:23" ht="15">
      <c r="C7" s="60"/>
      <c r="D7" s="60"/>
      <c r="E7" s="21" t="s">
        <v>128</v>
      </c>
      <c r="F7" s="22"/>
      <c r="G7" s="22"/>
      <c r="H7" s="60"/>
      <c r="I7" s="223">
        <f>0.000214944231847928*0.9</f>
        <v>1.934498086631352E-4</v>
      </c>
      <c r="J7" s="54"/>
      <c r="L7">
        <f t="shared" ref="L7:L10" si="0">I7/0.0000036</f>
        <v>53.736057961982006</v>
      </c>
      <c r="S7" s="212" t="s">
        <v>241</v>
      </c>
      <c r="T7" s="213">
        <v>14041.847426430093</v>
      </c>
      <c r="U7" s="213">
        <v>17545.09295382088</v>
      </c>
      <c r="V7" s="213">
        <v>20090.949195825138</v>
      </c>
      <c r="W7" s="214">
        <v>51677.889576076108</v>
      </c>
    </row>
    <row r="8" spans="3:23" ht="15">
      <c r="C8" s="59"/>
      <c r="D8" s="59"/>
      <c r="E8" s="27" t="s">
        <v>129</v>
      </c>
      <c r="F8" s="38"/>
      <c r="G8" s="38"/>
      <c r="H8" s="59"/>
      <c r="I8" s="224">
        <f>[1]ArchetypeDemand!$L$58</f>
        <v>4.0244969239508072E-3</v>
      </c>
      <c r="J8" s="55"/>
      <c r="L8">
        <f t="shared" si="0"/>
        <v>1117.9158122085576</v>
      </c>
      <c r="S8" s="209" t="s">
        <v>242</v>
      </c>
      <c r="T8" s="210">
        <v>19924.480375055824</v>
      </c>
      <c r="U8" s="210">
        <v>49768.849685929476</v>
      </c>
      <c r="V8" s="210">
        <v>53466.210043981671</v>
      </c>
      <c r="W8" s="211">
        <v>123159.54010496697</v>
      </c>
    </row>
    <row r="9" spans="3:23" ht="15">
      <c r="C9" s="60"/>
      <c r="D9" s="60"/>
      <c r="E9" s="21" t="s">
        <v>130</v>
      </c>
      <c r="F9" s="22"/>
      <c r="G9" s="22"/>
      <c r="H9" s="60"/>
      <c r="I9" s="223">
        <f>[1]ArchetypeDemand!$L$59</f>
        <v>5.0614283922448679E-4</v>
      </c>
      <c r="J9" s="54"/>
      <c r="L9">
        <f t="shared" si="0"/>
        <v>140.59523311791301</v>
      </c>
      <c r="S9" s="212" t="s">
        <v>243</v>
      </c>
      <c r="T9" s="213">
        <v>58904.8034364337</v>
      </c>
      <c r="U9" s="213">
        <v>282151.52747564798</v>
      </c>
      <c r="V9" s="213">
        <v>251318.93361374349</v>
      </c>
      <c r="W9" s="214">
        <v>592375.26452582516</v>
      </c>
    </row>
    <row r="10" spans="3:23" ht="15">
      <c r="C10" s="82"/>
      <c r="D10" s="82"/>
      <c r="E10" s="107" t="s">
        <v>131</v>
      </c>
      <c r="F10" s="108"/>
      <c r="G10" s="108"/>
      <c r="H10" s="82"/>
      <c r="I10" s="225">
        <f>[1]ArchetypeDemand!$L$60</f>
        <v>5.5272693120035036E-4</v>
      </c>
      <c r="J10" s="88"/>
      <c r="L10">
        <f t="shared" si="0"/>
        <v>153.53525866676401</v>
      </c>
      <c r="S10" s="209" t="s">
        <v>244</v>
      </c>
      <c r="T10" s="210">
        <v>43739.341649106158</v>
      </c>
      <c r="U10" s="210">
        <v>187627.02237661046</v>
      </c>
      <c r="V10" s="210">
        <v>166667.79141279124</v>
      </c>
      <c r="W10" s="211">
        <v>398034.15543850785</v>
      </c>
    </row>
    <row r="11" spans="3:23" ht="15">
      <c r="C11" s="34" t="s">
        <v>135</v>
      </c>
      <c r="D11" s="35"/>
      <c r="E11" s="35"/>
      <c r="F11" s="36"/>
      <c r="G11" s="35"/>
      <c r="H11" s="34" t="s">
        <v>68</v>
      </c>
      <c r="I11" s="125"/>
      <c r="J11" s="58" t="s">
        <v>94</v>
      </c>
      <c r="S11" s="212" t="s">
        <v>245</v>
      </c>
      <c r="T11" s="213">
        <v>25767.876472761334</v>
      </c>
      <c r="U11" s="213">
        <v>101418.89596184672</v>
      </c>
      <c r="V11" s="213">
        <v>81396.697989555512</v>
      </c>
      <c r="W11" s="214">
        <v>208583.47042416356</v>
      </c>
    </row>
    <row r="12" spans="3:23" ht="15">
      <c r="C12" s="81" t="str">
        <f>C29</f>
        <v>R-BLD_Att-N1</v>
      </c>
      <c r="D12" s="81" t="str">
        <f>D29</f>
        <v>Residential Building Attached - New Nearly zero-energy buildings</v>
      </c>
      <c r="E12" s="85" t="s">
        <v>726</v>
      </c>
      <c r="F12" s="18" t="s">
        <v>136</v>
      </c>
      <c r="G12" s="18">
        <v>1</v>
      </c>
      <c r="H12" s="119">
        <v>100</v>
      </c>
      <c r="I12" s="222">
        <f>[1]ArchetypeDemand!$L$6</f>
        <v>1.6456043796048913E-3</v>
      </c>
      <c r="J12" s="117">
        <v>2019</v>
      </c>
      <c r="L12">
        <f>I12/0.0000036</f>
        <v>457.11232766802539</v>
      </c>
      <c r="S12" s="209" t="s">
        <v>246</v>
      </c>
      <c r="T12" s="210">
        <v>12331.173226884033</v>
      </c>
      <c r="U12" s="210">
        <v>50123.806027321167</v>
      </c>
      <c r="V12" s="210">
        <v>43241.005762967114</v>
      </c>
      <c r="W12" s="211">
        <v>105695.98501717232</v>
      </c>
    </row>
    <row r="13" spans="3:23" ht="15.75" thickBot="1">
      <c r="C13" s="60"/>
      <c r="D13" s="60"/>
      <c r="E13" s="21" t="s">
        <v>137</v>
      </c>
      <c r="F13" s="22"/>
      <c r="G13" s="22"/>
      <c r="H13" s="60"/>
      <c r="I13" s="223">
        <f>0.000214944231847928*1</f>
        <v>2.1494423184792799E-4</v>
      </c>
      <c r="J13" s="54"/>
      <c r="L13">
        <f t="shared" ref="L13:L16" si="1">I13/0.0000036</f>
        <v>59.706731068868891</v>
      </c>
      <c r="S13" s="215" t="s">
        <v>247</v>
      </c>
      <c r="T13" s="216">
        <v>15211.172212670604</v>
      </c>
      <c r="U13" s="216">
        <v>52706.674394088106</v>
      </c>
      <c r="V13" s="216">
        <v>78435.533443104825</v>
      </c>
      <c r="W13" s="214">
        <v>146353.38004986354</v>
      </c>
    </row>
    <row r="14" spans="3:23" ht="15.75" thickBot="1">
      <c r="C14" s="59"/>
      <c r="D14" s="59"/>
      <c r="E14" s="27" t="s">
        <v>138</v>
      </c>
      <c r="F14" s="38"/>
      <c r="G14" s="38"/>
      <c r="H14" s="59"/>
      <c r="I14" s="224">
        <f>[1]ArchetypeDemand!$L$8</f>
        <v>5.7786168730819196E-3</v>
      </c>
      <c r="J14" s="55"/>
      <c r="L14">
        <f t="shared" si="1"/>
        <v>1605.1713536338666</v>
      </c>
      <c r="S14" s="217" t="s">
        <v>254</v>
      </c>
      <c r="T14" s="218">
        <v>206798.88499999998</v>
      </c>
      <c r="U14" s="218">
        <v>766351.72099999979</v>
      </c>
      <c r="V14" s="218">
        <v>724429.72899999993</v>
      </c>
      <c r="W14" s="219">
        <v>1697580.3349999997</v>
      </c>
    </row>
    <row r="15" spans="3:23" ht="15.75" thickBot="1">
      <c r="C15" s="60"/>
      <c r="D15" s="60"/>
      <c r="E15" s="21" t="s">
        <v>139</v>
      </c>
      <c r="F15" s="22"/>
      <c r="G15" s="22"/>
      <c r="H15" s="60"/>
      <c r="I15" s="223">
        <f>[1]ArchetypeDemand!$L$9</f>
        <v>7.4241698715176612E-4</v>
      </c>
      <c r="J15" s="54"/>
      <c r="L15">
        <f t="shared" si="1"/>
        <v>206.22694087549061</v>
      </c>
      <c r="S15" s="221" t="s">
        <v>255</v>
      </c>
      <c r="T15" s="220">
        <v>0.74286208971025169</v>
      </c>
      <c r="U15" s="220">
        <v>0.69963472197389465</v>
      </c>
      <c r="V15" s="220">
        <v>0.71303848954914961</v>
      </c>
    </row>
    <row r="16" spans="3:23">
      <c r="C16" s="82"/>
      <c r="D16" s="82"/>
      <c r="E16" s="107" t="s">
        <v>140</v>
      </c>
      <c r="F16" s="108"/>
      <c r="G16" s="108"/>
      <c r="H16" s="82"/>
      <c r="I16" s="225">
        <f>[1]ArchetypeDemand!$L$10</f>
        <v>6.9732301417353216E-4</v>
      </c>
      <c r="J16" s="88"/>
      <c r="L16">
        <f t="shared" si="1"/>
        <v>193.70083727042561</v>
      </c>
    </row>
    <row r="17" spans="2:12">
      <c r="C17" s="34" t="s">
        <v>141</v>
      </c>
      <c r="D17" s="35"/>
      <c r="E17" s="35"/>
      <c r="F17" s="36"/>
      <c r="G17" s="35"/>
      <c r="H17" s="34" t="s">
        <v>68</v>
      </c>
      <c r="I17" s="125"/>
      <c r="J17" s="58" t="s">
        <v>94</v>
      </c>
    </row>
    <row r="18" spans="2:12">
      <c r="C18" s="81" t="str">
        <f>C30</f>
        <v>R-BLD_Det-N1</v>
      </c>
      <c r="D18" s="81" t="str">
        <f>D30</f>
        <v>Residential Building Detached - New Nearly zero-energy buildings</v>
      </c>
      <c r="E18" s="85" t="s">
        <v>727</v>
      </c>
      <c r="F18" s="18" t="s">
        <v>143</v>
      </c>
      <c r="G18" s="18">
        <v>1</v>
      </c>
      <c r="H18" s="119">
        <v>100</v>
      </c>
      <c r="I18" s="222">
        <f>[1]ArchetypeDemand!$L$106</f>
        <v>2.4058665241777602E-3</v>
      </c>
      <c r="J18" s="117">
        <v>2019</v>
      </c>
      <c r="L18">
        <f>I18/0.0000036</f>
        <v>668.29625671604458</v>
      </c>
    </row>
    <row r="19" spans="2:12">
      <c r="C19" s="60"/>
      <c r="D19" s="60"/>
      <c r="E19" s="21" t="s">
        <v>144</v>
      </c>
      <c r="F19" s="22"/>
      <c r="G19" s="22"/>
      <c r="H19" s="60"/>
      <c r="I19" s="223">
        <f>0.000214944231847928*1.1</f>
        <v>2.364386550327208E-4</v>
      </c>
      <c r="J19" s="54"/>
      <c r="L19">
        <f t="shared" ref="L19:L22" si="2">I19/0.0000036</f>
        <v>65.677404175755782</v>
      </c>
    </row>
    <row r="20" spans="2:12" ht="12.75" customHeight="1">
      <c r="C20" s="59"/>
      <c r="D20" s="59"/>
      <c r="E20" s="27" t="s">
        <v>145</v>
      </c>
      <c r="F20" s="38"/>
      <c r="G20" s="38"/>
      <c r="H20" s="59"/>
      <c r="I20" s="224">
        <f>[1]ArchetypeDemand!$L$108</f>
        <v>4.2605415152040874E-3</v>
      </c>
      <c r="J20" s="55"/>
      <c r="L20">
        <f t="shared" si="2"/>
        <v>1183.4837542233577</v>
      </c>
    </row>
    <row r="21" spans="2:12">
      <c r="C21" s="60"/>
      <c r="D21" s="60"/>
      <c r="E21" s="21" t="s">
        <v>146</v>
      </c>
      <c r="F21" s="22"/>
      <c r="G21" s="22"/>
      <c r="H21" s="60"/>
      <c r="I21" s="223">
        <f>[1]ArchetypeDemand!$L$109</f>
        <v>8.4666683429302934E-4</v>
      </c>
      <c r="J21" s="54"/>
      <c r="L21">
        <f t="shared" si="2"/>
        <v>235.18523174806373</v>
      </c>
    </row>
    <row r="22" spans="2:12">
      <c r="C22" s="82"/>
      <c r="D22" s="82"/>
      <c r="E22" s="107" t="s">
        <v>147</v>
      </c>
      <c r="F22" s="108"/>
      <c r="G22" s="108"/>
      <c r="H22" s="82"/>
      <c r="I22" s="225">
        <f>[1]ArchetypeDemand!$L$110</f>
        <v>6.6867996369597798E-4</v>
      </c>
      <c r="J22" s="88"/>
      <c r="L22">
        <f t="shared" si="2"/>
        <v>185.7444343599939</v>
      </c>
    </row>
    <row r="25" spans="2:12">
      <c r="B25" s="7" t="s">
        <v>20</v>
      </c>
      <c r="C25" s="8"/>
      <c r="D25" s="8"/>
      <c r="E25" s="8"/>
      <c r="F25" s="8"/>
      <c r="G25" s="8"/>
      <c r="H25" s="8"/>
      <c r="I25" s="8"/>
    </row>
    <row r="26" spans="2:12">
      <c r="B26" s="9" t="s">
        <v>27</v>
      </c>
      <c r="C26" s="9" t="s">
        <v>21</v>
      </c>
      <c r="D26" s="9" t="s">
        <v>22</v>
      </c>
      <c r="E26" s="9" t="s">
        <v>28</v>
      </c>
      <c r="F26" s="9" t="s">
        <v>29</v>
      </c>
      <c r="G26" s="9" t="s">
        <v>30</v>
      </c>
      <c r="H26" s="9" t="s">
        <v>67</v>
      </c>
    </row>
    <row r="27" spans="2:12" ht="23.25" thickBot="1">
      <c r="B27" s="10" t="s">
        <v>203</v>
      </c>
      <c r="C27" s="10" t="s">
        <v>204</v>
      </c>
      <c r="D27" s="10" t="s">
        <v>33</v>
      </c>
      <c r="E27" s="10" t="s">
        <v>71</v>
      </c>
      <c r="F27" s="10" t="s">
        <v>72</v>
      </c>
      <c r="G27" s="10" t="s">
        <v>205</v>
      </c>
      <c r="H27" s="10" t="s">
        <v>74</v>
      </c>
    </row>
    <row r="28" spans="2:12">
      <c r="B28" s="110" t="s">
        <v>268</v>
      </c>
      <c r="C28" s="111" t="s">
        <v>122</v>
      </c>
      <c r="D28" s="111" t="s">
        <v>125</v>
      </c>
      <c r="E28" s="111" t="s">
        <v>121</v>
      </c>
      <c r="F28" s="111" t="s">
        <v>121</v>
      </c>
      <c r="G28" s="111"/>
      <c r="H28" s="112"/>
    </row>
    <row r="29" spans="2:12">
      <c r="B29" s="110" t="s">
        <v>268</v>
      </c>
      <c r="C29" s="111" t="s">
        <v>123</v>
      </c>
      <c r="D29" s="111" t="s">
        <v>126</v>
      </c>
      <c r="E29" s="111" t="s">
        <v>121</v>
      </c>
      <c r="F29" s="111" t="s">
        <v>121</v>
      </c>
      <c r="G29" s="111"/>
      <c r="H29" s="112"/>
    </row>
    <row r="30" spans="2:12">
      <c r="B30" s="110" t="s">
        <v>268</v>
      </c>
      <c r="C30" s="113" t="s">
        <v>124</v>
      </c>
      <c r="D30" s="113" t="s">
        <v>127</v>
      </c>
      <c r="E30" s="113" t="s">
        <v>121</v>
      </c>
      <c r="F30" s="113" t="s">
        <v>121</v>
      </c>
      <c r="G30" s="113"/>
      <c r="H30" s="114"/>
    </row>
    <row r="59" ht="15" customHeight="1"/>
    <row r="103" ht="14.25" customHeight="1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C2:AS247"/>
  <sheetViews>
    <sheetView tabSelected="1" topLeftCell="T24" zoomScale="80" zoomScaleNormal="80" workbookViewId="0">
      <selection activeCell="AP61" sqref="AP61"/>
    </sheetView>
  </sheetViews>
  <sheetFormatPr defaultColWidth="9.140625" defaultRowHeight="12.75"/>
  <cols>
    <col min="2" max="2" width="10.7109375" customWidth="1"/>
    <col min="3" max="3" width="25.85546875" customWidth="1"/>
    <col min="4" max="4" width="59.140625" customWidth="1"/>
    <col min="5" max="6" width="22.140625" customWidth="1"/>
    <col min="7" max="7" width="37" customWidth="1"/>
    <col min="8" max="8" width="10.7109375" customWidth="1"/>
    <col min="9" max="9" width="12.28515625" customWidth="1"/>
    <col min="10" max="10" width="11.28515625" customWidth="1"/>
    <col min="11" max="11" width="12.28515625" customWidth="1"/>
    <col min="12" max="12" width="10.7109375" customWidth="1"/>
    <col min="13" max="13" width="13.140625" customWidth="1"/>
    <col min="14" max="14" width="12" customWidth="1"/>
    <col min="15" max="15" width="12.140625" customWidth="1"/>
    <col min="16" max="16" width="11.7109375" customWidth="1"/>
    <col min="17" max="17" width="12.140625" customWidth="1"/>
    <col min="18" max="18" width="12.28515625" customWidth="1"/>
    <col min="19" max="19" width="12" customWidth="1"/>
    <col min="20" max="20" width="10.7109375" customWidth="1"/>
    <col min="21" max="21" width="12.5703125" bestFit="1" customWidth="1"/>
    <col min="22" max="22" width="11.7109375" customWidth="1"/>
    <col min="23" max="27" width="10.7109375" customWidth="1"/>
    <col min="28" max="28" width="12.42578125" customWidth="1"/>
    <col min="29" max="29" width="12.7109375" customWidth="1"/>
    <col min="30" max="31" width="12.5703125" customWidth="1"/>
    <col min="32" max="32" width="9.7109375" customWidth="1"/>
    <col min="33" max="33" width="12.28515625" customWidth="1"/>
    <col min="34" max="34" width="10.7109375" customWidth="1"/>
    <col min="35" max="35" width="11.28515625" bestFit="1" customWidth="1"/>
    <col min="36" max="36" width="12.42578125" customWidth="1"/>
    <col min="37" max="37" width="11.42578125" customWidth="1"/>
    <col min="38" max="38" width="9.28515625" customWidth="1"/>
    <col min="39" max="39" width="33.140625" customWidth="1"/>
    <col min="40" max="40" width="57.140625" bestFit="1" customWidth="1"/>
    <col min="43" max="43" width="13" bestFit="1" customWidth="1"/>
    <col min="48" max="48" width="11.140625" customWidth="1"/>
    <col min="52" max="52" width="12.28515625" customWidth="1"/>
    <col min="53" max="53" width="17.7109375" customWidth="1"/>
  </cols>
  <sheetData>
    <row r="2" spans="3:44">
      <c r="H2" s="2" t="s">
        <v>19</v>
      </c>
    </row>
    <row r="3" spans="3:44" ht="45.75" thickBot="1">
      <c r="C3" s="11" t="s">
        <v>21</v>
      </c>
      <c r="D3" s="12" t="s">
        <v>32</v>
      </c>
      <c r="E3" s="11" t="s">
        <v>23</v>
      </c>
      <c r="F3" s="11" t="s">
        <v>555</v>
      </c>
      <c r="G3" s="11" t="s">
        <v>24</v>
      </c>
      <c r="H3" s="14" t="s">
        <v>820</v>
      </c>
      <c r="I3" s="14" t="s">
        <v>728</v>
      </c>
      <c r="J3" s="14" t="s">
        <v>729</v>
      </c>
      <c r="K3" s="14" t="s">
        <v>730</v>
      </c>
      <c r="L3" s="14" t="s">
        <v>218</v>
      </c>
      <c r="M3" s="14" t="s">
        <v>219</v>
      </c>
      <c r="N3" s="14" t="s">
        <v>220</v>
      </c>
      <c r="O3" s="14" t="s">
        <v>221</v>
      </c>
      <c r="P3" s="14" t="s">
        <v>222</v>
      </c>
      <c r="Q3" s="14" t="s">
        <v>223</v>
      </c>
      <c r="R3" s="14" t="s">
        <v>224</v>
      </c>
      <c r="S3" s="14" t="s">
        <v>225</v>
      </c>
      <c r="T3" s="15" t="s">
        <v>26</v>
      </c>
      <c r="U3" s="15" t="s">
        <v>76</v>
      </c>
      <c r="V3" s="14" t="s">
        <v>821</v>
      </c>
      <c r="W3" s="14" t="s">
        <v>88</v>
      </c>
      <c r="X3" s="14" t="s">
        <v>89</v>
      </c>
      <c r="Y3" s="14" t="s">
        <v>90</v>
      </c>
      <c r="Z3" s="14" t="s">
        <v>61</v>
      </c>
      <c r="AA3" s="14" t="s">
        <v>62</v>
      </c>
      <c r="AB3" s="14" t="s">
        <v>280</v>
      </c>
      <c r="AC3" s="14" t="s">
        <v>281</v>
      </c>
      <c r="AD3" s="14" t="s">
        <v>282</v>
      </c>
      <c r="AE3" s="14" t="s">
        <v>692</v>
      </c>
      <c r="AF3" s="14" t="s">
        <v>238</v>
      </c>
      <c r="AG3" s="14" t="s">
        <v>77</v>
      </c>
      <c r="AH3" s="14" t="s">
        <v>267</v>
      </c>
      <c r="AI3" s="14" t="s">
        <v>78</v>
      </c>
      <c r="AJ3" s="14" t="s">
        <v>553</v>
      </c>
    </row>
    <row r="4" spans="3:44" ht="38.25">
      <c r="C4" s="13" t="s">
        <v>278</v>
      </c>
      <c r="D4" s="13" t="s">
        <v>33</v>
      </c>
      <c r="E4" s="13" t="s">
        <v>80</v>
      </c>
      <c r="F4" s="13" t="s">
        <v>556</v>
      </c>
      <c r="G4" s="13" t="s">
        <v>81</v>
      </c>
      <c r="H4" s="585" t="s">
        <v>258</v>
      </c>
      <c r="I4" s="586"/>
      <c r="J4" s="586"/>
      <c r="K4" s="587"/>
      <c r="L4" s="585" t="s">
        <v>83</v>
      </c>
      <c r="M4" s="586"/>
      <c r="N4" s="586"/>
      <c r="O4" s="587"/>
      <c r="P4" s="585" t="s">
        <v>84</v>
      </c>
      <c r="Q4" s="586"/>
      <c r="R4" s="586"/>
      <c r="S4" s="587"/>
      <c r="T4" s="585" t="s">
        <v>85</v>
      </c>
      <c r="U4" s="587"/>
      <c r="V4" s="588" t="s">
        <v>86</v>
      </c>
      <c r="W4" s="589"/>
      <c r="X4" s="589"/>
      <c r="Y4" s="590"/>
      <c r="Z4" s="57"/>
      <c r="AA4" s="57"/>
      <c r="AB4" s="65" t="s">
        <v>207</v>
      </c>
      <c r="AC4" s="67" t="s">
        <v>207</v>
      </c>
      <c r="AD4" s="67" t="s">
        <v>207</v>
      </c>
      <c r="AE4" s="67" t="s">
        <v>207</v>
      </c>
      <c r="AF4" s="67" t="s">
        <v>237</v>
      </c>
      <c r="AG4" s="57" t="s">
        <v>66</v>
      </c>
      <c r="AH4" s="57" t="s">
        <v>87</v>
      </c>
      <c r="AI4" s="57"/>
      <c r="AJ4" s="57"/>
      <c r="AL4" s="7" t="s">
        <v>20</v>
      </c>
      <c r="AM4" s="8"/>
      <c r="AN4" s="8"/>
      <c r="AO4" s="8"/>
      <c r="AP4" s="8"/>
      <c r="AQ4" s="8"/>
      <c r="AR4" s="8"/>
    </row>
    <row r="5" spans="3:44" ht="15">
      <c r="C5" s="340" t="s">
        <v>277</v>
      </c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  <c r="AE5" s="340"/>
      <c r="AF5" s="340"/>
      <c r="AG5" s="340"/>
      <c r="AH5" s="340"/>
      <c r="AI5" s="340"/>
      <c r="AJ5" s="340"/>
      <c r="AL5" s="9" t="s">
        <v>27</v>
      </c>
      <c r="AM5" s="9" t="s">
        <v>21</v>
      </c>
      <c r="AN5" s="9" t="s">
        <v>22</v>
      </c>
      <c r="AO5" s="9" t="s">
        <v>28</v>
      </c>
      <c r="AP5" s="9" t="s">
        <v>29</v>
      </c>
      <c r="AQ5" s="9" t="s">
        <v>30</v>
      </c>
      <c r="AR5" s="9" t="s">
        <v>67</v>
      </c>
    </row>
    <row r="6" spans="3:44" ht="45">
      <c r="C6" s="34" t="s">
        <v>269</v>
      </c>
      <c r="D6" s="35"/>
      <c r="E6" s="35"/>
      <c r="F6" s="35"/>
      <c r="G6" s="36"/>
      <c r="H6" s="579" t="s">
        <v>34</v>
      </c>
      <c r="I6" s="580"/>
      <c r="J6" s="580"/>
      <c r="K6" s="581"/>
      <c r="L6" s="580" t="s">
        <v>34</v>
      </c>
      <c r="M6" s="580"/>
      <c r="N6" s="580"/>
      <c r="O6" s="581"/>
      <c r="P6" s="579" t="s">
        <v>34</v>
      </c>
      <c r="Q6" s="580"/>
      <c r="R6" s="580"/>
      <c r="S6" s="581"/>
      <c r="T6" s="579" t="s">
        <v>68</v>
      </c>
      <c r="U6" s="581"/>
      <c r="V6" s="579" t="s">
        <v>503</v>
      </c>
      <c r="W6" s="580"/>
      <c r="X6" s="580"/>
      <c r="Y6" s="581"/>
      <c r="Z6" s="490" t="s">
        <v>514</v>
      </c>
      <c r="AA6" s="490" t="s">
        <v>93</v>
      </c>
      <c r="AB6" s="34" t="s">
        <v>34</v>
      </c>
      <c r="AC6" s="490" t="s">
        <v>34</v>
      </c>
      <c r="AD6" s="490" t="s">
        <v>34</v>
      </c>
      <c r="AE6" s="490"/>
      <c r="AF6" s="490"/>
      <c r="AG6" s="66" t="s">
        <v>283</v>
      </c>
      <c r="AH6" s="490" t="s">
        <v>34</v>
      </c>
      <c r="AI6" s="490" t="s">
        <v>94</v>
      </c>
      <c r="AJ6" s="490" t="s">
        <v>554</v>
      </c>
      <c r="AL6" s="199" t="s">
        <v>69</v>
      </c>
      <c r="AM6" s="199" t="s">
        <v>70</v>
      </c>
      <c r="AN6" s="199" t="s">
        <v>33</v>
      </c>
      <c r="AO6" s="199" t="s">
        <v>71</v>
      </c>
      <c r="AP6" s="199" t="s">
        <v>72</v>
      </c>
      <c r="AQ6" s="199" t="s">
        <v>73</v>
      </c>
      <c r="AR6" s="199" t="s">
        <v>74</v>
      </c>
    </row>
    <row r="7" spans="3:44" ht="15">
      <c r="C7" s="16" t="str">
        <f>"R-SH_Apt"&amp;"_"&amp;RIGHT(E7,3)&amp;"_N1"</f>
        <v>R-SH_Apt_KER_N1</v>
      </c>
      <c r="D7" s="16" t="s">
        <v>96</v>
      </c>
      <c r="E7" s="85" t="s">
        <v>259</v>
      </c>
      <c r="F7" s="85"/>
      <c r="G7" s="489" t="s">
        <v>707</v>
      </c>
      <c r="H7" s="16">
        <v>1</v>
      </c>
      <c r="I7" s="17"/>
      <c r="J7" s="17"/>
      <c r="K7" s="53"/>
      <c r="L7" s="43"/>
      <c r="M7" s="44"/>
      <c r="N7" s="44"/>
      <c r="O7" s="45"/>
      <c r="P7" s="49"/>
      <c r="Q7" s="85"/>
      <c r="R7" s="85"/>
      <c r="S7" s="18"/>
      <c r="T7" s="49">
        <v>20</v>
      </c>
      <c r="U7" s="85"/>
      <c r="V7" s="484">
        <f>V9*1.3</f>
        <v>3.6270000000000002</v>
      </c>
      <c r="W7" s="484">
        <f t="shared" ref="W7:Y7" si="0">W9*1.3</f>
        <v>3.6270000000000002</v>
      </c>
      <c r="X7" s="484">
        <f t="shared" si="0"/>
        <v>3.6270000000000002</v>
      </c>
      <c r="Y7" s="484">
        <f t="shared" si="0"/>
        <v>3.6270000000000002</v>
      </c>
      <c r="Z7" s="484">
        <v>0.12</v>
      </c>
      <c r="AA7" s="84"/>
      <c r="AB7" s="229"/>
      <c r="AC7" s="229"/>
      <c r="AD7" s="229"/>
      <c r="AE7" s="229"/>
      <c r="AF7" s="229"/>
      <c r="AG7" s="81">
        <f>31.536*(AJ7/1000)</f>
        <v>0.47304000000000002</v>
      </c>
      <c r="AH7" s="84"/>
      <c r="AI7" s="84">
        <v>2019</v>
      </c>
      <c r="AJ7" s="84">
        <v>15</v>
      </c>
      <c r="AL7" s="96" t="s">
        <v>31</v>
      </c>
      <c r="AM7" s="8" t="str">
        <f t="shared" ref="AM7:AN14" si="1">C7</f>
        <v>R-SH_Apt_KER_N1</v>
      </c>
      <c r="AN7" s="8" t="str">
        <f t="shared" si="1"/>
        <v>Residential Kerosene Heating Oil - New 1 SH</v>
      </c>
      <c r="AO7" s="96" t="s">
        <v>13</v>
      </c>
      <c r="AP7" s="96" t="s">
        <v>175</v>
      </c>
      <c r="AQ7" s="96"/>
      <c r="AR7" s="96" t="s">
        <v>75</v>
      </c>
    </row>
    <row r="8" spans="3:44" ht="15">
      <c r="C8" s="19" t="str">
        <f>"R-SW_Apt"&amp;"_"&amp;RIGHT(E8,3)&amp;"_N1"</f>
        <v>R-SW_Apt_KER_N1</v>
      </c>
      <c r="D8" s="19" t="s">
        <v>97</v>
      </c>
      <c r="E8" s="21" t="s">
        <v>259</v>
      </c>
      <c r="F8" s="21"/>
      <c r="G8" s="54" t="s">
        <v>708</v>
      </c>
      <c r="H8" s="16">
        <v>1</v>
      </c>
      <c r="I8" s="20"/>
      <c r="J8" s="20"/>
      <c r="K8" s="54"/>
      <c r="L8" s="41"/>
      <c r="M8" s="29"/>
      <c r="N8" s="29"/>
      <c r="O8" s="42"/>
      <c r="P8" s="50">
        <f>H8*0.7</f>
        <v>0.7</v>
      </c>
      <c r="Q8" s="21"/>
      <c r="R8" s="21"/>
      <c r="S8" s="22"/>
      <c r="T8" s="50">
        <v>20</v>
      </c>
      <c r="U8" s="21"/>
      <c r="V8" s="348">
        <f>V10*1.3</f>
        <v>3.6576075949367097</v>
      </c>
      <c r="W8" s="348">
        <f t="shared" ref="W8:Y8" si="2">W10*1.3</f>
        <v>3.6576075949367097</v>
      </c>
      <c r="X8" s="348">
        <f t="shared" si="2"/>
        <v>3.6576075949367097</v>
      </c>
      <c r="Y8" s="348">
        <f t="shared" si="2"/>
        <v>3.6576075949367097</v>
      </c>
      <c r="Z8" s="348">
        <v>0.12</v>
      </c>
      <c r="AA8" s="63"/>
      <c r="AB8" s="69"/>
      <c r="AC8" s="69"/>
      <c r="AD8" s="69"/>
      <c r="AE8" s="69"/>
      <c r="AF8" s="69"/>
      <c r="AG8" s="60">
        <f t="shared" ref="AG8:AG14" si="3">31.536*(AJ8/1000)</f>
        <v>0.56764799999999993</v>
      </c>
      <c r="AH8" s="63"/>
      <c r="AI8" s="63">
        <v>2019</v>
      </c>
      <c r="AJ8" s="63">
        <v>18</v>
      </c>
      <c r="AL8" s="96"/>
      <c r="AM8" s="8" t="str">
        <f t="shared" si="1"/>
        <v>R-SW_Apt_KER_N1</v>
      </c>
      <c r="AN8" s="8" t="str">
        <f t="shared" si="1"/>
        <v>Residential Kerosene Heating Oil - New 2 SH + WH</v>
      </c>
      <c r="AO8" s="96" t="s">
        <v>13</v>
      </c>
      <c r="AP8" s="96" t="s">
        <v>175</v>
      </c>
      <c r="AQ8" s="96"/>
      <c r="AR8" s="96" t="s">
        <v>75</v>
      </c>
    </row>
    <row r="9" spans="3:44" ht="15">
      <c r="C9" s="37" t="str">
        <f>"R-SH_Apt"&amp;"_"&amp;RIGHT(E9,3)&amp;"_N1"</f>
        <v>R-SH_Apt_GAS_N1</v>
      </c>
      <c r="D9" s="37" t="s">
        <v>95</v>
      </c>
      <c r="E9" s="21" t="s">
        <v>693</v>
      </c>
      <c r="F9" s="27"/>
      <c r="G9" s="479" t="s">
        <v>707</v>
      </c>
      <c r="H9" s="16">
        <v>1</v>
      </c>
      <c r="I9" s="26"/>
      <c r="J9" s="26"/>
      <c r="K9" s="55"/>
      <c r="L9" s="39"/>
      <c r="M9" s="28"/>
      <c r="N9" s="28"/>
      <c r="O9" s="40"/>
      <c r="P9" s="51"/>
      <c r="Q9" s="27"/>
      <c r="R9" s="27"/>
      <c r="S9" s="38"/>
      <c r="T9" s="51">
        <v>22</v>
      </c>
      <c r="U9" s="27"/>
      <c r="V9" s="347">
        <f>2.79</f>
        <v>2.79</v>
      </c>
      <c r="W9" s="347">
        <f t="shared" ref="W9:Y9" si="4">2.79</f>
        <v>2.79</v>
      </c>
      <c r="X9" s="347">
        <f t="shared" si="4"/>
        <v>2.79</v>
      </c>
      <c r="Y9" s="347">
        <f t="shared" si="4"/>
        <v>2.79</v>
      </c>
      <c r="Z9" s="347">
        <v>0.12</v>
      </c>
      <c r="AA9" s="62"/>
      <c r="AB9" s="68"/>
      <c r="AC9" s="68"/>
      <c r="AD9" s="68"/>
      <c r="AE9" s="68"/>
      <c r="AF9" s="68"/>
      <c r="AG9" s="59">
        <f t="shared" si="3"/>
        <v>0.47304000000000002</v>
      </c>
      <c r="AH9" s="62"/>
      <c r="AI9" s="62">
        <v>2019</v>
      </c>
      <c r="AJ9" s="62">
        <v>15</v>
      </c>
      <c r="AL9" s="96"/>
      <c r="AM9" s="8" t="str">
        <f t="shared" si="1"/>
        <v>R-SH_Apt_GAS_N1</v>
      </c>
      <c r="AN9" s="8" t="str">
        <f t="shared" si="1"/>
        <v>Residential Natural Gas Heating - New 1 SH</v>
      </c>
      <c r="AO9" s="96" t="s">
        <v>13</v>
      </c>
      <c r="AP9" s="96" t="s">
        <v>175</v>
      </c>
      <c r="AQ9" s="96"/>
      <c r="AR9" s="96" t="s">
        <v>75</v>
      </c>
    </row>
    <row r="10" spans="3:44" ht="15">
      <c r="C10" s="19" t="str">
        <f>"R-SW_Apt"&amp;"_"&amp;RIGHT(E10,3)&amp;"_N1"</f>
        <v>R-SW_Apt_GAS_N1</v>
      </c>
      <c r="D10" s="19" t="s">
        <v>99</v>
      </c>
      <c r="E10" s="21" t="s">
        <v>693</v>
      </c>
      <c r="F10" s="21"/>
      <c r="G10" s="54" t="s">
        <v>708</v>
      </c>
      <c r="H10" s="16">
        <v>1</v>
      </c>
      <c r="I10" s="20"/>
      <c r="J10" s="20"/>
      <c r="K10" s="54"/>
      <c r="L10" s="41"/>
      <c r="M10" s="29"/>
      <c r="N10" s="29"/>
      <c r="O10" s="42"/>
      <c r="P10" s="50">
        <f>H10*0.7</f>
        <v>0.7</v>
      </c>
      <c r="Q10" s="21"/>
      <c r="R10" s="21"/>
      <c r="S10" s="22"/>
      <c r="T10" s="50">
        <v>22</v>
      </c>
      <c r="U10" s="21"/>
      <c r="V10" s="348">
        <f>V9*($U$220/$U$219)</f>
        <v>2.8135443037974688</v>
      </c>
      <c r="W10" s="348">
        <f>W9*($U$220/$U$219)</f>
        <v>2.8135443037974688</v>
      </c>
      <c r="X10" s="348">
        <f>X9*($U$220/$U$219)</f>
        <v>2.8135443037974688</v>
      </c>
      <c r="Y10" s="348">
        <f>Y9*($U$220/$U$219)</f>
        <v>2.8135443037974688</v>
      </c>
      <c r="Z10" s="348">
        <v>0.12</v>
      </c>
      <c r="AA10" s="63"/>
      <c r="AB10" s="69"/>
      <c r="AC10" s="69"/>
      <c r="AD10" s="69"/>
      <c r="AE10" s="69"/>
      <c r="AF10" s="69"/>
      <c r="AG10" s="60">
        <f t="shared" si="3"/>
        <v>0.56764799999999993</v>
      </c>
      <c r="AH10" s="63"/>
      <c r="AI10" s="63">
        <v>2019</v>
      </c>
      <c r="AJ10" s="63">
        <v>18</v>
      </c>
      <c r="AL10" s="96"/>
      <c r="AM10" s="8" t="str">
        <f t="shared" si="1"/>
        <v>R-SW_Apt_GAS_N1</v>
      </c>
      <c r="AN10" s="8" t="str">
        <f t="shared" si="1"/>
        <v>Residential Natural Gas Heating - New 2 SH + WH</v>
      </c>
      <c r="AO10" s="96" t="s">
        <v>13</v>
      </c>
      <c r="AP10" s="96" t="s">
        <v>175</v>
      </c>
      <c r="AQ10" s="96"/>
      <c r="AR10" s="96" t="s">
        <v>75</v>
      </c>
    </row>
    <row r="11" spans="3:44" ht="15">
      <c r="C11" s="37" t="str">
        <f>"R-SH_Apt"&amp;"_"&amp;RIGHT(E11,3)&amp;"_N1"</f>
        <v>R-SH_Apt_LPG_N1</v>
      </c>
      <c r="D11" s="37" t="s">
        <v>103</v>
      </c>
      <c r="E11" s="27" t="s">
        <v>260</v>
      </c>
      <c r="F11" s="27"/>
      <c r="G11" s="479" t="s">
        <v>707</v>
      </c>
      <c r="H11" s="16">
        <v>1</v>
      </c>
      <c r="I11" s="26"/>
      <c r="J11" s="26"/>
      <c r="K11" s="55"/>
      <c r="L11" s="39"/>
      <c r="M11" s="28"/>
      <c r="N11" s="28"/>
      <c r="O11" s="40"/>
      <c r="P11" s="51"/>
      <c r="Q11" s="27"/>
      <c r="R11" s="27"/>
      <c r="S11" s="38"/>
      <c r="T11" s="51">
        <v>22</v>
      </c>
      <c r="U11" s="27"/>
      <c r="V11" s="347">
        <f>2.79+0.35</f>
        <v>3.14</v>
      </c>
      <c r="W11" s="347">
        <f t="shared" ref="W11:Y11" si="5">2.79+0.35</f>
        <v>3.14</v>
      </c>
      <c r="X11" s="347">
        <f t="shared" si="5"/>
        <v>3.14</v>
      </c>
      <c r="Y11" s="347">
        <f t="shared" si="5"/>
        <v>3.14</v>
      </c>
      <c r="Z11" s="347">
        <f>0.12+0.15</f>
        <v>0.27</v>
      </c>
      <c r="AA11" s="62"/>
      <c r="AB11" s="68"/>
      <c r="AC11" s="68"/>
      <c r="AD11" s="68"/>
      <c r="AE11" s="68"/>
      <c r="AF11" s="68"/>
      <c r="AG11" s="59">
        <f t="shared" si="3"/>
        <v>0.47304000000000002</v>
      </c>
      <c r="AH11" s="62"/>
      <c r="AI11" s="62">
        <v>2019</v>
      </c>
      <c r="AJ11" s="62">
        <v>15</v>
      </c>
      <c r="AL11" s="96"/>
      <c r="AM11" s="8" t="str">
        <f t="shared" si="1"/>
        <v>R-SH_Apt_LPG_N1</v>
      </c>
      <c r="AN11" s="8" t="str">
        <f t="shared" si="1"/>
        <v>Residential Liquid Petroleum Gas- New 1 SH</v>
      </c>
      <c r="AO11" s="96" t="s">
        <v>13</v>
      </c>
      <c r="AP11" s="96" t="s">
        <v>175</v>
      </c>
      <c r="AQ11" s="96"/>
      <c r="AR11" s="96" t="s">
        <v>75</v>
      </c>
    </row>
    <row r="12" spans="3:44" ht="15">
      <c r="C12" s="19" t="str">
        <f>"R-SW_Apt"&amp;"_"&amp;RIGHT(E12,3)&amp;"_N1"</f>
        <v>R-SW_Apt_LPG_N1</v>
      </c>
      <c r="D12" s="19" t="s">
        <v>104</v>
      </c>
      <c r="E12" s="21" t="s">
        <v>260</v>
      </c>
      <c r="F12" s="21"/>
      <c r="G12" s="54" t="s">
        <v>708</v>
      </c>
      <c r="H12" s="16">
        <v>1</v>
      </c>
      <c r="I12" s="20"/>
      <c r="J12" s="20"/>
      <c r="K12" s="54"/>
      <c r="L12" s="41"/>
      <c r="M12" s="29"/>
      <c r="N12" s="29"/>
      <c r="O12" s="42"/>
      <c r="P12" s="50">
        <f>H12*0.7</f>
        <v>0.7</v>
      </c>
      <c r="Q12" s="21"/>
      <c r="R12" s="21"/>
      <c r="S12" s="22"/>
      <c r="T12" s="50">
        <v>22</v>
      </c>
      <c r="U12" s="21"/>
      <c r="V12" s="348">
        <f>V10+0.35</f>
        <v>3.1635443037974689</v>
      </c>
      <c r="W12" s="348">
        <f t="shared" ref="W12:Y12" si="6">W10+0.35</f>
        <v>3.1635443037974689</v>
      </c>
      <c r="X12" s="348">
        <f t="shared" si="6"/>
        <v>3.1635443037974689</v>
      </c>
      <c r="Y12" s="348">
        <f t="shared" si="6"/>
        <v>3.1635443037974689</v>
      </c>
      <c r="Z12" s="348">
        <f>0.12+0.15</f>
        <v>0.27</v>
      </c>
      <c r="AA12" s="63"/>
      <c r="AB12" s="69"/>
      <c r="AC12" s="69"/>
      <c r="AD12" s="69"/>
      <c r="AE12" s="69"/>
      <c r="AF12" s="69"/>
      <c r="AG12" s="60">
        <f t="shared" si="3"/>
        <v>0.56764799999999993</v>
      </c>
      <c r="AH12" s="63"/>
      <c r="AI12" s="63">
        <v>2019</v>
      </c>
      <c r="AJ12" s="63">
        <v>18</v>
      </c>
      <c r="AL12" s="96"/>
      <c r="AM12" s="8" t="str">
        <f t="shared" si="1"/>
        <v>R-SW_Apt_LPG_N1</v>
      </c>
      <c r="AN12" s="8" t="str">
        <f t="shared" si="1"/>
        <v>Residential Liquid Petroleum Gas- New 2 SH + WH</v>
      </c>
      <c r="AO12" s="96" t="s">
        <v>13</v>
      </c>
      <c r="AP12" s="96" t="s">
        <v>175</v>
      </c>
      <c r="AQ12" s="96"/>
      <c r="AR12" s="96" t="s">
        <v>75</v>
      </c>
    </row>
    <row r="13" spans="3:44" ht="15">
      <c r="C13" s="37" t="str">
        <f>"R-SH_Apt"&amp;"_"&amp;RIGHT(E13,3)&amp;"_N1"</f>
        <v>R-SH_Apt_WOO_N1</v>
      </c>
      <c r="D13" s="37" t="s">
        <v>105</v>
      </c>
      <c r="E13" s="27" t="s">
        <v>263</v>
      </c>
      <c r="F13" s="27"/>
      <c r="G13" s="479" t="s">
        <v>707</v>
      </c>
      <c r="H13" s="16">
        <v>1</v>
      </c>
      <c r="I13" s="26"/>
      <c r="J13" s="26"/>
      <c r="K13" s="55"/>
      <c r="L13" s="39"/>
      <c r="M13" s="28"/>
      <c r="N13" s="28"/>
      <c r="O13" s="40"/>
      <c r="P13" s="51"/>
      <c r="Q13" s="27"/>
      <c r="R13" s="27"/>
      <c r="S13" s="38"/>
      <c r="T13" s="51">
        <v>20</v>
      </c>
      <c r="U13" s="27"/>
      <c r="V13" s="347">
        <v>6.25</v>
      </c>
      <c r="W13" s="347">
        <v>6.25</v>
      </c>
      <c r="X13" s="347">
        <f>W13*1.1</f>
        <v>6.8750000000000009</v>
      </c>
      <c r="Y13" s="347">
        <f>W13*1.1</f>
        <v>6.8750000000000009</v>
      </c>
      <c r="Z13" s="347">
        <v>0.25</v>
      </c>
      <c r="AA13" s="62"/>
      <c r="AB13" s="68"/>
      <c r="AC13" s="68"/>
      <c r="AD13" s="68"/>
      <c r="AE13" s="68"/>
      <c r="AF13" s="68"/>
      <c r="AG13" s="59">
        <f t="shared" si="3"/>
        <v>0.47304000000000002</v>
      </c>
      <c r="AH13" s="62"/>
      <c r="AI13" s="62">
        <v>2019</v>
      </c>
      <c r="AJ13" s="62">
        <v>15</v>
      </c>
      <c r="AL13" s="96"/>
      <c r="AM13" s="8" t="str">
        <f t="shared" si="1"/>
        <v>R-SH_Apt_WOO_N1</v>
      </c>
      <c r="AN13" s="8" t="str">
        <f t="shared" si="1"/>
        <v>Residential Biomass Boiler - New 1 SH</v>
      </c>
      <c r="AO13" s="96" t="s">
        <v>13</v>
      </c>
      <c r="AP13" s="96" t="s">
        <v>175</v>
      </c>
      <c r="AQ13" s="96"/>
      <c r="AR13" s="96" t="s">
        <v>75</v>
      </c>
    </row>
    <row r="14" spans="3:44" ht="15.75" thickBot="1">
      <c r="C14" s="226" t="str">
        <f>"R-SW_Apt"&amp;"_"&amp;RIGHT(E14,3)&amp;"_N1"</f>
        <v>R-SW_Apt_WOO_N1</v>
      </c>
      <c r="D14" s="226" t="s">
        <v>106</v>
      </c>
      <c r="E14" s="24" t="s">
        <v>263</v>
      </c>
      <c r="F14" s="24"/>
      <c r="G14" s="56" t="s">
        <v>708</v>
      </c>
      <c r="H14" s="16">
        <v>1</v>
      </c>
      <c r="I14" s="20"/>
      <c r="J14" s="20"/>
      <c r="K14" s="54"/>
      <c r="L14" s="46"/>
      <c r="M14" s="47"/>
      <c r="N14" s="47"/>
      <c r="O14" s="48"/>
      <c r="P14" s="52">
        <f t="shared" ref="P14" si="7">H14*0.7</f>
        <v>0.7</v>
      </c>
      <c r="Q14" s="24"/>
      <c r="R14" s="24"/>
      <c r="S14" s="25"/>
      <c r="T14" s="52">
        <v>20</v>
      </c>
      <c r="U14" s="24"/>
      <c r="V14" s="487">
        <f>(JRC_Data!BB11/1000)*($U$220/$U$221)</f>
        <v>6.6663223140495873</v>
      </c>
      <c r="W14" s="487">
        <f>(JRC_Data!BC11/1000)*($U$220/$U$221)</f>
        <v>6.6663223140495873</v>
      </c>
      <c r="X14" s="487">
        <f>(JRC_Data!BD11/1000)*($U$220/$U$221)</f>
        <v>7.4070247933884303</v>
      </c>
      <c r="Y14" s="487">
        <f>(JRC_Data!BE11/1000)*($U$220/$U$221)</f>
        <v>7.4070247933884303</v>
      </c>
      <c r="Z14" s="487">
        <v>0.25</v>
      </c>
      <c r="AA14" s="64"/>
      <c r="AB14" s="486"/>
      <c r="AC14" s="486"/>
      <c r="AD14" s="486"/>
      <c r="AE14" s="486"/>
      <c r="AF14" s="486"/>
      <c r="AG14" s="61">
        <f t="shared" si="3"/>
        <v>0.56764799999999993</v>
      </c>
      <c r="AH14" s="64"/>
      <c r="AI14" s="64">
        <v>2019</v>
      </c>
      <c r="AJ14" s="64">
        <v>18</v>
      </c>
      <c r="AL14" s="99"/>
      <c r="AM14" s="98" t="str">
        <f t="shared" si="1"/>
        <v>R-SW_Apt_WOO_N1</v>
      </c>
      <c r="AN14" s="98" t="str">
        <f t="shared" si="1"/>
        <v>Residential Biomass Boiler - New 2 SH + WH</v>
      </c>
      <c r="AO14" s="99" t="s">
        <v>13</v>
      </c>
      <c r="AP14" s="99" t="s">
        <v>175</v>
      </c>
      <c r="AQ14" s="99"/>
      <c r="AR14" s="99" t="s">
        <v>75</v>
      </c>
    </row>
    <row r="15" spans="3:44" ht="15.75" thickBot="1">
      <c r="C15" s="491" t="s">
        <v>270</v>
      </c>
      <c r="D15" s="30"/>
      <c r="E15" s="31"/>
      <c r="F15" s="31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1"/>
      <c r="U15" s="31"/>
      <c r="V15" s="30"/>
      <c r="W15" s="30"/>
      <c r="X15" s="30"/>
      <c r="Y15" s="30"/>
      <c r="Z15" s="30"/>
      <c r="AA15" s="31"/>
      <c r="AB15" s="33"/>
      <c r="AC15" s="33"/>
      <c r="AD15" s="33"/>
      <c r="AE15" s="33"/>
      <c r="AF15" s="33"/>
      <c r="AG15" s="30"/>
      <c r="AH15" s="31"/>
      <c r="AI15" s="31"/>
      <c r="AJ15" s="492"/>
      <c r="AL15" s="100"/>
      <c r="AM15" s="101" t="str">
        <f>C16</f>
        <v>R-SH_Apt_ELC_N1</v>
      </c>
      <c r="AN15" s="101" t="str">
        <f>D16</f>
        <v>Residential Electric Heater - New 1 SH</v>
      </c>
      <c r="AO15" s="100" t="s">
        <v>13</v>
      </c>
      <c r="AP15" s="100" t="s">
        <v>175</v>
      </c>
      <c r="AQ15" s="100"/>
      <c r="AR15" s="100" t="s">
        <v>75</v>
      </c>
    </row>
    <row r="16" spans="3:44" ht="15">
      <c r="C16" s="89" t="str">
        <f>"R-SH_Apt"&amp;"_"&amp;RIGHT(E16,3)&amp;"_N1"</f>
        <v>R-SH_Apt_ELC_N1</v>
      </c>
      <c r="D16" s="76" t="s">
        <v>107</v>
      </c>
      <c r="E16" s="109" t="s">
        <v>148</v>
      </c>
      <c r="F16" s="109"/>
      <c r="G16" s="77" t="s">
        <v>707</v>
      </c>
      <c r="H16" s="73">
        <v>1</v>
      </c>
      <c r="I16" s="109">
        <v>1</v>
      </c>
      <c r="J16" s="109">
        <v>1</v>
      </c>
      <c r="K16" s="74">
        <v>1</v>
      </c>
      <c r="L16" s="70"/>
      <c r="M16" s="71"/>
      <c r="N16" s="71"/>
      <c r="O16" s="72"/>
      <c r="P16" s="70"/>
      <c r="Q16" s="71"/>
      <c r="R16" s="71"/>
      <c r="S16" s="72"/>
      <c r="T16" s="109">
        <v>20</v>
      </c>
      <c r="U16" s="74"/>
      <c r="V16" s="75">
        <f>(JRC_Data!BB48/1000)*($U$219/$U$216)</f>
        <v>4.627279012345678</v>
      </c>
      <c r="W16" s="75">
        <f>(JRC_Data!BC48/1000)*($U$219/$U$216)</f>
        <v>4.627279012345678</v>
      </c>
      <c r="X16" s="75">
        <f>(JRC_Data!BD48/1000)*($U$219/$U$216)</f>
        <v>4.627279012345678</v>
      </c>
      <c r="Y16" s="75">
        <f>(JRC_Data!BE48/1000)*($U$219/$U$216)</f>
        <v>4.627279012345678</v>
      </c>
      <c r="Z16" s="78">
        <f>JRC_Data!BL48/1000</f>
        <v>0.05</v>
      </c>
      <c r="AA16" s="79"/>
      <c r="AB16" s="80"/>
      <c r="AC16" s="80"/>
      <c r="AD16" s="80"/>
      <c r="AE16" s="80"/>
      <c r="AF16" s="80"/>
      <c r="AG16" s="78">
        <f>31.536*(AJ16/1000)</f>
        <v>0.47304000000000002</v>
      </c>
      <c r="AH16" s="79"/>
      <c r="AI16" s="79">
        <v>2019</v>
      </c>
      <c r="AJ16" s="79">
        <v>15</v>
      </c>
      <c r="AL16" s="95"/>
      <c r="AM16" s="94" t="str">
        <f t="shared" ref="AM16:AN18" si="8">C18</f>
        <v>R-SH_Apt_ELC_HPN1</v>
      </c>
      <c r="AN16" s="94" t="str">
        <f t="shared" si="8"/>
        <v>Residential Electric Heat Pump - Air to Air - SH</v>
      </c>
      <c r="AO16" s="95" t="s">
        <v>13</v>
      </c>
      <c r="AP16" s="95" t="s">
        <v>175</v>
      </c>
      <c r="AQ16" s="95"/>
      <c r="AR16" s="95" t="s">
        <v>75</v>
      </c>
    </row>
    <row r="17" spans="3:44" ht="15">
      <c r="C17" s="493" t="s">
        <v>271</v>
      </c>
      <c r="D17" s="494"/>
      <c r="E17" s="495"/>
      <c r="F17" s="495"/>
      <c r="G17" s="495"/>
      <c r="H17" s="496"/>
      <c r="I17" s="496"/>
      <c r="J17" s="496"/>
      <c r="K17" s="496"/>
      <c r="L17" s="496"/>
      <c r="M17" s="496"/>
      <c r="N17" s="496"/>
      <c r="O17" s="496"/>
      <c r="P17" s="496"/>
      <c r="Q17" s="496"/>
      <c r="R17" s="496"/>
      <c r="S17" s="496"/>
      <c r="T17" s="495"/>
      <c r="U17" s="495"/>
      <c r="V17" s="494"/>
      <c r="W17" s="494"/>
      <c r="X17" s="494"/>
      <c r="Y17" s="494"/>
      <c r="Z17" s="494"/>
      <c r="AA17" s="495"/>
      <c r="AB17" s="497"/>
      <c r="AC17" s="497"/>
      <c r="AD17" s="497"/>
      <c r="AE17" s="497"/>
      <c r="AF17" s="497"/>
      <c r="AG17" s="494"/>
      <c r="AH17" s="495"/>
      <c r="AI17" s="495"/>
      <c r="AJ17" s="498"/>
      <c r="AL17" s="96"/>
      <c r="AM17" s="8" t="str">
        <f t="shared" si="8"/>
        <v>R-HC_Apt_ELC_HPN1</v>
      </c>
      <c r="AN17" s="8" t="str">
        <f t="shared" si="8"/>
        <v>Residential Electric Heat Pump - Air to Air - SH + SC</v>
      </c>
      <c r="AO17" s="96" t="s">
        <v>13</v>
      </c>
      <c r="AP17" s="96" t="s">
        <v>175</v>
      </c>
      <c r="AQ17" s="96"/>
      <c r="AR17" s="96" t="s">
        <v>75</v>
      </c>
    </row>
    <row r="18" spans="3:44" ht="15">
      <c r="C18" s="37" t="str">
        <f>"R-SH_Apt"&amp;"_"&amp;RIGHT(E18,3)&amp;"_HPN1"</f>
        <v>R-SH_Apt_ELC_HPN1</v>
      </c>
      <c r="D18" s="26" t="s">
        <v>109</v>
      </c>
      <c r="E18" s="27" t="s">
        <v>148</v>
      </c>
      <c r="F18" s="27" t="s">
        <v>557</v>
      </c>
      <c r="G18" s="27" t="s">
        <v>707</v>
      </c>
      <c r="H18" s="37">
        <v>1</v>
      </c>
      <c r="I18" s="26">
        <f>JRC_Data!AD16/JRC_Data!$AC$16</f>
        <v>1.0666666666666667</v>
      </c>
      <c r="J18" s="26">
        <f>JRC_Data!AE16/JRC_Data!$AC$16</f>
        <v>1.2333333333333334</v>
      </c>
      <c r="K18" s="55">
        <f>JRC_Data!AF16/JRC_Data!$AC$16</f>
        <v>1.3333333333333333</v>
      </c>
      <c r="L18" s="37"/>
      <c r="M18" s="26"/>
      <c r="N18" s="26"/>
      <c r="O18" s="55"/>
      <c r="P18" s="37"/>
      <c r="Q18" s="26"/>
      <c r="R18" s="26"/>
      <c r="S18" s="55"/>
      <c r="T18" s="483">
        <v>20</v>
      </c>
      <c r="U18" s="26"/>
      <c r="V18" s="37">
        <f>(JRC_Data!BB16/1000)*($U$219/$U$222)</f>
        <v>2.1281632653061227</v>
      </c>
      <c r="W18" s="37">
        <f>(JRC_Data!BC16/1000)*($U$219/$U$222)</f>
        <v>2.0314285714285716</v>
      </c>
      <c r="X18" s="37">
        <f>(JRC_Data!BD16/1000)*($U$219/$U$222)</f>
        <v>1.8379591836734692</v>
      </c>
      <c r="Y18" s="37">
        <f>(JRC_Data!BE16/1000)*($U$219/$U$222)</f>
        <v>1.7412244897959184</v>
      </c>
      <c r="Z18" s="37">
        <f>JRC_Data!BL16/1000</f>
        <v>3.4000000000000002E-2</v>
      </c>
      <c r="AA18" s="84"/>
      <c r="AB18" s="229"/>
      <c r="AC18" s="229"/>
      <c r="AD18" s="229"/>
      <c r="AE18" s="229"/>
      <c r="AF18" s="229"/>
      <c r="AG18" s="81">
        <f t="shared" ref="AG18:AG26" si="9">31.536*(AJ18/1000)</f>
        <v>0.15768000000000001</v>
      </c>
      <c r="AH18" s="84"/>
      <c r="AI18" s="84">
        <v>2100</v>
      </c>
      <c r="AJ18" s="84">
        <v>5</v>
      </c>
      <c r="AL18" s="96"/>
      <c r="AM18" s="8" t="str">
        <f t="shared" si="8"/>
        <v>R-SH_Apt_ELC_HPN2-AB</v>
      </c>
      <c r="AN18" s="8" t="str">
        <f t="shared" si="8"/>
        <v>Residential Electric Heat Pump - Air to Water - SH - AB rated dwelling</v>
      </c>
      <c r="AO18" s="96" t="s">
        <v>13</v>
      </c>
      <c r="AP18" s="96" t="s">
        <v>175</v>
      </c>
      <c r="AQ18" s="96"/>
      <c r="AR18" s="96" t="s">
        <v>75</v>
      </c>
    </row>
    <row r="19" spans="3:44" ht="15">
      <c r="C19" s="19" t="str">
        <f>"R-HC_Apt"&amp;"_"&amp;RIGHT(E19,3)&amp;"_HPN1"</f>
        <v>R-HC_Apt_ELC_HPN1</v>
      </c>
      <c r="D19" s="20" t="s">
        <v>110</v>
      </c>
      <c r="E19" s="21" t="s">
        <v>148</v>
      </c>
      <c r="F19" s="21" t="s">
        <v>557</v>
      </c>
      <c r="G19" s="21" t="s">
        <v>709</v>
      </c>
      <c r="H19" s="19">
        <v>1</v>
      </c>
      <c r="I19" s="20">
        <f>JRC_Data!AD16/JRC_Data!$AC$16</f>
        <v>1.0666666666666667</v>
      </c>
      <c r="J19" s="20">
        <f>JRC_Data!AE16/JRC_Data!$AC$16</f>
        <v>1.2333333333333334</v>
      </c>
      <c r="K19" s="54">
        <f>JRC_Data!AF16/JRC_Data!$AC$16</f>
        <v>1.3333333333333333</v>
      </c>
      <c r="L19" s="19">
        <f>H19*0.9</f>
        <v>0.9</v>
      </c>
      <c r="M19" s="19">
        <f t="shared" ref="M19:O19" si="10">I19*0.9</f>
        <v>0.96</v>
      </c>
      <c r="N19" s="19">
        <f t="shared" si="10"/>
        <v>1.1100000000000001</v>
      </c>
      <c r="O19" s="19">
        <f t="shared" si="10"/>
        <v>1.2</v>
      </c>
      <c r="P19" s="19"/>
      <c r="Q19" s="20"/>
      <c r="R19" s="20"/>
      <c r="S19" s="54"/>
      <c r="T19" s="482">
        <v>20</v>
      </c>
      <c r="U19" s="20"/>
      <c r="V19" s="19">
        <f>(JRC_Data!BB16/1000)*($U$220/$U$222)</f>
        <v>2.1461224489795923</v>
      </c>
      <c r="W19" s="19">
        <f>(JRC_Data!BC16/1000)*($U$220/$U$222)</f>
        <v>2.0485714285714289</v>
      </c>
      <c r="X19" s="19">
        <f>(JRC_Data!BD16/1000)*($U$220/$U$222)</f>
        <v>1.8534693877551021</v>
      </c>
      <c r="Y19" s="19">
        <f>(JRC_Data!BE16/1000)*($U$220/$U$222)</f>
        <v>1.755918367346939</v>
      </c>
      <c r="Z19" s="19">
        <f>JRC_Data!BL16/1000</f>
        <v>3.4000000000000002E-2</v>
      </c>
      <c r="AA19" s="63"/>
      <c r="AB19" s="69"/>
      <c r="AC19" s="69"/>
      <c r="AD19" s="69"/>
      <c r="AE19" s="69"/>
      <c r="AF19" s="69"/>
      <c r="AG19" s="60">
        <f t="shared" si="9"/>
        <v>0.15768000000000001</v>
      </c>
      <c r="AH19" s="63"/>
      <c r="AI19" s="63">
        <v>2100</v>
      </c>
      <c r="AJ19" s="63">
        <v>5</v>
      </c>
      <c r="AL19" s="96"/>
      <c r="AM19" s="8" t="str">
        <f t="shared" ref="AM19:AN19" si="11">C21</f>
        <v>R-SH_Apt_ELC_HPN2-C</v>
      </c>
      <c r="AN19" s="8" t="str">
        <f t="shared" si="11"/>
        <v>Residential Electric Heat Pump - Air to Water - SH - C rated dwelling</v>
      </c>
      <c r="AO19" s="96" t="s">
        <v>13</v>
      </c>
      <c r="AP19" s="96" t="s">
        <v>175</v>
      </c>
      <c r="AQ19" s="96"/>
      <c r="AR19" s="96" t="s">
        <v>75</v>
      </c>
    </row>
    <row r="20" spans="3:44" ht="15">
      <c r="C20" s="16" t="str">
        <f>"R-SH_Apt"&amp;"_"&amp;RIGHT(E20,3)&amp;"_HPN2-AB"</f>
        <v>R-SH_Apt_ELC_HPN2-AB</v>
      </c>
      <c r="D20" s="85" t="s">
        <v>702</v>
      </c>
      <c r="E20" s="85" t="s">
        <v>148</v>
      </c>
      <c r="F20" s="85" t="s">
        <v>557</v>
      </c>
      <c r="G20" s="85" t="s">
        <v>697</v>
      </c>
      <c r="H20" s="16">
        <f>JRC_Data!$AC$18/JRC_Data!$AC$16</f>
        <v>1</v>
      </c>
      <c r="I20" s="17">
        <f>JRC_Data!$AD$18/JRC_Data!$AC$16</f>
        <v>1.0999999999999999</v>
      </c>
      <c r="J20" s="17">
        <f>JRC_Data!$AE$18/JRC_Data!$AC$16</f>
        <v>1.2333333333333334</v>
      </c>
      <c r="K20" s="53">
        <f>JRC_Data!$AF$18/JRC_Data!$AC$16</f>
        <v>1.3333333333333333</v>
      </c>
      <c r="L20" s="16"/>
      <c r="M20" s="17"/>
      <c r="N20" s="17"/>
      <c r="O20" s="53"/>
      <c r="P20" s="16"/>
      <c r="Q20" s="17"/>
      <c r="R20" s="17"/>
      <c r="S20" s="53"/>
      <c r="T20" s="481">
        <v>20</v>
      </c>
      <c r="U20" s="17"/>
      <c r="V20" s="16">
        <f>JRC_Data!BC18/1000*($U$216/$U$218)</f>
        <v>9.1054231268355998</v>
      </c>
      <c r="W20" s="16">
        <f>JRC_Data!BD18/1000*($U$216/$U$218)</f>
        <v>9.1054231268355998</v>
      </c>
      <c r="X20" s="16">
        <f>JRC_Data!BE18/1000*($U$216/$U$218)</f>
        <v>8.1948808141520395</v>
      </c>
      <c r="Y20" s="16">
        <f>JRC_Data!BF18/1000*($U$216/$U$218)</f>
        <v>8.1948808141520395</v>
      </c>
      <c r="Z20" s="81">
        <f>JRC_Data!$BL$18/1000</f>
        <v>0.15</v>
      </c>
      <c r="AA20" s="543"/>
      <c r="AB20" s="229"/>
      <c r="AC20" s="229"/>
      <c r="AD20" s="229"/>
      <c r="AE20" s="229"/>
      <c r="AF20" s="229"/>
      <c r="AG20" s="81">
        <f t="shared" si="9"/>
        <v>0.15768000000000001</v>
      </c>
      <c r="AH20" s="84"/>
      <c r="AI20" s="84">
        <v>2019</v>
      </c>
      <c r="AJ20" s="84">
        <v>5</v>
      </c>
      <c r="AL20" s="96"/>
      <c r="AM20" s="8" t="str">
        <f t="shared" ref="AM20:AN20" si="12">C22</f>
        <v>R-SH_Apt_ELC_HPN2-D</v>
      </c>
      <c r="AN20" s="8" t="str">
        <f t="shared" si="12"/>
        <v>Residential Electric Heat Pump - Air to Water - SH - D rated dwelling</v>
      </c>
      <c r="AO20" s="96" t="s">
        <v>13</v>
      </c>
      <c r="AP20" s="96" t="s">
        <v>175</v>
      </c>
      <c r="AQ20" s="96"/>
      <c r="AR20" s="96" t="s">
        <v>75</v>
      </c>
    </row>
    <row r="21" spans="3:44" ht="15">
      <c r="C21" s="19" t="str">
        <f>"R-SH_Apt"&amp;"_"&amp;RIGHT(E21,3)&amp;"_HPN2-C"</f>
        <v>R-SH_Apt_ELC_HPN2-C</v>
      </c>
      <c r="D21" s="21" t="s">
        <v>703</v>
      </c>
      <c r="E21" s="21" t="s">
        <v>148</v>
      </c>
      <c r="F21" s="21" t="s">
        <v>557</v>
      </c>
      <c r="G21" s="21" t="s">
        <v>698</v>
      </c>
      <c r="H21" s="19">
        <f>(JRC_Data!$AC$18/JRC_Data!$AC$16)*AJ243</f>
        <v>0.95144144144144138</v>
      </c>
      <c r="I21" s="20">
        <f>(JRC_Data!$AD$18/JRC_Data!$AC$16)*AJ243</f>
        <v>1.0465855855855855</v>
      </c>
      <c r="J21" s="20">
        <f>(JRC_Data!$AE$18/JRC_Data!$AC$16)*AJ243</f>
        <v>1.1734444444444445</v>
      </c>
      <c r="K21" s="54">
        <f>(JRC_Data!$AF$18/JRC_Data!$AC$16)*AJ243</f>
        <v>1.2685885885885884</v>
      </c>
      <c r="L21" s="19"/>
      <c r="M21" s="20"/>
      <c r="N21" s="20"/>
      <c r="O21" s="54"/>
      <c r="P21" s="19"/>
      <c r="Q21" s="20"/>
      <c r="R21" s="20"/>
      <c r="S21" s="54"/>
      <c r="T21" s="482">
        <v>20</v>
      </c>
      <c r="U21" s="20"/>
      <c r="V21" s="19">
        <f>JRC_Data!BC18/1000*($U$216/$U$218)+RSD_Heating!$AG$243/1000</f>
        <v>9.6774176268356005</v>
      </c>
      <c r="W21" s="19">
        <f>JRC_Data!BD18/1000*($U$216/$U$218)+RSD_Heating!$AG$243/1000</f>
        <v>9.6774176268356005</v>
      </c>
      <c r="X21" s="19">
        <f>JRC_Data!BE18/1000*($U$216/$U$218)+RSD_Heating!$AG$243/1000</f>
        <v>8.7668753141520401</v>
      </c>
      <c r="Y21" s="19">
        <f>JRC_Data!BF18/1000*($U$216/$U$218)+RSD_Heating!$AG$243/1000</f>
        <v>8.7668753141520401</v>
      </c>
      <c r="Z21" s="60">
        <f>JRC_Data!$BL$18/1000</f>
        <v>0.15</v>
      </c>
      <c r="AA21" s="63"/>
      <c r="AB21" s="69"/>
      <c r="AC21" s="69"/>
      <c r="AD21" s="69"/>
      <c r="AE21" s="69"/>
      <c r="AF21" s="69"/>
      <c r="AG21" s="60">
        <f t="shared" ref="AG21:AG25" si="13">31.536*(AJ21/1000)</f>
        <v>0.15768000000000001</v>
      </c>
      <c r="AH21" s="63"/>
      <c r="AI21" s="63">
        <v>2019</v>
      </c>
      <c r="AJ21" s="63">
        <v>5</v>
      </c>
      <c r="AL21" s="96"/>
      <c r="AM21" s="8" t="str">
        <f t="shared" ref="AM21:AN21" si="14">C23</f>
        <v>R-SH_Apt_ELC_HPN2-E</v>
      </c>
      <c r="AN21" s="8" t="str">
        <f t="shared" si="14"/>
        <v>Residential Electric Heat Pump - Air to Water - SH - E rated dwelling</v>
      </c>
      <c r="AO21" s="96" t="s">
        <v>13</v>
      </c>
      <c r="AP21" s="96" t="s">
        <v>175</v>
      </c>
      <c r="AQ21" s="96"/>
      <c r="AR21" s="96" t="s">
        <v>75</v>
      </c>
    </row>
    <row r="22" spans="3:44" ht="15">
      <c r="C22" s="37" t="str">
        <f>"R-SH_Apt"&amp;"_"&amp;RIGHT(E22,3)&amp;"_HPN2-D"</f>
        <v>R-SH_Apt_ELC_HPN2-D</v>
      </c>
      <c r="D22" s="27" t="s">
        <v>704</v>
      </c>
      <c r="E22" s="27" t="s">
        <v>148</v>
      </c>
      <c r="F22" s="27" t="s">
        <v>557</v>
      </c>
      <c r="G22" s="27" t="s">
        <v>699</v>
      </c>
      <c r="H22" s="37">
        <f>(JRC_Data!$AC$18/JRC_Data!$AC$16)*AJ244</f>
        <v>0.90288288288288288</v>
      </c>
      <c r="I22" s="26">
        <f>(JRC_Data!$AD$18/JRC_Data!$AC$16)*AJ244</f>
        <v>0.99317117117117104</v>
      </c>
      <c r="J22" s="26">
        <f>(JRC_Data!$AE$18/JRC_Data!$AC$16)*AJ244</f>
        <v>1.1135555555555556</v>
      </c>
      <c r="K22" s="55">
        <f>(JRC_Data!$AF$18/JRC_Data!$AC$16)*AJ244</f>
        <v>1.2038438438438437</v>
      </c>
      <c r="L22" s="37"/>
      <c r="M22" s="26"/>
      <c r="N22" s="26"/>
      <c r="O22" s="55"/>
      <c r="P22" s="37"/>
      <c r="Q22" s="26"/>
      <c r="R22" s="26"/>
      <c r="S22" s="55"/>
      <c r="T22" s="483">
        <v>20</v>
      </c>
      <c r="U22" s="26"/>
      <c r="V22" s="37">
        <f>JRC_Data!BC18/1000*($U$216/$U$218)+RSD_Heating!$AG$244/1000</f>
        <v>10.249412126835599</v>
      </c>
      <c r="W22" s="37">
        <f>JRC_Data!BD18/1000*($U$216/$U$218)+RSD_Heating!$AG$244/1000</f>
        <v>10.249412126835599</v>
      </c>
      <c r="X22" s="37">
        <f>JRC_Data!BE18/1000*($U$216/$U$218)+RSD_Heating!$AG$244/1000</f>
        <v>9.338869814152039</v>
      </c>
      <c r="Y22" s="37">
        <f>JRC_Data!BF18/1000*($U$216/$U$218)+RSD_Heating!$AG$244/1000</f>
        <v>9.338869814152039</v>
      </c>
      <c r="Z22" s="59">
        <f>JRC_Data!$BL$18/1000</f>
        <v>0.15</v>
      </c>
      <c r="AA22" s="62"/>
      <c r="AB22" s="68"/>
      <c r="AC22" s="68"/>
      <c r="AD22" s="68"/>
      <c r="AE22" s="68"/>
      <c r="AF22" s="68"/>
      <c r="AG22" s="59">
        <f t="shared" si="13"/>
        <v>0.15768000000000001</v>
      </c>
      <c r="AH22" s="62"/>
      <c r="AI22" s="62">
        <v>2019</v>
      </c>
      <c r="AJ22" s="62">
        <v>5</v>
      </c>
      <c r="AL22" s="96"/>
      <c r="AM22" s="8" t="str">
        <f t="shared" ref="AM22:AN22" si="15">C24</f>
        <v>R-SH_Apt_ELC_HPN2-F</v>
      </c>
      <c r="AN22" s="8" t="str">
        <f t="shared" si="15"/>
        <v>Residential Electric Heat Pump - Air to Water - SH - F rated dwelling</v>
      </c>
      <c r="AO22" s="96" t="s">
        <v>13</v>
      </c>
      <c r="AP22" s="96" t="s">
        <v>175</v>
      </c>
      <c r="AQ22" s="96"/>
      <c r="AR22" s="96" t="s">
        <v>75</v>
      </c>
    </row>
    <row r="23" spans="3:44" ht="15">
      <c r="C23" s="19" t="str">
        <f>"R-SH_Apt"&amp;"_"&amp;RIGHT(E23,3)&amp;"_HPN2-E"</f>
        <v>R-SH_Apt_ELC_HPN2-E</v>
      </c>
      <c r="D23" s="21" t="s">
        <v>705</v>
      </c>
      <c r="E23" s="21" t="s">
        <v>148</v>
      </c>
      <c r="F23" s="21" t="s">
        <v>557</v>
      </c>
      <c r="G23" s="21" t="s">
        <v>700</v>
      </c>
      <c r="H23" s="19">
        <f>(JRC_Data!$AC$18/JRC_Data!$AC$16)*AJ245</f>
        <v>0.85285285285285284</v>
      </c>
      <c r="I23" s="20">
        <f>(JRC_Data!$AD$18/JRC_Data!$AC$16)*AJ245</f>
        <v>0.93813813813813796</v>
      </c>
      <c r="J23" s="20">
        <f>(JRC_Data!$AE$18/JRC_Data!$AC$16)*AJ245</f>
        <v>1.0518518518518518</v>
      </c>
      <c r="K23" s="54">
        <f>(JRC_Data!$AF$18/JRC_Data!$AC$16)*AJ245</f>
        <v>1.137137137137137</v>
      </c>
      <c r="L23" s="19"/>
      <c r="M23" s="20"/>
      <c r="N23" s="20"/>
      <c r="O23" s="54"/>
      <c r="P23" s="19"/>
      <c r="Q23" s="20"/>
      <c r="R23" s="20"/>
      <c r="S23" s="54"/>
      <c r="T23" s="482">
        <v>20</v>
      </c>
      <c r="U23" s="20"/>
      <c r="V23" s="19">
        <f>JRC_Data!BC18/1000*($U$216/$U$218)+RSD_Heating!$AG$245/1000</f>
        <v>10.838739793502267</v>
      </c>
      <c r="W23" s="19">
        <f>JRC_Data!BD18/1000*($U$216/$U$218)++RSD_Heating!$AG$245/1000</f>
        <v>10.838739793502267</v>
      </c>
      <c r="X23" s="19">
        <f>JRC_Data!BE18/1000*($U$216/$U$218)+RSD_Heating!$AG$245/1000</f>
        <v>9.9281974808187066</v>
      </c>
      <c r="Y23" s="19">
        <f>JRC_Data!BF18/1000*($U$216/$U$218)+RSD_Heating!$AG$245/1000</f>
        <v>9.9281974808187066</v>
      </c>
      <c r="Z23" s="60">
        <f>JRC_Data!$BL$18/1000</f>
        <v>0.15</v>
      </c>
      <c r="AA23" s="63"/>
      <c r="AB23" s="69"/>
      <c r="AC23" s="69"/>
      <c r="AD23" s="69"/>
      <c r="AE23" s="69"/>
      <c r="AF23" s="69"/>
      <c r="AG23" s="60">
        <f t="shared" si="13"/>
        <v>0.15768000000000001</v>
      </c>
      <c r="AH23" s="63"/>
      <c r="AI23" s="63">
        <v>2019</v>
      </c>
      <c r="AJ23" s="63">
        <v>5</v>
      </c>
      <c r="AL23" s="96"/>
      <c r="AM23" s="8" t="str">
        <f t="shared" ref="AM23" si="16">C25</f>
        <v>R-SH_Apt_ELC_HPN2-G</v>
      </c>
      <c r="AN23" s="8" t="str">
        <f t="shared" ref="AN23" si="17">D25</f>
        <v>Residential Electric Heat Pump - Air to Water - SH - G rated dwelling</v>
      </c>
      <c r="AO23" s="96" t="s">
        <v>13</v>
      </c>
      <c r="AP23" s="96" t="s">
        <v>175</v>
      </c>
      <c r="AQ23" s="96"/>
      <c r="AR23" s="96" t="s">
        <v>75</v>
      </c>
    </row>
    <row r="24" spans="3:44" ht="15">
      <c r="C24" s="37" t="str">
        <f>"R-SH_Apt"&amp;"_"&amp;RIGHT(E24,3)&amp;"_HPN2-F"</f>
        <v>R-SH_Apt_ELC_HPN2-F</v>
      </c>
      <c r="D24" s="27" t="s">
        <v>706</v>
      </c>
      <c r="E24" s="27" t="s">
        <v>148</v>
      </c>
      <c r="F24" s="27" t="s">
        <v>557</v>
      </c>
      <c r="G24" s="27" t="s">
        <v>701</v>
      </c>
      <c r="H24" s="37">
        <f>(JRC_Data!$AC$18/JRC_Data!$AC$16)*AJ246</f>
        <v>0.77927927927927931</v>
      </c>
      <c r="I24" s="26">
        <f>(JRC_Data!$AD$18/JRC_Data!$AC$16)*AJ246</f>
        <v>0.85720720720720711</v>
      </c>
      <c r="J24" s="26">
        <f>(JRC_Data!$AE$18/JRC_Data!$AC$16)*AJ246</f>
        <v>0.96111111111111125</v>
      </c>
      <c r="K24" s="55">
        <f>(JRC_Data!$AF$18/JRC_Data!$AC$16)*AJ246</f>
        <v>1.0390390390390389</v>
      </c>
      <c r="L24" s="37"/>
      <c r="M24" s="26"/>
      <c r="N24" s="26"/>
      <c r="O24" s="55"/>
      <c r="P24" s="37"/>
      <c r="Q24" s="26"/>
      <c r="R24" s="26"/>
      <c r="S24" s="55"/>
      <c r="T24" s="483">
        <v>20</v>
      </c>
      <c r="U24" s="26"/>
      <c r="V24" s="37">
        <f>JRC_Data!BC18/1000*($U$216/$U$218)+RSD_Heating!$AG$246/1000</f>
        <v>11.0203481268356</v>
      </c>
      <c r="W24" s="37">
        <f>JRC_Data!BD18/1000*($U$216/$U$218)+RSD_Heating!$AG$246/1000</f>
        <v>11.0203481268356</v>
      </c>
      <c r="X24" s="37">
        <f>JRC_Data!BE18/1000*($U$216/$U$218)+RSD_Heating!$AG$246/1000</f>
        <v>10.10980581415204</v>
      </c>
      <c r="Y24" s="37">
        <f>JRC_Data!BF18/1000*($U$216/$U$218)+RSD_Heating!$AG$246/1000</f>
        <v>10.10980581415204</v>
      </c>
      <c r="Z24" s="59">
        <f>JRC_Data!$BL$18/1000</f>
        <v>0.15</v>
      </c>
      <c r="AA24" s="62"/>
      <c r="AB24" s="68"/>
      <c r="AC24" s="68"/>
      <c r="AD24" s="68"/>
      <c r="AE24" s="68"/>
      <c r="AF24" s="68"/>
      <c r="AG24" s="59">
        <f t="shared" si="13"/>
        <v>0.15768000000000001</v>
      </c>
      <c r="AH24" s="62"/>
      <c r="AI24" s="62">
        <v>2019</v>
      </c>
      <c r="AJ24" s="62">
        <v>5</v>
      </c>
      <c r="AL24" s="96"/>
      <c r="AM24" s="8" t="str">
        <f t="shared" ref="AM24:AN24" si="18">C26</f>
        <v>R-SW_Apt_ELC_HPN1-AB</v>
      </c>
      <c r="AN24" s="8" t="str">
        <f t="shared" si="18"/>
        <v>Residential Electric Heat Pump - Air to Water - SH + WH - AB rated dwelling</v>
      </c>
      <c r="AO24" s="96" t="s">
        <v>13</v>
      </c>
      <c r="AP24" s="96" t="s">
        <v>175</v>
      </c>
      <c r="AQ24" s="96"/>
      <c r="AR24" s="96" t="s">
        <v>75</v>
      </c>
    </row>
    <row r="25" spans="3:44" ht="15">
      <c r="C25" s="226" t="str">
        <f>"R-SH_Apt"&amp;"_"&amp;RIGHT(E24,3)&amp;"_HPN2-G"</f>
        <v>R-SH_Apt_ELC_HPN2-G</v>
      </c>
      <c r="D25" s="24" t="s">
        <v>731</v>
      </c>
      <c r="E25" s="24" t="s">
        <v>148</v>
      </c>
      <c r="F25" s="24" t="s">
        <v>557</v>
      </c>
      <c r="G25" s="24" t="s">
        <v>732</v>
      </c>
      <c r="H25" s="226">
        <f>(JRC_Data!$AC$18/JRC_Data!$AC$16)*AJ247</f>
        <v>0.70570570570570568</v>
      </c>
      <c r="I25" s="20">
        <f>(JRC_Data!$AD$18/JRC_Data!$AC$16)*AJ247</f>
        <v>0.77627627627627616</v>
      </c>
      <c r="J25" s="20">
        <f>(JRC_Data!$AE$18/JRC_Data!$AC$16)*AJ247</f>
        <v>0.87037037037037035</v>
      </c>
      <c r="K25" s="54">
        <f>(JRC_Data!$AF$18/JRC_Data!$AC$16)*AJ247</f>
        <v>0.94094094094094083</v>
      </c>
      <c r="L25" s="226"/>
      <c r="M25" s="23"/>
      <c r="N25" s="23"/>
      <c r="O25" s="56"/>
      <c r="P25" s="226"/>
      <c r="Q25" s="23"/>
      <c r="R25" s="23"/>
      <c r="S25" s="56"/>
      <c r="T25" s="485">
        <v>20</v>
      </c>
      <c r="U25" s="23"/>
      <c r="V25" s="226">
        <f>JRC_Data!BC18/1000*($U$216/$U$218)+RSD_Heating!$AG$247/1000</f>
        <v>11.201956460168933</v>
      </c>
      <c r="W25" s="226">
        <f>JRC_Data!BD18/1000*($U$216/$U$218)+RSD_Heating!$AG$247/1000</f>
        <v>11.201956460168933</v>
      </c>
      <c r="X25" s="226">
        <f>JRC_Data!BE18/1000*($U$216/$U$218)+RSD_Heating!$AG$247/1000</f>
        <v>10.291414147485373</v>
      </c>
      <c r="Y25" s="226">
        <f>JRC_Data!BF18/1000*($U$216/$U$218)+RSD_Heating!$AG$247/1000</f>
        <v>10.291414147485373</v>
      </c>
      <c r="Z25" s="61">
        <f>JRC_Data!$BL$18/1000</f>
        <v>0.15</v>
      </c>
      <c r="AA25" s="64"/>
      <c r="AB25" s="486"/>
      <c r="AC25" s="486"/>
      <c r="AD25" s="486"/>
      <c r="AE25" s="486"/>
      <c r="AF25" s="486"/>
      <c r="AG25" s="61">
        <f t="shared" si="13"/>
        <v>0.15768000000000001</v>
      </c>
      <c r="AH25" s="64"/>
      <c r="AI25" s="64">
        <v>2019</v>
      </c>
      <c r="AJ25" s="64">
        <v>5</v>
      </c>
      <c r="AL25" s="96"/>
      <c r="AM25" s="8" t="str">
        <f>C27</f>
        <v>R-SW_Apt_ELC_HPN1-C</v>
      </c>
      <c r="AN25" s="8" t="str">
        <f>D27</f>
        <v>Residential Electric Heat Pump - Air to Water - SH + WH - C rated dwelling</v>
      </c>
      <c r="AO25" s="96" t="s">
        <v>13</v>
      </c>
      <c r="AP25" s="96" t="s">
        <v>175</v>
      </c>
      <c r="AQ25" s="96"/>
      <c r="AR25" s="96" t="s">
        <v>75</v>
      </c>
    </row>
    <row r="26" spans="3:44" ht="15">
      <c r="C26" s="16" t="str">
        <f>"R-SW_Apt"&amp;"_"&amp;RIGHT(E26,3)&amp;"_HPN1-AB"</f>
        <v>R-SW_Apt_ELC_HPN1-AB</v>
      </c>
      <c r="D26" s="85" t="s">
        <v>710</v>
      </c>
      <c r="E26" s="85" t="s">
        <v>148</v>
      </c>
      <c r="F26" s="85" t="s">
        <v>659</v>
      </c>
      <c r="G26" s="85" t="s">
        <v>715</v>
      </c>
      <c r="H26" s="16">
        <f>JRC_Data!$AC$18/JRC_Data!$AC$16</f>
        <v>1</v>
      </c>
      <c r="I26" s="17">
        <f>JRC_Data!$AD$18/JRC_Data!$AC$16</f>
        <v>1.0999999999999999</v>
      </c>
      <c r="J26" s="17">
        <f>JRC_Data!$AE$18/JRC_Data!$AC$16</f>
        <v>1.2333333333333334</v>
      </c>
      <c r="K26" s="53">
        <f>JRC_Data!$AF$18/JRC_Data!$AC$16</f>
        <v>1.3333333333333333</v>
      </c>
      <c r="L26" s="16"/>
      <c r="M26" s="17"/>
      <c r="N26" s="17"/>
      <c r="O26" s="53"/>
      <c r="P26" s="16">
        <f>H26*0.7</f>
        <v>0.7</v>
      </c>
      <c r="Q26" s="17">
        <f t="shared" ref="Q26:S26" si="19">I26*0.7</f>
        <v>0.76999999999999991</v>
      </c>
      <c r="R26" s="17">
        <f t="shared" si="19"/>
        <v>0.86333333333333329</v>
      </c>
      <c r="S26" s="53">
        <f t="shared" si="19"/>
        <v>0.93333333333333324</v>
      </c>
      <c r="T26" s="500">
        <v>20</v>
      </c>
      <c r="U26" s="17"/>
      <c r="V26" s="16">
        <f>JRC_Data!BC18/1000*($U$217/$U$218)</f>
        <v>9.7933884297520652</v>
      </c>
      <c r="W26" s="16">
        <f>JRC_Data!BD18/1000*($U$217/$U$218)</f>
        <v>9.7933884297520652</v>
      </c>
      <c r="X26" s="16">
        <f>JRC_Data!BE18/1000*($U$217/$U$218)</f>
        <v>8.8140495867768589</v>
      </c>
      <c r="Y26" s="16">
        <f>JRC_Data!BF18/1000*($U$217/$U$218)</f>
        <v>8.8140495867768589</v>
      </c>
      <c r="Z26" s="81">
        <f>JRC_Data!$BL$18/1000</f>
        <v>0.15</v>
      </c>
      <c r="AA26" s="84"/>
      <c r="AB26" s="229"/>
      <c r="AC26" s="229"/>
      <c r="AD26" s="229"/>
      <c r="AE26" s="229"/>
      <c r="AF26" s="229"/>
      <c r="AG26" s="81">
        <f t="shared" si="9"/>
        <v>0.18921600000000002</v>
      </c>
      <c r="AH26" s="84"/>
      <c r="AI26" s="84">
        <v>2019</v>
      </c>
      <c r="AJ26" s="84">
        <v>6</v>
      </c>
      <c r="AL26" s="96"/>
      <c r="AM26" s="8" t="str">
        <f t="shared" ref="AM26" si="20">C28</f>
        <v>R-SW_Apt_ELC_HPN1-D</v>
      </c>
      <c r="AN26" s="8" t="str">
        <f t="shared" ref="AN26" si="21">D28</f>
        <v>Residential Electric Heat Pump - Air to Water - SH + WH - D rated dwelling</v>
      </c>
      <c r="AO26" s="96" t="s">
        <v>13</v>
      </c>
      <c r="AP26" s="96" t="s">
        <v>175</v>
      </c>
      <c r="AQ26" s="96"/>
      <c r="AR26" s="96" t="s">
        <v>75</v>
      </c>
    </row>
    <row r="27" spans="3:44" ht="15">
      <c r="C27" s="19" t="str">
        <f>"R-SW_Apt"&amp;"_"&amp;RIGHT(E27,3)&amp;"_HPN1-C"</f>
        <v>R-SW_Apt_ELC_HPN1-C</v>
      </c>
      <c r="D27" s="21" t="s">
        <v>711</v>
      </c>
      <c r="E27" s="21" t="s">
        <v>148</v>
      </c>
      <c r="F27" s="21" t="s">
        <v>659</v>
      </c>
      <c r="G27" s="21" t="s">
        <v>716</v>
      </c>
      <c r="H27" s="19">
        <f>JRC_Data!$AC$18/JRC_Data!$AC$16</f>
        <v>1</v>
      </c>
      <c r="I27" s="20">
        <f>JRC_Data!$AD$18/JRC_Data!$AC$16</f>
        <v>1.0999999999999999</v>
      </c>
      <c r="J27" s="20">
        <f>JRC_Data!$AE$18/JRC_Data!$AC$16</f>
        <v>1.2333333333333334</v>
      </c>
      <c r="K27" s="54">
        <f>JRC_Data!$AF$18/JRC_Data!$AC$16</f>
        <v>1.3333333333333333</v>
      </c>
      <c r="L27" s="19"/>
      <c r="M27" s="20"/>
      <c r="N27" s="20"/>
      <c r="O27" s="54"/>
      <c r="P27" s="19">
        <f t="shared" ref="P27:P30" si="22">H27*0.7</f>
        <v>0.7</v>
      </c>
      <c r="Q27" s="20">
        <f t="shared" ref="Q27:Q30" si="23">I27*0.7</f>
        <v>0.76999999999999991</v>
      </c>
      <c r="R27" s="20">
        <f t="shared" ref="R27:R30" si="24">J27*0.7</f>
        <v>0.86333333333333329</v>
      </c>
      <c r="S27" s="54">
        <f t="shared" ref="S27:S30" si="25">K27*0.7</f>
        <v>0.93333333333333324</v>
      </c>
      <c r="T27" s="501">
        <v>20</v>
      </c>
      <c r="U27" s="20"/>
      <c r="V27" s="19">
        <f>JRC_Data!BC18/1000*($U$217/$U$218)</f>
        <v>9.7933884297520652</v>
      </c>
      <c r="W27" s="19">
        <f>JRC_Data!BD18/1000*($U$217/$U$218)</f>
        <v>9.7933884297520652</v>
      </c>
      <c r="X27" s="19">
        <f>JRC_Data!BE18/1000*($U$217/$U$218)</f>
        <v>8.8140495867768589</v>
      </c>
      <c r="Y27" s="19">
        <f>JRC_Data!BF18/1000*($U$217/$U$218)</f>
        <v>8.8140495867768589</v>
      </c>
      <c r="Z27" s="60">
        <f>JRC_Data!$BL$18/1000</f>
        <v>0.15</v>
      </c>
      <c r="AA27" s="63"/>
      <c r="AB27" s="69"/>
      <c r="AC27" s="69"/>
      <c r="AD27" s="69"/>
      <c r="AE27" s="69"/>
      <c r="AF27" s="69"/>
      <c r="AG27" s="60">
        <f t="shared" ref="AG27:AG30" si="26">31.536*(AJ27/1000)</f>
        <v>0.18921600000000002</v>
      </c>
      <c r="AH27" s="63"/>
      <c r="AI27" s="63">
        <v>2019</v>
      </c>
      <c r="AJ27" s="63">
        <v>6</v>
      </c>
      <c r="AL27" s="96"/>
      <c r="AM27" s="8" t="str">
        <f t="shared" ref="AM27" si="27">C29</f>
        <v>R-SW_Apt_ELC_HPN1-E</v>
      </c>
      <c r="AN27" s="8" t="str">
        <f t="shared" ref="AN27" si="28">D29</f>
        <v>Residential Electric Heat Pump - Air to Water - SH + WH - E rated dwelling</v>
      </c>
      <c r="AO27" s="96" t="s">
        <v>13</v>
      </c>
      <c r="AP27" s="96" t="s">
        <v>175</v>
      </c>
      <c r="AQ27" s="96"/>
      <c r="AR27" s="96" t="s">
        <v>75</v>
      </c>
    </row>
    <row r="28" spans="3:44" ht="15">
      <c r="C28" s="37" t="str">
        <f>"R-SW_Apt"&amp;"_"&amp;RIGHT(E28,3)&amp;"_HPN1-D"</f>
        <v>R-SW_Apt_ELC_HPN1-D</v>
      </c>
      <c r="D28" s="27" t="s">
        <v>712</v>
      </c>
      <c r="E28" s="27" t="s">
        <v>148</v>
      </c>
      <c r="F28" s="27" t="s">
        <v>659</v>
      </c>
      <c r="G28" s="27" t="s">
        <v>717</v>
      </c>
      <c r="H28" s="37">
        <f>JRC_Data!$AC$18/JRC_Data!$AC$16</f>
        <v>1</v>
      </c>
      <c r="I28" s="26">
        <f>JRC_Data!$AD$18/JRC_Data!$AC$16</f>
        <v>1.0999999999999999</v>
      </c>
      <c r="J28" s="26">
        <f>JRC_Data!$AE$18/JRC_Data!$AC$16</f>
        <v>1.2333333333333334</v>
      </c>
      <c r="K28" s="55">
        <f>JRC_Data!$AF$18/JRC_Data!$AC$16</f>
        <v>1.3333333333333333</v>
      </c>
      <c r="L28" s="37"/>
      <c r="M28" s="26"/>
      <c r="N28" s="26"/>
      <c r="O28" s="55"/>
      <c r="P28" s="37">
        <f t="shared" si="22"/>
        <v>0.7</v>
      </c>
      <c r="Q28" s="26">
        <f t="shared" si="23"/>
        <v>0.76999999999999991</v>
      </c>
      <c r="R28" s="26">
        <f t="shared" si="24"/>
        <v>0.86333333333333329</v>
      </c>
      <c r="S28" s="55">
        <f t="shared" si="25"/>
        <v>0.93333333333333324</v>
      </c>
      <c r="T28" s="502">
        <v>20</v>
      </c>
      <c r="U28" s="26"/>
      <c r="V28" s="37">
        <f>JRC_Data!BC18/1000*($U$217/$U$218)</f>
        <v>9.7933884297520652</v>
      </c>
      <c r="W28" s="37">
        <f>JRC_Data!BD18/1000*($U$217/$U$218)</f>
        <v>9.7933884297520652</v>
      </c>
      <c r="X28" s="37">
        <f>JRC_Data!BE18/1000*($U$217/$U$218)</f>
        <v>8.8140495867768589</v>
      </c>
      <c r="Y28" s="37">
        <f>JRC_Data!BF18/1000*($U$217/$U$218)</f>
        <v>8.8140495867768589</v>
      </c>
      <c r="Z28" s="59">
        <f>JRC_Data!$BL$18/1000</f>
        <v>0.15</v>
      </c>
      <c r="AA28" s="62"/>
      <c r="AB28" s="68"/>
      <c r="AC28" s="68"/>
      <c r="AD28" s="68"/>
      <c r="AE28" s="68"/>
      <c r="AF28" s="68"/>
      <c r="AG28" s="59">
        <f t="shared" si="26"/>
        <v>0.18921600000000002</v>
      </c>
      <c r="AH28" s="62"/>
      <c r="AI28" s="62">
        <v>2019</v>
      </c>
      <c r="AJ28" s="62">
        <v>6</v>
      </c>
      <c r="AM28" s="8" t="str">
        <f t="shared" ref="AM28:AN35" si="29">C30</f>
        <v>R-SW_Apt_ELC_HPN1-F</v>
      </c>
      <c r="AN28" s="8" t="str">
        <f t="shared" si="29"/>
        <v>Residential Electric Heat Pump - Air to Water - SH + WH - F rated dwelling</v>
      </c>
      <c r="AO28" s="96" t="s">
        <v>13</v>
      </c>
      <c r="AP28" s="96" t="s">
        <v>175</v>
      </c>
      <c r="AQ28" s="96"/>
      <c r="AR28" s="96" t="s">
        <v>75</v>
      </c>
    </row>
    <row r="29" spans="3:44" ht="15">
      <c r="C29" s="19" t="str">
        <f>"R-SW_Apt"&amp;"_"&amp;RIGHT(E29,3)&amp;"_HPN1-E"</f>
        <v>R-SW_Apt_ELC_HPN1-E</v>
      </c>
      <c r="D29" s="21" t="s">
        <v>713</v>
      </c>
      <c r="E29" s="21" t="s">
        <v>148</v>
      </c>
      <c r="F29" s="21" t="s">
        <v>659</v>
      </c>
      <c r="G29" s="21" t="s">
        <v>718</v>
      </c>
      <c r="H29" s="19">
        <f>(JRC_Data!$AC$18/JRC_Data!$AC$16)*AJ245</f>
        <v>0.85285285285285284</v>
      </c>
      <c r="I29" s="20">
        <f>(JRC_Data!$AD$18/JRC_Data!$AC$16)*AJ245</f>
        <v>0.93813813813813796</v>
      </c>
      <c r="J29" s="20">
        <f>(JRC_Data!$AE$18/JRC_Data!$AC$16)*AJ245</f>
        <v>1.0518518518518518</v>
      </c>
      <c r="K29" s="54">
        <f>(JRC_Data!$AF$18/JRC_Data!$AC$16)*AJ245</f>
        <v>1.137137137137137</v>
      </c>
      <c r="L29" s="19"/>
      <c r="M29" s="20"/>
      <c r="N29" s="20"/>
      <c r="O29" s="54"/>
      <c r="P29" s="19">
        <f t="shared" si="22"/>
        <v>0.59699699699699693</v>
      </c>
      <c r="Q29" s="20">
        <f t="shared" si="23"/>
        <v>0.6566966966966965</v>
      </c>
      <c r="R29" s="20">
        <f t="shared" si="24"/>
        <v>0.73629629629629623</v>
      </c>
      <c r="S29" s="54">
        <f t="shared" si="25"/>
        <v>0.79599599599599591</v>
      </c>
      <c r="T29" s="501">
        <v>20</v>
      </c>
      <c r="U29" s="20"/>
      <c r="V29" s="19">
        <f>JRC_Data!BC18/1000*($U$217/$U$218)+RSD_Heating!$AG$245/1000</f>
        <v>11.526705096418732</v>
      </c>
      <c r="W29" s="19">
        <f>JRC_Data!BD18/1000*($U$217/$U$218)+RSD_Heating!$AG$245/1000</f>
        <v>11.526705096418732</v>
      </c>
      <c r="X29" s="19">
        <f>JRC_Data!BE18/1000*($U$217/$U$218)+RSD_Heating!$AG$245/1000</f>
        <v>10.547366253443526</v>
      </c>
      <c r="Y29" s="19">
        <f>JRC_Data!BF18/1000*($U$217/$U$218)+RSD_Heating!$AG$245/1000</f>
        <v>10.547366253443526</v>
      </c>
      <c r="Z29" s="60">
        <f>JRC_Data!$BL$18/1000</f>
        <v>0.15</v>
      </c>
      <c r="AA29" s="63"/>
      <c r="AB29" s="69"/>
      <c r="AC29" s="69"/>
      <c r="AD29" s="69"/>
      <c r="AE29" s="69"/>
      <c r="AF29" s="69"/>
      <c r="AG29" s="60">
        <f t="shared" si="26"/>
        <v>0.18921600000000002</v>
      </c>
      <c r="AH29" s="63"/>
      <c r="AI29" s="63">
        <v>2019</v>
      </c>
      <c r="AJ29" s="63">
        <v>6</v>
      </c>
      <c r="AL29" s="96"/>
      <c r="AM29" s="8" t="str">
        <f t="shared" si="29"/>
        <v>R-SW_Apt_ELC_HPN1-G</v>
      </c>
      <c r="AN29" s="8" t="str">
        <f t="shared" si="29"/>
        <v>Residential Electric Heat Pump - Air to Water - SH + WH - G rated dwelling</v>
      </c>
      <c r="AO29" s="96" t="s">
        <v>13</v>
      </c>
      <c r="AP29" s="96" t="s">
        <v>175</v>
      </c>
      <c r="AQ29" s="96"/>
      <c r="AR29" s="96" t="s">
        <v>75</v>
      </c>
    </row>
    <row r="30" spans="3:44" ht="15">
      <c r="C30" s="37" t="str">
        <f>"R-SW_Apt"&amp;"_"&amp;RIGHT(E30,3)&amp;"_HPN1-F"</f>
        <v>R-SW_Apt_ELC_HPN1-F</v>
      </c>
      <c r="D30" s="27" t="s">
        <v>714</v>
      </c>
      <c r="E30" s="27" t="s">
        <v>148</v>
      </c>
      <c r="F30" s="27" t="s">
        <v>659</v>
      </c>
      <c r="G30" s="27" t="s">
        <v>719</v>
      </c>
      <c r="H30" s="37">
        <f>(JRC_Data!$AC$18/JRC_Data!$AC$16)*AJ246</f>
        <v>0.77927927927927931</v>
      </c>
      <c r="I30" s="26">
        <f>(JRC_Data!$AD$18/JRC_Data!$AC$16)*AJ246</f>
        <v>0.85720720720720711</v>
      </c>
      <c r="J30" s="26">
        <f>(JRC_Data!$AE$18/JRC_Data!$AC$16)*AJ246</f>
        <v>0.96111111111111125</v>
      </c>
      <c r="K30" s="55">
        <f>(JRC_Data!$AF$18/JRC_Data!$AC$16)*AJ246</f>
        <v>1.0390390390390389</v>
      </c>
      <c r="L30" s="37"/>
      <c r="M30" s="26"/>
      <c r="N30" s="26"/>
      <c r="O30" s="55"/>
      <c r="P30" s="37">
        <f t="shared" si="22"/>
        <v>0.54549549549549547</v>
      </c>
      <c r="Q30" s="26">
        <f t="shared" si="23"/>
        <v>0.60004504504504497</v>
      </c>
      <c r="R30" s="26">
        <f t="shared" si="24"/>
        <v>0.67277777777777781</v>
      </c>
      <c r="S30" s="55">
        <f t="shared" si="25"/>
        <v>0.72732732732732719</v>
      </c>
      <c r="T30" s="502">
        <v>20</v>
      </c>
      <c r="U30" s="26"/>
      <c r="V30" s="37">
        <f>JRC_Data!BC18/1000*($U$217/$U$218)+RSD_Heating!$AG$246/1000</f>
        <v>11.708313429752065</v>
      </c>
      <c r="W30" s="37">
        <f>JRC_Data!BD18/1000*($U$217/$U$218)+RSD_Heating!$AG$246/1000</f>
        <v>11.708313429752065</v>
      </c>
      <c r="X30" s="37">
        <f>JRC_Data!BE18/1000*($U$217/$U$218)+RSD_Heating!$AG$246/1000</f>
        <v>10.728974586776859</v>
      </c>
      <c r="Y30" s="37">
        <f>JRC_Data!BF18/1000*($U$217/$U$218)+RSD_Heating!$AG$246/1000</f>
        <v>10.728974586776859</v>
      </c>
      <c r="Z30" s="59">
        <f>JRC_Data!$BL$18/1000</f>
        <v>0.15</v>
      </c>
      <c r="AA30" s="62"/>
      <c r="AB30" s="68"/>
      <c r="AC30" s="68"/>
      <c r="AD30" s="68"/>
      <c r="AE30" s="68"/>
      <c r="AF30" s="68"/>
      <c r="AG30" s="59">
        <f t="shared" si="26"/>
        <v>0.18921600000000002</v>
      </c>
      <c r="AH30" s="62"/>
      <c r="AI30" s="62">
        <v>2019</v>
      </c>
      <c r="AJ30" s="62">
        <v>6</v>
      </c>
      <c r="AL30" s="8"/>
      <c r="AM30" s="8" t="str">
        <f t="shared" si="29"/>
        <v>R-SH_Apt_ELC_HPN3-AB</v>
      </c>
      <c r="AN30" s="8" t="str">
        <f t="shared" si="29"/>
        <v>Residential Electric Heat Pump - Ground to Water - SH - AB rated dwelling</v>
      </c>
      <c r="AO30" s="96" t="s">
        <v>13</v>
      </c>
      <c r="AP30" s="96" t="s">
        <v>175</v>
      </c>
      <c r="AQ30" s="96"/>
      <c r="AR30" s="96" t="s">
        <v>75</v>
      </c>
    </row>
    <row r="31" spans="3:44" ht="15">
      <c r="C31" s="226" t="str">
        <f>"R-SW_Apt"&amp;"_"&amp;RIGHT(E30,3)&amp;"_HPN1-G"</f>
        <v>R-SW_Apt_ELC_HPN1-G</v>
      </c>
      <c r="D31" s="24" t="s">
        <v>733</v>
      </c>
      <c r="E31" s="24" t="s">
        <v>148</v>
      </c>
      <c r="F31" s="24" t="s">
        <v>659</v>
      </c>
      <c r="G31" s="24" t="s">
        <v>734</v>
      </c>
      <c r="H31" s="226">
        <f>(JRC_Data!$AC$18/JRC_Data!$AC$16)*AJ247</f>
        <v>0.70570570570570568</v>
      </c>
      <c r="I31" s="20">
        <f>(JRC_Data!$AD$18/JRC_Data!$AC$16)*AJ247</f>
        <v>0.77627627627627616</v>
      </c>
      <c r="J31" s="20">
        <f>(JRC_Data!$AE$18/JRC_Data!$AC$16)*AJ247</f>
        <v>0.87037037037037035</v>
      </c>
      <c r="K31" s="54">
        <f>(JRC_Data!$AF$18/JRC_Data!$AC$16)*AJ247</f>
        <v>0.94094094094094083</v>
      </c>
      <c r="L31" s="226"/>
      <c r="M31" s="23"/>
      <c r="N31" s="23"/>
      <c r="O31" s="56"/>
      <c r="P31" s="226">
        <f t="shared" ref="P31" si="30">H31*0.7</f>
        <v>0.49399399399399396</v>
      </c>
      <c r="Q31" s="23">
        <f t="shared" ref="Q31" si="31">I31*0.7</f>
        <v>0.54339339339339332</v>
      </c>
      <c r="R31" s="23">
        <f t="shared" ref="R31" si="32">J31*0.7</f>
        <v>0.60925925925925917</v>
      </c>
      <c r="S31" s="56">
        <f t="shared" ref="S31" si="33">K31*0.7</f>
        <v>0.65865865865865858</v>
      </c>
      <c r="T31" s="499">
        <v>20</v>
      </c>
      <c r="U31" s="23"/>
      <c r="V31" s="226">
        <f>JRC_Data!BC18/1000*($U$217/$U$218)+RSD_Heating!$AG$247/1000</f>
        <v>11.889921763085399</v>
      </c>
      <c r="W31" s="226">
        <f>JRC_Data!BD18/1000*($U$217/$U$218)+RSD_Heating!$AG$247/1000</f>
        <v>11.889921763085399</v>
      </c>
      <c r="X31" s="226">
        <f>JRC_Data!BE18/1000*($U$217/$U$218)+RSD_Heating!$AG$247/1000</f>
        <v>10.910582920110192</v>
      </c>
      <c r="Y31" s="226">
        <f>JRC_Data!BF18/1000*($U$217/$U$218)+RSD_Heating!$AG$247/1000</f>
        <v>10.910582920110192</v>
      </c>
      <c r="Z31" s="61">
        <f>JRC_Data!$BL$18/1000</f>
        <v>0.15</v>
      </c>
      <c r="AA31" s="64"/>
      <c r="AB31" s="486"/>
      <c r="AC31" s="486"/>
      <c r="AD31" s="486"/>
      <c r="AE31" s="486"/>
      <c r="AF31" s="486"/>
      <c r="AG31" s="61">
        <f t="shared" ref="AG31" si="34">31.536*(AJ31/1000)</f>
        <v>0.18921600000000002</v>
      </c>
      <c r="AH31" s="64"/>
      <c r="AI31" s="64">
        <v>2019</v>
      </c>
      <c r="AJ31" s="64">
        <v>6</v>
      </c>
      <c r="AL31" s="8"/>
      <c r="AM31" s="8" t="str">
        <f t="shared" si="29"/>
        <v>R-SH_Apt_ELC_HPN3-C</v>
      </c>
      <c r="AN31" s="8" t="str">
        <f t="shared" si="29"/>
        <v>Residential Electric Heat Pump - Ground to Water - SH - C rated dwelling</v>
      </c>
      <c r="AO31" s="96" t="s">
        <v>13</v>
      </c>
      <c r="AP31" s="96" t="s">
        <v>175</v>
      </c>
      <c r="AQ31" s="96"/>
      <c r="AR31" s="96" t="s">
        <v>75</v>
      </c>
    </row>
    <row r="32" spans="3:44" ht="15">
      <c r="C32" s="16" t="str">
        <f>"R-SH_Apt"&amp;"_"&amp;RIGHT(E32,3)&amp;"_HPN3-AB"</f>
        <v>R-SH_Apt_ELC_HPN3-AB</v>
      </c>
      <c r="D32" s="85" t="s">
        <v>735</v>
      </c>
      <c r="E32" s="85" t="s">
        <v>148</v>
      </c>
      <c r="F32" s="85" t="s">
        <v>557</v>
      </c>
      <c r="G32" s="85" t="s">
        <v>697</v>
      </c>
      <c r="H32" s="16">
        <v>1</v>
      </c>
      <c r="I32" s="17">
        <f>JRC_Data!AD20/JRC_Data!$AC$16</f>
        <v>1.1666666666666667</v>
      </c>
      <c r="J32" s="17">
        <f>JRC_Data!AE20/JRC_Data!$AC$16</f>
        <v>1.3333333333333333</v>
      </c>
      <c r="K32" s="53">
        <f>JRC_Data!AF20/JRC_Data!$AC$16</f>
        <v>1.5</v>
      </c>
      <c r="L32" s="16"/>
      <c r="M32" s="17"/>
      <c r="N32" s="17"/>
      <c r="O32" s="53"/>
      <c r="P32" s="37"/>
      <c r="Q32" s="26"/>
      <c r="R32" s="26"/>
      <c r="S32" s="55"/>
      <c r="T32" s="481">
        <v>20</v>
      </c>
      <c r="U32" s="17"/>
      <c r="V32" s="16">
        <f>(JRC_Data!BC20/1000)*($U$217/$U$218)</f>
        <v>12.731404958677686</v>
      </c>
      <c r="W32" s="16">
        <f>(JRC_Data!BD20/1000)*($U$217/$U$218)</f>
        <v>11.75206611570248</v>
      </c>
      <c r="X32" s="16">
        <f>(JRC_Data!BE20/1000)*($U$217/$U$218)</f>
        <v>10.772727272727272</v>
      </c>
      <c r="Y32" s="16">
        <f>(JRC_Data!BF20/1000)*($U$217/$U$218)</f>
        <v>10.772727272727272</v>
      </c>
      <c r="Z32" s="81">
        <f>JRC_Data!BL20/1000</f>
        <v>0.2</v>
      </c>
      <c r="AA32" s="84"/>
      <c r="AB32" s="229"/>
      <c r="AC32" s="229"/>
      <c r="AD32" s="229"/>
      <c r="AE32" s="229"/>
      <c r="AF32" s="43"/>
      <c r="AG32" s="81">
        <f>31.536*(AJ32/1000)</f>
        <v>0.15768000000000001</v>
      </c>
      <c r="AH32" s="84"/>
      <c r="AI32" s="85">
        <v>2019</v>
      </c>
      <c r="AJ32" s="84">
        <v>5</v>
      </c>
      <c r="AL32" s="8"/>
      <c r="AM32" s="8" t="str">
        <f t="shared" si="29"/>
        <v>R-SH_Apt_ELC_HPN3-D</v>
      </c>
      <c r="AN32" s="8" t="str">
        <f t="shared" si="29"/>
        <v>Residential Electric Heat Pump - Ground to Water - SH - D rated dwelling</v>
      </c>
      <c r="AO32" s="96" t="s">
        <v>13</v>
      </c>
      <c r="AP32" s="96" t="s">
        <v>175</v>
      </c>
      <c r="AQ32" s="96"/>
      <c r="AR32" s="96" t="s">
        <v>75</v>
      </c>
    </row>
    <row r="33" spans="3:45" ht="15">
      <c r="C33" s="19" t="str">
        <f>"R-SH_Apt"&amp;"_"&amp;RIGHT(E33,3)&amp;"_HPN3-C"</f>
        <v>R-SH_Apt_ELC_HPN3-C</v>
      </c>
      <c r="D33" s="21" t="s">
        <v>736</v>
      </c>
      <c r="E33" s="21" t="s">
        <v>148</v>
      </c>
      <c r="F33" s="21" t="s">
        <v>557</v>
      </c>
      <c r="G33" s="21" t="s">
        <v>698</v>
      </c>
      <c r="H33" s="16">
        <v>1</v>
      </c>
      <c r="I33" s="20">
        <f>JRC_Data!AD20/JRC_Data!$AC$16</f>
        <v>1.1666666666666667</v>
      </c>
      <c r="J33" s="20">
        <f>JRC_Data!AE20/JRC_Data!$AC$16</f>
        <v>1.3333333333333333</v>
      </c>
      <c r="K33" s="54">
        <f>JRC_Data!AF20/JRC_Data!$AC$16</f>
        <v>1.5</v>
      </c>
      <c r="L33" s="19"/>
      <c r="M33" s="20"/>
      <c r="N33" s="20"/>
      <c r="O33" s="54"/>
      <c r="P33" s="19"/>
      <c r="Q33" s="20"/>
      <c r="R33" s="20"/>
      <c r="S33" s="54"/>
      <c r="T33" s="482">
        <v>20</v>
      </c>
      <c r="U33" s="20"/>
      <c r="V33" s="19">
        <f>(JRC_Data!BC20/1000)*($U$217/$U$218)</f>
        <v>12.731404958677686</v>
      </c>
      <c r="W33" s="19">
        <f>(JRC_Data!BD20/1000)*($U$217/$U$218)</f>
        <v>11.75206611570248</v>
      </c>
      <c r="X33" s="19">
        <f>(JRC_Data!BE20/1000)*($U$217/$U$218)</f>
        <v>10.772727272727272</v>
      </c>
      <c r="Y33" s="19">
        <f>(JRC_Data!BF20/1000)*($U$217/$U$218)</f>
        <v>10.772727272727272</v>
      </c>
      <c r="Z33" s="60">
        <f>JRC_Data!BL20/1000</f>
        <v>0.2</v>
      </c>
      <c r="AA33" s="63"/>
      <c r="AB33" s="69"/>
      <c r="AC33" s="69"/>
      <c r="AD33" s="69"/>
      <c r="AE33" s="69"/>
      <c r="AF33" s="41"/>
      <c r="AG33" s="60">
        <f t="shared" ref="AG33:AG37" si="35">31.536*(AJ33/1000)</f>
        <v>0.15768000000000001</v>
      </c>
      <c r="AH33" s="63"/>
      <c r="AI33" s="21">
        <v>2019</v>
      </c>
      <c r="AJ33" s="63">
        <v>5</v>
      </c>
      <c r="AL33" s="8"/>
      <c r="AM33" s="8" t="str">
        <f t="shared" si="29"/>
        <v>R-SH_Apt_ELC_HPN3-E</v>
      </c>
      <c r="AN33" s="8" t="str">
        <f t="shared" si="29"/>
        <v>Residential Electric Heat Pump - Ground to Water - SH - E rated dwelling</v>
      </c>
      <c r="AO33" s="96" t="s">
        <v>13</v>
      </c>
      <c r="AP33" s="96" t="s">
        <v>175</v>
      </c>
      <c r="AQ33" s="96"/>
      <c r="AR33" s="96" t="s">
        <v>75</v>
      </c>
    </row>
    <row r="34" spans="3:45" ht="15">
      <c r="C34" s="37" t="str">
        <f>"R-SH_Apt"&amp;"_"&amp;RIGHT(E34,3)&amp;"_HPN3-D"</f>
        <v>R-SH_Apt_ELC_HPN3-D</v>
      </c>
      <c r="D34" s="27" t="s">
        <v>737</v>
      </c>
      <c r="E34" s="27" t="s">
        <v>148</v>
      </c>
      <c r="F34" s="27" t="s">
        <v>557</v>
      </c>
      <c r="G34" s="27" t="s">
        <v>699</v>
      </c>
      <c r="H34" s="16">
        <v>1</v>
      </c>
      <c r="I34" s="26">
        <f>JRC_Data!AD20/JRC_Data!$AC$16</f>
        <v>1.1666666666666667</v>
      </c>
      <c r="J34" s="26">
        <f>JRC_Data!AE20/JRC_Data!$AC$16</f>
        <v>1.3333333333333333</v>
      </c>
      <c r="K34" s="55">
        <f>JRC_Data!AF20/JRC_Data!$AC$16</f>
        <v>1.5</v>
      </c>
      <c r="L34" s="37"/>
      <c r="M34" s="26"/>
      <c r="N34" s="26"/>
      <c r="O34" s="55"/>
      <c r="P34" s="37"/>
      <c r="Q34" s="26"/>
      <c r="R34" s="26"/>
      <c r="S34" s="55"/>
      <c r="T34" s="483">
        <v>20</v>
      </c>
      <c r="U34" s="26"/>
      <c r="V34" s="37">
        <f>(JRC_Data!BC20/1000)*($U$217/$U$218)</f>
        <v>12.731404958677686</v>
      </c>
      <c r="W34" s="37">
        <f>(JRC_Data!BD20/1000)*($U$217/$U$218)</f>
        <v>11.75206611570248</v>
      </c>
      <c r="X34" s="37">
        <f>(JRC_Data!BE20/1000)*($U$217/$U$218)</f>
        <v>10.772727272727272</v>
      </c>
      <c r="Y34" s="37">
        <f>(JRC_Data!BF20/1000)*($U$217/$U$218)</f>
        <v>10.772727272727272</v>
      </c>
      <c r="Z34" s="59">
        <f>JRC_Data!BL20/1000</f>
        <v>0.2</v>
      </c>
      <c r="AA34" s="62"/>
      <c r="AB34" s="68"/>
      <c r="AC34" s="68"/>
      <c r="AD34" s="68"/>
      <c r="AE34" s="68"/>
      <c r="AF34" s="39"/>
      <c r="AG34" s="59">
        <f t="shared" si="35"/>
        <v>0.15768000000000001</v>
      </c>
      <c r="AH34" s="62"/>
      <c r="AI34" s="27">
        <v>2019</v>
      </c>
      <c r="AJ34" s="62">
        <v>5</v>
      </c>
      <c r="AL34" s="8"/>
      <c r="AM34" s="8" t="str">
        <f t="shared" si="29"/>
        <v>R-SH_Apt_ELC_HPN3-F</v>
      </c>
      <c r="AN34" s="8" t="str">
        <f t="shared" si="29"/>
        <v>Residential Electric Heat Pump - Ground to Water - SH - F rated dwelling</v>
      </c>
      <c r="AO34" s="96" t="s">
        <v>13</v>
      </c>
      <c r="AP34" s="96" t="s">
        <v>175</v>
      </c>
      <c r="AQ34" s="96"/>
      <c r="AR34" s="96" t="s">
        <v>75</v>
      </c>
    </row>
    <row r="35" spans="3:45" ht="15">
      <c r="C35" s="19" t="str">
        <f>"R-SH_Apt"&amp;"_"&amp;RIGHT(E35,3)&amp;"_HPN3-E"</f>
        <v>R-SH_Apt_ELC_HPN3-E</v>
      </c>
      <c r="D35" s="21" t="s">
        <v>738</v>
      </c>
      <c r="E35" s="21" t="s">
        <v>148</v>
      </c>
      <c r="F35" s="21" t="s">
        <v>557</v>
      </c>
      <c r="G35" s="21" t="s">
        <v>700</v>
      </c>
      <c r="H35" s="19">
        <f>(JRC_Data!$AC$18/JRC_Data!$AC$16)*AJ245</f>
        <v>0.85285285285285284</v>
      </c>
      <c r="I35" s="20">
        <f>(JRC_Data!$AD$18/JRC_Data!$AC$16)*AJ245</f>
        <v>0.93813813813813796</v>
      </c>
      <c r="J35" s="20">
        <f>(JRC_Data!$AE$18/JRC_Data!$AC$16)*AJ245</f>
        <v>1.0518518518518518</v>
      </c>
      <c r="K35" s="54">
        <f>(JRC_Data!$AF$18/JRC_Data!$AC$16)*AJ245</f>
        <v>1.137137137137137</v>
      </c>
      <c r="L35" s="19"/>
      <c r="M35" s="20"/>
      <c r="N35" s="20"/>
      <c r="O35" s="54"/>
      <c r="P35" s="19"/>
      <c r="Q35" s="20"/>
      <c r="R35" s="20"/>
      <c r="S35" s="54"/>
      <c r="T35" s="482">
        <v>20</v>
      </c>
      <c r="U35" s="20"/>
      <c r="V35" s="19">
        <f>(JRC_Data!BC20/1000)*($U$217/$U$218)+RSD_Heating!$AG$245/1000</f>
        <v>14.464721625344353</v>
      </c>
      <c r="W35" s="19">
        <f>(JRC_Data!BD20/1000)*($U$217/$U$218)+RSD_Heating!$AG$245/1000</f>
        <v>13.485382782369147</v>
      </c>
      <c r="X35" s="19">
        <f>(JRC_Data!BE20/1000)*($U$217/$U$218)+RSD_Heating!$AG$245/1000</f>
        <v>12.506043939393939</v>
      </c>
      <c r="Y35" s="19">
        <f>(JRC_Data!BF20/1000)*($U$217/$U$218)+RSD_Heating!$AG$245/1000</f>
        <v>12.506043939393939</v>
      </c>
      <c r="Z35" s="60">
        <f>JRC_Data!BL20/1000</f>
        <v>0.2</v>
      </c>
      <c r="AA35" s="63"/>
      <c r="AB35" s="69"/>
      <c r="AC35" s="69"/>
      <c r="AD35" s="69"/>
      <c r="AE35" s="69"/>
      <c r="AF35" s="41"/>
      <c r="AG35" s="60">
        <f t="shared" si="35"/>
        <v>0.15768000000000001</v>
      </c>
      <c r="AH35" s="63"/>
      <c r="AI35" s="21">
        <v>2019</v>
      </c>
      <c r="AJ35" s="63">
        <v>5</v>
      </c>
      <c r="AL35" s="8"/>
      <c r="AM35" s="8" t="str">
        <f t="shared" si="29"/>
        <v>R-SH_Apt_ELC_HPN3-G</v>
      </c>
      <c r="AN35" s="8" t="str">
        <f t="shared" si="29"/>
        <v>Residential Electric Heat Pump - Ground to Water - SH - G rated dwelling</v>
      </c>
      <c r="AO35" s="96" t="s">
        <v>13</v>
      </c>
      <c r="AP35" s="96" t="s">
        <v>175</v>
      </c>
      <c r="AQ35" s="96"/>
      <c r="AR35" s="96" t="s">
        <v>75</v>
      </c>
    </row>
    <row r="36" spans="3:45" ht="15">
      <c r="C36" s="37" t="str">
        <f>"R-SH_Apt"&amp;"_"&amp;RIGHT(E36,3)&amp;"_HPN3-F"</f>
        <v>R-SH_Apt_ELC_HPN3-F</v>
      </c>
      <c r="D36" s="27" t="s">
        <v>739</v>
      </c>
      <c r="E36" s="27" t="s">
        <v>148</v>
      </c>
      <c r="F36" s="27" t="s">
        <v>557</v>
      </c>
      <c r="G36" s="27" t="s">
        <v>701</v>
      </c>
      <c r="H36" s="37">
        <f>(JRC_Data!$AC$18/JRC_Data!$AC$16)*AJ246</f>
        <v>0.77927927927927931</v>
      </c>
      <c r="I36" s="26">
        <f>(JRC_Data!$AD$18/JRC_Data!$AC$16)*AJ246</f>
        <v>0.85720720720720711</v>
      </c>
      <c r="J36" s="26">
        <f>(JRC_Data!$AE$18/JRC_Data!$AC$16)*AJ246</f>
        <v>0.96111111111111125</v>
      </c>
      <c r="K36" s="55">
        <f>(JRC_Data!$AF$18/JRC_Data!$AC$16)*AJ246</f>
        <v>1.0390390390390389</v>
      </c>
      <c r="L36" s="37"/>
      <c r="M36" s="26"/>
      <c r="N36" s="26"/>
      <c r="O36" s="55"/>
      <c r="P36" s="37"/>
      <c r="Q36" s="26"/>
      <c r="R36" s="26"/>
      <c r="S36" s="55"/>
      <c r="T36" s="483">
        <v>20</v>
      </c>
      <c r="U36" s="26"/>
      <c r="V36" s="37">
        <f>(JRC_Data!BC20/1000)*($U$217/$U$218)+RSD_Heating!$AG$246/1000</f>
        <v>14.646329958677686</v>
      </c>
      <c r="W36" s="37">
        <f>(JRC_Data!BD20/1000)*($U$217/$U$218)+RSD_Heating!$AG$246/1000</f>
        <v>13.66699111570248</v>
      </c>
      <c r="X36" s="37">
        <f>(JRC_Data!BE20/1000)*($U$217/$U$218)+RSD_Heating!$AG$246/1000</f>
        <v>12.687652272727272</v>
      </c>
      <c r="Y36" s="37">
        <f>(JRC_Data!BF20/1000)*($U$217/$U$218)+RSD_Heating!$AG$246/1000</f>
        <v>12.687652272727272</v>
      </c>
      <c r="Z36" s="59">
        <f>JRC_Data!BL20/1000</f>
        <v>0.2</v>
      </c>
      <c r="AA36" s="62"/>
      <c r="AB36" s="68"/>
      <c r="AC36" s="68"/>
      <c r="AD36" s="68"/>
      <c r="AE36" s="68"/>
      <c r="AF36" s="39"/>
      <c r="AG36" s="59">
        <f t="shared" si="35"/>
        <v>0.15768000000000001</v>
      </c>
      <c r="AH36" s="62"/>
      <c r="AI36" s="27">
        <v>2019</v>
      </c>
      <c r="AJ36" s="62">
        <v>5</v>
      </c>
      <c r="AL36" s="8"/>
      <c r="AM36" s="8" t="str">
        <f t="shared" ref="AM36:AN41" si="36">C38</f>
        <v>R-HC_Apt_ELC_HPN2-AB</v>
      </c>
      <c r="AN36" s="8" t="str">
        <f t="shared" si="36"/>
        <v>Residential Electric Heat Pump - Ground to Water - SH + SC - AB rated dwelling</v>
      </c>
      <c r="AO36" s="96" t="s">
        <v>13</v>
      </c>
      <c r="AP36" s="96" t="s">
        <v>175</v>
      </c>
      <c r="AQ36" s="96"/>
      <c r="AR36" s="96" t="s">
        <v>75</v>
      </c>
    </row>
    <row r="37" spans="3:45" ht="15">
      <c r="C37" s="226" t="str">
        <f>"R-SH_Apt"&amp;"_"&amp;RIGHT(E37,3)&amp;"_HPN3-G"</f>
        <v>R-SH_Apt_ELC_HPN3-G</v>
      </c>
      <c r="D37" s="24" t="s">
        <v>740</v>
      </c>
      <c r="E37" s="24" t="s">
        <v>148</v>
      </c>
      <c r="F37" s="24" t="s">
        <v>557</v>
      </c>
      <c r="G37" s="24" t="s">
        <v>732</v>
      </c>
      <c r="H37" s="19">
        <f>(JRC_Data!$AC$18/JRC_Data!$AC$16)*AJ247</f>
        <v>0.70570570570570568</v>
      </c>
      <c r="I37" s="20">
        <f>(JRC_Data!$AD$18/JRC_Data!$AC$16)*AJ247</f>
        <v>0.77627627627627616</v>
      </c>
      <c r="J37" s="20">
        <f>(JRC_Data!$AE$18/JRC_Data!$AC$16)*AJ247</f>
        <v>0.87037037037037035</v>
      </c>
      <c r="K37" s="54">
        <f>(JRC_Data!$AF$18/JRC_Data!$AC$16)*AJ247</f>
        <v>0.94094094094094083</v>
      </c>
      <c r="L37" s="226"/>
      <c r="M37" s="23"/>
      <c r="N37" s="23"/>
      <c r="O37" s="56"/>
      <c r="P37" s="226"/>
      <c r="Q37" s="23"/>
      <c r="R37" s="23"/>
      <c r="S37" s="56"/>
      <c r="T37" s="485">
        <v>20</v>
      </c>
      <c r="U37" s="23"/>
      <c r="V37" s="226">
        <f>(JRC_Data!BC20/1000)*($U$217/$U$218)+RSD_Heating!$AG$247/1000</f>
        <v>14.827938292011019</v>
      </c>
      <c r="W37" s="226">
        <f>(JRC_Data!BD20/1000)*($U$217/$U$218)+RSD_Heating!$AG$247/1000</f>
        <v>13.848599449035813</v>
      </c>
      <c r="X37" s="226">
        <f>(JRC_Data!BE20/1000)*($U$217/$U$218)+RSD_Heating!$AG$247/1000</f>
        <v>12.869260606060605</v>
      </c>
      <c r="Y37" s="226">
        <f>(JRC_Data!BF20/1000)*($U$217/$U$218)+RSD_Heating!$AG$247/1000</f>
        <v>12.869260606060605</v>
      </c>
      <c r="Z37" s="61">
        <f>JRC_Data!BL20/1000</f>
        <v>0.2</v>
      </c>
      <c r="AA37" s="64"/>
      <c r="AB37" s="486"/>
      <c r="AC37" s="486"/>
      <c r="AD37" s="486"/>
      <c r="AE37" s="486"/>
      <c r="AF37" s="46"/>
      <c r="AG37" s="61">
        <f t="shared" si="35"/>
        <v>0.15768000000000001</v>
      </c>
      <c r="AH37" s="64"/>
      <c r="AI37" s="24">
        <v>2019</v>
      </c>
      <c r="AJ37" s="64">
        <v>5</v>
      </c>
      <c r="AL37" s="8"/>
      <c r="AM37" s="8" t="str">
        <f t="shared" si="36"/>
        <v>R-HC_Apt_ELC_HPN2-C</v>
      </c>
      <c r="AN37" s="8" t="str">
        <f t="shared" si="36"/>
        <v>Residential Electric Heat Pump - Ground to Water - SH + SC - C rated dwelling</v>
      </c>
      <c r="AO37" s="96" t="s">
        <v>13</v>
      </c>
      <c r="AP37" s="96" t="s">
        <v>175</v>
      </c>
      <c r="AQ37" s="96"/>
      <c r="AR37" s="96" t="s">
        <v>75</v>
      </c>
    </row>
    <row r="38" spans="3:45" ht="15">
      <c r="C38" s="16" t="str">
        <f>"R-HC_Apt"&amp;"_"&amp;RIGHT(E38,3)&amp;"_HPN2-AB"</f>
        <v>R-HC_Apt_ELC_HPN2-AB</v>
      </c>
      <c r="D38" s="85" t="s">
        <v>741</v>
      </c>
      <c r="E38" s="85" t="s">
        <v>148</v>
      </c>
      <c r="F38" s="85" t="s">
        <v>557</v>
      </c>
      <c r="G38" s="85" t="s">
        <v>783</v>
      </c>
      <c r="H38" s="16">
        <v>1</v>
      </c>
      <c r="I38" s="17">
        <f>JRC_Data!AD20/JRC_Data!$AC$16</f>
        <v>1.1666666666666667</v>
      </c>
      <c r="J38" s="17">
        <f>JRC_Data!AE20/JRC_Data!$AC$16</f>
        <v>1.3333333333333333</v>
      </c>
      <c r="K38" s="53">
        <f>JRC_Data!AF20/JRC_Data!$AC$16</f>
        <v>1.5</v>
      </c>
      <c r="L38" s="16">
        <f>H38*0.9</f>
        <v>0.9</v>
      </c>
      <c r="M38" s="17">
        <f t="shared" ref="M38:O43" si="37">I38*0.9</f>
        <v>1.05</v>
      </c>
      <c r="N38" s="17">
        <f t="shared" si="37"/>
        <v>1.2</v>
      </c>
      <c r="O38" s="53">
        <f t="shared" si="37"/>
        <v>1.35</v>
      </c>
      <c r="P38" s="16"/>
      <c r="Q38" s="17"/>
      <c r="R38" s="17"/>
      <c r="S38" s="53"/>
      <c r="T38" s="481">
        <v>20</v>
      </c>
      <c r="U38" s="53"/>
      <c r="V38" s="16">
        <f>V32*1.1</f>
        <v>14.004545454545456</v>
      </c>
      <c r="W38" s="16">
        <f t="shared" ref="W38:Y38" si="38">W32*1.1</f>
        <v>12.927272727272729</v>
      </c>
      <c r="X38" s="16">
        <f t="shared" si="38"/>
        <v>11.85</v>
      </c>
      <c r="Y38" s="16">
        <f t="shared" si="38"/>
        <v>11.85</v>
      </c>
      <c r="Z38" s="81">
        <f>JRC_Data!BL20/1000</f>
        <v>0.2</v>
      </c>
      <c r="AA38" s="84"/>
      <c r="AB38" s="229"/>
      <c r="AC38" s="229"/>
      <c r="AD38" s="229"/>
      <c r="AE38" s="229"/>
      <c r="AF38" s="43"/>
      <c r="AG38" s="81">
        <f>31.536*(AJ38/1000)</f>
        <v>0.15768000000000001</v>
      </c>
      <c r="AH38" s="84"/>
      <c r="AI38" s="85">
        <v>2019</v>
      </c>
      <c r="AJ38" s="84">
        <v>5</v>
      </c>
      <c r="AL38" s="8"/>
      <c r="AM38" s="8" t="str">
        <f t="shared" si="36"/>
        <v>R-HC_Apt_ELC_HPN2-D</v>
      </c>
      <c r="AN38" s="8" t="str">
        <f t="shared" si="36"/>
        <v>Residential Electric Heat Pump - Ground to Water - SH + SC - D rated dwelling</v>
      </c>
      <c r="AO38" s="96" t="s">
        <v>13</v>
      </c>
      <c r="AP38" s="96" t="s">
        <v>175</v>
      </c>
      <c r="AQ38" s="96"/>
      <c r="AR38" s="96" t="s">
        <v>75</v>
      </c>
    </row>
    <row r="39" spans="3:45" ht="15">
      <c r="C39" s="19" t="str">
        <f>"R-HC_Apt"&amp;"_"&amp;RIGHT(E39,3)&amp;"_HPN2-C"</f>
        <v>R-HC_Apt_ELC_HPN2-C</v>
      </c>
      <c r="D39" s="21" t="s">
        <v>742</v>
      </c>
      <c r="E39" s="21" t="s">
        <v>148</v>
      </c>
      <c r="F39" s="21" t="s">
        <v>557</v>
      </c>
      <c r="G39" s="21" t="s">
        <v>784</v>
      </c>
      <c r="H39" s="16">
        <v>1</v>
      </c>
      <c r="I39" s="20">
        <f>JRC_Data!AD20/JRC_Data!$AC$16</f>
        <v>1.1666666666666667</v>
      </c>
      <c r="J39" s="20">
        <f>JRC_Data!AE20/JRC_Data!$AC$16</f>
        <v>1.3333333333333333</v>
      </c>
      <c r="K39" s="54">
        <f>JRC_Data!AF20/JRC_Data!$AC$16</f>
        <v>1.5</v>
      </c>
      <c r="L39" s="19">
        <f t="shared" ref="L39:L43" si="39">H39*0.9</f>
        <v>0.9</v>
      </c>
      <c r="M39" s="20">
        <f t="shared" si="37"/>
        <v>1.05</v>
      </c>
      <c r="N39" s="20">
        <f t="shared" si="37"/>
        <v>1.2</v>
      </c>
      <c r="O39" s="54">
        <f t="shared" si="37"/>
        <v>1.35</v>
      </c>
      <c r="P39" s="19"/>
      <c r="Q39" s="20"/>
      <c r="R39" s="20"/>
      <c r="S39" s="54"/>
      <c r="T39" s="482">
        <v>20</v>
      </c>
      <c r="U39" s="54"/>
      <c r="V39" s="19">
        <f t="shared" ref="V39:Y43" si="40">V33*1.1</f>
        <v>14.004545454545456</v>
      </c>
      <c r="W39" s="19">
        <f t="shared" si="40"/>
        <v>12.927272727272729</v>
      </c>
      <c r="X39" s="19">
        <f t="shared" si="40"/>
        <v>11.85</v>
      </c>
      <c r="Y39" s="19">
        <f t="shared" si="40"/>
        <v>11.85</v>
      </c>
      <c r="Z39" s="60">
        <f>JRC_Data!BL20/1000</f>
        <v>0.2</v>
      </c>
      <c r="AA39" s="63"/>
      <c r="AB39" s="69"/>
      <c r="AC39" s="69"/>
      <c r="AD39" s="69"/>
      <c r="AE39" s="69"/>
      <c r="AF39" s="41"/>
      <c r="AG39" s="60">
        <f t="shared" ref="AG39:AG43" si="41">31.536*(AJ39/1000)</f>
        <v>0.15768000000000001</v>
      </c>
      <c r="AH39" s="63"/>
      <c r="AI39" s="21">
        <v>2019</v>
      </c>
      <c r="AJ39" s="63">
        <v>5</v>
      </c>
      <c r="AL39" s="8"/>
      <c r="AM39" s="8" t="str">
        <f t="shared" si="36"/>
        <v>R-HC_Apt_ELC_HPN2-E</v>
      </c>
      <c r="AN39" s="8" t="str">
        <f t="shared" si="36"/>
        <v>Residential Electric Heat Pump - Ground to Water - SH + SC - E rated dwelling</v>
      </c>
      <c r="AO39" s="96" t="s">
        <v>13</v>
      </c>
      <c r="AP39" s="96" t="s">
        <v>175</v>
      </c>
      <c r="AQ39" s="96"/>
      <c r="AR39" s="96" t="s">
        <v>75</v>
      </c>
      <c r="AS39" s="96"/>
    </row>
    <row r="40" spans="3:45" ht="15">
      <c r="C40" s="37" t="str">
        <f>"R-HC_Apt"&amp;"_"&amp;RIGHT(E40,3)&amp;"_HPN2-D"</f>
        <v>R-HC_Apt_ELC_HPN2-D</v>
      </c>
      <c r="D40" s="27" t="s">
        <v>743</v>
      </c>
      <c r="E40" s="27" t="s">
        <v>148</v>
      </c>
      <c r="F40" s="27" t="s">
        <v>557</v>
      </c>
      <c r="G40" s="27" t="s">
        <v>785</v>
      </c>
      <c r="H40" s="16">
        <v>1</v>
      </c>
      <c r="I40" s="26">
        <f>JRC_Data!AD20/JRC_Data!$AC$16</f>
        <v>1.1666666666666667</v>
      </c>
      <c r="J40" s="26">
        <f>JRC_Data!AE20/JRC_Data!$AC$16</f>
        <v>1.3333333333333333</v>
      </c>
      <c r="K40" s="55">
        <f>JRC_Data!AF20/JRC_Data!$AC$16</f>
        <v>1.5</v>
      </c>
      <c r="L40" s="37">
        <f t="shared" si="39"/>
        <v>0.9</v>
      </c>
      <c r="M40" s="26">
        <f t="shared" si="37"/>
        <v>1.05</v>
      </c>
      <c r="N40" s="26">
        <f t="shared" si="37"/>
        <v>1.2</v>
      </c>
      <c r="O40" s="55">
        <f t="shared" si="37"/>
        <v>1.35</v>
      </c>
      <c r="P40" s="37"/>
      <c r="Q40" s="26"/>
      <c r="R40" s="26"/>
      <c r="S40" s="55"/>
      <c r="T40" s="483">
        <v>20</v>
      </c>
      <c r="U40" s="55"/>
      <c r="V40" s="37">
        <f t="shared" si="40"/>
        <v>14.004545454545456</v>
      </c>
      <c r="W40" s="37">
        <f t="shared" si="40"/>
        <v>12.927272727272729</v>
      </c>
      <c r="X40" s="37">
        <f t="shared" si="40"/>
        <v>11.85</v>
      </c>
      <c r="Y40" s="37">
        <f t="shared" si="40"/>
        <v>11.85</v>
      </c>
      <c r="Z40" s="59">
        <f>JRC_Data!BL20/1000</f>
        <v>0.2</v>
      </c>
      <c r="AA40" s="62"/>
      <c r="AB40" s="68"/>
      <c r="AC40" s="68"/>
      <c r="AD40" s="68"/>
      <c r="AE40" s="68"/>
      <c r="AF40" s="39"/>
      <c r="AG40" s="59">
        <f t="shared" si="41"/>
        <v>0.15768000000000001</v>
      </c>
      <c r="AH40" s="62"/>
      <c r="AI40" s="27">
        <v>2019</v>
      </c>
      <c r="AJ40" s="62">
        <v>5</v>
      </c>
      <c r="AL40" s="8"/>
      <c r="AM40" s="8" t="str">
        <f t="shared" si="36"/>
        <v>R-HC_Apt_ELC_HPN2-F</v>
      </c>
      <c r="AN40" s="8" t="str">
        <f t="shared" si="36"/>
        <v>Residential Electric Heat Pump - Ground to Water - SH + SC - F rated dwelling</v>
      </c>
      <c r="AO40" s="96" t="s">
        <v>13</v>
      </c>
      <c r="AP40" s="96" t="s">
        <v>175</v>
      </c>
      <c r="AQ40" s="96"/>
      <c r="AR40" s="96" t="s">
        <v>75</v>
      </c>
    </row>
    <row r="41" spans="3:45" ht="15.75" thickBot="1">
      <c r="C41" s="19" t="str">
        <f>"R-HC_Apt"&amp;"_"&amp;RIGHT(E41,3)&amp;"_HPN2-E"</f>
        <v>R-HC_Apt_ELC_HPN2-E</v>
      </c>
      <c r="D41" s="21" t="s">
        <v>744</v>
      </c>
      <c r="E41" s="21" t="s">
        <v>148</v>
      </c>
      <c r="F41" s="21" t="s">
        <v>557</v>
      </c>
      <c r="G41" s="21" t="s">
        <v>786</v>
      </c>
      <c r="H41" s="19">
        <f>(JRC_Data!$AC$18/JRC_Data!$AC$16)*AJ245</f>
        <v>0.85285285285285284</v>
      </c>
      <c r="I41" s="20">
        <f>(JRC_Data!$AD$18/JRC_Data!$AC$16)*AJ245</f>
        <v>0.93813813813813796</v>
      </c>
      <c r="J41" s="20">
        <f>(JRC_Data!$AE$18/JRC_Data!$AC$16)*AJ245</f>
        <v>1.0518518518518518</v>
      </c>
      <c r="K41" s="54">
        <f>(JRC_Data!$AF$18/JRC_Data!$AC$16)*AJ245</f>
        <v>1.137137137137137</v>
      </c>
      <c r="L41" s="19">
        <f t="shared" si="39"/>
        <v>0.76756756756756761</v>
      </c>
      <c r="M41" s="20">
        <f t="shared" si="37"/>
        <v>0.84432432432432414</v>
      </c>
      <c r="N41" s="20">
        <f t="shared" si="37"/>
        <v>0.94666666666666666</v>
      </c>
      <c r="O41" s="54">
        <f t="shared" si="37"/>
        <v>1.0234234234234234</v>
      </c>
      <c r="P41" s="19"/>
      <c r="Q41" s="20"/>
      <c r="R41" s="20"/>
      <c r="S41" s="54"/>
      <c r="T41" s="482">
        <v>20</v>
      </c>
      <c r="U41" s="54"/>
      <c r="V41" s="19">
        <f t="shared" si="40"/>
        <v>15.911193787878791</v>
      </c>
      <c r="W41" s="19">
        <f t="shared" si="40"/>
        <v>14.833921060606063</v>
      </c>
      <c r="X41" s="19">
        <f t="shared" si="40"/>
        <v>13.756648333333334</v>
      </c>
      <c r="Y41" s="19">
        <f t="shared" si="40"/>
        <v>13.756648333333334</v>
      </c>
      <c r="Z41" s="60">
        <f>JRC_Data!BL20/1000</f>
        <v>0.2</v>
      </c>
      <c r="AA41" s="63"/>
      <c r="AB41" s="69"/>
      <c r="AC41" s="69"/>
      <c r="AD41" s="69"/>
      <c r="AE41" s="69"/>
      <c r="AF41" s="41"/>
      <c r="AG41" s="60">
        <f t="shared" si="41"/>
        <v>0.15768000000000001</v>
      </c>
      <c r="AH41" s="63"/>
      <c r="AI41" s="21">
        <v>2019</v>
      </c>
      <c r="AJ41" s="63">
        <v>5</v>
      </c>
      <c r="AL41" s="8"/>
      <c r="AM41" s="8" t="str">
        <f t="shared" si="36"/>
        <v>R-HC_Apt_ELC_HPN2-G</v>
      </c>
      <c r="AN41" s="8" t="str">
        <f t="shared" si="36"/>
        <v>Residential Electric Heat Pump - Ground to Water - SH + SC - G rated dwelling</v>
      </c>
      <c r="AO41" s="96" t="s">
        <v>13</v>
      </c>
      <c r="AP41" s="96" t="s">
        <v>175</v>
      </c>
      <c r="AQ41" s="96"/>
      <c r="AR41" s="96" t="s">
        <v>75</v>
      </c>
    </row>
    <row r="42" spans="3:45" ht="15">
      <c r="C42" s="37" t="str">
        <f>"R-HC_Apt"&amp;"_"&amp;RIGHT(E42,3)&amp;"_HPN2-F"</f>
        <v>R-HC_Apt_ELC_HPN2-F</v>
      </c>
      <c r="D42" s="27" t="s">
        <v>745</v>
      </c>
      <c r="E42" s="27" t="s">
        <v>148</v>
      </c>
      <c r="F42" s="27" t="s">
        <v>557</v>
      </c>
      <c r="G42" s="27" t="s">
        <v>787</v>
      </c>
      <c r="H42" s="37">
        <f>(JRC_Data!$AC$18/JRC_Data!$AC$16)*AJ246</f>
        <v>0.77927927927927931</v>
      </c>
      <c r="I42" s="26">
        <f>(JRC_Data!$AD$18/JRC_Data!$AC$16)*AJ246</f>
        <v>0.85720720720720711</v>
      </c>
      <c r="J42" s="26">
        <f>(JRC_Data!$AE$18/JRC_Data!$AC$16)*AJ246</f>
        <v>0.96111111111111125</v>
      </c>
      <c r="K42" s="55">
        <f>(JRC_Data!$AF$18/JRC_Data!$AC$16)*AJ246</f>
        <v>1.0390390390390389</v>
      </c>
      <c r="L42" s="37">
        <f t="shared" si="39"/>
        <v>0.7013513513513514</v>
      </c>
      <c r="M42" s="26">
        <f t="shared" si="37"/>
        <v>0.77148648648648643</v>
      </c>
      <c r="N42" s="26">
        <f t="shared" si="37"/>
        <v>0.8650000000000001</v>
      </c>
      <c r="O42" s="55">
        <f t="shared" si="37"/>
        <v>0.93513513513513502</v>
      </c>
      <c r="P42" s="37"/>
      <c r="Q42" s="26"/>
      <c r="R42" s="26"/>
      <c r="S42" s="55"/>
      <c r="T42" s="483">
        <v>20</v>
      </c>
      <c r="U42" s="55"/>
      <c r="V42" s="37">
        <f t="shared" si="40"/>
        <v>16.110962954545457</v>
      </c>
      <c r="W42" s="37">
        <f t="shared" si="40"/>
        <v>15.033690227272729</v>
      </c>
      <c r="X42" s="37">
        <f t="shared" si="40"/>
        <v>13.956417500000001</v>
      </c>
      <c r="Y42" s="37">
        <f t="shared" si="40"/>
        <v>13.956417500000001</v>
      </c>
      <c r="Z42" s="59">
        <f>JRC_Data!BL20/1000</f>
        <v>0.2</v>
      </c>
      <c r="AA42" s="62"/>
      <c r="AB42" s="68"/>
      <c r="AC42" s="68"/>
      <c r="AD42" s="68"/>
      <c r="AE42" s="68"/>
      <c r="AF42" s="39"/>
      <c r="AG42" s="59">
        <f t="shared" si="41"/>
        <v>0.15768000000000001</v>
      </c>
      <c r="AH42" s="62"/>
      <c r="AI42" s="27">
        <v>2019</v>
      </c>
      <c r="AJ42" s="62">
        <v>5</v>
      </c>
      <c r="AL42" s="94"/>
      <c r="AM42" s="94" t="str">
        <f>C45</f>
        <v>R-SW_Apt_GAS_HPN1</v>
      </c>
      <c r="AN42" s="94" t="str">
        <f>D45</f>
        <v>Residential Gas Absorption Heat Pump - Air to Water - SH + WH</v>
      </c>
      <c r="AO42" s="95" t="s">
        <v>13</v>
      </c>
      <c r="AP42" s="95" t="s">
        <v>175</v>
      </c>
      <c r="AQ42" s="95"/>
      <c r="AR42" s="95" t="s">
        <v>75</v>
      </c>
    </row>
    <row r="43" spans="3:45" ht="15.75" thickBot="1">
      <c r="C43" s="226" t="str">
        <f>"R-HC_Apt"&amp;"_"&amp;RIGHT(E43,3)&amp;"_HPN2-G"</f>
        <v>R-HC_Apt_ELC_HPN2-G</v>
      </c>
      <c r="D43" s="24" t="s">
        <v>746</v>
      </c>
      <c r="E43" s="24" t="s">
        <v>148</v>
      </c>
      <c r="F43" s="24" t="s">
        <v>557</v>
      </c>
      <c r="G43" s="24" t="s">
        <v>788</v>
      </c>
      <c r="H43" s="19">
        <f>(JRC_Data!$AC$18/JRC_Data!$AC$16)*AJ247</f>
        <v>0.70570570570570568</v>
      </c>
      <c r="I43" s="20">
        <f>(JRC_Data!$AD$18/JRC_Data!$AC$16)*AJ247</f>
        <v>0.77627627627627616</v>
      </c>
      <c r="J43" s="20">
        <f>(JRC_Data!$AE$18/JRC_Data!$AC$16)*AJ247</f>
        <v>0.87037037037037035</v>
      </c>
      <c r="K43" s="54">
        <f>(JRC_Data!$AF$18/JRC_Data!$AC$16)*AJ247</f>
        <v>0.94094094094094083</v>
      </c>
      <c r="L43" s="19">
        <f t="shared" si="39"/>
        <v>0.63513513513513509</v>
      </c>
      <c r="M43" s="20">
        <f t="shared" si="37"/>
        <v>0.69864864864864851</v>
      </c>
      <c r="N43" s="20">
        <f t="shared" si="37"/>
        <v>0.78333333333333333</v>
      </c>
      <c r="O43" s="54">
        <f t="shared" si="37"/>
        <v>0.84684684684684675</v>
      </c>
      <c r="P43" s="226"/>
      <c r="Q43" s="23"/>
      <c r="R43" s="23"/>
      <c r="S43" s="56"/>
      <c r="T43" s="485">
        <v>20</v>
      </c>
      <c r="U43" s="56"/>
      <c r="V43" s="226">
        <f t="shared" si="40"/>
        <v>16.310732121212123</v>
      </c>
      <c r="W43" s="226">
        <f t="shared" si="40"/>
        <v>15.233459393939395</v>
      </c>
      <c r="X43" s="226">
        <f t="shared" si="40"/>
        <v>14.156186666666667</v>
      </c>
      <c r="Y43" s="226">
        <f t="shared" si="40"/>
        <v>14.156186666666667</v>
      </c>
      <c r="Z43" s="61">
        <f>JRC_Data!BL20/1000</f>
        <v>0.2</v>
      </c>
      <c r="AA43" s="64"/>
      <c r="AB43" s="486"/>
      <c r="AC43" s="486"/>
      <c r="AD43" s="486"/>
      <c r="AE43" s="486"/>
      <c r="AF43" s="46"/>
      <c r="AG43" s="61">
        <f t="shared" si="41"/>
        <v>0.15768000000000001</v>
      </c>
      <c r="AH43" s="64"/>
      <c r="AI43" s="24">
        <v>2019</v>
      </c>
      <c r="AJ43" s="64">
        <v>5</v>
      </c>
      <c r="AL43" s="102"/>
      <c r="AM43" s="98" t="str">
        <f>C46</f>
        <v>R-SW_Apt_GAS_HPN2</v>
      </c>
      <c r="AN43" s="98" t="str">
        <f>D46</f>
        <v>Residential Gas Engine Heat Pump - Air to Water - SH + WH</v>
      </c>
      <c r="AO43" s="99" t="s">
        <v>13</v>
      </c>
      <c r="AP43" s="99" t="s">
        <v>175</v>
      </c>
      <c r="AQ43" s="99"/>
      <c r="AR43" s="99" t="s">
        <v>75</v>
      </c>
    </row>
    <row r="44" spans="3:45" ht="15.75" thickBot="1">
      <c r="C44" s="491" t="s">
        <v>272</v>
      </c>
      <c r="D44" s="30"/>
      <c r="E44" s="31"/>
      <c r="F44" s="31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1"/>
      <c r="U44" s="31"/>
      <c r="V44" s="30"/>
      <c r="W44" s="30"/>
      <c r="X44" s="30"/>
      <c r="Y44" s="30"/>
      <c r="Z44" s="30"/>
      <c r="AA44" s="488"/>
      <c r="AB44" s="33"/>
      <c r="AC44" s="33"/>
      <c r="AD44" s="33"/>
      <c r="AE44" s="33"/>
      <c r="AF44" s="33"/>
      <c r="AG44" s="30"/>
      <c r="AH44" s="31"/>
      <c r="AI44" s="31"/>
      <c r="AJ44" s="492"/>
      <c r="AL44" s="200"/>
      <c r="AM44" s="101" t="str">
        <f>C48</f>
        <v>R-SW_Apt_GAS_HHPN1</v>
      </c>
      <c r="AN44" s="101" t="str">
        <f>D48</f>
        <v>Residential Gas Hybrid Heat Pump - Air to Water - SH + WH</v>
      </c>
      <c r="AO44" s="100" t="s">
        <v>13</v>
      </c>
      <c r="AP44" s="100" t="s">
        <v>175</v>
      </c>
      <c r="AQ44" s="100"/>
      <c r="AR44" s="100" t="s">
        <v>75</v>
      </c>
    </row>
    <row r="45" spans="3:45" ht="15">
      <c r="C45" s="16" t="str">
        <f>"R-SW_Apt"&amp;"_"&amp;RIGHT(E45,3)&amp;"_HPN1"</f>
        <v>R-SW_Apt_GAS_HPN1</v>
      </c>
      <c r="D45" s="17" t="s">
        <v>111</v>
      </c>
      <c r="E45" s="21" t="s">
        <v>693</v>
      </c>
      <c r="F45" s="85" t="s">
        <v>659</v>
      </c>
      <c r="G45" s="85" t="s">
        <v>708</v>
      </c>
      <c r="H45" s="347">
        <f>JRC_Data!AC28/0.81</f>
        <v>1.6666666666666667</v>
      </c>
      <c r="I45" s="347">
        <f>JRC_Data!AD28/0.81</f>
        <v>1.7901234567901232</v>
      </c>
      <c r="J45" s="347">
        <f>JRC_Data!AE28/0.81</f>
        <v>2.0987654320987654</v>
      </c>
      <c r="K45" s="347">
        <f>JRC_Data!AF28/0.81</f>
        <v>2.0987654320987654</v>
      </c>
      <c r="L45" s="43"/>
      <c r="M45" s="44"/>
      <c r="N45" s="44"/>
      <c r="O45" s="45"/>
      <c r="P45" s="16">
        <f>H45*0.7</f>
        <v>1.1666666666666667</v>
      </c>
      <c r="Q45" s="17">
        <f t="shared" ref="Q45:S45" si="42">I45*0.7</f>
        <v>1.2530864197530862</v>
      </c>
      <c r="R45" s="17">
        <f t="shared" si="42"/>
        <v>1.4691358024691357</v>
      </c>
      <c r="S45" s="53">
        <f t="shared" si="42"/>
        <v>1.4691358024691357</v>
      </c>
      <c r="T45" s="85">
        <v>20</v>
      </c>
      <c r="U45" s="45"/>
      <c r="V45" s="16">
        <f>(JRC_Data!BB28/1000)*($U$220/$U$223)</f>
        <v>14.395366795366796</v>
      </c>
      <c r="W45" s="16">
        <f>(JRC_Data!BC28/1000)*($U$220/$U$223)</f>
        <v>13.472586872586874</v>
      </c>
      <c r="X45" s="16">
        <f>(JRC_Data!BD28/1000)*($U$220/$U$223)</f>
        <v>11.627027027027028</v>
      </c>
      <c r="Y45" s="16">
        <f>(JRC_Data!BE28/1000)*($U$220/$U$223)</f>
        <v>11.627027027027028</v>
      </c>
      <c r="Z45" s="81">
        <f>JRC_Data!BL28/1000</f>
        <v>0.23499999999999999</v>
      </c>
      <c r="AA45" s="81"/>
      <c r="AB45" s="53"/>
      <c r="AC45" s="81"/>
      <c r="AD45" s="81"/>
      <c r="AE45" s="81"/>
      <c r="AF45" s="81"/>
      <c r="AG45" s="81">
        <f t="shared" ref="AG45:AG46" si="43">31.536*(AJ45/1000)</f>
        <v>0.56764799999999993</v>
      </c>
      <c r="AH45" s="84"/>
      <c r="AI45" s="84">
        <v>2019</v>
      </c>
      <c r="AJ45" s="84">
        <v>18</v>
      </c>
      <c r="AL45" s="201"/>
      <c r="AM45" s="94" t="str">
        <f>C50</f>
        <v>R-SW_Apt_HET_N1</v>
      </c>
      <c r="AN45" s="94" t="str">
        <f>D50</f>
        <v>Residential District Heating Centralized - SH + WH</v>
      </c>
      <c r="AO45" s="95" t="s">
        <v>13</v>
      </c>
      <c r="AP45" s="95" t="s">
        <v>175</v>
      </c>
      <c r="AQ45" s="95"/>
      <c r="AR45" s="95" t="s">
        <v>75</v>
      </c>
    </row>
    <row r="46" spans="3:45" ht="15.75" thickBot="1">
      <c r="C46" s="226" t="str">
        <f>"R-SW_Apt"&amp;"_"&amp;RIGHT(E46,3)&amp;"_HPN2"</f>
        <v>R-SW_Apt_GAS_HPN2</v>
      </c>
      <c r="D46" s="23" t="s">
        <v>112</v>
      </c>
      <c r="E46" s="21" t="s">
        <v>693</v>
      </c>
      <c r="F46" s="24" t="s">
        <v>659</v>
      </c>
      <c r="G46" s="24" t="s">
        <v>708</v>
      </c>
      <c r="H46" s="348">
        <f>JRC_Data!AC30/0.9</f>
        <v>1.6666666666666665</v>
      </c>
      <c r="I46" s="348">
        <f>JRC_Data!AD30/0.9</f>
        <v>1.7222222222222223</v>
      </c>
      <c r="J46" s="348">
        <f>JRC_Data!AE30/0.9</f>
        <v>1.7222222222222223</v>
      </c>
      <c r="K46" s="348">
        <f>JRC_Data!AF30/0.9</f>
        <v>1.7777777777777779</v>
      </c>
      <c r="L46" s="46"/>
      <c r="M46" s="47"/>
      <c r="N46" s="47"/>
      <c r="O46" s="48"/>
      <c r="P46" s="226">
        <f>H46*0.7</f>
        <v>1.1666666666666665</v>
      </c>
      <c r="Q46" s="23">
        <f t="shared" ref="Q46" si="44">I46*0.7</f>
        <v>1.2055555555555555</v>
      </c>
      <c r="R46" s="23">
        <f t="shared" ref="R46" si="45">J46*0.7</f>
        <v>1.2055555555555555</v>
      </c>
      <c r="S46" s="56">
        <f t="shared" ref="S46" si="46">K46*0.7</f>
        <v>1.2444444444444445</v>
      </c>
      <c r="T46" s="24">
        <v>15</v>
      </c>
      <c r="U46" s="48"/>
      <c r="V46" s="226">
        <f>(JRC_Data!BB30/1000)*($U$220/$U$223)</f>
        <v>43.832046332046332</v>
      </c>
      <c r="W46" s="226">
        <f>(JRC_Data!BC30/1000)*($U$220/$U$223)</f>
        <v>43.832046332046332</v>
      </c>
      <c r="X46" s="226">
        <f>(JRC_Data!BD30/1000)*($U$220/$U$223)</f>
        <v>43.832046332046332</v>
      </c>
      <c r="Y46" s="226">
        <f>(JRC_Data!BE30/1000)*($U$220/$U$223)</f>
        <v>43.832046332046332</v>
      </c>
      <c r="Z46" s="61">
        <f>JRC_Data!BL30/1000</f>
        <v>0.23499999999999999</v>
      </c>
      <c r="AA46" s="61"/>
      <c r="AB46" s="56"/>
      <c r="AC46" s="61"/>
      <c r="AD46" s="61"/>
      <c r="AE46" s="61"/>
      <c r="AF46" s="61"/>
      <c r="AG46" s="61">
        <f t="shared" si="43"/>
        <v>0.56764799999999993</v>
      </c>
      <c r="AH46" s="64"/>
      <c r="AI46" s="64">
        <v>2019</v>
      </c>
      <c r="AJ46" s="64">
        <v>18</v>
      </c>
      <c r="AL46" s="102"/>
      <c r="AM46" s="98" t="str">
        <f>C51</f>
        <v>R-SW_Apt_HET_N2</v>
      </c>
      <c r="AN46" s="98" t="str">
        <f>D51</f>
        <v>Residential District Heating Decentralized - SH + WH</v>
      </c>
      <c r="AO46" s="99" t="s">
        <v>13</v>
      </c>
      <c r="AP46" s="99" t="s">
        <v>175</v>
      </c>
      <c r="AQ46" s="99"/>
      <c r="AR46" s="99" t="s">
        <v>75</v>
      </c>
    </row>
    <row r="47" spans="3:45" ht="15">
      <c r="C47" s="491" t="s">
        <v>273</v>
      </c>
      <c r="D47" s="30"/>
      <c r="E47" s="31"/>
      <c r="F47" s="31"/>
      <c r="G47" s="31"/>
      <c r="H47" s="31"/>
      <c r="I47" s="31"/>
      <c r="J47" s="31"/>
      <c r="K47" s="31"/>
      <c r="L47" s="31"/>
      <c r="M47" s="32"/>
      <c r="N47" s="32"/>
      <c r="O47" s="32"/>
      <c r="P47" s="32"/>
      <c r="Q47" s="32"/>
      <c r="R47" s="32"/>
      <c r="S47" s="32"/>
      <c r="T47" s="31"/>
      <c r="U47" s="31"/>
      <c r="V47" s="30"/>
      <c r="W47" s="30"/>
      <c r="X47" s="30"/>
      <c r="Y47" s="30"/>
      <c r="Z47" s="30"/>
      <c r="AA47" s="31"/>
      <c r="AB47" s="33"/>
      <c r="AC47" s="33"/>
      <c r="AD47" s="33"/>
      <c r="AE47" s="33"/>
      <c r="AF47" s="33"/>
      <c r="AG47" s="30"/>
      <c r="AH47" s="31"/>
      <c r="AI47" s="31"/>
      <c r="AJ47" s="492"/>
      <c r="AL47" s="201"/>
      <c r="AM47" s="94" t="str">
        <f>C53</f>
        <v>R-WH_Apt_ELC_N1</v>
      </c>
      <c r="AN47" s="94" t="str">
        <f>D53</f>
        <v xml:space="preserve">Residential Electric Water Heater </v>
      </c>
      <c r="AO47" s="95" t="s">
        <v>13</v>
      </c>
      <c r="AP47" s="95" t="s">
        <v>175</v>
      </c>
      <c r="AQ47" s="95"/>
      <c r="AR47" s="95" t="s">
        <v>75</v>
      </c>
    </row>
    <row r="48" spans="3:45" ht="15.75" thickBot="1">
      <c r="C48" s="89" t="str">
        <f>"R-SW_Apt"&amp;"_"&amp;RIGHT(E48,3)&amp;"_HHPN1"</f>
        <v>R-SW_Apt_GAS_HHPN1</v>
      </c>
      <c r="D48" s="76" t="s">
        <v>120</v>
      </c>
      <c r="E48" s="109" t="s">
        <v>694</v>
      </c>
      <c r="F48" s="109" t="s">
        <v>659</v>
      </c>
      <c r="G48" s="91" t="s">
        <v>708</v>
      </c>
      <c r="H48" s="347">
        <f>1*$AD$48+JRC_Data!AD18*(1.3-$AD$48)</f>
        <v>3.4850000000000003</v>
      </c>
      <c r="I48" s="347">
        <f>1*$AD$48+JRC_Data!AE18*(1.3-$AD$48)</f>
        <v>3.8650000000000007</v>
      </c>
      <c r="J48" s="347">
        <f>1*$AD$48+JRC_Data!AF18*(1.3-$AD$48)</f>
        <v>4.1500000000000004</v>
      </c>
      <c r="K48" s="347">
        <f>1*$AD$48+JRC_Data!AG18*(1.3-$AD$48)</f>
        <v>4.1500000000000004</v>
      </c>
      <c r="L48" s="46"/>
      <c r="M48" s="47"/>
      <c r="N48" s="47"/>
      <c r="O48" s="48"/>
      <c r="P48" s="226">
        <f>H48*0.7</f>
        <v>2.4395000000000002</v>
      </c>
      <c r="Q48" s="23">
        <f>I48*0.7</f>
        <v>2.7055000000000002</v>
      </c>
      <c r="R48" s="23">
        <f t="shared" ref="R48:S48" si="47">J48*0.7</f>
        <v>2.9050000000000002</v>
      </c>
      <c r="S48" s="56">
        <f t="shared" si="47"/>
        <v>2.9050000000000002</v>
      </c>
      <c r="T48" s="227">
        <v>20</v>
      </c>
      <c r="U48" s="228"/>
      <c r="V48" s="75">
        <f>(V26+V10)*0.8</f>
        <v>10.085546186839629</v>
      </c>
      <c r="W48" s="75">
        <f>(W26+W10)*0.8</f>
        <v>10.085546186839629</v>
      </c>
      <c r="X48" s="75">
        <f>(X26+X10)*0.8</f>
        <v>9.3020751124594625</v>
      </c>
      <c r="Y48" s="75">
        <f>(Y26+Y10)*0.8</f>
        <v>9.3020751124594625</v>
      </c>
      <c r="Z48" s="230">
        <f>(JRC_Data!BL9+JRC_Data!BL18)*0.8/1000</f>
        <v>0.308</v>
      </c>
      <c r="AA48" s="79"/>
      <c r="AB48" s="80"/>
      <c r="AC48" s="80"/>
      <c r="AD48" s="80">
        <v>0.35</v>
      </c>
      <c r="AE48" s="69">
        <f>AD48</f>
        <v>0.35</v>
      </c>
      <c r="AF48" s="63">
        <v>5</v>
      </c>
      <c r="AG48" s="78">
        <f>31.536*(AJ48/1000)</f>
        <v>0.32166719999999999</v>
      </c>
      <c r="AH48" s="79"/>
      <c r="AI48" s="79">
        <v>2019</v>
      </c>
      <c r="AJ48" s="79">
        <f>AJ10*AD48+AJ26*(1-AD48)</f>
        <v>10.199999999999999</v>
      </c>
      <c r="AL48" s="98"/>
      <c r="AM48" s="98" t="str">
        <f>C54</f>
        <v>R-WH_Apt_SOL_N1</v>
      </c>
      <c r="AN48" s="98" t="str">
        <f>D54</f>
        <v xml:space="preserve">Residential Solar Water Heater </v>
      </c>
      <c r="AO48" s="96" t="s">
        <v>13</v>
      </c>
      <c r="AP48" s="96" t="s">
        <v>175</v>
      </c>
      <c r="AQ48" s="96"/>
      <c r="AR48" s="96" t="s">
        <v>75</v>
      </c>
    </row>
    <row r="49" spans="3:45" ht="15">
      <c r="C49" s="491" t="s">
        <v>274</v>
      </c>
      <c r="D49" s="30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1"/>
      <c r="U49" s="31"/>
      <c r="V49" s="30" t="s">
        <v>519</v>
      </c>
      <c r="W49" s="30"/>
      <c r="X49" s="30"/>
      <c r="Y49" s="30"/>
      <c r="Z49" s="30"/>
      <c r="AA49" s="31"/>
      <c r="AB49" s="33"/>
      <c r="AC49" s="33"/>
      <c r="AD49" s="33"/>
      <c r="AE49" s="33"/>
      <c r="AF49" s="33"/>
      <c r="AG49" s="30"/>
      <c r="AH49" s="31"/>
      <c r="AI49" s="31"/>
      <c r="AJ49" s="492"/>
      <c r="AM49" s="8" t="str">
        <f>C56</f>
        <v>R-SC_Apt_ELC_N1</v>
      </c>
      <c r="AN49" s="8" t="str">
        <f>D56</f>
        <v>Room Residential Electric Air Conditioning</v>
      </c>
      <c r="AO49" s="95" t="s">
        <v>13</v>
      </c>
      <c r="AP49" s="95" t="s">
        <v>175</v>
      </c>
      <c r="AQ49" s="95"/>
      <c r="AR49" s="95" t="s">
        <v>75</v>
      </c>
    </row>
    <row r="50" spans="3:45" ht="15">
      <c r="C50" s="16" t="str">
        <f>"R-SW_Apt"&amp;"_"&amp;RIGHT(E50,3)&amp;"_N1"</f>
        <v>R-SW_Apt_HET_N1</v>
      </c>
      <c r="D50" s="17" t="s">
        <v>114</v>
      </c>
      <c r="E50" s="85" t="s">
        <v>257</v>
      </c>
      <c r="F50" s="85"/>
      <c r="G50" s="18" t="s">
        <v>708</v>
      </c>
      <c r="H50" s="49">
        <v>1</v>
      </c>
      <c r="I50" s="85">
        <v>1</v>
      </c>
      <c r="J50" s="85">
        <v>1</v>
      </c>
      <c r="K50" s="18">
        <v>1</v>
      </c>
      <c r="L50" s="43"/>
      <c r="M50" s="44"/>
      <c r="N50" s="44"/>
      <c r="O50" s="45"/>
      <c r="P50" s="49">
        <v>0.7</v>
      </c>
      <c r="Q50" s="85">
        <v>0.7</v>
      </c>
      <c r="R50" s="85">
        <v>0.7</v>
      </c>
      <c r="S50" s="18">
        <v>0.7</v>
      </c>
      <c r="T50" s="49">
        <v>20</v>
      </c>
      <c r="U50" s="45"/>
      <c r="V50" s="16">
        <f>(JRC_Data!BB62/1000)*($U$220/$U$218)</f>
        <v>2.6555555555555554</v>
      </c>
      <c r="W50" s="16">
        <f>(JRC_Data!BC62/1000)*($U$220/$U$218)</f>
        <v>2.6555555555555554</v>
      </c>
      <c r="X50" s="16">
        <f>(JRC_Data!BD62/1000)*($U$220/$U$218)</f>
        <v>2.6555555555555554</v>
      </c>
      <c r="Y50" s="16">
        <f>(JRC_Data!BE62/1000)*($U$220/$U$218)</f>
        <v>2.6555555555555554</v>
      </c>
      <c r="Z50" s="81">
        <f>JRC_Data!BL62/1000</f>
        <v>0.15</v>
      </c>
      <c r="AA50" s="81"/>
      <c r="AB50" s="81"/>
      <c r="AC50" s="81"/>
      <c r="AD50" s="81"/>
      <c r="AE50" s="81"/>
      <c r="AF50" s="81"/>
      <c r="AG50" s="81">
        <f t="shared" ref="AG50:AG51" si="48">31.536*(AJ50/1000)</f>
        <v>0.56764799999999993</v>
      </c>
      <c r="AH50" s="84"/>
      <c r="AI50" s="84">
        <v>2019</v>
      </c>
      <c r="AJ50" s="84">
        <v>18</v>
      </c>
      <c r="AM50" s="8" t="str">
        <f>C57</f>
        <v>R-SC_Apt_ELC_N2</v>
      </c>
      <c r="AN50" s="8" t="str">
        <f>D57</f>
        <v>Centralized Residential Electric Air Conditioning</v>
      </c>
      <c r="AO50" s="96" t="s">
        <v>13</v>
      </c>
      <c r="AP50" s="96" t="s">
        <v>175</v>
      </c>
      <c r="AQ50" s="96"/>
      <c r="AR50" s="96" t="s">
        <v>75</v>
      </c>
    </row>
    <row r="51" spans="3:45">
      <c r="C51" s="226" t="str">
        <f>"R-SW_Apt"&amp;"_"&amp;RIGHT(E51,3)&amp;"_N2"</f>
        <v>R-SW_Apt_HET_N2</v>
      </c>
      <c r="D51" s="23" t="s">
        <v>115</v>
      </c>
      <c r="E51" s="24" t="s">
        <v>257</v>
      </c>
      <c r="F51" s="24"/>
      <c r="G51" s="25" t="s">
        <v>708</v>
      </c>
      <c r="H51" s="52">
        <v>1</v>
      </c>
      <c r="I51" s="24">
        <v>1</v>
      </c>
      <c r="J51" s="24">
        <v>1</v>
      </c>
      <c r="K51" s="25">
        <v>1</v>
      </c>
      <c r="L51" s="46"/>
      <c r="M51" s="47"/>
      <c r="N51" s="47"/>
      <c r="O51" s="48"/>
      <c r="P51" s="52">
        <v>0.7</v>
      </c>
      <c r="Q51" s="24">
        <v>0.7</v>
      </c>
      <c r="R51" s="24">
        <v>0.7</v>
      </c>
      <c r="S51" s="25">
        <v>0.7</v>
      </c>
      <c r="T51" s="52">
        <v>20</v>
      </c>
      <c r="U51" s="48"/>
      <c r="V51" s="226">
        <f>(JRC_Data!BB62/1000)*($U$220/$U$218)</f>
        <v>2.6555555555555554</v>
      </c>
      <c r="W51" s="226">
        <f>(JRC_Data!BC62/1000)*($U$220/$U$218)</f>
        <v>2.6555555555555554</v>
      </c>
      <c r="X51" s="226">
        <f>(JRC_Data!BD62/1000)*($U$220/$U$218)</f>
        <v>2.6555555555555554</v>
      </c>
      <c r="Y51" s="226">
        <f>(JRC_Data!BE62/1000)*($U$220/$U$218)</f>
        <v>2.6555555555555554</v>
      </c>
      <c r="Z51" s="60">
        <f>JRC_Data!BL62/1000</f>
        <v>0.15</v>
      </c>
      <c r="AA51" s="60"/>
      <c r="AB51" s="60"/>
      <c r="AC51" s="60"/>
      <c r="AD51" s="60"/>
      <c r="AE51" s="60"/>
      <c r="AF51" s="60"/>
      <c r="AG51" s="61">
        <f t="shared" si="48"/>
        <v>0.56764799999999993</v>
      </c>
      <c r="AH51" s="64"/>
      <c r="AI51" s="64">
        <v>2019</v>
      </c>
      <c r="AJ51" s="64">
        <v>18</v>
      </c>
    </row>
    <row r="52" spans="3:45">
      <c r="C52" s="491" t="s">
        <v>275</v>
      </c>
      <c r="D52" s="30"/>
      <c r="E52" s="31"/>
      <c r="F52" s="31"/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1"/>
      <c r="U52" s="31"/>
      <c r="V52" s="30"/>
      <c r="W52" s="30"/>
      <c r="X52" s="30"/>
      <c r="Y52" s="30"/>
      <c r="Z52" s="30"/>
      <c r="AA52" s="31"/>
      <c r="AB52" s="33"/>
      <c r="AC52" s="33"/>
      <c r="AD52" s="33"/>
      <c r="AE52" s="33"/>
      <c r="AF52" s="33"/>
      <c r="AG52" s="30"/>
      <c r="AH52" s="31"/>
      <c r="AI52" s="31"/>
      <c r="AJ52" s="492"/>
    </row>
    <row r="53" spans="3:45">
      <c r="C53" s="37" t="str">
        <f>"R-WH_Apt"&amp;"_"&amp;RIGHT(E53,3)&amp;"_N1"</f>
        <v>R-WH_Apt_ELC_N1</v>
      </c>
      <c r="D53" s="17" t="s">
        <v>117</v>
      </c>
      <c r="E53" s="85" t="s">
        <v>148</v>
      </c>
      <c r="F53" s="85"/>
      <c r="G53" s="17" t="s">
        <v>129</v>
      </c>
      <c r="H53" s="43"/>
      <c r="I53" s="44"/>
      <c r="J53" s="44"/>
      <c r="K53" s="45"/>
      <c r="L53" s="43"/>
      <c r="M53" s="44"/>
      <c r="N53" s="44"/>
      <c r="O53" s="45"/>
      <c r="P53" s="49">
        <v>0.7</v>
      </c>
      <c r="Q53" s="85">
        <v>0.7</v>
      </c>
      <c r="R53" s="85">
        <v>0.7</v>
      </c>
      <c r="S53" s="18">
        <v>0.7</v>
      </c>
      <c r="T53" s="49">
        <v>15</v>
      </c>
      <c r="U53" s="45"/>
      <c r="V53" s="17">
        <f>(JRC_Data!BB48/1000)*($U$215/$U$216)*0.5</f>
        <v>1.8439434281959959</v>
      </c>
      <c r="W53" s="17">
        <f>(JRC_Data!BC48/1000)*($U$215/$U$216)*0.5</f>
        <v>1.8439434281959959</v>
      </c>
      <c r="X53" s="17">
        <f>(JRC_Data!BD48/1000)*($U$215/$U$216)*0.5</f>
        <v>1.8439434281959959</v>
      </c>
      <c r="Y53" s="17">
        <f>(JRC_Data!BE48/1000)*($U$215/$U$216)*0.5</f>
        <v>1.8439434281959959</v>
      </c>
      <c r="Z53" s="81">
        <f>JRC_Data!BL48/1000</f>
        <v>0.05</v>
      </c>
      <c r="AA53" s="81"/>
      <c r="AB53" s="81"/>
      <c r="AC53" s="81"/>
      <c r="AD53" s="81"/>
      <c r="AE53" s="81"/>
      <c r="AF53" s="81"/>
      <c r="AG53" s="81">
        <f t="shared" ref="AG53:AG54" si="49">31.536*(AJ53/1000)</f>
        <v>0.15768000000000001</v>
      </c>
      <c r="AH53" s="84"/>
      <c r="AI53" s="84">
        <v>2019</v>
      </c>
      <c r="AJ53" s="84">
        <v>5</v>
      </c>
    </row>
    <row r="54" spans="3:45">
      <c r="C54" s="19" t="str">
        <f>"R-WH_Apt"&amp;"_"&amp;RIGHT(E54,3)&amp;"_N1"</f>
        <v>R-WH_Apt_SOL_N1</v>
      </c>
      <c r="D54" s="20" t="s">
        <v>118</v>
      </c>
      <c r="E54" s="21" t="s">
        <v>266</v>
      </c>
      <c r="F54" s="21"/>
      <c r="G54" s="20" t="s">
        <v>129</v>
      </c>
      <c r="H54" s="41"/>
      <c r="I54" s="29"/>
      <c r="J54" s="29"/>
      <c r="K54" s="42"/>
      <c r="L54" s="41"/>
      <c r="M54" s="29"/>
      <c r="N54" s="29"/>
      <c r="O54" s="42"/>
      <c r="P54" s="50">
        <v>1</v>
      </c>
      <c r="Q54" s="21">
        <v>1</v>
      </c>
      <c r="R54" s="21">
        <v>1</v>
      </c>
      <c r="S54" s="22">
        <v>1</v>
      </c>
      <c r="T54" s="50">
        <v>25</v>
      </c>
      <c r="U54" s="54">
        <v>30</v>
      </c>
      <c r="V54" s="20">
        <f>(JRC_Data!BB45/1000)*($U$215/$U$216)*0.5</f>
        <v>2.4893236280645947</v>
      </c>
      <c r="W54" s="20">
        <f>(JRC_Data!BC45/1000)*($U$215/$U$216)*0.5</f>
        <v>2.3510278709498946</v>
      </c>
      <c r="X54" s="20">
        <f>(JRC_Data!BD45/1000)*($U$215/$U$216)*0.5</f>
        <v>2.1205349424253952</v>
      </c>
      <c r="Y54" s="20">
        <f>(JRC_Data!BE45/1000)*($U$215/$U$216)*0.5</f>
        <v>1.7056476710812962</v>
      </c>
      <c r="Z54" s="81">
        <f>JRC_Data!BL45/1000</f>
        <v>6.2E-2</v>
      </c>
      <c r="AA54" s="60"/>
      <c r="AB54" s="60"/>
      <c r="AC54" s="60"/>
      <c r="AD54" s="60"/>
      <c r="AE54" s="60"/>
      <c r="AF54" s="60"/>
      <c r="AG54" s="60">
        <f t="shared" si="49"/>
        <v>0.15768000000000001</v>
      </c>
      <c r="AH54" s="63"/>
      <c r="AI54" s="63">
        <v>2019</v>
      </c>
      <c r="AJ54" s="63">
        <v>5</v>
      </c>
    </row>
    <row r="55" spans="3:45">
      <c r="C55" s="491" t="s">
        <v>276</v>
      </c>
      <c r="D55" s="30"/>
      <c r="E55" s="31"/>
      <c r="F55" s="31"/>
      <c r="G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1"/>
      <c r="U55" s="31"/>
      <c r="V55" s="30"/>
      <c r="W55" s="30"/>
      <c r="X55" s="30"/>
      <c r="Y55" s="30"/>
      <c r="Z55" s="30"/>
      <c r="AA55" s="31"/>
      <c r="AB55" s="33"/>
      <c r="AC55" s="33"/>
      <c r="AD55" s="33"/>
      <c r="AE55" s="33"/>
      <c r="AF55" s="33"/>
      <c r="AG55" s="30"/>
      <c r="AH55" s="31"/>
      <c r="AI55" s="31"/>
      <c r="AJ55" s="492"/>
    </row>
    <row r="56" spans="3:45">
      <c r="C56" s="16" t="str">
        <f>"R-SC_Apt"&amp;"_"&amp;RIGHT(E56,3)&amp;"_N1"</f>
        <v>R-SC_Apt_ELC_N1</v>
      </c>
      <c r="D56" s="17" t="s">
        <v>521</v>
      </c>
      <c r="E56" s="85" t="s">
        <v>148</v>
      </c>
      <c r="F56" s="85"/>
      <c r="G56" s="18" t="s">
        <v>128</v>
      </c>
      <c r="H56" s="49"/>
      <c r="I56" s="85"/>
      <c r="J56" s="85"/>
      <c r="K56" s="18"/>
      <c r="L56" s="16">
        <v>1</v>
      </c>
      <c r="M56" s="17">
        <f>JRC_Data!AD16/JRC_Data!$AC$16</f>
        <v>1.0666666666666667</v>
      </c>
      <c r="N56" s="17">
        <f>JRC_Data!AE16/JRC_Data!$AC$16</f>
        <v>1.2333333333333334</v>
      </c>
      <c r="O56" s="53">
        <f>JRC_Data!AF16/JRC_Data!$AC$16</f>
        <v>1.3333333333333333</v>
      </c>
      <c r="P56" s="49"/>
      <c r="Q56" s="85"/>
      <c r="R56" s="85"/>
      <c r="S56" s="18"/>
      <c r="T56" s="49">
        <v>20</v>
      </c>
      <c r="U56" s="45"/>
      <c r="V56" s="16">
        <f>(JRC_Data!BB16/1000)*($U$216/$U$222)</f>
        <v>1.8396671215443359</v>
      </c>
      <c r="W56" s="16">
        <f>(JRC_Data!BC16/1000)*($U$216/$U$222)</f>
        <v>1.756045888746866</v>
      </c>
      <c r="X56" s="16">
        <f>(JRC_Data!BD16/1000)*($U$216/$U$222)</f>
        <v>1.5888034231519261</v>
      </c>
      <c r="Y56" s="16">
        <f>(JRC_Data!BE16/1000)*($U$216/$U$222)</f>
        <v>1.5051821903544564</v>
      </c>
      <c r="Z56" s="81">
        <f>JRC_Data!BL16/1000</f>
        <v>3.4000000000000002E-2</v>
      </c>
      <c r="AA56" s="81"/>
      <c r="AB56" s="81"/>
      <c r="AC56" s="81"/>
      <c r="AD56" s="81"/>
      <c r="AE56" s="81"/>
      <c r="AF56" s="81"/>
      <c r="AG56" s="81">
        <f t="shared" ref="AG56:AG57" si="50">31.536*(AJ56/1000)</f>
        <v>0.15768000000000001</v>
      </c>
      <c r="AH56" s="84"/>
      <c r="AI56" s="84">
        <v>2019</v>
      </c>
      <c r="AJ56" s="84">
        <v>5</v>
      </c>
    </row>
    <row r="57" spans="3:45" ht="15">
      <c r="C57" s="226" t="str">
        <f>"R-SC_Apt"&amp;"_"&amp;RIGHT(E57,3)&amp;"_N2"</f>
        <v>R-SC_Apt_ELC_N2</v>
      </c>
      <c r="D57" s="23" t="s">
        <v>522</v>
      </c>
      <c r="E57" s="24" t="s">
        <v>148</v>
      </c>
      <c r="F57" s="24"/>
      <c r="G57" s="25" t="s">
        <v>128</v>
      </c>
      <c r="H57" s="52"/>
      <c r="I57" s="24"/>
      <c r="J57" s="24"/>
      <c r="K57" s="25"/>
      <c r="L57" s="226">
        <v>1</v>
      </c>
      <c r="M57" s="23">
        <f>JRC_Data!AI26/JRC_Data!$AH$26</f>
        <v>1.0333333333333334</v>
      </c>
      <c r="N57" s="23">
        <f>JRC_Data!AJ26/JRC_Data!$AH$26</f>
        <v>1.1333333333333333</v>
      </c>
      <c r="O57" s="56">
        <f>JRC_Data!AK26/JRC_Data!$AH$26</f>
        <v>1.1666666666666667</v>
      </c>
      <c r="P57" s="52"/>
      <c r="Q57" s="24"/>
      <c r="R57" s="24"/>
      <c r="S57" s="25"/>
      <c r="T57" s="52">
        <v>20</v>
      </c>
      <c r="U57" s="48"/>
      <c r="V57" s="226">
        <f>(JRC_Data!BB26/1000)</f>
        <v>1.875</v>
      </c>
      <c r="W57" s="226">
        <f>(JRC_Data!BC26/1000)</f>
        <v>1.78125</v>
      </c>
      <c r="X57" s="226">
        <f>(JRC_Data!BD26/1000)</f>
        <v>1.59375</v>
      </c>
      <c r="Y57" s="226">
        <f>(JRC_Data!BE26/1000)</f>
        <v>1.5</v>
      </c>
      <c r="Z57" s="61">
        <f>JRC_Data!BL26/1000</f>
        <v>0.29443999999999998</v>
      </c>
      <c r="AA57" s="61"/>
      <c r="AB57" s="61"/>
      <c r="AC57" s="61"/>
      <c r="AD57" s="61"/>
      <c r="AE57" s="61"/>
      <c r="AF57" s="61"/>
      <c r="AG57" s="61">
        <f t="shared" si="50"/>
        <v>0.15768000000000001</v>
      </c>
      <c r="AH57" s="64"/>
      <c r="AI57" s="64">
        <v>2019</v>
      </c>
      <c r="AJ57" s="64">
        <v>5</v>
      </c>
      <c r="AL57" s="448" t="s">
        <v>642</v>
      </c>
      <c r="AM57" s="449"/>
      <c r="AN57" s="449"/>
      <c r="AO57" s="449"/>
      <c r="AP57" s="449"/>
      <c r="AQ57" s="449"/>
      <c r="AR57" s="449"/>
      <c r="AS57" s="450"/>
    </row>
    <row r="58" spans="3:45" ht="15.75" thickBot="1">
      <c r="AL58" s="116" t="s">
        <v>643</v>
      </c>
      <c r="AM58" s="116" t="s">
        <v>644</v>
      </c>
      <c r="AN58" s="116" t="s">
        <v>645</v>
      </c>
      <c r="AO58" s="116" t="s">
        <v>646</v>
      </c>
      <c r="AP58" s="116" t="s">
        <v>647</v>
      </c>
      <c r="AQ58" s="116" t="s">
        <v>648</v>
      </c>
      <c r="AR58" s="116" t="s">
        <v>649</v>
      </c>
      <c r="AS58" s="116" t="s">
        <v>650</v>
      </c>
    </row>
    <row r="59" spans="3:45" ht="48.75" thickBot="1">
      <c r="AL59" s="451" t="s">
        <v>651</v>
      </c>
      <c r="AM59" s="451" t="s">
        <v>652</v>
      </c>
      <c r="AN59" s="451" t="s">
        <v>653</v>
      </c>
      <c r="AO59" s="452" t="s">
        <v>646</v>
      </c>
      <c r="AP59" s="452" t="s">
        <v>654</v>
      </c>
      <c r="AQ59" s="452" t="s">
        <v>655</v>
      </c>
      <c r="AR59" s="452" t="s">
        <v>656</v>
      </c>
      <c r="AS59" s="452" t="s">
        <v>657</v>
      </c>
    </row>
    <row r="60" spans="3:45">
      <c r="H60" s="2" t="s">
        <v>19</v>
      </c>
      <c r="AL60" s="453" t="str">
        <f>AJ60&amp;"NRG"</f>
        <v>NRG</v>
      </c>
      <c r="AM60" s="453" t="s">
        <v>658</v>
      </c>
      <c r="AN60" s="453" t="s">
        <v>747</v>
      </c>
      <c r="AO60" s="454" t="s">
        <v>13</v>
      </c>
      <c r="AP60" s="453" t="s">
        <v>844</v>
      </c>
      <c r="AQ60" s="453"/>
      <c r="AR60" s="453" t="s">
        <v>450</v>
      </c>
      <c r="AS60" s="453" t="s">
        <v>450</v>
      </c>
    </row>
    <row r="61" spans="3:45" ht="45.75" thickBot="1">
      <c r="C61" s="11" t="s">
        <v>21</v>
      </c>
      <c r="D61" s="12" t="s">
        <v>32</v>
      </c>
      <c r="E61" s="11" t="s">
        <v>23</v>
      </c>
      <c r="F61" s="11" t="s">
        <v>555</v>
      </c>
      <c r="G61" s="11" t="s">
        <v>24</v>
      </c>
      <c r="H61" s="14" t="s">
        <v>820</v>
      </c>
      <c r="I61" s="14" t="s">
        <v>728</v>
      </c>
      <c r="J61" s="14" t="s">
        <v>729</v>
      </c>
      <c r="K61" s="14" t="s">
        <v>730</v>
      </c>
      <c r="L61" s="14" t="s">
        <v>226</v>
      </c>
      <c r="M61" s="14" t="s">
        <v>227</v>
      </c>
      <c r="N61" s="14" t="s">
        <v>228</v>
      </c>
      <c r="O61" s="14" t="s">
        <v>229</v>
      </c>
      <c r="P61" s="14" t="s">
        <v>230</v>
      </c>
      <c r="Q61" s="14" t="s">
        <v>231</v>
      </c>
      <c r="R61" s="14" t="s">
        <v>232</v>
      </c>
      <c r="S61" s="14" t="s">
        <v>233</v>
      </c>
      <c r="T61" s="15" t="s">
        <v>26</v>
      </c>
      <c r="U61" s="15" t="s">
        <v>76</v>
      </c>
      <c r="V61" s="14" t="s">
        <v>821</v>
      </c>
      <c r="W61" s="14" t="s">
        <v>88</v>
      </c>
      <c r="X61" s="14" t="s">
        <v>89</v>
      </c>
      <c r="Y61" s="14" t="s">
        <v>90</v>
      </c>
      <c r="Z61" s="14" t="s">
        <v>61</v>
      </c>
      <c r="AA61" s="14" t="s">
        <v>62</v>
      </c>
      <c r="AB61" s="14" t="s">
        <v>280</v>
      </c>
      <c r="AC61" s="14" t="s">
        <v>281</v>
      </c>
      <c r="AD61" s="14" t="s">
        <v>282</v>
      </c>
      <c r="AE61" s="14" t="s">
        <v>692</v>
      </c>
      <c r="AF61" s="14" t="s">
        <v>238</v>
      </c>
      <c r="AG61" s="14" t="s">
        <v>77</v>
      </c>
      <c r="AH61" s="14" t="s">
        <v>267</v>
      </c>
      <c r="AI61" s="14" t="s">
        <v>78</v>
      </c>
      <c r="AJ61" s="14" t="s">
        <v>553</v>
      </c>
    </row>
    <row r="62" spans="3:45" ht="38.25">
      <c r="C62" s="13" t="s">
        <v>79</v>
      </c>
      <c r="D62" s="13" t="s">
        <v>33</v>
      </c>
      <c r="E62" s="13" t="s">
        <v>80</v>
      </c>
      <c r="F62" s="13" t="s">
        <v>556</v>
      </c>
      <c r="G62" s="13" t="s">
        <v>81</v>
      </c>
      <c r="H62" s="585" t="s">
        <v>82</v>
      </c>
      <c r="I62" s="586"/>
      <c r="J62" s="586"/>
      <c r="K62" s="587"/>
      <c r="L62" s="585" t="s">
        <v>83</v>
      </c>
      <c r="M62" s="586"/>
      <c r="N62" s="586"/>
      <c r="O62" s="587"/>
      <c r="P62" s="585" t="s">
        <v>84</v>
      </c>
      <c r="Q62" s="586"/>
      <c r="R62" s="586"/>
      <c r="S62" s="587"/>
      <c r="T62" s="585" t="s">
        <v>85</v>
      </c>
      <c r="U62" s="587"/>
      <c r="V62" s="588" t="s">
        <v>86</v>
      </c>
      <c r="W62" s="589"/>
      <c r="X62" s="589"/>
      <c r="Y62" s="590"/>
      <c r="Z62" s="57"/>
      <c r="AA62" s="57"/>
      <c r="AB62" s="65" t="s">
        <v>207</v>
      </c>
      <c r="AC62" s="67" t="s">
        <v>207</v>
      </c>
      <c r="AD62" s="67" t="s">
        <v>207</v>
      </c>
      <c r="AE62" s="67" t="s">
        <v>207</v>
      </c>
      <c r="AF62" s="67" t="s">
        <v>237</v>
      </c>
      <c r="AG62" s="57" t="s">
        <v>66</v>
      </c>
      <c r="AH62" s="57" t="s">
        <v>87</v>
      </c>
      <c r="AI62" s="57"/>
      <c r="AJ62" s="57"/>
      <c r="AL62" s="7" t="s">
        <v>20</v>
      </c>
      <c r="AM62" s="8"/>
      <c r="AN62" s="8"/>
      <c r="AO62" s="8"/>
      <c r="AP62" s="8"/>
      <c r="AQ62" s="8"/>
      <c r="AR62" s="8"/>
    </row>
    <row r="63" spans="3:45" ht="15.75" thickBot="1">
      <c r="C63" s="11" t="s">
        <v>279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L63" s="9" t="s">
        <v>27</v>
      </c>
      <c r="AM63" s="9" t="s">
        <v>21</v>
      </c>
      <c r="AN63" s="9" t="s">
        <v>22</v>
      </c>
      <c r="AO63" s="9" t="s">
        <v>28</v>
      </c>
      <c r="AP63" s="9" t="s">
        <v>29</v>
      </c>
      <c r="AQ63" s="9" t="s">
        <v>30</v>
      </c>
      <c r="AR63" s="9" t="s">
        <v>67</v>
      </c>
    </row>
    <row r="64" spans="3:45" ht="45">
      <c r="C64" s="34" t="s">
        <v>269</v>
      </c>
      <c r="D64" s="35"/>
      <c r="E64" s="35"/>
      <c r="F64" s="35"/>
      <c r="G64" s="36"/>
      <c r="H64" s="579" t="s">
        <v>34</v>
      </c>
      <c r="I64" s="580"/>
      <c r="J64" s="580"/>
      <c r="K64" s="581"/>
      <c r="L64" s="580" t="s">
        <v>34</v>
      </c>
      <c r="M64" s="580"/>
      <c r="N64" s="580"/>
      <c r="O64" s="581"/>
      <c r="P64" s="579" t="s">
        <v>34</v>
      </c>
      <c r="Q64" s="580"/>
      <c r="R64" s="580"/>
      <c r="S64" s="581"/>
      <c r="T64" s="582" t="s">
        <v>68</v>
      </c>
      <c r="U64" s="583"/>
      <c r="V64" s="582" t="s">
        <v>503</v>
      </c>
      <c r="W64" s="584"/>
      <c r="X64" s="584"/>
      <c r="Y64" s="583"/>
      <c r="Z64" s="341" t="s">
        <v>514</v>
      </c>
      <c r="AA64" s="341" t="s">
        <v>93</v>
      </c>
      <c r="AB64" s="342" t="s">
        <v>34</v>
      </c>
      <c r="AC64" s="341" t="s">
        <v>34</v>
      </c>
      <c r="AD64" s="341" t="s">
        <v>34</v>
      </c>
      <c r="AE64" s="341"/>
      <c r="AF64" s="341"/>
      <c r="AG64" s="343" t="s">
        <v>283</v>
      </c>
      <c r="AH64" s="341" t="s">
        <v>34</v>
      </c>
      <c r="AI64" s="341" t="s">
        <v>94</v>
      </c>
      <c r="AJ64" s="341" t="s">
        <v>554</v>
      </c>
      <c r="AL64" s="199" t="s">
        <v>69</v>
      </c>
      <c r="AM64" s="199" t="s">
        <v>70</v>
      </c>
      <c r="AN64" s="199" t="s">
        <v>33</v>
      </c>
      <c r="AO64" s="199" t="s">
        <v>71</v>
      </c>
      <c r="AP64" s="199" t="s">
        <v>72</v>
      </c>
      <c r="AQ64" s="199" t="s">
        <v>73</v>
      </c>
      <c r="AR64" s="199" t="s">
        <v>74</v>
      </c>
    </row>
    <row r="65" spans="3:44" ht="15">
      <c r="C65" s="16" t="str">
        <f>"R-SH_Att"&amp;"_"&amp;RIGHT(E65,3)&amp;"_N1"</f>
        <v>R-SH_Att_KER_N1</v>
      </c>
      <c r="D65" s="17" t="s">
        <v>96</v>
      </c>
      <c r="E65" s="85" t="s">
        <v>259</v>
      </c>
      <c r="F65" s="85"/>
      <c r="G65" s="479" t="s">
        <v>720</v>
      </c>
      <c r="H65" s="16">
        <v>1</v>
      </c>
      <c r="I65" s="26"/>
      <c r="J65" s="26"/>
      <c r="K65" s="55"/>
      <c r="L65" s="43"/>
      <c r="M65" s="44"/>
      <c r="N65" s="44"/>
      <c r="O65" s="45"/>
      <c r="P65" s="16"/>
      <c r="Q65" s="17"/>
      <c r="R65" s="17"/>
      <c r="S65" s="53"/>
      <c r="T65" s="51">
        <v>20</v>
      </c>
      <c r="U65" s="38"/>
      <c r="V65" s="347">
        <f>V69*1.3</f>
        <v>4.2250000000000005</v>
      </c>
      <c r="W65" s="347">
        <f t="shared" ref="W65:Y65" si="51">W69*1.3</f>
        <v>4.2250000000000005</v>
      </c>
      <c r="X65" s="347">
        <f t="shared" si="51"/>
        <v>4.2250000000000005</v>
      </c>
      <c r="Y65" s="347">
        <f t="shared" si="51"/>
        <v>4.2250000000000005</v>
      </c>
      <c r="Z65" s="347">
        <v>0.12</v>
      </c>
      <c r="AA65" s="62"/>
      <c r="AB65" s="39"/>
      <c r="AC65" s="68"/>
      <c r="AD65" s="68"/>
      <c r="AE65" s="68"/>
      <c r="AF65" s="68"/>
      <c r="AG65" s="59">
        <f t="shared" ref="AG65:AG128" si="52">31.536*(AJ65/1000)</f>
        <v>0.63072000000000006</v>
      </c>
      <c r="AH65" s="62"/>
      <c r="AI65" s="62">
        <v>2019</v>
      </c>
      <c r="AJ65" s="62">
        <v>20</v>
      </c>
      <c r="AL65" s="96" t="s">
        <v>31</v>
      </c>
      <c r="AM65" s="8" t="str">
        <f t="shared" ref="AM65:AM76" si="53">C65</f>
        <v>R-SH_Att_KER_N1</v>
      </c>
      <c r="AN65" s="8" t="str">
        <f t="shared" ref="AN65:AN76" si="54">D65</f>
        <v>Residential Kerosene Heating Oil - New 1 SH</v>
      </c>
      <c r="AO65" s="96" t="s">
        <v>13</v>
      </c>
      <c r="AP65" s="96" t="s">
        <v>175</v>
      </c>
      <c r="AQ65" s="96"/>
      <c r="AR65" s="96" t="s">
        <v>75</v>
      </c>
    </row>
    <row r="66" spans="3:44" ht="15">
      <c r="C66" s="19" t="str">
        <f>"R-SW_Att"&amp;"_"&amp;RIGHT(E66,3)&amp;"_N1"</f>
        <v>R-SW_Att_KER_N1</v>
      </c>
      <c r="D66" s="20" t="s">
        <v>97</v>
      </c>
      <c r="E66" s="21" t="s">
        <v>259</v>
      </c>
      <c r="F66" s="21"/>
      <c r="G66" s="54" t="s">
        <v>721</v>
      </c>
      <c r="H66" s="16">
        <v>1</v>
      </c>
      <c r="I66" s="20"/>
      <c r="J66" s="20"/>
      <c r="K66" s="54"/>
      <c r="L66" s="41"/>
      <c r="M66" s="29"/>
      <c r="N66" s="29"/>
      <c r="O66" s="42"/>
      <c r="P66" s="19">
        <f>H66*0.7</f>
        <v>0.7</v>
      </c>
      <c r="Q66" s="20"/>
      <c r="R66" s="20"/>
      <c r="S66" s="54"/>
      <c r="T66" s="50">
        <v>20</v>
      </c>
      <c r="U66" s="22"/>
      <c r="V66" s="348">
        <f>V70*1.3</f>
        <v>4.2773760330578519</v>
      </c>
      <c r="W66" s="348">
        <f t="shared" ref="W66:Y66" si="55">W70*1.3</f>
        <v>4.2773760330578519</v>
      </c>
      <c r="X66" s="348">
        <f t="shared" si="55"/>
        <v>4.2773760330578519</v>
      </c>
      <c r="Y66" s="348">
        <f t="shared" si="55"/>
        <v>4.2773760330578519</v>
      </c>
      <c r="Z66" s="348">
        <v>0.12</v>
      </c>
      <c r="AA66" s="63"/>
      <c r="AB66" s="41"/>
      <c r="AC66" s="69"/>
      <c r="AD66" s="69"/>
      <c r="AE66" s="69"/>
      <c r="AF66" s="69"/>
      <c r="AG66" s="60">
        <f t="shared" si="52"/>
        <v>0.7884000000000001</v>
      </c>
      <c r="AH66" s="63"/>
      <c r="AI66" s="63">
        <v>2019</v>
      </c>
      <c r="AJ66" s="63">
        <v>25</v>
      </c>
      <c r="AL66" s="96"/>
      <c r="AM66" s="8" t="str">
        <f t="shared" si="53"/>
        <v>R-SW_Att_KER_N1</v>
      </c>
      <c r="AN66" s="8" t="str">
        <f t="shared" si="54"/>
        <v>Residential Kerosene Heating Oil - New 2 SH + WH</v>
      </c>
      <c r="AO66" s="96" t="s">
        <v>13</v>
      </c>
      <c r="AP66" s="96" t="s">
        <v>175</v>
      </c>
      <c r="AQ66" s="96"/>
      <c r="AR66" s="96" t="s">
        <v>75</v>
      </c>
    </row>
    <row r="67" spans="3:44" ht="15">
      <c r="C67" s="37" t="str">
        <f>"R-SW_Att"&amp;"_"&amp;RIGHT(E67,3)&amp;"_N2"</f>
        <v>R-SW_Att_KER_N2</v>
      </c>
      <c r="D67" s="26" t="s">
        <v>98</v>
      </c>
      <c r="E67" s="27" t="s">
        <v>261</v>
      </c>
      <c r="F67" s="27"/>
      <c r="G67" s="55" t="s">
        <v>721</v>
      </c>
      <c r="H67" s="16">
        <v>1</v>
      </c>
      <c r="I67" s="26"/>
      <c r="J67" s="26"/>
      <c r="K67" s="55"/>
      <c r="L67" s="39"/>
      <c r="M67" s="28"/>
      <c r="N67" s="28"/>
      <c r="O67" s="40"/>
      <c r="P67" s="37">
        <f>H67*0.7</f>
        <v>0.7</v>
      </c>
      <c r="Q67" s="26"/>
      <c r="R67" s="26"/>
      <c r="S67" s="55"/>
      <c r="T67" s="51">
        <v>20</v>
      </c>
      <c r="U67" s="38"/>
      <c r="V67" s="59">
        <f>((JRC_Data!BB7+JRC_Data!BB45)*0.8/1000)*$U$222</f>
        <v>9.0810810810810807</v>
      </c>
      <c r="W67" s="59">
        <f>((JRC_Data!BC7+JRC_Data!BC45)*0.8/1000)*$U$222</f>
        <v>8.8540540540540533</v>
      </c>
      <c r="X67" s="59">
        <f>((JRC_Data!BD7+JRC_Data!BD45)*0.8/1000)*$U$222</f>
        <v>8.4756756756756761</v>
      </c>
      <c r="Y67" s="59">
        <f>((JRC_Data!BE7+JRC_Data!BE45)*0.8/1000)*$U$222</f>
        <v>7.7945945945945949</v>
      </c>
      <c r="Z67" s="55">
        <f>((JRC_Data!BL7+JRC_Data!BL45)*0.8)/1000</f>
        <v>0.2656</v>
      </c>
      <c r="AA67" s="62"/>
      <c r="AB67" s="39">
        <v>0.25</v>
      </c>
      <c r="AC67" s="68"/>
      <c r="AD67" s="68"/>
      <c r="AE67" s="68"/>
      <c r="AF67" s="202">
        <v>5</v>
      </c>
      <c r="AG67" s="59">
        <f t="shared" si="52"/>
        <v>0.7884000000000001</v>
      </c>
      <c r="AH67" s="62"/>
      <c r="AI67" s="62">
        <v>2019</v>
      </c>
      <c r="AJ67" s="62">
        <v>25</v>
      </c>
      <c r="AL67" s="96"/>
      <c r="AM67" s="8" t="str">
        <f t="shared" si="53"/>
        <v>R-SW_Att_KER_N2</v>
      </c>
      <c r="AN67" s="8" t="str">
        <f t="shared" si="54"/>
        <v>Residential Kerosene Heating Oil - New 3 SH+WH + Solar</v>
      </c>
      <c r="AO67" s="96" t="s">
        <v>13</v>
      </c>
      <c r="AP67" s="96" t="s">
        <v>175</v>
      </c>
      <c r="AQ67" s="96"/>
      <c r="AR67" s="96" t="s">
        <v>75</v>
      </c>
    </row>
    <row r="68" spans="3:44" ht="15">
      <c r="C68" s="19" t="str">
        <f>"R-SW_Att"&amp;"_"&amp;RIGHT(E68,3)&amp;"_N3"</f>
        <v>R-SW_Att_KER_N3</v>
      </c>
      <c r="D68" s="20" t="s">
        <v>102</v>
      </c>
      <c r="E68" s="21" t="s">
        <v>262</v>
      </c>
      <c r="F68" s="21"/>
      <c r="G68" s="54" t="s">
        <v>721</v>
      </c>
      <c r="H68" s="16">
        <v>1</v>
      </c>
      <c r="I68" s="20"/>
      <c r="J68" s="20"/>
      <c r="K68" s="54"/>
      <c r="L68" s="41"/>
      <c r="M68" s="29"/>
      <c r="N68" s="29"/>
      <c r="O68" s="42"/>
      <c r="P68" s="19">
        <f>H68*0.7</f>
        <v>0.7</v>
      </c>
      <c r="Q68" s="20"/>
      <c r="R68" s="20"/>
      <c r="S68" s="54"/>
      <c r="T68" s="50">
        <v>20</v>
      </c>
      <c r="U68" s="22"/>
      <c r="V68" s="60">
        <f>((JRC_Data!BB7+JRC_Data!BB11)*0.8/1000)*$U$222</f>
        <v>10.102702702702702</v>
      </c>
      <c r="W68" s="60">
        <f>((JRC_Data!BC7+JRC_Data!BC11)*0.8/1000)*$U$222</f>
        <v>10.102702702702702</v>
      </c>
      <c r="X68" s="60">
        <f>((JRC_Data!BD7+JRC_Data!BD11)*0.8/1000)*$U$222</f>
        <v>10.670270270270269</v>
      </c>
      <c r="Y68" s="60">
        <f>((JRC_Data!BE7+JRC_Data!BE11)*0.8/1000)*$U$222</f>
        <v>10.670270270270269</v>
      </c>
      <c r="Z68" s="55">
        <f>((JRC_Data!BL7+JRC_Data!BL11)*0.8)/1000</f>
        <v>0.23680000000000001</v>
      </c>
      <c r="AA68" s="63"/>
      <c r="AB68" s="41"/>
      <c r="AC68" s="69">
        <v>0.47</v>
      </c>
      <c r="AD68" s="69"/>
      <c r="AE68" s="69"/>
      <c r="AF68" s="63">
        <v>5</v>
      </c>
      <c r="AG68" s="60">
        <f>31.536*(AJ68/1000)</f>
        <v>0.7884000000000001</v>
      </c>
      <c r="AH68" s="63"/>
      <c r="AI68" s="63">
        <v>2019</v>
      </c>
      <c r="AJ68" s="63">
        <v>25</v>
      </c>
      <c r="AL68" s="96"/>
      <c r="AM68" s="8" t="str">
        <f t="shared" si="53"/>
        <v>R-SW_Att_KER_N3</v>
      </c>
      <c r="AN68" s="8" t="str">
        <f t="shared" si="54"/>
        <v>Residential Kerosene Heating Oil - New 3 SH+WH + Wood Stove</v>
      </c>
      <c r="AO68" s="97" t="s">
        <v>13</v>
      </c>
      <c r="AP68" s="97" t="s">
        <v>175</v>
      </c>
      <c r="AQ68" s="96"/>
      <c r="AR68" s="96"/>
    </row>
    <row r="69" spans="3:44" ht="15">
      <c r="C69" s="37" t="str">
        <f>"R-SH_Att"&amp;"_"&amp;RIGHT(E69,3)&amp;"_N1"</f>
        <v>R-SH_Att_GAS_N1</v>
      </c>
      <c r="D69" s="26" t="s">
        <v>95</v>
      </c>
      <c r="E69" s="27" t="s">
        <v>693</v>
      </c>
      <c r="F69" s="27"/>
      <c r="G69" s="55" t="s">
        <v>720</v>
      </c>
      <c r="H69" s="16">
        <v>1</v>
      </c>
      <c r="I69" s="26"/>
      <c r="J69" s="26"/>
      <c r="K69" s="55"/>
      <c r="L69" s="39"/>
      <c r="M69" s="28"/>
      <c r="N69" s="28"/>
      <c r="O69" s="40"/>
      <c r="P69" s="37"/>
      <c r="Q69" s="26"/>
      <c r="R69" s="26"/>
      <c r="S69" s="55"/>
      <c r="T69" s="51">
        <v>20</v>
      </c>
      <c r="U69" s="38"/>
      <c r="V69" s="347">
        <f>3.25</f>
        <v>3.25</v>
      </c>
      <c r="W69" s="347">
        <f t="shared" ref="W69:Y69" si="56">3.25</f>
        <v>3.25</v>
      </c>
      <c r="X69" s="347">
        <f t="shared" si="56"/>
        <v>3.25</v>
      </c>
      <c r="Y69" s="347">
        <f t="shared" si="56"/>
        <v>3.25</v>
      </c>
      <c r="Z69" s="347">
        <v>0.12</v>
      </c>
      <c r="AA69" s="62"/>
      <c r="AB69" s="39"/>
      <c r="AC69" s="68"/>
      <c r="AD69" s="68"/>
      <c r="AE69" s="68"/>
      <c r="AF69" s="68"/>
      <c r="AG69" s="59">
        <f t="shared" si="52"/>
        <v>0.63072000000000006</v>
      </c>
      <c r="AH69" s="62"/>
      <c r="AI69" s="62">
        <v>2019</v>
      </c>
      <c r="AJ69" s="62">
        <v>20</v>
      </c>
      <c r="AL69" s="96"/>
      <c r="AM69" s="8" t="str">
        <f t="shared" si="53"/>
        <v>R-SH_Att_GAS_N1</v>
      </c>
      <c r="AN69" s="8" t="str">
        <f t="shared" si="54"/>
        <v>Residential Natural Gas Heating - New 1 SH</v>
      </c>
      <c r="AO69" s="96" t="s">
        <v>13</v>
      </c>
      <c r="AP69" s="96" t="s">
        <v>175</v>
      </c>
      <c r="AQ69" s="96"/>
      <c r="AR69" s="96" t="s">
        <v>75</v>
      </c>
    </row>
    <row r="70" spans="3:44" ht="15">
      <c r="C70" s="19" t="str">
        <f>"R-SW_Att"&amp;"_"&amp;RIGHT(E70,3)&amp;"_N1"</f>
        <v>R-SW_Att_GAS_N1</v>
      </c>
      <c r="D70" s="20" t="s">
        <v>99</v>
      </c>
      <c r="E70" s="21" t="s">
        <v>693</v>
      </c>
      <c r="F70" s="21"/>
      <c r="G70" s="54" t="s">
        <v>721</v>
      </c>
      <c r="H70" s="16">
        <v>1</v>
      </c>
      <c r="I70" s="20"/>
      <c r="J70" s="20"/>
      <c r="K70" s="54"/>
      <c r="L70" s="41"/>
      <c r="M70" s="29"/>
      <c r="N70" s="29"/>
      <c r="O70" s="42"/>
      <c r="P70" s="19">
        <f>H70*0.7</f>
        <v>0.7</v>
      </c>
      <c r="Q70" s="20"/>
      <c r="R70" s="20"/>
      <c r="S70" s="54"/>
      <c r="T70" s="50">
        <v>20</v>
      </c>
      <c r="U70" s="22"/>
      <c r="V70" s="348">
        <f>V69*($U$222/$U$221)</f>
        <v>3.2902892561983474</v>
      </c>
      <c r="W70" s="348">
        <f>W69*($U$222/$U$221)</f>
        <v>3.2902892561983474</v>
      </c>
      <c r="X70" s="348">
        <f>X69*($U$222/$U$221)</f>
        <v>3.2902892561983474</v>
      </c>
      <c r="Y70" s="348">
        <f>Y69*($U$222/$U$221)</f>
        <v>3.2902892561983474</v>
      </c>
      <c r="Z70" s="348">
        <v>0.12</v>
      </c>
      <c r="AA70" s="63"/>
      <c r="AB70" s="41"/>
      <c r="AC70" s="69"/>
      <c r="AD70" s="69"/>
      <c r="AE70" s="69"/>
      <c r="AF70" s="69"/>
      <c r="AG70" s="60">
        <f t="shared" si="52"/>
        <v>0.7884000000000001</v>
      </c>
      <c r="AH70" s="63"/>
      <c r="AI70" s="63">
        <v>2019</v>
      </c>
      <c r="AJ70" s="63">
        <v>25</v>
      </c>
      <c r="AL70" s="96"/>
      <c r="AM70" s="8" t="str">
        <f t="shared" si="53"/>
        <v>R-SW_Att_GAS_N1</v>
      </c>
      <c r="AN70" s="8" t="str">
        <f t="shared" si="54"/>
        <v>Residential Natural Gas Heating - New 2 SH + WH</v>
      </c>
      <c r="AO70" s="96" t="s">
        <v>13</v>
      </c>
      <c r="AP70" s="96" t="s">
        <v>175</v>
      </c>
      <c r="AQ70" s="96"/>
      <c r="AR70" s="96" t="s">
        <v>75</v>
      </c>
    </row>
    <row r="71" spans="3:44" ht="15">
      <c r="C71" s="37" t="str">
        <f>"R-SW_Att"&amp;"_"&amp;RIGHT(E71,3)&amp;"_N2"</f>
        <v>R-SW_Att_GAS_N2</v>
      </c>
      <c r="D71" s="26" t="s">
        <v>100</v>
      </c>
      <c r="E71" s="27" t="s">
        <v>695</v>
      </c>
      <c r="F71" s="27"/>
      <c r="G71" s="55" t="s">
        <v>721</v>
      </c>
      <c r="H71" s="16">
        <v>1</v>
      </c>
      <c r="I71" s="26"/>
      <c r="J71" s="26"/>
      <c r="K71" s="55"/>
      <c r="L71" s="39"/>
      <c r="M71" s="28"/>
      <c r="N71" s="28"/>
      <c r="O71" s="40"/>
      <c r="P71" s="37">
        <f>H71*0.7</f>
        <v>0.7</v>
      </c>
      <c r="Q71" s="26"/>
      <c r="R71" s="26"/>
      <c r="S71" s="55"/>
      <c r="T71" s="51">
        <v>20</v>
      </c>
      <c r="U71" s="38"/>
      <c r="V71" s="347">
        <v>12.75</v>
      </c>
      <c r="W71" s="347">
        <f>V71*0.9685</f>
        <v>12.348375000000001</v>
      </c>
      <c r="X71" s="347">
        <f>V71*0.916</f>
        <v>11.679</v>
      </c>
      <c r="Y71" s="347">
        <f>V71*0.812</f>
        <v>10.353000000000002</v>
      </c>
      <c r="Z71" s="347">
        <v>0.19</v>
      </c>
      <c r="AA71" s="62"/>
      <c r="AB71" s="39">
        <v>0.25</v>
      </c>
      <c r="AC71" s="68"/>
      <c r="AD71" s="68"/>
      <c r="AE71" s="68"/>
      <c r="AF71" s="202">
        <v>5</v>
      </c>
      <c r="AG71" s="59">
        <f t="shared" si="52"/>
        <v>0.7884000000000001</v>
      </c>
      <c r="AH71" s="62"/>
      <c r="AI71" s="62">
        <v>2019</v>
      </c>
      <c r="AJ71" s="62">
        <v>25</v>
      </c>
      <c r="AL71" s="96"/>
      <c r="AM71" s="8" t="str">
        <f t="shared" si="53"/>
        <v>R-SW_Att_GAS_N2</v>
      </c>
      <c r="AN71" s="8" t="str">
        <f t="shared" si="54"/>
        <v>Residential Natural Gas Heating - New 3 SH + WH + Solar</v>
      </c>
      <c r="AO71" s="96" t="s">
        <v>13</v>
      </c>
      <c r="AP71" s="96" t="s">
        <v>175</v>
      </c>
      <c r="AQ71" s="96"/>
      <c r="AR71" s="96" t="s">
        <v>75</v>
      </c>
    </row>
    <row r="72" spans="3:44" ht="15">
      <c r="C72" s="19" t="str">
        <f>"R-SW_Att"&amp;"_"&amp;RIGHT(E72,3)&amp;"_N3"</f>
        <v>R-SW_Att_GAS_N3</v>
      </c>
      <c r="D72" s="20" t="s">
        <v>101</v>
      </c>
      <c r="E72" s="21" t="s">
        <v>696</v>
      </c>
      <c r="F72" s="21"/>
      <c r="G72" s="54" t="s">
        <v>721</v>
      </c>
      <c r="H72" s="16">
        <v>1</v>
      </c>
      <c r="I72" s="20"/>
      <c r="J72" s="20"/>
      <c r="K72" s="54"/>
      <c r="L72" s="41"/>
      <c r="M72" s="29"/>
      <c r="N72" s="29"/>
      <c r="O72" s="42"/>
      <c r="P72" s="19">
        <f>H72*0.7</f>
        <v>0.7</v>
      </c>
      <c r="Q72" s="20"/>
      <c r="R72" s="20"/>
      <c r="S72" s="54"/>
      <c r="T72" s="50">
        <v>20</v>
      </c>
      <c r="U72" s="22"/>
      <c r="V72" s="60">
        <f>((JRC_Data!BB9+JRC_Data!BB11)*0.8/1000)*($U$222/$U$221)</f>
        <v>8.7066115702479348</v>
      </c>
      <c r="W72" s="60">
        <f>((JRC_Data!BC9+JRC_Data!BC11)*0.8/1000)*($U$222/$U$221)</f>
        <v>8.7066115702479348</v>
      </c>
      <c r="X72" s="60">
        <f>((JRC_Data!BD9+JRC_Data!BD11)*0.8/1000)*($U$222/$U$221)</f>
        <v>9.3140495867768589</v>
      </c>
      <c r="Y72" s="60">
        <f>((JRC_Data!BE9+JRC_Data!BE11)*0.8/1000)*($U$222/$U$221)</f>
        <v>9.3140495867768589</v>
      </c>
      <c r="Z72" s="55">
        <f>((JRC_Data!BL9+JRC_Data!BL11)*0.8)/1000</f>
        <v>0.20880000000000001</v>
      </c>
      <c r="AA72" s="63"/>
      <c r="AB72" s="41"/>
      <c r="AC72" s="69">
        <v>0.47</v>
      </c>
      <c r="AD72" s="69"/>
      <c r="AE72" s="69"/>
      <c r="AF72" s="63">
        <v>5</v>
      </c>
      <c r="AG72" s="60">
        <f t="shared" si="52"/>
        <v>0.7884000000000001</v>
      </c>
      <c r="AH72" s="63"/>
      <c r="AI72" s="63">
        <v>2019</v>
      </c>
      <c r="AJ72" s="63">
        <v>25</v>
      </c>
      <c r="AL72" s="96"/>
      <c r="AM72" s="8" t="str">
        <f t="shared" si="53"/>
        <v>R-SW_Att_GAS_N3</v>
      </c>
      <c r="AN72" s="8" t="str">
        <f t="shared" si="54"/>
        <v>Residential Natural Gas Heating - New 4 SH + WH + Wood Stove</v>
      </c>
      <c r="AO72" s="96" t="s">
        <v>13</v>
      </c>
      <c r="AP72" s="96" t="s">
        <v>175</v>
      </c>
      <c r="AQ72" s="96"/>
      <c r="AR72" s="96" t="s">
        <v>75</v>
      </c>
    </row>
    <row r="73" spans="3:44" ht="15">
      <c r="C73" s="37" t="str">
        <f>"R-SH_Att"&amp;"_"&amp;RIGHT(E73,3)&amp;"_N1"</f>
        <v>R-SH_Att_LPG_N1</v>
      </c>
      <c r="D73" s="26" t="s">
        <v>103</v>
      </c>
      <c r="E73" s="27" t="s">
        <v>260</v>
      </c>
      <c r="F73" s="27"/>
      <c r="G73" s="55" t="s">
        <v>720</v>
      </c>
      <c r="H73" s="16">
        <v>1</v>
      </c>
      <c r="I73" s="26"/>
      <c r="J73" s="26"/>
      <c r="K73" s="55"/>
      <c r="L73" s="39"/>
      <c r="M73" s="28"/>
      <c r="N73" s="28"/>
      <c r="O73" s="40"/>
      <c r="P73" s="37"/>
      <c r="Q73" s="26"/>
      <c r="R73" s="26"/>
      <c r="S73" s="55"/>
      <c r="T73" s="51">
        <v>20</v>
      </c>
      <c r="U73" s="38"/>
      <c r="V73" s="347">
        <f>SUM(V69+0.3)</f>
        <v>3.55</v>
      </c>
      <c r="W73" s="347">
        <f>SUM(W69+0.3)</f>
        <v>3.55</v>
      </c>
      <c r="X73" s="347">
        <f>SUM(X69+0.3)</f>
        <v>3.55</v>
      </c>
      <c r="Y73" s="347">
        <f>SUM(Y69+0.3)</f>
        <v>3.55</v>
      </c>
      <c r="Z73" s="347">
        <f>SUM(0.12+0.15)</f>
        <v>0.27</v>
      </c>
      <c r="AA73" s="62"/>
      <c r="AB73" s="39"/>
      <c r="AC73" s="68"/>
      <c r="AD73" s="68"/>
      <c r="AE73" s="68"/>
      <c r="AF73" s="68"/>
      <c r="AG73" s="59">
        <f t="shared" si="52"/>
        <v>0.63072000000000006</v>
      </c>
      <c r="AH73" s="62"/>
      <c r="AI73" s="62">
        <v>2019</v>
      </c>
      <c r="AJ73" s="62">
        <v>20</v>
      </c>
      <c r="AL73" s="96"/>
      <c r="AM73" s="8" t="str">
        <f t="shared" si="53"/>
        <v>R-SH_Att_LPG_N1</v>
      </c>
      <c r="AN73" s="8" t="str">
        <f t="shared" si="54"/>
        <v>Residential Liquid Petroleum Gas- New 1 SH</v>
      </c>
      <c r="AO73" s="96" t="s">
        <v>13</v>
      </c>
      <c r="AP73" s="96" t="s">
        <v>175</v>
      </c>
      <c r="AQ73" s="96"/>
      <c r="AR73" s="96" t="s">
        <v>75</v>
      </c>
    </row>
    <row r="74" spans="3:44" ht="15">
      <c r="C74" s="19" t="str">
        <f>"R-SW_Att"&amp;"_"&amp;RIGHT(E74,3)&amp;"_N1"</f>
        <v>R-SW_Att_LPG_N1</v>
      </c>
      <c r="D74" s="20" t="s">
        <v>104</v>
      </c>
      <c r="E74" s="21" t="s">
        <v>260</v>
      </c>
      <c r="F74" s="21"/>
      <c r="G74" s="54" t="s">
        <v>721</v>
      </c>
      <c r="H74" s="16">
        <v>1</v>
      </c>
      <c r="I74" s="20"/>
      <c r="J74" s="20"/>
      <c r="K74" s="54"/>
      <c r="L74" s="41"/>
      <c r="M74" s="29"/>
      <c r="N74" s="29"/>
      <c r="O74" s="42"/>
      <c r="P74" s="19">
        <f>H74*0.7</f>
        <v>0.7</v>
      </c>
      <c r="Q74" s="20"/>
      <c r="R74" s="20"/>
      <c r="S74" s="54"/>
      <c r="T74" s="50">
        <v>20</v>
      </c>
      <c r="U74" s="22"/>
      <c r="V74" s="348">
        <f>V69*($U$222/$U$221)+0.3</f>
        <v>3.5902892561983473</v>
      </c>
      <c r="W74" s="348">
        <f>W69*($U$222/$U$221)+0.3</f>
        <v>3.5902892561983473</v>
      </c>
      <c r="X74" s="348">
        <f>X69*($U$222/$U$221)+0.3</f>
        <v>3.5902892561983473</v>
      </c>
      <c r="Y74" s="348">
        <f>Y69*($U$222/$U$221)+0.3</f>
        <v>3.5902892561983473</v>
      </c>
      <c r="Z74" s="347">
        <f>SUM(0.12+0.15)</f>
        <v>0.27</v>
      </c>
      <c r="AA74" s="63"/>
      <c r="AB74" s="41"/>
      <c r="AC74" s="69"/>
      <c r="AD74" s="69"/>
      <c r="AE74" s="69"/>
      <c r="AF74" s="69"/>
      <c r="AG74" s="60">
        <f t="shared" si="52"/>
        <v>0.7884000000000001</v>
      </c>
      <c r="AH74" s="63"/>
      <c r="AI74" s="63">
        <v>2019</v>
      </c>
      <c r="AJ74" s="63">
        <v>25</v>
      </c>
      <c r="AL74" s="96"/>
      <c r="AM74" s="8" t="str">
        <f t="shared" si="53"/>
        <v>R-SW_Att_LPG_N1</v>
      </c>
      <c r="AN74" s="8" t="str">
        <f t="shared" si="54"/>
        <v>Residential Liquid Petroleum Gas- New 2 SH + WH</v>
      </c>
      <c r="AO74" s="96" t="s">
        <v>13</v>
      </c>
      <c r="AP74" s="96" t="s">
        <v>175</v>
      </c>
      <c r="AQ74" s="96"/>
      <c r="AR74" s="96" t="s">
        <v>75</v>
      </c>
    </row>
    <row r="75" spans="3:44" ht="15">
      <c r="C75" s="37" t="str">
        <f>"R-SH_Att"&amp;"_"&amp;RIGHT(E75,3)&amp;"_N1"</f>
        <v>R-SH_Att_WOO_N1</v>
      </c>
      <c r="D75" s="26" t="s">
        <v>105</v>
      </c>
      <c r="E75" s="27" t="s">
        <v>263</v>
      </c>
      <c r="F75" s="27"/>
      <c r="G75" s="55" t="s">
        <v>720</v>
      </c>
      <c r="H75" s="16">
        <v>1</v>
      </c>
      <c r="I75" s="26"/>
      <c r="J75" s="26"/>
      <c r="K75" s="55"/>
      <c r="L75" s="39"/>
      <c r="M75" s="28"/>
      <c r="N75" s="28"/>
      <c r="O75" s="40"/>
      <c r="P75" s="37"/>
      <c r="Q75" s="26"/>
      <c r="R75" s="26"/>
      <c r="S75" s="55"/>
      <c r="T75" s="51">
        <v>20</v>
      </c>
      <c r="U75" s="38"/>
      <c r="V75" s="347">
        <v>20.48</v>
      </c>
      <c r="W75" s="347">
        <f>V75*0.96777</f>
        <v>19.819929600000002</v>
      </c>
      <c r="X75" s="347">
        <f>V75*0.914844</f>
        <v>18.736005120000002</v>
      </c>
      <c r="Y75" s="347">
        <f>V75*0.8181</f>
        <v>16.754688000000002</v>
      </c>
      <c r="Z75" s="347">
        <v>0.25</v>
      </c>
      <c r="AA75" s="62"/>
      <c r="AB75" s="37"/>
      <c r="AC75" s="68"/>
      <c r="AD75" s="68"/>
      <c r="AE75" s="68"/>
      <c r="AF75" s="68"/>
      <c r="AG75" s="59">
        <f t="shared" si="52"/>
        <v>0.63072000000000006</v>
      </c>
      <c r="AH75" s="62"/>
      <c r="AI75" s="62">
        <v>2019</v>
      </c>
      <c r="AJ75" s="62">
        <v>20</v>
      </c>
      <c r="AL75" s="96"/>
      <c r="AM75" s="8" t="str">
        <f t="shared" si="53"/>
        <v>R-SH_Att_WOO_N1</v>
      </c>
      <c r="AN75" s="8" t="str">
        <f t="shared" si="54"/>
        <v>Residential Biomass Boiler - New 1 SH</v>
      </c>
      <c r="AO75" s="96" t="s">
        <v>13</v>
      </c>
      <c r="AP75" s="96" t="s">
        <v>175</v>
      </c>
      <c r="AQ75" s="96"/>
      <c r="AR75" s="96" t="s">
        <v>75</v>
      </c>
    </row>
    <row r="76" spans="3:44" ht="15">
      <c r="C76" s="19" t="str">
        <f>"R-SW_Att"&amp;"_"&amp;RIGHT(E76,3)&amp;"_N1"</f>
        <v>R-SW_Att_WOO_N1</v>
      </c>
      <c r="D76" s="20" t="s">
        <v>106</v>
      </c>
      <c r="E76" s="21" t="s">
        <v>263</v>
      </c>
      <c r="F76" s="21"/>
      <c r="G76" s="54" t="s">
        <v>721</v>
      </c>
      <c r="H76" s="16">
        <v>1</v>
      </c>
      <c r="I76" s="20"/>
      <c r="J76" s="20"/>
      <c r="K76" s="54"/>
      <c r="L76" s="41"/>
      <c r="M76" s="29"/>
      <c r="N76" s="29"/>
      <c r="O76" s="42"/>
      <c r="P76" s="19">
        <f t="shared" ref="P76:P80" si="57">H76*0.7</f>
        <v>0.7</v>
      </c>
      <c r="Q76" s="20"/>
      <c r="R76" s="20"/>
      <c r="S76" s="54"/>
      <c r="T76" s="50">
        <v>20</v>
      </c>
      <c r="U76" s="22"/>
      <c r="V76" s="348">
        <f>V75*($U$222/$U$221)</f>
        <v>20.733884297520664</v>
      </c>
      <c r="W76" s="348">
        <f>W75*($U$222/$U$221)</f>
        <v>20.065631206611574</v>
      </c>
      <c r="X76" s="348">
        <f>X75*($U$222/$U$221)</f>
        <v>18.968269646280994</v>
      </c>
      <c r="Y76" s="348">
        <f>Y75*($U$222/$U$221)</f>
        <v>16.962390743801656</v>
      </c>
      <c r="Z76" s="348">
        <v>0.25</v>
      </c>
      <c r="AA76" s="63"/>
      <c r="AB76" s="41"/>
      <c r="AC76" s="69"/>
      <c r="AD76" s="69"/>
      <c r="AE76" s="69"/>
      <c r="AF76" s="69"/>
      <c r="AG76" s="60">
        <f t="shared" si="52"/>
        <v>0.7884000000000001</v>
      </c>
      <c r="AH76" s="63"/>
      <c r="AI76" s="63">
        <v>2019</v>
      </c>
      <c r="AJ76" s="63">
        <v>25</v>
      </c>
      <c r="AL76" s="96"/>
      <c r="AM76" s="8" t="str">
        <f t="shared" si="53"/>
        <v>R-SW_Att_WOO_N1</v>
      </c>
      <c r="AN76" s="8" t="str">
        <f t="shared" si="54"/>
        <v>Residential Biomass Boiler - New 2 SH + WH</v>
      </c>
      <c r="AO76" s="96" t="s">
        <v>13</v>
      </c>
      <c r="AP76" s="96" t="s">
        <v>175</v>
      </c>
      <c r="AQ76" s="96"/>
      <c r="AR76" s="96" t="s">
        <v>75</v>
      </c>
    </row>
    <row r="77" spans="3:44" ht="15">
      <c r="C77" s="37" t="str">
        <f>"R-SH_Att"&amp;"_"&amp;"FPL"&amp;"_N1"</f>
        <v>R-SH_Att_FPL_N1</v>
      </c>
      <c r="D77" s="26" t="s">
        <v>562</v>
      </c>
      <c r="E77" s="27" t="s">
        <v>559</v>
      </c>
      <c r="F77" s="27"/>
      <c r="G77" s="55" t="s">
        <v>720</v>
      </c>
      <c r="H77" s="37">
        <v>0.55000000000000004</v>
      </c>
      <c r="I77" s="26"/>
      <c r="J77" s="26"/>
      <c r="K77" s="55"/>
      <c r="L77" s="41"/>
      <c r="M77" s="29"/>
      <c r="N77" s="29"/>
      <c r="O77" s="42"/>
      <c r="P77" s="19"/>
      <c r="Q77" s="20"/>
      <c r="R77" s="20"/>
      <c r="S77" s="54"/>
      <c r="T77" s="51">
        <v>20</v>
      </c>
      <c r="U77" s="22"/>
      <c r="V77" s="348">
        <f>((JRC_Data!BB13)/1000)*$U$221</f>
        <v>2.4293436293436295</v>
      </c>
      <c r="W77" s="348">
        <f>((JRC_Data!BC13)/1000)*$U$221</f>
        <v>2.4293436293436295</v>
      </c>
      <c r="X77" s="348">
        <f>((JRC_Data!BD13)/1000)*$U$221</f>
        <v>3.2702702702702702</v>
      </c>
      <c r="Y77" s="348">
        <f>((JRC_Data!BE13)/1000)*$U$221</f>
        <v>3.2702702702702702</v>
      </c>
      <c r="Z77" s="348">
        <v>0.12</v>
      </c>
      <c r="AA77" s="63"/>
      <c r="AB77" s="41"/>
      <c r="AC77" s="69"/>
      <c r="AD77" s="69"/>
      <c r="AE77" s="69"/>
      <c r="AF77" s="69"/>
      <c r="AG77" s="60">
        <f t="shared" si="52"/>
        <v>0.63072000000000006</v>
      </c>
      <c r="AH77" s="63"/>
      <c r="AI77" s="62">
        <v>2019</v>
      </c>
      <c r="AJ77" s="63">
        <v>20</v>
      </c>
      <c r="AL77" s="96"/>
      <c r="AM77" s="8" t="s">
        <v>560</v>
      </c>
      <c r="AN77" s="8" t="str">
        <f>D77</f>
        <v>Residential  Stove New 1 - SH</v>
      </c>
      <c r="AO77" s="96" t="s">
        <v>13</v>
      </c>
      <c r="AP77" s="96" t="s">
        <v>175</v>
      </c>
      <c r="AQ77" s="96"/>
      <c r="AR77" s="96"/>
    </row>
    <row r="78" spans="3:44" ht="15">
      <c r="C78" s="19" t="str">
        <f>"R-SW_Att"&amp;"_"&amp;"FPL"&amp;"_N1"</f>
        <v>R-SW_Att_FPL_N1</v>
      </c>
      <c r="D78" s="20" t="s">
        <v>563</v>
      </c>
      <c r="E78" s="21" t="s">
        <v>559</v>
      </c>
      <c r="F78" s="21"/>
      <c r="G78" s="54" t="s">
        <v>721</v>
      </c>
      <c r="H78" s="19">
        <v>0.55000000000000004</v>
      </c>
      <c r="I78" s="20"/>
      <c r="J78" s="20"/>
      <c r="K78" s="54"/>
      <c r="L78" s="41"/>
      <c r="M78" s="29"/>
      <c r="N78" s="29"/>
      <c r="O78" s="42"/>
      <c r="P78" s="19">
        <f t="shared" ref="P78" si="58">H78*0.7</f>
        <v>0.38500000000000001</v>
      </c>
      <c r="Q78" s="20"/>
      <c r="R78" s="20"/>
      <c r="S78" s="54"/>
      <c r="T78" s="50">
        <v>20</v>
      </c>
      <c r="U78" s="22"/>
      <c r="V78" s="348">
        <f>((JRC_Data!BB13)/1000)*$U$222</f>
        <v>2.4594594594594597</v>
      </c>
      <c r="W78" s="348">
        <f>((JRC_Data!BC13)/1000)*$U$222</f>
        <v>2.4594594594594597</v>
      </c>
      <c r="X78" s="348">
        <f>((JRC_Data!BD13)/1000)*$U$222</f>
        <v>3.310810810810811</v>
      </c>
      <c r="Y78" s="348">
        <f>((JRC_Data!BE13)/1000)*$U$222</f>
        <v>3.310810810810811</v>
      </c>
      <c r="Z78" s="409">
        <v>0.12</v>
      </c>
      <c r="AA78" s="63"/>
      <c r="AB78" s="41"/>
      <c r="AC78" s="69"/>
      <c r="AD78" s="69"/>
      <c r="AE78" s="69"/>
      <c r="AF78" s="69"/>
      <c r="AG78" s="60">
        <f t="shared" si="52"/>
        <v>0.63072000000000006</v>
      </c>
      <c r="AH78" s="63"/>
      <c r="AI78" s="63">
        <v>2019</v>
      </c>
      <c r="AJ78" s="63">
        <v>20</v>
      </c>
      <c r="AL78" s="96"/>
      <c r="AM78" s="8" t="s">
        <v>561</v>
      </c>
      <c r="AN78" s="8" t="str">
        <f>D78</f>
        <v>Residential  Stove with back boiler New 1 - SH +WH</v>
      </c>
      <c r="AO78" s="96" t="s">
        <v>13</v>
      </c>
      <c r="AP78" s="96" t="s">
        <v>175</v>
      </c>
      <c r="AQ78" s="96"/>
      <c r="AR78" s="96"/>
    </row>
    <row r="79" spans="3:44" ht="15">
      <c r="C79" s="37" t="s">
        <v>564</v>
      </c>
      <c r="D79" s="26" t="s">
        <v>256</v>
      </c>
      <c r="E79" s="27" t="s">
        <v>265</v>
      </c>
      <c r="F79" s="27"/>
      <c r="G79" s="55" t="s">
        <v>720</v>
      </c>
      <c r="H79" s="16">
        <v>1</v>
      </c>
      <c r="I79" s="26"/>
      <c r="J79" s="26"/>
      <c r="K79" s="55"/>
      <c r="L79" s="39"/>
      <c r="M79" s="28"/>
      <c r="N79" s="28"/>
      <c r="O79" s="40"/>
      <c r="P79" s="37"/>
      <c r="Q79" s="26"/>
      <c r="R79" s="26"/>
      <c r="S79" s="55"/>
      <c r="T79" s="51">
        <v>20</v>
      </c>
      <c r="U79" s="38"/>
      <c r="V79" s="59">
        <f>V65</f>
        <v>4.2250000000000005</v>
      </c>
      <c r="W79" s="59">
        <f t="shared" ref="W79:Z80" si="59">W65</f>
        <v>4.2250000000000005</v>
      </c>
      <c r="X79" s="59">
        <f t="shared" si="59"/>
        <v>4.2250000000000005</v>
      </c>
      <c r="Y79" s="59">
        <f t="shared" si="59"/>
        <v>4.2250000000000005</v>
      </c>
      <c r="Z79" s="59">
        <f t="shared" si="59"/>
        <v>0.12</v>
      </c>
      <c r="AA79" s="62"/>
      <c r="AB79" s="39"/>
      <c r="AC79" s="68"/>
      <c r="AD79" s="68"/>
      <c r="AE79" s="68"/>
      <c r="AF79" s="68"/>
      <c r="AG79" s="59">
        <f>31.536*(AJ79/1000)</f>
        <v>0.63072000000000006</v>
      </c>
      <c r="AH79" s="62"/>
      <c r="AI79" s="62">
        <v>2019</v>
      </c>
      <c r="AJ79" s="62">
        <v>20</v>
      </c>
      <c r="AL79" s="96"/>
      <c r="AM79" s="8" t="str">
        <f>C79</f>
        <v>R-SH_Att_HVO_N1</v>
      </c>
      <c r="AN79" s="8" t="str">
        <f>D79</f>
        <v>Residential  Hydrotreated vegetable oil - New 1 SH</v>
      </c>
      <c r="AO79" s="96" t="s">
        <v>13</v>
      </c>
      <c r="AP79" s="96" t="s">
        <v>175</v>
      </c>
      <c r="AQ79" s="96"/>
      <c r="AR79" s="96" t="s">
        <v>75</v>
      </c>
    </row>
    <row r="80" spans="3:44" ht="15">
      <c r="C80" s="19" t="s">
        <v>565</v>
      </c>
      <c r="D80" s="20" t="s">
        <v>525</v>
      </c>
      <c r="E80" s="21" t="s">
        <v>265</v>
      </c>
      <c r="F80" s="21"/>
      <c r="G80" s="54" t="s">
        <v>721</v>
      </c>
      <c r="H80" s="16">
        <v>1</v>
      </c>
      <c r="I80" s="20"/>
      <c r="J80" s="20"/>
      <c r="K80" s="54"/>
      <c r="L80" s="46"/>
      <c r="M80" s="47"/>
      <c r="N80" s="47"/>
      <c r="O80" s="48"/>
      <c r="P80" s="226">
        <f t="shared" si="57"/>
        <v>0.7</v>
      </c>
      <c r="Q80" s="23"/>
      <c r="R80" s="23"/>
      <c r="S80" s="56"/>
      <c r="T80" s="52">
        <v>20</v>
      </c>
      <c r="U80" s="25"/>
      <c r="V80" s="59">
        <f>V66</f>
        <v>4.2773760330578519</v>
      </c>
      <c r="W80" s="59">
        <f t="shared" ref="W80:Y80" si="60">W66</f>
        <v>4.2773760330578519</v>
      </c>
      <c r="X80" s="59">
        <f t="shared" si="60"/>
        <v>4.2773760330578519</v>
      </c>
      <c r="Y80" s="59">
        <f t="shared" si="60"/>
        <v>4.2773760330578519</v>
      </c>
      <c r="Z80" s="59">
        <f t="shared" si="59"/>
        <v>0.12</v>
      </c>
      <c r="AA80" s="63"/>
      <c r="AB80" s="41"/>
      <c r="AC80" s="69"/>
      <c r="AD80" s="69"/>
      <c r="AE80" s="69"/>
      <c r="AF80" s="69"/>
      <c r="AG80" s="60">
        <f t="shared" si="52"/>
        <v>0.7884000000000001</v>
      </c>
      <c r="AH80" s="64"/>
      <c r="AI80" s="64">
        <v>2019</v>
      </c>
      <c r="AJ80" s="64">
        <v>25</v>
      </c>
      <c r="AL80" s="96"/>
      <c r="AM80" s="8" t="str">
        <f>C80</f>
        <v>R-SW_Att_HVO_N1</v>
      </c>
      <c r="AN80" s="8" t="str">
        <f>D80</f>
        <v>Residential  Hydrotreated vegetable oil - New 1 SH + WH</v>
      </c>
      <c r="AO80" s="96" t="s">
        <v>13</v>
      </c>
      <c r="AP80" s="96" t="s">
        <v>175</v>
      </c>
      <c r="AQ80" s="96"/>
      <c r="AR80" s="96" t="s">
        <v>75</v>
      </c>
    </row>
    <row r="81" spans="3:44" ht="15">
      <c r="C81" s="30" t="s">
        <v>270</v>
      </c>
      <c r="D81" s="30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1"/>
      <c r="U81" s="31"/>
      <c r="V81" s="30"/>
      <c r="W81" s="30"/>
      <c r="X81" s="30"/>
      <c r="Y81" s="30"/>
      <c r="Z81" s="30"/>
      <c r="AA81" s="31"/>
      <c r="AB81" s="33"/>
      <c r="AC81" s="33"/>
      <c r="AD81" s="33"/>
      <c r="AE81" s="33"/>
      <c r="AF81" s="33"/>
      <c r="AG81" s="30"/>
      <c r="AH81" s="31"/>
      <c r="AI81" s="31"/>
      <c r="AJ81" s="31"/>
      <c r="AL81" s="96"/>
      <c r="AM81" s="8" t="str">
        <f>C82</f>
        <v>R-SH_Att_ELC_N1</v>
      </c>
      <c r="AN81" s="8" t="str">
        <f>D82</f>
        <v>Residential Electric Heater - New 1 SH</v>
      </c>
      <c r="AO81" s="96" t="s">
        <v>13</v>
      </c>
      <c r="AP81" s="96" t="s">
        <v>175</v>
      </c>
      <c r="AQ81" s="96"/>
      <c r="AR81" s="96" t="s">
        <v>75</v>
      </c>
    </row>
    <row r="82" spans="3:44" ht="15">
      <c r="C82" s="89" t="str">
        <f>"R-SH_Att"&amp;"_"&amp;RIGHT(E82,3)&amp;"_N1"</f>
        <v>R-SH_Att_ELC_N1</v>
      </c>
      <c r="D82" s="76" t="s">
        <v>107</v>
      </c>
      <c r="E82" s="109" t="s">
        <v>148</v>
      </c>
      <c r="F82" s="109"/>
      <c r="G82" s="77" t="s">
        <v>720</v>
      </c>
      <c r="H82" s="73">
        <v>1</v>
      </c>
      <c r="I82" s="109">
        <v>1</v>
      </c>
      <c r="J82" s="109">
        <v>1</v>
      </c>
      <c r="K82" s="74">
        <v>1</v>
      </c>
      <c r="L82" s="70"/>
      <c r="M82" s="71"/>
      <c r="N82" s="71"/>
      <c r="O82" s="72"/>
      <c r="P82" s="70"/>
      <c r="Q82" s="71"/>
      <c r="R82" s="71"/>
      <c r="S82" s="72"/>
      <c r="T82" s="73">
        <v>20</v>
      </c>
      <c r="U82" s="74"/>
      <c r="V82" s="75">
        <f>(JRC_Data!BB48/1000)*($U$221/$U$216)</f>
        <v>4.7249009324373592</v>
      </c>
      <c r="W82" s="75">
        <f>(JRC_Data!BC48/1000)*($U$221/$U$216)</f>
        <v>4.7249009324373592</v>
      </c>
      <c r="X82" s="75">
        <f>(JRC_Data!BD48/1000)*($U$221/$U$216)</f>
        <v>4.7249009324373592</v>
      </c>
      <c r="Y82" s="75">
        <f>(JRC_Data!BE48/1000)*($U$221/$U$216)</f>
        <v>4.7249009324373592</v>
      </c>
      <c r="Z82" s="78">
        <f>JRC_Data!BL48/1000</f>
        <v>0.05</v>
      </c>
      <c r="AA82" s="79"/>
      <c r="AB82" s="80"/>
      <c r="AC82" s="80"/>
      <c r="AD82" s="80"/>
      <c r="AE82" s="80"/>
      <c r="AF82" s="80"/>
      <c r="AG82" s="78">
        <f t="shared" si="52"/>
        <v>0.63072000000000006</v>
      </c>
      <c r="AH82" s="79"/>
      <c r="AI82" s="79">
        <v>2019</v>
      </c>
      <c r="AJ82" s="79">
        <v>20</v>
      </c>
      <c r="AL82" s="96"/>
      <c r="AM82" s="8" t="str">
        <f t="shared" ref="AM82:AN97" si="61">C84</f>
        <v>R-SH_Att_ELC_HPN1</v>
      </c>
      <c r="AN82" s="8" t="str">
        <f t="shared" si="61"/>
        <v>Residential Electric Heat Pump - Air to Air - SH</v>
      </c>
      <c r="AO82" s="96" t="s">
        <v>13</v>
      </c>
      <c r="AP82" s="96" t="s">
        <v>175</v>
      </c>
      <c r="AQ82" s="96"/>
      <c r="AR82" s="96" t="s">
        <v>75</v>
      </c>
    </row>
    <row r="83" spans="3:44" ht="15">
      <c r="C83" s="30" t="s">
        <v>271</v>
      </c>
      <c r="D83" s="30"/>
      <c r="E83" s="31"/>
      <c r="F83" s="31"/>
      <c r="G83" s="31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1"/>
      <c r="U83" s="31"/>
      <c r="V83" s="30"/>
      <c r="W83" s="30"/>
      <c r="X83" s="30"/>
      <c r="Y83" s="30"/>
      <c r="Z83" s="30"/>
      <c r="AA83" s="31"/>
      <c r="AB83" s="33"/>
      <c r="AC83" s="33"/>
      <c r="AD83" s="33"/>
      <c r="AE83" s="33"/>
      <c r="AF83" s="33"/>
      <c r="AG83" s="30"/>
      <c r="AH83" s="31"/>
      <c r="AI83" s="31"/>
      <c r="AJ83" s="31"/>
      <c r="AL83" s="96"/>
      <c r="AM83" s="8" t="str">
        <f t="shared" si="61"/>
        <v>R-HC_Att_ELC_HPN1</v>
      </c>
      <c r="AN83" s="8" t="str">
        <f t="shared" si="61"/>
        <v>Residential Electric Heat Pump - Air to Air - SH + SC</v>
      </c>
      <c r="AO83" s="96" t="s">
        <v>13</v>
      </c>
      <c r="AP83" s="96" t="s">
        <v>175</v>
      </c>
      <c r="AQ83" s="96"/>
      <c r="AR83" s="96" t="s">
        <v>75</v>
      </c>
    </row>
    <row r="84" spans="3:44" ht="15">
      <c r="C84" s="16" t="str">
        <f>"R-SH_Att"&amp;"_"&amp;RIGHT(E84,3)&amp;"_HPN1"</f>
        <v>R-SH_Att_ELC_HPN1</v>
      </c>
      <c r="D84" s="17" t="s">
        <v>109</v>
      </c>
      <c r="E84" s="85" t="s">
        <v>148</v>
      </c>
      <c r="F84" s="85" t="s">
        <v>557</v>
      </c>
      <c r="G84" s="17" t="s">
        <v>720</v>
      </c>
      <c r="H84" s="16">
        <v>1</v>
      </c>
      <c r="I84" s="17">
        <f>JRC_Data!AD16/JRC_Data!$AC$16</f>
        <v>1.0666666666666667</v>
      </c>
      <c r="J84" s="17">
        <f>JRC_Data!AE16/JRC_Data!$AC$16</f>
        <v>1.2333333333333334</v>
      </c>
      <c r="K84" s="17">
        <f>JRC_Data!AF16/JRC_Data!$AC$16</f>
        <v>1.3333333333333333</v>
      </c>
      <c r="L84" s="16"/>
      <c r="M84" s="17"/>
      <c r="N84" s="17"/>
      <c r="O84" s="53"/>
      <c r="P84" s="17"/>
      <c r="Q84" s="17"/>
      <c r="R84" s="17"/>
      <c r="S84" s="17"/>
      <c r="T84" s="49">
        <v>20</v>
      </c>
      <c r="U84" s="45"/>
      <c r="V84" s="17">
        <f>(JRC_Data!BB16/1000)*($U$221/$U$222)</f>
        <v>2.1730612244897962</v>
      </c>
      <c r="W84" s="81">
        <f>(JRC_Data!BC16/1000)*($U$221/$U$222)</f>
        <v>2.0742857142857147</v>
      </c>
      <c r="X84" s="17">
        <f>(JRC_Data!BD16/1000)*($U$221/$U$222)</f>
        <v>1.8767346938775511</v>
      </c>
      <c r="Y84" s="81">
        <f>(JRC_Data!BE16/1000)*($U$221/$U$222)</f>
        <v>1.7779591836734696</v>
      </c>
      <c r="Z84" s="17">
        <f>JRC_Data!BL16/1000</f>
        <v>3.4000000000000002E-2</v>
      </c>
      <c r="AA84" s="81"/>
      <c r="AB84" s="17"/>
      <c r="AC84" s="81"/>
      <c r="AD84" s="17"/>
      <c r="AE84" s="81"/>
      <c r="AF84" s="17"/>
      <c r="AG84" s="81">
        <f t="shared" si="52"/>
        <v>0.220752</v>
      </c>
      <c r="AH84" s="85"/>
      <c r="AI84" s="84">
        <v>2100</v>
      </c>
      <c r="AJ84" s="18">
        <v>7</v>
      </c>
      <c r="AL84" s="96"/>
      <c r="AM84" s="8" t="str">
        <f t="shared" si="61"/>
        <v>R-SH_Att_ELC_HPN2-AB</v>
      </c>
      <c r="AN84" s="8" t="str">
        <f t="shared" si="61"/>
        <v>Residential Electric Heat Pump - Air to Water - SH - AB rated dwelling</v>
      </c>
      <c r="AO84" s="96" t="s">
        <v>13</v>
      </c>
      <c r="AP84" s="96" t="s">
        <v>175</v>
      </c>
      <c r="AQ84" s="96"/>
      <c r="AR84" s="96" t="s">
        <v>75</v>
      </c>
    </row>
    <row r="85" spans="3:44" ht="15">
      <c r="C85" s="19" t="str">
        <f>"R-HC_Att"&amp;"_"&amp;RIGHT(E85,3)&amp;"_HPN1"</f>
        <v>R-HC_Att_ELC_HPN1</v>
      </c>
      <c r="D85" s="20" t="s">
        <v>110</v>
      </c>
      <c r="E85" s="21" t="s">
        <v>148</v>
      </c>
      <c r="F85" s="21" t="s">
        <v>557</v>
      </c>
      <c r="G85" s="20" t="s">
        <v>722</v>
      </c>
      <c r="H85" s="226">
        <v>1</v>
      </c>
      <c r="I85" s="23">
        <f>JRC_Data!AD16/JRC_Data!$AC$16</f>
        <v>1.0666666666666667</v>
      </c>
      <c r="J85" s="23">
        <f>JRC_Data!AE16/JRC_Data!$AC$16</f>
        <v>1.2333333333333334</v>
      </c>
      <c r="K85" s="23">
        <f>JRC_Data!AF16/JRC_Data!$AC$16</f>
        <v>1.3333333333333333</v>
      </c>
      <c r="L85" s="226">
        <f>H85*0.9</f>
        <v>0.9</v>
      </c>
      <c r="M85" s="23">
        <f t="shared" ref="M85:O85" si="62">I85*0.9</f>
        <v>0.96</v>
      </c>
      <c r="N85" s="23">
        <f t="shared" si="62"/>
        <v>1.1100000000000001</v>
      </c>
      <c r="O85" s="56">
        <f t="shared" si="62"/>
        <v>1.2</v>
      </c>
      <c r="P85" s="23"/>
      <c r="Q85" s="23"/>
      <c r="R85" s="23"/>
      <c r="S85" s="23"/>
      <c r="T85" s="52">
        <v>20</v>
      </c>
      <c r="U85" s="48"/>
      <c r="V85" s="23">
        <f>(JRC_Data!BB16/1000)*($U$222/$U$222)</f>
        <v>2.2000000000000002</v>
      </c>
      <c r="W85" s="61">
        <f>(JRC_Data!BC16/1000)*($U$222/$U$222)</f>
        <v>2.1</v>
      </c>
      <c r="X85" s="23">
        <f>(JRC_Data!BD16/1000)*($U$222/$U$222)</f>
        <v>1.9</v>
      </c>
      <c r="Y85" s="61">
        <f>(JRC_Data!BE16/1000)*($U$222/$U$222)</f>
        <v>1.8</v>
      </c>
      <c r="Z85" s="23">
        <f>JRC_Data!BL16/1000</f>
        <v>3.4000000000000002E-2</v>
      </c>
      <c r="AA85" s="61"/>
      <c r="AB85" s="23"/>
      <c r="AC85" s="61"/>
      <c r="AD85" s="23"/>
      <c r="AE85" s="61"/>
      <c r="AF85" s="23"/>
      <c r="AG85" s="61">
        <f t="shared" si="52"/>
        <v>0.26805600000000002</v>
      </c>
      <c r="AH85" s="24"/>
      <c r="AI85" s="64">
        <v>2100</v>
      </c>
      <c r="AJ85" s="25">
        <v>8.5</v>
      </c>
      <c r="AL85" s="96"/>
      <c r="AM85" s="8" t="str">
        <f t="shared" si="61"/>
        <v>R-SH_Att_ELC_HPN2-C</v>
      </c>
      <c r="AN85" s="8" t="str">
        <f t="shared" si="61"/>
        <v>Residential Electric Heat Pump - Air to Water - SH - C rated dwelling</v>
      </c>
      <c r="AO85" s="96" t="s">
        <v>13</v>
      </c>
      <c r="AP85" s="96" t="s">
        <v>175</v>
      </c>
      <c r="AQ85" s="96"/>
      <c r="AR85" s="96" t="s">
        <v>75</v>
      </c>
    </row>
    <row r="86" spans="3:44" ht="15">
      <c r="C86" s="16" t="str">
        <f>"R-SH_Att"&amp;"_"&amp;RIGHT(E86,3)&amp;"_HPN2-AB"</f>
        <v>R-SH_Att_ELC_HPN2-AB</v>
      </c>
      <c r="D86" s="85" t="s">
        <v>702</v>
      </c>
      <c r="E86" s="85" t="s">
        <v>148</v>
      </c>
      <c r="F86" s="85" t="s">
        <v>557</v>
      </c>
      <c r="G86" s="85" t="s">
        <v>726</v>
      </c>
      <c r="H86" s="16">
        <v>1</v>
      </c>
      <c r="I86" s="17">
        <f>JRC_Data!AD18/JRC_Data!$AC$16</f>
        <v>1.0999999999999999</v>
      </c>
      <c r="J86" s="17">
        <f>JRC_Data!AE18/JRC_Data!$AC$16</f>
        <v>1.2333333333333334</v>
      </c>
      <c r="K86" s="53">
        <f>JRC_Data!AF18/JRC_Data!$AC$16</f>
        <v>1.3333333333333333</v>
      </c>
      <c r="L86" s="16"/>
      <c r="M86" s="17"/>
      <c r="N86" s="17"/>
      <c r="O86" s="53"/>
      <c r="P86" s="37"/>
      <c r="Q86" s="26"/>
      <c r="R86" s="26"/>
      <c r="S86" s="55"/>
      <c r="T86" s="481">
        <v>20</v>
      </c>
      <c r="U86" s="17"/>
      <c r="V86" s="16">
        <v>8.5299999999999994</v>
      </c>
      <c r="W86" s="17">
        <f>V86*0.91</f>
        <v>7.7622999999999998</v>
      </c>
      <c r="X86" s="17">
        <f>W86*0.91</f>
        <v>7.0636929999999998</v>
      </c>
      <c r="Y86" s="53">
        <f>V86*0.82</f>
        <v>6.9945999999999993</v>
      </c>
      <c r="Z86" s="81">
        <v>0.1</v>
      </c>
      <c r="AA86" s="84"/>
      <c r="AB86" s="229"/>
      <c r="AC86" s="229"/>
      <c r="AD86" s="229"/>
      <c r="AE86" s="229"/>
      <c r="AF86" s="43"/>
      <c r="AG86" s="81">
        <f t="shared" si="52"/>
        <v>0.220752</v>
      </c>
      <c r="AH86" s="84"/>
      <c r="AI86" s="85">
        <v>2019</v>
      </c>
      <c r="AJ86" s="84">
        <v>7</v>
      </c>
      <c r="AL86" s="96"/>
      <c r="AM86" s="8" t="str">
        <f t="shared" si="61"/>
        <v>R-SH_Att_ELC_HPN2-D</v>
      </c>
      <c r="AN86" s="8" t="str">
        <f t="shared" si="61"/>
        <v>Residential Electric Heat Pump - Air to Water - SH - Drated dwelling</v>
      </c>
      <c r="AO86" s="96" t="s">
        <v>13</v>
      </c>
      <c r="AP86" s="96" t="s">
        <v>175</v>
      </c>
      <c r="AQ86" s="96"/>
      <c r="AR86" s="96" t="s">
        <v>75</v>
      </c>
    </row>
    <row r="87" spans="3:44" ht="15">
      <c r="C87" s="19" t="str">
        <f>"R-SH_Att"&amp;"_"&amp;RIGHT(E87,3)&amp;"_HPN2-C"</f>
        <v>R-SH_Att_ELC_HPN2-C</v>
      </c>
      <c r="D87" s="21" t="s">
        <v>703</v>
      </c>
      <c r="E87" s="21" t="s">
        <v>148</v>
      </c>
      <c r="F87" s="21" t="s">
        <v>557</v>
      </c>
      <c r="G87" s="21" t="s">
        <v>748</v>
      </c>
      <c r="H87" s="19">
        <v>1</v>
      </c>
      <c r="I87" s="20">
        <f>JRC_Data!AD18/JRC_Data!$AC$16</f>
        <v>1.0999999999999999</v>
      </c>
      <c r="J87" s="20">
        <f>JRC_Data!AE18/JRC_Data!$AC$16</f>
        <v>1.2333333333333334</v>
      </c>
      <c r="K87" s="54">
        <f>JRC_Data!AF18/JRC_Data!$AC$16</f>
        <v>1.3333333333333333</v>
      </c>
      <c r="L87" s="19"/>
      <c r="M87" s="20"/>
      <c r="N87" s="20"/>
      <c r="O87" s="54"/>
      <c r="P87" s="19"/>
      <c r="Q87" s="20"/>
      <c r="R87" s="20"/>
      <c r="S87" s="54"/>
      <c r="T87" s="482">
        <v>20</v>
      </c>
      <c r="U87" s="20"/>
      <c r="V87" s="19">
        <f>V21/$V$20*$V$86</f>
        <v>9.0658469361649114</v>
      </c>
      <c r="W87" s="20">
        <f t="shared" ref="V87:Y91" si="63">W21/$V$20*$V$86</f>
        <v>9.0658469361649114</v>
      </c>
      <c r="X87" s="20">
        <f t="shared" si="63"/>
        <v>8.2128469361649117</v>
      </c>
      <c r="Y87" s="54">
        <f t="shared" si="63"/>
        <v>8.2128469361649117</v>
      </c>
      <c r="Z87" s="60">
        <v>0.1</v>
      </c>
      <c r="AA87" s="63"/>
      <c r="AB87" s="69"/>
      <c r="AC87" s="69"/>
      <c r="AD87" s="69"/>
      <c r="AE87" s="69"/>
      <c r="AF87" s="41"/>
      <c r="AG87" s="60">
        <f t="shared" si="52"/>
        <v>0.220752</v>
      </c>
      <c r="AH87" s="63"/>
      <c r="AI87" s="21">
        <v>2019</v>
      </c>
      <c r="AJ87" s="63">
        <v>7</v>
      </c>
      <c r="AL87" s="96"/>
      <c r="AM87" s="8" t="str">
        <f t="shared" si="61"/>
        <v>R-SH_Att_ELC_HPN2-E</v>
      </c>
      <c r="AN87" s="8" t="str">
        <f t="shared" si="61"/>
        <v>Residential Electric Heat Pump - Air to Water - SH - E rated dwelling</v>
      </c>
      <c r="AO87" s="96" t="s">
        <v>13</v>
      </c>
      <c r="AP87" s="96" t="s">
        <v>175</v>
      </c>
      <c r="AQ87" s="96"/>
      <c r="AR87" s="96" t="s">
        <v>75</v>
      </c>
    </row>
    <row r="88" spans="3:44" ht="15">
      <c r="C88" s="37" t="str">
        <f>"R-SH_Att"&amp;"_"&amp;RIGHT(E88,3)&amp;"_HPN2-D"</f>
        <v>R-SH_Att_ELC_HPN2-D</v>
      </c>
      <c r="D88" s="27" t="s">
        <v>753</v>
      </c>
      <c r="E88" s="27" t="s">
        <v>148</v>
      </c>
      <c r="F88" s="27" t="s">
        <v>557</v>
      </c>
      <c r="G88" s="27" t="s">
        <v>749</v>
      </c>
      <c r="H88" s="37">
        <v>1</v>
      </c>
      <c r="I88" s="26">
        <f>JRC_Data!AD18/JRC_Data!$AC$16</f>
        <v>1.0999999999999999</v>
      </c>
      <c r="J88" s="26">
        <f>JRC_Data!AE18/JRC_Data!$AC$16</f>
        <v>1.2333333333333334</v>
      </c>
      <c r="K88" s="55">
        <f>JRC_Data!AF18/JRC_Data!$AC$16</f>
        <v>1.3333333333333333</v>
      </c>
      <c r="L88" s="37"/>
      <c r="M88" s="26"/>
      <c r="N88" s="26"/>
      <c r="O88" s="55"/>
      <c r="P88" s="37"/>
      <c r="Q88" s="26"/>
      <c r="R88" s="26"/>
      <c r="S88" s="55"/>
      <c r="T88" s="483">
        <v>20</v>
      </c>
      <c r="U88" s="26"/>
      <c r="V88" s="37">
        <f t="shared" si="63"/>
        <v>9.6016938723298253</v>
      </c>
      <c r="W88" s="26">
        <f t="shared" si="63"/>
        <v>9.6016938723298253</v>
      </c>
      <c r="X88" s="26">
        <f t="shared" si="63"/>
        <v>8.7486938723298238</v>
      </c>
      <c r="Y88" s="55">
        <f t="shared" si="63"/>
        <v>8.7486938723298238</v>
      </c>
      <c r="Z88" s="59">
        <v>0.1</v>
      </c>
      <c r="AA88" s="62"/>
      <c r="AB88" s="68"/>
      <c r="AC88" s="68"/>
      <c r="AD88" s="68"/>
      <c r="AE88" s="68"/>
      <c r="AF88" s="39"/>
      <c r="AG88" s="59">
        <f t="shared" si="52"/>
        <v>0.220752</v>
      </c>
      <c r="AH88" s="62"/>
      <c r="AI88" s="27">
        <v>2019</v>
      </c>
      <c r="AJ88" s="62">
        <v>7</v>
      </c>
      <c r="AL88" s="96"/>
      <c r="AM88" s="8" t="str">
        <f t="shared" si="61"/>
        <v>R-SH_Att_ELC_HPN2-F</v>
      </c>
      <c r="AN88" s="8" t="str">
        <f t="shared" si="61"/>
        <v>Residential Electric Heat Pump - Air to Water - SH - F rated dwelling</v>
      </c>
      <c r="AO88" s="96" t="s">
        <v>13</v>
      </c>
      <c r="AP88" s="96" t="s">
        <v>175</v>
      </c>
      <c r="AQ88" s="96"/>
      <c r="AR88" s="96" t="s">
        <v>75</v>
      </c>
    </row>
    <row r="89" spans="3:44" ht="15">
      <c r="C89" s="19" t="str">
        <f>"R-SH_Att"&amp;"_"&amp;RIGHT(E89,3)&amp;"_HPN2-E"</f>
        <v>R-SH_Att_ELC_HPN2-E</v>
      </c>
      <c r="D89" s="21" t="s">
        <v>705</v>
      </c>
      <c r="E89" s="21" t="s">
        <v>148</v>
      </c>
      <c r="F89" s="21" t="s">
        <v>557</v>
      </c>
      <c r="G89" s="21" t="s">
        <v>750</v>
      </c>
      <c r="H89" s="19">
        <v>1</v>
      </c>
      <c r="I89" s="20">
        <f>JRC_Data!AD18/JRC_Data!$AC$16</f>
        <v>1.0999999999999999</v>
      </c>
      <c r="J89" s="20">
        <f>JRC_Data!AE18/JRC_Data!$AC$16</f>
        <v>1.2333333333333334</v>
      </c>
      <c r="K89" s="54">
        <f>JRC_Data!AF18/JRC_Data!$AC$16</f>
        <v>1.3333333333333333</v>
      </c>
      <c r="L89" s="19"/>
      <c r="M89" s="20"/>
      <c r="N89" s="20"/>
      <c r="O89" s="54"/>
      <c r="P89" s="19"/>
      <c r="Q89" s="20"/>
      <c r="R89" s="20"/>
      <c r="S89" s="54"/>
      <c r="T89" s="482">
        <v>20</v>
      </c>
      <c r="U89" s="20"/>
      <c r="V89" s="19">
        <f t="shared" si="63"/>
        <v>10.15377859443913</v>
      </c>
      <c r="W89" s="20">
        <f t="shared" si="63"/>
        <v>10.15377859443913</v>
      </c>
      <c r="X89" s="20">
        <f t="shared" si="63"/>
        <v>9.3007785944391301</v>
      </c>
      <c r="Y89" s="54">
        <f t="shared" si="63"/>
        <v>9.3007785944391301</v>
      </c>
      <c r="Z89" s="60">
        <v>0.1</v>
      </c>
      <c r="AA89" s="63"/>
      <c r="AB89" s="69"/>
      <c r="AC89" s="69"/>
      <c r="AD89" s="69"/>
      <c r="AE89" s="69"/>
      <c r="AF89" s="41"/>
      <c r="AG89" s="60">
        <f t="shared" si="52"/>
        <v>0.220752</v>
      </c>
      <c r="AH89" s="63"/>
      <c r="AI89" s="21">
        <v>2019</v>
      </c>
      <c r="AJ89" s="63">
        <v>7</v>
      </c>
      <c r="AL89" s="96"/>
      <c r="AM89" s="8" t="str">
        <f t="shared" si="61"/>
        <v>R-SH_Att_ELC_HPN2-G</v>
      </c>
      <c r="AN89" s="8" t="str">
        <f t="shared" si="61"/>
        <v>Residential Electric Heat Pump - Air to Water - SH - G rated dwelling</v>
      </c>
      <c r="AO89" s="96" t="s">
        <v>13</v>
      </c>
      <c r="AP89" s="96" t="s">
        <v>175</v>
      </c>
      <c r="AQ89" s="96"/>
      <c r="AR89" s="96" t="s">
        <v>75</v>
      </c>
    </row>
    <row r="90" spans="3:44" ht="15">
      <c r="C90" s="37" t="str">
        <f>"R-SH_Att"&amp;"_"&amp;RIGHT(E90,3)&amp;"_HPN2-F"</f>
        <v>R-SH_Att_ELC_HPN2-F</v>
      </c>
      <c r="D90" s="27" t="s">
        <v>706</v>
      </c>
      <c r="E90" s="27" t="s">
        <v>148</v>
      </c>
      <c r="F90" s="27" t="s">
        <v>557</v>
      </c>
      <c r="G90" s="27" t="s">
        <v>751</v>
      </c>
      <c r="H90" s="37">
        <v>1</v>
      </c>
      <c r="I90" s="26">
        <f>JRC_Data!AD18/JRC_Data!$AC$16</f>
        <v>1.0999999999999999</v>
      </c>
      <c r="J90" s="26">
        <f>JRC_Data!AE18/JRC_Data!$AC$16</f>
        <v>1.2333333333333334</v>
      </c>
      <c r="K90" s="55">
        <f>JRC_Data!AF18/JRC_Data!$AC$16</f>
        <v>1.3333333333333333</v>
      </c>
      <c r="L90" s="37"/>
      <c r="M90" s="26"/>
      <c r="N90" s="26"/>
      <c r="O90" s="55"/>
      <c r="P90" s="37"/>
      <c r="Q90" s="26"/>
      <c r="R90" s="26"/>
      <c r="S90" s="55"/>
      <c r="T90" s="483">
        <v>20</v>
      </c>
      <c r="U90" s="26"/>
      <c r="V90" s="37">
        <f t="shared" si="63"/>
        <v>10.323910071225503</v>
      </c>
      <c r="W90" s="26">
        <f t="shared" si="63"/>
        <v>10.323910071225503</v>
      </c>
      <c r="X90" s="26">
        <f t="shared" si="63"/>
        <v>9.4709100712255037</v>
      </c>
      <c r="Y90" s="55">
        <f t="shared" si="63"/>
        <v>9.4709100712255037</v>
      </c>
      <c r="Z90" s="59">
        <v>0.1</v>
      </c>
      <c r="AA90" s="62"/>
      <c r="AB90" s="68"/>
      <c r="AC90" s="68"/>
      <c r="AD90" s="68"/>
      <c r="AE90" s="68"/>
      <c r="AF90" s="39"/>
      <c r="AG90" s="59">
        <f t="shared" si="52"/>
        <v>0.220752</v>
      </c>
      <c r="AH90" s="62"/>
      <c r="AI90" s="27">
        <v>2019</v>
      </c>
      <c r="AJ90" s="62">
        <v>7</v>
      </c>
      <c r="AL90" s="96"/>
      <c r="AM90" s="8" t="str">
        <f t="shared" si="61"/>
        <v>R-SW_Att_ELC_HPN1-AB</v>
      </c>
      <c r="AN90" s="8" t="str">
        <f t="shared" si="61"/>
        <v>Residential Electric Heat Pump - Air to Water - SH + WH - AB rated dwelling</v>
      </c>
      <c r="AO90" s="96" t="s">
        <v>13</v>
      </c>
      <c r="AP90" s="96" t="s">
        <v>175</v>
      </c>
      <c r="AQ90" s="96"/>
      <c r="AR90" s="96" t="s">
        <v>75</v>
      </c>
    </row>
    <row r="91" spans="3:44" ht="15">
      <c r="C91" s="226" t="str">
        <f>"R-SH_Att"&amp;"_"&amp;RIGHT(E91,3)&amp;"_HPN2-G"</f>
        <v>R-SH_Att_ELC_HPN2-G</v>
      </c>
      <c r="D91" s="24" t="s">
        <v>731</v>
      </c>
      <c r="E91" s="24" t="s">
        <v>148</v>
      </c>
      <c r="F91" s="24" t="s">
        <v>557</v>
      </c>
      <c r="G91" s="24" t="s">
        <v>752</v>
      </c>
      <c r="H91" s="226">
        <v>1</v>
      </c>
      <c r="I91" s="23">
        <f>JRC_Data!AD18/JRC_Data!$AC$16</f>
        <v>1.0999999999999999</v>
      </c>
      <c r="J91" s="23">
        <f>JRC_Data!AE18/JRC_Data!$AC$16</f>
        <v>1.2333333333333334</v>
      </c>
      <c r="K91" s="56">
        <f>JRC_Data!AF18/JRC_Data!$AC$16</f>
        <v>1.3333333333333333</v>
      </c>
      <c r="L91" s="226"/>
      <c r="M91" s="23"/>
      <c r="N91" s="23"/>
      <c r="O91" s="56"/>
      <c r="P91" s="226"/>
      <c r="Q91" s="23"/>
      <c r="R91" s="23"/>
      <c r="S91" s="56"/>
      <c r="T91" s="485">
        <v>20</v>
      </c>
      <c r="U91" s="23"/>
      <c r="V91" s="226">
        <f t="shared" si="63"/>
        <v>10.494041548011877</v>
      </c>
      <c r="W91" s="23">
        <f t="shared" si="63"/>
        <v>10.494041548011877</v>
      </c>
      <c r="X91" s="23">
        <f t="shared" si="63"/>
        <v>9.6410415480118754</v>
      </c>
      <c r="Y91" s="56">
        <f t="shared" si="63"/>
        <v>9.6410415480118754</v>
      </c>
      <c r="Z91" s="61">
        <v>0.1</v>
      </c>
      <c r="AA91" s="64"/>
      <c r="AB91" s="486"/>
      <c r="AC91" s="486"/>
      <c r="AD91" s="486"/>
      <c r="AE91" s="486"/>
      <c r="AF91" s="46"/>
      <c r="AG91" s="61">
        <f t="shared" si="52"/>
        <v>0.220752</v>
      </c>
      <c r="AH91" s="64"/>
      <c r="AI91" s="24">
        <v>2019</v>
      </c>
      <c r="AJ91" s="64">
        <v>7</v>
      </c>
      <c r="AL91" s="96"/>
      <c r="AM91" s="8" t="str">
        <f t="shared" si="61"/>
        <v>R-SW_Att_ELC_HPN1-C</v>
      </c>
      <c r="AN91" s="8" t="str">
        <f t="shared" si="61"/>
        <v>Residential Electric Heat Pump - Air to Water - SH + WH - C rated dwelling</v>
      </c>
      <c r="AO91" s="96" t="s">
        <v>13</v>
      </c>
      <c r="AP91" s="96" t="s">
        <v>175</v>
      </c>
      <c r="AQ91" s="96"/>
      <c r="AR91" s="96" t="s">
        <v>75</v>
      </c>
    </row>
    <row r="92" spans="3:44" ht="15">
      <c r="C92" s="16" t="str">
        <f>"R-SW_Att"&amp;"_"&amp;RIGHT(E92,3)&amp;"_HPN1-AB"</f>
        <v>R-SW_Att_ELC_HPN1-AB</v>
      </c>
      <c r="D92" s="85" t="s">
        <v>710</v>
      </c>
      <c r="E92" s="85" t="s">
        <v>148</v>
      </c>
      <c r="F92" s="85" t="s">
        <v>659</v>
      </c>
      <c r="G92" s="85" t="s">
        <v>771</v>
      </c>
      <c r="H92" s="16">
        <v>1</v>
      </c>
      <c r="I92" s="17">
        <f>JRC_Data!AD18/JRC_Data!$AC$16</f>
        <v>1.0999999999999999</v>
      </c>
      <c r="J92" s="17">
        <f>JRC_Data!AE18/JRC_Data!$AC$16</f>
        <v>1.2333333333333334</v>
      </c>
      <c r="K92" s="53">
        <f>JRC_Data!AF18/JRC_Data!$AC$16</f>
        <v>1.3333333333333333</v>
      </c>
      <c r="L92" s="16"/>
      <c r="M92" s="17"/>
      <c r="N92" s="17"/>
      <c r="O92" s="53"/>
      <c r="P92" s="16">
        <f>H92*0.7</f>
        <v>0.7</v>
      </c>
      <c r="Q92" s="17">
        <f t="shared" ref="Q92:Q103" si="64">I92*0.7</f>
        <v>0.76999999999999991</v>
      </c>
      <c r="R92" s="17">
        <f t="shared" ref="R92:R103" si="65">J92*0.7</f>
        <v>0.86333333333333329</v>
      </c>
      <c r="S92" s="53">
        <f t="shared" ref="S92:S103" si="66">K92*0.7</f>
        <v>0.93333333333333324</v>
      </c>
      <c r="T92" s="481">
        <v>20</v>
      </c>
      <c r="U92" s="53"/>
      <c r="V92" s="16">
        <f>V86*($U$220/$U$219)</f>
        <v>8.6019831223628689</v>
      </c>
      <c r="W92" s="17">
        <f>W86*($U$220/$U$219)</f>
        <v>7.8278046413502116</v>
      </c>
      <c r="X92" s="17">
        <f>X86*($U$220/$U$219)</f>
        <v>7.1233022236286923</v>
      </c>
      <c r="Y92" s="53">
        <f>Y86*($U$220/$U$219)</f>
        <v>7.0536261603375525</v>
      </c>
      <c r="Z92" s="81">
        <v>0.1</v>
      </c>
      <c r="AA92" s="84"/>
      <c r="AB92" s="229"/>
      <c r="AC92" s="229"/>
      <c r="AD92" s="229"/>
      <c r="AE92" s="229"/>
      <c r="AF92" s="43"/>
      <c r="AG92" s="81">
        <f t="shared" si="52"/>
        <v>0.26805600000000002</v>
      </c>
      <c r="AH92" s="84"/>
      <c r="AI92" s="85">
        <v>2019</v>
      </c>
      <c r="AJ92" s="84">
        <v>8.5</v>
      </c>
      <c r="AL92" s="96"/>
      <c r="AM92" s="8" t="str">
        <f t="shared" si="61"/>
        <v>R-SW_Att_ELC_HPN1-D</v>
      </c>
      <c r="AN92" s="8" t="str">
        <f t="shared" si="61"/>
        <v>Residential Electric Heat Pump - Air to Water - SH + WH - D rated dwelling</v>
      </c>
      <c r="AO92" s="96" t="s">
        <v>13</v>
      </c>
      <c r="AP92" s="96" t="s">
        <v>175</v>
      </c>
      <c r="AQ92" s="96"/>
      <c r="AR92" s="96" t="s">
        <v>75</v>
      </c>
    </row>
    <row r="93" spans="3:44" ht="15">
      <c r="C93" s="19" t="str">
        <f>"R-SW_Att"&amp;"_"&amp;RIGHT(E93,3)&amp;"_HPN1-C"</f>
        <v>R-SW_Att_ELC_HPN1-C</v>
      </c>
      <c r="D93" s="21" t="s">
        <v>711</v>
      </c>
      <c r="E93" s="21" t="s">
        <v>148</v>
      </c>
      <c r="F93" s="21" t="s">
        <v>659</v>
      </c>
      <c r="G93" s="21" t="s">
        <v>772</v>
      </c>
      <c r="H93" s="19">
        <v>1</v>
      </c>
      <c r="I93" s="20">
        <f>JRC_Data!AD18/JRC_Data!$AC$16</f>
        <v>1.0999999999999999</v>
      </c>
      <c r="J93" s="20">
        <f>JRC_Data!AE18/JRC_Data!$AC$16</f>
        <v>1.2333333333333334</v>
      </c>
      <c r="K93" s="54">
        <f>JRC_Data!AF18/JRC_Data!$AC$16</f>
        <v>1.3333333333333333</v>
      </c>
      <c r="L93" s="19"/>
      <c r="M93" s="20"/>
      <c r="N93" s="20"/>
      <c r="O93" s="54"/>
      <c r="P93" s="19">
        <f t="shared" ref="P93:P97" si="67">H93*0.7</f>
        <v>0.7</v>
      </c>
      <c r="Q93" s="20">
        <f t="shared" si="64"/>
        <v>0.76999999999999991</v>
      </c>
      <c r="R93" s="20">
        <f t="shared" si="65"/>
        <v>0.86333333333333329</v>
      </c>
      <c r="S93" s="54">
        <f t="shared" si="66"/>
        <v>0.93333333333333324</v>
      </c>
      <c r="T93" s="482">
        <v>20</v>
      </c>
      <c r="U93" s="54"/>
      <c r="V93" s="19">
        <f t="shared" ref="V93:Y97" si="68">V21/$V$20*$V$92</f>
        <v>9.1423519736009027</v>
      </c>
      <c r="W93" s="20">
        <f t="shared" si="68"/>
        <v>9.1423519736009027</v>
      </c>
      <c r="X93" s="20">
        <f t="shared" si="68"/>
        <v>8.2821536613646174</v>
      </c>
      <c r="Y93" s="54">
        <f t="shared" si="68"/>
        <v>8.2821536613646174</v>
      </c>
      <c r="Z93" s="60">
        <v>0.1</v>
      </c>
      <c r="AA93" s="63"/>
      <c r="AB93" s="69"/>
      <c r="AC93" s="69"/>
      <c r="AD93" s="69"/>
      <c r="AE93" s="69"/>
      <c r="AF93" s="41"/>
      <c r="AG93" s="60">
        <f>31.536*(AJ93/1000)</f>
        <v>0.26805600000000002</v>
      </c>
      <c r="AH93" s="63"/>
      <c r="AI93" s="21">
        <v>2019</v>
      </c>
      <c r="AJ93" s="63">
        <v>8.5</v>
      </c>
      <c r="AL93" s="96"/>
      <c r="AM93" s="8" t="str">
        <f t="shared" si="61"/>
        <v>R-SW_Att_ELC_HPN1-E</v>
      </c>
      <c r="AN93" s="8" t="str">
        <f t="shared" si="61"/>
        <v>Residential Electric Heat Pump - Air to Water - SH + WH - E rated dwelling</v>
      </c>
      <c r="AO93" s="96" t="s">
        <v>13</v>
      </c>
      <c r="AP93" s="96" t="s">
        <v>175</v>
      </c>
      <c r="AQ93" s="96"/>
      <c r="AR93" s="96" t="s">
        <v>75</v>
      </c>
    </row>
    <row r="94" spans="3:44" ht="15">
      <c r="C94" s="37" t="str">
        <f>"R-SW_Att"&amp;"_"&amp;RIGHT(E94,3)&amp;"_HPN1-D"</f>
        <v>R-SW_Att_ELC_HPN1-D</v>
      </c>
      <c r="D94" s="27" t="s">
        <v>712</v>
      </c>
      <c r="E94" s="27" t="s">
        <v>148</v>
      </c>
      <c r="F94" s="27" t="s">
        <v>659</v>
      </c>
      <c r="G94" s="27" t="s">
        <v>773</v>
      </c>
      <c r="H94" s="37">
        <v>1</v>
      </c>
      <c r="I94" s="26">
        <f>JRC_Data!AD18/JRC_Data!$AC$16</f>
        <v>1.0999999999999999</v>
      </c>
      <c r="J94" s="26">
        <f>JRC_Data!AE18/JRC_Data!$AC$16</f>
        <v>1.2333333333333334</v>
      </c>
      <c r="K94" s="55">
        <f>JRC_Data!AF18/JRC_Data!$AC$16</f>
        <v>1.3333333333333333</v>
      </c>
      <c r="L94" s="37"/>
      <c r="M94" s="26"/>
      <c r="N94" s="26"/>
      <c r="O94" s="55"/>
      <c r="P94" s="37">
        <f t="shared" si="67"/>
        <v>0.7</v>
      </c>
      <c r="Q94" s="26">
        <f t="shared" si="64"/>
        <v>0.76999999999999991</v>
      </c>
      <c r="R94" s="26">
        <f t="shared" si="65"/>
        <v>0.86333333333333329</v>
      </c>
      <c r="S94" s="55">
        <f t="shared" si="66"/>
        <v>0.93333333333333324</v>
      </c>
      <c r="T94" s="483">
        <v>20</v>
      </c>
      <c r="U94" s="55"/>
      <c r="V94" s="37">
        <f t="shared" si="68"/>
        <v>9.6827208248389383</v>
      </c>
      <c r="W94" s="26">
        <f t="shared" si="68"/>
        <v>9.6827208248389383</v>
      </c>
      <c r="X94" s="26">
        <f t="shared" si="68"/>
        <v>8.8225225126026512</v>
      </c>
      <c r="Y94" s="55">
        <f t="shared" si="68"/>
        <v>8.8225225126026512</v>
      </c>
      <c r="Z94" s="59">
        <v>0.1</v>
      </c>
      <c r="AA94" s="62"/>
      <c r="AB94" s="68"/>
      <c r="AC94" s="68"/>
      <c r="AD94" s="68"/>
      <c r="AE94" s="68"/>
      <c r="AF94" s="39"/>
      <c r="AG94" s="59">
        <f t="shared" si="52"/>
        <v>0.26805600000000002</v>
      </c>
      <c r="AH94" s="62"/>
      <c r="AI94" s="27">
        <v>2019</v>
      </c>
      <c r="AJ94" s="62">
        <v>8.5</v>
      </c>
      <c r="AL94" s="8"/>
      <c r="AM94" s="8" t="str">
        <f t="shared" si="61"/>
        <v>R-SW_Att_ELC_HPN1-F</v>
      </c>
      <c r="AN94" s="8" t="str">
        <f t="shared" si="61"/>
        <v>Residential Electric Heat Pump - Air to Water - SH + WH - F rated dwelling</v>
      </c>
      <c r="AO94" s="96" t="s">
        <v>13</v>
      </c>
      <c r="AP94" s="96" t="s">
        <v>175</v>
      </c>
      <c r="AQ94" s="96"/>
      <c r="AR94" s="96" t="s">
        <v>75</v>
      </c>
    </row>
    <row r="95" spans="3:44" ht="15">
      <c r="C95" s="19" t="str">
        <f>"R-SW_Att"&amp;"_"&amp;RIGHT(E95,3)&amp;"_HPN1-E"</f>
        <v>R-SW_Att_ELC_HPN1-E</v>
      </c>
      <c r="D95" s="21" t="s">
        <v>713</v>
      </c>
      <c r="E95" s="21" t="s">
        <v>148</v>
      </c>
      <c r="F95" s="21" t="s">
        <v>659</v>
      </c>
      <c r="G95" s="21" t="s">
        <v>774</v>
      </c>
      <c r="H95" s="19">
        <v>1</v>
      </c>
      <c r="I95" s="20">
        <f>JRC_Data!AD18/JRC_Data!$AC$16</f>
        <v>1.0999999999999999</v>
      </c>
      <c r="J95" s="20">
        <f>JRC_Data!AE18/JRC_Data!$AC$16</f>
        <v>1.2333333333333334</v>
      </c>
      <c r="K95" s="54">
        <f>JRC_Data!AF18/JRC_Data!$AC$16</f>
        <v>1.3333333333333333</v>
      </c>
      <c r="L95" s="19"/>
      <c r="M95" s="20"/>
      <c r="N95" s="20"/>
      <c r="O95" s="54"/>
      <c r="P95" s="19">
        <f t="shared" si="67"/>
        <v>0.7</v>
      </c>
      <c r="Q95" s="20">
        <f t="shared" si="64"/>
        <v>0.76999999999999991</v>
      </c>
      <c r="R95" s="20">
        <f t="shared" si="65"/>
        <v>0.86333333333333329</v>
      </c>
      <c r="S95" s="54">
        <f t="shared" si="66"/>
        <v>0.93333333333333324</v>
      </c>
      <c r="T95" s="482">
        <v>20</v>
      </c>
      <c r="U95" s="54"/>
      <c r="V95" s="19">
        <f t="shared" si="68"/>
        <v>10.239464489750853</v>
      </c>
      <c r="W95" s="20">
        <f t="shared" si="68"/>
        <v>10.239464489750853</v>
      </c>
      <c r="X95" s="20">
        <f t="shared" si="68"/>
        <v>9.379266177514566</v>
      </c>
      <c r="Y95" s="54">
        <f t="shared" si="68"/>
        <v>9.379266177514566</v>
      </c>
      <c r="Z95" s="60">
        <v>0.1</v>
      </c>
      <c r="AA95" s="63"/>
      <c r="AB95" s="69"/>
      <c r="AC95" s="69"/>
      <c r="AD95" s="69"/>
      <c r="AE95" s="69"/>
      <c r="AF95" s="41"/>
      <c r="AG95" s="60">
        <f t="shared" si="52"/>
        <v>0.26805600000000002</v>
      </c>
      <c r="AH95" s="63"/>
      <c r="AI95" s="21">
        <v>2019</v>
      </c>
      <c r="AJ95" s="63">
        <v>8.5</v>
      </c>
      <c r="AL95" s="8"/>
      <c r="AM95" s="8" t="str">
        <f t="shared" si="61"/>
        <v>R-SW_Att_ELC_HPN1-G</v>
      </c>
      <c r="AN95" s="8" t="str">
        <f t="shared" si="61"/>
        <v>Residential Electric Heat Pump - Air to Water - SH + WH - G rated dwelling</v>
      </c>
      <c r="AO95" s="96" t="s">
        <v>13</v>
      </c>
      <c r="AP95" s="96" t="s">
        <v>175</v>
      </c>
      <c r="AQ95" s="96"/>
      <c r="AR95" s="96" t="s">
        <v>75</v>
      </c>
    </row>
    <row r="96" spans="3:44" ht="15">
      <c r="C96" s="37" t="str">
        <f>"R-SW_Att"&amp;"_"&amp;RIGHT(E96,3)&amp;"_HPN1-F"</f>
        <v>R-SW_Att_ELC_HPN1-F</v>
      </c>
      <c r="D96" s="27" t="s">
        <v>714</v>
      </c>
      <c r="E96" s="27" t="s">
        <v>148</v>
      </c>
      <c r="F96" s="27" t="s">
        <v>659</v>
      </c>
      <c r="G96" s="27" t="s">
        <v>775</v>
      </c>
      <c r="H96" s="37">
        <v>1</v>
      </c>
      <c r="I96" s="26">
        <f>JRC_Data!AD18/JRC_Data!$AC$16</f>
        <v>1.0999999999999999</v>
      </c>
      <c r="J96" s="26">
        <f>JRC_Data!AE18/JRC_Data!$AC$16</f>
        <v>1.2333333333333334</v>
      </c>
      <c r="K96" s="55">
        <f>JRC_Data!AF18/JRC_Data!$AC$16</f>
        <v>1.3333333333333333</v>
      </c>
      <c r="L96" s="37"/>
      <c r="M96" s="26"/>
      <c r="N96" s="26"/>
      <c r="O96" s="55"/>
      <c r="P96" s="37">
        <f t="shared" si="67"/>
        <v>0.7</v>
      </c>
      <c r="Q96" s="26">
        <f t="shared" si="64"/>
        <v>0.76999999999999991</v>
      </c>
      <c r="R96" s="26">
        <f t="shared" si="65"/>
        <v>0.86333333333333329</v>
      </c>
      <c r="S96" s="55">
        <f t="shared" si="66"/>
        <v>0.93333333333333324</v>
      </c>
      <c r="T96" s="483">
        <v>20</v>
      </c>
      <c r="U96" s="55"/>
      <c r="V96" s="37">
        <f t="shared" si="68"/>
        <v>10.411031675202091</v>
      </c>
      <c r="W96" s="26">
        <f t="shared" si="68"/>
        <v>10.411031675202091</v>
      </c>
      <c r="X96" s="26">
        <f t="shared" si="68"/>
        <v>9.5508333629658022</v>
      </c>
      <c r="Y96" s="55">
        <f t="shared" si="68"/>
        <v>9.5508333629658022</v>
      </c>
      <c r="Z96" s="59">
        <v>0.1</v>
      </c>
      <c r="AA96" s="62"/>
      <c r="AB96" s="68"/>
      <c r="AC96" s="68"/>
      <c r="AD96" s="68"/>
      <c r="AE96" s="68"/>
      <c r="AF96" s="39"/>
      <c r="AG96" s="59">
        <f t="shared" si="52"/>
        <v>0.26805600000000002</v>
      </c>
      <c r="AH96" s="62"/>
      <c r="AI96" s="27">
        <v>2019</v>
      </c>
      <c r="AJ96" s="62">
        <v>8.5</v>
      </c>
      <c r="AL96" s="8"/>
      <c r="AM96" s="8" t="str">
        <f t="shared" si="61"/>
        <v>R-SW_Att_ELC_HPN2-AB</v>
      </c>
      <c r="AN96" s="8" t="str">
        <f t="shared" si="61"/>
        <v>Residential Electric Heat Pump - Air to Water - SH + WH + Solar - AB rated dwelling</v>
      </c>
      <c r="AO96" s="96" t="s">
        <v>13</v>
      </c>
      <c r="AP96" s="96" t="s">
        <v>175</v>
      </c>
      <c r="AQ96" s="96"/>
      <c r="AR96" s="96" t="s">
        <v>75</v>
      </c>
    </row>
    <row r="97" spans="3:44" ht="15">
      <c r="C97" s="226" t="str">
        <f>"R-SW_Att"&amp;"_"&amp;RIGHT(E97,3)&amp;"_HPN1-G"</f>
        <v>R-SW_Att_ELC_HPN1-G</v>
      </c>
      <c r="D97" s="24" t="s">
        <v>733</v>
      </c>
      <c r="E97" s="24" t="s">
        <v>148</v>
      </c>
      <c r="F97" s="24" t="s">
        <v>659</v>
      </c>
      <c r="G97" s="24" t="s">
        <v>776</v>
      </c>
      <c r="H97" s="226">
        <v>1</v>
      </c>
      <c r="I97" s="23">
        <f>JRC_Data!AD18/JRC_Data!$AC$16</f>
        <v>1.0999999999999999</v>
      </c>
      <c r="J97" s="23">
        <f>JRC_Data!AE18/JRC_Data!$AC$16</f>
        <v>1.2333333333333334</v>
      </c>
      <c r="K97" s="56">
        <f>JRC_Data!AF18/JRC_Data!$AC$16</f>
        <v>1.3333333333333333</v>
      </c>
      <c r="L97" s="226"/>
      <c r="M97" s="23"/>
      <c r="N97" s="23"/>
      <c r="O97" s="56"/>
      <c r="P97" s="226">
        <f t="shared" si="67"/>
        <v>0.7</v>
      </c>
      <c r="Q97" s="23">
        <f t="shared" si="64"/>
        <v>0.76999999999999991</v>
      </c>
      <c r="R97" s="23">
        <f t="shared" si="65"/>
        <v>0.86333333333333329</v>
      </c>
      <c r="S97" s="56">
        <f t="shared" si="66"/>
        <v>0.93333333333333324</v>
      </c>
      <c r="T97" s="485">
        <v>20</v>
      </c>
      <c r="U97" s="56"/>
      <c r="V97" s="226">
        <f t="shared" si="68"/>
        <v>10.582598860653327</v>
      </c>
      <c r="W97" s="23">
        <f t="shared" si="68"/>
        <v>10.582598860653327</v>
      </c>
      <c r="X97" s="23">
        <f t="shared" si="68"/>
        <v>9.7224005484170402</v>
      </c>
      <c r="Y97" s="56">
        <f t="shared" si="68"/>
        <v>9.7224005484170402</v>
      </c>
      <c r="Z97" s="61">
        <v>0.1</v>
      </c>
      <c r="AA97" s="64"/>
      <c r="AB97" s="486"/>
      <c r="AC97" s="486"/>
      <c r="AD97" s="486"/>
      <c r="AE97" s="486"/>
      <c r="AF97" s="46"/>
      <c r="AG97" s="61">
        <f t="shared" si="52"/>
        <v>0.26805600000000002</v>
      </c>
      <c r="AH97" s="64"/>
      <c r="AI97" s="24">
        <v>2019</v>
      </c>
      <c r="AJ97" s="64">
        <v>8.5</v>
      </c>
      <c r="AL97" s="8"/>
      <c r="AM97" s="8" t="str">
        <f t="shared" si="61"/>
        <v>R-SW_Att_ELC_HPN2-C</v>
      </c>
      <c r="AN97" s="8" t="str">
        <f t="shared" si="61"/>
        <v>Residential Electric Heat Pump - Air to Water - SH + WH + Solar - C rated dwelling</v>
      </c>
      <c r="AO97" s="96" t="s">
        <v>13</v>
      </c>
      <c r="AP97" s="96" t="s">
        <v>175</v>
      </c>
      <c r="AQ97" s="96"/>
      <c r="AR97" s="96" t="s">
        <v>75</v>
      </c>
    </row>
    <row r="98" spans="3:44" ht="15">
      <c r="C98" s="16" t="str">
        <f>"R-SW_Att"&amp;"_"&amp;RIGHT(E98,3)&amp;"_HPN2-AB"</f>
        <v>R-SW_Att_ELC_HPN2-AB</v>
      </c>
      <c r="D98" s="85" t="s">
        <v>754</v>
      </c>
      <c r="E98" s="85" t="s">
        <v>549</v>
      </c>
      <c r="F98" s="85" t="s">
        <v>659</v>
      </c>
      <c r="G98" s="85" t="s">
        <v>771</v>
      </c>
      <c r="H98" s="16">
        <v>1</v>
      </c>
      <c r="I98" s="17">
        <v>1.1100000000000001</v>
      </c>
      <c r="J98" s="17">
        <v>1.19</v>
      </c>
      <c r="K98" s="53">
        <v>1.19</v>
      </c>
      <c r="L98" s="16"/>
      <c r="M98" s="17"/>
      <c r="N98" s="17"/>
      <c r="O98" s="53"/>
      <c r="P98" s="37">
        <f>H98*0.7</f>
        <v>0.7</v>
      </c>
      <c r="Q98" s="26">
        <f t="shared" si="64"/>
        <v>0.77700000000000002</v>
      </c>
      <c r="R98" s="26">
        <f t="shared" si="65"/>
        <v>0.83299999999999996</v>
      </c>
      <c r="S98" s="55">
        <f t="shared" si="66"/>
        <v>0.83299999999999996</v>
      </c>
      <c r="T98" s="481">
        <v>20</v>
      </c>
      <c r="U98" s="17"/>
      <c r="V98" s="16">
        <f>((JRC_Data!BB18+JRC_Data!BB45)*0.8/1000)*($U$222/$U$221)</f>
        <v>13.282644628099174</v>
      </c>
      <c r="W98" s="17">
        <f>((JRC_Data!BC18+JRC_Data!BC45)*0.8/1000)*($U$222/$U$221)</f>
        <v>12.229752066115703</v>
      </c>
      <c r="X98" s="17">
        <f>((JRC_Data!BD18+JRC_Data!BD45)*0.8/1000)*($U$222/$U$221)</f>
        <v>11.824793388429752</v>
      </c>
      <c r="Y98" s="53">
        <f>((JRC_Data!BE18+JRC_Data!BE45)*0.8/1000)*($U$222/$U$221)</f>
        <v>10.285950413223141</v>
      </c>
      <c r="Z98" s="81">
        <f>((JRC_Data!BL18+JRC_Data!BL45)*0.8)/1000</f>
        <v>0.16960000000000003</v>
      </c>
      <c r="AA98" s="84"/>
      <c r="AB98" s="229">
        <v>0.66</v>
      </c>
      <c r="AC98" s="229"/>
      <c r="AD98" s="229"/>
      <c r="AE98" s="229"/>
      <c r="AF98" s="503">
        <v>5</v>
      </c>
      <c r="AG98" s="81">
        <f t="shared" si="52"/>
        <v>0.26805600000000002</v>
      </c>
      <c r="AH98" s="84"/>
      <c r="AI98" s="85">
        <v>2019</v>
      </c>
      <c r="AJ98" s="84">
        <v>8.5</v>
      </c>
      <c r="AM98" s="8" t="str">
        <f t="shared" ref="AM98:AN113" si="69">C100</f>
        <v>R-SW_Att_ELC_HPN2-D</v>
      </c>
      <c r="AN98" s="8" t="str">
        <f t="shared" si="69"/>
        <v>Residential Electric Heat Pump - Air to Water - SH + WH + Solar - D rated dwelling</v>
      </c>
      <c r="AO98" s="96" t="s">
        <v>13</v>
      </c>
      <c r="AP98" s="96" t="s">
        <v>175</v>
      </c>
      <c r="AQ98" s="96"/>
      <c r="AR98" s="96" t="s">
        <v>75</v>
      </c>
    </row>
    <row r="99" spans="3:44" ht="15">
      <c r="C99" s="19" t="str">
        <f>"R-SW_Att"&amp;"_"&amp;RIGHT(E99,3)&amp;"_HPN2-C"</f>
        <v>R-SW_Att_ELC_HPN2-C</v>
      </c>
      <c r="D99" s="21" t="s">
        <v>755</v>
      </c>
      <c r="E99" s="21" t="s">
        <v>549</v>
      </c>
      <c r="F99" s="21" t="s">
        <v>659</v>
      </c>
      <c r="G99" s="21" t="s">
        <v>772</v>
      </c>
      <c r="H99" s="19">
        <v>1</v>
      </c>
      <c r="I99" s="20">
        <v>1.1100000000000001</v>
      </c>
      <c r="J99" s="20">
        <v>1.19</v>
      </c>
      <c r="K99" s="54">
        <v>1.19</v>
      </c>
      <c r="L99" s="19"/>
      <c r="M99" s="20"/>
      <c r="N99" s="20"/>
      <c r="O99" s="54"/>
      <c r="P99" s="19">
        <f t="shared" ref="P99:P103" si="70">H99*0.7</f>
        <v>0.7</v>
      </c>
      <c r="Q99" s="20">
        <f t="shared" si="64"/>
        <v>0.77700000000000002</v>
      </c>
      <c r="R99" s="20">
        <f t="shared" si="65"/>
        <v>0.83299999999999996</v>
      </c>
      <c r="S99" s="54">
        <f t="shared" si="66"/>
        <v>0.83299999999999996</v>
      </c>
      <c r="T99" s="482">
        <v>20</v>
      </c>
      <c r="U99" s="20"/>
      <c r="V99" s="19">
        <f t="shared" ref="V99:Y103" si="71">V21/$V$20*$V$98</f>
        <v>14.117048429756183</v>
      </c>
      <c r="W99" s="20">
        <f t="shared" si="71"/>
        <v>14.117048429756183</v>
      </c>
      <c r="X99" s="20">
        <f t="shared" si="71"/>
        <v>12.788783966946266</v>
      </c>
      <c r="Y99" s="54">
        <f t="shared" si="71"/>
        <v>12.788783966946266</v>
      </c>
      <c r="Z99" s="60">
        <f>((JRC_Data!BL18+JRC_Data!BL45)*0.8)/1000</f>
        <v>0.16960000000000003</v>
      </c>
      <c r="AA99" s="63"/>
      <c r="AB99" s="69">
        <v>0.66</v>
      </c>
      <c r="AC99" s="69"/>
      <c r="AD99" s="69"/>
      <c r="AE99" s="69"/>
      <c r="AF99" s="504">
        <v>5</v>
      </c>
      <c r="AG99" s="60">
        <f t="shared" si="52"/>
        <v>0.26805600000000002</v>
      </c>
      <c r="AH99" s="63"/>
      <c r="AI99" s="21">
        <v>2019</v>
      </c>
      <c r="AJ99" s="63">
        <v>8.5</v>
      </c>
      <c r="AM99" s="8" t="str">
        <f t="shared" si="69"/>
        <v>R-SW_Att_ELC_HPN2-E</v>
      </c>
      <c r="AN99" s="8" t="str">
        <f t="shared" si="69"/>
        <v>Residential Electric Heat Pump - Air to Water - SH + WH + Solar - E rated dwelling</v>
      </c>
      <c r="AO99" s="96" t="s">
        <v>13</v>
      </c>
      <c r="AP99" s="96" t="s">
        <v>175</v>
      </c>
      <c r="AQ99" s="96"/>
      <c r="AR99" s="96" t="s">
        <v>75</v>
      </c>
    </row>
    <row r="100" spans="3:44" ht="15">
      <c r="C100" s="37" t="str">
        <f>"R-SW_Att"&amp;"_"&amp;RIGHT(E100,3)&amp;"_HPN2-D"</f>
        <v>R-SW_Att_ELC_HPN2-D</v>
      </c>
      <c r="D100" s="27" t="s">
        <v>756</v>
      </c>
      <c r="E100" s="27" t="s">
        <v>549</v>
      </c>
      <c r="F100" s="27" t="s">
        <v>659</v>
      </c>
      <c r="G100" s="27" t="s">
        <v>773</v>
      </c>
      <c r="H100" s="37">
        <v>1</v>
      </c>
      <c r="I100" s="26">
        <v>1.1100000000000001</v>
      </c>
      <c r="J100" s="26">
        <v>1.19</v>
      </c>
      <c r="K100" s="55">
        <v>1.19</v>
      </c>
      <c r="L100" s="37"/>
      <c r="M100" s="26"/>
      <c r="N100" s="26"/>
      <c r="O100" s="55"/>
      <c r="P100" s="37">
        <f t="shared" si="70"/>
        <v>0.7</v>
      </c>
      <c r="Q100" s="26">
        <f t="shared" si="64"/>
        <v>0.77700000000000002</v>
      </c>
      <c r="R100" s="26">
        <f t="shared" si="65"/>
        <v>0.83299999999999996</v>
      </c>
      <c r="S100" s="55">
        <f t="shared" si="66"/>
        <v>0.83299999999999996</v>
      </c>
      <c r="T100" s="483">
        <v>20</v>
      </c>
      <c r="U100" s="26"/>
      <c r="V100" s="37">
        <f t="shared" si="71"/>
        <v>14.951452231413191</v>
      </c>
      <c r="W100" s="26">
        <f t="shared" si="71"/>
        <v>14.951452231413191</v>
      </c>
      <c r="X100" s="26">
        <f t="shared" si="71"/>
        <v>13.623187768603273</v>
      </c>
      <c r="Y100" s="55">
        <f t="shared" si="71"/>
        <v>13.623187768603273</v>
      </c>
      <c r="Z100" s="59">
        <f>((JRC_Data!BL18+JRC_Data!BL45)*0.8)/1000</f>
        <v>0.16960000000000003</v>
      </c>
      <c r="AA100" s="62"/>
      <c r="AB100" s="68">
        <v>0.66</v>
      </c>
      <c r="AC100" s="68"/>
      <c r="AD100" s="68"/>
      <c r="AE100" s="68"/>
      <c r="AF100" s="505">
        <v>5</v>
      </c>
      <c r="AG100" s="59">
        <f t="shared" si="52"/>
        <v>0.26805600000000002</v>
      </c>
      <c r="AH100" s="62"/>
      <c r="AI100" s="27">
        <v>2019</v>
      </c>
      <c r="AJ100" s="62">
        <v>8.5</v>
      </c>
      <c r="AM100" s="8" t="str">
        <f t="shared" si="69"/>
        <v>R-SW_Att_ELC_HPN2-F</v>
      </c>
      <c r="AN100" s="8" t="str">
        <f t="shared" si="69"/>
        <v>Residential Electric Heat Pump - Air to Water - SH + WH + Solar - F rated dwelling</v>
      </c>
      <c r="AO100" s="96" t="s">
        <v>13</v>
      </c>
      <c r="AP100" s="96" t="s">
        <v>175</v>
      </c>
      <c r="AQ100" s="96"/>
      <c r="AR100" s="96" t="s">
        <v>75</v>
      </c>
    </row>
    <row r="101" spans="3:44" ht="15">
      <c r="C101" s="19" t="str">
        <f>"R-SW_Att"&amp;"_"&amp;RIGHT(E101,3)&amp;"_HPN2-E"</f>
        <v>R-SW_Att_ELC_HPN2-E</v>
      </c>
      <c r="D101" s="21" t="s">
        <v>757</v>
      </c>
      <c r="E101" s="21" t="s">
        <v>549</v>
      </c>
      <c r="F101" s="21" t="s">
        <v>659</v>
      </c>
      <c r="G101" s="21" t="s">
        <v>774</v>
      </c>
      <c r="H101" s="19">
        <v>1</v>
      </c>
      <c r="I101" s="20">
        <v>1.1100000000000001</v>
      </c>
      <c r="J101" s="20">
        <v>1.19</v>
      </c>
      <c r="K101" s="54">
        <v>1.19</v>
      </c>
      <c r="L101" s="19"/>
      <c r="M101" s="20"/>
      <c r="N101" s="20"/>
      <c r="O101" s="54"/>
      <c r="P101" s="19">
        <f t="shared" si="70"/>
        <v>0.7</v>
      </c>
      <c r="Q101" s="20">
        <f t="shared" si="64"/>
        <v>0.77700000000000002</v>
      </c>
      <c r="R101" s="20">
        <f t="shared" si="65"/>
        <v>0.83299999999999996</v>
      </c>
      <c r="S101" s="54">
        <f t="shared" si="66"/>
        <v>0.83299999999999996</v>
      </c>
      <c r="T101" s="482">
        <v>20</v>
      </c>
      <c r="U101" s="20"/>
      <c r="V101" s="19">
        <f t="shared" si="71"/>
        <v>15.811140996756777</v>
      </c>
      <c r="W101" s="20">
        <f t="shared" si="71"/>
        <v>15.811140996756777</v>
      </c>
      <c r="X101" s="20">
        <f t="shared" si="71"/>
        <v>14.482876533946857</v>
      </c>
      <c r="Y101" s="54">
        <f t="shared" si="71"/>
        <v>14.482876533946857</v>
      </c>
      <c r="Z101" s="60">
        <f>((JRC_Data!BL18+JRC_Data!BL45)*0.8)/1000</f>
        <v>0.16960000000000003</v>
      </c>
      <c r="AA101" s="63"/>
      <c r="AB101" s="69">
        <v>0.66</v>
      </c>
      <c r="AC101" s="69"/>
      <c r="AD101" s="69"/>
      <c r="AE101" s="69"/>
      <c r="AF101" s="504">
        <v>5</v>
      </c>
      <c r="AG101" s="60">
        <f t="shared" si="52"/>
        <v>0.26805600000000002</v>
      </c>
      <c r="AH101" s="63"/>
      <c r="AI101" s="21">
        <v>2019</v>
      </c>
      <c r="AJ101" s="63">
        <v>8.5</v>
      </c>
      <c r="AM101" s="8" t="str">
        <f t="shared" si="69"/>
        <v>R-SW_Att_ELC_HPN2-G</v>
      </c>
      <c r="AN101" s="8" t="str">
        <f t="shared" si="69"/>
        <v>Residential Electric Heat Pump - Air to Water - SH + WH + Solar - G rated dwelling</v>
      </c>
      <c r="AO101" s="96" t="s">
        <v>13</v>
      </c>
      <c r="AP101" s="96" t="s">
        <v>175</v>
      </c>
      <c r="AQ101" s="96"/>
      <c r="AR101" s="96" t="s">
        <v>75</v>
      </c>
    </row>
    <row r="102" spans="3:44" ht="15">
      <c r="C102" s="37" t="str">
        <f>"R-SW_Att"&amp;"_"&amp;RIGHT(E102,3)&amp;"_HPN2-F"</f>
        <v>R-SW_Att_ELC_HPN2-F</v>
      </c>
      <c r="D102" s="27" t="s">
        <v>758</v>
      </c>
      <c r="E102" s="27" t="s">
        <v>549</v>
      </c>
      <c r="F102" s="27" t="s">
        <v>659</v>
      </c>
      <c r="G102" s="27" t="s">
        <v>775</v>
      </c>
      <c r="H102" s="37">
        <v>1</v>
      </c>
      <c r="I102" s="26">
        <v>1.1100000000000001</v>
      </c>
      <c r="J102" s="26">
        <v>1.19</v>
      </c>
      <c r="K102" s="55">
        <v>1.19</v>
      </c>
      <c r="L102" s="37"/>
      <c r="M102" s="26"/>
      <c r="N102" s="26"/>
      <c r="O102" s="55"/>
      <c r="P102" s="37">
        <f t="shared" si="70"/>
        <v>0.7</v>
      </c>
      <c r="Q102" s="26">
        <f t="shared" si="64"/>
        <v>0.77700000000000002</v>
      </c>
      <c r="R102" s="26">
        <f t="shared" si="65"/>
        <v>0.83299999999999996</v>
      </c>
      <c r="S102" s="55">
        <f t="shared" si="66"/>
        <v>0.83299999999999996</v>
      </c>
      <c r="T102" s="483">
        <v>20</v>
      </c>
      <c r="U102" s="26"/>
      <c r="V102" s="37">
        <f t="shared" si="71"/>
        <v>16.076064319876014</v>
      </c>
      <c r="W102" s="26">
        <f t="shared" si="71"/>
        <v>16.076064319876014</v>
      </c>
      <c r="X102" s="26">
        <f t="shared" si="71"/>
        <v>14.747799857066095</v>
      </c>
      <c r="Y102" s="55">
        <f t="shared" si="71"/>
        <v>14.747799857066095</v>
      </c>
      <c r="Z102" s="59">
        <f>((JRC_Data!BL18+JRC_Data!BL45)*0.8)/1000</f>
        <v>0.16960000000000003</v>
      </c>
      <c r="AA102" s="62"/>
      <c r="AB102" s="68">
        <v>0.66</v>
      </c>
      <c r="AC102" s="68"/>
      <c r="AD102" s="68"/>
      <c r="AE102" s="68"/>
      <c r="AF102" s="505">
        <v>5</v>
      </c>
      <c r="AG102" s="59">
        <f t="shared" si="52"/>
        <v>0.26805600000000002</v>
      </c>
      <c r="AH102" s="62"/>
      <c r="AI102" s="27">
        <v>2019</v>
      </c>
      <c r="AJ102" s="62">
        <v>8.5</v>
      </c>
      <c r="AM102" s="8" t="str">
        <f t="shared" si="69"/>
        <v>R-SH_Att_ELC_HPN3-AB</v>
      </c>
      <c r="AN102" s="8" t="str">
        <f t="shared" si="69"/>
        <v>Residential Electric Heat Pump - Ground to Water - SH - AB rated dwelling</v>
      </c>
      <c r="AO102" s="96" t="s">
        <v>13</v>
      </c>
      <c r="AP102" s="96" t="s">
        <v>175</v>
      </c>
      <c r="AQ102" s="96"/>
      <c r="AR102" s="96" t="s">
        <v>75</v>
      </c>
    </row>
    <row r="103" spans="3:44" ht="15">
      <c r="C103" s="226" t="str">
        <f>"R-SW_Att"&amp;"_"&amp;RIGHT(E103,3)&amp;"_HPN2-G"</f>
        <v>R-SW_Att_ELC_HPN2-G</v>
      </c>
      <c r="D103" s="24" t="s">
        <v>759</v>
      </c>
      <c r="E103" s="24" t="s">
        <v>549</v>
      </c>
      <c r="F103" s="24" t="s">
        <v>659</v>
      </c>
      <c r="G103" s="24" t="s">
        <v>776</v>
      </c>
      <c r="H103" s="226">
        <v>1</v>
      </c>
      <c r="I103" s="23">
        <v>1.1100000000000001</v>
      </c>
      <c r="J103" s="23">
        <v>1.19</v>
      </c>
      <c r="K103" s="56">
        <v>1.19</v>
      </c>
      <c r="L103" s="226"/>
      <c r="M103" s="23"/>
      <c r="N103" s="23"/>
      <c r="O103" s="56"/>
      <c r="P103" s="226">
        <f t="shared" si="70"/>
        <v>0.7</v>
      </c>
      <c r="Q103" s="23">
        <f t="shared" si="64"/>
        <v>0.77700000000000002</v>
      </c>
      <c r="R103" s="23">
        <f t="shared" si="65"/>
        <v>0.83299999999999996</v>
      </c>
      <c r="S103" s="56">
        <f t="shared" si="66"/>
        <v>0.83299999999999996</v>
      </c>
      <c r="T103" s="485">
        <v>20</v>
      </c>
      <c r="U103" s="23"/>
      <c r="V103" s="226">
        <f t="shared" si="71"/>
        <v>16.340987642995252</v>
      </c>
      <c r="W103" s="23">
        <f t="shared" si="71"/>
        <v>16.340987642995252</v>
      </c>
      <c r="X103" s="23">
        <f t="shared" si="71"/>
        <v>15.012723180185334</v>
      </c>
      <c r="Y103" s="56">
        <f t="shared" si="71"/>
        <v>15.012723180185334</v>
      </c>
      <c r="Z103" s="61">
        <f>((JRC_Data!BL18+JRC_Data!BL45)*0.8)/1000</f>
        <v>0.16960000000000003</v>
      </c>
      <c r="AA103" s="64"/>
      <c r="AB103" s="486">
        <v>0.66</v>
      </c>
      <c r="AC103" s="486"/>
      <c r="AD103" s="486"/>
      <c r="AE103" s="486"/>
      <c r="AF103" s="504">
        <v>5</v>
      </c>
      <c r="AG103" s="61">
        <f t="shared" si="52"/>
        <v>0.26805600000000002</v>
      </c>
      <c r="AH103" s="64"/>
      <c r="AI103" s="24">
        <v>2019</v>
      </c>
      <c r="AJ103" s="64">
        <v>8.5</v>
      </c>
      <c r="AM103" s="8" t="str">
        <f t="shared" si="69"/>
        <v>R-SH_Att_ELC_HPN3-C</v>
      </c>
      <c r="AN103" s="8" t="str">
        <f t="shared" si="69"/>
        <v>Residential Electric Heat Pump - Ground to Water - SH - C rated dwelling</v>
      </c>
      <c r="AO103" s="96" t="s">
        <v>13</v>
      </c>
      <c r="AP103" s="96" t="s">
        <v>175</v>
      </c>
      <c r="AQ103" s="96"/>
      <c r="AR103" s="96" t="s">
        <v>75</v>
      </c>
    </row>
    <row r="104" spans="3:44" ht="15">
      <c r="C104" s="16" t="str">
        <f>"R-SH_Att"&amp;"_"&amp;RIGHT(E104,3)&amp;"_HPN3-AB"</f>
        <v>R-SH_Att_ELC_HPN3-AB</v>
      </c>
      <c r="D104" s="85" t="s">
        <v>735</v>
      </c>
      <c r="E104" s="85" t="s">
        <v>148</v>
      </c>
      <c r="F104" s="85" t="s">
        <v>557</v>
      </c>
      <c r="G104" s="85" t="s">
        <v>726</v>
      </c>
      <c r="H104" s="16">
        <v>1</v>
      </c>
      <c r="I104" s="17">
        <f>JRC_Data!AD20/JRC_Data!$AC$16</f>
        <v>1.1666666666666667</v>
      </c>
      <c r="J104" s="17">
        <f>JRC_Data!AE20/JRC_Data!$AC$16</f>
        <v>1.3333333333333333</v>
      </c>
      <c r="K104" s="53">
        <f>JRC_Data!AF20/JRC_Data!$AC$16</f>
        <v>1.5</v>
      </c>
      <c r="L104" s="16"/>
      <c r="M104" s="17"/>
      <c r="N104" s="17"/>
      <c r="O104" s="53"/>
      <c r="P104" s="16"/>
      <c r="Q104" s="17"/>
      <c r="R104" s="17"/>
      <c r="S104" s="53"/>
      <c r="T104" s="481">
        <v>20</v>
      </c>
      <c r="U104" s="53"/>
      <c r="V104" s="16">
        <f>(JRC_Data!BB20/1000)*($U$221/$U$222)</f>
        <v>13.828571428571429</v>
      </c>
      <c r="W104" s="17">
        <f>(JRC_Data!BC20/1000)*($U$221/$U$222)</f>
        <v>12.840816326530613</v>
      </c>
      <c r="X104" s="17">
        <f>(JRC_Data!BD20/1000)*($U$221/$U$222)</f>
        <v>11.853061224489796</v>
      </c>
      <c r="Y104" s="53">
        <f>(JRC_Data!BE20/1000)*($U$221/$U$222)</f>
        <v>10.865306122448981</v>
      </c>
      <c r="Z104" s="81">
        <f>JRC_Data!BL20/1000</f>
        <v>0.2</v>
      </c>
      <c r="AA104" s="84"/>
      <c r="AB104" s="229"/>
      <c r="AC104" s="229"/>
      <c r="AD104" s="229"/>
      <c r="AE104" s="229"/>
      <c r="AF104" s="43"/>
      <c r="AG104" s="81">
        <f t="shared" si="52"/>
        <v>0.220752</v>
      </c>
      <c r="AH104" s="84"/>
      <c r="AI104" s="85">
        <v>2019</v>
      </c>
      <c r="AJ104" s="84">
        <v>7</v>
      </c>
      <c r="AM104" s="8" t="str">
        <f t="shared" si="69"/>
        <v>R-SH_Att_ELC_HPN3-D</v>
      </c>
      <c r="AN104" s="8" t="str">
        <f t="shared" si="69"/>
        <v>Residential Electric Heat Pump - Ground to Water - SH - D rated dwelling</v>
      </c>
      <c r="AO104" s="96" t="s">
        <v>13</v>
      </c>
      <c r="AP104" s="96" t="s">
        <v>175</v>
      </c>
      <c r="AQ104" s="96"/>
      <c r="AR104" s="96" t="s">
        <v>75</v>
      </c>
    </row>
    <row r="105" spans="3:44" ht="15">
      <c r="C105" s="19" t="str">
        <f>"R-SH_Att"&amp;"_"&amp;RIGHT(E105,3)&amp;"_HPN3-C"</f>
        <v>R-SH_Att_ELC_HPN3-C</v>
      </c>
      <c r="D105" s="21" t="s">
        <v>736</v>
      </c>
      <c r="E105" s="21" t="s">
        <v>148</v>
      </c>
      <c r="F105" s="21" t="s">
        <v>557</v>
      </c>
      <c r="G105" s="21" t="s">
        <v>748</v>
      </c>
      <c r="H105" s="16">
        <v>1</v>
      </c>
      <c r="I105" s="20">
        <f>JRC_Data!AD20/JRC_Data!$AC$16</f>
        <v>1.1666666666666667</v>
      </c>
      <c r="J105" s="20">
        <f>JRC_Data!AE20/JRC_Data!$AC$16</f>
        <v>1.3333333333333333</v>
      </c>
      <c r="K105" s="54">
        <f>JRC_Data!AF20/JRC_Data!$AC$16</f>
        <v>1.5</v>
      </c>
      <c r="L105" s="19"/>
      <c r="M105" s="20"/>
      <c r="N105" s="20"/>
      <c r="O105" s="54"/>
      <c r="P105" s="19"/>
      <c r="Q105" s="20"/>
      <c r="R105" s="20"/>
      <c r="S105" s="54"/>
      <c r="T105" s="482">
        <v>20</v>
      </c>
      <c r="U105" s="54"/>
      <c r="V105" s="19">
        <f t="shared" ref="V105:Y109" si="72">V21/$V$20*$V$104</f>
        <v>14.69726986134255</v>
      </c>
      <c r="W105" s="20">
        <f t="shared" si="72"/>
        <v>14.69726986134255</v>
      </c>
      <c r="X105" s="20">
        <f t="shared" si="72"/>
        <v>13.314412718485407</v>
      </c>
      <c r="Y105" s="54">
        <f t="shared" si="72"/>
        <v>13.314412718485407</v>
      </c>
      <c r="Z105" s="60">
        <f>JRC_Data!BL20/1000</f>
        <v>0.2</v>
      </c>
      <c r="AA105" s="63"/>
      <c r="AB105" s="69"/>
      <c r="AC105" s="69"/>
      <c r="AD105" s="69"/>
      <c r="AE105" s="69"/>
      <c r="AF105" s="41"/>
      <c r="AG105" s="60">
        <f t="shared" si="52"/>
        <v>0.220752</v>
      </c>
      <c r="AH105" s="63"/>
      <c r="AI105" s="21">
        <v>2019</v>
      </c>
      <c r="AJ105" s="63">
        <v>7</v>
      </c>
      <c r="AM105" s="8" t="str">
        <f t="shared" si="69"/>
        <v>R-SH_Att_ELC_HPN3-E</v>
      </c>
      <c r="AN105" s="8" t="str">
        <f t="shared" si="69"/>
        <v>Residential Electric Heat Pump - Ground to Water - SH - E rated dwelling</v>
      </c>
      <c r="AO105" s="96" t="s">
        <v>13</v>
      </c>
      <c r="AP105" s="96" t="s">
        <v>175</v>
      </c>
      <c r="AQ105" s="96"/>
      <c r="AR105" s="96" t="s">
        <v>75</v>
      </c>
    </row>
    <row r="106" spans="3:44" ht="15">
      <c r="C106" s="37" t="str">
        <f>"R-SH_Att"&amp;"_"&amp;RIGHT(E106,3)&amp;"_HPN3-D"</f>
        <v>R-SH_Att_ELC_HPN3-D</v>
      </c>
      <c r="D106" s="27" t="s">
        <v>737</v>
      </c>
      <c r="E106" s="27" t="s">
        <v>148</v>
      </c>
      <c r="F106" s="27" t="s">
        <v>557</v>
      </c>
      <c r="G106" s="27" t="s">
        <v>749</v>
      </c>
      <c r="H106" s="16">
        <v>1</v>
      </c>
      <c r="I106" s="26">
        <f>JRC_Data!AD20/JRC_Data!$AC$16</f>
        <v>1.1666666666666667</v>
      </c>
      <c r="J106" s="26">
        <f>JRC_Data!AE20/JRC_Data!$AC$16</f>
        <v>1.3333333333333333</v>
      </c>
      <c r="K106" s="55">
        <f>JRC_Data!AF20/JRC_Data!$AC$16</f>
        <v>1.5</v>
      </c>
      <c r="L106" s="37"/>
      <c r="M106" s="26"/>
      <c r="N106" s="26"/>
      <c r="O106" s="55"/>
      <c r="P106" s="37"/>
      <c r="Q106" s="26"/>
      <c r="R106" s="26"/>
      <c r="S106" s="55"/>
      <c r="T106" s="483">
        <v>20</v>
      </c>
      <c r="U106" s="55"/>
      <c r="V106" s="37">
        <f t="shared" si="72"/>
        <v>15.56596829411367</v>
      </c>
      <c r="W106" s="26">
        <f t="shared" si="72"/>
        <v>15.56596829411367</v>
      </c>
      <c r="X106" s="26">
        <f t="shared" si="72"/>
        <v>14.183111151256526</v>
      </c>
      <c r="Y106" s="55">
        <f t="shared" si="72"/>
        <v>14.183111151256526</v>
      </c>
      <c r="Z106" s="59">
        <f>JRC_Data!BL20/1000</f>
        <v>0.2</v>
      </c>
      <c r="AA106" s="62"/>
      <c r="AB106" s="68"/>
      <c r="AC106" s="68"/>
      <c r="AD106" s="68"/>
      <c r="AE106" s="68"/>
      <c r="AF106" s="39"/>
      <c r="AG106" s="59">
        <f t="shared" si="52"/>
        <v>0.220752</v>
      </c>
      <c r="AH106" s="62"/>
      <c r="AI106" s="27">
        <v>2019</v>
      </c>
      <c r="AJ106" s="62">
        <v>7</v>
      </c>
      <c r="AM106" s="8" t="str">
        <f t="shared" si="69"/>
        <v>R-SH_Att_ELC_HPN3-F</v>
      </c>
      <c r="AN106" s="8" t="str">
        <f t="shared" si="69"/>
        <v>Residential Electric Heat Pump - Ground to Water - SH - F rated dwelling</v>
      </c>
      <c r="AO106" s="96" t="s">
        <v>13</v>
      </c>
      <c r="AP106" s="96" t="s">
        <v>175</v>
      </c>
      <c r="AQ106" s="96"/>
      <c r="AR106" s="96" t="s">
        <v>75</v>
      </c>
    </row>
    <row r="107" spans="3:44" ht="15">
      <c r="C107" s="19" t="str">
        <f>"R-SH_Att"&amp;"_"&amp;RIGHT(E107,3)&amp;"_HPN3-E"</f>
        <v>R-SH_Att_ELC_HPN3-E</v>
      </c>
      <c r="D107" s="21" t="s">
        <v>738</v>
      </c>
      <c r="E107" s="21" t="s">
        <v>148</v>
      </c>
      <c r="F107" s="21" t="s">
        <v>557</v>
      </c>
      <c r="G107" s="21" t="s">
        <v>750</v>
      </c>
      <c r="H107" s="16">
        <v>1</v>
      </c>
      <c r="I107" s="20">
        <f>JRC_Data!AD20/JRC_Data!$AC$16</f>
        <v>1.1666666666666667</v>
      </c>
      <c r="J107" s="20">
        <f>JRC_Data!AE20/JRC_Data!$AC$16</f>
        <v>1.3333333333333333</v>
      </c>
      <c r="K107" s="54">
        <f>JRC_Data!AF20/JRC_Data!$AC$16</f>
        <v>1.5</v>
      </c>
      <c r="L107" s="19"/>
      <c r="M107" s="20"/>
      <c r="N107" s="20"/>
      <c r="O107" s="54"/>
      <c r="P107" s="19"/>
      <c r="Q107" s="20"/>
      <c r="R107" s="20"/>
      <c r="S107" s="54"/>
      <c r="T107" s="482">
        <v>20</v>
      </c>
      <c r="U107" s="54"/>
      <c r="V107" s="19">
        <f t="shared" si="72"/>
        <v>16.460990921817249</v>
      </c>
      <c r="W107" s="20">
        <f t="shared" si="72"/>
        <v>16.460990921817249</v>
      </c>
      <c r="X107" s="20">
        <f t="shared" si="72"/>
        <v>15.078133778960105</v>
      </c>
      <c r="Y107" s="54">
        <f t="shared" si="72"/>
        <v>15.078133778960105</v>
      </c>
      <c r="Z107" s="60">
        <f>JRC_Data!BL20/1000</f>
        <v>0.2</v>
      </c>
      <c r="AA107" s="63"/>
      <c r="AB107" s="69"/>
      <c r="AC107" s="69"/>
      <c r="AD107" s="69"/>
      <c r="AE107" s="69"/>
      <c r="AF107" s="41"/>
      <c r="AG107" s="60">
        <f t="shared" si="52"/>
        <v>0.220752</v>
      </c>
      <c r="AH107" s="63"/>
      <c r="AI107" s="21">
        <v>2019</v>
      </c>
      <c r="AJ107" s="63">
        <v>7</v>
      </c>
      <c r="AM107" s="8" t="str">
        <f t="shared" si="69"/>
        <v>R-SH_Att_ELC_HPN3-G</v>
      </c>
      <c r="AN107" s="8" t="str">
        <f t="shared" si="69"/>
        <v>Residential Electric Heat Pump - Ground to Water - SH - G rated dwelling</v>
      </c>
      <c r="AO107" s="96" t="s">
        <v>13</v>
      </c>
      <c r="AP107" s="96" t="s">
        <v>175</v>
      </c>
      <c r="AQ107" s="96"/>
      <c r="AR107" s="96" t="s">
        <v>75</v>
      </c>
    </row>
    <row r="108" spans="3:44" ht="15">
      <c r="C108" s="37" t="str">
        <f>"R-SH_Att"&amp;"_"&amp;RIGHT(E108,3)&amp;"_HPN3-F"</f>
        <v>R-SH_Att_ELC_HPN3-F</v>
      </c>
      <c r="D108" s="27" t="s">
        <v>739</v>
      </c>
      <c r="E108" s="27" t="s">
        <v>148</v>
      </c>
      <c r="F108" s="27" t="s">
        <v>557</v>
      </c>
      <c r="G108" s="27" t="s">
        <v>751</v>
      </c>
      <c r="H108" s="16">
        <v>1</v>
      </c>
      <c r="I108" s="26">
        <f>JRC_Data!AD20/JRC_Data!$AC$16</f>
        <v>1.1666666666666667</v>
      </c>
      <c r="J108" s="26">
        <f>JRC_Data!AE20/JRC_Data!$AC$16</f>
        <v>1.3333333333333333</v>
      </c>
      <c r="K108" s="55">
        <f>JRC_Data!AF20/JRC_Data!$AC$16</f>
        <v>1.5</v>
      </c>
      <c r="L108" s="37"/>
      <c r="M108" s="26"/>
      <c r="N108" s="26"/>
      <c r="O108" s="55"/>
      <c r="P108" s="37"/>
      <c r="Q108" s="26"/>
      <c r="R108" s="26"/>
      <c r="S108" s="55"/>
      <c r="T108" s="483">
        <v>20</v>
      </c>
      <c r="U108" s="55"/>
      <c r="V108" s="37">
        <f t="shared" si="72"/>
        <v>16.736802795086735</v>
      </c>
      <c r="W108" s="26">
        <f t="shared" si="72"/>
        <v>16.736802795086735</v>
      </c>
      <c r="X108" s="26">
        <f t="shared" si="72"/>
        <v>15.353945652229589</v>
      </c>
      <c r="Y108" s="55">
        <f t="shared" si="72"/>
        <v>15.353945652229589</v>
      </c>
      <c r="Z108" s="59">
        <f>JRC_Data!BL20/1000</f>
        <v>0.2</v>
      </c>
      <c r="AA108" s="62"/>
      <c r="AB108" s="68"/>
      <c r="AC108" s="68"/>
      <c r="AD108" s="68"/>
      <c r="AE108" s="68"/>
      <c r="AF108" s="39"/>
      <c r="AG108" s="59">
        <f t="shared" si="52"/>
        <v>0.220752</v>
      </c>
      <c r="AH108" s="62"/>
      <c r="AI108" s="27">
        <v>2019</v>
      </c>
      <c r="AJ108" s="62">
        <v>7</v>
      </c>
      <c r="AM108" s="8" t="str">
        <f t="shared" si="69"/>
        <v>R-HC_Att_ELC_HPN2-AB</v>
      </c>
      <c r="AN108" s="8" t="str">
        <f t="shared" si="69"/>
        <v>Residential Electric Heat Pump - Ground to Water - SH + SC - AB rated dwelling</v>
      </c>
      <c r="AO108" s="96" t="s">
        <v>13</v>
      </c>
      <c r="AP108" s="96" t="s">
        <v>175</v>
      </c>
      <c r="AQ108" s="96"/>
      <c r="AR108" s="96" t="s">
        <v>75</v>
      </c>
    </row>
    <row r="109" spans="3:44" ht="15">
      <c r="C109" s="226" t="str">
        <f>"R-SH_Att"&amp;"_"&amp;RIGHT(E109,3)&amp;"_HPN3-G"</f>
        <v>R-SH_Att_ELC_HPN3-G</v>
      </c>
      <c r="D109" s="24" t="s">
        <v>740</v>
      </c>
      <c r="E109" s="24" t="s">
        <v>148</v>
      </c>
      <c r="F109" s="24" t="s">
        <v>557</v>
      </c>
      <c r="G109" s="24" t="s">
        <v>752</v>
      </c>
      <c r="H109" s="16">
        <v>1</v>
      </c>
      <c r="I109" s="23">
        <f>JRC_Data!AD20/JRC_Data!$AC$16</f>
        <v>1.1666666666666667</v>
      </c>
      <c r="J109" s="23">
        <f>JRC_Data!AE20/JRC_Data!$AC$16</f>
        <v>1.3333333333333333</v>
      </c>
      <c r="K109" s="56">
        <f>JRC_Data!AF20/JRC_Data!$AC$16</f>
        <v>1.5</v>
      </c>
      <c r="L109" s="226"/>
      <c r="M109" s="23"/>
      <c r="N109" s="23"/>
      <c r="O109" s="56"/>
      <c r="P109" s="226"/>
      <c r="Q109" s="23"/>
      <c r="R109" s="23"/>
      <c r="S109" s="56"/>
      <c r="T109" s="485">
        <v>20</v>
      </c>
      <c r="U109" s="56"/>
      <c r="V109" s="226">
        <f t="shared" si="72"/>
        <v>17.012614668356218</v>
      </c>
      <c r="W109" s="23">
        <f t="shared" si="72"/>
        <v>17.012614668356218</v>
      </c>
      <c r="X109" s="23">
        <f t="shared" si="72"/>
        <v>15.629757525499073</v>
      </c>
      <c r="Y109" s="56">
        <f t="shared" si="72"/>
        <v>15.629757525499073</v>
      </c>
      <c r="Z109" s="61">
        <f>JRC_Data!BL20/1000</f>
        <v>0.2</v>
      </c>
      <c r="AA109" s="64"/>
      <c r="AB109" s="486"/>
      <c r="AC109" s="486"/>
      <c r="AD109" s="486"/>
      <c r="AE109" s="486"/>
      <c r="AF109" s="46"/>
      <c r="AG109" s="61">
        <f t="shared" si="52"/>
        <v>0.220752</v>
      </c>
      <c r="AH109" s="64"/>
      <c r="AI109" s="24">
        <v>2019</v>
      </c>
      <c r="AJ109" s="64">
        <v>7</v>
      </c>
      <c r="AM109" s="8" t="str">
        <f t="shared" si="69"/>
        <v>R-HC_Att_ELC_HPN2-C</v>
      </c>
      <c r="AN109" s="8" t="str">
        <f t="shared" si="69"/>
        <v>Residential Electric Heat Pump - Ground to Water - SH + SC - C rated dwelling</v>
      </c>
      <c r="AO109" s="96" t="s">
        <v>13</v>
      </c>
      <c r="AP109" s="96" t="s">
        <v>175</v>
      </c>
      <c r="AQ109" s="96"/>
      <c r="AR109" s="96" t="s">
        <v>75</v>
      </c>
    </row>
    <row r="110" spans="3:44" ht="15">
      <c r="C110" s="16" t="str">
        <f>"R-HC_Att"&amp;"_"&amp;RIGHT(E110,3)&amp;"_HPN2-AB"</f>
        <v>R-HC_Att_ELC_HPN2-AB</v>
      </c>
      <c r="D110" s="85" t="s">
        <v>741</v>
      </c>
      <c r="E110" s="85" t="s">
        <v>148</v>
      </c>
      <c r="F110" s="85" t="s">
        <v>557</v>
      </c>
      <c r="G110" s="85" t="s">
        <v>777</v>
      </c>
      <c r="H110" s="16">
        <v>1</v>
      </c>
      <c r="I110" s="17">
        <f>JRC_Data!AD20/JRC_Data!$AC$16</f>
        <v>1.1666666666666667</v>
      </c>
      <c r="J110" s="17">
        <f>JRC_Data!AE20/JRC_Data!$AC$16</f>
        <v>1.3333333333333333</v>
      </c>
      <c r="K110" s="53">
        <f>JRC_Data!AF20/JRC_Data!$AC$16</f>
        <v>1.5</v>
      </c>
      <c r="L110" s="16">
        <f>H110*0.9</f>
        <v>0.9</v>
      </c>
      <c r="M110" s="17">
        <f t="shared" ref="M110:O115" si="73">I110*0.9</f>
        <v>1.05</v>
      </c>
      <c r="N110" s="17">
        <f t="shared" si="73"/>
        <v>1.2</v>
      </c>
      <c r="O110" s="53">
        <f t="shared" si="73"/>
        <v>1.35</v>
      </c>
      <c r="P110" s="37"/>
      <c r="Q110" s="26"/>
      <c r="R110" s="26"/>
      <c r="S110" s="55"/>
      <c r="T110" s="481">
        <v>20</v>
      </c>
      <c r="U110" s="17"/>
      <c r="V110" s="16">
        <f>(JRC_Data!BB20/1000)*($U$222/$U$222)</f>
        <v>14</v>
      </c>
      <c r="W110" s="17">
        <f>(JRC_Data!BC20/1000)*($U$222/$U$222)</f>
        <v>13</v>
      </c>
      <c r="X110" s="17">
        <f>(JRC_Data!BD20/1000)*($U$222/$U$222)</f>
        <v>12</v>
      </c>
      <c r="Y110" s="53">
        <f>(JRC_Data!BE20/1000)*($U$222/$U$222)</f>
        <v>11</v>
      </c>
      <c r="Z110" s="81">
        <f>JRC_Data!BL20/1000</f>
        <v>0.2</v>
      </c>
      <c r="AA110" s="84"/>
      <c r="AB110" s="229"/>
      <c r="AC110" s="229"/>
      <c r="AD110" s="229"/>
      <c r="AE110" s="229"/>
      <c r="AF110" s="43"/>
      <c r="AG110" s="81">
        <f>31.536*(AJ110/1000)</f>
        <v>0.26805600000000002</v>
      </c>
      <c r="AH110" s="84"/>
      <c r="AI110" s="85">
        <v>2019</v>
      </c>
      <c r="AJ110" s="84">
        <v>8.5</v>
      </c>
      <c r="AM110" s="8" t="str">
        <f t="shared" si="69"/>
        <v>R-HC_Att_ELC_HPN2-D</v>
      </c>
      <c r="AN110" s="8" t="str">
        <f t="shared" si="69"/>
        <v>Residential Electric Heat Pump - Ground to Water - SH + SC - D rated dwelling</v>
      </c>
      <c r="AO110" s="96" t="s">
        <v>13</v>
      </c>
      <c r="AP110" s="96" t="s">
        <v>175</v>
      </c>
      <c r="AQ110" s="96"/>
      <c r="AR110" s="96" t="s">
        <v>75</v>
      </c>
    </row>
    <row r="111" spans="3:44" ht="15">
      <c r="C111" s="19" t="str">
        <f>"R-HC_Att"&amp;"_"&amp;RIGHT(E111,3)&amp;"_HPN2-C"</f>
        <v>R-HC_Att_ELC_HPN2-C</v>
      </c>
      <c r="D111" s="21" t="s">
        <v>742</v>
      </c>
      <c r="E111" s="21" t="s">
        <v>148</v>
      </c>
      <c r="F111" s="21" t="s">
        <v>557</v>
      </c>
      <c r="G111" s="21" t="s">
        <v>778</v>
      </c>
      <c r="H111" s="16">
        <v>1</v>
      </c>
      <c r="I111" s="20">
        <f>JRC_Data!AD20/JRC_Data!$AC$16</f>
        <v>1.1666666666666667</v>
      </c>
      <c r="J111" s="20">
        <f>JRC_Data!AE20/JRC_Data!$AC$16</f>
        <v>1.3333333333333333</v>
      </c>
      <c r="K111" s="54">
        <f>JRC_Data!AF20/JRC_Data!$AC$16</f>
        <v>1.5</v>
      </c>
      <c r="L111" s="19">
        <f t="shared" ref="L111:L115" si="74">H111*0.9</f>
        <v>0.9</v>
      </c>
      <c r="M111" s="20">
        <f t="shared" si="73"/>
        <v>1.05</v>
      </c>
      <c r="N111" s="20">
        <f t="shared" si="73"/>
        <v>1.2</v>
      </c>
      <c r="O111" s="54">
        <f t="shared" si="73"/>
        <v>1.35</v>
      </c>
      <c r="P111" s="19"/>
      <c r="Q111" s="20"/>
      <c r="R111" s="20"/>
      <c r="S111" s="54"/>
      <c r="T111" s="482">
        <v>20</v>
      </c>
      <c r="U111" s="20"/>
      <c r="V111" s="19">
        <f t="shared" ref="V111:Y115" si="75">V21/$V$20*$V$110</f>
        <v>14.879467421607126</v>
      </c>
      <c r="W111" s="20">
        <f t="shared" si="75"/>
        <v>14.879467421607126</v>
      </c>
      <c r="X111" s="20">
        <f t="shared" si="75"/>
        <v>13.479467421607126</v>
      </c>
      <c r="Y111" s="54">
        <f t="shared" si="75"/>
        <v>13.479467421607126</v>
      </c>
      <c r="Z111" s="60">
        <f>JRC_Data!BL20/1000</f>
        <v>0.2</v>
      </c>
      <c r="AA111" s="63"/>
      <c r="AB111" s="69"/>
      <c r="AC111" s="69"/>
      <c r="AD111" s="69"/>
      <c r="AE111" s="69"/>
      <c r="AF111" s="41"/>
      <c r="AG111" s="60">
        <f t="shared" ref="AG111:AG115" si="76">31.536*(AJ111/1000)</f>
        <v>0.26805600000000002</v>
      </c>
      <c r="AH111" s="63"/>
      <c r="AI111" s="21">
        <v>2019</v>
      </c>
      <c r="AJ111" s="63">
        <v>8.5</v>
      </c>
      <c r="AM111" s="8" t="str">
        <f t="shared" si="69"/>
        <v>R-HC_Att_ELC_HPN2-E</v>
      </c>
      <c r="AN111" s="8" t="str">
        <f t="shared" si="69"/>
        <v>Residential Electric Heat Pump - Ground to Water - SH + SC - E rated dwelling</v>
      </c>
      <c r="AO111" s="96" t="s">
        <v>13</v>
      </c>
      <c r="AP111" s="96" t="s">
        <v>175</v>
      </c>
      <c r="AQ111" s="96"/>
      <c r="AR111" s="96" t="s">
        <v>75</v>
      </c>
    </row>
    <row r="112" spans="3:44" ht="15">
      <c r="C112" s="37" t="str">
        <f>"R-HC_Att"&amp;"_"&amp;RIGHT(E112,3)&amp;"_HPN2-D"</f>
        <v>R-HC_Att_ELC_HPN2-D</v>
      </c>
      <c r="D112" s="27" t="s">
        <v>743</v>
      </c>
      <c r="E112" s="27" t="s">
        <v>148</v>
      </c>
      <c r="F112" s="27" t="s">
        <v>557</v>
      </c>
      <c r="G112" s="27" t="s">
        <v>779</v>
      </c>
      <c r="H112" s="16">
        <v>1</v>
      </c>
      <c r="I112" s="26">
        <f>JRC_Data!AD20/JRC_Data!$AC$16</f>
        <v>1.1666666666666667</v>
      </c>
      <c r="J112" s="26">
        <f>JRC_Data!AE20/JRC_Data!$AC$16</f>
        <v>1.3333333333333333</v>
      </c>
      <c r="K112" s="55">
        <f>JRC_Data!AF20/JRC_Data!$AC$16</f>
        <v>1.5</v>
      </c>
      <c r="L112" s="37">
        <f t="shared" si="74"/>
        <v>0.9</v>
      </c>
      <c r="M112" s="26">
        <f t="shared" si="73"/>
        <v>1.05</v>
      </c>
      <c r="N112" s="26">
        <f t="shared" si="73"/>
        <v>1.2</v>
      </c>
      <c r="O112" s="55">
        <f t="shared" si="73"/>
        <v>1.35</v>
      </c>
      <c r="P112" s="37"/>
      <c r="Q112" s="26"/>
      <c r="R112" s="26"/>
      <c r="S112" s="55"/>
      <c r="T112" s="483">
        <v>20</v>
      </c>
      <c r="U112" s="26"/>
      <c r="V112" s="37">
        <f t="shared" si="75"/>
        <v>15.758934843214252</v>
      </c>
      <c r="W112" s="26">
        <f t="shared" si="75"/>
        <v>15.758934843214252</v>
      </c>
      <c r="X112" s="26">
        <f t="shared" si="75"/>
        <v>14.35893484321425</v>
      </c>
      <c r="Y112" s="55">
        <f t="shared" si="75"/>
        <v>14.35893484321425</v>
      </c>
      <c r="Z112" s="59">
        <f>JRC_Data!BL20/1000</f>
        <v>0.2</v>
      </c>
      <c r="AA112" s="62"/>
      <c r="AB112" s="68"/>
      <c r="AC112" s="68"/>
      <c r="AD112" s="68"/>
      <c r="AE112" s="68"/>
      <c r="AF112" s="39"/>
      <c r="AG112" s="59">
        <f t="shared" si="76"/>
        <v>0.26805600000000002</v>
      </c>
      <c r="AH112" s="62"/>
      <c r="AI112" s="27">
        <v>2019</v>
      </c>
      <c r="AJ112" s="62">
        <v>8.5</v>
      </c>
      <c r="AM112" s="8" t="str">
        <f t="shared" si="69"/>
        <v>R-HC_Att_ELC_HPN2-F</v>
      </c>
      <c r="AN112" s="8" t="str">
        <f t="shared" si="69"/>
        <v>Residential Electric Heat Pump - Ground to Water - SH + SC - F rated dwelling</v>
      </c>
      <c r="AO112" s="96" t="s">
        <v>13</v>
      </c>
      <c r="AP112" s="96" t="s">
        <v>175</v>
      </c>
      <c r="AQ112" s="96"/>
      <c r="AR112" s="96" t="s">
        <v>75</v>
      </c>
    </row>
    <row r="113" spans="3:44" ht="15">
      <c r="C113" s="19" t="str">
        <f>"R-HC_Att"&amp;"_"&amp;RIGHT(E113,3)&amp;"_HPN2-E"</f>
        <v>R-HC_Att_ELC_HPN2-E</v>
      </c>
      <c r="D113" s="21" t="s">
        <v>744</v>
      </c>
      <c r="E113" s="21" t="s">
        <v>148</v>
      </c>
      <c r="F113" s="21" t="s">
        <v>557</v>
      </c>
      <c r="G113" s="21" t="s">
        <v>780</v>
      </c>
      <c r="H113" s="16">
        <v>1</v>
      </c>
      <c r="I113" s="20">
        <f>JRC_Data!AD20/JRC_Data!$AC$16</f>
        <v>1.1666666666666667</v>
      </c>
      <c r="J113" s="20">
        <f>JRC_Data!AE20/JRC_Data!$AC$16</f>
        <v>1.3333333333333333</v>
      </c>
      <c r="K113" s="54">
        <f>JRC_Data!AF20/JRC_Data!$AC$16</f>
        <v>1.5</v>
      </c>
      <c r="L113" s="19">
        <f t="shared" si="74"/>
        <v>0.9</v>
      </c>
      <c r="M113" s="20">
        <f t="shared" si="73"/>
        <v>1.05</v>
      </c>
      <c r="N113" s="20">
        <f t="shared" si="73"/>
        <v>1.2</v>
      </c>
      <c r="O113" s="54">
        <f t="shared" si="73"/>
        <v>1.35</v>
      </c>
      <c r="P113" s="19"/>
      <c r="Q113" s="20"/>
      <c r="R113" s="20"/>
      <c r="S113" s="54"/>
      <c r="T113" s="482">
        <v>20</v>
      </c>
      <c r="U113" s="20"/>
      <c r="V113" s="19">
        <f t="shared" si="75"/>
        <v>16.665052792748867</v>
      </c>
      <c r="W113" s="20">
        <f t="shared" si="75"/>
        <v>16.665052792748867</v>
      </c>
      <c r="X113" s="20">
        <f t="shared" si="75"/>
        <v>15.265052792748865</v>
      </c>
      <c r="Y113" s="54">
        <f t="shared" si="75"/>
        <v>15.265052792748865</v>
      </c>
      <c r="Z113" s="60">
        <f>JRC_Data!BL20/1000</f>
        <v>0.2</v>
      </c>
      <c r="AA113" s="63"/>
      <c r="AB113" s="69"/>
      <c r="AC113" s="69"/>
      <c r="AD113" s="69"/>
      <c r="AE113" s="69"/>
      <c r="AF113" s="41"/>
      <c r="AG113" s="60">
        <f t="shared" si="76"/>
        <v>0.26805600000000002</v>
      </c>
      <c r="AH113" s="63"/>
      <c r="AI113" s="21">
        <v>2019</v>
      </c>
      <c r="AJ113" s="63">
        <v>8.5</v>
      </c>
      <c r="AM113" s="8" t="str">
        <f t="shared" si="69"/>
        <v>R-HC_Att_ELC_HPN2-G</v>
      </c>
      <c r="AN113" s="8" t="str">
        <f t="shared" si="69"/>
        <v>Residential Electric Heat Pump - Ground to Water - SH + SC - G rated dwelling</v>
      </c>
      <c r="AO113" s="96" t="s">
        <v>13</v>
      </c>
      <c r="AP113" s="96" t="s">
        <v>175</v>
      </c>
      <c r="AQ113" s="96"/>
      <c r="AR113" s="96" t="s">
        <v>75</v>
      </c>
    </row>
    <row r="114" spans="3:44" ht="15">
      <c r="C114" s="37" t="str">
        <f>"R-HC_Att"&amp;"_"&amp;RIGHT(E114,3)&amp;"_HPN2-F"</f>
        <v>R-HC_Att_ELC_HPN2-F</v>
      </c>
      <c r="D114" s="27" t="s">
        <v>745</v>
      </c>
      <c r="E114" s="27" t="s">
        <v>148</v>
      </c>
      <c r="F114" s="27" t="s">
        <v>557</v>
      </c>
      <c r="G114" s="27" t="s">
        <v>781</v>
      </c>
      <c r="H114" s="16">
        <v>1</v>
      </c>
      <c r="I114" s="26">
        <f>JRC_Data!AD20/JRC_Data!$AC$16</f>
        <v>1.1666666666666667</v>
      </c>
      <c r="J114" s="26">
        <f>JRC_Data!AE20/JRC_Data!$AC$16</f>
        <v>1.3333333333333333</v>
      </c>
      <c r="K114" s="55">
        <f>JRC_Data!AF20/JRC_Data!$AC$16</f>
        <v>1.5</v>
      </c>
      <c r="L114" s="37">
        <f t="shared" si="74"/>
        <v>0.9</v>
      </c>
      <c r="M114" s="26">
        <f t="shared" si="73"/>
        <v>1.05</v>
      </c>
      <c r="N114" s="26">
        <f t="shared" si="73"/>
        <v>1.2</v>
      </c>
      <c r="O114" s="55">
        <f t="shared" si="73"/>
        <v>1.35</v>
      </c>
      <c r="P114" s="37"/>
      <c r="Q114" s="26"/>
      <c r="R114" s="26"/>
      <c r="S114" s="55"/>
      <c r="T114" s="483">
        <v>20</v>
      </c>
      <c r="U114" s="26"/>
      <c r="V114" s="37">
        <f t="shared" si="75"/>
        <v>16.944283821472105</v>
      </c>
      <c r="W114" s="26">
        <f t="shared" si="75"/>
        <v>16.944283821472105</v>
      </c>
      <c r="X114" s="26">
        <f t="shared" si="75"/>
        <v>15.544283821472105</v>
      </c>
      <c r="Y114" s="55">
        <f t="shared" si="75"/>
        <v>15.544283821472105</v>
      </c>
      <c r="Z114" s="59">
        <f>JRC_Data!BL20/1000</f>
        <v>0.2</v>
      </c>
      <c r="AA114" s="62"/>
      <c r="AB114" s="68"/>
      <c r="AC114" s="68"/>
      <c r="AD114" s="68"/>
      <c r="AE114" s="68"/>
      <c r="AF114" s="39"/>
      <c r="AG114" s="59">
        <f t="shared" si="76"/>
        <v>0.26805600000000002</v>
      </c>
      <c r="AH114" s="62"/>
      <c r="AI114" s="27">
        <v>2019</v>
      </c>
      <c r="AJ114" s="62">
        <v>8.5</v>
      </c>
      <c r="AM114" s="8" t="str">
        <f>C117</f>
        <v>R-SW_Att_GAS_HPN1</v>
      </c>
      <c r="AN114" s="8" t="str">
        <f>D117</f>
        <v>Residential Gas Absorption Heat Pump - Air to Water - SH + WH</v>
      </c>
      <c r="AO114" s="96" t="s">
        <v>13</v>
      </c>
      <c r="AP114" s="96" t="s">
        <v>175</v>
      </c>
      <c r="AQ114" s="96"/>
      <c r="AR114" s="96" t="s">
        <v>75</v>
      </c>
    </row>
    <row r="115" spans="3:44" ht="15">
      <c r="C115" s="226" t="str">
        <f>"R-HC_Att"&amp;"_"&amp;RIGHT(E115,3)&amp;"_HPN2-G"</f>
        <v>R-HC_Att_ELC_HPN2-G</v>
      </c>
      <c r="D115" s="24" t="s">
        <v>746</v>
      </c>
      <c r="E115" s="24" t="s">
        <v>148</v>
      </c>
      <c r="F115" s="24" t="s">
        <v>557</v>
      </c>
      <c r="G115" s="24" t="s">
        <v>782</v>
      </c>
      <c r="H115" s="16">
        <v>1</v>
      </c>
      <c r="I115" s="23">
        <f>JRC_Data!AD20/JRC_Data!$AC$16</f>
        <v>1.1666666666666667</v>
      </c>
      <c r="J115" s="23">
        <f>JRC_Data!AE20/JRC_Data!$AC$16</f>
        <v>1.3333333333333333</v>
      </c>
      <c r="K115" s="56">
        <f>JRC_Data!AF20/JRC_Data!$AC$16</f>
        <v>1.5</v>
      </c>
      <c r="L115" s="226">
        <f t="shared" si="74"/>
        <v>0.9</v>
      </c>
      <c r="M115" s="23">
        <f t="shared" si="73"/>
        <v>1.05</v>
      </c>
      <c r="N115" s="23">
        <f t="shared" si="73"/>
        <v>1.2</v>
      </c>
      <c r="O115" s="56">
        <f t="shared" si="73"/>
        <v>1.35</v>
      </c>
      <c r="P115" s="226"/>
      <c r="Q115" s="23"/>
      <c r="R115" s="23"/>
      <c r="S115" s="56"/>
      <c r="T115" s="485">
        <v>20</v>
      </c>
      <c r="U115" s="23"/>
      <c r="V115" s="226">
        <f t="shared" si="75"/>
        <v>17.223514850195343</v>
      </c>
      <c r="W115" s="23">
        <f t="shared" si="75"/>
        <v>17.223514850195343</v>
      </c>
      <c r="X115" s="23">
        <f t="shared" si="75"/>
        <v>15.823514850195343</v>
      </c>
      <c r="Y115" s="56">
        <f t="shared" si="75"/>
        <v>15.823514850195343</v>
      </c>
      <c r="Z115" s="61">
        <f>JRC_Data!BL20/1000</f>
        <v>0.2</v>
      </c>
      <c r="AA115" s="64"/>
      <c r="AB115" s="486"/>
      <c r="AC115" s="486"/>
      <c r="AD115" s="486"/>
      <c r="AE115" s="486"/>
      <c r="AF115" s="46"/>
      <c r="AG115" s="61">
        <f t="shared" si="76"/>
        <v>0.26805600000000002</v>
      </c>
      <c r="AH115" s="64"/>
      <c r="AI115" s="24">
        <v>2019</v>
      </c>
      <c r="AJ115" s="64">
        <v>8.5</v>
      </c>
      <c r="AM115" s="8" t="str">
        <f t="shared" ref="AM115:AN115" si="77">C118</f>
        <v>R-SW_Att_GAS_HPN2</v>
      </c>
      <c r="AN115" s="8" t="str">
        <f t="shared" si="77"/>
        <v>Residential Gas Engine Heat Pump - Air to Water - SH + WH</v>
      </c>
      <c r="AO115" s="96" t="s">
        <v>13</v>
      </c>
      <c r="AP115" s="96" t="s">
        <v>175</v>
      </c>
      <c r="AQ115" s="96"/>
      <c r="AR115" s="96" t="s">
        <v>75</v>
      </c>
    </row>
    <row r="116" spans="3:44" ht="15">
      <c r="C116" s="30" t="s">
        <v>272</v>
      </c>
      <c r="D116" s="30"/>
      <c r="E116" s="31"/>
      <c r="F116" s="31"/>
      <c r="G116" s="3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1"/>
      <c r="U116" s="31"/>
      <c r="V116" s="30"/>
      <c r="W116" s="30"/>
      <c r="X116" s="30"/>
      <c r="Y116" s="30"/>
      <c r="Z116" s="30"/>
      <c r="AA116" s="488"/>
      <c r="AB116" s="33"/>
      <c r="AC116" s="33"/>
      <c r="AD116" s="33"/>
      <c r="AE116" s="33"/>
      <c r="AF116" s="33"/>
      <c r="AG116" s="30"/>
      <c r="AH116" s="31"/>
      <c r="AI116" s="31"/>
      <c r="AJ116" s="31"/>
      <c r="AM116" s="8" t="str">
        <f>C120</f>
        <v>R-SW_Att_GAS_HHPN1</v>
      </c>
      <c r="AN116" s="8" t="str">
        <f>D120</f>
        <v>Residential Gas Hybrid Heat Pump - Air to Water - SH + WH</v>
      </c>
      <c r="AO116" s="96" t="s">
        <v>13</v>
      </c>
      <c r="AP116" s="96" t="s">
        <v>175</v>
      </c>
      <c r="AQ116" s="96"/>
      <c r="AR116" s="96" t="s">
        <v>75</v>
      </c>
    </row>
    <row r="117" spans="3:44" ht="15">
      <c r="C117" s="16" t="str">
        <f>"R-SW_Att"&amp;"_"&amp;RIGHT(E117,3)&amp;"_HPN1"</f>
        <v>R-SW_Att_GAS_HPN1</v>
      </c>
      <c r="D117" s="17" t="s">
        <v>111</v>
      </c>
      <c r="E117" s="85" t="s">
        <v>693</v>
      </c>
      <c r="F117" s="85" t="s">
        <v>659</v>
      </c>
      <c r="G117" s="85" t="s">
        <v>721</v>
      </c>
      <c r="H117" s="347">
        <f>JRC_Data!AC28/0.81</f>
        <v>1.6666666666666667</v>
      </c>
      <c r="I117" s="347">
        <f>JRC_Data!AD28/0.81</f>
        <v>1.7901234567901232</v>
      </c>
      <c r="J117" s="347">
        <f>JRC_Data!AE28/0.81</f>
        <v>2.0987654320987654</v>
      </c>
      <c r="K117" s="347">
        <f>JRC_Data!AF28/0.81</f>
        <v>2.0987654320987654</v>
      </c>
      <c r="L117" s="43"/>
      <c r="M117" s="44"/>
      <c r="N117" s="44"/>
      <c r="O117" s="45"/>
      <c r="P117" s="16">
        <f>H117*0.7</f>
        <v>1.1666666666666667</v>
      </c>
      <c r="Q117" s="17">
        <f t="shared" ref="Q117:Q118" si="78">I117*0.7</f>
        <v>1.2530864197530862</v>
      </c>
      <c r="R117" s="17">
        <f t="shared" ref="R117:R118" si="79">J117*0.7</f>
        <v>1.4691358024691357</v>
      </c>
      <c r="S117" s="53">
        <f t="shared" ref="S117:S118" si="80">K117*0.7</f>
        <v>1.4691358024691357</v>
      </c>
      <c r="T117" s="85">
        <v>20</v>
      </c>
      <c r="U117" s="45"/>
      <c r="V117" s="16">
        <f>(JRC_Data!BB28/1000)*($U$222/$U$223)</f>
        <v>14.756756756756756</v>
      </c>
      <c r="W117" s="16">
        <f>(JRC_Data!BC28/1000)*($U$222/$U$223)</f>
        <v>13.810810810810811</v>
      </c>
      <c r="X117" s="16">
        <f>(JRC_Data!BD28/1000)*($U$222/$U$223)</f>
        <v>11.918918918918919</v>
      </c>
      <c r="Y117" s="81">
        <f>(JRC_Data!BE28/1000)*($U$222/$U$223)</f>
        <v>11.918918918918919</v>
      </c>
      <c r="Z117" s="81">
        <f>JRC_Data!BL28/1000</f>
        <v>0.23499999999999999</v>
      </c>
      <c r="AA117" s="81"/>
      <c r="AB117" s="53"/>
      <c r="AC117" s="81"/>
      <c r="AD117" s="81"/>
      <c r="AE117" s="81"/>
      <c r="AF117" s="81"/>
      <c r="AG117" s="81">
        <f t="shared" si="52"/>
        <v>0.7884000000000001</v>
      </c>
      <c r="AH117" s="84"/>
      <c r="AI117" s="84">
        <v>2019</v>
      </c>
      <c r="AJ117" s="84">
        <v>25</v>
      </c>
      <c r="AM117" s="8" t="str">
        <f>C122</f>
        <v>R-SW_Att_HET_N1</v>
      </c>
      <c r="AN117" s="8" t="str">
        <f>D122</f>
        <v>Residential District Heating Centralized - SH + WH</v>
      </c>
      <c r="AO117" s="96" t="s">
        <v>13</v>
      </c>
      <c r="AP117" s="96" t="s">
        <v>175</v>
      </c>
      <c r="AQ117" s="96"/>
      <c r="AR117" s="96" t="s">
        <v>75</v>
      </c>
    </row>
    <row r="118" spans="3:44" ht="15">
      <c r="C118" s="226" t="str">
        <f>"R-SW_Att"&amp;"_"&amp;RIGHT(E118,3)&amp;"_HPN2"</f>
        <v>R-SW_Att_GAS_HPN2</v>
      </c>
      <c r="D118" s="23" t="s">
        <v>112</v>
      </c>
      <c r="E118" s="24" t="s">
        <v>693</v>
      </c>
      <c r="F118" s="24" t="s">
        <v>659</v>
      </c>
      <c r="G118" s="24" t="s">
        <v>721</v>
      </c>
      <c r="H118" s="348">
        <f>JRC_Data!AC30/0.9</f>
        <v>1.6666666666666665</v>
      </c>
      <c r="I118" s="348">
        <f>JRC_Data!AD30/0.9</f>
        <v>1.7222222222222223</v>
      </c>
      <c r="J118" s="348">
        <f>JRC_Data!AE30/0.9</f>
        <v>1.7222222222222223</v>
      </c>
      <c r="K118" s="348">
        <f>JRC_Data!AF30/0.9</f>
        <v>1.7777777777777779</v>
      </c>
      <c r="L118" s="46"/>
      <c r="M118" s="47"/>
      <c r="N118" s="47"/>
      <c r="O118" s="48"/>
      <c r="P118" s="226">
        <f>H118*0.7</f>
        <v>1.1666666666666665</v>
      </c>
      <c r="Q118" s="23">
        <f t="shared" si="78"/>
        <v>1.2055555555555555</v>
      </c>
      <c r="R118" s="23">
        <f t="shared" si="79"/>
        <v>1.2055555555555555</v>
      </c>
      <c r="S118" s="56">
        <f t="shared" si="80"/>
        <v>1.2444444444444445</v>
      </c>
      <c r="T118" s="24">
        <v>15</v>
      </c>
      <c r="U118" s="48"/>
      <c r="V118" s="226">
        <f>(JRC_Data!BB30/1000)*($U$222/$U$223)</f>
        <v>44.932432432432435</v>
      </c>
      <c r="W118" s="226">
        <f>(JRC_Data!BC30/1000)*($U$222/$U$223)</f>
        <v>44.932432432432435</v>
      </c>
      <c r="X118" s="226">
        <f>(JRC_Data!BD30/1000)*($U$222/$U$223)</f>
        <v>44.932432432432435</v>
      </c>
      <c r="Y118" s="61">
        <f>(JRC_Data!BE30/1000)*($U$222/$U$223)</f>
        <v>44.932432432432435</v>
      </c>
      <c r="Z118" s="61">
        <f>JRC_Data!BL28/1000</f>
        <v>0.23499999999999999</v>
      </c>
      <c r="AA118" s="61"/>
      <c r="AB118" s="56"/>
      <c r="AC118" s="61"/>
      <c r="AD118" s="61"/>
      <c r="AE118" s="61"/>
      <c r="AF118" s="61"/>
      <c r="AG118" s="61">
        <f>31.536*(AJ118/1000)</f>
        <v>0.7884000000000001</v>
      </c>
      <c r="AH118" s="64"/>
      <c r="AI118" s="64">
        <v>2019</v>
      </c>
      <c r="AJ118" s="64">
        <v>25</v>
      </c>
      <c r="AM118" s="8" t="str">
        <f t="shared" ref="AM118" si="81">C123</f>
        <v>R-SW_Att_HET_N2</v>
      </c>
      <c r="AN118" s="8" t="str">
        <f>D123</f>
        <v>Residential District Heating Decentralized - SH + WH</v>
      </c>
      <c r="AO118" s="96" t="s">
        <v>13</v>
      </c>
      <c r="AP118" s="96" t="s">
        <v>175</v>
      </c>
      <c r="AQ118" s="96"/>
      <c r="AR118" s="96" t="s">
        <v>75</v>
      </c>
    </row>
    <row r="119" spans="3:44" ht="15">
      <c r="C119" s="30" t="s">
        <v>108</v>
      </c>
      <c r="D119" s="30"/>
      <c r="E119" s="31"/>
      <c r="F119" s="31"/>
      <c r="G119" s="31"/>
      <c r="H119" s="31"/>
      <c r="I119" s="31"/>
      <c r="J119" s="31"/>
      <c r="K119" s="31"/>
      <c r="L119" s="32"/>
      <c r="M119" s="32"/>
      <c r="N119" s="32"/>
      <c r="O119" s="32"/>
      <c r="P119" s="30"/>
      <c r="Q119" s="30"/>
      <c r="R119" s="30"/>
      <c r="S119" s="30"/>
      <c r="T119" s="31"/>
      <c r="U119" s="31"/>
      <c r="V119" s="30"/>
      <c r="W119" s="30"/>
      <c r="X119" s="30"/>
      <c r="Y119" s="30"/>
      <c r="Z119" s="30"/>
      <c r="AA119" s="31"/>
      <c r="AB119" s="33"/>
      <c r="AC119" s="33"/>
      <c r="AD119" s="33"/>
      <c r="AE119" s="33"/>
      <c r="AF119" s="33"/>
      <c r="AG119" s="30"/>
      <c r="AH119" s="31"/>
      <c r="AI119" s="31"/>
      <c r="AJ119" s="31"/>
      <c r="AM119" s="8" t="str">
        <f>C125</f>
        <v>R-WH_Att_ELC_N1</v>
      </c>
      <c r="AN119" s="8" t="str">
        <f>D125</f>
        <v xml:space="preserve">Residential Electric Water Heater </v>
      </c>
      <c r="AO119" s="96" t="s">
        <v>13</v>
      </c>
      <c r="AP119" s="96" t="s">
        <v>175</v>
      </c>
      <c r="AQ119" s="96"/>
      <c r="AR119" s="96" t="s">
        <v>75</v>
      </c>
    </row>
    <row r="120" spans="3:44" ht="15">
      <c r="C120" s="89" t="str">
        <f>"R-SW_Att"&amp;"_"&amp;RIGHT(E120,3)&amp;"_HHPN1"</f>
        <v>R-SW_Att_GAS_HHPN1</v>
      </c>
      <c r="D120" s="76" t="s">
        <v>120</v>
      </c>
      <c r="E120" s="109" t="s">
        <v>694</v>
      </c>
      <c r="F120" s="109" t="s">
        <v>659</v>
      </c>
      <c r="G120" s="91" t="s">
        <v>721</v>
      </c>
      <c r="H120" s="347">
        <f>1*$AD$48+JRC_Data!AD18*(1.3-$AD$48)</f>
        <v>3.4850000000000003</v>
      </c>
      <c r="I120" s="347">
        <f>1*$AD$48+JRC_Data!AE18*(1.3-$AD$48)</f>
        <v>3.8650000000000007</v>
      </c>
      <c r="J120" s="347">
        <f>1*$AD$48+JRC_Data!AF18*(1.3-$AD$48)</f>
        <v>4.1500000000000004</v>
      </c>
      <c r="K120" s="347">
        <f>1*$AD$48+JRC_Data!AG18*(1.3-$AD$48)</f>
        <v>4.1500000000000004</v>
      </c>
      <c r="L120" s="46"/>
      <c r="M120" s="47"/>
      <c r="N120" s="47"/>
      <c r="O120" s="48"/>
      <c r="P120" s="226">
        <f>H120*0.7</f>
        <v>2.4395000000000002</v>
      </c>
      <c r="Q120" s="23">
        <f t="shared" ref="Q120" si="82">I120*0.7</f>
        <v>2.7055000000000002</v>
      </c>
      <c r="R120" s="23">
        <f t="shared" ref="R120" si="83">J120*0.7</f>
        <v>2.9050000000000002</v>
      </c>
      <c r="S120" s="56">
        <f t="shared" ref="S120" si="84">K120*0.7</f>
        <v>2.9050000000000002</v>
      </c>
      <c r="T120">
        <v>20</v>
      </c>
      <c r="V120" s="75">
        <f>(V92+V70)*0.8</f>
        <v>9.5138179028489738</v>
      </c>
      <c r="W120" s="75">
        <f>(W92+W70)*0.8</f>
        <v>8.8944751180388462</v>
      </c>
      <c r="X120" s="75">
        <f>(X92+X70)*0.8</f>
        <v>8.3308731838616321</v>
      </c>
      <c r="Y120" s="75">
        <f>(Y92+Y70)*0.8</f>
        <v>8.2751323332287203</v>
      </c>
      <c r="Z120" s="339">
        <f>(JRC_Data!BL9+JRC_Data!BL18)*0.8/1000</f>
        <v>0.308</v>
      </c>
      <c r="AA120" s="79"/>
      <c r="AB120" s="80"/>
      <c r="AC120" s="80"/>
      <c r="AD120" s="80">
        <v>0.35</v>
      </c>
      <c r="AE120" s="69">
        <f>AD120</f>
        <v>0.35</v>
      </c>
      <c r="AF120" s="79">
        <v>5</v>
      </c>
      <c r="AG120" s="78">
        <f t="shared" si="52"/>
        <v>0.45017639999999998</v>
      </c>
      <c r="AH120" s="79"/>
      <c r="AI120" s="79">
        <v>2019</v>
      </c>
      <c r="AJ120" s="79">
        <f>AJ70*AD120+AJ98*(1-AD120)</f>
        <v>14.275</v>
      </c>
      <c r="AM120" s="8" t="str">
        <f t="shared" ref="AM120" si="85">C126</f>
        <v>R-WH_Att_SOL_N1</v>
      </c>
      <c r="AN120" s="8" t="str">
        <f t="shared" ref="AN120" si="86">D126</f>
        <v xml:space="preserve">Residential Solar Water Heater </v>
      </c>
      <c r="AO120" s="96" t="s">
        <v>13</v>
      </c>
      <c r="AP120" s="96" t="s">
        <v>175</v>
      </c>
      <c r="AQ120" s="96"/>
      <c r="AR120" s="96" t="s">
        <v>75</v>
      </c>
    </row>
    <row r="121" spans="3:44" ht="15">
      <c r="C121" s="30" t="s">
        <v>113</v>
      </c>
      <c r="D121" s="30"/>
      <c r="E121" s="31"/>
      <c r="F121" s="31"/>
      <c r="G121" s="31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1"/>
      <c r="U121" s="31"/>
      <c r="V121" s="30"/>
      <c r="W121" s="30"/>
      <c r="X121" s="30"/>
      <c r="Y121" s="30"/>
      <c r="Z121" s="30"/>
      <c r="AA121" s="31"/>
      <c r="AB121" s="33"/>
      <c r="AC121" s="33"/>
      <c r="AD121" s="33"/>
      <c r="AE121" s="33"/>
      <c r="AF121" s="33"/>
      <c r="AG121" s="30"/>
      <c r="AH121" s="31"/>
      <c r="AI121" s="31"/>
      <c r="AJ121" s="31"/>
      <c r="AM121" s="8" t="str">
        <f>C128</f>
        <v>R-SC_Att_ELC_N1</v>
      </c>
      <c r="AN121" s="8" t="str">
        <f>D128</f>
        <v>Residential Electric Air Conditioning</v>
      </c>
      <c r="AO121" s="96" t="s">
        <v>13</v>
      </c>
      <c r="AP121" s="96" t="s">
        <v>175</v>
      </c>
      <c r="AQ121" s="96"/>
      <c r="AR121" s="96" t="s">
        <v>75</v>
      </c>
    </row>
    <row r="122" spans="3:44" ht="15">
      <c r="C122" s="16" t="str">
        <f>"R-SW_Att"&amp;"_"&amp;RIGHT(E122,3)&amp;"_N1"</f>
        <v>R-SW_Att_HET_N1</v>
      </c>
      <c r="D122" s="17" t="s">
        <v>114</v>
      </c>
      <c r="E122" s="85" t="s">
        <v>257</v>
      </c>
      <c r="F122" s="85"/>
      <c r="G122" s="85" t="s">
        <v>721</v>
      </c>
      <c r="H122" s="16">
        <v>1</v>
      </c>
      <c r="I122" s="17">
        <v>1</v>
      </c>
      <c r="J122" s="17">
        <v>1</v>
      </c>
      <c r="K122" s="53">
        <v>1</v>
      </c>
      <c r="L122" s="43"/>
      <c r="M122" s="44"/>
      <c r="N122" s="44"/>
      <c r="O122" s="45"/>
      <c r="P122" s="49">
        <v>0.7</v>
      </c>
      <c r="Q122" s="85">
        <v>0.7</v>
      </c>
      <c r="R122" s="85">
        <v>0.7</v>
      </c>
      <c r="S122" s="18">
        <v>0.7</v>
      </c>
      <c r="T122" s="49">
        <v>20</v>
      </c>
      <c r="U122" s="45"/>
      <c r="V122" s="16">
        <f>(JRC_Data!BB62/1000)*($U$222/$U$218)</f>
        <v>2.7222222222222219</v>
      </c>
      <c r="W122" s="16">
        <f>(JRC_Data!BC62/1000)*($U$222/$U$218)</f>
        <v>2.7222222222222219</v>
      </c>
      <c r="X122" s="16">
        <f>(JRC_Data!BD62/1000)*($U$222/$U$218)</f>
        <v>2.7222222222222219</v>
      </c>
      <c r="Y122" s="16">
        <f>(JRC_Data!BE62/1000)*($U$222/$U$218)</f>
        <v>2.7222222222222219</v>
      </c>
      <c r="Z122" s="81">
        <f>JRC_Data!BL62/1000</f>
        <v>0.15</v>
      </c>
      <c r="AA122" s="81"/>
      <c r="AB122" s="81"/>
      <c r="AC122" s="81"/>
      <c r="AD122" s="81"/>
      <c r="AE122" s="81"/>
      <c r="AF122" s="81"/>
      <c r="AG122" s="81">
        <f t="shared" si="52"/>
        <v>0.7884000000000001</v>
      </c>
      <c r="AH122" s="84"/>
      <c r="AI122" s="84">
        <v>2019</v>
      </c>
      <c r="AJ122" s="84">
        <v>25</v>
      </c>
      <c r="AM122" s="8"/>
      <c r="AN122" s="8"/>
      <c r="AO122" s="96"/>
      <c r="AP122" s="96"/>
      <c r="AQ122" s="96"/>
      <c r="AR122" s="96"/>
    </row>
    <row r="123" spans="3:44" ht="15">
      <c r="C123" s="226" t="str">
        <f>"R-SW_Att"&amp;"_"&amp;RIGHT(E123,3)&amp;"_N2"</f>
        <v>R-SW_Att_HET_N2</v>
      </c>
      <c r="D123" s="23" t="s">
        <v>115</v>
      </c>
      <c r="E123" s="24" t="s">
        <v>257</v>
      </c>
      <c r="F123" s="24"/>
      <c r="G123" s="24" t="s">
        <v>721</v>
      </c>
      <c r="H123" s="226">
        <v>1</v>
      </c>
      <c r="I123" s="23">
        <v>1</v>
      </c>
      <c r="J123" s="23">
        <v>1</v>
      </c>
      <c r="K123" s="56">
        <v>1</v>
      </c>
      <c r="L123" s="46"/>
      <c r="M123" s="47"/>
      <c r="N123" s="47"/>
      <c r="O123" s="48"/>
      <c r="P123" s="52">
        <v>0.7</v>
      </c>
      <c r="Q123" s="24">
        <v>0.7</v>
      </c>
      <c r="R123" s="24">
        <v>0.7</v>
      </c>
      <c r="S123" s="25">
        <v>0.7</v>
      </c>
      <c r="T123" s="52">
        <v>20</v>
      </c>
      <c r="U123" s="48"/>
      <c r="V123" s="226">
        <f>(JRC_Data!BB62/1000)*($U$222/$U$218)</f>
        <v>2.7222222222222219</v>
      </c>
      <c r="W123" s="226">
        <f>(JRC_Data!BC62/1000)*($U$222/$U$218)</f>
        <v>2.7222222222222219</v>
      </c>
      <c r="X123" s="226">
        <f>(JRC_Data!BD62/1000)*($U$222/$U$218)</f>
        <v>2.7222222222222219</v>
      </c>
      <c r="Y123" s="226">
        <f>(JRC_Data!BE62/1000)*($U$222/$U$218)</f>
        <v>2.7222222222222219</v>
      </c>
      <c r="Z123" s="61">
        <f>JRC_Data!BL62/1000</f>
        <v>0.15</v>
      </c>
      <c r="AA123" s="61"/>
      <c r="AB123" s="61"/>
      <c r="AC123" s="61"/>
      <c r="AD123" s="61"/>
      <c r="AE123" s="61"/>
      <c r="AF123" s="61"/>
      <c r="AG123" s="61">
        <f t="shared" si="52"/>
        <v>0.7884000000000001</v>
      </c>
      <c r="AH123" s="64"/>
      <c r="AI123" s="64">
        <v>2019</v>
      </c>
      <c r="AJ123" s="64">
        <v>25</v>
      </c>
      <c r="AM123" s="8"/>
      <c r="AN123" s="8"/>
      <c r="AO123" s="96"/>
      <c r="AP123" s="96"/>
      <c r="AQ123" s="96"/>
      <c r="AR123" s="96"/>
    </row>
    <row r="124" spans="3:44" ht="15">
      <c r="C124" s="30" t="s">
        <v>116</v>
      </c>
      <c r="D124" s="30"/>
      <c r="E124" s="31"/>
      <c r="F124" s="31"/>
      <c r="G124" s="31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1"/>
      <c r="U124" s="31"/>
      <c r="V124" s="30"/>
      <c r="W124" s="30"/>
      <c r="X124" s="30"/>
      <c r="Y124" s="30"/>
      <c r="Z124" s="30"/>
      <c r="AA124" s="31"/>
      <c r="AB124" s="33"/>
      <c r="AC124" s="33"/>
      <c r="AD124" s="33"/>
      <c r="AE124" s="33"/>
      <c r="AF124" s="33"/>
      <c r="AG124" s="30"/>
      <c r="AH124" s="31"/>
      <c r="AI124" s="31"/>
      <c r="AJ124" s="31"/>
      <c r="AM124" s="8"/>
      <c r="AN124" s="8"/>
      <c r="AO124" s="96"/>
      <c r="AP124" s="96"/>
      <c r="AQ124" s="96"/>
      <c r="AR124" s="96"/>
    </row>
    <row r="125" spans="3:44" ht="15">
      <c r="C125" s="16" t="str">
        <f>"R-WH_Att"&amp;"_"&amp;RIGHT(E125,3)&amp;"_N1"</f>
        <v>R-WH_Att_ELC_N1</v>
      </c>
      <c r="D125" s="17" t="s">
        <v>117</v>
      </c>
      <c r="E125" s="85" t="s">
        <v>148</v>
      </c>
      <c r="F125" s="85"/>
      <c r="G125" s="53" t="s">
        <v>138</v>
      </c>
      <c r="H125" s="43"/>
      <c r="I125" s="44"/>
      <c r="J125" s="44"/>
      <c r="K125" s="45"/>
      <c r="L125" s="43"/>
      <c r="M125" s="44"/>
      <c r="N125" s="44"/>
      <c r="O125" s="45"/>
      <c r="P125" s="49">
        <v>0.7</v>
      </c>
      <c r="Q125" s="85">
        <v>0.7</v>
      </c>
      <c r="R125" s="85">
        <v>0.7</v>
      </c>
      <c r="S125" s="18">
        <v>0.7</v>
      </c>
      <c r="T125" s="49">
        <v>15</v>
      </c>
      <c r="U125" s="45"/>
      <c r="V125" s="16">
        <f>(JRC_Data!BB48/1000)*($U$216/$U$216)*0.5</f>
        <v>2</v>
      </c>
      <c r="W125" s="16">
        <f>(JRC_Data!BC48/1000)*($U$216/$U$216)*0.5</f>
        <v>2</v>
      </c>
      <c r="X125" s="16">
        <f>(JRC_Data!BD48/1000)*($U$216/$U$216)*0.5</f>
        <v>2</v>
      </c>
      <c r="Y125" s="16">
        <f>(JRC_Data!BE48/1000)*($U$216/$U$216)*0.5</f>
        <v>2</v>
      </c>
      <c r="Z125" s="81">
        <f>JRC_Data!BL48/1000</f>
        <v>0.05</v>
      </c>
      <c r="AA125" s="81"/>
      <c r="AB125" s="81"/>
      <c r="AC125" s="81"/>
      <c r="AD125" s="81"/>
      <c r="AE125" s="81"/>
      <c r="AF125" s="81"/>
      <c r="AG125" s="81">
        <f t="shared" si="52"/>
        <v>0.18921600000000002</v>
      </c>
      <c r="AH125" s="84"/>
      <c r="AI125" s="84">
        <v>2019</v>
      </c>
      <c r="AJ125" s="84">
        <v>6</v>
      </c>
      <c r="AM125" s="8"/>
      <c r="AN125" s="8"/>
      <c r="AO125" s="96"/>
      <c r="AP125" s="96"/>
      <c r="AQ125" s="96"/>
      <c r="AR125" s="96"/>
    </row>
    <row r="126" spans="3:44" ht="15">
      <c r="C126" s="226" t="str">
        <f>"R-WH_Att"&amp;"_"&amp;RIGHT(E126,3)&amp;"_N1"</f>
        <v>R-WH_Att_SOL_N1</v>
      </c>
      <c r="D126" s="23" t="s">
        <v>118</v>
      </c>
      <c r="E126" s="24" t="s">
        <v>266</v>
      </c>
      <c r="F126" s="24"/>
      <c r="G126" s="56" t="s">
        <v>138</v>
      </c>
      <c r="H126" s="46"/>
      <c r="I126" s="47"/>
      <c r="J126" s="47"/>
      <c r="K126" s="48"/>
      <c r="L126" s="46"/>
      <c r="M126" s="47"/>
      <c r="N126" s="47"/>
      <c r="O126" s="48"/>
      <c r="P126" s="50">
        <v>1</v>
      </c>
      <c r="Q126" s="21">
        <v>1</v>
      </c>
      <c r="R126" s="21">
        <v>1</v>
      </c>
      <c r="S126" s="22">
        <v>1</v>
      </c>
      <c r="T126" s="50">
        <v>25</v>
      </c>
      <c r="U126" s="19">
        <v>30</v>
      </c>
      <c r="V126" s="19">
        <f>(JRC_Data!BB45/1000)*($U$216/$U$216)*0.5</f>
        <v>2.7</v>
      </c>
      <c r="W126" s="19">
        <f>(JRC_Data!BC45/1000)*($U$216/$U$216)*0.5</f>
        <v>2.5499999999999998</v>
      </c>
      <c r="X126" s="19">
        <f>(JRC_Data!BD45/1000)*($U$216/$U$216)*0.5</f>
        <v>2.2999999999999998</v>
      </c>
      <c r="Y126" s="19">
        <f>(JRC_Data!BE45/1000)*($U$216/$U$216)*0.5</f>
        <v>1.85</v>
      </c>
      <c r="Z126" s="60">
        <f>JRC_Data!BL45/1000</f>
        <v>6.2E-2</v>
      </c>
      <c r="AA126" s="60"/>
      <c r="AB126" s="60"/>
      <c r="AC126" s="60"/>
      <c r="AD126" s="60"/>
      <c r="AE126" s="60"/>
      <c r="AF126" s="60"/>
      <c r="AG126" s="60">
        <f t="shared" si="52"/>
        <v>0.18921600000000002</v>
      </c>
      <c r="AH126" s="64"/>
      <c r="AI126" s="63">
        <v>2019</v>
      </c>
      <c r="AJ126" s="63">
        <v>6</v>
      </c>
      <c r="AM126" s="8"/>
      <c r="AN126" s="8"/>
      <c r="AO126" s="96"/>
      <c r="AP126" s="96"/>
      <c r="AQ126" s="96"/>
      <c r="AR126" s="96"/>
    </row>
    <row r="127" spans="3:44" ht="15">
      <c r="C127" s="30" t="s">
        <v>276</v>
      </c>
      <c r="D127" s="30"/>
      <c r="E127" s="31"/>
      <c r="F127" s="31"/>
      <c r="G127" s="31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1"/>
      <c r="U127" s="31"/>
      <c r="V127" s="30"/>
      <c r="W127" s="30"/>
      <c r="X127" s="30"/>
      <c r="Y127" s="30"/>
      <c r="Z127" s="30"/>
      <c r="AA127" s="31"/>
      <c r="AB127" s="33"/>
      <c r="AC127" s="33"/>
      <c r="AD127" s="33"/>
      <c r="AE127" s="33"/>
      <c r="AF127" s="33"/>
      <c r="AG127" s="30"/>
      <c r="AH127" s="31"/>
      <c r="AI127" s="31"/>
      <c r="AJ127" s="31"/>
      <c r="AM127" s="8"/>
      <c r="AN127" s="8"/>
      <c r="AO127" s="96"/>
      <c r="AP127" s="96"/>
      <c r="AQ127" s="96"/>
      <c r="AR127" s="96"/>
    </row>
    <row r="128" spans="3:44" ht="15">
      <c r="C128" s="26" t="str">
        <f>"R-SC_Att"&amp;"_"&amp;RIGHT(E128,3)&amp;"_N1"</f>
        <v>R-SC_Att_ELC_N1</v>
      </c>
      <c r="D128" s="90" t="s">
        <v>119</v>
      </c>
      <c r="E128" s="105" t="s">
        <v>148</v>
      </c>
      <c r="F128" s="105"/>
      <c r="G128" s="106" t="s">
        <v>137</v>
      </c>
      <c r="H128" s="103"/>
      <c r="I128" s="104"/>
      <c r="J128" s="104"/>
      <c r="K128" s="104"/>
      <c r="L128" s="544">
        <v>1</v>
      </c>
      <c r="M128" s="545">
        <f>JRC_Data!AD16/JRC_Data!$AC$16</f>
        <v>1.0666666666666667</v>
      </c>
      <c r="N128" s="545">
        <f>JRC_Data!AE16/JRC_Data!$AC$16</f>
        <v>1.2333333333333334</v>
      </c>
      <c r="O128" s="545">
        <f>JRC_Data!AF16/JRC_Data!$AC$16</f>
        <v>1.3333333333333333</v>
      </c>
      <c r="P128" s="104"/>
      <c r="Q128" s="104"/>
      <c r="R128" s="104"/>
      <c r="S128" s="93"/>
      <c r="T128" s="92">
        <v>20</v>
      </c>
      <c r="U128" s="93"/>
      <c r="V128" s="89">
        <f>(JRC_Data!BB16/1000)*($U$217/$U$222)</f>
        <v>1.9786641929499076</v>
      </c>
      <c r="W128" s="89">
        <f>(JRC_Data!BC16/1000)*($U$217/$U$222)</f>
        <v>1.8887249114521845</v>
      </c>
      <c r="X128" s="89">
        <f>(JRC_Data!BD16/1000)*($U$217/$U$222)</f>
        <v>1.7088463484567382</v>
      </c>
      <c r="Y128" s="89">
        <f>(JRC_Data!BE16/1000)*($U$217/$U$222)</f>
        <v>1.6189070669590153</v>
      </c>
      <c r="Z128" s="87">
        <f>JRC_Data!BL16/1000</f>
        <v>3.4000000000000002E-2</v>
      </c>
      <c r="AA128" s="87"/>
      <c r="AB128" s="87"/>
      <c r="AC128" s="87"/>
      <c r="AD128" s="87"/>
      <c r="AE128" s="87"/>
      <c r="AF128" s="87"/>
      <c r="AG128" s="87">
        <f t="shared" si="52"/>
        <v>0.18921600000000002</v>
      </c>
      <c r="AH128" s="86"/>
      <c r="AI128" s="86">
        <v>2019</v>
      </c>
      <c r="AJ128" s="86">
        <v>6</v>
      </c>
      <c r="AM128" s="8"/>
      <c r="AN128" s="8"/>
      <c r="AO128" s="96"/>
      <c r="AP128" s="96"/>
      <c r="AQ128" s="96"/>
      <c r="AR128" s="96"/>
    </row>
    <row r="129" spans="3:44" ht="15">
      <c r="AM129" s="8"/>
      <c r="AN129" s="8"/>
      <c r="AO129" s="96"/>
      <c r="AP129" s="96"/>
      <c r="AQ129" s="96"/>
      <c r="AR129" s="96"/>
    </row>
    <row r="130" spans="3:44" ht="15">
      <c r="AM130" s="8"/>
      <c r="AN130" s="8"/>
      <c r="AO130" s="96"/>
      <c r="AP130" s="96"/>
      <c r="AQ130" s="96"/>
      <c r="AR130" s="96"/>
    </row>
    <row r="133" spans="3:44">
      <c r="H133" s="2" t="s">
        <v>19</v>
      </c>
      <c r="AL133" s="7" t="s">
        <v>20</v>
      </c>
      <c r="AM133" s="8"/>
      <c r="AN133" s="8"/>
      <c r="AO133" s="8"/>
      <c r="AP133" s="8"/>
      <c r="AQ133" s="8"/>
      <c r="AR133" s="8"/>
    </row>
    <row r="134" spans="3:44" ht="45.75" thickBot="1">
      <c r="C134" s="11" t="s">
        <v>21</v>
      </c>
      <c r="D134" s="12" t="s">
        <v>32</v>
      </c>
      <c r="E134" s="11" t="s">
        <v>23</v>
      </c>
      <c r="F134" s="11" t="s">
        <v>555</v>
      </c>
      <c r="G134" s="11" t="s">
        <v>24</v>
      </c>
      <c r="H134" s="14" t="s">
        <v>820</v>
      </c>
      <c r="I134" s="14" t="s">
        <v>728</v>
      </c>
      <c r="J134" s="14" t="s">
        <v>729</v>
      </c>
      <c r="K134" s="14" t="s">
        <v>730</v>
      </c>
      <c r="L134" s="14" t="s">
        <v>529</v>
      </c>
      <c r="M134" s="14" t="s">
        <v>530</v>
      </c>
      <c r="N134" s="14" t="s">
        <v>531</v>
      </c>
      <c r="O134" s="14" t="s">
        <v>532</v>
      </c>
      <c r="P134" s="14" t="s">
        <v>533</v>
      </c>
      <c r="Q134" s="14" t="s">
        <v>534</v>
      </c>
      <c r="R134" s="14" t="s">
        <v>535</v>
      </c>
      <c r="S134" s="14" t="s">
        <v>536</v>
      </c>
      <c r="T134" s="15" t="s">
        <v>26</v>
      </c>
      <c r="U134" s="15" t="s">
        <v>76</v>
      </c>
      <c r="V134" s="14" t="s">
        <v>821</v>
      </c>
      <c r="W134" s="14" t="s">
        <v>88</v>
      </c>
      <c r="X134" s="14" t="s">
        <v>89</v>
      </c>
      <c r="Y134" s="14" t="s">
        <v>90</v>
      </c>
      <c r="Z134" s="14" t="s">
        <v>61</v>
      </c>
      <c r="AA134" s="14" t="s">
        <v>62</v>
      </c>
      <c r="AB134" s="14" t="s">
        <v>280</v>
      </c>
      <c r="AC134" s="14" t="s">
        <v>281</v>
      </c>
      <c r="AD134" s="14" t="s">
        <v>282</v>
      </c>
      <c r="AE134" s="14" t="s">
        <v>692</v>
      </c>
      <c r="AF134" s="14" t="s">
        <v>238</v>
      </c>
      <c r="AG134" s="14" t="s">
        <v>77</v>
      </c>
      <c r="AH134" s="14" t="s">
        <v>267</v>
      </c>
      <c r="AI134" s="14" t="s">
        <v>78</v>
      </c>
      <c r="AJ134" s="14" t="s">
        <v>553</v>
      </c>
      <c r="AL134" s="9" t="s">
        <v>27</v>
      </c>
      <c r="AM134" s="9" t="s">
        <v>21</v>
      </c>
      <c r="AN134" s="9" t="s">
        <v>22</v>
      </c>
      <c r="AO134" s="9" t="s">
        <v>28</v>
      </c>
      <c r="AP134" s="9" t="s">
        <v>29</v>
      </c>
      <c r="AQ134" s="9" t="s">
        <v>30</v>
      </c>
      <c r="AR134" s="9" t="s">
        <v>67</v>
      </c>
    </row>
    <row r="135" spans="3:44" ht="45">
      <c r="C135" s="13" t="s">
        <v>79</v>
      </c>
      <c r="D135" s="13" t="s">
        <v>33</v>
      </c>
      <c r="E135" s="13" t="s">
        <v>80</v>
      </c>
      <c r="F135" s="13" t="s">
        <v>556</v>
      </c>
      <c r="G135" s="13" t="s">
        <v>81</v>
      </c>
      <c r="H135" s="585" t="s">
        <v>82</v>
      </c>
      <c r="I135" s="586"/>
      <c r="J135" s="586"/>
      <c r="K135" s="587"/>
      <c r="L135" s="585" t="s">
        <v>83</v>
      </c>
      <c r="M135" s="586"/>
      <c r="N135" s="586"/>
      <c r="O135" s="587"/>
      <c r="P135" s="585" t="s">
        <v>84</v>
      </c>
      <c r="Q135" s="586"/>
      <c r="R135" s="586"/>
      <c r="S135" s="587"/>
      <c r="T135" s="585" t="s">
        <v>85</v>
      </c>
      <c r="U135" s="587"/>
      <c r="V135" s="588" t="s">
        <v>86</v>
      </c>
      <c r="W135" s="589"/>
      <c r="X135" s="589"/>
      <c r="Y135" s="590"/>
      <c r="Z135" s="57"/>
      <c r="AA135" s="57"/>
      <c r="AB135" s="65" t="s">
        <v>207</v>
      </c>
      <c r="AC135" s="67" t="s">
        <v>207</v>
      </c>
      <c r="AD135" s="67" t="s">
        <v>207</v>
      </c>
      <c r="AE135" s="67" t="s">
        <v>207</v>
      </c>
      <c r="AF135" s="67" t="s">
        <v>237</v>
      </c>
      <c r="AG135" s="57" t="s">
        <v>66</v>
      </c>
      <c r="AH135" s="57" t="s">
        <v>87</v>
      </c>
      <c r="AI135" s="57"/>
      <c r="AJ135" s="57"/>
      <c r="AL135" s="199" t="s">
        <v>69</v>
      </c>
      <c r="AM135" s="199" t="s">
        <v>70</v>
      </c>
      <c r="AN135" s="199" t="s">
        <v>33</v>
      </c>
      <c r="AO135" s="199" t="s">
        <v>71</v>
      </c>
      <c r="AP135" s="199" t="s">
        <v>72</v>
      </c>
      <c r="AQ135" s="199" t="s">
        <v>73</v>
      </c>
      <c r="AR135" s="199" t="s">
        <v>74</v>
      </c>
    </row>
    <row r="136" spans="3:44" ht="30" customHeight="1" thickBot="1">
      <c r="C136" s="11" t="s">
        <v>550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340"/>
      <c r="U136" s="340"/>
      <c r="V136" s="340"/>
      <c r="W136" s="340"/>
      <c r="X136" s="340"/>
      <c r="Y136" s="340"/>
      <c r="Z136" s="340"/>
      <c r="AA136" s="340"/>
      <c r="AB136" s="340"/>
      <c r="AC136" s="340"/>
      <c r="AD136" s="340"/>
      <c r="AE136" s="340"/>
      <c r="AF136" s="340"/>
      <c r="AG136" s="340"/>
      <c r="AH136" s="340"/>
      <c r="AI136" s="340"/>
      <c r="AJ136" s="340"/>
      <c r="AL136" s="96" t="s">
        <v>31</v>
      </c>
      <c r="AM136" s="8" t="str">
        <f t="shared" ref="AM136:AM147" si="87">C138</f>
        <v>R-SH_Det_KER_N1</v>
      </c>
      <c r="AN136" s="8" t="str">
        <f t="shared" ref="AN136:AN147" si="88">D138</f>
        <v>Residential Kerosene Heating Oil - New 1 SH</v>
      </c>
      <c r="AO136" s="96" t="s">
        <v>13</v>
      </c>
      <c r="AP136" s="96" t="s">
        <v>175</v>
      </c>
      <c r="AQ136" s="96"/>
      <c r="AR136" s="96" t="s">
        <v>75</v>
      </c>
    </row>
    <row r="137" spans="3:44" ht="15">
      <c r="C137" s="34" t="s">
        <v>269</v>
      </c>
      <c r="D137" s="35"/>
      <c r="E137" s="35"/>
      <c r="F137" s="35"/>
      <c r="G137" s="36"/>
      <c r="H137" s="579" t="s">
        <v>34</v>
      </c>
      <c r="I137" s="580"/>
      <c r="J137" s="580"/>
      <c r="K137" s="581"/>
      <c r="L137" s="580" t="s">
        <v>34</v>
      </c>
      <c r="M137" s="580"/>
      <c r="N137" s="580"/>
      <c r="O137" s="581"/>
      <c r="P137" s="579" t="s">
        <v>34</v>
      </c>
      <c r="Q137" s="580"/>
      <c r="R137" s="580"/>
      <c r="S137" s="581"/>
      <c r="T137" s="582" t="s">
        <v>68</v>
      </c>
      <c r="U137" s="583"/>
      <c r="V137" s="582" t="s">
        <v>503</v>
      </c>
      <c r="W137" s="584"/>
      <c r="X137" s="584"/>
      <c r="Y137" s="583"/>
      <c r="Z137" s="341" t="s">
        <v>514</v>
      </c>
      <c r="AA137" s="341" t="s">
        <v>93</v>
      </c>
      <c r="AB137" s="342" t="s">
        <v>34</v>
      </c>
      <c r="AC137" s="341" t="s">
        <v>34</v>
      </c>
      <c r="AD137" s="341" t="s">
        <v>34</v>
      </c>
      <c r="AE137" s="341"/>
      <c r="AF137" s="341"/>
      <c r="AG137" s="343" t="s">
        <v>283</v>
      </c>
      <c r="AH137" s="341" t="s">
        <v>34</v>
      </c>
      <c r="AI137" s="341" t="s">
        <v>94</v>
      </c>
      <c r="AJ137" s="341" t="s">
        <v>554</v>
      </c>
      <c r="AL137" s="96"/>
      <c r="AM137" s="8" t="str">
        <f t="shared" si="87"/>
        <v>R-SW_Det_KER_N1</v>
      </c>
      <c r="AN137" s="8" t="str">
        <f t="shared" si="88"/>
        <v>Residential Kerosene Heating Oil - New 2 SH + WH</v>
      </c>
      <c r="AO137" s="96" t="s">
        <v>13</v>
      </c>
      <c r="AP137" s="96" t="s">
        <v>175</v>
      </c>
      <c r="AQ137" s="96"/>
      <c r="AR137" s="96" t="s">
        <v>75</v>
      </c>
    </row>
    <row r="138" spans="3:44" ht="15">
      <c r="C138" s="16" t="str">
        <f>"R-SH_Det"&amp;"_"&amp;RIGHT(E138,3)&amp;"_N1"</f>
        <v>R-SH_Det_KER_N1</v>
      </c>
      <c r="D138" s="17" t="s">
        <v>96</v>
      </c>
      <c r="E138" s="85" t="s">
        <v>259</v>
      </c>
      <c r="F138" s="85"/>
      <c r="G138" s="480" t="s">
        <v>723</v>
      </c>
      <c r="H138" s="16">
        <v>1</v>
      </c>
      <c r="I138" s="26"/>
      <c r="J138" s="26"/>
      <c r="K138" s="55"/>
      <c r="L138" s="43"/>
      <c r="M138" s="44"/>
      <c r="N138" s="44"/>
      <c r="O138" s="45"/>
      <c r="P138" s="16"/>
      <c r="Q138" s="17"/>
      <c r="R138" s="17"/>
      <c r="S138" s="53"/>
      <c r="T138" s="51">
        <v>20</v>
      </c>
      <c r="U138" s="38"/>
      <c r="V138" s="347">
        <f>V142*1.3</f>
        <v>4.5825000000000005</v>
      </c>
      <c r="W138" s="347">
        <f t="shared" ref="W138:Y138" si="89">W142*1.3</f>
        <v>4.5825000000000005</v>
      </c>
      <c r="X138" s="347">
        <f t="shared" si="89"/>
        <v>4.5825000000000005</v>
      </c>
      <c r="Y138" s="347">
        <f t="shared" si="89"/>
        <v>4.5825000000000005</v>
      </c>
      <c r="Z138" s="347">
        <v>0.12</v>
      </c>
      <c r="AA138" s="62"/>
      <c r="AB138" s="39"/>
      <c r="AC138" s="68"/>
      <c r="AD138" s="68"/>
      <c r="AE138" s="68"/>
      <c r="AF138" s="68"/>
      <c r="AG138" s="59">
        <f t="shared" ref="AG138:AG201" si="90">31.536*(AJ138/1000)</f>
        <v>0.94608000000000003</v>
      </c>
      <c r="AH138" s="62"/>
      <c r="AI138" s="62">
        <v>2019</v>
      </c>
      <c r="AJ138" s="62">
        <v>30</v>
      </c>
      <c r="AL138" s="96"/>
      <c r="AM138" s="8" t="str">
        <f t="shared" si="87"/>
        <v>R-SW_Det_KER_N2</v>
      </c>
      <c r="AN138" s="8" t="str">
        <f t="shared" si="88"/>
        <v>Residential Kerosene Heating Oil - New 3 SH+WH + Solar</v>
      </c>
      <c r="AO138" s="96" t="s">
        <v>13</v>
      </c>
      <c r="AP138" s="96" t="s">
        <v>175</v>
      </c>
      <c r="AQ138" s="96"/>
      <c r="AR138" s="96" t="s">
        <v>75</v>
      </c>
    </row>
    <row r="139" spans="3:44" ht="15">
      <c r="C139" s="19" t="str">
        <f>"R-SW_Det"&amp;"_"&amp;RIGHT(E139,3)&amp;"_N1"</f>
        <v>R-SW_Det_KER_N1</v>
      </c>
      <c r="D139" s="20" t="s">
        <v>97</v>
      </c>
      <c r="E139" s="21" t="s">
        <v>259</v>
      </c>
      <c r="F139" s="21"/>
      <c r="G139" s="54" t="s">
        <v>724</v>
      </c>
      <c r="H139" s="16">
        <v>1</v>
      </c>
      <c r="I139" s="20"/>
      <c r="J139" s="20"/>
      <c r="K139" s="54"/>
      <c r="L139" s="41"/>
      <c r="M139" s="29"/>
      <c r="N139" s="29"/>
      <c r="O139" s="42"/>
      <c r="P139" s="19">
        <f>H139*0.7</f>
        <v>0.7</v>
      </c>
      <c r="Q139" s="20"/>
      <c r="R139" s="20"/>
      <c r="S139" s="54"/>
      <c r="T139" s="50">
        <v>20</v>
      </c>
      <c r="U139" s="22"/>
      <c r="V139" s="348">
        <f>V143*1.3</f>
        <v>4.9452075289575284</v>
      </c>
      <c r="W139" s="348">
        <f t="shared" ref="W139:Y139" si="91">W143*1.3</f>
        <v>4.9452075289575284</v>
      </c>
      <c r="X139" s="348">
        <f t="shared" si="91"/>
        <v>4.9452075289575284</v>
      </c>
      <c r="Y139" s="348">
        <f t="shared" si="91"/>
        <v>4.9452075289575284</v>
      </c>
      <c r="Z139" s="348">
        <v>0.12</v>
      </c>
      <c r="AA139" s="63"/>
      <c r="AB139" s="41"/>
      <c r="AC139" s="69"/>
      <c r="AD139" s="69"/>
      <c r="AE139" s="69"/>
      <c r="AF139" s="69"/>
      <c r="AG139" s="60">
        <f t="shared" si="90"/>
        <v>1.1983680000000001</v>
      </c>
      <c r="AH139" s="63"/>
      <c r="AI139" s="63">
        <v>2019</v>
      </c>
      <c r="AJ139" s="63">
        <v>38</v>
      </c>
      <c r="AL139" s="96"/>
      <c r="AM139" s="8" t="str">
        <f t="shared" si="87"/>
        <v>R-SW_Det_KER_N3</v>
      </c>
      <c r="AN139" s="8" t="str">
        <f t="shared" si="88"/>
        <v>Residential Kerosene Heating Oil - New 3 SH+WH + Wood Stove</v>
      </c>
      <c r="AO139" s="97" t="s">
        <v>13</v>
      </c>
      <c r="AP139" s="97" t="s">
        <v>175</v>
      </c>
      <c r="AQ139" s="96"/>
      <c r="AR139" s="96"/>
    </row>
    <row r="140" spans="3:44" ht="15">
      <c r="C140" s="37" t="str">
        <f>"R-SW_Det"&amp;"_"&amp;RIGHT(E140,3)&amp;"_N2"</f>
        <v>R-SW_Det_KER_N2</v>
      </c>
      <c r="D140" s="26" t="s">
        <v>98</v>
      </c>
      <c r="E140" s="27" t="s">
        <v>261</v>
      </c>
      <c r="F140" s="27"/>
      <c r="G140" s="55" t="s">
        <v>724</v>
      </c>
      <c r="H140" s="16">
        <v>1</v>
      </c>
      <c r="I140" s="26"/>
      <c r="J140" s="26"/>
      <c r="K140" s="55"/>
      <c r="L140" s="39"/>
      <c r="M140" s="28"/>
      <c r="N140" s="28"/>
      <c r="O140" s="40"/>
      <c r="P140" s="37">
        <f>H140*0.7</f>
        <v>0.7</v>
      </c>
      <c r="Q140" s="26"/>
      <c r="R140" s="26"/>
      <c r="S140" s="55"/>
      <c r="T140" s="51">
        <v>20</v>
      </c>
      <c r="U140" s="38"/>
      <c r="V140" s="59">
        <f>((JRC_Data!BB7+JRC_Data!BB45)*0.8/1000)*$U$224</f>
        <v>10.359845559845558</v>
      </c>
      <c r="W140" s="59">
        <f>((JRC_Data!BC7+JRC_Data!BC45)*0.8/1000)*$U$224</f>
        <v>10.10084942084942</v>
      </c>
      <c r="X140" s="59">
        <f>((JRC_Data!BD7+JRC_Data!BD45)*0.8/1000)*$U$224</f>
        <v>9.6691891891891899</v>
      </c>
      <c r="Y140" s="59">
        <f>((JRC_Data!BE7+JRC_Data!BE45)*0.8/1000)*$U$224</f>
        <v>8.8922007722007717</v>
      </c>
      <c r="Z140" s="55">
        <f>((JRC_Data!BL7+JRC_Data!BL45)*0.8)/1000</f>
        <v>0.2656</v>
      </c>
      <c r="AA140" s="62"/>
      <c r="AB140" s="39">
        <v>0.25</v>
      </c>
      <c r="AC140" s="68"/>
      <c r="AD140" s="68"/>
      <c r="AE140" s="68"/>
      <c r="AF140" s="202">
        <v>5</v>
      </c>
      <c r="AG140" s="59">
        <f t="shared" si="90"/>
        <v>1.1983680000000001</v>
      </c>
      <c r="AH140" s="62"/>
      <c r="AI140" s="62">
        <v>2019</v>
      </c>
      <c r="AJ140" s="62">
        <v>38</v>
      </c>
      <c r="AL140" s="96"/>
      <c r="AM140" s="8" t="str">
        <f t="shared" si="87"/>
        <v>R-SH_Det_GAS_N1</v>
      </c>
      <c r="AN140" s="8" t="str">
        <f t="shared" si="88"/>
        <v>Residential Natural Gas Heating - New 1 SH</v>
      </c>
      <c r="AO140" s="96" t="s">
        <v>13</v>
      </c>
      <c r="AP140" s="96" t="s">
        <v>175</v>
      </c>
      <c r="AQ140" s="96"/>
      <c r="AR140" s="96" t="s">
        <v>75</v>
      </c>
    </row>
    <row r="141" spans="3:44" ht="15">
      <c r="C141" s="19" t="str">
        <f>"R-SW_Det"&amp;"_"&amp;RIGHT(E141,3)&amp;"_N3"</f>
        <v>R-SW_Det_KER_N3</v>
      </c>
      <c r="D141" s="20" t="s">
        <v>102</v>
      </c>
      <c r="E141" s="21" t="s">
        <v>262</v>
      </c>
      <c r="F141" s="21"/>
      <c r="G141" s="54" t="s">
        <v>724</v>
      </c>
      <c r="H141" s="16">
        <v>1</v>
      </c>
      <c r="I141" s="20"/>
      <c r="J141" s="20"/>
      <c r="K141" s="54"/>
      <c r="L141" s="41"/>
      <c r="M141" s="29"/>
      <c r="N141" s="29"/>
      <c r="O141" s="42"/>
      <c r="P141" s="19">
        <f>H141*0.7</f>
        <v>0.7</v>
      </c>
      <c r="Q141" s="20"/>
      <c r="R141" s="20"/>
      <c r="S141" s="54"/>
      <c r="T141" s="50">
        <v>20</v>
      </c>
      <c r="U141" s="22"/>
      <c r="V141" s="60">
        <f>((JRC_Data!BB7+JRC_Data!BB11)*0.8/1000)*$U$224</f>
        <v>11.525328185328185</v>
      </c>
      <c r="W141" s="60">
        <f>((JRC_Data!BC7+JRC_Data!BC11)*0.8/1000)*$U$224</f>
        <v>11.525328185328185</v>
      </c>
      <c r="X141" s="60">
        <f>((JRC_Data!BD7+JRC_Data!BD11)*0.8/1000)*$U$224</f>
        <v>12.172818532818532</v>
      </c>
      <c r="Y141" s="60">
        <f>((JRC_Data!BE7+JRC_Data!BE11)*0.8/1000)*$U$224</f>
        <v>12.172818532818532</v>
      </c>
      <c r="Z141" s="55">
        <f>((JRC_Data!BL7+JRC_Data!BL11)*0.8)/1000</f>
        <v>0.23680000000000001</v>
      </c>
      <c r="AA141" s="63"/>
      <c r="AB141" s="41"/>
      <c r="AC141" s="69">
        <v>0.47</v>
      </c>
      <c r="AD141" s="69"/>
      <c r="AE141" s="69"/>
      <c r="AF141" s="63">
        <v>5</v>
      </c>
      <c r="AG141" s="60">
        <f t="shared" si="90"/>
        <v>1.1983680000000001</v>
      </c>
      <c r="AH141" s="63"/>
      <c r="AI141" s="63">
        <v>2019</v>
      </c>
      <c r="AJ141" s="63">
        <v>38</v>
      </c>
      <c r="AL141" s="96"/>
      <c r="AM141" s="8" t="str">
        <f t="shared" si="87"/>
        <v>R-SW_Det_GAS_N1</v>
      </c>
      <c r="AN141" s="8" t="str">
        <f t="shared" si="88"/>
        <v>Residential Natural Gas Heating - New 2 SH + WH</v>
      </c>
      <c r="AO141" s="96" t="s">
        <v>13</v>
      </c>
      <c r="AP141" s="96" t="s">
        <v>175</v>
      </c>
      <c r="AQ141" s="96"/>
      <c r="AR141" s="96" t="s">
        <v>75</v>
      </c>
    </row>
    <row r="142" spans="3:44" ht="15">
      <c r="C142" s="37" t="str">
        <f>"R-SH_Det"&amp;"_"&amp;RIGHT(E142,3)&amp;"_N1"</f>
        <v>R-SH_Det_GAS_N1</v>
      </c>
      <c r="D142" s="26" t="s">
        <v>95</v>
      </c>
      <c r="E142" s="27" t="s">
        <v>693</v>
      </c>
      <c r="F142" s="27"/>
      <c r="G142" s="55" t="s">
        <v>723</v>
      </c>
      <c r="H142" s="16">
        <v>1</v>
      </c>
      <c r="I142" s="26"/>
      <c r="J142" s="26"/>
      <c r="K142" s="55"/>
      <c r="L142" s="39"/>
      <c r="M142" s="28"/>
      <c r="N142" s="28"/>
      <c r="O142" s="40"/>
      <c r="P142" s="37"/>
      <c r="Q142" s="26"/>
      <c r="R142" s="26"/>
      <c r="S142" s="55"/>
      <c r="T142" s="51">
        <v>20</v>
      </c>
      <c r="U142" s="38"/>
      <c r="V142" s="347">
        <f>3.525</f>
        <v>3.5249999999999999</v>
      </c>
      <c r="W142" s="347">
        <f t="shared" ref="W142:Y142" si="92">3.525</f>
        <v>3.5249999999999999</v>
      </c>
      <c r="X142" s="347">
        <f t="shared" si="92"/>
        <v>3.5249999999999999</v>
      </c>
      <c r="Y142" s="347">
        <f t="shared" si="92"/>
        <v>3.5249999999999999</v>
      </c>
      <c r="Z142" s="347">
        <v>0.12</v>
      </c>
      <c r="AA142" s="62"/>
      <c r="AB142" s="39"/>
      <c r="AC142" s="68"/>
      <c r="AD142" s="68"/>
      <c r="AE142" s="68"/>
      <c r="AF142" s="68"/>
      <c r="AG142" s="59">
        <f t="shared" si="90"/>
        <v>0.94608000000000003</v>
      </c>
      <c r="AH142" s="62"/>
      <c r="AI142" s="62">
        <v>2019</v>
      </c>
      <c r="AJ142" s="62">
        <v>30</v>
      </c>
      <c r="AL142" s="96"/>
      <c r="AM142" s="8" t="str">
        <f t="shared" si="87"/>
        <v>R-SW_Det_GAS_N2</v>
      </c>
      <c r="AN142" s="8" t="str">
        <f t="shared" si="88"/>
        <v>Residential Natural Gas Heating - New 3 SH + WH + Solar</v>
      </c>
      <c r="AO142" s="96" t="s">
        <v>13</v>
      </c>
      <c r="AP142" s="96" t="s">
        <v>175</v>
      </c>
      <c r="AQ142" s="96"/>
      <c r="AR142" s="96" t="s">
        <v>75</v>
      </c>
    </row>
    <row r="143" spans="3:44" ht="15">
      <c r="C143" s="19" t="str">
        <f>"R-SW_Det"&amp;"_"&amp;RIGHT(E143,3)&amp;"_N1"</f>
        <v>R-SW_Det_GAS_N1</v>
      </c>
      <c r="D143" s="20" t="s">
        <v>99</v>
      </c>
      <c r="E143" s="21" t="s">
        <v>693</v>
      </c>
      <c r="F143" s="21"/>
      <c r="G143" s="54" t="s">
        <v>724</v>
      </c>
      <c r="H143" s="16">
        <v>1</v>
      </c>
      <c r="I143" s="20"/>
      <c r="J143" s="20"/>
      <c r="K143" s="54"/>
      <c r="L143" s="41"/>
      <c r="M143" s="29"/>
      <c r="N143" s="29"/>
      <c r="O143" s="42"/>
      <c r="P143" s="19">
        <f>H143*0.7</f>
        <v>0.7</v>
      </c>
      <c r="Q143" s="20"/>
      <c r="R143" s="20"/>
      <c r="S143" s="54"/>
      <c r="T143" s="50">
        <v>20</v>
      </c>
      <c r="U143" s="22"/>
      <c r="V143" s="348">
        <f>V142*($U$224/$U$223)</f>
        <v>3.8040057915057912</v>
      </c>
      <c r="W143" s="348">
        <f>W142*($U$224/$U$223)</f>
        <v>3.8040057915057912</v>
      </c>
      <c r="X143" s="348">
        <f>X142*($U$224/$U$223)</f>
        <v>3.8040057915057912</v>
      </c>
      <c r="Y143" s="348">
        <f>Y142*($U$224/$U$223)</f>
        <v>3.8040057915057912</v>
      </c>
      <c r="Z143" s="348">
        <v>0.12</v>
      </c>
      <c r="AA143" s="63"/>
      <c r="AB143" s="41"/>
      <c r="AC143" s="69"/>
      <c r="AD143" s="69"/>
      <c r="AE143" s="69"/>
      <c r="AF143" s="69"/>
      <c r="AG143" s="60">
        <f t="shared" si="90"/>
        <v>1.1983680000000001</v>
      </c>
      <c r="AH143" s="63"/>
      <c r="AI143" s="63">
        <v>2019</v>
      </c>
      <c r="AJ143" s="63">
        <v>38</v>
      </c>
      <c r="AL143" s="96"/>
      <c r="AM143" s="8" t="str">
        <f t="shared" si="87"/>
        <v>R-SW_Det_GAS_N3</v>
      </c>
      <c r="AN143" s="8" t="str">
        <f t="shared" si="88"/>
        <v>Residential Natural Gas Heating - New 4 SH + WH + Wood Stove</v>
      </c>
      <c r="AO143" s="96" t="s">
        <v>13</v>
      </c>
      <c r="AP143" s="96" t="s">
        <v>175</v>
      </c>
      <c r="AQ143" s="96"/>
      <c r="AR143" s="96" t="s">
        <v>75</v>
      </c>
    </row>
    <row r="144" spans="3:44" ht="15">
      <c r="C144" s="37" t="str">
        <f>"R-SW_Det"&amp;"_"&amp;RIGHT(E144,3)&amp;"_N2"</f>
        <v>R-SW_Det_GAS_N2</v>
      </c>
      <c r="D144" s="26" t="s">
        <v>100</v>
      </c>
      <c r="E144" s="27" t="s">
        <v>695</v>
      </c>
      <c r="F144" s="27"/>
      <c r="G144" s="55" t="s">
        <v>724</v>
      </c>
      <c r="H144" s="16">
        <v>1</v>
      </c>
      <c r="I144" s="26"/>
      <c r="J144" s="26"/>
      <c r="K144" s="55"/>
      <c r="L144" s="39"/>
      <c r="M144" s="28"/>
      <c r="N144" s="28"/>
      <c r="O144" s="40"/>
      <c r="P144" s="37">
        <f>H144*0.7</f>
        <v>0.7</v>
      </c>
      <c r="Q144" s="26"/>
      <c r="R144" s="26"/>
      <c r="S144" s="55"/>
      <c r="T144" s="51">
        <v>20</v>
      </c>
      <c r="U144" s="38"/>
      <c r="V144" s="59">
        <v>13.025</v>
      </c>
      <c r="W144" s="347">
        <f>V144*0.9685</f>
        <v>12.614712500000001</v>
      </c>
      <c r="X144" s="347">
        <f>V144*0.916</f>
        <v>11.930900000000001</v>
      </c>
      <c r="Y144" s="347">
        <f>V144*0.812</f>
        <v>10.576300000000002</v>
      </c>
      <c r="Z144" s="55">
        <v>0.19</v>
      </c>
      <c r="AA144" s="62"/>
      <c r="AB144" s="39">
        <v>0.25</v>
      </c>
      <c r="AC144" s="68"/>
      <c r="AD144" s="68"/>
      <c r="AE144" s="68"/>
      <c r="AF144" s="202">
        <v>5</v>
      </c>
      <c r="AG144" s="59">
        <f t="shared" si="90"/>
        <v>1.1983680000000001</v>
      </c>
      <c r="AH144" s="62"/>
      <c r="AI144" s="62">
        <v>2019</v>
      </c>
      <c r="AJ144" s="62">
        <v>38</v>
      </c>
      <c r="AL144" s="96"/>
      <c r="AM144" s="8" t="str">
        <f t="shared" si="87"/>
        <v>R-SH_Det_LPG_N1</v>
      </c>
      <c r="AN144" s="8" t="str">
        <f t="shared" si="88"/>
        <v>Residential Liquid Petroleum Gas- New 1 SH</v>
      </c>
      <c r="AO144" s="96" t="s">
        <v>13</v>
      </c>
      <c r="AP144" s="96" t="s">
        <v>175</v>
      </c>
      <c r="AQ144" s="96"/>
      <c r="AR144" s="96" t="s">
        <v>75</v>
      </c>
    </row>
    <row r="145" spans="3:44" ht="15">
      <c r="C145" s="19" t="str">
        <f>"R-SW_Det"&amp;"_"&amp;RIGHT(E145,3)&amp;"_N3"</f>
        <v>R-SW_Det_GAS_N3</v>
      </c>
      <c r="D145" s="20" t="s">
        <v>101</v>
      </c>
      <c r="E145" s="21" t="s">
        <v>696</v>
      </c>
      <c r="F145" s="21"/>
      <c r="G145" s="54" t="s">
        <v>724</v>
      </c>
      <c r="H145" s="16">
        <v>1</v>
      </c>
      <c r="I145" s="20"/>
      <c r="J145" s="20"/>
      <c r="K145" s="54"/>
      <c r="L145" s="41"/>
      <c r="M145" s="29"/>
      <c r="N145" s="29"/>
      <c r="O145" s="42"/>
      <c r="P145" s="19">
        <f>H145*0.7</f>
        <v>0.7</v>
      </c>
      <c r="Q145" s="20"/>
      <c r="R145" s="20"/>
      <c r="S145" s="54"/>
      <c r="T145" s="50">
        <v>20</v>
      </c>
      <c r="U145" s="22"/>
      <c r="V145" s="60">
        <f>((JRC_Data!BB9+JRC_Data!BB11)*0.8/1000)*($U$224/$U$221)</f>
        <v>9.9326446280991725</v>
      </c>
      <c r="W145" s="60">
        <f>((JRC_Data!BC9+JRC_Data!BC11)*0.8/1000)*($U$224/$U$221)</f>
        <v>9.9326446280991725</v>
      </c>
      <c r="X145" s="60">
        <f>((JRC_Data!BD9+JRC_Data!BD11)*0.8/1000)*($U$224/$U$221)</f>
        <v>10.625619834710744</v>
      </c>
      <c r="Y145" s="60">
        <f>((JRC_Data!BE9+JRC_Data!BE11)*0.8/1000)*($U$224/$U$221)</f>
        <v>10.625619834710744</v>
      </c>
      <c r="Z145" s="55">
        <f>((JRC_Data!BL9+JRC_Data!BL11)*0.8)/1000</f>
        <v>0.20880000000000001</v>
      </c>
      <c r="AA145" s="63"/>
      <c r="AB145" s="41"/>
      <c r="AC145" s="69">
        <v>0.47</v>
      </c>
      <c r="AD145" s="69"/>
      <c r="AE145" s="69"/>
      <c r="AF145" s="63">
        <v>5</v>
      </c>
      <c r="AG145" s="60">
        <f t="shared" si="90"/>
        <v>1.1983680000000001</v>
      </c>
      <c r="AH145" s="63"/>
      <c r="AI145" s="63">
        <v>2019</v>
      </c>
      <c r="AJ145" s="63">
        <v>38</v>
      </c>
      <c r="AL145" s="96"/>
      <c r="AM145" s="8" t="str">
        <f t="shared" si="87"/>
        <v>R-SW_Det_LPG_N1</v>
      </c>
      <c r="AN145" s="8" t="str">
        <f t="shared" si="88"/>
        <v>Residential Liquid Petroleum Gas- New 2 SH + WH</v>
      </c>
      <c r="AO145" s="96" t="s">
        <v>13</v>
      </c>
      <c r="AP145" s="96" t="s">
        <v>175</v>
      </c>
      <c r="AQ145" s="96"/>
      <c r="AR145" s="96" t="s">
        <v>75</v>
      </c>
    </row>
    <row r="146" spans="3:44" ht="15">
      <c r="C146" s="37" t="str">
        <f>"R-SH_Det"&amp;"_"&amp;RIGHT(E146,3)&amp;"_N1"</f>
        <v>R-SH_Det_LPG_N1</v>
      </c>
      <c r="D146" s="26" t="s">
        <v>103</v>
      </c>
      <c r="E146" s="27" t="s">
        <v>260</v>
      </c>
      <c r="F146" s="27"/>
      <c r="G146" s="55" t="s">
        <v>723</v>
      </c>
      <c r="H146" s="16">
        <v>1</v>
      </c>
      <c r="I146" s="26"/>
      <c r="J146" s="26"/>
      <c r="K146" s="55"/>
      <c r="L146" s="39"/>
      <c r="M146" s="28"/>
      <c r="N146" s="28"/>
      <c r="O146" s="40"/>
      <c r="P146" s="37"/>
      <c r="Q146" s="26"/>
      <c r="R146" s="26"/>
      <c r="S146" s="55"/>
      <c r="T146" s="51">
        <v>20</v>
      </c>
      <c r="U146" s="38"/>
      <c r="V146" s="347">
        <f t="shared" ref="V146:Y147" si="93">V142+0.3</f>
        <v>3.8249999999999997</v>
      </c>
      <c r="W146" s="347">
        <f t="shared" si="93"/>
        <v>3.8249999999999997</v>
      </c>
      <c r="X146" s="347">
        <f t="shared" si="93"/>
        <v>3.8249999999999997</v>
      </c>
      <c r="Y146" s="347">
        <f t="shared" si="93"/>
        <v>3.8249999999999997</v>
      </c>
      <c r="Z146" s="347">
        <f>SUM(0.12+0.15)</f>
        <v>0.27</v>
      </c>
      <c r="AA146" s="62"/>
      <c r="AB146" s="39"/>
      <c r="AC146" s="68"/>
      <c r="AD146" s="68"/>
      <c r="AE146" s="68"/>
      <c r="AF146" s="68"/>
      <c r="AG146" s="59">
        <f t="shared" si="90"/>
        <v>0.94608000000000003</v>
      </c>
      <c r="AH146" s="62"/>
      <c r="AI146" s="62">
        <v>2019</v>
      </c>
      <c r="AJ146" s="62">
        <v>30</v>
      </c>
      <c r="AL146" s="96"/>
      <c r="AM146" s="8" t="str">
        <f t="shared" si="87"/>
        <v>R-SH_Det_WOO_N1</v>
      </c>
      <c r="AN146" s="8" t="str">
        <f t="shared" si="88"/>
        <v>Residential Biomass Boiler - New 1 SH</v>
      </c>
      <c r="AO146" s="96" t="s">
        <v>13</v>
      </c>
      <c r="AP146" s="96" t="s">
        <v>175</v>
      </c>
      <c r="AQ146" s="96"/>
      <c r="AR146" s="96" t="s">
        <v>75</v>
      </c>
    </row>
    <row r="147" spans="3:44" ht="15">
      <c r="C147" s="19" t="str">
        <f>"R-SW_Det"&amp;"_"&amp;RIGHT(E147,3)&amp;"_N1"</f>
        <v>R-SW_Det_LPG_N1</v>
      </c>
      <c r="D147" s="20" t="s">
        <v>104</v>
      </c>
      <c r="E147" s="21" t="s">
        <v>260</v>
      </c>
      <c r="F147" s="21"/>
      <c r="G147" s="54" t="s">
        <v>724</v>
      </c>
      <c r="H147" s="16">
        <v>1</v>
      </c>
      <c r="I147" s="20"/>
      <c r="J147" s="20"/>
      <c r="K147" s="54"/>
      <c r="L147" s="41"/>
      <c r="M147" s="29"/>
      <c r="N147" s="29"/>
      <c r="O147" s="42"/>
      <c r="P147" s="19">
        <f>H147*0.7</f>
        <v>0.7</v>
      </c>
      <c r="Q147" s="20"/>
      <c r="R147" s="20"/>
      <c r="S147" s="54"/>
      <c r="T147" s="50">
        <v>20</v>
      </c>
      <c r="U147" s="22"/>
      <c r="V147" s="348">
        <f t="shared" si="93"/>
        <v>4.1040057915057915</v>
      </c>
      <c r="W147" s="348">
        <f t="shared" si="93"/>
        <v>4.1040057915057915</v>
      </c>
      <c r="X147" s="348">
        <f t="shared" si="93"/>
        <v>4.1040057915057915</v>
      </c>
      <c r="Y147" s="348">
        <f t="shared" si="93"/>
        <v>4.1040057915057915</v>
      </c>
      <c r="Z147" s="347">
        <f>SUM(0.12+0.15)</f>
        <v>0.27</v>
      </c>
      <c r="AA147" s="63"/>
      <c r="AB147" s="41"/>
      <c r="AC147" s="69"/>
      <c r="AD147" s="69"/>
      <c r="AE147" s="69"/>
      <c r="AF147" s="69"/>
      <c r="AG147" s="60">
        <f t="shared" si="90"/>
        <v>1.1983680000000001</v>
      </c>
      <c r="AH147" s="63"/>
      <c r="AI147" s="63">
        <v>2019</v>
      </c>
      <c r="AJ147" s="63">
        <v>38</v>
      </c>
      <c r="AL147" s="96"/>
      <c r="AM147" s="8" t="str">
        <f t="shared" si="87"/>
        <v>R-SW_Det_WOO_N1</v>
      </c>
      <c r="AN147" s="8" t="str">
        <f t="shared" si="88"/>
        <v>Residential Biomass Boiler - New 2 SH + WH</v>
      </c>
      <c r="AO147" s="96" t="s">
        <v>13</v>
      </c>
      <c r="AP147" s="96" t="s">
        <v>175</v>
      </c>
      <c r="AQ147" s="96"/>
      <c r="AR147" s="96" t="s">
        <v>75</v>
      </c>
    </row>
    <row r="148" spans="3:44" ht="15">
      <c r="C148" s="37" t="str">
        <f>"R-SH_Det"&amp;"_"&amp;RIGHT(E148,3)&amp;"_N1"</f>
        <v>R-SH_Det_WOO_N1</v>
      </c>
      <c r="D148" s="26" t="s">
        <v>105</v>
      </c>
      <c r="E148" s="27" t="s">
        <v>263</v>
      </c>
      <c r="F148" s="27"/>
      <c r="G148" s="55" t="s">
        <v>723</v>
      </c>
      <c r="H148" s="16">
        <v>1</v>
      </c>
      <c r="I148" s="26"/>
      <c r="J148" s="26"/>
      <c r="K148" s="55"/>
      <c r="L148" s="39"/>
      <c r="M148" s="28"/>
      <c r="N148" s="28"/>
      <c r="O148" s="40"/>
      <c r="P148" s="37"/>
      <c r="Q148" s="26"/>
      <c r="R148" s="26"/>
      <c r="S148" s="55"/>
      <c r="T148" s="51">
        <v>20</v>
      </c>
      <c r="U148" s="38"/>
      <c r="V148" s="347">
        <v>22.5</v>
      </c>
      <c r="W148" s="347">
        <f>V148*0.96777</f>
        <v>21.774825</v>
      </c>
      <c r="X148" s="347">
        <f>V148*0.914844</f>
        <v>20.58399</v>
      </c>
      <c r="Y148" s="347">
        <f>V148*0.8181</f>
        <v>18.407250000000001</v>
      </c>
      <c r="Z148" s="347">
        <v>0.25</v>
      </c>
      <c r="AA148" s="62"/>
      <c r="AB148" s="39"/>
      <c r="AC148" s="68"/>
      <c r="AD148" s="68"/>
      <c r="AE148" s="68"/>
      <c r="AF148" s="68"/>
      <c r="AG148" s="59">
        <f t="shared" si="90"/>
        <v>0.94608000000000003</v>
      </c>
      <c r="AH148" s="62"/>
      <c r="AI148" s="62">
        <v>2019</v>
      </c>
      <c r="AJ148" s="62">
        <v>30</v>
      </c>
      <c r="AL148" s="96"/>
      <c r="AM148" s="97" t="s">
        <v>568</v>
      </c>
      <c r="AN148" s="8" t="str">
        <f>D150</f>
        <v>Residential  Stove New 1 - SH</v>
      </c>
      <c r="AO148" s="96" t="s">
        <v>13</v>
      </c>
      <c r="AP148" s="96" t="s">
        <v>175</v>
      </c>
      <c r="AQ148" s="96"/>
      <c r="AR148" s="96"/>
    </row>
    <row r="149" spans="3:44" ht="15">
      <c r="C149" s="19" t="str">
        <f>"R-SW_Det"&amp;"_"&amp;RIGHT(E149,3)&amp;"_N1"</f>
        <v>R-SW_Det_WOO_N1</v>
      </c>
      <c r="D149" s="20" t="s">
        <v>106</v>
      </c>
      <c r="E149" s="21" t="s">
        <v>263</v>
      </c>
      <c r="F149" s="21"/>
      <c r="G149" s="54" t="s">
        <v>724</v>
      </c>
      <c r="H149" s="16">
        <v>1</v>
      </c>
      <c r="I149" s="20"/>
      <c r="J149" s="20"/>
      <c r="K149" s="54"/>
      <c r="L149" s="41"/>
      <c r="M149" s="29"/>
      <c r="N149" s="29"/>
      <c r="O149" s="42"/>
      <c r="P149" s="19">
        <f t="shared" ref="P149" si="94">H149*0.7</f>
        <v>0.7</v>
      </c>
      <c r="Q149" s="20"/>
      <c r="R149" s="20"/>
      <c r="S149" s="54"/>
      <c r="T149" s="50">
        <v>20</v>
      </c>
      <c r="U149" s="22"/>
      <c r="V149" s="348">
        <f>V148*($U$222/$U$221)</f>
        <v>22.778925619834713</v>
      </c>
      <c r="W149" s="348">
        <f>W148*($U$222/$U$221)</f>
        <v>22.04476084710744</v>
      </c>
      <c r="X149" s="348">
        <f>X148*($U$222/$U$221)</f>
        <v>20.839163429752066</v>
      </c>
      <c r="Y149" s="348">
        <f>Y148*($U$222/$U$221)</f>
        <v>18.635439049586779</v>
      </c>
      <c r="Z149" s="348">
        <v>0.25</v>
      </c>
      <c r="AA149" s="63"/>
      <c r="AB149" s="41"/>
      <c r="AC149" s="69"/>
      <c r="AD149" s="69"/>
      <c r="AE149" s="69"/>
      <c r="AF149" s="69"/>
      <c r="AG149" s="60">
        <f t="shared" si="90"/>
        <v>1.1983680000000001</v>
      </c>
      <c r="AH149" s="63"/>
      <c r="AI149" s="63">
        <v>2019</v>
      </c>
      <c r="AJ149" s="63">
        <v>38</v>
      </c>
      <c r="AL149" s="96"/>
      <c r="AM149" s="97" t="s">
        <v>569</v>
      </c>
      <c r="AN149" s="8" t="str">
        <f>D151</f>
        <v>Residential  Stove with back boiler New 1 - SH +WH</v>
      </c>
      <c r="AO149" s="96" t="s">
        <v>13</v>
      </c>
      <c r="AP149" s="96" t="s">
        <v>175</v>
      </c>
      <c r="AQ149" s="96"/>
      <c r="AR149" s="96"/>
    </row>
    <row r="150" spans="3:44" ht="15">
      <c r="C150" s="37" t="str">
        <f>"R-SH_Det"&amp;"_"&amp;"FPL"&amp;"_N1"</f>
        <v>R-SH_Det_FPL_N1</v>
      </c>
      <c r="D150" s="26" t="s">
        <v>562</v>
      </c>
      <c r="E150" s="27" t="s">
        <v>559</v>
      </c>
      <c r="F150" s="27"/>
      <c r="G150" s="55" t="s">
        <v>723</v>
      </c>
      <c r="H150" s="37">
        <v>0.55000000000000004</v>
      </c>
      <c r="I150" s="26"/>
      <c r="J150" s="26"/>
      <c r="K150" s="55"/>
      <c r="L150" s="41"/>
      <c r="M150" s="29"/>
      <c r="N150" s="29"/>
      <c r="O150" s="42"/>
      <c r="P150" s="19"/>
      <c r="Q150" s="20"/>
      <c r="R150" s="20"/>
      <c r="S150" s="54"/>
      <c r="T150" s="51">
        <v>20</v>
      </c>
      <c r="U150" s="22"/>
      <c r="V150" s="348">
        <f>((JRC_Data!BB13)/1000)*$U$223</f>
        <v>2.6</v>
      </c>
      <c r="W150" s="348">
        <f>((JRC_Data!BC13)/1000)*$U$223</f>
        <v>2.6</v>
      </c>
      <c r="X150" s="348">
        <f>((JRC_Data!BD13)/1000)*$U$223</f>
        <v>3.5</v>
      </c>
      <c r="Y150" s="348">
        <f>((JRC_Data!BE13)/1000)*$U$223</f>
        <v>3.5</v>
      </c>
      <c r="Z150" s="348">
        <v>0.12</v>
      </c>
      <c r="AA150" s="63"/>
      <c r="AB150" s="41"/>
      <c r="AC150" s="69"/>
      <c r="AD150" s="69"/>
      <c r="AE150" s="69"/>
      <c r="AF150" s="69"/>
      <c r="AG150" s="60">
        <f t="shared" si="90"/>
        <v>0.94608000000000003</v>
      </c>
      <c r="AH150" s="63"/>
      <c r="AI150" s="62">
        <v>2019</v>
      </c>
      <c r="AJ150" s="63">
        <v>30</v>
      </c>
      <c r="AL150" s="96"/>
      <c r="AM150" s="8" t="str">
        <f>C152</f>
        <v>R-SH_Det_HVO_N1</v>
      </c>
      <c r="AN150" s="8" t="str">
        <f>D152</f>
        <v>Residential  Hydrotreated vegetable oil - New 1 SH</v>
      </c>
      <c r="AO150" s="96" t="s">
        <v>13</v>
      </c>
      <c r="AP150" s="96" t="s">
        <v>175</v>
      </c>
      <c r="AQ150" s="96"/>
      <c r="AR150" s="96" t="s">
        <v>75</v>
      </c>
    </row>
    <row r="151" spans="3:44" ht="15">
      <c r="C151" s="19" t="str">
        <f>"R-SW_Det"&amp;"_"&amp;"FPL"&amp;"_N1"</f>
        <v>R-SW_Det_FPL_N1</v>
      </c>
      <c r="D151" s="20" t="s">
        <v>563</v>
      </c>
      <c r="E151" s="21" t="s">
        <v>559</v>
      </c>
      <c r="F151" s="21"/>
      <c r="G151" s="54" t="s">
        <v>724</v>
      </c>
      <c r="H151" s="19">
        <v>0.55000000000000004</v>
      </c>
      <c r="I151" s="20"/>
      <c r="J151" s="20"/>
      <c r="K151" s="54"/>
      <c r="L151" s="41"/>
      <c r="M151" s="29"/>
      <c r="N151" s="29"/>
      <c r="O151" s="42"/>
      <c r="P151" s="19">
        <f t="shared" ref="P151:P153" si="95">H151*0.7</f>
        <v>0.38500000000000001</v>
      </c>
      <c r="Q151" s="20"/>
      <c r="R151" s="20"/>
      <c r="S151" s="54"/>
      <c r="T151" s="50">
        <v>20</v>
      </c>
      <c r="U151" s="22"/>
      <c r="V151" s="348">
        <f>((JRC_Data!BB13)/1000)*$U$224</f>
        <v>2.8057915057915057</v>
      </c>
      <c r="W151" s="348">
        <f>((JRC_Data!BC13)/1000)*$U$224</f>
        <v>2.8057915057915057</v>
      </c>
      <c r="X151" s="348">
        <f>((JRC_Data!BD13)/1000)*$U$224</f>
        <v>3.7770270270270268</v>
      </c>
      <c r="Y151" s="348">
        <f>((JRC_Data!BE13)/1000)*$U$224</f>
        <v>3.7770270270270268</v>
      </c>
      <c r="Z151" s="409">
        <v>0.12</v>
      </c>
      <c r="AA151" s="63"/>
      <c r="AB151" s="41"/>
      <c r="AC151" s="69"/>
      <c r="AD151" s="69"/>
      <c r="AE151" s="69"/>
      <c r="AF151" s="69"/>
      <c r="AG151" s="60">
        <f t="shared" si="90"/>
        <v>1.1983680000000001</v>
      </c>
      <c r="AH151" s="63"/>
      <c r="AI151" s="63">
        <v>2019</v>
      </c>
      <c r="AJ151" s="63">
        <v>38</v>
      </c>
      <c r="AL151" s="96"/>
      <c r="AM151" s="8" t="str">
        <f>C153</f>
        <v>R-SW_Det_HVO_N1</v>
      </c>
      <c r="AN151" s="8" t="str">
        <f>D153</f>
        <v>Residential  Hydrotreated vegetable oil - New 1 SH + WH</v>
      </c>
      <c r="AO151" s="96" t="s">
        <v>13</v>
      </c>
      <c r="AP151" s="96" t="s">
        <v>175</v>
      </c>
      <c r="AQ151" s="96"/>
      <c r="AR151" s="96" t="s">
        <v>75</v>
      </c>
    </row>
    <row r="152" spans="3:44" ht="15">
      <c r="C152" s="37" t="s">
        <v>566</v>
      </c>
      <c r="D152" s="26" t="s">
        <v>256</v>
      </c>
      <c r="E152" s="27" t="s">
        <v>265</v>
      </c>
      <c r="F152" s="27"/>
      <c r="G152" s="55" t="s">
        <v>723</v>
      </c>
      <c r="H152" s="16">
        <v>1</v>
      </c>
      <c r="I152" s="26"/>
      <c r="J152" s="26"/>
      <c r="K152" s="55"/>
      <c r="L152" s="39"/>
      <c r="M152" s="28"/>
      <c r="N152" s="28"/>
      <c r="O152" s="40"/>
      <c r="P152" s="37"/>
      <c r="Q152" s="26"/>
      <c r="R152" s="26"/>
      <c r="S152" s="55"/>
      <c r="T152" s="51">
        <v>20</v>
      </c>
      <c r="U152" s="38"/>
      <c r="V152" s="59">
        <f>V138</f>
        <v>4.5825000000000005</v>
      </c>
      <c r="W152" s="59">
        <f t="shared" ref="W152:Z152" si="96">W138</f>
        <v>4.5825000000000005</v>
      </c>
      <c r="X152" s="59">
        <f t="shared" si="96"/>
        <v>4.5825000000000005</v>
      </c>
      <c r="Y152" s="59">
        <f t="shared" si="96"/>
        <v>4.5825000000000005</v>
      </c>
      <c r="Z152" s="59">
        <f t="shared" si="96"/>
        <v>0.12</v>
      </c>
      <c r="AA152" s="62"/>
      <c r="AB152" s="39"/>
      <c r="AC152" s="68"/>
      <c r="AD152" s="68"/>
      <c r="AE152" s="68"/>
      <c r="AF152" s="68"/>
      <c r="AG152" s="59">
        <f t="shared" si="90"/>
        <v>0.94608000000000003</v>
      </c>
      <c r="AH152" s="62"/>
      <c r="AI152" s="62">
        <v>2019</v>
      </c>
      <c r="AJ152" s="62">
        <v>30</v>
      </c>
      <c r="AL152" s="96"/>
      <c r="AM152" s="8" t="str">
        <f>C155</f>
        <v>R-SH_Det_ELC_N1</v>
      </c>
      <c r="AN152" s="8" t="str">
        <f>D155</f>
        <v>Residential Electric Heater - New 1 SH</v>
      </c>
      <c r="AO152" s="96" t="s">
        <v>13</v>
      </c>
      <c r="AP152" s="96" t="s">
        <v>175</v>
      </c>
      <c r="AQ152" s="96"/>
      <c r="AR152" s="96" t="s">
        <v>75</v>
      </c>
    </row>
    <row r="153" spans="3:44" ht="15">
      <c r="C153" s="19" t="s">
        <v>567</v>
      </c>
      <c r="D153" s="20" t="s">
        <v>525</v>
      </c>
      <c r="E153" s="21" t="s">
        <v>265</v>
      </c>
      <c r="F153" s="21"/>
      <c r="G153" s="54" t="s">
        <v>724</v>
      </c>
      <c r="H153" s="16">
        <v>1</v>
      </c>
      <c r="I153" s="20"/>
      <c r="J153" s="20"/>
      <c r="K153" s="54"/>
      <c r="L153" s="46"/>
      <c r="M153" s="47"/>
      <c r="N153" s="47"/>
      <c r="O153" s="48"/>
      <c r="P153" s="226">
        <f t="shared" si="95"/>
        <v>0.7</v>
      </c>
      <c r="Q153" s="23"/>
      <c r="R153" s="23"/>
      <c r="S153" s="56"/>
      <c r="T153" s="52">
        <v>20</v>
      </c>
      <c r="U153" s="25"/>
      <c r="V153" s="59">
        <f>V139</f>
        <v>4.9452075289575284</v>
      </c>
      <c r="W153" s="59">
        <f t="shared" ref="W153:Z153" si="97">W139</f>
        <v>4.9452075289575284</v>
      </c>
      <c r="X153" s="59">
        <f t="shared" si="97"/>
        <v>4.9452075289575284</v>
      </c>
      <c r="Y153" s="59">
        <f t="shared" si="97"/>
        <v>4.9452075289575284</v>
      </c>
      <c r="Z153" s="59">
        <f t="shared" si="97"/>
        <v>0.12</v>
      </c>
      <c r="AA153" s="63"/>
      <c r="AB153" s="41"/>
      <c r="AC153" s="69"/>
      <c r="AD153" s="69"/>
      <c r="AE153" s="69"/>
      <c r="AF153" s="69"/>
      <c r="AG153" s="60">
        <f t="shared" si="90"/>
        <v>1.1983680000000001</v>
      </c>
      <c r="AH153" s="64"/>
      <c r="AI153" s="64">
        <v>2019</v>
      </c>
      <c r="AJ153" s="64">
        <v>38</v>
      </c>
      <c r="AL153" s="96"/>
      <c r="AM153" s="8" t="str">
        <f t="shared" ref="AM153:AM184" si="98">C157</f>
        <v>R-SH_Det_ELC_HPN1</v>
      </c>
      <c r="AN153" s="8" t="str">
        <f t="shared" ref="AN153:AN184" si="99">D157</f>
        <v>Residential Electric Heat Pump - Air to Air - SH</v>
      </c>
      <c r="AO153" s="96" t="s">
        <v>13</v>
      </c>
      <c r="AP153" s="96" t="s">
        <v>175</v>
      </c>
      <c r="AQ153" s="96"/>
      <c r="AR153" s="96" t="s">
        <v>75</v>
      </c>
    </row>
    <row r="154" spans="3:44" ht="15">
      <c r="C154" s="30" t="s">
        <v>270</v>
      </c>
      <c r="D154" s="30"/>
      <c r="E154" s="31"/>
      <c r="F154" s="31"/>
      <c r="G154" s="31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1"/>
      <c r="U154" s="31"/>
      <c r="V154" s="30"/>
      <c r="W154" s="30"/>
      <c r="X154" s="30"/>
      <c r="Y154" s="30"/>
      <c r="Z154" s="30"/>
      <c r="AA154" s="31"/>
      <c r="AB154" s="33"/>
      <c r="AC154" s="33"/>
      <c r="AD154" s="33"/>
      <c r="AE154" s="33"/>
      <c r="AF154" s="33"/>
      <c r="AG154" s="30"/>
      <c r="AH154" s="31"/>
      <c r="AI154" s="31"/>
      <c r="AJ154" s="31"/>
      <c r="AL154" s="96"/>
      <c r="AM154" s="8" t="str">
        <f t="shared" si="98"/>
        <v>R-HC_Det_ELC_HPN1</v>
      </c>
      <c r="AN154" s="8" t="str">
        <f t="shared" si="99"/>
        <v>Residential Electric Heat Pump - Air to Air - SH + SC</v>
      </c>
      <c r="AO154" s="96" t="s">
        <v>13</v>
      </c>
      <c r="AP154" s="96" t="s">
        <v>175</v>
      </c>
      <c r="AQ154" s="96"/>
      <c r="AR154" s="96" t="s">
        <v>75</v>
      </c>
    </row>
    <row r="155" spans="3:44" ht="15">
      <c r="C155" s="89" t="str">
        <f>"R-SH_Det"&amp;"_"&amp;RIGHT(E155,3)&amp;"_N1"</f>
        <v>R-SH_Det_ELC_N1</v>
      </c>
      <c r="D155" s="76" t="s">
        <v>107</v>
      </c>
      <c r="E155" s="109" t="s">
        <v>148</v>
      </c>
      <c r="F155" s="109"/>
      <c r="G155" s="77" t="s">
        <v>723</v>
      </c>
      <c r="H155" s="73">
        <v>1</v>
      </c>
      <c r="I155" s="109">
        <v>1</v>
      </c>
      <c r="J155" s="109">
        <v>1</v>
      </c>
      <c r="K155" s="74">
        <v>1</v>
      </c>
      <c r="L155" s="70"/>
      <c r="M155" s="71"/>
      <c r="N155" s="71"/>
      <c r="O155" s="72"/>
      <c r="P155" s="70"/>
      <c r="Q155" s="71"/>
      <c r="R155" s="71"/>
      <c r="S155" s="72"/>
      <c r="T155" s="73">
        <v>20</v>
      </c>
      <c r="U155" s="74"/>
      <c r="V155" s="75">
        <f>(JRC_Data!BB48/1000)*($U$223/$U$216)</f>
        <v>5.0568154607490738</v>
      </c>
      <c r="W155" s="75">
        <f>(JRC_Data!BC48/1000)*($U$223/$U$216)</f>
        <v>5.0568154607490738</v>
      </c>
      <c r="X155" s="75">
        <f>(JRC_Data!BD48/1000)*($U$223/$U$216)</f>
        <v>5.0568154607490738</v>
      </c>
      <c r="Y155" s="75">
        <f>(JRC_Data!BE48/1000)*($U$223/$U$216)</f>
        <v>5.0568154607490738</v>
      </c>
      <c r="Z155" s="78">
        <f>JRC_Data!BL48/1000</f>
        <v>0.05</v>
      </c>
      <c r="AA155" s="79"/>
      <c r="AB155" s="80"/>
      <c r="AC155" s="80"/>
      <c r="AD155" s="80"/>
      <c r="AE155" s="80"/>
      <c r="AF155" s="80"/>
      <c r="AG155" s="78">
        <f t="shared" si="90"/>
        <v>0.94608000000000003</v>
      </c>
      <c r="AH155" s="79"/>
      <c r="AI155" s="79">
        <v>2019</v>
      </c>
      <c r="AJ155" s="79">
        <v>30</v>
      </c>
      <c r="AL155" s="96"/>
      <c r="AM155" s="8" t="str">
        <f t="shared" si="98"/>
        <v>R-SH_Det_ELC_HPN2-AB</v>
      </c>
      <c r="AN155" s="8" t="str">
        <f t="shared" si="99"/>
        <v>Residential Electric Heat Pump - Air to Water - SH - AB rated dwelling</v>
      </c>
      <c r="AO155" s="96" t="s">
        <v>13</v>
      </c>
      <c r="AP155" s="96" t="s">
        <v>175</v>
      </c>
      <c r="AQ155" s="96"/>
      <c r="AR155" s="96" t="s">
        <v>75</v>
      </c>
    </row>
    <row r="156" spans="3:44" ht="15">
      <c r="C156" s="30" t="s">
        <v>271</v>
      </c>
      <c r="D156" s="30"/>
      <c r="E156" s="31"/>
      <c r="F156" s="31"/>
      <c r="G156" s="31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1"/>
      <c r="U156" s="31"/>
      <c r="V156" s="30"/>
      <c r="W156" s="30"/>
      <c r="X156" s="30"/>
      <c r="Y156" s="30"/>
      <c r="Z156" s="30"/>
      <c r="AA156" s="31"/>
      <c r="AB156" s="33"/>
      <c r="AC156" s="33"/>
      <c r="AD156" s="33"/>
      <c r="AE156" s="33"/>
      <c r="AF156" s="33"/>
      <c r="AG156" s="30"/>
      <c r="AH156" s="31"/>
      <c r="AI156" s="31"/>
      <c r="AJ156" s="31"/>
      <c r="AL156" s="96"/>
      <c r="AM156" s="8" t="str">
        <f t="shared" si="98"/>
        <v>R-SH_Det_ELC_HPN2-C</v>
      </c>
      <c r="AN156" s="8" t="str">
        <f t="shared" si="99"/>
        <v>Residential Electric Heat Pump - Air to Water - SH - C rated dwelling</v>
      </c>
      <c r="AO156" s="96" t="s">
        <v>13</v>
      </c>
      <c r="AP156" s="96" t="s">
        <v>175</v>
      </c>
      <c r="AQ156" s="96"/>
      <c r="AR156" s="96" t="s">
        <v>75</v>
      </c>
    </row>
    <row r="157" spans="3:44" ht="15">
      <c r="C157" s="16" t="str">
        <f>"R-SH_Det"&amp;"_"&amp;RIGHT(E157,3)&amp;"_HPN1"</f>
        <v>R-SH_Det_ELC_HPN1</v>
      </c>
      <c r="D157" s="17" t="s">
        <v>109</v>
      </c>
      <c r="E157" s="85" t="s">
        <v>148</v>
      </c>
      <c r="F157" s="85" t="s">
        <v>557</v>
      </c>
      <c r="G157" s="17" t="s">
        <v>723</v>
      </c>
      <c r="H157" s="16">
        <v>1</v>
      </c>
      <c r="I157" s="17">
        <v>1.0666666666666667</v>
      </c>
      <c r="J157" s="17">
        <v>1.2333333333333334</v>
      </c>
      <c r="K157" s="17">
        <v>1.3333333333333333</v>
      </c>
      <c r="L157" s="16"/>
      <c r="M157" s="17"/>
      <c r="N157" s="17"/>
      <c r="O157" s="53"/>
      <c r="P157" s="17"/>
      <c r="Q157" s="17"/>
      <c r="R157" s="17"/>
      <c r="S157" s="17"/>
      <c r="T157" s="49">
        <v>20</v>
      </c>
      <c r="U157" s="45"/>
      <c r="V157" s="17">
        <f>(JRC_Data!BB16/1000)*($U$223/$U$222)</f>
        <v>2.3257142857142861</v>
      </c>
      <c r="W157" s="81">
        <f>(JRC_Data!BC16/1000)*($U$223/$U$222)</f>
        <v>2.2200000000000002</v>
      </c>
      <c r="X157" s="17">
        <f>(JRC_Data!BD16/1000)*($U$223/$U$222)</f>
        <v>2.0085714285714285</v>
      </c>
      <c r="Y157" s="81">
        <f>(JRC_Data!BE16/1000)*($U$223/$U$222)</f>
        <v>1.902857142857143</v>
      </c>
      <c r="Z157" s="17">
        <f>JRC_Data!BL16/1000</f>
        <v>3.4000000000000002E-2</v>
      </c>
      <c r="AA157" s="81"/>
      <c r="AB157" s="17"/>
      <c r="AC157" s="81"/>
      <c r="AD157" s="17"/>
      <c r="AE157" s="81"/>
      <c r="AF157" s="17"/>
      <c r="AG157" s="81">
        <f t="shared" si="90"/>
        <v>0.31536000000000003</v>
      </c>
      <c r="AH157" s="85"/>
      <c r="AI157" s="84">
        <v>2100</v>
      </c>
      <c r="AJ157" s="18">
        <v>10</v>
      </c>
      <c r="AL157" s="96"/>
      <c r="AM157" s="8" t="str">
        <f t="shared" si="98"/>
        <v>R-SH_Det_ELC_HPN2-D</v>
      </c>
      <c r="AN157" s="8" t="str">
        <f t="shared" si="99"/>
        <v>Residential Electric Heat Pump - Air to Water - SH - D rated dwelling</v>
      </c>
      <c r="AO157" s="96" t="s">
        <v>13</v>
      </c>
      <c r="AP157" s="96" t="s">
        <v>175</v>
      </c>
      <c r="AQ157" s="96"/>
      <c r="AR157" s="96" t="s">
        <v>75</v>
      </c>
    </row>
    <row r="158" spans="3:44" ht="15">
      <c r="C158" s="19" t="str">
        <f>"R-HC_Det"&amp;"_"&amp;RIGHT(E158,3)&amp;"_HPN1"</f>
        <v>R-HC_Det_ELC_HPN1</v>
      </c>
      <c r="D158" s="20" t="s">
        <v>110</v>
      </c>
      <c r="E158" s="21" t="s">
        <v>148</v>
      </c>
      <c r="F158" s="21" t="s">
        <v>557</v>
      </c>
      <c r="G158" s="20" t="s">
        <v>725</v>
      </c>
      <c r="H158" s="226">
        <v>1</v>
      </c>
      <c r="I158" s="23">
        <v>1.0666666666666667</v>
      </c>
      <c r="J158" s="23">
        <v>1.2333333333333334</v>
      </c>
      <c r="K158" s="23">
        <v>1.3333333333333333</v>
      </c>
      <c r="L158" s="226">
        <f>H158*0.9</f>
        <v>0.9</v>
      </c>
      <c r="M158" s="23">
        <f t="shared" ref="M158:O158" si="100">I158*0.9</f>
        <v>0.96</v>
      </c>
      <c r="N158" s="23">
        <f t="shared" si="100"/>
        <v>1.1100000000000001</v>
      </c>
      <c r="O158" s="56">
        <f t="shared" si="100"/>
        <v>1.2</v>
      </c>
      <c r="P158" s="23"/>
      <c r="Q158" s="23"/>
      <c r="R158" s="23"/>
      <c r="S158" s="23"/>
      <c r="T158" s="52">
        <v>20</v>
      </c>
      <c r="U158" s="48"/>
      <c r="V158" s="23">
        <f>(JRC_Data!BB16/1000)*($U$224/$U$222)</f>
        <v>2.5097959183673471</v>
      </c>
      <c r="W158" s="61">
        <f>(JRC_Data!BC16/1000)*($U$224/$U$222)</f>
        <v>2.3957142857142855</v>
      </c>
      <c r="X158" s="23">
        <f>(JRC_Data!BD16/1000)*($U$224/$U$222)</f>
        <v>2.1675510204081632</v>
      </c>
      <c r="Y158" s="61">
        <f>(JRC_Data!BE16/1000)*($U$224/$U$222)</f>
        <v>2.053469387755102</v>
      </c>
      <c r="Z158" s="23">
        <f>JRC_Data!BL16/1000</f>
        <v>3.4000000000000002E-2</v>
      </c>
      <c r="AA158" s="61"/>
      <c r="AB158" s="23"/>
      <c r="AC158" s="61"/>
      <c r="AD158" s="23"/>
      <c r="AE158" s="61"/>
      <c r="AF158" s="23"/>
      <c r="AG158" s="61">
        <f t="shared" si="90"/>
        <v>0.37843200000000005</v>
      </c>
      <c r="AH158" s="24"/>
      <c r="AI158" s="64">
        <v>2100</v>
      </c>
      <c r="AJ158" s="25">
        <v>12</v>
      </c>
      <c r="AL158" s="96"/>
      <c r="AM158" s="8" t="str">
        <f t="shared" si="98"/>
        <v>R-SH_Det_ELC_HPN2-E</v>
      </c>
      <c r="AN158" s="8" t="str">
        <f t="shared" si="99"/>
        <v>Residential Electric Heat Pump - Air to Water - SH - E rated dwelling</v>
      </c>
      <c r="AO158" s="96" t="s">
        <v>13</v>
      </c>
      <c r="AP158" s="96" t="s">
        <v>175</v>
      </c>
      <c r="AQ158" s="96"/>
      <c r="AR158" s="96" t="s">
        <v>75</v>
      </c>
    </row>
    <row r="159" spans="3:44" ht="15">
      <c r="C159" s="16" t="str">
        <f>"R-SH_Det"&amp;"_"&amp;RIGHT(E159,3)&amp;"_HPN2-AB"</f>
        <v>R-SH_Det_ELC_HPN2-AB</v>
      </c>
      <c r="D159" s="85" t="s">
        <v>702</v>
      </c>
      <c r="E159" s="85" t="s">
        <v>148</v>
      </c>
      <c r="F159" s="85" t="s">
        <v>557</v>
      </c>
      <c r="G159" s="85" t="s">
        <v>727</v>
      </c>
      <c r="H159" s="16">
        <v>1</v>
      </c>
      <c r="I159" s="17">
        <v>1.0999999999999999</v>
      </c>
      <c r="J159" s="17">
        <v>1.2333333333333334</v>
      </c>
      <c r="K159" s="53">
        <v>1.3333333333333333</v>
      </c>
      <c r="L159" s="16"/>
      <c r="M159" s="17"/>
      <c r="N159" s="17"/>
      <c r="O159" s="53"/>
      <c r="P159" s="37"/>
      <c r="Q159" s="26"/>
      <c r="R159" s="26"/>
      <c r="S159" s="55"/>
      <c r="T159" s="481">
        <v>20</v>
      </c>
      <c r="U159" s="17"/>
      <c r="V159" s="16">
        <v>9.8469999999999995</v>
      </c>
      <c r="W159" s="17">
        <f>V159*0.91</f>
        <v>8.9607700000000001</v>
      </c>
      <c r="X159" s="17">
        <f>W159*0.91</f>
        <v>8.1543007000000003</v>
      </c>
      <c r="Y159" s="53">
        <f>V159*0.82</f>
        <v>8.0745399999999989</v>
      </c>
      <c r="Z159" s="81">
        <v>0.1</v>
      </c>
      <c r="AA159" s="84"/>
      <c r="AB159" s="229"/>
      <c r="AC159" s="229"/>
      <c r="AD159" s="229"/>
      <c r="AE159" s="229"/>
      <c r="AF159" s="43"/>
      <c r="AG159" s="81">
        <f t="shared" si="90"/>
        <v>0.31536000000000003</v>
      </c>
      <c r="AH159" s="84"/>
      <c r="AI159" s="85">
        <v>2019</v>
      </c>
      <c r="AJ159" s="84">
        <v>10</v>
      </c>
      <c r="AL159" s="96"/>
      <c r="AM159" s="8" t="str">
        <f t="shared" si="98"/>
        <v>R-SH_Det_ELC_HPN2-F</v>
      </c>
      <c r="AN159" s="8" t="str">
        <f t="shared" si="99"/>
        <v>Residential Electric Heat Pump - Air to Water - SH - F rated dwelling</v>
      </c>
      <c r="AO159" s="96" t="s">
        <v>13</v>
      </c>
      <c r="AP159" s="96" t="s">
        <v>175</v>
      </c>
      <c r="AQ159" s="96"/>
      <c r="AR159" s="96" t="s">
        <v>75</v>
      </c>
    </row>
    <row r="160" spans="3:44" ht="15">
      <c r="C160" s="19" t="str">
        <f>"R-SH_Det"&amp;"_"&amp;RIGHT(E160,3)&amp;"_HPN2-C"</f>
        <v>R-SH_Det_ELC_HPN2-C</v>
      </c>
      <c r="D160" s="21" t="s">
        <v>703</v>
      </c>
      <c r="E160" s="21" t="s">
        <v>148</v>
      </c>
      <c r="F160" s="21" t="s">
        <v>557</v>
      </c>
      <c r="G160" s="21" t="s">
        <v>760</v>
      </c>
      <c r="H160" s="19">
        <v>1</v>
      </c>
      <c r="I160" s="20">
        <v>1.0999999999999999</v>
      </c>
      <c r="J160" s="20">
        <v>1.2333333333333334</v>
      </c>
      <c r="K160" s="54">
        <v>1.3333333333333333</v>
      </c>
      <c r="L160" s="19"/>
      <c r="M160" s="20"/>
      <c r="N160" s="20"/>
      <c r="O160" s="54"/>
      <c r="P160" s="19"/>
      <c r="Q160" s="20"/>
      <c r="R160" s="20"/>
      <c r="S160" s="54"/>
      <c r="T160" s="482">
        <v>20</v>
      </c>
      <c r="U160" s="20"/>
      <c r="V160" s="19">
        <f t="shared" ref="V160:Y164" si="101">V21/$V$20*$V$159</f>
        <v>10.465579692897526</v>
      </c>
      <c r="W160" s="20">
        <f t="shared" si="101"/>
        <v>10.465579692897526</v>
      </c>
      <c r="X160" s="20">
        <f t="shared" si="101"/>
        <v>9.4808796928975259</v>
      </c>
      <c r="Y160" s="54">
        <f t="shared" si="101"/>
        <v>9.4808796928975259</v>
      </c>
      <c r="Z160" s="60">
        <v>0.1</v>
      </c>
      <c r="AA160" s="63"/>
      <c r="AB160" s="69"/>
      <c r="AC160" s="69"/>
      <c r="AD160" s="69"/>
      <c r="AE160" s="69"/>
      <c r="AF160" s="41"/>
      <c r="AG160" s="60">
        <f t="shared" si="90"/>
        <v>0.31536000000000003</v>
      </c>
      <c r="AH160" s="63"/>
      <c r="AI160" s="21">
        <v>2019</v>
      </c>
      <c r="AJ160" s="63">
        <v>10</v>
      </c>
      <c r="AL160" s="96"/>
      <c r="AM160" s="8" t="str">
        <f t="shared" si="98"/>
        <v>R-SH_Det_ELC_HPN2-G</v>
      </c>
      <c r="AN160" s="8" t="str">
        <f t="shared" si="99"/>
        <v>Residential Electric Heat Pump - Air to Water - SH - G rated dwelling</v>
      </c>
      <c r="AO160" s="96" t="s">
        <v>13</v>
      </c>
      <c r="AP160" s="96" t="s">
        <v>175</v>
      </c>
      <c r="AQ160" s="96"/>
      <c r="AR160" s="96" t="s">
        <v>75</v>
      </c>
    </row>
    <row r="161" spans="3:44" ht="15">
      <c r="C161" s="37" t="str">
        <f>"R-SH_Det"&amp;"_"&amp;RIGHT(E161,3)&amp;"_HPN2-D"</f>
        <v>R-SH_Det_ELC_HPN2-D</v>
      </c>
      <c r="D161" s="27" t="s">
        <v>704</v>
      </c>
      <c r="E161" s="27" t="s">
        <v>148</v>
      </c>
      <c r="F161" s="27" t="s">
        <v>557</v>
      </c>
      <c r="G161" s="27" t="s">
        <v>761</v>
      </c>
      <c r="H161" s="37">
        <v>1</v>
      </c>
      <c r="I161" s="26">
        <v>1.0999999999999999</v>
      </c>
      <c r="J161" s="26">
        <v>1.2333333333333334</v>
      </c>
      <c r="K161" s="55">
        <v>1.3333333333333333</v>
      </c>
      <c r="L161" s="37"/>
      <c r="M161" s="26"/>
      <c r="N161" s="26"/>
      <c r="O161" s="55"/>
      <c r="P161" s="37"/>
      <c r="Q161" s="26"/>
      <c r="R161" s="26"/>
      <c r="S161" s="55"/>
      <c r="T161" s="483">
        <v>20</v>
      </c>
      <c r="U161" s="26"/>
      <c r="V161" s="37">
        <f t="shared" si="101"/>
        <v>11.084159385795052</v>
      </c>
      <c r="W161" s="26">
        <f t="shared" si="101"/>
        <v>11.084159385795052</v>
      </c>
      <c r="X161" s="26">
        <f t="shared" si="101"/>
        <v>10.099459385795051</v>
      </c>
      <c r="Y161" s="55">
        <f t="shared" si="101"/>
        <v>10.099459385795051</v>
      </c>
      <c r="Z161" s="59">
        <v>0.1</v>
      </c>
      <c r="AA161" s="62"/>
      <c r="AB161" s="68"/>
      <c r="AC161" s="68"/>
      <c r="AD161" s="68"/>
      <c r="AE161" s="68"/>
      <c r="AF161" s="39"/>
      <c r="AG161" s="59">
        <f t="shared" si="90"/>
        <v>0.31536000000000003</v>
      </c>
      <c r="AH161" s="62"/>
      <c r="AI161" s="27">
        <v>2019</v>
      </c>
      <c r="AJ161" s="62">
        <v>10</v>
      </c>
      <c r="AL161" s="96"/>
      <c r="AM161" s="8" t="str">
        <f t="shared" si="98"/>
        <v>R-SW_Det_ELC_HPN1-AB</v>
      </c>
      <c r="AN161" s="8" t="str">
        <f t="shared" si="99"/>
        <v>Residential Electric Heat Pump - Air to Water - SH + WH - AB rated dwelling</v>
      </c>
      <c r="AO161" s="96" t="s">
        <v>13</v>
      </c>
      <c r="AP161" s="96" t="s">
        <v>175</v>
      </c>
      <c r="AQ161" s="96"/>
      <c r="AR161" s="96" t="s">
        <v>75</v>
      </c>
    </row>
    <row r="162" spans="3:44" ht="15">
      <c r="C162" s="19" t="str">
        <f>"R-SH_Det"&amp;"_"&amp;RIGHT(E162,3)&amp;"_HPN2-E"</f>
        <v>R-SH_Det_ELC_HPN2-E</v>
      </c>
      <c r="D162" s="21" t="s">
        <v>705</v>
      </c>
      <c r="E162" s="21" t="s">
        <v>148</v>
      </c>
      <c r="F162" s="21" t="s">
        <v>557</v>
      </c>
      <c r="G162" s="21" t="s">
        <v>762</v>
      </c>
      <c r="H162" s="19">
        <v>1</v>
      </c>
      <c r="I162" s="20">
        <v>1.0999999999999999</v>
      </c>
      <c r="J162" s="20">
        <v>1.2333333333333334</v>
      </c>
      <c r="K162" s="54">
        <v>1.3333333333333333</v>
      </c>
      <c r="L162" s="19"/>
      <c r="M162" s="20"/>
      <c r="N162" s="20"/>
      <c r="O162" s="54"/>
      <c r="P162" s="19"/>
      <c r="Q162" s="20"/>
      <c r="R162" s="20"/>
      <c r="S162" s="54"/>
      <c r="T162" s="482">
        <v>20</v>
      </c>
      <c r="U162" s="20"/>
      <c r="V162" s="19">
        <f t="shared" si="101"/>
        <v>11.721483917871291</v>
      </c>
      <c r="W162" s="20">
        <f t="shared" si="101"/>
        <v>11.721483917871291</v>
      </c>
      <c r="X162" s="20">
        <f t="shared" si="101"/>
        <v>10.736783917871291</v>
      </c>
      <c r="Y162" s="54">
        <f t="shared" si="101"/>
        <v>10.736783917871291</v>
      </c>
      <c r="Z162" s="60">
        <v>0.1</v>
      </c>
      <c r="AA162" s="63"/>
      <c r="AB162" s="69"/>
      <c r="AC162" s="69"/>
      <c r="AD162" s="69"/>
      <c r="AE162" s="69"/>
      <c r="AF162" s="41"/>
      <c r="AG162" s="60">
        <f t="shared" si="90"/>
        <v>0.31536000000000003</v>
      </c>
      <c r="AH162" s="63"/>
      <c r="AI162" s="21">
        <v>2019</v>
      </c>
      <c r="AJ162" s="63">
        <v>10</v>
      </c>
      <c r="AL162" s="96"/>
      <c r="AM162" s="8" t="str">
        <f t="shared" si="98"/>
        <v>R-SW_Det_ELC_HPN1-C</v>
      </c>
      <c r="AN162" s="8" t="str">
        <f t="shared" si="99"/>
        <v>Residential Electric Heat Pump - Air to Water - SH + WH - C rated dwelling</v>
      </c>
      <c r="AO162" s="96" t="s">
        <v>13</v>
      </c>
      <c r="AP162" s="96" t="s">
        <v>175</v>
      </c>
      <c r="AQ162" s="96"/>
      <c r="AR162" s="96" t="s">
        <v>75</v>
      </c>
    </row>
    <row r="163" spans="3:44" ht="15">
      <c r="C163" s="37" t="str">
        <f>"R-SH_Det"&amp;"_"&amp;RIGHT(E163,3)&amp;"_HPN2-F"</f>
        <v>R-SH_Det_ELC_HPN2-F</v>
      </c>
      <c r="D163" s="27" t="s">
        <v>706</v>
      </c>
      <c r="E163" s="27" t="s">
        <v>148</v>
      </c>
      <c r="F163" s="27" t="s">
        <v>557</v>
      </c>
      <c r="G163" s="27" t="s">
        <v>764</v>
      </c>
      <c r="H163" s="37">
        <v>1</v>
      </c>
      <c r="I163" s="26">
        <v>1.0999999999999999</v>
      </c>
      <c r="J163" s="26">
        <v>1.2333333333333334</v>
      </c>
      <c r="K163" s="55">
        <v>1.3333333333333333</v>
      </c>
      <c r="L163" s="37"/>
      <c r="M163" s="26"/>
      <c r="N163" s="26"/>
      <c r="O163" s="55"/>
      <c r="P163" s="37"/>
      <c r="Q163" s="26"/>
      <c r="R163" s="26"/>
      <c r="S163" s="55"/>
      <c r="T163" s="483">
        <v>20</v>
      </c>
      <c r="U163" s="26"/>
      <c r="V163" s="37">
        <f t="shared" si="101"/>
        <v>11.91788305643113</v>
      </c>
      <c r="W163" s="26">
        <f t="shared" si="101"/>
        <v>11.91788305643113</v>
      </c>
      <c r="X163" s="26">
        <f t="shared" si="101"/>
        <v>10.93318305643113</v>
      </c>
      <c r="Y163" s="55">
        <f t="shared" si="101"/>
        <v>10.93318305643113</v>
      </c>
      <c r="Z163" s="59">
        <v>0.1</v>
      </c>
      <c r="AA163" s="62"/>
      <c r="AB163" s="68"/>
      <c r="AC163" s="68"/>
      <c r="AD163" s="68"/>
      <c r="AE163" s="68"/>
      <c r="AF163" s="39"/>
      <c r="AG163" s="59">
        <f t="shared" si="90"/>
        <v>0.31536000000000003</v>
      </c>
      <c r="AH163" s="62"/>
      <c r="AI163" s="27">
        <v>2019</v>
      </c>
      <c r="AJ163" s="62">
        <v>10</v>
      </c>
      <c r="AL163" s="96"/>
      <c r="AM163" s="8" t="str">
        <f t="shared" si="98"/>
        <v>R-SW_Det_ELC_HPN1-D</v>
      </c>
      <c r="AN163" s="8" t="str">
        <f t="shared" si="99"/>
        <v>Residential Electric Heat Pump - Air to Water - SH + WH - D rated dwelling</v>
      </c>
      <c r="AO163" s="96" t="s">
        <v>13</v>
      </c>
      <c r="AP163" s="96" t="s">
        <v>175</v>
      </c>
      <c r="AQ163" s="96"/>
      <c r="AR163" s="96" t="s">
        <v>75</v>
      </c>
    </row>
    <row r="164" spans="3:44" ht="15">
      <c r="C164" s="226" t="str">
        <f>"R-SH_Det"&amp;"_"&amp;RIGHT(E164,3)&amp;"_HPN2-G"</f>
        <v>R-SH_Det_ELC_HPN2-G</v>
      </c>
      <c r="D164" s="24" t="s">
        <v>731</v>
      </c>
      <c r="E164" s="24" t="s">
        <v>148</v>
      </c>
      <c r="F164" s="24" t="s">
        <v>557</v>
      </c>
      <c r="G164" s="24" t="s">
        <v>763</v>
      </c>
      <c r="H164" s="226">
        <v>1</v>
      </c>
      <c r="I164" s="23">
        <v>1.0999999999999999</v>
      </c>
      <c r="J164" s="23">
        <v>1.2333333333333334</v>
      </c>
      <c r="K164" s="56">
        <v>1.3333333333333333</v>
      </c>
      <c r="L164" s="226"/>
      <c r="M164" s="23"/>
      <c r="N164" s="23"/>
      <c r="O164" s="56"/>
      <c r="P164" s="226"/>
      <c r="Q164" s="23"/>
      <c r="R164" s="23"/>
      <c r="S164" s="56"/>
      <c r="T164" s="485">
        <v>20</v>
      </c>
      <c r="U164" s="23"/>
      <c r="V164" s="226">
        <f t="shared" si="101"/>
        <v>12.114282194990967</v>
      </c>
      <c r="W164" s="23">
        <f t="shared" si="101"/>
        <v>12.114282194990967</v>
      </c>
      <c r="X164" s="23">
        <f t="shared" si="101"/>
        <v>11.129582194990967</v>
      </c>
      <c r="Y164" s="56">
        <f t="shared" si="101"/>
        <v>11.129582194990967</v>
      </c>
      <c r="Z164" s="61">
        <v>0.1</v>
      </c>
      <c r="AA164" s="64"/>
      <c r="AB164" s="486"/>
      <c r="AC164" s="486"/>
      <c r="AD164" s="486"/>
      <c r="AE164" s="486"/>
      <c r="AF164" s="46"/>
      <c r="AG164" s="61">
        <f t="shared" si="90"/>
        <v>0.31536000000000003</v>
      </c>
      <c r="AH164" s="64"/>
      <c r="AI164" s="24">
        <v>2019</v>
      </c>
      <c r="AJ164" s="64">
        <v>10</v>
      </c>
      <c r="AL164" s="96"/>
      <c r="AM164" s="8" t="str">
        <f t="shared" si="98"/>
        <v>R-SW_Det_ELC_HPN1-E</v>
      </c>
      <c r="AN164" s="8" t="str">
        <f t="shared" si="99"/>
        <v>Residential Electric Heat Pump - Air to Water - SH + WH - E rated dwelling</v>
      </c>
      <c r="AO164" s="96" t="s">
        <v>13</v>
      </c>
      <c r="AP164" s="96" t="s">
        <v>175</v>
      </c>
      <c r="AQ164" s="96"/>
      <c r="AR164" s="96" t="s">
        <v>75</v>
      </c>
    </row>
    <row r="165" spans="3:44" ht="15">
      <c r="C165" s="16" t="str">
        <f>"R-SW_Det"&amp;"_"&amp;RIGHT(E165,3)&amp;"_HPN1-AB"</f>
        <v>R-SW_Det_ELC_HPN1-AB</v>
      </c>
      <c r="D165" s="85" t="s">
        <v>710</v>
      </c>
      <c r="E165" s="85" t="s">
        <v>148</v>
      </c>
      <c r="F165" s="85" t="s">
        <v>659</v>
      </c>
      <c r="G165" s="85" t="s">
        <v>765</v>
      </c>
      <c r="H165" s="16">
        <v>1</v>
      </c>
      <c r="I165" s="17">
        <v>1.0999999999999999</v>
      </c>
      <c r="J165" s="17">
        <v>1.2333333333333334</v>
      </c>
      <c r="K165" s="53">
        <v>1.3333333333333333</v>
      </c>
      <c r="L165" s="16"/>
      <c r="M165" s="17"/>
      <c r="N165" s="17"/>
      <c r="O165" s="53"/>
      <c r="P165" s="16">
        <f>H165*0.7</f>
        <v>0.7</v>
      </c>
      <c r="Q165" s="17">
        <f t="shared" ref="Q165:S176" si="102">I165*0.7</f>
        <v>0.76999999999999991</v>
      </c>
      <c r="R165" s="17">
        <f t="shared" si="102"/>
        <v>0.86333333333333329</v>
      </c>
      <c r="S165" s="53">
        <f t="shared" si="102"/>
        <v>0.93333333333333324</v>
      </c>
      <c r="T165" s="481">
        <v>20</v>
      </c>
      <c r="U165" s="53"/>
      <c r="V165" s="16">
        <f>V159*($U$220/$U$219)</f>
        <v>9.9300970464135023</v>
      </c>
      <c r="W165" s="17">
        <f>W159*($U$220/$U$219)</f>
        <v>9.0363883122362889</v>
      </c>
      <c r="X165" s="17">
        <f>X159*($U$220/$U$219)</f>
        <v>8.2231133641350223</v>
      </c>
      <c r="Y165" s="53">
        <f>Y159*($U$220/$U$219)</f>
        <v>8.1426795780590719</v>
      </c>
      <c r="Z165" s="81">
        <v>0.1</v>
      </c>
      <c r="AA165" s="84"/>
      <c r="AB165" s="229"/>
      <c r="AC165" s="229"/>
      <c r="AD165" s="229"/>
      <c r="AE165" s="229"/>
      <c r="AF165" s="43"/>
      <c r="AG165" s="81">
        <f t="shared" si="90"/>
        <v>0.37843200000000005</v>
      </c>
      <c r="AH165" s="84"/>
      <c r="AI165" s="85">
        <v>2019</v>
      </c>
      <c r="AJ165" s="84">
        <v>12</v>
      </c>
      <c r="AL165" s="96"/>
      <c r="AM165" s="8" t="str">
        <f t="shared" si="98"/>
        <v>R-SW_Det_ELC_HPN1-F</v>
      </c>
      <c r="AN165" s="8" t="str">
        <f t="shared" si="99"/>
        <v>Residential Electric Heat Pump - Air to Water - SH + WH - F rated dwelling</v>
      </c>
      <c r="AO165" s="96" t="s">
        <v>13</v>
      </c>
      <c r="AP165" s="96" t="s">
        <v>175</v>
      </c>
      <c r="AQ165" s="96"/>
      <c r="AR165" s="96" t="s">
        <v>75</v>
      </c>
    </row>
    <row r="166" spans="3:44" ht="14.25" customHeight="1">
      <c r="C166" s="19" t="str">
        <f>"R-SW_Det"&amp;"_"&amp;RIGHT(E166,3)&amp;"_HPN1-C"</f>
        <v>R-SW_Det_ELC_HPN1-C</v>
      </c>
      <c r="D166" s="21" t="s">
        <v>711</v>
      </c>
      <c r="E166" s="21" t="s">
        <v>148</v>
      </c>
      <c r="F166" s="21" t="s">
        <v>659</v>
      </c>
      <c r="G166" s="21" t="s">
        <v>766</v>
      </c>
      <c r="H166" s="19">
        <v>1</v>
      </c>
      <c r="I166" s="20">
        <v>1.0999999999999999</v>
      </c>
      <c r="J166" s="20">
        <v>1.2333333333333334</v>
      </c>
      <c r="K166" s="54">
        <v>1.3333333333333333</v>
      </c>
      <c r="L166" s="19"/>
      <c r="M166" s="20"/>
      <c r="N166" s="20"/>
      <c r="O166" s="54"/>
      <c r="P166" s="19">
        <f t="shared" ref="P166:P170" si="103">H166*0.7</f>
        <v>0.7</v>
      </c>
      <c r="Q166" s="20">
        <f t="shared" si="102"/>
        <v>0.76999999999999991</v>
      </c>
      <c r="R166" s="20">
        <f t="shared" si="102"/>
        <v>0.86333333333333329</v>
      </c>
      <c r="S166" s="54">
        <f t="shared" si="102"/>
        <v>0.93333333333333324</v>
      </c>
      <c r="T166" s="482">
        <v>20</v>
      </c>
      <c r="U166" s="54"/>
      <c r="V166" s="19">
        <f t="shared" ref="V166:Y170" si="104">V21/$V$20*$V$165</f>
        <v>10.553896821107632</v>
      </c>
      <c r="W166" s="20">
        <f t="shared" si="104"/>
        <v>10.553896821107632</v>
      </c>
      <c r="X166" s="20">
        <f t="shared" si="104"/>
        <v>9.560887116466283</v>
      </c>
      <c r="Y166" s="54">
        <f t="shared" si="104"/>
        <v>9.560887116466283</v>
      </c>
      <c r="Z166" s="60">
        <v>0.1</v>
      </c>
      <c r="AA166" s="63"/>
      <c r="AB166" s="69"/>
      <c r="AC166" s="69"/>
      <c r="AD166" s="69"/>
      <c r="AE166" s="69"/>
      <c r="AF166" s="41"/>
      <c r="AG166" s="60">
        <f t="shared" si="90"/>
        <v>0.37843200000000005</v>
      </c>
      <c r="AH166" s="63"/>
      <c r="AI166" s="21">
        <v>2019</v>
      </c>
      <c r="AJ166" s="63">
        <v>12</v>
      </c>
      <c r="AL166" s="96"/>
      <c r="AM166" s="8" t="str">
        <f t="shared" si="98"/>
        <v>R-SW_Det_ELC_HPN1-G</v>
      </c>
      <c r="AN166" s="8" t="str">
        <f t="shared" si="99"/>
        <v>Residential Electric Heat Pump - Air to Water - SH + WH - G rated dwelling</v>
      </c>
      <c r="AO166" s="96" t="s">
        <v>13</v>
      </c>
      <c r="AP166" s="96" t="s">
        <v>175</v>
      </c>
      <c r="AQ166" s="96"/>
      <c r="AR166" s="96" t="s">
        <v>75</v>
      </c>
    </row>
    <row r="167" spans="3:44" ht="15">
      <c r="C167" s="37" t="str">
        <f>"R-SW_Det"&amp;"_"&amp;RIGHT(E167,3)&amp;"_HPN1-D"</f>
        <v>R-SW_Det_ELC_HPN1-D</v>
      </c>
      <c r="D167" s="27" t="s">
        <v>712</v>
      </c>
      <c r="E167" s="27" t="s">
        <v>148</v>
      </c>
      <c r="F167" s="27" t="s">
        <v>659</v>
      </c>
      <c r="G167" s="27" t="s">
        <v>767</v>
      </c>
      <c r="H167" s="37">
        <v>1</v>
      </c>
      <c r="I167" s="26">
        <v>1.0999999999999999</v>
      </c>
      <c r="J167" s="26">
        <v>1.2333333333333334</v>
      </c>
      <c r="K167" s="55">
        <v>1.3333333333333333</v>
      </c>
      <c r="L167" s="37"/>
      <c r="M167" s="26"/>
      <c r="N167" s="26"/>
      <c r="O167" s="55"/>
      <c r="P167" s="37">
        <f t="shared" si="103"/>
        <v>0.7</v>
      </c>
      <c r="Q167" s="26">
        <f t="shared" si="102"/>
        <v>0.76999999999999991</v>
      </c>
      <c r="R167" s="26">
        <f t="shared" si="102"/>
        <v>0.86333333333333329</v>
      </c>
      <c r="S167" s="55">
        <f t="shared" si="102"/>
        <v>0.93333333333333324</v>
      </c>
      <c r="T167" s="483">
        <v>20</v>
      </c>
      <c r="U167" s="55"/>
      <c r="V167" s="37">
        <f t="shared" si="104"/>
        <v>11.177696595801763</v>
      </c>
      <c r="W167" s="26">
        <f t="shared" si="104"/>
        <v>11.177696595801763</v>
      </c>
      <c r="X167" s="26">
        <f t="shared" si="104"/>
        <v>10.18468689116041</v>
      </c>
      <c r="Y167" s="55">
        <f t="shared" si="104"/>
        <v>10.18468689116041</v>
      </c>
      <c r="Z167" s="59">
        <v>0.1</v>
      </c>
      <c r="AA167" s="62"/>
      <c r="AB167" s="68"/>
      <c r="AC167" s="68"/>
      <c r="AD167" s="68"/>
      <c r="AE167" s="68"/>
      <c r="AF167" s="39"/>
      <c r="AG167" s="59">
        <f t="shared" si="90"/>
        <v>0.37843200000000005</v>
      </c>
      <c r="AH167" s="62"/>
      <c r="AI167" s="27">
        <v>2019</v>
      </c>
      <c r="AJ167" s="62">
        <v>12</v>
      </c>
      <c r="AL167" s="96"/>
      <c r="AM167" s="8" t="str">
        <f t="shared" si="98"/>
        <v>R-SW_Det_ELC_HPN2-AB</v>
      </c>
      <c r="AN167" s="8" t="str">
        <f t="shared" si="99"/>
        <v>Residential Electric Heat Pump - Air to Water - SH + WH + Solar - AB rated dwelling</v>
      </c>
      <c r="AO167" s="96" t="s">
        <v>13</v>
      </c>
      <c r="AP167" s="96" t="s">
        <v>175</v>
      </c>
      <c r="AQ167" s="96"/>
      <c r="AR167" s="96" t="s">
        <v>75</v>
      </c>
    </row>
    <row r="168" spans="3:44" ht="15">
      <c r="C168" s="19" t="str">
        <f>"R-SW_Det"&amp;"_"&amp;RIGHT(E168,3)&amp;"_HPN1-E"</f>
        <v>R-SW_Det_ELC_HPN1-E</v>
      </c>
      <c r="D168" s="21" t="s">
        <v>713</v>
      </c>
      <c r="E168" s="21" t="s">
        <v>148</v>
      </c>
      <c r="F168" s="21" t="s">
        <v>659</v>
      </c>
      <c r="G168" s="21" t="s">
        <v>768</v>
      </c>
      <c r="H168" s="19">
        <v>1</v>
      </c>
      <c r="I168" s="20">
        <v>1.0999999999999999</v>
      </c>
      <c r="J168" s="20">
        <v>1.2333333333333334</v>
      </c>
      <c r="K168" s="54">
        <v>1.3333333333333333</v>
      </c>
      <c r="L168" s="19"/>
      <c r="M168" s="20"/>
      <c r="N168" s="20"/>
      <c r="O168" s="54"/>
      <c r="P168" s="19">
        <f t="shared" si="103"/>
        <v>0.7</v>
      </c>
      <c r="Q168" s="20">
        <f t="shared" si="102"/>
        <v>0.76999999999999991</v>
      </c>
      <c r="R168" s="20">
        <f t="shared" si="102"/>
        <v>0.86333333333333329</v>
      </c>
      <c r="S168" s="54">
        <f t="shared" si="102"/>
        <v>0.93333333333333324</v>
      </c>
      <c r="T168" s="482">
        <v>20</v>
      </c>
      <c r="U168" s="54"/>
      <c r="V168" s="19">
        <f t="shared" si="104"/>
        <v>11.820399393971472</v>
      </c>
      <c r="W168" s="20">
        <f t="shared" si="104"/>
        <v>11.820399393971472</v>
      </c>
      <c r="X168" s="20">
        <f t="shared" si="104"/>
        <v>10.82738968933012</v>
      </c>
      <c r="Y168" s="54">
        <f t="shared" si="104"/>
        <v>10.82738968933012</v>
      </c>
      <c r="Z168" s="60">
        <v>0.1</v>
      </c>
      <c r="AA168" s="63"/>
      <c r="AB168" s="69"/>
      <c r="AC168" s="69"/>
      <c r="AD168" s="69"/>
      <c r="AE168" s="69"/>
      <c r="AF168" s="41"/>
      <c r="AG168" s="60">
        <f t="shared" si="90"/>
        <v>0.37843200000000005</v>
      </c>
      <c r="AH168" s="63"/>
      <c r="AI168" s="21">
        <v>2019</v>
      </c>
      <c r="AJ168" s="63">
        <v>12</v>
      </c>
      <c r="AL168" s="96"/>
      <c r="AM168" s="8" t="str">
        <f t="shared" si="98"/>
        <v>R-SW_Det_ELC_HPN2-C</v>
      </c>
      <c r="AN168" s="8" t="str">
        <f t="shared" si="99"/>
        <v>Residential Electric Heat Pump - Air to Water - SH + WH + Solar - C rated dwelling</v>
      </c>
      <c r="AO168" s="96" t="s">
        <v>13</v>
      </c>
      <c r="AP168" s="96" t="s">
        <v>175</v>
      </c>
      <c r="AQ168" s="96"/>
      <c r="AR168" s="96" t="s">
        <v>75</v>
      </c>
    </row>
    <row r="169" spans="3:44" ht="15">
      <c r="C169" s="37" t="str">
        <f>"R-SW_Det"&amp;"_"&amp;RIGHT(E169,3)&amp;"_HPN1-F"</f>
        <v>R-SW_Det_ELC_HPN1-F</v>
      </c>
      <c r="D169" s="27" t="s">
        <v>714</v>
      </c>
      <c r="E169" s="27" t="s">
        <v>148</v>
      </c>
      <c r="F169" s="27" t="s">
        <v>659</v>
      </c>
      <c r="G169" s="27" t="s">
        <v>769</v>
      </c>
      <c r="H169" s="37">
        <v>1</v>
      </c>
      <c r="I169" s="26">
        <v>1.0999999999999999</v>
      </c>
      <c r="J169" s="26">
        <v>1.2333333333333334</v>
      </c>
      <c r="K169" s="55">
        <v>1.3333333333333333</v>
      </c>
      <c r="L169" s="37"/>
      <c r="M169" s="26"/>
      <c r="N169" s="26"/>
      <c r="O169" s="55"/>
      <c r="P169" s="37">
        <f t="shared" si="103"/>
        <v>0.7</v>
      </c>
      <c r="Q169" s="26">
        <f t="shared" si="102"/>
        <v>0.76999999999999991</v>
      </c>
      <c r="R169" s="26">
        <f t="shared" si="102"/>
        <v>0.86333333333333329</v>
      </c>
      <c r="S169" s="55">
        <f t="shared" si="102"/>
        <v>0.93333333333333324</v>
      </c>
      <c r="T169" s="483">
        <v>20</v>
      </c>
      <c r="U169" s="55"/>
      <c r="V169" s="37">
        <f t="shared" si="104"/>
        <v>12.018455909228017</v>
      </c>
      <c r="W169" s="26">
        <f t="shared" si="104"/>
        <v>12.018455909228017</v>
      </c>
      <c r="X169" s="26">
        <f t="shared" si="104"/>
        <v>11.025446204586666</v>
      </c>
      <c r="Y169" s="55">
        <f t="shared" si="104"/>
        <v>11.025446204586666</v>
      </c>
      <c r="Z169" s="59">
        <v>0.1</v>
      </c>
      <c r="AA169" s="62"/>
      <c r="AB169" s="68"/>
      <c r="AC169" s="68"/>
      <c r="AD169" s="68"/>
      <c r="AE169" s="68"/>
      <c r="AF169" s="39"/>
      <c r="AG169" s="59">
        <f t="shared" si="90"/>
        <v>0.37843200000000005</v>
      </c>
      <c r="AH169" s="62"/>
      <c r="AI169" s="27">
        <v>2019</v>
      </c>
      <c r="AJ169" s="62">
        <v>12</v>
      </c>
      <c r="AL169" s="96"/>
      <c r="AM169" s="8" t="str">
        <f t="shared" si="98"/>
        <v>R-SW_Det_ELC_HPN2-D</v>
      </c>
      <c r="AN169" s="8" t="str">
        <f t="shared" si="99"/>
        <v>Residential Electric Heat Pump - Air to Water - SH + WH + Solar - D rated dwelling</v>
      </c>
      <c r="AO169" s="96" t="s">
        <v>13</v>
      </c>
      <c r="AP169" s="96" t="s">
        <v>175</v>
      </c>
      <c r="AQ169" s="96"/>
      <c r="AR169" s="96" t="s">
        <v>75</v>
      </c>
    </row>
    <row r="170" spans="3:44" ht="15">
      <c r="C170" s="226" t="str">
        <f>"R-SW_Det"&amp;"_"&amp;RIGHT(E170,3)&amp;"_HPN1-G"</f>
        <v>R-SW_Det_ELC_HPN1-G</v>
      </c>
      <c r="D170" s="24" t="s">
        <v>733</v>
      </c>
      <c r="E170" s="24" t="s">
        <v>148</v>
      </c>
      <c r="F170" s="24" t="s">
        <v>659</v>
      </c>
      <c r="G170" s="24" t="s">
        <v>770</v>
      </c>
      <c r="H170" s="226">
        <v>1</v>
      </c>
      <c r="I170" s="23">
        <v>1.0999999999999999</v>
      </c>
      <c r="J170" s="23">
        <v>1.2333333333333334</v>
      </c>
      <c r="K170" s="56">
        <v>1.3333333333333333</v>
      </c>
      <c r="L170" s="226"/>
      <c r="M170" s="23"/>
      <c r="N170" s="23"/>
      <c r="O170" s="56"/>
      <c r="P170" s="226">
        <f t="shared" si="103"/>
        <v>0.7</v>
      </c>
      <c r="Q170" s="23">
        <f t="shared" si="102"/>
        <v>0.76999999999999991</v>
      </c>
      <c r="R170" s="23">
        <f t="shared" si="102"/>
        <v>0.86333333333333329</v>
      </c>
      <c r="S170" s="56">
        <f t="shared" si="102"/>
        <v>0.93333333333333324</v>
      </c>
      <c r="T170" s="485">
        <v>20</v>
      </c>
      <c r="U170" s="56"/>
      <c r="V170" s="226">
        <f t="shared" si="104"/>
        <v>12.216512424484563</v>
      </c>
      <c r="W170" s="23">
        <f t="shared" si="104"/>
        <v>12.216512424484563</v>
      </c>
      <c r="X170" s="23">
        <f t="shared" si="104"/>
        <v>11.223502719843212</v>
      </c>
      <c r="Y170" s="56">
        <f t="shared" si="104"/>
        <v>11.223502719843212</v>
      </c>
      <c r="Z170" s="61">
        <v>0.1</v>
      </c>
      <c r="AA170" s="64"/>
      <c r="AB170" s="486"/>
      <c r="AC170" s="486"/>
      <c r="AD170" s="486"/>
      <c r="AE170" s="486"/>
      <c r="AF170" s="46"/>
      <c r="AG170" s="61">
        <f t="shared" si="90"/>
        <v>0.37843200000000005</v>
      </c>
      <c r="AH170" s="64"/>
      <c r="AI170" s="24">
        <v>2019</v>
      </c>
      <c r="AJ170" s="64">
        <v>12</v>
      </c>
      <c r="AL170" s="96"/>
      <c r="AM170" s="8" t="str">
        <f t="shared" si="98"/>
        <v>R-SW_Det_ELC_HPN2-E</v>
      </c>
      <c r="AN170" s="8" t="str">
        <f t="shared" si="99"/>
        <v>Residential Electric Heat Pump - Air to Water - SH + WH + Solar - E rated dwelling</v>
      </c>
      <c r="AO170" s="96" t="s">
        <v>13</v>
      </c>
      <c r="AP170" s="96" t="s">
        <v>175</v>
      </c>
      <c r="AQ170" s="96"/>
      <c r="AR170" s="96" t="s">
        <v>75</v>
      </c>
    </row>
    <row r="171" spans="3:44" ht="15">
      <c r="C171" s="16" t="str">
        <f>"R-SW_Det"&amp;"_"&amp;RIGHT(E171,3)&amp;"_HPN2-AB"</f>
        <v>R-SW_Det_ELC_HPN2-AB</v>
      </c>
      <c r="D171" s="85" t="s">
        <v>754</v>
      </c>
      <c r="E171" s="85" t="s">
        <v>549</v>
      </c>
      <c r="F171" s="85" t="s">
        <v>659</v>
      </c>
      <c r="G171" s="85" t="s">
        <v>765</v>
      </c>
      <c r="H171" s="16">
        <v>1</v>
      </c>
      <c r="I171" s="17">
        <v>1.1100000000000001</v>
      </c>
      <c r="J171" s="17">
        <v>1.19</v>
      </c>
      <c r="K171" s="53">
        <v>1.19</v>
      </c>
      <c r="L171" s="16"/>
      <c r="M171" s="17"/>
      <c r="N171" s="17"/>
      <c r="O171" s="53"/>
      <c r="P171" s="37">
        <f>H171*0.7</f>
        <v>0.7</v>
      </c>
      <c r="Q171" s="26">
        <f t="shared" si="102"/>
        <v>0.77700000000000002</v>
      </c>
      <c r="R171" s="26">
        <f t="shared" si="102"/>
        <v>0.83299999999999996</v>
      </c>
      <c r="S171" s="55">
        <f t="shared" si="102"/>
        <v>0.83299999999999996</v>
      </c>
      <c r="T171" s="481">
        <v>20</v>
      </c>
      <c r="U171" s="17"/>
      <c r="V171" s="16">
        <f>((JRC_Data!BB18+JRC_Data!BB45)*0.8/1000)*($U$224/$U$221)</f>
        <v>15.153057851239668</v>
      </c>
      <c r="W171" s="17">
        <f>((JRC_Data!BC18+JRC_Data!BC45)*0.8/1000)*($U$224/$U$221)</f>
        <v>13.95190082644628</v>
      </c>
      <c r="X171" s="17">
        <f>((JRC_Data!BD18+JRC_Data!BD45)*0.8/1000)*($U$224/$U$221)</f>
        <v>13.489917355371901</v>
      </c>
      <c r="Y171" s="53">
        <f>((JRC_Data!BE18+JRC_Data!BE45)*0.8/1000)*($U$224/$U$221)</f>
        <v>11.734380165289256</v>
      </c>
      <c r="Z171" s="81">
        <f>((JRC_Data!BL18+JRC_Data!BL45)*0.8)/1000</f>
        <v>0.16960000000000003</v>
      </c>
      <c r="AA171" s="84"/>
      <c r="AB171" s="229">
        <v>0.66</v>
      </c>
      <c r="AC171" s="229"/>
      <c r="AD171" s="229"/>
      <c r="AE171" s="229"/>
      <c r="AF171" s="503">
        <v>5</v>
      </c>
      <c r="AG171" s="81">
        <f t="shared" si="90"/>
        <v>0.37843200000000005</v>
      </c>
      <c r="AH171" s="84"/>
      <c r="AI171" s="85">
        <v>2019</v>
      </c>
      <c r="AJ171" s="84">
        <v>12</v>
      </c>
      <c r="AL171" s="96"/>
      <c r="AM171" s="8" t="str">
        <f t="shared" si="98"/>
        <v>R-SW_Det_ELC_HPN2-F</v>
      </c>
      <c r="AN171" s="8" t="str">
        <f t="shared" si="99"/>
        <v>Residential Electric Heat Pump - Air to Water - SH + WH + Solar - F rated dwelling</v>
      </c>
      <c r="AO171" s="96" t="s">
        <v>13</v>
      </c>
      <c r="AP171" s="96" t="s">
        <v>175</v>
      </c>
      <c r="AQ171" s="96"/>
      <c r="AR171" s="96" t="s">
        <v>75</v>
      </c>
    </row>
    <row r="172" spans="3:44" ht="15">
      <c r="C172" s="19" t="str">
        <f>"R-SW_Det"&amp;"_"&amp;RIGHT(E172,3)&amp;"_HPN2-C"</f>
        <v>R-SW_Det_ELC_HPN2-C</v>
      </c>
      <c r="D172" s="21" t="s">
        <v>755</v>
      </c>
      <c r="E172" s="21" t="s">
        <v>549</v>
      </c>
      <c r="F172" s="21" t="s">
        <v>659</v>
      </c>
      <c r="G172" s="21" t="s">
        <v>766</v>
      </c>
      <c r="H172" s="19">
        <v>1</v>
      </c>
      <c r="I172" s="20">
        <v>1.1100000000000001</v>
      </c>
      <c r="J172" s="20">
        <v>1.19</v>
      </c>
      <c r="K172" s="54">
        <v>1.19</v>
      </c>
      <c r="L172" s="19"/>
      <c r="M172" s="20"/>
      <c r="N172" s="20"/>
      <c r="O172" s="54"/>
      <c r="P172" s="19">
        <f t="shared" ref="P172:P176" si="105">H172*0.7</f>
        <v>0.7</v>
      </c>
      <c r="Q172" s="20">
        <f t="shared" si="102"/>
        <v>0.77700000000000002</v>
      </c>
      <c r="R172" s="20">
        <f t="shared" si="102"/>
        <v>0.83299999999999996</v>
      </c>
      <c r="S172" s="54">
        <f t="shared" si="102"/>
        <v>0.83299999999999996</v>
      </c>
      <c r="T172" s="482">
        <v>20</v>
      </c>
      <c r="U172" s="20"/>
      <c r="V172" s="19">
        <f t="shared" ref="V172:Y176" si="106">V21/$V$20*$V$171</f>
        <v>16.104959331089194</v>
      </c>
      <c r="W172" s="20">
        <f t="shared" si="106"/>
        <v>16.104959331089194</v>
      </c>
      <c r="X172" s="20">
        <f t="shared" si="106"/>
        <v>14.589653545965227</v>
      </c>
      <c r="Y172" s="54">
        <f t="shared" si="106"/>
        <v>14.589653545965227</v>
      </c>
      <c r="Z172" s="60">
        <f>((JRC_Data!BL18+JRC_Data!BL45)*0.8)/1000</f>
        <v>0.16960000000000003</v>
      </c>
      <c r="AA172" s="63"/>
      <c r="AB172" s="69">
        <v>0.66</v>
      </c>
      <c r="AC172" s="69"/>
      <c r="AD172" s="69"/>
      <c r="AE172" s="69"/>
      <c r="AF172" s="504">
        <v>5</v>
      </c>
      <c r="AG172" s="60">
        <f t="shared" si="90"/>
        <v>0.37843200000000005</v>
      </c>
      <c r="AH172" s="63"/>
      <c r="AI172" s="21">
        <v>2019</v>
      </c>
      <c r="AJ172" s="63">
        <v>12</v>
      </c>
      <c r="AL172" s="96"/>
      <c r="AM172" s="8" t="str">
        <f t="shared" si="98"/>
        <v>R-SW_Det_ELC_HPN2-G</v>
      </c>
      <c r="AN172" s="8" t="str">
        <f t="shared" si="99"/>
        <v>Residential Electric Heat Pump - Air to Water - SH + WH + Solar - G rated dwelling</v>
      </c>
      <c r="AO172" s="96" t="s">
        <v>13</v>
      </c>
      <c r="AP172" s="96" t="s">
        <v>175</v>
      </c>
      <c r="AQ172" s="96"/>
      <c r="AR172" s="96" t="s">
        <v>75</v>
      </c>
    </row>
    <row r="173" spans="3:44" ht="15">
      <c r="C173" s="37" t="str">
        <f>"R-SW_Det"&amp;"_"&amp;RIGHT(E173,3)&amp;"_HPN2-D"</f>
        <v>R-SW_Det_ELC_HPN2-D</v>
      </c>
      <c r="D173" s="27" t="s">
        <v>756</v>
      </c>
      <c r="E173" s="27" t="s">
        <v>549</v>
      </c>
      <c r="F173" s="27" t="s">
        <v>659</v>
      </c>
      <c r="G173" s="27" t="s">
        <v>767</v>
      </c>
      <c r="H173" s="37">
        <v>1</v>
      </c>
      <c r="I173" s="26">
        <v>1.1100000000000001</v>
      </c>
      <c r="J173" s="26">
        <v>1.19</v>
      </c>
      <c r="K173" s="55">
        <v>1.19</v>
      </c>
      <c r="L173" s="37"/>
      <c r="M173" s="26"/>
      <c r="N173" s="26"/>
      <c r="O173" s="55"/>
      <c r="P173" s="37">
        <f t="shared" si="105"/>
        <v>0.7</v>
      </c>
      <c r="Q173" s="26">
        <f t="shared" si="102"/>
        <v>0.77700000000000002</v>
      </c>
      <c r="R173" s="26">
        <f t="shared" si="102"/>
        <v>0.83299999999999996</v>
      </c>
      <c r="S173" s="55">
        <f t="shared" si="102"/>
        <v>0.83299999999999996</v>
      </c>
      <c r="T173" s="483">
        <v>20</v>
      </c>
      <c r="U173" s="26"/>
      <c r="V173" s="37">
        <f t="shared" si="106"/>
        <v>17.056860810938719</v>
      </c>
      <c r="W173" s="26">
        <f t="shared" si="106"/>
        <v>17.056860810938719</v>
      </c>
      <c r="X173" s="26">
        <f t="shared" si="106"/>
        <v>15.541555025814752</v>
      </c>
      <c r="Y173" s="55">
        <f t="shared" si="106"/>
        <v>15.541555025814752</v>
      </c>
      <c r="Z173" s="59">
        <f>((JRC_Data!BL18+JRC_Data!BL45)*0.8)/1000</f>
        <v>0.16960000000000003</v>
      </c>
      <c r="AA173" s="62"/>
      <c r="AB173" s="68">
        <v>0.66</v>
      </c>
      <c r="AC173" s="68"/>
      <c r="AD173" s="68"/>
      <c r="AE173" s="68"/>
      <c r="AF173" s="505">
        <v>5</v>
      </c>
      <c r="AG173" s="59">
        <f t="shared" si="90"/>
        <v>0.37843200000000005</v>
      </c>
      <c r="AH173" s="62"/>
      <c r="AI173" s="27">
        <v>2019</v>
      </c>
      <c r="AJ173" s="62">
        <v>12</v>
      </c>
      <c r="AL173" s="96"/>
      <c r="AM173" s="8" t="str">
        <f t="shared" si="98"/>
        <v>R-SH_Det_ELC_HPN3-AB</v>
      </c>
      <c r="AN173" s="8" t="str">
        <f t="shared" si="99"/>
        <v>Residential Electric Heat Pump - Ground to Water - SH - AB rated dwelling</v>
      </c>
      <c r="AO173" s="96" t="s">
        <v>13</v>
      </c>
      <c r="AP173" s="96" t="s">
        <v>175</v>
      </c>
      <c r="AQ173" s="96"/>
      <c r="AR173" s="96" t="s">
        <v>75</v>
      </c>
    </row>
    <row r="174" spans="3:44" ht="15">
      <c r="C174" s="19" t="str">
        <f>"R-SW_Det"&amp;"_"&amp;RIGHT(E174,3)&amp;"_HPN2-E"</f>
        <v>R-SW_Det_ELC_HPN2-E</v>
      </c>
      <c r="D174" s="21" t="s">
        <v>757</v>
      </c>
      <c r="E174" s="21" t="s">
        <v>549</v>
      </c>
      <c r="F174" s="21" t="s">
        <v>659</v>
      </c>
      <c r="G174" s="21" t="s">
        <v>768</v>
      </c>
      <c r="H174" s="19">
        <v>1</v>
      </c>
      <c r="I174" s="20">
        <v>1.1100000000000001</v>
      </c>
      <c r="J174" s="20">
        <v>1.19</v>
      </c>
      <c r="K174" s="54">
        <v>1.19</v>
      </c>
      <c r="L174" s="19"/>
      <c r="M174" s="20"/>
      <c r="N174" s="20"/>
      <c r="O174" s="54"/>
      <c r="P174" s="19">
        <f t="shared" si="105"/>
        <v>0.7</v>
      </c>
      <c r="Q174" s="20">
        <f t="shared" si="102"/>
        <v>0.77700000000000002</v>
      </c>
      <c r="R174" s="20">
        <f t="shared" si="102"/>
        <v>0.83299999999999996</v>
      </c>
      <c r="S174" s="54">
        <f t="shared" si="102"/>
        <v>0.83299999999999996</v>
      </c>
      <c r="T174" s="482">
        <v>20</v>
      </c>
      <c r="U174" s="20"/>
      <c r="V174" s="19">
        <f t="shared" si="106"/>
        <v>18.037607790177628</v>
      </c>
      <c r="W174" s="20">
        <f t="shared" si="106"/>
        <v>18.037607790177628</v>
      </c>
      <c r="X174" s="20">
        <f t="shared" si="106"/>
        <v>16.522302005053657</v>
      </c>
      <c r="Y174" s="54">
        <f t="shared" si="106"/>
        <v>16.522302005053657</v>
      </c>
      <c r="Z174" s="60">
        <f>((JRC_Data!BL18+JRC_Data!BL45)*0.8)/1000</f>
        <v>0.16960000000000003</v>
      </c>
      <c r="AA174" s="63"/>
      <c r="AB174" s="69">
        <v>0.66</v>
      </c>
      <c r="AC174" s="69"/>
      <c r="AD174" s="69"/>
      <c r="AE174" s="69"/>
      <c r="AF174" s="504">
        <v>5</v>
      </c>
      <c r="AG174" s="60">
        <f t="shared" si="90"/>
        <v>0.37843200000000005</v>
      </c>
      <c r="AH174" s="63"/>
      <c r="AI174" s="21">
        <v>2019</v>
      </c>
      <c r="AJ174" s="63">
        <v>12</v>
      </c>
      <c r="AL174" s="96"/>
      <c r="AM174" s="8" t="str">
        <f t="shared" si="98"/>
        <v>R-SH_Det_ELC_HPN3-C</v>
      </c>
      <c r="AN174" s="8" t="str">
        <f t="shared" si="99"/>
        <v>Residential Electric Heat Pump - Ground to Water - SH - C rated dwelling</v>
      </c>
      <c r="AO174" s="96" t="s">
        <v>13</v>
      </c>
      <c r="AP174" s="96" t="s">
        <v>175</v>
      </c>
      <c r="AQ174" s="96"/>
      <c r="AR174" s="96" t="s">
        <v>75</v>
      </c>
    </row>
    <row r="175" spans="3:44" ht="15">
      <c r="C175" s="37" t="str">
        <f>"R-SW_Det"&amp;"_"&amp;RIGHT(E175,3)&amp;"_HPN2-F"</f>
        <v>R-SW_Det_ELC_HPN2-F</v>
      </c>
      <c r="D175" s="27" t="s">
        <v>758</v>
      </c>
      <c r="E175" s="27" t="s">
        <v>549</v>
      </c>
      <c r="F175" s="27" t="s">
        <v>659</v>
      </c>
      <c r="G175" s="27" t="s">
        <v>769</v>
      </c>
      <c r="H175" s="37">
        <v>1</v>
      </c>
      <c r="I175" s="26">
        <v>1.1100000000000001</v>
      </c>
      <c r="J175" s="26">
        <v>1.19</v>
      </c>
      <c r="K175" s="55">
        <v>1.19</v>
      </c>
      <c r="L175" s="37"/>
      <c r="M175" s="26"/>
      <c r="N175" s="26"/>
      <c r="O175" s="55"/>
      <c r="P175" s="37">
        <f t="shared" si="105"/>
        <v>0.7</v>
      </c>
      <c r="Q175" s="26">
        <f t="shared" si="102"/>
        <v>0.77700000000000002</v>
      </c>
      <c r="R175" s="26">
        <f t="shared" si="102"/>
        <v>0.83299999999999996</v>
      </c>
      <c r="S175" s="55">
        <f t="shared" si="102"/>
        <v>0.83299999999999996</v>
      </c>
      <c r="T175" s="483">
        <v>20</v>
      </c>
      <c r="U175" s="26"/>
      <c r="V175" s="37">
        <f t="shared" si="106"/>
        <v>18.339836642470797</v>
      </c>
      <c r="W175" s="26">
        <f t="shared" si="106"/>
        <v>18.339836642470797</v>
      </c>
      <c r="X175" s="26">
        <f t="shared" si="106"/>
        <v>16.824530857346829</v>
      </c>
      <c r="Y175" s="55">
        <f t="shared" si="106"/>
        <v>16.824530857346829</v>
      </c>
      <c r="Z175" s="59">
        <f>((JRC_Data!BL18+JRC_Data!BL45)*0.8)/1000</f>
        <v>0.16960000000000003</v>
      </c>
      <c r="AA175" s="62"/>
      <c r="AB175" s="68">
        <v>0.66</v>
      </c>
      <c r="AC175" s="68"/>
      <c r="AD175" s="68"/>
      <c r="AE175" s="68"/>
      <c r="AF175" s="505">
        <v>5</v>
      </c>
      <c r="AG175" s="59">
        <f t="shared" si="90"/>
        <v>0.37843200000000005</v>
      </c>
      <c r="AH175" s="62"/>
      <c r="AI175" s="27">
        <v>2019</v>
      </c>
      <c r="AJ175" s="62">
        <v>12</v>
      </c>
      <c r="AL175" s="96"/>
      <c r="AM175" s="8" t="str">
        <f t="shared" si="98"/>
        <v>R-SH_Det_ELC_HPN3-D</v>
      </c>
      <c r="AN175" s="8" t="str">
        <f t="shared" si="99"/>
        <v>Residential Electric Heat Pump - Ground to Water - SH - D rated dwelling</v>
      </c>
      <c r="AO175" s="96" t="s">
        <v>13</v>
      </c>
      <c r="AP175" s="96" t="s">
        <v>175</v>
      </c>
      <c r="AQ175" s="96"/>
      <c r="AR175" s="96" t="s">
        <v>75</v>
      </c>
    </row>
    <row r="176" spans="3:44" ht="15">
      <c r="C176" s="226" t="str">
        <f>"R-SW_Det"&amp;"_"&amp;RIGHT(E176,3)&amp;"_HPN2-G"</f>
        <v>R-SW_Det_ELC_HPN2-G</v>
      </c>
      <c r="D176" s="24" t="s">
        <v>759</v>
      </c>
      <c r="E176" s="24" t="s">
        <v>549</v>
      </c>
      <c r="F176" s="24" t="s">
        <v>659</v>
      </c>
      <c r="G176" s="24" t="s">
        <v>770</v>
      </c>
      <c r="H176" s="226">
        <v>1</v>
      </c>
      <c r="I176" s="23">
        <v>1.1100000000000001</v>
      </c>
      <c r="J176" s="23">
        <v>1.19</v>
      </c>
      <c r="K176" s="56">
        <v>1.19</v>
      </c>
      <c r="L176" s="226"/>
      <c r="M176" s="23"/>
      <c r="N176" s="23"/>
      <c r="O176" s="56"/>
      <c r="P176" s="226">
        <f t="shared" si="105"/>
        <v>0.7</v>
      </c>
      <c r="Q176" s="23">
        <f t="shared" si="102"/>
        <v>0.77700000000000002</v>
      </c>
      <c r="R176" s="23">
        <f t="shared" si="102"/>
        <v>0.83299999999999996</v>
      </c>
      <c r="S176" s="56">
        <f t="shared" si="102"/>
        <v>0.83299999999999996</v>
      </c>
      <c r="T176" s="485">
        <v>20</v>
      </c>
      <c r="U176" s="23"/>
      <c r="V176" s="226">
        <f t="shared" si="106"/>
        <v>18.642065494763969</v>
      </c>
      <c r="W176" s="23">
        <f t="shared" si="106"/>
        <v>18.642065494763969</v>
      </c>
      <c r="X176" s="23">
        <f t="shared" si="106"/>
        <v>17.126759709640002</v>
      </c>
      <c r="Y176" s="56">
        <f t="shared" si="106"/>
        <v>17.126759709640002</v>
      </c>
      <c r="Z176" s="61">
        <f>((JRC_Data!BL18+JRC_Data!BL45)*0.8)/1000</f>
        <v>0.16960000000000003</v>
      </c>
      <c r="AA176" s="64"/>
      <c r="AB176" s="486">
        <v>0.66</v>
      </c>
      <c r="AC176" s="486"/>
      <c r="AD176" s="486"/>
      <c r="AE176" s="486"/>
      <c r="AF176" s="504">
        <v>5</v>
      </c>
      <c r="AG176" s="61">
        <f t="shared" si="90"/>
        <v>0.37843200000000005</v>
      </c>
      <c r="AH176" s="64"/>
      <c r="AI176" s="24">
        <v>2019</v>
      </c>
      <c r="AJ176" s="64">
        <v>12</v>
      </c>
      <c r="AL176" s="96"/>
      <c r="AM176" s="8" t="str">
        <f t="shared" si="98"/>
        <v>R-SH_Det_ELC_HPN3-E</v>
      </c>
      <c r="AN176" s="8" t="str">
        <f t="shared" si="99"/>
        <v>Residential Electric Heat Pump - Ground to Water - SH - E rated dwelling</v>
      </c>
      <c r="AO176" s="96" t="s">
        <v>13</v>
      </c>
      <c r="AP176" s="96" t="s">
        <v>175</v>
      </c>
      <c r="AQ176" s="96"/>
      <c r="AR176" s="96" t="s">
        <v>75</v>
      </c>
    </row>
    <row r="177" spans="3:44" ht="15">
      <c r="C177" s="16" t="str">
        <f>"R-SH_Det"&amp;"_"&amp;RIGHT(E177,3)&amp;"_HPN3-AB"</f>
        <v>R-SH_Det_ELC_HPN3-AB</v>
      </c>
      <c r="D177" s="85" t="s">
        <v>735</v>
      </c>
      <c r="E177" s="85" t="s">
        <v>148</v>
      </c>
      <c r="F177" s="85" t="s">
        <v>557</v>
      </c>
      <c r="G177" s="85" t="s">
        <v>727</v>
      </c>
      <c r="H177" s="16">
        <v>1.0999999999999999</v>
      </c>
      <c r="I177" s="17">
        <v>1.1666666666666667</v>
      </c>
      <c r="J177" s="17">
        <v>1.3333333333333333</v>
      </c>
      <c r="K177" s="53">
        <v>1.5</v>
      </c>
      <c r="L177" s="16"/>
      <c r="M177" s="17"/>
      <c r="N177" s="17"/>
      <c r="O177" s="53"/>
      <c r="P177" s="16"/>
      <c r="Q177" s="17"/>
      <c r="R177" s="17"/>
      <c r="S177" s="53"/>
      <c r="T177" s="481">
        <v>20</v>
      </c>
      <c r="U177" s="53"/>
      <c r="V177" s="16">
        <f>(JRC_Data!BB20/1000)*($U$223/$U$222)</f>
        <v>14.8</v>
      </c>
      <c r="W177" s="17">
        <f>(JRC_Data!BC20/1000)*($U$223/$U$222)</f>
        <v>13.742857142857144</v>
      </c>
      <c r="X177" s="17">
        <f>(JRC_Data!BD20/1000)*($U$223/$U$222)</f>
        <v>12.685714285714287</v>
      </c>
      <c r="Y177" s="53">
        <f>(JRC_Data!BE20/1000)*($U$223/$U$222)</f>
        <v>11.628571428571428</v>
      </c>
      <c r="Z177" s="81">
        <f>JRC_Data!BL20/1000</f>
        <v>0.2</v>
      </c>
      <c r="AA177" s="84"/>
      <c r="AB177" s="229"/>
      <c r="AC177" s="229"/>
      <c r="AD177" s="229"/>
      <c r="AE177" s="229"/>
      <c r="AF177" s="43"/>
      <c r="AG177" s="81">
        <f t="shared" si="90"/>
        <v>0.31536000000000003</v>
      </c>
      <c r="AH177" s="84"/>
      <c r="AI177" s="85">
        <v>2019</v>
      </c>
      <c r="AJ177" s="84">
        <v>10</v>
      </c>
      <c r="AL177" s="96"/>
      <c r="AM177" s="8" t="str">
        <f t="shared" si="98"/>
        <v>R-SH_Det_ELC_HPN3-F</v>
      </c>
      <c r="AN177" s="8" t="str">
        <f t="shared" si="99"/>
        <v>Residential Electric Heat Pump - Ground to Water - SH - F rated dwelling</v>
      </c>
      <c r="AO177" s="96" t="s">
        <v>13</v>
      </c>
      <c r="AP177" s="96" t="s">
        <v>175</v>
      </c>
      <c r="AQ177" s="96"/>
      <c r="AR177" s="96" t="s">
        <v>75</v>
      </c>
    </row>
    <row r="178" spans="3:44" ht="15">
      <c r="C178" s="19" t="str">
        <f>"R-SH_Det"&amp;"_"&amp;RIGHT(E178,3)&amp;"_HPN3-C"</f>
        <v>R-SH_Det_ELC_HPN3-C</v>
      </c>
      <c r="D178" s="21" t="s">
        <v>736</v>
      </c>
      <c r="E178" s="21" t="s">
        <v>148</v>
      </c>
      <c r="F178" s="21" t="s">
        <v>557</v>
      </c>
      <c r="G178" s="21" t="s">
        <v>760</v>
      </c>
      <c r="H178" s="19">
        <v>1.0999999999999999</v>
      </c>
      <c r="I178" s="20">
        <v>1.1666666666666667</v>
      </c>
      <c r="J178" s="20">
        <v>1.3333333333333333</v>
      </c>
      <c r="K178" s="54">
        <v>1.5</v>
      </c>
      <c r="L178" s="19"/>
      <c r="M178" s="20"/>
      <c r="N178" s="20"/>
      <c r="O178" s="54"/>
      <c r="P178" s="19"/>
      <c r="Q178" s="20"/>
      <c r="R178" s="20"/>
      <c r="S178" s="54"/>
      <c r="T178" s="482">
        <v>20</v>
      </c>
      <c r="U178" s="54"/>
      <c r="V178" s="19">
        <f t="shared" ref="V178:Y182" si="107">V21/$V$20*$V$177</f>
        <v>15.729722702841819</v>
      </c>
      <c r="W178" s="20">
        <f t="shared" si="107"/>
        <v>15.729722702841819</v>
      </c>
      <c r="X178" s="20">
        <f t="shared" si="107"/>
        <v>14.249722702841819</v>
      </c>
      <c r="Y178" s="54">
        <f t="shared" si="107"/>
        <v>14.249722702841819</v>
      </c>
      <c r="Z178" s="60"/>
      <c r="AA178" s="63"/>
      <c r="AB178" s="69"/>
      <c r="AC178" s="69"/>
      <c r="AD178" s="69"/>
      <c r="AE178" s="69"/>
      <c r="AF178" s="41"/>
      <c r="AG178" s="60">
        <f t="shared" si="90"/>
        <v>0.31536000000000003</v>
      </c>
      <c r="AH178" s="63"/>
      <c r="AI178" s="21">
        <v>2019</v>
      </c>
      <c r="AJ178" s="63">
        <v>10</v>
      </c>
      <c r="AL178" s="96"/>
      <c r="AM178" s="8" t="str">
        <f t="shared" si="98"/>
        <v>R-SH_Det_ELC_HPN3-G</v>
      </c>
      <c r="AN178" s="8" t="str">
        <f t="shared" si="99"/>
        <v>Residential Electric Heat Pump - Ground to Water - SH - G rated dwelling</v>
      </c>
      <c r="AO178" s="96" t="s">
        <v>13</v>
      </c>
      <c r="AP178" s="96" t="s">
        <v>175</v>
      </c>
      <c r="AQ178" s="96"/>
      <c r="AR178" s="96" t="s">
        <v>75</v>
      </c>
    </row>
    <row r="179" spans="3:44" ht="15">
      <c r="C179" s="37" t="str">
        <f>"R-SH_Det"&amp;"_"&amp;RIGHT(E179,3)&amp;"_HPN3-D"</f>
        <v>R-SH_Det_ELC_HPN3-D</v>
      </c>
      <c r="D179" s="27" t="s">
        <v>737</v>
      </c>
      <c r="E179" s="27" t="s">
        <v>148</v>
      </c>
      <c r="F179" s="27" t="s">
        <v>557</v>
      </c>
      <c r="G179" s="27" t="s">
        <v>761</v>
      </c>
      <c r="H179" s="37">
        <v>1.0999999999999999</v>
      </c>
      <c r="I179" s="26">
        <v>1.1666666666666667</v>
      </c>
      <c r="J179" s="26">
        <v>1.3333333333333333</v>
      </c>
      <c r="K179" s="55">
        <v>1.5</v>
      </c>
      <c r="L179" s="37"/>
      <c r="M179" s="26"/>
      <c r="N179" s="26"/>
      <c r="O179" s="55"/>
      <c r="P179" s="37"/>
      <c r="Q179" s="26"/>
      <c r="R179" s="26"/>
      <c r="S179" s="55"/>
      <c r="T179" s="483">
        <v>20</v>
      </c>
      <c r="U179" s="55"/>
      <c r="V179" s="37">
        <f t="shared" si="107"/>
        <v>16.659445405683638</v>
      </c>
      <c r="W179" s="26">
        <f t="shared" si="107"/>
        <v>16.659445405683638</v>
      </c>
      <c r="X179" s="26">
        <f t="shared" si="107"/>
        <v>15.179445405683637</v>
      </c>
      <c r="Y179" s="55">
        <f t="shared" si="107"/>
        <v>15.179445405683637</v>
      </c>
      <c r="Z179" s="59"/>
      <c r="AA179" s="62"/>
      <c r="AB179" s="68"/>
      <c r="AC179" s="68"/>
      <c r="AD179" s="68"/>
      <c r="AE179" s="68"/>
      <c r="AF179" s="39"/>
      <c r="AG179" s="59">
        <f t="shared" si="90"/>
        <v>0.31536000000000003</v>
      </c>
      <c r="AH179" s="62"/>
      <c r="AI179" s="27">
        <v>2019</v>
      </c>
      <c r="AJ179" s="62">
        <v>10</v>
      </c>
      <c r="AL179" s="96"/>
      <c r="AM179" s="8" t="str">
        <f t="shared" si="98"/>
        <v>R-HC_Det_ELC_HPN2-AB</v>
      </c>
      <c r="AN179" s="8" t="str">
        <f t="shared" si="99"/>
        <v>Residential Electric Heat Pump - Ground to Water - SH + SC - AB rated dwelling</v>
      </c>
      <c r="AO179" s="96" t="s">
        <v>13</v>
      </c>
      <c r="AP179" s="96" t="s">
        <v>175</v>
      </c>
      <c r="AQ179" s="96"/>
      <c r="AR179" s="96" t="s">
        <v>75</v>
      </c>
    </row>
    <row r="180" spans="3:44" ht="15">
      <c r="C180" s="19" t="str">
        <f>"R-SH_Det"&amp;"_"&amp;RIGHT(E180,3)&amp;"_HPN3-E"</f>
        <v>R-SH_Det_ELC_HPN3-E</v>
      </c>
      <c r="D180" s="21" t="s">
        <v>738</v>
      </c>
      <c r="E180" s="21" t="s">
        <v>148</v>
      </c>
      <c r="F180" s="21" t="s">
        <v>557</v>
      </c>
      <c r="G180" s="21" t="s">
        <v>762</v>
      </c>
      <c r="H180" s="19">
        <v>1.0999999999999999</v>
      </c>
      <c r="I180" s="20">
        <v>1.1666666666666667</v>
      </c>
      <c r="J180" s="20">
        <v>1.3333333333333333</v>
      </c>
      <c r="K180" s="54">
        <v>1.5</v>
      </c>
      <c r="L180" s="19"/>
      <c r="M180" s="20"/>
      <c r="N180" s="20"/>
      <c r="O180" s="54"/>
      <c r="P180" s="19"/>
      <c r="Q180" s="20"/>
      <c r="R180" s="20"/>
      <c r="S180" s="54"/>
      <c r="T180" s="482">
        <v>20</v>
      </c>
      <c r="U180" s="54"/>
      <c r="V180" s="19">
        <f t="shared" si="107"/>
        <v>17.617341523763088</v>
      </c>
      <c r="W180" s="20">
        <f t="shared" si="107"/>
        <v>17.617341523763088</v>
      </c>
      <c r="X180" s="20">
        <f t="shared" si="107"/>
        <v>16.137341523763087</v>
      </c>
      <c r="Y180" s="54">
        <f t="shared" si="107"/>
        <v>16.137341523763087</v>
      </c>
      <c r="Z180" s="60"/>
      <c r="AA180" s="63"/>
      <c r="AB180" s="69"/>
      <c r="AC180" s="69"/>
      <c r="AD180" s="69"/>
      <c r="AE180" s="69"/>
      <c r="AF180" s="41"/>
      <c r="AG180" s="60">
        <f t="shared" si="90"/>
        <v>0.31536000000000003</v>
      </c>
      <c r="AH180" s="63"/>
      <c r="AI180" s="21">
        <v>2019</v>
      </c>
      <c r="AJ180" s="63">
        <v>10</v>
      </c>
      <c r="AL180" s="96"/>
      <c r="AM180" s="8" t="str">
        <f t="shared" si="98"/>
        <v>R-HC_Det_ELC_HPN2-C</v>
      </c>
      <c r="AN180" s="8" t="str">
        <f t="shared" si="99"/>
        <v>Residential Electric Heat Pump - Ground to Water - SH + SC - C rated dwelling</v>
      </c>
      <c r="AO180" s="96" t="s">
        <v>13</v>
      </c>
      <c r="AP180" s="96" t="s">
        <v>175</v>
      </c>
      <c r="AQ180" s="96"/>
      <c r="AR180" s="96" t="s">
        <v>75</v>
      </c>
    </row>
    <row r="181" spans="3:44" ht="15">
      <c r="C181" s="37" t="str">
        <f>"R-SH_Det"&amp;"_"&amp;RIGHT(E181,3)&amp;"_HPN3-F"</f>
        <v>R-SH_Det_ELC_HPN3-F</v>
      </c>
      <c r="D181" s="27" t="s">
        <v>739</v>
      </c>
      <c r="E181" s="27" t="s">
        <v>148</v>
      </c>
      <c r="F181" s="27" t="s">
        <v>557</v>
      </c>
      <c r="G181" s="27" t="s">
        <v>764</v>
      </c>
      <c r="H181" s="37">
        <v>1.0999999999999999</v>
      </c>
      <c r="I181" s="26">
        <v>1.1666666666666667</v>
      </c>
      <c r="J181" s="26">
        <v>1.3333333333333333</v>
      </c>
      <c r="K181" s="55">
        <v>1.5</v>
      </c>
      <c r="L181" s="37"/>
      <c r="M181" s="26"/>
      <c r="N181" s="26"/>
      <c r="O181" s="55"/>
      <c r="P181" s="37"/>
      <c r="Q181" s="26"/>
      <c r="R181" s="26"/>
      <c r="S181" s="55"/>
      <c r="T181" s="483">
        <v>20</v>
      </c>
      <c r="U181" s="55"/>
      <c r="V181" s="37">
        <f t="shared" si="107"/>
        <v>17.912528611270513</v>
      </c>
      <c r="W181" s="26">
        <f t="shared" si="107"/>
        <v>17.912528611270513</v>
      </c>
      <c r="X181" s="26">
        <f t="shared" si="107"/>
        <v>16.432528611270509</v>
      </c>
      <c r="Y181" s="55">
        <f t="shared" si="107"/>
        <v>16.432528611270509</v>
      </c>
      <c r="Z181" s="59"/>
      <c r="AA181" s="62"/>
      <c r="AB181" s="68"/>
      <c r="AC181" s="68"/>
      <c r="AD181" s="68"/>
      <c r="AE181" s="68"/>
      <c r="AF181" s="39"/>
      <c r="AG181" s="59">
        <f t="shared" si="90"/>
        <v>0.31536000000000003</v>
      </c>
      <c r="AH181" s="62"/>
      <c r="AI181" s="27">
        <v>2019</v>
      </c>
      <c r="AJ181" s="62">
        <v>10</v>
      </c>
      <c r="AL181" s="96"/>
      <c r="AM181" s="8" t="str">
        <f t="shared" si="98"/>
        <v>R-HC_Det_ELC_HPN2-D</v>
      </c>
      <c r="AN181" s="8" t="str">
        <f t="shared" si="99"/>
        <v>Residential Electric Heat Pump - Ground to Water - SH + SC - D rated dwelling</v>
      </c>
      <c r="AO181" s="96" t="s">
        <v>13</v>
      </c>
      <c r="AP181" s="96" t="s">
        <v>175</v>
      </c>
      <c r="AQ181" s="96"/>
      <c r="AR181" s="96" t="s">
        <v>75</v>
      </c>
    </row>
    <row r="182" spans="3:44" ht="15">
      <c r="C182" s="226" t="str">
        <f>"R-SH_Det"&amp;"_"&amp;RIGHT(E182,3)&amp;"_HPN3-G"</f>
        <v>R-SH_Det_ELC_HPN3-G</v>
      </c>
      <c r="D182" s="24" t="s">
        <v>740</v>
      </c>
      <c r="E182" s="24" t="s">
        <v>148</v>
      </c>
      <c r="F182" s="24" t="s">
        <v>557</v>
      </c>
      <c r="G182" s="24" t="s">
        <v>763</v>
      </c>
      <c r="H182" s="226">
        <v>1.0999999999999999</v>
      </c>
      <c r="I182" s="23">
        <v>1.1666666666666667</v>
      </c>
      <c r="J182" s="23">
        <v>1.3333333333333333</v>
      </c>
      <c r="K182" s="56">
        <v>1.5</v>
      </c>
      <c r="L182" s="226"/>
      <c r="M182" s="23"/>
      <c r="N182" s="23"/>
      <c r="O182" s="56"/>
      <c r="P182" s="226"/>
      <c r="Q182" s="23"/>
      <c r="R182" s="23"/>
      <c r="S182" s="56"/>
      <c r="T182" s="485">
        <v>20</v>
      </c>
      <c r="U182" s="56"/>
      <c r="V182" s="226">
        <f t="shared" si="107"/>
        <v>18.207715698777935</v>
      </c>
      <c r="W182" s="23">
        <f t="shared" si="107"/>
        <v>18.207715698777935</v>
      </c>
      <c r="X182" s="23">
        <f t="shared" si="107"/>
        <v>16.727715698777935</v>
      </c>
      <c r="Y182" s="56">
        <f t="shared" si="107"/>
        <v>16.727715698777935</v>
      </c>
      <c r="Z182" s="61"/>
      <c r="AA182" s="64"/>
      <c r="AB182" s="486"/>
      <c r="AC182" s="486"/>
      <c r="AD182" s="486"/>
      <c r="AE182" s="486"/>
      <c r="AF182" s="46"/>
      <c r="AG182" s="61">
        <f t="shared" si="90"/>
        <v>0.31536000000000003</v>
      </c>
      <c r="AH182" s="64"/>
      <c r="AI182" s="24">
        <v>2019</v>
      </c>
      <c r="AJ182" s="64">
        <v>10</v>
      </c>
      <c r="AL182" s="96"/>
      <c r="AM182" s="8" t="str">
        <f t="shared" si="98"/>
        <v>R-HC_Det_ELC_HPN2-E</v>
      </c>
      <c r="AN182" s="8" t="str">
        <f t="shared" si="99"/>
        <v>Residential Electric Heat Pump - Ground to Water - SH + SC - E rated dwelling</v>
      </c>
      <c r="AO182" s="96" t="s">
        <v>13</v>
      </c>
      <c r="AP182" s="96" t="s">
        <v>175</v>
      </c>
      <c r="AQ182" s="96"/>
      <c r="AR182" s="96" t="s">
        <v>75</v>
      </c>
    </row>
    <row r="183" spans="3:44" ht="15">
      <c r="C183" s="16" t="str">
        <f>"R-HC_Det"&amp;"_"&amp;RIGHT(E183,3)&amp;"_HPN2-AB"</f>
        <v>R-HC_Det_ELC_HPN2-AB</v>
      </c>
      <c r="D183" s="85" t="s">
        <v>741</v>
      </c>
      <c r="E183" s="85" t="s">
        <v>148</v>
      </c>
      <c r="F183" s="85" t="s">
        <v>557</v>
      </c>
      <c r="G183" s="85" t="s">
        <v>789</v>
      </c>
      <c r="H183" s="16">
        <v>1.0999999999999999</v>
      </c>
      <c r="I183" s="17">
        <v>1.1666666666666667</v>
      </c>
      <c r="J183" s="17">
        <v>1.3333333333333333</v>
      </c>
      <c r="K183" s="53">
        <v>1.5</v>
      </c>
      <c r="L183" s="16">
        <f>H183*0.9</f>
        <v>0.98999999999999988</v>
      </c>
      <c r="M183" s="17">
        <f t="shared" ref="M183:O188" si="108">I183*0.9</f>
        <v>1.05</v>
      </c>
      <c r="N183" s="17">
        <f t="shared" si="108"/>
        <v>1.2</v>
      </c>
      <c r="O183" s="53">
        <f t="shared" si="108"/>
        <v>1.35</v>
      </c>
      <c r="P183" s="37"/>
      <c r="Q183" s="26"/>
      <c r="R183" s="26"/>
      <c r="S183" s="55"/>
      <c r="T183" s="481">
        <v>20</v>
      </c>
      <c r="U183" s="17"/>
      <c r="V183" s="16">
        <f>(JRC_Data!BB20/1000)*($U$224/$U$222)</f>
        <v>15.97142857142857</v>
      </c>
      <c r="W183" s="17">
        <f>(JRC_Data!BC20/1000)*($U$224/$U$222)</f>
        <v>14.830612244897958</v>
      </c>
      <c r="X183" s="17">
        <f>(JRC_Data!BD20/1000)*($U$224/$U$222)</f>
        <v>13.689795918367345</v>
      </c>
      <c r="Y183" s="53">
        <f>(JRC_Data!BE20/1000)*($U$224/$U$222)</f>
        <v>12.548979591836734</v>
      </c>
      <c r="Z183" s="81">
        <f>JRC_Data!BL20/1000</f>
        <v>0.2</v>
      </c>
      <c r="AA183" s="84"/>
      <c r="AB183" s="229"/>
      <c r="AC183" s="229"/>
      <c r="AD183" s="229"/>
      <c r="AE183" s="229"/>
      <c r="AF183" s="43"/>
      <c r="AG183" s="81">
        <f>31.536*(AJ183/1000)</f>
        <v>0.37843200000000005</v>
      </c>
      <c r="AH183" s="84"/>
      <c r="AI183" s="85">
        <v>2019</v>
      </c>
      <c r="AJ183" s="84">
        <v>12</v>
      </c>
      <c r="AL183" s="96"/>
      <c r="AM183" s="8" t="str">
        <f t="shared" si="98"/>
        <v>R-HC_Det_ELC_HPN2-F</v>
      </c>
      <c r="AN183" s="8" t="str">
        <f t="shared" si="99"/>
        <v>Residential Electric Heat Pump - Ground to Water - SH + SC - F rated dwelling</v>
      </c>
      <c r="AO183" s="96" t="s">
        <v>13</v>
      </c>
      <c r="AP183" s="96" t="s">
        <v>175</v>
      </c>
      <c r="AQ183" s="96"/>
      <c r="AR183" s="96" t="s">
        <v>75</v>
      </c>
    </row>
    <row r="184" spans="3:44" ht="15">
      <c r="C184" s="19" t="str">
        <f>"R-HC_Det"&amp;"_"&amp;RIGHT(E184,3)&amp;"_HPN2-C"</f>
        <v>R-HC_Det_ELC_HPN2-C</v>
      </c>
      <c r="D184" s="21" t="s">
        <v>742</v>
      </c>
      <c r="E184" s="21" t="s">
        <v>148</v>
      </c>
      <c r="F184" s="21" t="s">
        <v>557</v>
      </c>
      <c r="G184" s="21" t="s">
        <v>790</v>
      </c>
      <c r="H184" s="19">
        <v>1.0999999999999999</v>
      </c>
      <c r="I184" s="20">
        <v>1.1666666666666667</v>
      </c>
      <c r="J184" s="20">
        <v>1.3333333333333333</v>
      </c>
      <c r="K184" s="54">
        <v>1.5</v>
      </c>
      <c r="L184" s="19">
        <f t="shared" ref="L184:L188" si="109">H184*0.9</f>
        <v>0.98999999999999988</v>
      </c>
      <c r="M184" s="20">
        <f t="shared" si="108"/>
        <v>1.05</v>
      </c>
      <c r="N184" s="20">
        <f t="shared" si="108"/>
        <v>1.2</v>
      </c>
      <c r="O184" s="54">
        <f t="shared" si="108"/>
        <v>1.35</v>
      </c>
      <c r="P184" s="19"/>
      <c r="Q184" s="20"/>
      <c r="R184" s="20"/>
      <c r="S184" s="54"/>
      <c r="T184" s="482">
        <v>20</v>
      </c>
      <c r="U184" s="20"/>
      <c r="V184" s="19">
        <f t="shared" ref="V184:Y188" si="110">V21/$V$20*$V$183</f>
        <v>16.974739364649761</v>
      </c>
      <c r="W184" s="20">
        <f t="shared" si="110"/>
        <v>16.974739364649761</v>
      </c>
      <c r="X184" s="20">
        <f t="shared" si="110"/>
        <v>15.377596507506903</v>
      </c>
      <c r="Y184" s="54">
        <f t="shared" si="110"/>
        <v>15.377596507506903</v>
      </c>
      <c r="Z184" s="60"/>
      <c r="AA184" s="63"/>
      <c r="AB184" s="69"/>
      <c r="AC184" s="69"/>
      <c r="AD184" s="69"/>
      <c r="AE184" s="69"/>
      <c r="AF184" s="41"/>
      <c r="AG184" s="60">
        <f t="shared" ref="AG184:AG188" si="111">31.536*(AJ184/1000)</f>
        <v>0.37843200000000005</v>
      </c>
      <c r="AH184" s="63"/>
      <c r="AI184" s="21">
        <v>2019</v>
      </c>
      <c r="AJ184" s="63">
        <v>12</v>
      </c>
      <c r="AL184" s="96"/>
      <c r="AM184" s="8" t="str">
        <f t="shared" si="98"/>
        <v>R-HC_Det_ELC_HPN2-G</v>
      </c>
      <c r="AN184" s="8" t="str">
        <f t="shared" si="99"/>
        <v>Residential Electric Heat Pump - Ground to Water - SH + SC - G rated dwelling</v>
      </c>
      <c r="AO184" s="96" t="s">
        <v>13</v>
      </c>
      <c r="AP184" s="96" t="s">
        <v>175</v>
      </c>
      <c r="AQ184" s="96"/>
      <c r="AR184" s="96" t="s">
        <v>75</v>
      </c>
    </row>
    <row r="185" spans="3:44" ht="15">
      <c r="C185" s="37" t="str">
        <f>"R-HC_Det"&amp;"_"&amp;RIGHT(E185,3)&amp;"_HPN2-D"</f>
        <v>R-HC_Det_ELC_HPN2-D</v>
      </c>
      <c r="D185" s="27" t="s">
        <v>743</v>
      </c>
      <c r="E185" s="27" t="s">
        <v>148</v>
      </c>
      <c r="F185" s="27" t="s">
        <v>557</v>
      </c>
      <c r="G185" s="27" t="s">
        <v>791</v>
      </c>
      <c r="H185" s="37">
        <v>1.0999999999999999</v>
      </c>
      <c r="I185" s="26">
        <v>1.1666666666666667</v>
      </c>
      <c r="J185" s="26">
        <v>1.3333333333333333</v>
      </c>
      <c r="K185" s="55">
        <v>1.5</v>
      </c>
      <c r="L185" s="37">
        <f t="shared" si="109"/>
        <v>0.98999999999999988</v>
      </c>
      <c r="M185" s="26">
        <f t="shared" si="108"/>
        <v>1.05</v>
      </c>
      <c r="N185" s="26">
        <f t="shared" si="108"/>
        <v>1.2</v>
      </c>
      <c r="O185" s="55">
        <f t="shared" si="108"/>
        <v>1.35</v>
      </c>
      <c r="P185" s="37"/>
      <c r="Q185" s="26"/>
      <c r="R185" s="26"/>
      <c r="S185" s="55"/>
      <c r="T185" s="483">
        <v>20</v>
      </c>
      <c r="U185" s="26"/>
      <c r="V185" s="37">
        <f t="shared" si="110"/>
        <v>17.97805015787095</v>
      </c>
      <c r="W185" s="26">
        <f t="shared" si="110"/>
        <v>17.97805015787095</v>
      </c>
      <c r="X185" s="26">
        <f t="shared" si="110"/>
        <v>16.38090730072809</v>
      </c>
      <c r="Y185" s="55">
        <f t="shared" si="110"/>
        <v>16.38090730072809</v>
      </c>
      <c r="Z185" s="59"/>
      <c r="AA185" s="62"/>
      <c r="AB185" s="68"/>
      <c r="AC185" s="68"/>
      <c r="AD185" s="68"/>
      <c r="AE185" s="68"/>
      <c r="AF185" s="39"/>
      <c r="AG185" s="59">
        <f t="shared" si="111"/>
        <v>0.37843200000000005</v>
      </c>
      <c r="AH185" s="62"/>
      <c r="AI185" s="27">
        <v>2019</v>
      </c>
      <c r="AJ185" s="62">
        <v>12</v>
      </c>
      <c r="AL185" s="96"/>
      <c r="AM185" s="8" t="str">
        <f>C190</f>
        <v>R-SW_Det_GAS_HPN1</v>
      </c>
      <c r="AN185" s="8" t="str">
        <f>D190</f>
        <v>Residential Gas Absorption Heat Pump - Air to Water - SH + WH</v>
      </c>
      <c r="AO185" s="96" t="s">
        <v>13</v>
      </c>
      <c r="AP185" s="96" t="s">
        <v>175</v>
      </c>
      <c r="AQ185" s="96"/>
      <c r="AR185" s="96" t="s">
        <v>75</v>
      </c>
    </row>
    <row r="186" spans="3:44" ht="15">
      <c r="C186" s="19" t="str">
        <f>"R-HC_Det"&amp;"_"&amp;RIGHT(E186,3)&amp;"_HPN2-E"</f>
        <v>R-HC_Det_ELC_HPN2-E</v>
      </c>
      <c r="D186" s="21" t="s">
        <v>744</v>
      </c>
      <c r="E186" s="21" t="s">
        <v>148</v>
      </c>
      <c r="F186" s="21" t="s">
        <v>557</v>
      </c>
      <c r="G186" s="21" t="s">
        <v>792</v>
      </c>
      <c r="H186" s="19">
        <v>1.0999999999999999</v>
      </c>
      <c r="I186" s="20">
        <v>1.1666666666666667</v>
      </c>
      <c r="J186" s="20">
        <v>1.3333333333333333</v>
      </c>
      <c r="K186" s="54">
        <v>1.5</v>
      </c>
      <c r="L186" s="19">
        <f t="shared" si="109"/>
        <v>0.98999999999999988</v>
      </c>
      <c r="M186" s="20">
        <f t="shared" si="108"/>
        <v>1.05</v>
      </c>
      <c r="N186" s="20">
        <f t="shared" si="108"/>
        <v>1.2</v>
      </c>
      <c r="O186" s="54">
        <f t="shared" si="108"/>
        <v>1.35</v>
      </c>
      <c r="P186" s="19"/>
      <c r="Q186" s="20"/>
      <c r="R186" s="20"/>
      <c r="S186" s="54"/>
      <c r="T186" s="482">
        <v>20</v>
      </c>
      <c r="U186" s="20"/>
      <c r="V186" s="19">
        <f t="shared" si="110"/>
        <v>19.011764308462482</v>
      </c>
      <c r="W186" s="20">
        <f t="shared" si="110"/>
        <v>19.011764308462482</v>
      </c>
      <c r="X186" s="20">
        <f t="shared" si="110"/>
        <v>17.414621451319622</v>
      </c>
      <c r="Y186" s="54">
        <f t="shared" si="110"/>
        <v>17.414621451319622</v>
      </c>
      <c r="Z186" s="60"/>
      <c r="AA186" s="63"/>
      <c r="AB186" s="69"/>
      <c r="AC186" s="69"/>
      <c r="AD186" s="69"/>
      <c r="AE186" s="69"/>
      <c r="AF186" s="41"/>
      <c r="AG186" s="60">
        <f t="shared" si="111"/>
        <v>0.37843200000000005</v>
      </c>
      <c r="AH186" s="63"/>
      <c r="AI186" s="21">
        <v>2019</v>
      </c>
      <c r="AJ186" s="63">
        <v>12</v>
      </c>
      <c r="AL186" s="96"/>
      <c r="AM186" s="8" t="str">
        <f>C191</f>
        <v>R-SW_Det_GAS_HPN2</v>
      </c>
      <c r="AN186" s="8" t="str">
        <f>D191</f>
        <v>Residential Gas Engine Heat Pump - Air to Water - SH + WH</v>
      </c>
      <c r="AO186" s="96" t="s">
        <v>13</v>
      </c>
      <c r="AP186" s="96" t="s">
        <v>175</v>
      </c>
      <c r="AQ186" s="96"/>
      <c r="AR186" s="96" t="s">
        <v>75</v>
      </c>
    </row>
    <row r="187" spans="3:44" ht="15">
      <c r="C187" s="37" t="str">
        <f>"R-HC_Det"&amp;"_"&amp;RIGHT(E187,3)&amp;"_HPN2-F"</f>
        <v>R-HC_Det_ELC_HPN2-F</v>
      </c>
      <c r="D187" s="27" t="s">
        <v>745</v>
      </c>
      <c r="E187" s="27" t="s">
        <v>148</v>
      </c>
      <c r="F187" s="27" t="s">
        <v>557</v>
      </c>
      <c r="G187" s="27" t="s">
        <v>793</v>
      </c>
      <c r="H187" s="37">
        <v>1.0999999999999999</v>
      </c>
      <c r="I187" s="26">
        <v>1.1666666666666667</v>
      </c>
      <c r="J187" s="26">
        <v>1.3333333333333333</v>
      </c>
      <c r="K187" s="55">
        <v>1.5</v>
      </c>
      <c r="L187" s="37">
        <f t="shared" si="109"/>
        <v>0.98999999999999988</v>
      </c>
      <c r="M187" s="26">
        <f t="shared" si="108"/>
        <v>1.05</v>
      </c>
      <c r="N187" s="26">
        <f t="shared" si="108"/>
        <v>1.2</v>
      </c>
      <c r="O187" s="55">
        <f t="shared" si="108"/>
        <v>1.35</v>
      </c>
      <c r="P187" s="37"/>
      <c r="Q187" s="26"/>
      <c r="R187" s="26"/>
      <c r="S187" s="55"/>
      <c r="T187" s="483">
        <v>20</v>
      </c>
      <c r="U187" s="26"/>
      <c r="V187" s="37">
        <f t="shared" si="110"/>
        <v>19.330315624903889</v>
      </c>
      <c r="W187" s="26">
        <f t="shared" si="110"/>
        <v>19.330315624903889</v>
      </c>
      <c r="X187" s="26">
        <f t="shared" si="110"/>
        <v>17.73317276776103</v>
      </c>
      <c r="Y187" s="55">
        <f t="shared" si="110"/>
        <v>17.73317276776103</v>
      </c>
      <c r="Z187" s="59"/>
      <c r="AA187" s="62"/>
      <c r="AB187" s="68"/>
      <c r="AC187" s="68"/>
      <c r="AD187" s="68"/>
      <c r="AE187" s="68"/>
      <c r="AF187" s="39"/>
      <c r="AG187" s="59">
        <f t="shared" si="111"/>
        <v>0.37843200000000005</v>
      </c>
      <c r="AH187" s="62"/>
      <c r="AI187" s="27">
        <v>2019</v>
      </c>
      <c r="AJ187" s="62">
        <v>12</v>
      </c>
      <c r="AL187" s="96"/>
      <c r="AM187" s="8" t="str">
        <f>C193</f>
        <v>R-SW_Det_GAS_HHPN1</v>
      </c>
      <c r="AN187" s="8" t="str">
        <f>D193</f>
        <v>Residential Gas Hybrid Heat Pump - Air to Water - SH + WH</v>
      </c>
      <c r="AO187" s="96" t="s">
        <v>13</v>
      </c>
      <c r="AP187" s="96" t="s">
        <v>175</v>
      </c>
      <c r="AQ187" s="96"/>
      <c r="AR187" s="96" t="s">
        <v>75</v>
      </c>
    </row>
    <row r="188" spans="3:44" ht="15">
      <c r="C188" s="226" t="str">
        <f>"R-HC_Det"&amp;"_"&amp;RIGHT(E188,3)&amp;"_HPN2-G"</f>
        <v>R-HC_Det_ELC_HPN2-G</v>
      </c>
      <c r="D188" s="24" t="s">
        <v>746</v>
      </c>
      <c r="E188" s="24" t="s">
        <v>148</v>
      </c>
      <c r="F188" s="24" t="s">
        <v>557</v>
      </c>
      <c r="G188" s="24" t="s">
        <v>794</v>
      </c>
      <c r="H188" s="226">
        <v>1.0999999999999999</v>
      </c>
      <c r="I188" s="23">
        <v>1.1666666666666667</v>
      </c>
      <c r="J188" s="23">
        <v>1.3333333333333333</v>
      </c>
      <c r="K188" s="56">
        <v>1.5</v>
      </c>
      <c r="L188" s="226">
        <f t="shared" si="109"/>
        <v>0.98999999999999988</v>
      </c>
      <c r="M188" s="23">
        <f t="shared" si="108"/>
        <v>1.05</v>
      </c>
      <c r="N188" s="23">
        <f t="shared" si="108"/>
        <v>1.2</v>
      </c>
      <c r="O188" s="56">
        <f t="shared" si="108"/>
        <v>1.35</v>
      </c>
      <c r="P188" s="226"/>
      <c r="Q188" s="23"/>
      <c r="R188" s="23"/>
      <c r="S188" s="56"/>
      <c r="T188" s="485">
        <v>20</v>
      </c>
      <c r="U188" s="23"/>
      <c r="V188" s="226">
        <f t="shared" si="110"/>
        <v>19.6488669413453</v>
      </c>
      <c r="W188" s="23">
        <f t="shared" si="110"/>
        <v>19.6488669413453</v>
      </c>
      <c r="X188" s="23">
        <f t="shared" si="110"/>
        <v>18.051724084202441</v>
      </c>
      <c r="Y188" s="56">
        <f t="shared" si="110"/>
        <v>18.051724084202441</v>
      </c>
      <c r="Z188" s="61"/>
      <c r="AA188" s="64"/>
      <c r="AB188" s="486"/>
      <c r="AC188" s="486"/>
      <c r="AD188" s="486"/>
      <c r="AE188" s="486"/>
      <c r="AF188" s="46"/>
      <c r="AG188" s="61">
        <f t="shared" si="111"/>
        <v>0.37843200000000005</v>
      </c>
      <c r="AH188" s="64"/>
      <c r="AI188" s="24">
        <v>2019</v>
      </c>
      <c r="AJ188" s="64">
        <v>12</v>
      </c>
      <c r="AL188" s="96"/>
      <c r="AM188" s="8" t="str">
        <f>C195</f>
        <v>R-SW_Det_HET_N1</v>
      </c>
      <c r="AN188" s="8" t="str">
        <f>D195</f>
        <v>Residential District Heating Centralized - SH + WH</v>
      </c>
      <c r="AO188" s="96" t="s">
        <v>13</v>
      </c>
      <c r="AP188" s="96" t="s">
        <v>175</v>
      </c>
      <c r="AQ188" s="96"/>
      <c r="AR188" s="96" t="s">
        <v>75</v>
      </c>
    </row>
    <row r="189" spans="3:44" ht="15">
      <c r="C189" s="30" t="s">
        <v>272</v>
      </c>
      <c r="D189" s="30"/>
      <c r="E189" s="31"/>
      <c r="F189" s="31"/>
      <c r="G189" s="31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1"/>
      <c r="U189" s="31"/>
      <c r="V189" s="30"/>
      <c r="W189" s="30"/>
      <c r="X189" s="30"/>
      <c r="Y189" s="30"/>
      <c r="Z189" s="30"/>
      <c r="AA189" s="83"/>
      <c r="AB189" s="33"/>
      <c r="AC189" s="33"/>
      <c r="AD189" s="33"/>
      <c r="AE189" s="33"/>
      <c r="AF189" s="33"/>
      <c r="AG189" s="30"/>
      <c r="AH189" s="31"/>
      <c r="AI189" s="31"/>
      <c r="AJ189" s="31"/>
      <c r="AL189" s="96"/>
      <c r="AM189" s="8" t="str">
        <f>C196</f>
        <v>R-SW_Det_HET_N2</v>
      </c>
      <c r="AN189" s="8" t="str">
        <f>D196</f>
        <v>Residential District Heating Decentralized - SH + WH</v>
      </c>
      <c r="AO189" s="96" t="s">
        <v>13</v>
      </c>
      <c r="AP189" s="96" t="s">
        <v>175</v>
      </c>
      <c r="AQ189" s="96"/>
      <c r="AR189" s="96" t="s">
        <v>75</v>
      </c>
    </row>
    <row r="190" spans="3:44" ht="15">
      <c r="C190" s="16" t="str">
        <f>"R-SW_Det"&amp;"_"&amp;RIGHT(E190,3)&amp;"_HPN1"</f>
        <v>R-SW_Det_GAS_HPN1</v>
      </c>
      <c r="D190" s="17" t="s">
        <v>111</v>
      </c>
      <c r="E190" s="85" t="s">
        <v>693</v>
      </c>
      <c r="F190" s="85" t="s">
        <v>659</v>
      </c>
      <c r="G190" s="85" t="s">
        <v>724</v>
      </c>
      <c r="H190" s="347">
        <f>JRC_Data!AC28/0.81</f>
        <v>1.6666666666666667</v>
      </c>
      <c r="I190" s="347">
        <f>JRC_Data!AD28/0.81</f>
        <v>1.7901234567901232</v>
      </c>
      <c r="J190" s="347">
        <f>JRC_Data!AE28/0.81</f>
        <v>2.0987654320987654</v>
      </c>
      <c r="K190" s="347">
        <f>JRC_Data!AF28/0.81</f>
        <v>2.0987654320987654</v>
      </c>
      <c r="L190" s="43"/>
      <c r="M190" s="44"/>
      <c r="N190" s="44"/>
      <c r="O190" s="45"/>
      <c r="P190" s="16">
        <f>H190*0.7</f>
        <v>1.1666666666666667</v>
      </c>
      <c r="Q190" s="17">
        <f t="shared" ref="Q190:Q191" si="112">I190*0.7</f>
        <v>1.2530864197530862</v>
      </c>
      <c r="R190" s="17">
        <f t="shared" ref="R190:R191" si="113">J190*0.7</f>
        <v>1.4691358024691357</v>
      </c>
      <c r="S190" s="53">
        <f t="shared" ref="S190:S191" si="114">K190*0.7</f>
        <v>1.4691358024691357</v>
      </c>
      <c r="T190" s="85">
        <v>20</v>
      </c>
      <c r="U190" s="45"/>
      <c r="V190" s="16">
        <f>(JRC_Data!BB28/1000)*($U$224/$U$223)</f>
        <v>16.834749034749034</v>
      </c>
      <c r="W190" s="16">
        <f>(JRC_Data!BC28/1000)*($U$224/$U$223)</f>
        <v>15.755598455598454</v>
      </c>
      <c r="X190" s="16">
        <f>(JRC_Data!BD28/1000)*($U$224/$U$223)</f>
        <v>13.597297297297297</v>
      </c>
      <c r="Y190" s="16">
        <f>(JRC_Data!BE28/1000)*($U$224/$U$223)</f>
        <v>13.597297297297297</v>
      </c>
      <c r="Z190" s="81">
        <f>JRC_Data!BL28/1000</f>
        <v>0.23499999999999999</v>
      </c>
      <c r="AA190" s="81"/>
      <c r="AB190" s="53"/>
      <c r="AC190" s="81"/>
      <c r="AD190" s="81"/>
      <c r="AE190" s="81"/>
      <c r="AF190" s="81"/>
      <c r="AG190" s="81">
        <f t="shared" si="90"/>
        <v>1.1983680000000001</v>
      </c>
      <c r="AH190" s="84"/>
      <c r="AI190" s="62">
        <v>2019</v>
      </c>
      <c r="AJ190" s="84">
        <v>38</v>
      </c>
      <c r="AL190" s="96"/>
      <c r="AM190" s="8" t="str">
        <f>C198</f>
        <v>R-WH_Det_ELC_N1</v>
      </c>
      <c r="AN190" s="8" t="str">
        <f>D198</f>
        <v xml:space="preserve">Residential Electric Water Heater </v>
      </c>
      <c r="AO190" s="96" t="s">
        <v>13</v>
      </c>
      <c r="AP190" s="96" t="s">
        <v>175</v>
      </c>
      <c r="AQ190" s="96"/>
      <c r="AR190" s="96" t="s">
        <v>75</v>
      </c>
    </row>
    <row r="191" spans="3:44" ht="15">
      <c r="C191" s="226" t="str">
        <f>"R-SW_Det"&amp;"_"&amp;RIGHT(E191,3)&amp;"_HPN2"</f>
        <v>R-SW_Det_GAS_HPN2</v>
      </c>
      <c r="D191" s="23" t="s">
        <v>112</v>
      </c>
      <c r="E191" s="24" t="s">
        <v>693</v>
      </c>
      <c r="F191" s="24" t="s">
        <v>659</v>
      </c>
      <c r="G191" s="24" t="s">
        <v>724</v>
      </c>
      <c r="H191" s="348">
        <f>JRC_Data!AC30/0.9</f>
        <v>1.6666666666666665</v>
      </c>
      <c r="I191" s="348">
        <f>JRC_Data!AD30/0.9</f>
        <v>1.7222222222222223</v>
      </c>
      <c r="J191" s="348">
        <f>JRC_Data!AE30/0.9</f>
        <v>1.7222222222222223</v>
      </c>
      <c r="K191" s="348">
        <f>JRC_Data!AF30/0.9</f>
        <v>1.7777777777777779</v>
      </c>
      <c r="L191" s="46"/>
      <c r="M191" s="47"/>
      <c r="N191" s="47"/>
      <c r="O191" s="48"/>
      <c r="P191" s="226">
        <f>H191*0.7</f>
        <v>1.1666666666666665</v>
      </c>
      <c r="Q191" s="23">
        <f t="shared" si="112"/>
        <v>1.2055555555555555</v>
      </c>
      <c r="R191" s="23">
        <f t="shared" si="113"/>
        <v>1.2055555555555555</v>
      </c>
      <c r="S191" s="56">
        <f t="shared" si="114"/>
        <v>1.2444444444444445</v>
      </c>
      <c r="T191" s="24">
        <v>15</v>
      </c>
      <c r="U191" s="48"/>
      <c r="V191" s="226">
        <f>(JRC_Data!BB30/1000)*($U$224/$U$223)</f>
        <v>51.259652509652504</v>
      </c>
      <c r="W191" s="226">
        <f>(JRC_Data!BC30/1000)*($U$224/$U$223)</f>
        <v>51.259652509652504</v>
      </c>
      <c r="X191" s="226">
        <f>(JRC_Data!BD30/1000)*($U$224/$U$223)</f>
        <v>51.259652509652504</v>
      </c>
      <c r="Y191" s="226">
        <f>(JRC_Data!BE30/1000)*($U$224/$U$223)</f>
        <v>51.259652509652504</v>
      </c>
      <c r="Z191" s="61">
        <f>JRC_Data!BL28/1000</f>
        <v>0.23499999999999999</v>
      </c>
      <c r="AA191" s="61"/>
      <c r="AB191" s="56"/>
      <c r="AC191" s="61"/>
      <c r="AD191" s="61"/>
      <c r="AE191" s="61"/>
      <c r="AF191" s="61"/>
      <c r="AG191" s="61">
        <f t="shared" si="90"/>
        <v>1.1983680000000001</v>
      </c>
      <c r="AH191" s="64"/>
      <c r="AI191" s="63">
        <v>2019</v>
      </c>
      <c r="AJ191" s="64">
        <v>38</v>
      </c>
      <c r="AL191" s="96"/>
      <c r="AM191" s="8" t="str">
        <f>C199</f>
        <v>R-WH_Det_SOL_N1</v>
      </c>
      <c r="AN191" s="8" t="str">
        <f>D199</f>
        <v xml:space="preserve">Residential Solar Water Heater </v>
      </c>
      <c r="AO191" s="96" t="s">
        <v>13</v>
      </c>
      <c r="AP191" s="96" t="s">
        <v>175</v>
      </c>
      <c r="AQ191" s="96"/>
      <c r="AR191" s="96" t="s">
        <v>75</v>
      </c>
    </row>
    <row r="192" spans="3:44" ht="15">
      <c r="C192" s="30" t="s">
        <v>108</v>
      </c>
      <c r="D192" s="30"/>
      <c r="E192" s="31"/>
      <c r="F192" s="31"/>
      <c r="G192" s="31"/>
      <c r="H192" s="31"/>
      <c r="I192" s="31"/>
      <c r="J192" s="31"/>
      <c r="K192" s="31"/>
      <c r="L192" s="32"/>
      <c r="M192" s="32"/>
      <c r="N192" s="32"/>
      <c r="O192" s="32"/>
      <c r="P192" s="30"/>
      <c r="Q192" s="30"/>
      <c r="R192" s="30"/>
      <c r="S192" s="30"/>
      <c r="T192" s="31"/>
      <c r="U192" s="31"/>
      <c r="V192" s="30"/>
      <c r="W192" s="30"/>
      <c r="X192" s="30"/>
      <c r="Y192" s="30"/>
      <c r="Z192" s="30"/>
      <c r="AA192" s="31"/>
      <c r="AB192" s="33"/>
      <c r="AC192" s="33"/>
      <c r="AD192" s="33"/>
      <c r="AE192" s="33"/>
      <c r="AF192" s="33"/>
      <c r="AG192" s="30"/>
      <c r="AH192" s="31"/>
      <c r="AI192" s="31"/>
      <c r="AJ192" s="31"/>
      <c r="AL192" s="96"/>
      <c r="AM192" s="8" t="str">
        <f>C201</f>
        <v>R-SC_Det_ELC_N1</v>
      </c>
      <c r="AN192" s="8" t="str">
        <f>D201</f>
        <v>Residential Electric Air Conditioning</v>
      </c>
      <c r="AO192" s="96" t="s">
        <v>13</v>
      </c>
      <c r="AP192" s="96" t="s">
        <v>175</v>
      </c>
      <c r="AQ192" s="96"/>
      <c r="AR192" s="96" t="s">
        <v>75</v>
      </c>
    </row>
    <row r="193" spans="3:38" ht="15">
      <c r="C193" s="89" t="str">
        <f>"R-SW_Det"&amp;"_"&amp;RIGHT(E193,3)&amp;"_HHPN1"</f>
        <v>R-SW_Det_GAS_HHPN1</v>
      </c>
      <c r="D193" s="76" t="s">
        <v>120</v>
      </c>
      <c r="E193" s="109" t="s">
        <v>694</v>
      </c>
      <c r="F193" s="109" t="s">
        <v>659</v>
      </c>
      <c r="G193" s="91" t="s">
        <v>724</v>
      </c>
      <c r="H193" s="347">
        <f>1*$AD$48+JRC_Data!AD18*(1.3-$AD$48)</f>
        <v>3.4850000000000003</v>
      </c>
      <c r="I193" s="347">
        <f>1*$AD$48+JRC_Data!AE18*(1.3-$AD$48)</f>
        <v>3.8650000000000007</v>
      </c>
      <c r="J193" s="347">
        <f>1*$AD$48+JRC_Data!AF18*(1.3-$AD$48)</f>
        <v>4.1500000000000004</v>
      </c>
      <c r="K193" s="347">
        <f>1*$AD$48+JRC_Data!AG18*(1.3-$AD$48)</f>
        <v>4.1500000000000004</v>
      </c>
      <c r="L193" s="46"/>
      <c r="M193" s="47"/>
      <c r="N193" s="47"/>
      <c r="O193" s="48"/>
      <c r="P193" s="226">
        <f>H193*0.7</f>
        <v>2.4395000000000002</v>
      </c>
      <c r="Q193" s="23">
        <f t="shared" ref="Q193" si="115">I193*0.7</f>
        <v>2.7055000000000002</v>
      </c>
      <c r="R193" s="23">
        <f t="shared" ref="R193" si="116">J193*0.7</f>
        <v>2.9050000000000002</v>
      </c>
      <c r="S193" s="56">
        <f t="shared" ref="S193" si="117">K193*0.7</f>
        <v>2.9050000000000002</v>
      </c>
      <c r="T193">
        <v>20</v>
      </c>
      <c r="V193" s="75">
        <f>(V165+V143)*0.8</f>
        <v>10.987282270335434</v>
      </c>
      <c r="W193" s="75">
        <f>(W165+W143)*0.8</f>
        <v>10.272315282993665</v>
      </c>
      <c r="X193" s="75">
        <f>(X165+X143)*0.8</f>
        <v>9.6216953245126504</v>
      </c>
      <c r="Y193" s="75">
        <f>(Y165+Y143)*0.8</f>
        <v>9.5573482956518898</v>
      </c>
      <c r="Z193" s="339">
        <f>(JRC_Data!BL9+JRC_Data!BL18)*0.8/1000</f>
        <v>0.308</v>
      </c>
      <c r="AA193" s="79"/>
      <c r="AB193" s="80"/>
      <c r="AC193" s="80"/>
      <c r="AD193" s="80">
        <v>0.35</v>
      </c>
      <c r="AE193" s="69">
        <f>AD193</f>
        <v>0.35</v>
      </c>
      <c r="AF193" s="79">
        <v>5</v>
      </c>
      <c r="AG193" s="78">
        <f t="shared" si="90"/>
        <v>0.66540960000000005</v>
      </c>
      <c r="AH193" s="79"/>
      <c r="AI193" s="79">
        <v>2019</v>
      </c>
      <c r="AJ193" s="79">
        <f>AJ143*AD193+AJ171*(1-AD193)</f>
        <v>21.1</v>
      </c>
      <c r="AL193" s="96"/>
    </row>
    <row r="194" spans="3:38" ht="15">
      <c r="C194" s="30" t="s">
        <v>113</v>
      </c>
      <c r="D194" s="30"/>
      <c r="E194" s="31"/>
      <c r="F194" s="31"/>
      <c r="G194" s="31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1"/>
      <c r="U194" s="31"/>
      <c r="V194" s="30"/>
      <c r="W194" s="30"/>
      <c r="X194" s="30"/>
      <c r="Y194" s="30"/>
      <c r="Z194" s="30"/>
      <c r="AA194" s="31"/>
      <c r="AB194" s="33"/>
      <c r="AC194" s="33"/>
      <c r="AD194" s="33"/>
      <c r="AE194" s="33"/>
      <c r="AF194" s="33"/>
      <c r="AG194" s="30"/>
      <c r="AH194" s="31"/>
      <c r="AI194" s="31"/>
      <c r="AJ194" s="31"/>
      <c r="AL194" s="96"/>
    </row>
    <row r="195" spans="3:38" ht="15">
      <c r="C195" s="16" t="str">
        <f>"R-SW_Det"&amp;"_"&amp;RIGHT(E195,3)&amp;"_N1"</f>
        <v>R-SW_Det_HET_N1</v>
      </c>
      <c r="D195" s="17" t="s">
        <v>114</v>
      </c>
      <c r="E195" s="85" t="s">
        <v>257</v>
      </c>
      <c r="F195" s="85"/>
      <c r="G195" s="85" t="s">
        <v>724</v>
      </c>
      <c r="H195" s="16">
        <v>1</v>
      </c>
      <c r="I195" s="17">
        <v>1</v>
      </c>
      <c r="J195" s="17">
        <v>1</v>
      </c>
      <c r="K195" s="53">
        <v>1</v>
      </c>
      <c r="L195" s="43"/>
      <c r="M195" s="44"/>
      <c r="N195" s="44"/>
      <c r="O195" s="45"/>
      <c r="P195" s="49">
        <v>0.7</v>
      </c>
      <c r="Q195" s="85">
        <v>0.7</v>
      </c>
      <c r="R195" s="85">
        <v>0.7</v>
      </c>
      <c r="S195" s="18">
        <v>0.7</v>
      </c>
      <c r="T195" s="49">
        <v>20</v>
      </c>
      <c r="U195" s="45"/>
      <c r="V195" s="16">
        <f>(JRC_Data!BB62/1000)*($U$224/$U$218)*1.5</f>
        <v>4.6583333333333332</v>
      </c>
      <c r="W195" s="16">
        <f>(JRC_Data!BC62/1000)*($U$224/$U$218)*1.5</f>
        <v>4.6583333333333332</v>
      </c>
      <c r="X195" s="16">
        <f>(JRC_Data!BD62/1000)*($U$224/$U$218)*1.5</f>
        <v>4.6583333333333332</v>
      </c>
      <c r="Y195" s="16">
        <f>(JRC_Data!BE62/1000)*($U$224/$U$218)*1.5</f>
        <v>4.6583333333333332</v>
      </c>
      <c r="Z195" s="81">
        <f>JRC_Data!BL62/1000</f>
        <v>0.15</v>
      </c>
      <c r="AA195" s="81"/>
      <c r="AB195" s="81"/>
      <c r="AC195" s="81"/>
      <c r="AD195" s="81"/>
      <c r="AE195" s="81"/>
      <c r="AF195" s="81"/>
      <c r="AG195" s="81">
        <f t="shared" si="90"/>
        <v>1.1983680000000001</v>
      </c>
      <c r="AH195" s="84"/>
      <c r="AI195" s="62">
        <v>2100</v>
      </c>
      <c r="AJ195" s="84">
        <v>38</v>
      </c>
      <c r="AL195" s="96"/>
    </row>
    <row r="196" spans="3:38" ht="15">
      <c r="C196" s="226" t="str">
        <f>"R-SW_Det"&amp;"_"&amp;RIGHT(E196,3)&amp;"_N2"</f>
        <v>R-SW_Det_HET_N2</v>
      </c>
      <c r="D196" s="23" t="s">
        <v>115</v>
      </c>
      <c r="E196" s="24" t="s">
        <v>257</v>
      </c>
      <c r="F196" s="24"/>
      <c r="G196" s="24" t="s">
        <v>724</v>
      </c>
      <c r="H196" s="226">
        <v>1</v>
      </c>
      <c r="I196" s="23">
        <v>1</v>
      </c>
      <c r="J196" s="23">
        <v>1</v>
      </c>
      <c r="K196" s="56">
        <v>1</v>
      </c>
      <c r="L196" s="46"/>
      <c r="M196" s="47"/>
      <c r="N196" s="47"/>
      <c r="O196" s="48"/>
      <c r="P196" s="52">
        <v>0.7</v>
      </c>
      <c r="Q196" s="24">
        <v>0.7</v>
      </c>
      <c r="R196" s="24">
        <v>0.7</v>
      </c>
      <c r="S196" s="25">
        <v>0.7</v>
      </c>
      <c r="T196" s="52">
        <v>20</v>
      </c>
      <c r="U196" s="48"/>
      <c r="V196" s="226">
        <f>(JRC_Data!BB62/1000)*($U$224/$U$218)*1.5</f>
        <v>4.6583333333333332</v>
      </c>
      <c r="W196" s="226">
        <f>(JRC_Data!BC62/1000)*($U$224/$U$218)*1.5</f>
        <v>4.6583333333333332</v>
      </c>
      <c r="X196" s="226">
        <f>(JRC_Data!BD62/1000)*($U$224/$U$218)*1.5</f>
        <v>4.6583333333333332</v>
      </c>
      <c r="Y196" s="226">
        <f>(JRC_Data!BE62/1000)*($U$224/$U$218)*1.5</f>
        <v>4.6583333333333332</v>
      </c>
      <c r="Z196" s="61">
        <f>JRC_Data!BL62/1000</f>
        <v>0.15</v>
      </c>
      <c r="AA196" s="61"/>
      <c r="AB196" s="61"/>
      <c r="AC196" s="61"/>
      <c r="AD196" s="61"/>
      <c r="AE196" s="61"/>
      <c r="AF196" s="61"/>
      <c r="AG196" s="61">
        <f t="shared" si="90"/>
        <v>1.1983680000000001</v>
      </c>
      <c r="AH196" s="64"/>
      <c r="AI196" s="63">
        <v>2100</v>
      </c>
      <c r="AJ196" s="64">
        <v>38</v>
      </c>
      <c r="AL196" s="96"/>
    </row>
    <row r="197" spans="3:38">
      <c r="C197" s="30" t="s">
        <v>116</v>
      </c>
      <c r="D197" s="30"/>
      <c r="E197" s="31"/>
      <c r="F197" s="31"/>
      <c r="G197" s="31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1"/>
      <c r="U197" s="31"/>
      <c r="V197" s="30"/>
      <c r="W197" s="30"/>
      <c r="X197" s="30"/>
      <c r="Y197" s="30"/>
      <c r="Z197" s="30"/>
      <c r="AA197" s="31"/>
      <c r="AB197" s="33"/>
      <c r="AC197" s="33"/>
      <c r="AD197" s="33"/>
      <c r="AE197" s="33"/>
      <c r="AF197" s="33"/>
      <c r="AG197" s="30"/>
      <c r="AH197" s="31"/>
      <c r="AI197" s="31"/>
      <c r="AJ197" s="31"/>
    </row>
    <row r="198" spans="3:38">
      <c r="C198" s="16" t="str">
        <f>"R-WH_Det"&amp;"_"&amp;RIGHT(E198,3)&amp;"_N1"</f>
        <v>R-WH_Det_ELC_N1</v>
      </c>
      <c r="D198" s="17" t="s">
        <v>117</v>
      </c>
      <c r="E198" s="85" t="s">
        <v>148</v>
      </c>
      <c r="F198" s="85"/>
      <c r="G198" s="53" t="s">
        <v>145</v>
      </c>
      <c r="H198" s="43"/>
      <c r="I198" s="44"/>
      <c r="J198" s="44"/>
      <c r="K198" s="45"/>
      <c r="L198" s="43"/>
      <c r="M198" s="44"/>
      <c r="N198" s="44"/>
      <c r="O198" s="45"/>
      <c r="P198" s="49">
        <v>0.7</v>
      </c>
      <c r="Q198" s="85">
        <v>0.7</v>
      </c>
      <c r="R198" s="85">
        <v>0.7</v>
      </c>
      <c r="S198" s="18">
        <v>0.7</v>
      </c>
      <c r="T198" s="49">
        <v>15</v>
      </c>
      <c r="U198" s="45"/>
      <c r="V198" s="16">
        <f>(JRC_Data!BB48/1000)*($U$217/$U$216)*0.5</f>
        <v>2.1511111111111108</v>
      </c>
      <c r="W198" s="16">
        <f>(JRC_Data!BC48/1000)*($U$217/$U$216)*0.5</f>
        <v>2.1511111111111108</v>
      </c>
      <c r="X198" s="16">
        <f>(JRC_Data!BD48/1000)*($U$217/$U$216)*0.5</f>
        <v>2.1511111111111108</v>
      </c>
      <c r="Y198" s="16">
        <f>(JRC_Data!BE48/1000)*($U$217/$U$216)*0.5</f>
        <v>2.1511111111111108</v>
      </c>
      <c r="Z198" s="81">
        <f>JRC_Data!BL48/1000</f>
        <v>0.05</v>
      </c>
      <c r="AA198" s="81"/>
      <c r="AB198" s="81"/>
      <c r="AC198" s="81"/>
      <c r="AD198" s="81"/>
      <c r="AE198" s="81"/>
      <c r="AF198" s="81"/>
      <c r="AG198" s="81">
        <f t="shared" si="90"/>
        <v>0.25228800000000001</v>
      </c>
      <c r="AH198" s="84"/>
      <c r="AI198" s="84">
        <v>2019</v>
      </c>
      <c r="AJ198" s="84">
        <v>8</v>
      </c>
    </row>
    <row r="199" spans="3:38">
      <c r="C199" s="226" t="str">
        <f>"R-WH_Det"&amp;"_"&amp;RIGHT(E199,3)&amp;"_N1"</f>
        <v>R-WH_Det_SOL_N1</v>
      </c>
      <c r="D199" s="23" t="s">
        <v>118</v>
      </c>
      <c r="E199" s="24" t="s">
        <v>266</v>
      </c>
      <c r="F199" s="24"/>
      <c r="G199" s="56" t="s">
        <v>145</v>
      </c>
      <c r="H199" s="46"/>
      <c r="I199" s="47"/>
      <c r="J199" s="47"/>
      <c r="K199" s="48"/>
      <c r="L199" s="46"/>
      <c r="M199" s="47"/>
      <c r="N199" s="47"/>
      <c r="O199" s="48"/>
      <c r="P199" s="50">
        <v>1</v>
      </c>
      <c r="Q199" s="21">
        <v>1</v>
      </c>
      <c r="R199" s="21">
        <v>1</v>
      </c>
      <c r="S199" s="22">
        <v>1</v>
      </c>
      <c r="T199" s="50">
        <v>25</v>
      </c>
      <c r="U199" s="19">
        <v>30</v>
      </c>
      <c r="V199" s="19">
        <f>(JRC_Data!BB45/1000)*($U$217/$U$216)*0.5</f>
        <v>2.9039999999999999</v>
      </c>
      <c r="W199" s="19">
        <f>(JRC_Data!BC45/1000)*($U$217/$U$216)*0.5</f>
        <v>2.7426666666666661</v>
      </c>
      <c r="X199" s="19">
        <f>(JRC_Data!BD45/1000)*($U$217/$U$216)*0.5</f>
        <v>2.473777777777777</v>
      </c>
      <c r="Y199" s="19">
        <f>(JRC_Data!BE45/1000)*($U$217/$U$216)*0.5</f>
        <v>1.9897777777777776</v>
      </c>
      <c r="Z199" s="60">
        <f>JRC_Data!BL45/1000</f>
        <v>6.2E-2</v>
      </c>
      <c r="AA199" s="60"/>
      <c r="AB199" s="60"/>
      <c r="AC199" s="60"/>
      <c r="AD199" s="60"/>
      <c r="AE199" s="60"/>
      <c r="AF199" s="60"/>
      <c r="AG199" s="60">
        <f t="shared" si="90"/>
        <v>0.25228800000000001</v>
      </c>
      <c r="AH199" s="64"/>
      <c r="AI199" s="63">
        <v>2019</v>
      </c>
      <c r="AJ199" s="63">
        <v>8</v>
      </c>
    </row>
    <row r="200" spans="3:38">
      <c r="C200" s="30" t="s">
        <v>276</v>
      </c>
      <c r="D200" s="30"/>
      <c r="E200" s="31"/>
      <c r="F200" s="31"/>
      <c r="G200" s="31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1"/>
      <c r="U200" s="31"/>
      <c r="V200" s="30"/>
      <c r="W200" s="30"/>
      <c r="X200" s="30"/>
      <c r="Y200" s="30"/>
      <c r="Z200" s="30"/>
      <c r="AA200" s="31"/>
      <c r="AB200" s="33"/>
      <c r="AC200" s="33"/>
      <c r="AD200" s="33"/>
      <c r="AE200" s="33"/>
      <c r="AF200" s="33"/>
      <c r="AG200" s="30"/>
      <c r="AH200" s="31"/>
      <c r="AI200" s="31"/>
      <c r="AJ200" s="31"/>
    </row>
    <row r="201" spans="3:38">
      <c r="C201" s="26" t="str">
        <f>"R-SC_Det"&amp;"_"&amp;RIGHT(E201,3)&amp;"_N1"</f>
        <v>R-SC_Det_ELC_N1</v>
      </c>
      <c r="D201" s="90" t="s">
        <v>119</v>
      </c>
      <c r="E201" s="105" t="s">
        <v>148</v>
      </c>
      <c r="F201" s="105"/>
      <c r="G201" s="106" t="s">
        <v>144</v>
      </c>
      <c r="H201" s="103"/>
      <c r="I201" s="104"/>
      <c r="J201" s="104"/>
      <c r="K201" s="104"/>
      <c r="L201" s="92">
        <v>1</v>
      </c>
      <c r="M201" s="105">
        <v>1.0666666666666667</v>
      </c>
      <c r="N201" s="105">
        <v>1.2333333333333334</v>
      </c>
      <c r="O201" s="105">
        <v>1.3333333333333333</v>
      </c>
      <c r="P201" s="104"/>
      <c r="Q201" s="104"/>
      <c r="R201" s="104"/>
      <c r="S201" s="93"/>
      <c r="T201" s="92">
        <v>20</v>
      </c>
      <c r="U201" s="93"/>
      <c r="V201" s="89">
        <f>(JRC_Data!BB16/1000)*($U$218/$U$222)</f>
        <v>2.0204081632653064</v>
      </c>
      <c r="W201" s="89">
        <f>(JRC_Data!BC16/1000)*($U$218/$U$222)</f>
        <v>1.9285714285714286</v>
      </c>
      <c r="X201" s="89">
        <f>(JRC_Data!BD16/1000)*($U$218/$U$222)</f>
        <v>1.7448979591836735</v>
      </c>
      <c r="Y201" s="89">
        <f>(JRC_Data!BE16/1000)*($U$218/$U$222)</f>
        <v>1.653061224489796</v>
      </c>
      <c r="Z201" s="87">
        <f>JRC_Data!BL16/1000</f>
        <v>3.4000000000000002E-2</v>
      </c>
      <c r="AA201" s="87"/>
      <c r="AB201" s="87"/>
      <c r="AC201" s="87"/>
      <c r="AD201" s="87"/>
      <c r="AE201" s="87"/>
      <c r="AF201" s="87"/>
      <c r="AG201" s="87">
        <f t="shared" si="90"/>
        <v>0.25228800000000001</v>
      </c>
      <c r="AH201" s="86"/>
      <c r="AI201" s="86">
        <v>2019</v>
      </c>
      <c r="AJ201" s="86">
        <v>8</v>
      </c>
    </row>
    <row r="203" spans="3:38" ht="15">
      <c r="I203" s="3"/>
      <c r="J203" s="3"/>
      <c r="K203" s="3"/>
      <c r="L203" s="3"/>
      <c r="M203" s="1"/>
      <c r="N203" s="1"/>
      <c r="O203" s="6"/>
      <c r="P203" s="5"/>
      <c r="Q203" s="6"/>
      <c r="R203" s="6"/>
      <c r="S203" s="4"/>
      <c r="T203" s="6"/>
      <c r="U203" s="6"/>
      <c r="V203" s="4"/>
      <c r="W203" s="4"/>
      <c r="Z203" s="3"/>
    </row>
    <row r="204" spans="3:38" ht="15">
      <c r="I204" s="3"/>
      <c r="J204" s="3"/>
      <c r="K204" s="3"/>
      <c r="L204" s="3"/>
      <c r="M204" s="1"/>
      <c r="N204" s="1"/>
      <c r="O204" s="6"/>
      <c r="P204" s="5"/>
      <c r="Q204" s="6"/>
      <c r="R204" s="6"/>
      <c r="S204" s="4"/>
      <c r="T204" s="6"/>
      <c r="U204" s="6"/>
      <c r="V204" s="4"/>
      <c r="W204" s="4"/>
      <c r="Z204" s="3"/>
    </row>
    <row r="206" spans="3:38">
      <c r="J206" s="8"/>
    </row>
    <row r="209" spans="10:36">
      <c r="J209" s="8"/>
    </row>
    <row r="212" spans="10:36">
      <c r="J212" s="8"/>
    </row>
    <row r="213" spans="10:36">
      <c r="J213" s="8"/>
      <c r="T213" t="s">
        <v>518</v>
      </c>
    </row>
    <row r="214" spans="10:36">
      <c r="J214" s="8"/>
      <c r="T214" t="s">
        <v>210</v>
      </c>
      <c r="U214" t="s">
        <v>520</v>
      </c>
      <c r="V214" t="s">
        <v>515</v>
      </c>
    </row>
    <row r="215" spans="10:36">
      <c r="J215" s="8"/>
      <c r="T215" s="344">
        <v>3</v>
      </c>
      <c r="U215" s="345">
        <f t="shared" ref="U215:U224" si="118">V215/$V$223</f>
        <v>0.72929037751472525</v>
      </c>
      <c r="V215" s="346">
        <f>(V216/V220)*V217</f>
        <v>1888.8620777631384</v>
      </c>
    </row>
    <row r="216" spans="10:36">
      <c r="J216" s="8"/>
      <c r="T216" s="344">
        <v>5</v>
      </c>
      <c r="U216" s="345">
        <f t="shared" si="118"/>
        <v>0.79101166159768732</v>
      </c>
      <c r="V216" s="346">
        <f>(V217/V221)*V218</f>
        <v>2048.7202035380101</v>
      </c>
    </row>
    <row r="217" spans="10:36" ht="13.5" thickBot="1">
      <c r="T217" s="344">
        <v>8</v>
      </c>
      <c r="U217" s="345">
        <f t="shared" si="118"/>
        <v>0.85077698714062355</v>
      </c>
      <c r="V217" s="346">
        <f>(V218/V221)*V219</f>
        <v>2203.5123966942151</v>
      </c>
      <c r="X217" s="118" t="s">
        <v>839</v>
      </c>
      <c r="AC217" s="118"/>
      <c r="AG217" s="118" t="s">
        <v>815</v>
      </c>
      <c r="AH217" s="118" t="s">
        <v>814</v>
      </c>
    </row>
    <row r="218" spans="10:36" ht="13.5" thickBot="1">
      <c r="T218" s="344">
        <v>10</v>
      </c>
      <c r="U218" s="345">
        <f t="shared" si="118"/>
        <v>0.86872586872586877</v>
      </c>
      <c r="V218" s="344">
        <f>V221-(V223-V221)</f>
        <v>2250</v>
      </c>
      <c r="X218" s="118" t="s">
        <v>840</v>
      </c>
      <c r="Y218" s="118" t="s">
        <v>841</v>
      </c>
      <c r="Z218" s="574" t="s">
        <v>808</v>
      </c>
      <c r="AA218" s="575"/>
      <c r="AB218" s="575"/>
      <c r="AC218" s="576"/>
      <c r="AD218" s="118" t="s">
        <v>809</v>
      </c>
      <c r="AE218" s="118"/>
      <c r="AF218" s="118" t="s">
        <v>812</v>
      </c>
      <c r="AG218" s="118" t="s">
        <v>55</v>
      </c>
      <c r="AH218" s="118" t="s">
        <v>250</v>
      </c>
      <c r="AI218" s="118" t="s">
        <v>251</v>
      </c>
      <c r="AJ218" s="118" t="s">
        <v>252</v>
      </c>
    </row>
    <row r="219" spans="10:36">
      <c r="L219" s="578" t="s">
        <v>504</v>
      </c>
      <c r="M219" s="578"/>
      <c r="N219" s="578"/>
      <c r="O219" s="578"/>
      <c r="P219" s="578"/>
      <c r="Q219" s="578"/>
      <c r="T219">
        <v>15</v>
      </c>
      <c r="U219" s="335">
        <f t="shared" si="118"/>
        <v>0.91505791505791501</v>
      </c>
      <c r="V219">
        <v>2370</v>
      </c>
      <c r="X219">
        <v>1429</v>
      </c>
      <c r="Y219">
        <v>2.9449999999999998</v>
      </c>
      <c r="Z219" s="514" t="s">
        <v>806</v>
      </c>
      <c r="AA219" s="515" t="s">
        <v>795</v>
      </c>
      <c r="AB219" s="515" t="s">
        <v>796</v>
      </c>
      <c r="AC219" s="516" t="s">
        <v>818</v>
      </c>
      <c r="AD219" s="118" t="s">
        <v>810</v>
      </c>
      <c r="AF219" s="577" t="s">
        <v>811</v>
      </c>
      <c r="AG219" s="577"/>
    </row>
    <row r="220" spans="10:36">
      <c r="K220" s="118" t="s">
        <v>843</v>
      </c>
      <c r="L220" s="118" t="s">
        <v>813</v>
      </c>
      <c r="M220" s="118" t="s">
        <v>842</v>
      </c>
      <c r="N220" t="s">
        <v>512</v>
      </c>
      <c r="O220" t="s">
        <v>510</v>
      </c>
      <c r="P220" t="s">
        <v>513</v>
      </c>
      <c r="Q220" t="s">
        <v>509</v>
      </c>
      <c r="T220">
        <v>18</v>
      </c>
      <c r="U220" s="335">
        <f t="shared" si="118"/>
        <v>0.92277992277992282</v>
      </c>
      <c r="V220">
        <v>2390</v>
      </c>
      <c r="Z220" s="506" t="s">
        <v>797</v>
      </c>
      <c r="AA220" s="118" t="s">
        <v>801</v>
      </c>
      <c r="AB220">
        <v>35</v>
      </c>
      <c r="AC220" s="507">
        <v>3.33</v>
      </c>
      <c r="AD220">
        <v>630</v>
      </c>
      <c r="AF220">
        <v>6.8</v>
      </c>
      <c r="AG220" s="1">
        <f>AF220/AF223</f>
        <v>2.8333333333333335</v>
      </c>
      <c r="AH220" s="521">
        <f>$X$219+$Y$219*(AG220/1)*$K$222</f>
        <v>2096.5333333333333</v>
      </c>
      <c r="AI220" s="521">
        <f>$X$219+$Y$219*(AG220/1)*$K$223</f>
        <v>2221.6958333333332</v>
      </c>
      <c r="AJ220" s="521">
        <f>$X$219+$Y$219*(AG220/1)*$K$224</f>
        <v>2413.6116666666667</v>
      </c>
    </row>
    <row r="221" spans="10:36">
      <c r="K221">
        <v>98</v>
      </c>
      <c r="M221">
        <v>111</v>
      </c>
      <c r="N221" t="s">
        <v>254</v>
      </c>
      <c r="O221">
        <v>24</v>
      </c>
      <c r="P221">
        <f>O221/M221</f>
        <v>0.21621621621621623</v>
      </c>
      <c r="Q221">
        <f>O221*1.25</f>
        <v>30</v>
      </c>
      <c r="T221" s="344">
        <v>20</v>
      </c>
      <c r="U221" s="345">
        <f t="shared" si="118"/>
        <v>0.93436293436293438</v>
      </c>
      <c r="V221" s="344">
        <f>AVERAGE(V220,V222)</f>
        <v>2420</v>
      </c>
      <c r="Z221" s="508" t="s">
        <v>483</v>
      </c>
      <c r="AA221" s="509" t="s">
        <v>802</v>
      </c>
      <c r="AB221" s="510">
        <v>40</v>
      </c>
      <c r="AC221" s="511">
        <v>3.16</v>
      </c>
      <c r="AD221">
        <v>630</v>
      </c>
      <c r="AF221">
        <v>4.3</v>
      </c>
      <c r="AG221" s="1">
        <f>AF221/AF223</f>
        <v>1.7916666666666667</v>
      </c>
      <c r="AH221" s="521">
        <f>$X$219+$Y$219*(AG221/1)*$K$222</f>
        <v>1851.1166666666668</v>
      </c>
      <c r="AI221" s="521">
        <f t="shared" ref="AI221:AI222" si="119">$X$219+$Y$219*(AG221/1)*$K$223</f>
        <v>1930.2635416666667</v>
      </c>
      <c r="AJ221" s="521">
        <f t="shared" ref="AJ221:AJ222" si="120">$X$219+$Y$219*(AG221/1)*$K$224</f>
        <v>2051.6220833333332</v>
      </c>
    </row>
    <row r="222" spans="10:36">
      <c r="K222">
        <v>80</v>
      </c>
      <c r="L222">
        <v>5</v>
      </c>
      <c r="M222">
        <v>70</v>
      </c>
      <c r="N222" t="s">
        <v>505</v>
      </c>
      <c r="O222">
        <v>15</v>
      </c>
      <c r="P222">
        <f>O222/M222</f>
        <v>0.21428571428571427</v>
      </c>
      <c r="Q222">
        <f>O222*1.25</f>
        <v>18.75</v>
      </c>
      <c r="T222">
        <v>24</v>
      </c>
      <c r="U222" s="335">
        <f t="shared" si="118"/>
        <v>0.94594594594594594</v>
      </c>
      <c r="V222">
        <v>2450</v>
      </c>
      <c r="Z222" s="506" t="s">
        <v>798</v>
      </c>
      <c r="AA222" s="118" t="s">
        <v>803</v>
      </c>
      <c r="AB222">
        <v>45</v>
      </c>
      <c r="AC222" s="507">
        <v>2.84</v>
      </c>
      <c r="AD222">
        <v>630</v>
      </c>
      <c r="AF222">
        <v>3.1</v>
      </c>
      <c r="AG222" s="1">
        <f>AF222/AF223</f>
        <v>1.2916666666666667</v>
      </c>
      <c r="AH222" s="521">
        <f>$X$219+$Y$219*(AG222/1)*$K$222</f>
        <v>1733.3166666666666</v>
      </c>
      <c r="AI222" s="521">
        <f t="shared" si="119"/>
        <v>1790.3760416666667</v>
      </c>
      <c r="AJ222" s="521">
        <f t="shared" si="120"/>
        <v>1877.8670833333333</v>
      </c>
    </row>
    <row r="223" spans="10:36">
      <c r="K223">
        <v>95</v>
      </c>
      <c r="L223">
        <v>7</v>
      </c>
      <c r="M223">
        <v>99</v>
      </c>
      <c r="N223" t="s">
        <v>506</v>
      </c>
      <c r="O223">
        <v>20</v>
      </c>
      <c r="P223">
        <f>O223/M223</f>
        <v>0.20202020202020202</v>
      </c>
      <c r="Q223">
        <f>O223*1.25</f>
        <v>25</v>
      </c>
      <c r="T223">
        <v>30</v>
      </c>
      <c r="U223" s="335">
        <f t="shared" si="118"/>
        <v>1</v>
      </c>
      <c r="V223">
        <v>2590</v>
      </c>
      <c r="Z223" s="508" t="s">
        <v>799</v>
      </c>
      <c r="AA223" s="509" t="s">
        <v>804</v>
      </c>
      <c r="AB223" s="510">
        <v>50</v>
      </c>
      <c r="AC223" s="511">
        <v>2.6</v>
      </c>
      <c r="AD223">
        <v>630</v>
      </c>
      <c r="AF223" s="510">
        <v>2.4</v>
      </c>
      <c r="AG223">
        <v>1</v>
      </c>
      <c r="AH223" s="521">
        <f>$AD$224*$L$222*(AG223-1)</f>
        <v>0</v>
      </c>
      <c r="AI223" s="521">
        <f>$AD$224*$L$223*(AG223-1)</f>
        <v>0</v>
      </c>
      <c r="AJ223" s="521">
        <f>$AD$224*$L$224*(AG223-1)</f>
        <v>0</v>
      </c>
    </row>
    <row r="224" spans="10:36" ht="13.5" thickBot="1">
      <c r="K224">
        <v>118</v>
      </c>
      <c r="L224">
        <v>10</v>
      </c>
      <c r="M224">
        <v>150</v>
      </c>
      <c r="N224" t="s">
        <v>507</v>
      </c>
      <c r="O224">
        <v>30</v>
      </c>
      <c r="P224">
        <f>O224/M224</f>
        <v>0.2</v>
      </c>
      <c r="Q224">
        <f>O224*1.25</f>
        <v>37.5</v>
      </c>
      <c r="T224">
        <v>35</v>
      </c>
      <c r="U224" s="335">
        <f t="shared" si="118"/>
        <v>1.0791505791505791</v>
      </c>
      <c r="V224">
        <v>2795</v>
      </c>
      <c r="Z224" s="512" t="s">
        <v>800</v>
      </c>
      <c r="AA224" s="513" t="s">
        <v>805</v>
      </c>
      <c r="AB224" s="513" t="s">
        <v>807</v>
      </c>
      <c r="AC224" s="522">
        <v>2.35</v>
      </c>
      <c r="AD224">
        <v>630</v>
      </c>
      <c r="AF224">
        <v>1.9</v>
      </c>
      <c r="AG224">
        <v>1</v>
      </c>
      <c r="AH224" s="521">
        <f>$AD$224*$L$222*(AG224-1)</f>
        <v>0</v>
      </c>
      <c r="AI224" s="521">
        <f>$AD$224*$L$223*(AG224-1)</f>
        <v>0</v>
      </c>
      <c r="AJ224" s="521">
        <f>$AD$224*$L$224*(AG224-1)</f>
        <v>0</v>
      </c>
    </row>
    <row r="226" spans="13:38">
      <c r="M226" t="s">
        <v>508</v>
      </c>
    </row>
    <row r="227" spans="13:38">
      <c r="M227" t="s">
        <v>511</v>
      </c>
    </row>
    <row r="228" spans="13:38">
      <c r="M228" s="195" t="s">
        <v>516</v>
      </c>
    </row>
    <row r="229" spans="13:38" ht="13.5" thickBot="1">
      <c r="M229" t="s">
        <v>517</v>
      </c>
      <c r="AC229" s="118"/>
    </row>
    <row r="230" spans="13:38">
      <c r="AB230" s="577" t="s">
        <v>817</v>
      </c>
      <c r="AC230" s="577"/>
      <c r="AD230" s="577"/>
      <c r="AE230" s="577"/>
      <c r="AG230" s="571" t="s">
        <v>814</v>
      </c>
      <c r="AH230" s="572"/>
      <c r="AI230" s="573"/>
      <c r="AJ230" s="571" t="s">
        <v>65</v>
      </c>
      <c r="AK230" s="572"/>
      <c r="AL230" s="573"/>
    </row>
    <row r="231" spans="13:38" ht="13.5" thickBot="1">
      <c r="AC231" t="s">
        <v>250</v>
      </c>
      <c r="AD231" t="s">
        <v>251</v>
      </c>
      <c r="AE231" t="s">
        <v>252</v>
      </c>
      <c r="AG231" s="539" t="s">
        <v>250</v>
      </c>
      <c r="AH231" s="540" t="s">
        <v>251</v>
      </c>
      <c r="AI231" s="541" t="s">
        <v>252</v>
      </c>
      <c r="AJ231" s="540" t="s">
        <v>250</v>
      </c>
      <c r="AK231" s="540" t="s">
        <v>251</v>
      </c>
      <c r="AL231" s="541" t="s">
        <v>252</v>
      </c>
    </row>
    <row r="232" spans="13:38">
      <c r="AB232" s="118" t="s">
        <v>816</v>
      </c>
      <c r="AC232" s="517">
        <v>1.5</v>
      </c>
      <c r="AD232" s="517">
        <v>1.54</v>
      </c>
      <c r="AE232" s="517">
        <v>1.95</v>
      </c>
      <c r="AF232" s="118" t="s">
        <v>816</v>
      </c>
      <c r="AG232" s="523">
        <v>0</v>
      </c>
      <c r="AH232" s="517">
        <v>0</v>
      </c>
      <c r="AI232" s="524">
        <v>0</v>
      </c>
      <c r="AJ232" s="517">
        <v>1</v>
      </c>
      <c r="AK232" s="517">
        <v>1</v>
      </c>
      <c r="AL232" s="524">
        <v>1</v>
      </c>
    </row>
    <row r="233" spans="13:38">
      <c r="AB233" s="118" t="s">
        <v>243</v>
      </c>
      <c r="AC233" s="517">
        <v>1.98</v>
      </c>
      <c r="AD233" s="517">
        <v>2.3199999999999998</v>
      </c>
      <c r="AE233" s="520">
        <v>2.61</v>
      </c>
      <c r="AF233" s="118" t="s">
        <v>243</v>
      </c>
      <c r="AG233" s="523">
        <v>0</v>
      </c>
      <c r="AH233" s="517">
        <v>0</v>
      </c>
      <c r="AI233" s="534">
        <f>AJ222</f>
        <v>1877.8670833333333</v>
      </c>
      <c r="AJ233" s="517">
        <v>1</v>
      </c>
      <c r="AK233" s="517">
        <v>1</v>
      </c>
      <c r="AL233" s="525">
        <f>AC222/AC220</f>
        <v>0.85285285285285284</v>
      </c>
    </row>
    <row r="234" spans="13:38">
      <c r="AB234" s="118" t="s">
        <v>244</v>
      </c>
      <c r="AC234" s="517">
        <v>2.23</v>
      </c>
      <c r="AD234" s="520">
        <v>2.85</v>
      </c>
      <c r="AE234" s="520">
        <v>3.01</v>
      </c>
      <c r="AF234" s="118" t="s">
        <v>244</v>
      </c>
      <c r="AG234" s="523">
        <v>0</v>
      </c>
      <c r="AH234" s="532">
        <f>AI222</f>
        <v>1790.3760416666667</v>
      </c>
      <c r="AI234" s="534">
        <f>AJ222</f>
        <v>1877.8670833333333</v>
      </c>
      <c r="AJ234" s="517">
        <v>1</v>
      </c>
      <c r="AK234" s="526">
        <f>AC222/AC220</f>
        <v>0.85285285285285284</v>
      </c>
      <c r="AL234" s="525">
        <f>AC222/AC220</f>
        <v>0.85285285285285284</v>
      </c>
    </row>
    <row r="235" spans="13:38">
      <c r="AB235" s="118" t="s">
        <v>245</v>
      </c>
      <c r="AC235" s="520">
        <v>2.7</v>
      </c>
      <c r="AD235" s="520">
        <v>3.5</v>
      </c>
      <c r="AE235" s="519">
        <v>3.78</v>
      </c>
      <c r="AF235" s="118" t="s">
        <v>245</v>
      </c>
      <c r="AG235" s="532">
        <f>AH222</f>
        <v>1733.3166666666666</v>
      </c>
      <c r="AH235" s="532">
        <f>AI222</f>
        <v>1790.3760416666667</v>
      </c>
      <c r="AI235" s="536">
        <f>AJ221</f>
        <v>2051.6220833333332</v>
      </c>
      <c r="AJ235" s="526">
        <f>AC222/AC220</f>
        <v>0.85285285285285284</v>
      </c>
      <c r="AK235" s="526">
        <f>AC222/AC220</f>
        <v>0.85285285285285284</v>
      </c>
      <c r="AL235" s="538">
        <f>AC223/AC220</f>
        <v>0.78078078078078084</v>
      </c>
    </row>
    <row r="236" spans="13:38">
      <c r="AB236" s="118" t="s">
        <v>246</v>
      </c>
      <c r="AC236" s="520">
        <v>3.3</v>
      </c>
      <c r="AD236" s="519">
        <v>4.1100000000000003</v>
      </c>
      <c r="AE236" s="519">
        <v>4.5</v>
      </c>
      <c r="AF236" s="118" t="s">
        <v>246</v>
      </c>
      <c r="AG236" s="532">
        <f>AH222</f>
        <v>1733.3166666666666</v>
      </c>
      <c r="AH236" s="535">
        <f>AI221</f>
        <v>1930.2635416666667</v>
      </c>
      <c r="AI236" s="536">
        <f>AJ221</f>
        <v>2051.6220833333332</v>
      </c>
      <c r="AJ236" s="526">
        <f>AC223/AC221</f>
        <v>0.82278481012658222</v>
      </c>
      <c r="AK236" s="537">
        <f>AC223/AC220</f>
        <v>0.78078078078078084</v>
      </c>
      <c r="AL236" s="538">
        <f>AC223/AC220</f>
        <v>0.78078078078078084</v>
      </c>
    </row>
    <row r="237" spans="13:38" ht="13.5" thickBot="1">
      <c r="AB237" s="118" t="s">
        <v>247</v>
      </c>
      <c r="AC237" s="518">
        <v>4.8</v>
      </c>
      <c r="AD237" s="518">
        <v>5.0999999999999996</v>
      </c>
      <c r="AE237" s="518">
        <v>6</v>
      </c>
      <c r="AF237" s="118" t="s">
        <v>247</v>
      </c>
      <c r="AG237" s="529">
        <f>AH220</f>
        <v>2096.5333333333333</v>
      </c>
      <c r="AH237" s="530">
        <f>AI220</f>
        <v>2221.6958333333332</v>
      </c>
      <c r="AI237" s="531">
        <f>AJ220</f>
        <v>2413.6116666666667</v>
      </c>
      <c r="AJ237" s="527">
        <f>AC224/AC220</f>
        <v>0.70570570570570568</v>
      </c>
      <c r="AK237" s="527">
        <f>AC224/AC220</f>
        <v>0.70570570570570568</v>
      </c>
      <c r="AL237" s="528">
        <f>AC224/AC220</f>
        <v>0.70570570570570568</v>
      </c>
    </row>
    <row r="239" spans="13:38" ht="13.5" thickBot="1">
      <c r="AG239" s="118" t="s">
        <v>819</v>
      </c>
    </row>
    <row r="240" spans="13:38">
      <c r="AG240" s="571" t="s">
        <v>814</v>
      </c>
      <c r="AH240" s="572"/>
      <c r="AI240" s="573"/>
      <c r="AJ240" s="571" t="s">
        <v>65</v>
      </c>
      <c r="AK240" s="572"/>
      <c r="AL240" s="573"/>
    </row>
    <row r="241" spans="33:38" ht="13.5" thickBot="1">
      <c r="AG241" s="539" t="s">
        <v>250</v>
      </c>
      <c r="AH241" s="540" t="s">
        <v>251</v>
      </c>
      <c r="AI241" s="541" t="s">
        <v>252</v>
      </c>
      <c r="AJ241" s="540" t="s">
        <v>250</v>
      </c>
      <c r="AK241" s="540" t="s">
        <v>251</v>
      </c>
      <c r="AL241" s="541" t="s">
        <v>252</v>
      </c>
    </row>
    <row r="242" spans="33:38">
      <c r="AG242" s="523">
        <v>0</v>
      </c>
      <c r="AH242" s="517">
        <v>0</v>
      </c>
      <c r="AI242" s="524">
        <v>0</v>
      </c>
      <c r="AJ242" s="554">
        <v>1</v>
      </c>
      <c r="AK242" s="555">
        <v>1</v>
      </c>
      <c r="AL242" s="556">
        <v>1</v>
      </c>
    </row>
    <row r="243" spans="33:38">
      <c r="AG243" s="552">
        <f>AG242+(AG245-AG242)*0.33</f>
        <v>571.99450000000002</v>
      </c>
      <c r="AH243" s="553">
        <f>AH244/2</f>
        <v>895.18802083333333</v>
      </c>
      <c r="AI243" s="534">
        <f>AI233</f>
        <v>1877.8670833333333</v>
      </c>
      <c r="AJ243" s="554">
        <f>AJ242+(AJ245-AJ242)*0.33</f>
        <v>0.95144144144144138</v>
      </c>
      <c r="AK243" s="555">
        <f>(AK242+AK244)/2</f>
        <v>0.92642642642642636</v>
      </c>
      <c r="AL243" s="525">
        <f>AL233</f>
        <v>0.85285285285285284</v>
      </c>
    </row>
    <row r="244" spans="33:38">
      <c r="AG244" s="552">
        <f>AG242+(AG245-AG242)*0.66</f>
        <v>1143.989</v>
      </c>
      <c r="AH244" s="533">
        <f>AH234</f>
        <v>1790.3760416666667</v>
      </c>
      <c r="AI244" s="534">
        <f>AI243+(AI245-AI243)/2</f>
        <v>1964.7445833333331</v>
      </c>
      <c r="AJ244" s="554">
        <f>AJ242+(AJ245-AJ242)*0.66</f>
        <v>0.90288288288288288</v>
      </c>
      <c r="AK244" s="526">
        <f>AK234</f>
        <v>0.85285285285285284</v>
      </c>
      <c r="AL244" s="525">
        <f>AL243+(AL247-AL243)/4</f>
        <v>0.81606606606606602</v>
      </c>
    </row>
    <row r="245" spans="33:38">
      <c r="AG245" s="532">
        <f>AG235</f>
        <v>1733.3166666666666</v>
      </c>
      <c r="AH245" s="533">
        <f>AH244+(AH246-AH244)/2</f>
        <v>1860.3197916666668</v>
      </c>
      <c r="AI245" s="536">
        <f>AI235</f>
        <v>2051.6220833333332</v>
      </c>
      <c r="AJ245" s="557">
        <f>AJ235</f>
        <v>0.85285285285285284</v>
      </c>
      <c r="AK245" s="526">
        <f>AK244+(AK247-AK244)/3</f>
        <v>0.80380380380380378</v>
      </c>
      <c r="AL245" s="538">
        <f>AL244+(AL247-AL243)/4</f>
        <v>0.7792792792792792</v>
      </c>
    </row>
    <row r="246" spans="33:38">
      <c r="AG246" s="532">
        <f>(AG247+AG245)/2</f>
        <v>1914.925</v>
      </c>
      <c r="AH246" s="535">
        <f>AH236</f>
        <v>1930.2635416666667</v>
      </c>
      <c r="AI246" s="536">
        <f>AI245+(AI247-AI245)/2</f>
        <v>2232.6168749999997</v>
      </c>
      <c r="AJ246" s="557">
        <f>(AJ247+AJ245)/2</f>
        <v>0.77927927927927931</v>
      </c>
      <c r="AK246" s="537">
        <f>AK245+(AK247-AK244)/3</f>
        <v>0.75475475475475473</v>
      </c>
      <c r="AL246" s="538">
        <f>AL245+(AL247-AL243)/4</f>
        <v>0.74249249249249238</v>
      </c>
    </row>
    <row r="247" spans="33:38" ht="13.5" thickBot="1">
      <c r="AG247" s="542">
        <f>AG237</f>
        <v>2096.5333333333333</v>
      </c>
      <c r="AH247" s="530">
        <f>AH237</f>
        <v>2221.6958333333332</v>
      </c>
      <c r="AI247" s="531">
        <f>AI237</f>
        <v>2413.6116666666667</v>
      </c>
      <c r="AJ247" s="558">
        <f t="shared" ref="AJ247" si="121">AJ237</f>
        <v>0.70570570570570568</v>
      </c>
      <c r="AK247" s="527">
        <f>AK237</f>
        <v>0.70570570570570568</v>
      </c>
      <c r="AL247" s="528">
        <f>AL237</f>
        <v>0.70570570570570568</v>
      </c>
    </row>
  </sheetData>
  <mergeCells count="38"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AJ230:AL230"/>
    <mergeCell ref="Z218:AC218"/>
    <mergeCell ref="AF219:AG219"/>
    <mergeCell ref="L219:Q219"/>
    <mergeCell ref="AB230:AE230"/>
    <mergeCell ref="AG230:AI230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/>
  <cols>
    <col min="2" max="2" width="10.7109375" customWidth="1"/>
    <col min="3" max="3" width="20.85546875" customWidth="1"/>
    <col min="4" max="4" width="38.7109375" bestFit="1" customWidth="1"/>
    <col min="5" max="5" width="39.28515625" customWidth="1"/>
    <col min="6" max="6" width="17" bestFit="1" customWidth="1"/>
    <col min="7" max="7" width="12.85546875" customWidth="1"/>
    <col min="8" max="15" width="10.7109375" customWidth="1"/>
    <col min="16" max="16" width="12.28515625" customWidth="1"/>
    <col min="17" max="17" width="12.42578125" customWidth="1"/>
    <col min="18" max="18" width="12.28515625" customWidth="1"/>
    <col min="19" max="20" width="10.7109375" customWidth="1"/>
    <col min="21" max="21" width="12.5703125" customWidth="1"/>
    <col min="22" max="29" width="10.7109375" customWidth="1"/>
    <col min="30" max="32" width="9.85546875" customWidth="1"/>
    <col min="33" max="35" width="10.7109375" customWidth="1"/>
  </cols>
  <sheetData>
    <row r="2" spans="3:27"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</row>
    <row r="3" spans="3:27">
      <c r="C3" s="353"/>
      <c r="D3" s="353"/>
      <c r="E3" s="353"/>
      <c r="F3" s="2" t="s">
        <v>19</v>
      </c>
      <c r="G3" s="353"/>
      <c r="H3" s="353"/>
      <c r="I3" s="353"/>
      <c r="J3" s="353"/>
      <c r="K3" s="353"/>
      <c r="L3" s="353"/>
      <c r="M3" s="353"/>
      <c r="N3" s="353"/>
    </row>
    <row r="4" spans="3:27" ht="30.75" thickBot="1">
      <c r="C4" s="11" t="s">
        <v>21</v>
      </c>
      <c r="D4" s="12" t="s">
        <v>32</v>
      </c>
      <c r="E4" s="11" t="s">
        <v>23</v>
      </c>
      <c r="F4" s="11" t="s">
        <v>24</v>
      </c>
      <c r="G4" s="15" t="s">
        <v>26</v>
      </c>
      <c r="H4" s="14" t="s">
        <v>25</v>
      </c>
      <c r="I4" s="14" t="s">
        <v>63</v>
      </c>
      <c r="J4" s="14" t="s">
        <v>64</v>
      </c>
      <c r="K4" s="14" t="s">
        <v>551</v>
      </c>
      <c r="L4" s="14" t="s">
        <v>236</v>
      </c>
      <c r="M4" s="14" t="s">
        <v>88</v>
      </c>
      <c r="N4" s="14" t="s">
        <v>89</v>
      </c>
      <c r="O4" s="14" t="s">
        <v>90</v>
      </c>
      <c r="P4" s="14" t="s">
        <v>61</v>
      </c>
      <c r="Q4" s="14" t="s">
        <v>267</v>
      </c>
      <c r="R4" s="14" t="s">
        <v>77</v>
      </c>
      <c r="S4" s="14" t="s">
        <v>78</v>
      </c>
    </row>
    <row r="5" spans="3:27" ht="38.25">
      <c r="C5" s="13" t="s">
        <v>79</v>
      </c>
      <c r="D5" s="13" t="s">
        <v>33</v>
      </c>
      <c r="E5" s="13" t="s">
        <v>80</v>
      </c>
      <c r="F5" s="13" t="s">
        <v>81</v>
      </c>
      <c r="G5" s="115" t="s">
        <v>85</v>
      </c>
      <c r="H5" s="115"/>
      <c r="I5" s="115"/>
      <c r="J5" s="115"/>
      <c r="K5" s="115"/>
      <c r="L5" s="588" t="s">
        <v>86</v>
      </c>
      <c r="M5" s="589"/>
      <c r="N5" s="589"/>
      <c r="O5" s="590"/>
      <c r="P5" s="57"/>
      <c r="Q5" s="57" t="s">
        <v>87</v>
      </c>
      <c r="R5" s="57" t="s">
        <v>66</v>
      </c>
      <c r="S5" s="57"/>
      <c r="U5" s="57" t="s">
        <v>209</v>
      </c>
      <c r="V5" s="57"/>
      <c r="W5" s="57" t="s">
        <v>212</v>
      </c>
    </row>
    <row r="6" spans="3:27">
      <c r="C6" s="34" t="s">
        <v>133</v>
      </c>
      <c r="D6" s="35"/>
      <c r="E6" s="35"/>
      <c r="F6" s="36"/>
      <c r="G6" s="34" t="s">
        <v>68</v>
      </c>
      <c r="H6" s="34"/>
      <c r="I6" s="34"/>
      <c r="J6" s="34"/>
      <c r="K6" s="34"/>
      <c r="L6" s="582" t="s">
        <v>503</v>
      </c>
      <c r="M6" s="584"/>
      <c r="N6" s="584"/>
      <c r="O6" s="583"/>
      <c r="P6" s="341" t="s">
        <v>514</v>
      </c>
      <c r="Q6" s="58" t="s">
        <v>34</v>
      </c>
      <c r="R6" s="341" t="s">
        <v>291</v>
      </c>
      <c r="S6" s="58" t="s">
        <v>94</v>
      </c>
      <c r="U6" s="58" t="s">
        <v>210</v>
      </c>
      <c r="V6" s="66" t="s">
        <v>213</v>
      </c>
      <c r="W6" s="58" t="s">
        <v>211</v>
      </c>
    </row>
    <row r="7" spans="3:27">
      <c r="C7" s="131" t="str">
        <f>D20</f>
        <v>R-RSDRF_N1</v>
      </c>
      <c r="D7" s="121" t="str">
        <f>E20</f>
        <v>Residential Refrigeration - New</v>
      </c>
      <c r="E7" s="121" t="s">
        <v>148</v>
      </c>
      <c r="F7" s="132" t="s">
        <v>149</v>
      </c>
      <c r="G7" s="136">
        <v>15</v>
      </c>
      <c r="H7" s="126">
        <v>0.8</v>
      </c>
      <c r="I7" s="127">
        <v>0.8</v>
      </c>
      <c r="J7" s="127">
        <v>0.82</v>
      </c>
      <c r="K7" s="128">
        <v>0.85</v>
      </c>
      <c r="L7" s="231">
        <f>L35/$V7/1000</f>
        <v>0.432</v>
      </c>
      <c r="M7" s="231">
        <f>M35/$V7/1000</f>
        <v>0.432</v>
      </c>
      <c r="N7" s="231">
        <f>N35/$V7/1000</f>
        <v>0.432</v>
      </c>
      <c r="O7" s="231">
        <f>O35/$V7/1000</f>
        <v>0.432</v>
      </c>
      <c r="P7" s="136"/>
      <c r="Q7" s="136"/>
      <c r="R7" s="374">
        <f>31.536*(U7/1000)</f>
        <v>5.6764799999999994E-3</v>
      </c>
      <c r="S7" s="136">
        <v>2020</v>
      </c>
      <c r="U7" s="196">
        <v>0.18</v>
      </c>
      <c r="V7" s="196">
        <f>1/U7</f>
        <v>5.5555555555555554</v>
      </c>
      <c r="W7" s="196">
        <f>L35/V7</f>
        <v>432</v>
      </c>
      <c r="AA7" s="372">
        <f>1/V7</f>
        <v>0.18</v>
      </c>
    </row>
    <row r="8" spans="3:27">
      <c r="C8" s="129" t="str">
        <f>D21</f>
        <v>R-RSDCK_ELC_N1</v>
      </c>
      <c r="D8" s="120" t="str">
        <f>LEFT($E$21,20)&amp;"_"&amp;RIGHT(E8,3)&amp;" - New"</f>
        <v>Residential Cooking _ELC - New</v>
      </c>
      <c r="E8" s="120" t="s">
        <v>148</v>
      </c>
      <c r="F8" s="130" t="s">
        <v>150</v>
      </c>
      <c r="G8" s="137">
        <v>15</v>
      </c>
      <c r="H8" s="129">
        <v>0.74</v>
      </c>
      <c r="I8" s="120">
        <v>0.75</v>
      </c>
      <c r="J8" s="120">
        <v>0.8</v>
      </c>
      <c r="K8" s="130">
        <v>0.85</v>
      </c>
      <c r="L8" s="232">
        <f>$W$8/1000</f>
        <v>0.86975000000000002</v>
      </c>
      <c r="M8" s="232">
        <f>$W$8/1000</f>
        <v>0.86975000000000002</v>
      </c>
      <c r="N8" s="232">
        <f>$W$8/1000</f>
        <v>0.86975000000000002</v>
      </c>
      <c r="O8" s="232">
        <f>$W$8/1000</f>
        <v>0.86975000000000002</v>
      </c>
      <c r="P8" s="137"/>
      <c r="Q8" s="137"/>
      <c r="R8" s="375">
        <f t="shared" ref="R8:R13" si="0">31.536*(U8/1000)</f>
        <v>9.4608000000000012E-2</v>
      </c>
      <c r="S8" s="137">
        <v>2020</v>
      </c>
      <c r="U8" s="196">
        <v>3</v>
      </c>
      <c r="V8" s="196">
        <f>1/U8</f>
        <v>0.33333333333333331</v>
      </c>
      <c r="W8" s="196">
        <f>W9*1.42</f>
        <v>869.75</v>
      </c>
    </row>
    <row r="9" spans="3:27">
      <c r="C9" s="129" t="str">
        <f t="shared" ref="C9:D15" si="1">D22</f>
        <v>R-RSDCK_GAS_N1</v>
      </c>
      <c r="D9" s="121" t="str">
        <f t="shared" ref="D9:D10" si="2">LEFT($E$21,20)&amp;"_"&amp;RIGHT(E9,3)&amp;" - New"</f>
        <v>Residential Cooking _GAS - New</v>
      </c>
      <c r="E9" s="121" t="s">
        <v>264</v>
      </c>
      <c r="F9" s="132" t="s">
        <v>150</v>
      </c>
      <c r="G9" s="138">
        <v>15</v>
      </c>
      <c r="H9" s="131">
        <v>0.57999999999999996</v>
      </c>
      <c r="I9" s="131">
        <v>0.57999999999999996</v>
      </c>
      <c r="J9" s="131">
        <v>0.57999999999999996</v>
      </c>
      <c r="K9" s="131">
        <v>0.57999999999999996</v>
      </c>
      <c r="L9" s="233">
        <f t="shared" ref="L9:O13" si="3">L37/$V9/1000</f>
        <v>0.61250000000000004</v>
      </c>
      <c r="M9" s="233">
        <f t="shared" si="3"/>
        <v>0.61250000000000004</v>
      </c>
      <c r="N9" s="233">
        <f t="shared" si="3"/>
        <v>0.61250000000000004</v>
      </c>
      <c r="O9" s="233">
        <f t="shared" si="3"/>
        <v>0.61250000000000004</v>
      </c>
      <c r="P9" s="138"/>
      <c r="Q9" s="138"/>
      <c r="R9" s="376">
        <f t="shared" si="0"/>
        <v>0.110376</v>
      </c>
      <c r="S9" s="138">
        <v>2020</v>
      </c>
      <c r="U9" s="196">
        <v>3.5</v>
      </c>
      <c r="V9" s="196">
        <f t="shared" ref="V9:V13" si="4">1/U9</f>
        <v>0.2857142857142857</v>
      </c>
      <c r="W9" s="196">
        <f>L37/V9</f>
        <v>612.5</v>
      </c>
    </row>
    <row r="10" spans="3:27">
      <c r="C10" s="129" t="str">
        <f t="shared" si="1"/>
        <v>R-RSDCK_LPG_N1</v>
      </c>
      <c r="D10" s="120" t="str">
        <f t="shared" si="2"/>
        <v>Residential Cooking _LPG - New</v>
      </c>
      <c r="E10" s="120" t="s">
        <v>260</v>
      </c>
      <c r="F10" s="130" t="s">
        <v>150</v>
      </c>
      <c r="G10" s="137">
        <v>15</v>
      </c>
      <c r="H10" s="129">
        <v>0.57999999999999996</v>
      </c>
      <c r="I10" s="129">
        <v>0.57999999999999996</v>
      </c>
      <c r="J10" s="129">
        <v>0.57999999999999996</v>
      </c>
      <c r="K10" s="129">
        <v>0.57999999999999996</v>
      </c>
      <c r="L10" s="232">
        <f t="shared" si="3"/>
        <v>0.61250000000000004</v>
      </c>
      <c r="M10" s="232">
        <f t="shared" si="3"/>
        <v>0.61250000000000004</v>
      </c>
      <c r="N10" s="232">
        <f t="shared" si="3"/>
        <v>0.61250000000000004</v>
      </c>
      <c r="O10" s="232">
        <f t="shared" si="3"/>
        <v>0.61250000000000004</v>
      </c>
      <c r="P10" s="137"/>
      <c r="Q10" s="137"/>
      <c r="R10" s="375">
        <f t="shared" si="0"/>
        <v>0.110376</v>
      </c>
      <c r="S10" s="137">
        <v>2020</v>
      </c>
      <c r="U10" s="196">
        <v>3.5</v>
      </c>
      <c r="V10" s="196">
        <f t="shared" si="4"/>
        <v>0.2857142857142857</v>
      </c>
      <c r="W10" s="196">
        <f>L38/V10</f>
        <v>612.5</v>
      </c>
    </row>
    <row r="11" spans="3:27">
      <c r="C11" s="131" t="str">
        <f t="shared" si="1"/>
        <v>R-RSDCW_N1</v>
      </c>
      <c r="D11" s="121" t="str">
        <f t="shared" si="1"/>
        <v>Residential Cloth Washing demand - New</v>
      </c>
      <c r="E11" s="121" t="s">
        <v>148</v>
      </c>
      <c r="F11" s="132" t="s">
        <v>151</v>
      </c>
      <c r="G11" s="138">
        <v>10</v>
      </c>
      <c r="H11" s="131">
        <v>0.7</v>
      </c>
      <c r="I11" s="121">
        <v>0.7</v>
      </c>
      <c r="J11" s="121">
        <v>0.7</v>
      </c>
      <c r="K11" s="132">
        <v>0.7</v>
      </c>
      <c r="L11" s="233">
        <f t="shared" si="3"/>
        <v>0.55220000000000002</v>
      </c>
      <c r="M11" s="233">
        <f t="shared" si="3"/>
        <v>0.55220000000000002</v>
      </c>
      <c r="N11" s="233">
        <f t="shared" si="3"/>
        <v>0.55220000000000002</v>
      </c>
      <c r="O11" s="233">
        <f t="shared" si="3"/>
        <v>0.55220000000000002</v>
      </c>
      <c r="P11" s="138"/>
      <c r="Q11" s="138"/>
      <c r="R11" s="376">
        <f t="shared" si="0"/>
        <v>6.9379200000000002E-2</v>
      </c>
      <c r="S11" s="138">
        <v>2020</v>
      </c>
      <c r="U11" s="196">
        <v>2.2000000000000002</v>
      </c>
      <c r="V11" s="196">
        <f t="shared" si="4"/>
        <v>0.45454545454545453</v>
      </c>
      <c r="W11" s="196">
        <f>L39/V11</f>
        <v>552.20000000000005</v>
      </c>
    </row>
    <row r="12" spans="3:27">
      <c r="C12" s="129" t="str">
        <f t="shared" si="1"/>
        <v>R-RSDCD_N1</v>
      </c>
      <c r="D12" s="120" t="str">
        <f t="shared" si="1"/>
        <v>Residential Cloth Drying demand - New</v>
      </c>
      <c r="E12" s="120" t="s">
        <v>148</v>
      </c>
      <c r="F12" s="130" t="s">
        <v>152</v>
      </c>
      <c r="G12" s="137">
        <v>10</v>
      </c>
      <c r="H12" s="129">
        <v>0.6</v>
      </c>
      <c r="I12" s="120">
        <v>0.6</v>
      </c>
      <c r="J12" s="120">
        <v>0.6</v>
      </c>
      <c r="K12" s="130">
        <v>0.6</v>
      </c>
      <c r="L12" s="232">
        <f t="shared" si="3"/>
        <v>0.53500000000000003</v>
      </c>
      <c r="M12" s="232">
        <f t="shared" si="3"/>
        <v>0.53500000000000003</v>
      </c>
      <c r="N12" s="232">
        <f t="shared" si="3"/>
        <v>0.53500000000000003</v>
      </c>
      <c r="O12" s="232">
        <f t="shared" si="3"/>
        <v>0.53500000000000003</v>
      </c>
      <c r="P12" s="137"/>
      <c r="Q12" s="137"/>
      <c r="R12" s="375">
        <f t="shared" si="0"/>
        <v>7.8840000000000007E-2</v>
      </c>
      <c r="S12" s="137">
        <v>2020</v>
      </c>
      <c r="U12" s="196">
        <v>2.5</v>
      </c>
      <c r="V12" s="196">
        <f t="shared" si="4"/>
        <v>0.4</v>
      </c>
      <c r="W12" s="196">
        <f>L40/V12</f>
        <v>535</v>
      </c>
    </row>
    <row r="13" spans="3:27">
      <c r="C13" s="131" t="str">
        <f t="shared" si="1"/>
        <v>R-RSDDW_N1</v>
      </c>
      <c r="D13" s="121" t="str">
        <f t="shared" si="1"/>
        <v>Residential Dish Washing demand - New</v>
      </c>
      <c r="E13" s="121" t="s">
        <v>148</v>
      </c>
      <c r="F13" s="132" t="s">
        <v>153</v>
      </c>
      <c r="G13" s="138">
        <v>10</v>
      </c>
      <c r="H13" s="131">
        <v>0.7</v>
      </c>
      <c r="I13" s="121">
        <v>0.7</v>
      </c>
      <c r="J13" s="121">
        <v>0.7</v>
      </c>
      <c r="K13" s="132">
        <v>0.7</v>
      </c>
      <c r="L13" s="233">
        <f t="shared" si="3"/>
        <v>0.42019999999999996</v>
      </c>
      <c r="M13" s="233">
        <f t="shared" si="3"/>
        <v>0.42019999999999996</v>
      </c>
      <c r="N13" s="233">
        <f t="shared" si="3"/>
        <v>0.42019999999999996</v>
      </c>
      <c r="O13" s="233">
        <f t="shared" si="3"/>
        <v>0.42019999999999996</v>
      </c>
      <c r="P13" s="138"/>
      <c r="Q13" s="138"/>
      <c r="R13" s="376">
        <f t="shared" si="0"/>
        <v>6.9379200000000002E-2</v>
      </c>
      <c r="S13" s="138">
        <v>2020</v>
      </c>
      <c r="U13" s="196">
        <v>2.2000000000000002</v>
      </c>
      <c r="V13" s="196">
        <f t="shared" si="4"/>
        <v>0.45454545454545453</v>
      </c>
      <c r="W13" s="196">
        <f>L41/V13</f>
        <v>420.2</v>
      </c>
    </row>
    <row r="14" spans="3:27">
      <c r="C14" s="129" t="str">
        <f t="shared" si="1"/>
        <v>R-RSDOE_N1</v>
      </c>
      <c r="D14" s="120" t="str">
        <f t="shared" si="1"/>
        <v>Residential ELC Appliances - New</v>
      </c>
      <c r="E14" s="120" t="s">
        <v>148</v>
      </c>
      <c r="F14" s="130" t="s">
        <v>154</v>
      </c>
      <c r="G14" s="137">
        <v>10</v>
      </c>
      <c r="H14" s="129">
        <v>0.85</v>
      </c>
      <c r="I14" s="120">
        <v>0.85</v>
      </c>
      <c r="J14" s="120">
        <v>0.85</v>
      </c>
      <c r="K14" s="130">
        <v>0.85</v>
      </c>
      <c r="L14" s="235">
        <f>L42/$V7/1000</f>
        <v>0.9</v>
      </c>
      <c r="M14" s="235">
        <f>M42/$V7/1000</f>
        <v>0.9</v>
      </c>
      <c r="N14" s="235">
        <f>N42/$V7/1000</f>
        <v>0.9</v>
      </c>
      <c r="O14" s="235">
        <f>O42/$V7/1000</f>
        <v>0.9</v>
      </c>
      <c r="P14" s="137"/>
      <c r="Q14" s="137"/>
      <c r="R14" s="234">
        <f>31.536*(U7/1000)</f>
        <v>5.6764799999999994E-3</v>
      </c>
      <c r="S14" s="137">
        <v>2020</v>
      </c>
    </row>
    <row r="15" spans="3:27">
      <c r="C15" s="131" t="str">
        <f t="shared" si="1"/>
        <v>R-RSDOA_N1</v>
      </c>
      <c r="D15" s="121" t="str">
        <f t="shared" si="1"/>
        <v>Residential Other Applications - New</v>
      </c>
      <c r="E15" s="121" t="s">
        <v>148</v>
      </c>
      <c r="F15" s="132" t="s">
        <v>155</v>
      </c>
      <c r="G15" s="139">
        <v>10</v>
      </c>
      <c r="H15" s="133">
        <v>0.85</v>
      </c>
      <c r="I15" s="134">
        <v>0.85</v>
      </c>
      <c r="J15" s="134">
        <v>0.85</v>
      </c>
      <c r="K15" s="135">
        <v>0.85</v>
      </c>
      <c r="L15" s="236">
        <f>L43/$V7/1000</f>
        <v>0.9</v>
      </c>
      <c r="M15" s="236">
        <f>M43/$V7/1000</f>
        <v>0.9</v>
      </c>
      <c r="N15" s="236">
        <f>N43/$V7/1000</f>
        <v>0.9</v>
      </c>
      <c r="O15" s="236">
        <f>O43/$V7/1000</f>
        <v>0.9</v>
      </c>
      <c r="P15" s="139"/>
      <c r="Q15" s="139"/>
      <c r="R15" s="373">
        <f>31.536*(U7/1000)</f>
        <v>5.6764799999999994E-3</v>
      </c>
      <c r="S15" s="139">
        <v>2020</v>
      </c>
      <c r="U15" s="118" t="s">
        <v>208</v>
      </c>
      <c r="V15" s="195" t="s">
        <v>206</v>
      </c>
    </row>
    <row r="18" spans="3:17">
      <c r="C18" t="s">
        <v>20</v>
      </c>
    </row>
    <row r="19" spans="3:17">
      <c r="C19" s="122" t="s">
        <v>27</v>
      </c>
      <c r="D19" s="123" t="s">
        <v>21</v>
      </c>
      <c r="E19" s="123" t="s">
        <v>22</v>
      </c>
      <c r="F19" s="123" t="s">
        <v>28</v>
      </c>
      <c r="G19" s="123" t="s">
        <v>29</v>
      </c>
      <c r="H19" s="123" t="s">
        <v>134</v>
      </c>
      <c r="I19" s="123" t="s">
        <v>30</v>
      </c>
      <c r="J19" s="124" t="s">
        <v>67</v>
      </c>
    </row>
    <row r="20" spans="3:17">
      <c r="C20" s="110" t="s">
        <v>31</v>
      </c>
      <c r="D20" s="111" t="s">
        <v>284</v>
      </c>
      <c r="E20" s="111" t="s">
        <v>156</v>
      </c>
      <c r="F20" s="111" t="s">
        <v>13</v>
      </c>
      <c r="G20" s="111" t="s">
        <v>121</v>
      </c>
      <c r="H20" s="111"/>
      <c r="I20" s="111"/>
      <c r="J20" s="112" t="s">
        <v>552</v>
      </c>
    </row>
    <row r="21" spans="3:17">
      <c r="C21" s="110" t="s">
        <v>31</v>
      </c>
      <c r="D21" s="111" t="str">
        <f>_xlfn.TEXTJOIN("_",TRUE,"R-RSDCK",RIGHT(E8,3),"N1")</f>
        <v>R-RSDCK_ELC_N1</v>
      </c>
      <c r="E21" s="111" t="s">
        <v>526</v>
      </c>
      <c r="F21" s="111" t="s">
        <v>13</v>
      </c>
      <c r="G21" s="111" t="s">
        <v>121</v>
      </c>
      <c r="H21" s="111"/>
      <c r="I21" s="111"/>
      <c r="J21" s="112" t="s">
        <v>552</v>
      </c>
    </row>
    <row r="22" spans="3:17">
      <c r="C22" s="110" t="s">
        <v>31</v>
      </c>
      <c r="D22" s="111" t="str">
        <f t="shared" ref="D22:D23" si="5">_xlfn.TEXTJOIN("_",TRUE,"R-RSDCK",RIGHT(E9,3),"N1")</f>
        <v>R-RSDCK_GAS_N1</v>
      </c>
      <c r="E22" s="111" t="s">
        <v>527</v>
      </c>
      <c r="F22" s="111" t="s">
        <v>13</v>
      </c>
      <c r="G22" s="111" t="s">
        <v>121</v>
      </c>
      <c r="H22" s="111"/>
      <c r="I22" s="111"/>
      <c r="J22" s="112" t="s">
        <v>552</v>
      </c>
    </row>
    <row r="23" spans="3:17">
      <c r="C23" s="110" t="s">
        <v>31</v>
      </c>
      <c r="D23" s="111" t="str">
        <f t="shared" si="5"/>
        <v>R-RSDCK_LPG_N1</v>
      </c>
      <c r="E23" s="111" t="s">
        <v>528</v>
      </c>
      <c r="F23" s="111" t="s">
        <v>13</v>
      </c>
      <c r="G23" s="111" t="s">
        <v>121</v>
      </c>
      <c r="H23" s="111"/>
      <c r="I23" s="111"/>
      <c r="J23" s="112" t="s">
        <v>552</v>
      </c>
    </row>
    <row r="24" spans="3:17">
      <c r="C24" s="110" t="s">
        <v>31</v>
      </c>
      <c r="D24" s="111" t="s">
        <v>286</v>
      </c>
      <c r="E24" s="111" t="s">
        <v>158</v>
      </c>
      <c r="F24" s="111" t="s">
        <v>13</v>
      </c>
      <c r="G24" s="111" t="s">
        <v>121</v>
      </c>
      <c r="H24" s="111"/>
      <c r="I24" s="111"/>
      <c r="J24" s="112" t="s">
        <v>552</v>
      </c>
    </row>
    <row r="25" spans="3:17">
      <c r="C25" s="110" t="s">
        <v>31</v>
      </c>
      <c r="D25" s="111" t="s">
        <v>287</v>
      </c>
      <c r="E25" s="111" t="s">
        <v>159</v>
      </c>
      <c r="F25" s="111" t="s">
        <v>13</v>
      </c>
      <c r="G25" s="111" t="s">
        <v>121</v>
      </c>
      <c r="H25" s="111"/>
      <c r="I25" s="111"/>
      <c r="J25" s="112" t="s">
        <v>552</v>
      </c>
    </row>
    <row r="26" spans="3:17">
      <c r="C26" s="110" t="s">
        <v>31</v>
      </c>
      <c r="D26" s="111" t="s">
        <v>288</v>
      </c>
      <c r="E26" s="111" t="s">
        <v>160</v>
      </c>
      <c r="F26" s="111" t="s">
        <v>13</v>
      </c>
      <c r="G26" s="111" t="s">
        <v>121</v>
      </c>
      <c r="H26" s="111"/>
      <c r="I26" s="111"/>
      <c r="J26" s="112" t="s">
        <v>552</v>
      </c>
      <c r="Q26" s="118"/>
    </row>
    <row r="27" spans="3:17">
      <c r="C27" s="110" t="s">
        <v>31</v>
      </c>
      <c r="D27" s="111" t="s">
        <v>289</v>
      </c>
      <c r="E27" s="111" t="s">
        <v>161</v>
      </c>
      <c r="F27" s="111" t="s">
        <v>13</v>
      </c>
      <c r="G27" s="111" t="s">
        <v>121</v>
      </c>
      <c r="H27" s="111"/>
      <c r="I27" s="111"/>
      <c r="J27" s="112" t="s">
        <v>552</v>
      </c>
    </row>
    <row r="28" spans="3:17">
      <c r="C28" s="110" t="s">
        <v>31</v>
      </c>
      <c r="D28" s="113" t="s">
        <v>290</v>
      </c>
      <c r="E28" s="113" t="s">
        <v>162</v>
      </c>
      <c r="F28" s="113" t="s">
        <v>13</v>
      </c>
      <c r="G28" s="111" t="s">
        <v>121</v>
      </c>
      <c r="H28" s="113"/>
      <c r="I28" s="113"/>
      <c r="J28" s="114" t="s">
        <v>552</v>
      </c>
    </row>
    <row r="32" spans="3:17" ht="30">
      <c r="H32" t="s">
        <v>21</v>
      </c>
      <c r="I32" t="s">
        <v>32</v>
      </c>
      <c r="J32" t="s">
        <v>23</v>
      </c>
      <c r="K32" t="s">
        <v>24</v>
      </c>
      <c r="L32" s="14" t="s">
        <v>236</v>
      </c>
      <c r="M32" s="14" t="s">
        <v>88</v>
      </c>
      <c r="N32" s="14" t="s">
        <v>89</v>
      </c>
      <c r="O32" s="14" t="s">
        <v>90</v>
      </c>
    </row>
    <row r="33" spans="8:15">
      <c r="H33" t="s">
        <v>79</v>
      </c>
      <c r="I33" t="s">
        <v>33</v>
      </c>
      <c r="J33" t="s">
        <v>80</v>
      </c>
      <c r="K33" t="s">
        <v>81</v>
      </c>
      <c r="L33" s="588" t="s">
        <v>86</v>
      </c>
      <c r="M33" s="589"/>
      <c r="N33" s="589"/>
      <c r="O33" s="590"/>
    </row>
    <row r="34" spans="8:15">
      <c r="H34" t="s">
        <v>133</v>
      </c>
      <c r="L34" s="582" t="s">
        <v>91</v>
      </c>
      <c r="M34" s="584"/>
      <c r="N34" s="584"/>
      <c r="O34" s="583"/>
    </row>
    <row r="35" spans="8:15" ht="14.25" customHeight="1">
      <c r="H35" t="s">
        <v>284</v>
      </c>
      <c r="I35" t="s">
        <v>156</v>
      </c>
      <c r="J35" t="s">
        <v>148</v>
      </c>
      <c r="K35" t="s">
        <v>149</v>
      </c>
      <c r="L35" s="126">
        <v>2400</v>
      </c>
      <c r="M35" s="126">
        <v>2400</v>
      </c>
      <c r="N35" s="126">
        <v>2400</v>
      </c>
      <c r="O35" s="126">
        <v>2400</v>
      </c>
    </row>
    <row r="36" spans="8:15">
      <c r="H36" t="s">
        <v>285</v>
      </c>
      <c r="I36" t="s">
        <v>157</v>
      </c>
      <c r="J36" t="s">
        <v>148</v>
      </c>
      <c r="K36" t="s">
        <v>150</v>
      </c>
      <c r="L36" s="129">
        <v>175</v>
      </c>
      <c r="M36" s="129">
        <v>175</v>
      </c>
      <c r="N36" s="129">
        <v>175</v>
      </c>
      <c r="O36" s="129">
        <v>175</v>
      </c>
    </row>
    <row r="37" spans="8:15">
      <c r="J37" t="s">
        <v>264</v>
      </c>
      <c r="L37" s="131">
        <v>175</v>
      </c>
      <c r="M37" s="131">
        <v>175</v>
      </c>
      <c r="N37" s="131">
        <v>175</v>
      </c>
      <c r="O37" s="131">
        <v>175</v>
      </c>
    </row>
    <row r="38" spans="8:15">
      <c r="J38" t="s">
        <v>260</v>
      </c>
      <c r="L38" s="129">
        <v>175</v>
      </c>
      <c r="M38" s="129">
        <v>175</v>
      </c>
      <c r="N38" s="129">
        <v>175</v>
      </c>
      <c r="O38" s="129">
        <v>175</v>
      </c>
    </row>
    <row r="39" spans="8:15">
      <c r="H39" t="s">
        <v>286</v>
      </c>
      <c r="I39" t="s">
        <v>158</v>
      </c>
      <c r="J39" t="s">
        <v>148</v>
      </c>
      <c r="K39" t="s">
        <v>151</v>
      </c>
      <c r="L39" s="131">
        <v>251</v>
      </c>
      <c r="M39" s="131">
        <v>251</v>
      </c>
      <c r="N39" s="131">
        <v>251</v>
      </c>
      <c r="O39" s="131">
        <v>251</v>
      </c>
    </row>
    <row r="40" spans="8:15">
      <c r="H40" t="s">
        <v>287</v>
      </c>
      <c r="I40" t="s">
        <v>159</v>
      </c>
      <c r="J40" t="s">
        <v>148</v>
      </c>
      <c r="K40" t="s">
        <v>152</v>
      </c>
      <c r="L40" s="129">
        <v>214</v>
      </c>
      <c r="M40" s="129">
        <v>214</v>
      </c>
      <c r="N40" s="129">
        <v>214</v>
      </c>
      <c r="O40" s="129">
        <v>214</v>
      </c>
    </row>
    <row r="41" spans="8:15">
      <c r="H41" t="s">
        <v>288</v>
      </c>
      <c r="I41" t="s">
        <v>160</v>
      </c>
      <c r="J41" t="s">
        <v>148</v>
      </c>
      <c r="K41" t="s">
        <v>153</v>
      </c>
      <c r="L41" s="131">
        <v>191</v>
      </c>
      <c r="M41" s="131">
        <v>191</v>
      </c>
      <c r="N41" s="131">
        <v>191</v>
      </c>
      <c r="O41" s="131">
        <v>191</v>
      </c>
    </row>
    <row r="42" spans="8:15">
      <c r="H42" t="s">
        <v>289</v>
      </c>
      <c r="I42" t="s">
        <v>161</v>
      </c>
      <c r="J42" t="s">
        <v>148</v>
      </c>
      <c r="K42" t="s">
        <v>154</v>
      </c>
      <c r="L42" s="129">
        <v>5000</v>
      </c>
      <c r="M42" s="129">
        <v>5000</v>
      </c>
      <c r="N42" s="129">
        <v>5000</v>
      </c>
      <c r="O42" s="129">
        <v>5000</v>
      </c>
    </row>
    <row r="43" spans="8:15">
      <c r="H43" t="s">
        <v>290</v>
      </c>
      <c r="I43" t="s">
        <v>162</v>
      </c>
      <c r="J43" t="s">
        <v>148</v>
      </c>
      <c r="K43" t="s">
        <v>155</v>
      </c>
      <c r="L43" s="133">
        <v>5000</v>
      </c>
      <c r="M43" s="133">
        <v>5000</v>
      </c>
      <c r="N43" s="133">
        <v>5000</v>
      </c>
      <c r="O43" s="133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/>
  <cols>
    <col min="2" max="2" width="10.7109375" customWidth="1"/>
    <col min="3" max="3" width="20.85546875" customWidth="1"/>
    <col min="4" max="4" width="40.140625" customWidth="1"/>
    <col min="5" max="5" width="38.85546875" customWidth="1"/>
    <col min="6" max="6" width="63.140625" customWidth="1"/>
    <col min="7" max="7" width="12.42578125" customWidth="1"/>
    <col min="8" max="27" width="10.7109375" customWidth="1"/>
    <col min="28" max="28" width="9.85546875" customWidth="1"/>
    <col min="29" max="29" width="27.85546875" customWidth="1"/>
    <col min="30" max="33" width="9.85546875" customWidth="1"/>
    <col min="34" max="34" width="10.7109375" customWidth="1"/>
    <col min="35" max="35" width="11.85546875" customWidth="1"/>
    <col min="36" max="36" width="10.7109375" customWidth="1"/>
    <col min="37" max="37" width="21.7109375" bestFit="1" customWidth="1"/>
    <col min="39" max="39" width="21.7109375" bestFit="1" customWidth="1"/>
  </cols>
  <sheetData>
    <row r="2" spans="3:37">
      <c r="F2" s="2" t="s">
        <v>19</v>
      </c>
    </row>
    <row r="3" spans="3:37" ht="30.75" thickBot="1">
      <c r="C3" s="11" t="s">
        <v>21</v>
      </c>
      <c r="D3" s="12" t="s">
        <v>32</v>
      </c>
      <c r="E3" s="11" t="s">
        <v>23</v>
      </c>
      <c r="F3" s="11" t="s">
        <v>24</v>
      </c>
      <c r="G3" s="15" t="s">
        <v>26</v>
      </c>
      <c r="H3" s="14" t="s">
        <v>25</v>
      </c>
      <c r="I3" s="14" t="s">
        <v>63</v>
      </c>
      <c r="J3" s="14" t="s">
        <v>551</v>
      </c>
      <c r="K3" s="14" t="s">
        <v>236</v>
      </c>
      <c r="L3" s="14" t="s">
        <v>88</v>
      </c>
      <c r="M3" s="14" t="s">
        <v>90</v>
      </c>
      <c r="N3" s="14" t="s">
        <v>61</v>
      </c>
      <c r="O3" s="14" t="s">
        <v>267</v>
      </c>
      <c r="P3" s="14" t="s">
        <v>77</v>
      </c>
      <c r="Q3" s="14" t="s">
        <v>78</v>
      </c>
      <c r="AA3" s="195" t="s">
        <v>538</v>
      </c>
    </row>
    <row r="4" spans="3:37" ht="38.25">
      <c r="C4" s="13" t="s">
        <v>79</v>
      </c>
      <c r="D4" s="13" t="s">
        <v>33</v>
      </c>
      <c r="E4" s="13" t="s">
        <v>80</v>
      </c>
      <c r="F4" s="13" t="s">
        <v>81</v>
      </c>
      <c r="G4" s="115" t="s">
        <v>85</v>
      </c>
      <c r="H4" s="585" t="s">
        <v>65</v>
      </c>
      <c r="I4" s="586"/>
      <c r="J4" s="587"/>
      <c r="K4" s="588" t="s">
        <v>86</v>
      </c>
      <c r="L4" s="589"/>
      <c r="M4" s="590"/>
      <c r="N4" s="57"/>
      <c r="O4" s="57" t="s">
        <v>87</v>
      </c>
      <c r="P4" s="57" t="s">
        <v>66</v>
      </c>
      <c r="Q4" s="57"/>
      <c r="X4" s="57" t="s">
        <v>209</v>
      </c>
      <c r="AA4" s="195" t="s">
        <v>539</v>
      </c>
    </row>
    <row r="5" spans="3:37" ht="13.5" thickBot="1">
      <c r="C5" s="34" t="s">
        <v>133</v>
      </c>
      <c r="D5" s="35"/>
      <c r="E5" s="35"/>
      <c r="F5" s="36"/>
      <c r="G5" s="349" t="s">
        <v>68</v>
      </c>
      <c r="H5" s="594" t="s">
        <v>34</v>
      </c>
      <c r="I5" s="595"/>
      <c r="J5" s="596"/>
      <c r="K5" s="594" t="s">
        <v>292</v>
      </c>
      <c r="L5" s="595"/>
      <c r="M5" s="596"/>
      <c r="N5" s="350" t="s">
        <v>92</v>
      </c>
      <c r="O5" s="350" t="s">
        <v>34</v>
      </c>
      <c r="P5" s="351" t="s">
        <v>291</v>
      </c>
      <c r="Q5" s="350" t="s">
        <v>94</v>
      </c>
      <c r="X5" s="58" t="s">
        <v>210</v>
      </c>
      <c r="AA5" s="195"/>
      <c r="AB5" s="591" t="s">
        <v>540</v>
      </c>
      <c r="AC5" s="591"/>
      <c r="AD5" s="352"/>
      <c r="AE5" s="592" t="s">
        <v>65</v>
      </c>
      <c r="AF5" s="592"/>
      <c r="AG5" s="592" t="s">
        <v>541</v>
      </c>
      <c r="AH5" s="592"/>
      <c r="AI5" s="593" t="s">
        <v>542</v>
      </c>
      <c r="AJ5" s="593"/>
    </row>
    <row r="6" spans="3:37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148</v>
      </c>
      <c r="F6" s="399" t="s">
        <v>130</v>
      </c>
      <c r="G6" s="354">
        <v>10</v>
      </c>
      <c r="H6" s="355">
        <v>0.4</v>
      </c>
      <c r="I6" s="356">
        <f>H6*(AC9/AB9)</f>
        <v>0.54333333333333333</v>
      </c>
      <c r="J6" s="357">
        <f>H6*(AD9/AC9)</f>
        <v>0.73128834355828232</v>
      </c>
      <c r="K6" s="355">
        <f>L29/1000*$X6</f>
        <v>1.1375E-2</v>
      </c>
      <c r="L6" s="356">
        <f t="shared" ref="L6:M6" si="1">M29/1000*$X6</f>
        <v>1.1375E-2</v>
      </c>
      <c r="M6" s="357">
        <f t="shared" si="1"/>
        <v>1.1375E-2</v>
      </c>
      <c r="N6" s="377"/>
      <c r="O6" s="378"/>
      <c r="P6" s="391">
        <f>31.536*(X6/1000)</f>
        <v>2.0498399999999999E-4</v>
      </c>
      <c r="Q6" s="379">
        <v>2020</v>
      </c>
      <c r="S6" s="118" t="s">
        <v>214</v>
      </c>
      <c r="U6" s="198" t="s">
        <v>217</v>
      </c>
      <c r="X6" s="196">
        <v>6.4999999999999997E-3</v>
      </c>
      <c r="AB6">
        <v>2018</v>
      </c>
      <c r="AC6">
        <v>2030</v>
      </c>
      <c r="AD6">
        <v>2050</v>
      </c>
      <c r="AE6">
        <v>2018</v>
      </c>
      <c r="AF6">
        <v>2030</v>
      </c>
      <c r="AG6">
        <v>2018</v>
      </c>
      <c r="AH6">
        <v>2030</v>
      </c>
      <c r="AI6">
        <v>2018</v>
      </c>
      <c r="AJ6">
        <v>2030</v>
      </c>
    </row>
    <row r="7" spans="3:37">
      <c r="C7" s="400" t="str">
        <f t="shared" si="0"/>
        <v>R-PF_Apt_N1</v>
      </c>
      <c r="D7" s="129" t="str">
        <f t="shared" si="0"/>
        <v>Residential Pumps &amp; Fans Apartment New</v>
      </c>
      <c r="E7" s="407" t="s">
        <v>148</v>
      </c>
      <c r="F7" s="408" t="s">
        <v>131</v>
      </c>
      <c r="G7" s="358">
        <v>15</v>
      </c>
      <c r="H7" s="359">
        <v>0.6</v>
      </c>
      <c r="I7" s="232">
        <v>0.6</v>
      </c>
      <c r="J7" s="360">
        <v>0.6</v>
      </c>
      <c r="K7" s="359">
        <f t="shared" ref="K7:M7" si="2">L30/1000*$X7</f>
        <v>0.15000000000000002</v>
      </c>
      <c r="L7" s="232">
        <f t="shared" si="2"/>
        <v>0.15000000000000002</v>
      </c>
      <c r="M7" s="360">
        <f t="shared" si="2"/>
        <v>0.15000000000000002</v>
      </c>
      <c r="N7" s="386"/>
      <c r="O7" s="387"/>
      <c r="P7" s="392">
        <f t="shared" ref="P7:P10" si="3">31.536*(X7/1000)</f>
        <v>1.5768000000000002E-3</v>
      </c>
      <c r="Q7" s="388">
        <v>2020</v>
      </c>
      <c r="S7" s="195" t="s">
        <v>215</v>
      </c>
      <c r="X7" s="196">
        <v>0.05</v>
      </c>
      <c r="AA7" t="s">
        <v>543</v>
      </c>
      <c r="AB7">
        <v>17</v>
      </c>
      <c r="AC7">
        <v>17</v>
      </c>
      <c r="AE7" s="361">
        <f>AB7/683</f>
        <v>2.4890190336749635E-2</v>
      </c>
      <c r="AF7" s="361">
        <f>AC7/683</f>
        <v>2.4890190336749635E-2</v>
      </c>
      <c r="AG7" s="362">
        <v>0.03</v>
      </c>
      <c r="AI7" s="363">
        <f t="shared" ref="AI7:AJ10" si="4">AE7*AG7</f>
        <v>7.4670571010248903E-4</v>
      </c>
      <c r="AJ7" s="363">
        <f>AF7*AH7</f>
        <v>0</v>
      </c>
    </row>
    <row r="8" spans="3:37">
      <c r="C8" s="401" t="str">
        <f t="shared" si="0"/>
        <v>R-LT_Att_N1</v>
      </c>
      <c r="D8" s="126" t="str">
        <f t="shared" si="0"/>
        <v>Residential Lighting Attached New</v>
      </c>
      <c r="E8" s="353" t="s">
        <v>148</v>
      </c>
      <c r="F8" s="406" t="s">
        <v>139</v>
      </c>
      <c r="G8" s="364">
        <v>10</v>
      </c>
      <c r="H8" s="365">
        <v>0.4</v>
      </c>
      <c r="I8" s="231">
        <f>H8*(AC9/AB9)</f>
        <v>0.54333333333333333</v>
      </c>
      <c r="J8" s="366">
        <f>H6*(AD9/AC9)</f>
        <v>0.73128834355828232</v>
      </c>
      <c r="K8" s="365">
        <f t="shared" ref="K8:M8" si="5">L31/1000*$X8</f>
        <v>1.1375E-2</v>
      </c>
      <c r="L8" s="231">
        <f t="shared" si="5"/>
        <v>1.1375E-2</v>
      </c>
      <c r="M8" s="366">
        <f t="shared" si="5"/>
        <v>1.1375E-2</v>
      </c>
      <c r="N8" s="389"/>
      <c r="O8" s="136"/>
      <c r="P8" s="393">
        <f t="shared" si="3"/>
        <v>2.0498399999999999E-4</v>
      </c>
      <c r="Q8" s="390">
        <v>2020</v>
      </c>
      <c r="S8" s="118" t="s">
        <v>216</v>
      </c>
      <c r="X8" s="196">
        <v>6.4999999999999997E-3</v>
      </c>
      <c r="AA8" t="s">
        <v>544</v>
      </c>
      <c r="AB8">
        <v>24</v>
      </c>
      <c r="AC8">
        <v>24</v>
      </c>
      <c r="AE8" s="361">
        <f t="shared" ref="AE8:AF10" si="6">AB8/683</f>
        <v>3.5139092240117131E-2</v>
      </c>
      <c r="AF8" s="361">
        <f t="shared" si="6"/>
        <v>3.5139092240117131E-2</v>
      </c>
      <c r="AG8" s="362">
        <v>0.05</v>
      </c>
      <c r="AH8" s="362">
        <v>0.01</v>
      </c>
      <c r="AI8" s="363">
        <f t="shared" si="4"/>
        <v>1.7569546120058566E-3</v>
      </c>
      <c r="AJ8" s="363">
        <f t="shared" si="4"/>
        <v>3.5139092240117132E-4</v>
      </c>
    </row>
    <row r="9" spans="3:37">
      <c r="C9" s="400" t="str">
        <f t="shared" si="0"/>
        <v>R-PF_Att_N1</v>
      </c>
      <c r="D9" s="129" t="str">
        <f t="shared" si="0"/>
        <v>Residential Pumps &amp; Fans Attached New</v>
      </c>
      <c r="E9" s="407" t="s">
        <v>148</v>
      </c>
      <c r="F9" s="408" t="s">
        <v>140</v>
      </c>
      <c r="G9" s="358">
        <v>15</v>
      </c>
      <c r="H9" s="359">
        <v>0.6</v>
      </c>
      <c r="I9" s="232">
        <v>0.6</v>
      </c>
      <c r="J9" s="360">
        <v>0.6</v>
      </c>
      <c r="K9" s="359">
        <f t="shared" ref="K9:M9" si="7">L32/1000*$X9</f>
        <v>0.15000000000000002</v>
      </c>
      <c r="L9" s="232">
        <f t="shared" si="7"/>
        <v>0.15000000000000002</v>
      </c>
      <c r="M9" s="360">
        <f t="shared" si="7"/>
        <v>0.15000000000000002</v>
      </c>
      <c r="N9" s="386"/>
      <c r="O9" s="387"/>
      <c r="P9" s="392">
        <f t="shared" si="3"/>
        <v>1.5768000000000002E-3</v>
      </c>
      <c r="Q9" s="388">
        <v>2020</v>
      </c>
      <c r="X9" s="196">
        <v>0.05</v>
      </c>
      <c r="AA9" t="s">
        <v>545</v>
      </c>
      <c r="AB9">
        <v>120</v>
      </c>
      <c r="AC9">
        <v>163</v>
      </c>
      <c r="AD9">
        <v>298</v>
      </c>
      <c r="AE9" s="361">
        <f t="shared" si="6"/>
        <v>0.17569546120058566</v>
      </c>
      <c r="AF9" s="361">
        <f t="shared" si="6"/>
        <v>0.23865300146412885</v>
      </c>
      <c r="AG9" s="362">
        <v>0.46</v>
      </c>
      <c r="AH9" s="362">
        <v>0.87</v>
      </c>
      <c r="AI9" s="363">
        <f>AE9*AG9</f>
        <v>8.0819912152269399E-2</v>
      </c>
      <c r="AJ9" s="363">
        <f t="shared" si="4"/>
        <v>0.2076281112737921</v>
      </c>
    </row>
    <row r="10" spans="3:37">
      <c r="C10" s="401" t="str">
        <f t="shared" si="0"/>
        <v>R-LT_Det_N1</v>
      </c>
      <c r="D10" s="126" t="str">
        <f t="shared" si="0"/>
        <v>Residential Lighting Detached New</v>
      </c>
      <c r="E10" s="353" t="s">
        <v>148</v>
      </c>
      <c r="F10" s="406" t="s">
        <v>146</v>
      </c>
      <c r="G10" s="364">
        <v>10</v>
      </c>
      <c r="H10" s="365">
        <v>0.4</v>
      </c>
      <c r="I10" s="231">
        <f>H10*(AC9/AB9)</f>
        <v>0.54333333333333333</v>
      </c>
      <c r="J10" s="366">
        <f>H10*(AD9/AC9)</f>
        <v>0.73128834355828232</v>
      </c>
      <c r="K10" s="365">
        <f t="shared" ref="K10:M10" si="8">L33/1000*$X10</f>
        <v>1.1375E-2</v>
      </c>
      <c r="L10" s="231">
        <f t="shared" si="8"/>
        <v>1.1375E-2</v>
      </c>
      <c r="M10" s="366">
        <f t="shared" si="8"/>
        <v>1.1375E-2</v>
      </c>
      <c r="N10" s="383"/>
      <c r="O10" s="384"/>
      <c r="P10" s="394">
        <f t="shared" si="3"/>
        <v>2.0498399999999999E-4</v>
      </c>
      <c r="Q10" s="385">
        <v>2020</v>
      </c>
      <c r="X10" s="196">
        <v>6.4999999999999997E-3</v>
      </c>
      <c r="AA10" t="s">
        <v>546</v>
      </c>
      <c r="AB10">
        <v>100</v>
      </c>
      <c r="AC10">
        <v>100</v>
      </c>
      <c r="AE10" s="361">
        <f t="shared" si="6"/>
        <v>0.14641288433382138</v>
      </c>
      <c r="AF10" s="361">
        <f t="shared" si="6"/>
        <v>0.14641288433382138</v>
      </c>
      <c r="AG10" s="362">
        <v>0.46</v>
      </c>
      <c r="AH10" s="362">
        <v>0.12</v>
      </c>
      <c r="AI10" s="363">
        <f>AE10*AG10</f>
        <v>6.7349926793557835E-2</v>
      </c>
      <c r="AJ10" s="363">
        <f t="shared" si="4"/>
        <v>1.7569546120058566E-2</v>
      </c>
    </row>
    <row r="11" spans="3:37" ht="13.5" thickBot="1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148</v>
      </c>
      <c r="F11" s="405" t="s">
        <v>147</v>
      </c>
      <c r="G11" s="367">
        <v>15</v>
      </c>
      <c r="H11" s="368">
        <v>0.6</v>
      </c>
      <c r="I11" s="369">
        <v>0.6</v>
      </c>
      <c r="J11" s="370">
        <v>0.6</v>
      </c>
      <c r="K11" s="368">
        <f t="shared" ref="K11:M11" si="9">L34/1000*$X11</f>
        <v>0.15000000000000002</v>
      </c>
      <c r="L11" s="369">
        <f t="shared" si="9"/>
        <v>0.15000000000000002</v>
      </c>
      <c r="M11" s="370">
        <f t="shared" si="9"/>
        <v>0.15000000000000002</v>
      </c>
      <c r="N11" s="380"/>
      <c r="O11" s="381"/>
      <c r="P11" s="395">
        <f>31.536*(X11/1000)</f>
        <v>1.5768000000000002E-3</v>
      </c>
      <c r="Q11" s="382">
        <v>2020</v>
      </c>
      <c r="X11" s="196">
        <v>0.05</v>
      </c>
      <c r="AA11" t="s">
        <v>547</v>
      </c>
      <c r="AB11">
        <v>275</v>
      </c>
      <c r="AE11" s="361">
        <f>AB11/683</f>
        <v>0.40263543191800877</v>
      </c>
      <c r="AI11" s="363"/>
    </row>
    <row r="12" spans="3:37">
      <c r="AA12" t="s">
        <v>548</v>
      </c>
      <c r="AB12">
        <v>280</v>
      </c>
      <c r="AE12" s="361">
        <f>AB12/683</f>
        <v>0.40995607613469986</v>
      </c>
      <c r="AI12" s="363"/>
    </row>
    <row r="13" spans="3:37">
      <c r="AA13" t="s">
        <v>542</v>
      </c>
      <c r="AI13" s="371">
        <f>SUM(AI7:AI10)</f>
        <v>0.15067349926793558</v>
      </c>
      <c r="AJ13" s="371">
        <f>SUM(AJ7:AJ10)</f>
        <v>0.22554904831625183</v>
      </c>
      <c r="AK13" s="1">
        <f>AJ13/AI13</f>
        <v>1.4969390729763872</v>
      </c>
    </row>
    <row r="14" spans="3:37">
      <c r="C14" t="s">
        <v>20</v>
      </c>
    </row>
    <row r="15" spans="3:37">
      <c r="C15" s="122" t="s">
        <v>27</v>
      </c>
      <c r="D15" s="123" t="s">
        <v>21</v>
      </c>
      <c r="E15" s="123" t="s">
        <v>22</v>
      </c>
      <c r="F15" s="123" t="s">
        <v>28</v>
      </c>
      <c r="G15" s="123" t="s">
        <v>29</v>
      </c>
      <c r="H15" s="123" t="s">
        <v>134</v>
      </c>
      <c r="I15" s="124" t="s">
        <v>30</v>
      </c>
      <c r="J15" s="124" t="s">
        <v>67</v>
      </c>
    </row>
    <row r="16" spans="3:37">
      <c r="C16" s="110" t="s">
        <v>31</v>
      </c>
      <c r="D16" s="118" t="s">
        <v>163</v>
      </c>
      <c r="E16" t="s">
        <v>164</v>
      </c>
      <c r="F16" t="s">
        <v>13</v>
      </c>
      <c r="G16" t="s">
        <v>121</v>
      </c>
      <c r="H16" s="111"/>
      <c r="I16" s="112"/>
      <c r="J16" s="112" t="s">
        <v>552</v>
      </c>
    </row>
    <row r="17" spans="3:21">
      <c r="C17" s="110" t="s">
        <v>31</v>
      </c>
      <c r="D17" t="s">
        <v>165</v>
      </c>
      <c r="E17" t="s">
        <v>166</v>
      </c>
      <c r="F17" t="s">
        <v>13</v>
      </c>
      <c r="G17" s="111" t="s">
        <v>121</v>
      </c>
      <c r="H17" s="111"/>
      <c r="I17" s="112"/>
      <c r="J17" s="112" t="s">
        <v>552</v>
      </c>
    </row>
    <row r="18" spans="3:21">
      <c r="C18" s="110" t="s">
        <v>31</v>
      </c>
      <c r="D18" t="s">
        <v>167</v>
      </c>
      <c r="E18" t="s">
        <v>168</v>
      </c>
      <c r="F18" t="s">
        <v>13</v>
      </c>
      <c r="G18" t="s">
        <v>121</v>
      </c>
      <c r="H18" s="113"/>
      <c r="I18" s="114"/>
      <c r="J18" s="112" t="s">
        <v>552</v>
      </c>
    </row>
    <row r="19" spans="3:21">
      <c r="C19" s="110" t="s">
        <v>31</v>
      </c>
      <c r="D19" t="s">
        <v>169</v>
      </c>
      <c r="E19" t="s">
        <v>170</v>
      </c>
      <c r="F19" t="s">
        <v>13</v>
      </c>
      <c r="G19" s="111" t="s">
        <v>121</v>
      </c>
      <c r="H19" s="111"/>
      <c r="I19" s="112"/>
      <c r="J19" s="112" t="s">
        <v>552</v>
      </c>
      <c r="T19" s="197"/>
      <c r="U19" s="197"/>
    </row>
    <row r="20" spans="3:21">
      <c r="C20" s="110" t="s">
        <v>31</v>
      </c>
      <c r="D20" t="s">
        <v>171</v>
      </c>
      <c r="E20" t="s">
        <v>172</v>
      </c>
      <c r="F20" t="s">
        <v>13</v>
      </c>
      <c r="G20" t="s">
        <v>121</v>
      </c>
      <c r="H20" s="111"/>
      <c r="I20" s="112"/>
      <c r="J20" s="112" t="s">
        <v>552</v>
      </c>
      <c r="T20" s="197"/>
      <c r="U20" s="197"/>
    </row>
    <row r="21" spans="3:21">
      <c r="C21" s="110" t="s">
        <v>31</v>
      </c>
      <c r="D21" t="s">
        <v>173</v>
      </c>
      <c r="E21" t="s">
        <v>174</v>
      </c>
      <c r="F21" t="s">
        <v>13</v>
      </c>
      <c r="G21" s="111" t="s">
        <v>121</v>
      </c>
      <c r="H21" s="113"/>
      <c r="I21" s="114"/>
      <c r="J21" s="112" t="s">
        <v>552</v>
      </c>
      <c r="T21" s="197"/>
      <c r="U21" s="197"/>
    </row>
    <row r="22" spans="3:21">
      <c r="T22" s="197"/>
      <c r="U22" s="197"/>
    </row>
    <row r="23" spans="3:21">
      <c r="T23" s="197"/>
      <c r="U23" s="197"/>
    </row>
    <row r="24" spans="3:21">
      <c r="T24" s="197"/>
      <c r="U24" s="197"/>
    </row>
    <row r="25" spans="3:21">
      <c r="T25" s="197"/>
      <c r="U25" s="197"/>
    </row>
    <row r="26" spans="3:21" ht="30">
      <c r="J26" t="s">
        <v>21</v>
      </c>
      <c r="K26" t="s">
        <v>32</v>
      </c>
      <c r="L26" s="14" t="s">
        <v>236</v>
      </c>
      <c r="M26" s="14" t="s">
        <v>88</v>
      </c>
      <c r="N26" s="14" t="s">
        <v>89</v>
      </c>
      <c r="O26" s="14" t="s">
        <v>90</v>
      </c>
      <c r="T26" s="197"/>
      <c r="U26" s="197"/>
    </row>
    <row r="27" spans="3:21">
      <c r="J27" t="s">
        <v>79</v>
      </c>
      <c r="K27" t="s">
        <v>33</v>
      </c>
      <c r="L27" s="588" t="s">
        <v>86</v>
      </c>
      <c r="M27" s="589"/>
      <c r="N27" s="589"/>
      <c r="O27" s="590"/>
      <c r="T27" s="197"/>
      <c r="U27" s="197"/>
    </row>
    <row r="28" spans="3:21">
      <c r="J28" t="s">
        <v>133</v>
      </c>
      <c r="L28" s="579" t="s">
        <v>91</v>
      </c>
      <c r="M28" s="580"/>
      <c r="N28" s="580"/>
      <c r="O28" s="581"/>
      <c r="T28" s="197"/>
      <c r="U28" s="197"/>
    </row>
    <row r="29" spans="3:21">
      <c r="J29" t="s">
        <v>163</v>
      </c>
      <c r="K29" t="s">
        <v>164</v>
      </c>
      <c r="L29" s="126">
        <v>1750</v>
      </c>
      <c r="M29" s="126">
        <v>1750</v>
      </c>
      <c r="N29" s="126">
        <v>1750</v>
      </c>
      <c r="O29" s="126">
        <v>1750</v>
      </c>
      <c r="T29" s="197"/>
      <c r="U29" s="197"/>
    </row>
    <row r="30" spans="3:21">
      <c r="J30" t="s">
        <v>165</v>
      </c>
      <c r="K30" t="s">
        <v>166</v>
      </c>
      <c r="L30" s="129">
        <v>3000</v>
      </c>
      <c r="M30" s="129">
        <v>3000</v>
      </c>
      <c r="N30" s="129">
        <v>3000</v>
      </c>
      <c r="O30" s="129">
        <v>3000</v>
      </c>
      <c r="T30" s="197"/>
      <c r="U30" s="197"/>
    </row>
    <row r="31" spans="3:21">
      <c r="J31" t="s">
        <v>167</v>
      </c>
      <c r="K31" t="s">
        <v>168</v>
      </c>
      <c r="L31" s="126">
        <v>1750</v>
      </c>
      <c r="M31" s="126">
        <v>1750</v>
      </c>
      <c r="N31" s="126">
        <v>1750</v>
      </c>
      <c r="O31" s="126">
        <v>1750</v>
      </c>
      <c r="T31" s="197"/>
      <c r="U31" s="197"/>
    </row>
    <row r="32" spans="3:21">
      <c r="J32" t="s">
        <v>169</v>
      </c>
      <c r="K32" t="s">
        <v>170</v>
      </c>
      <c r="L32" s="129">
        <v>3000</v>
      </c>
      <c r="M32" s="129">
        <v>3000</v>
      </c>
      <c r="N32" s="129">
        <v>3000</v>
      </c>
      <c r="O32" s="129">
        <v>3000</v>
      </c>
      <c r="T32" s="197"/>
      <c r="U32" s="197"/>
    </row>
    <row r="33" spans="10:21">
      <c r="J33" t="s">
        <v>171</v>
      </c>
      <c r="K33" t="s">
        <v>172</v>
      </c>
      <c r="L33" s="126">
        <v>1750</v>
      </c>
      <c r="M33" s="126">
        <v>1750</v>
      </c>
      <c r="N33" s="126">
        <v>1750</v>
      </c>
      <c r="O33" s="126">
        <v>1750</v>
      </c>
      <c r="T33" s="197"/>
      <c r="U33" s="197"/>
    </row>
    <row r="34" spans="10:21">
      <c r="J34" t="s">
        <v>173</v>
      </c>
      <c r="K34" t="s">
        <v>174</v>
      </c>
      <c r="L34" s="129">
        <v>3000</v>
      </c>
      <c r="M34" s="129">
        <v>3000</v>
      </c>
      <c r="N34" s="129">
        <v>3000</v>
      </c>
      <c r="O34" s="129">
        <v>3000</v>
      </c>
      <c r="T34" s="197"/>
      <c r="U34" s="197"/>
    </row>
    <row r="35" spans="10:21">
      <c r="T35" s="197"/>
      <c r="U35" s="197"/>
    </row>
    <row r="36" spans="10:21">
      <c r="T36" s="197"/>
      <c r="U36" s="197"/>
    </row>
    <row r="37" spans="10:21">
      <c r="T37" s="197"/>
      <c r="U37" s="197"/>
    </row>
    <row r="38" spans="10:21">
      <c r="T38" s="197"/>
      <c r="U38" s="197"/>
    </row>
    <row r="39" spans="10:21">
      <c r="T39" s="197"/>
      <c r="U39" s="197"/>
    </row>
    <row r="40" spans="10:21">
      <c r="T40" s="197"/>
      <c r="U40" s="197"/>
    </row>
    <row r="41" spans="10:21">
      <c r="T41" s="197"/>
      <c r="U41" s="197"/>
    </row>
    <row r="42" spans="10:21" ht="14.25" customHeight="1">
      <c r="T42" s="197"/>
      <c r="U42" s="197"/>
    </row>
    <row r="43" spans="10:21">
      <c r="T43" s="197"/>
      <c r="U43" s="197"/>
    </row>
    <row r="44" spans="10:21">
      <c r="T44" s="197"/>
      <c r="U44" s="197"/>
    </row>
    <row r="45" spans="10:21">
      <c r="T45" s="197"/>
      <c r="U45" s="197"/>
    </row>
    <row r="46" spans="10:21">
      <c r="T46" s="197"/>
      <c r="U46" s="197"/>
    </row>
    <row r="47" spans="10:21">
      <c r="T47" s="197"/>
      <c r="U47" s="197"/>
    </row>
    <row r="48" spans="10:21">
      <c r="T48" s="197"/>
      <c r="U48" s="197"/>
    </row>
    <row r="49" spans="20:21">
      <c r="T49" s="197"/>
      <c r="U49" s="197"/>
    </row>
    <row r="50" spans="20:21">
      <c r="T50" s="197"/>
      <c r="U50" s="197"/>
    </row>
    <row r="51" spans="20:21">
      <c r="T51" s="197"/>
      <c r="U51" s="197"/>
    </row>
    <row r="52" spans="20:21">
      <c r="T52" s="197"/>
      <c r="U52" s="197"/>
    </row>
    <row r="53" spans="20:21">
      <c r="T53" s="197"/>
      <c r="U53" s="197"/>
    </row>
    <row r="54" spans="20:21">
      <c r="T54" s="197"/>
      <c r="U54" s="197"/>
    </row>
    <row r="55" spans="20:21">
      <c r="T55" s="197"/>
      <c r="U55" s="197"/>
    </row>
    <row r="56" spans="20:21">
      <c r="T56" s="197"/>
      <c r="U56" s="197"/>
    </row>
    <row r="57" spans="20:21">
      <c r="T57" s="197"/>
      <c r="U57" s="197"/>
    </row>
    <row r="58" spans="20:21">
      <c r="T58" s="197"/>
      <c r="U58" s="197"/>
    </row>
    <row r="59" spans="20:21">
      <c r="T59" s="197"/>
      <c r="U59" s="197"/>
    </row>
    <row r="60" spans="20:21">
      <c r="T60" s="197"/>
      <c r="U60" s="197"/>
    </row>
    <row r="61" spans="20:21">
      <c r="T61" s="197"/>
      <c r="U61" s="197"/>
    </row>
    <row r="62" spans="20:21">
      <c r="T62" s="197"/>
      <c r="U62" s="197"/>
    </row>
    <row r="63" spans="20:21">
      <c r="T63" s="197"/>
      <c r="U63" s="197"/>
    </row>
    <row r="64" spans="20:21">
      <c r="T64" s="197"/>
      <c r="U64" s="197"/>
    </row>
    <row r="65" spans="20:21">
      <c r="T65" s="197"/>
      <c r="U65" s="197"/>
    </row>
    <row r="66" spans="20:21">
      <c r="T66" s="197"/>
      <c r="U66" s="197"/>
    </row>
    <row r="67" spans="20:21">
      <c r="T67" s="197"/>
      <c r="U67" s="197"/>
    </row>
    <row r="68" spans="20:21">
      <c r="T68" s="197"/>
      <c r="U68" s="197"/>
    </row>
    <row r="69" spans="20:21">
      <c r="T69" s="197"/>
      <c r="U69" s="197"/>
    </row>
    <row r="70" spans="20:21">
      <c r="T70" s="197"/>
      <c r="U70" s="197"/>
    </row>
    <row r="71" spans="20:21">
      <c r="T71" s="197"/>
      <c r="U71" s="197"/>
    </row>
    <row r="72" spans="20:21">
      <c r="T72" s="197"/>
      <c r="U72" s="197"/>
    </row>
    <row r="73" spans="20:21">
      <c r="T73" s="197"/>
      <c r="U73" s="197"/>
    </row>
    <row r="74" spans="20:21">
      <c r="T74" s="197"/>
      <c r="U74" s="197"/>
    </row>
    <row r="75" spans="20:21">
      <c r="T75" s="197"/>
      <c r="U75" s="197"/>
    </row>
    <row r="76" spans="20:21">
      <c r="T76" s="197"/>
      <c r="U76" s="197"/>
    </row>
    <row r="77" spans="20:21">
      <c r="T77" s="197"/>
      <c r="U77" s="197"/>
    </row>
    <row r="78" spans="20:21">
      <c r="T78" s="197"/>
      <c r="U78" s="197"/>
    </row>
    <row r="79" spans="20:21">
      <c r="T79" s="197"/>
      <c r="U79" s="197"/>
    </row>
    <row r="80" spans="20:21">
      <c r="T80" s="197"/>
      <c r="U80" s="197"/>
    </row>
    <row r="81" spans="20:21">
      <c r="T81" s="197"/>
      <c r="U81" s="197"/>
    </row>
    <row r="82" spans="20:21">
      <c r="T82" s="197"/>
      <c r="U82" s="197"/>
    </row>
    <row r="83" spans="20:21">
      <c r="T83" s="197"/>
      <c r="U83" s="197"/>
    </row>
    <row r="84" spans="20:21">
      <c r="T84" s="197"/>
      <c r="U84" s="197"/>
    </row>
    <row r="85" spans="20:21">
      <c r="T85" s="197"/>
      <c r="U85" s="197"/>
    </row>
    <row r="86" spans="20:21">
      <c r="T86" s="197"/>
      <c r="U86" s="197"/>
    </row>
    <row r="87" spans="20:21">
      <c r="T87" s="197"/>
      <c r="U87" s="197"/>
    </row>
    <row r="88" spans="20:21">
      <c r="T88" s="197"/>
      <c r="U88" s="197"/>
    </row>
    <row r="89" spans="20:21">
      <c r="T89" s="197"/>
      <c r="U89" s="197"/>
    </row>
    <row r="90" spans="20:21">
      <c r="T90" s="197"/>
      <c r="U90" s="197"/>
    </row>
    <row r="91" spans="20:21">
      <c r="T91" s="197"/>
      <c r="U91" s="197"/>
    </row>
    <row r="92" spans="20:21">
      <c r="T92" s="197"/>
      <c r="U92" s="197"/>
    </row>
    <row r="93" spans="20:21">
      <c r="T93" s="197"/>
      <c r="U93" s="197"/>
    </row>
    <row r="94" spans="20:21">
      <c r="T94" s="197"/>
      <c r="U94" s="197"/>
    </row>
    <row r="95" spans="20:21">
      <c r="T95" s="197"/>
      <c r="U95" s="197"/>
    </row>
    <row r="96" spans="20:21">
      <c r="T96" s="197"/>
      <c r="U96" s="197"/>
    </row>
    <row r="97" spans="20:21">
      <c r="T97" s="197"/>
      <c r="U97" s="197"/>
    </row>
    <row r="98" spans="20:21">
      <c r="T98" s="197"/>
      <c r="U98" s="197"/>
    </row>
    <row r="99" spans="20:21">
      <c r="T99" s="197"/>
      <c r="U99" s="197"/>
    </row>
    <row r="100" spans="20:21">
      <c r="T100" s="197"/>
      <c r="U100" s="197"/>
    </row>
    <row r="101" spans="20:21">
      <c r="T101" s="197"/>
      <c r="U101" s="197"/>
    </row>
    <row r="102" spans="20:21">
      <c r="T102" s="197"/>
      <c r="U102" s="197"/>
    </row>
    <row r="103" spans="20:21">
      <c r="T103" s="197"/>
      <c r="U103" s="197"/>
    </row>
    <row r="104" spans="20:21">
      <c r="T104" s="197"/>
      <c r="U104" s="197"/>
    </row>
    <row r="105" spans="20:21">
      <c r="T105" s="197"/>
      <c r="U105" s="197"/>
    </row>
    <row r="106" spans="20:21">
      <c r="T106" s="197"/>
      <c r="U106" s="197"/>
    </row>
    <row r="107" spans="20:21">
      <c r="T107" s="197"/>
      <c r="U107" s="197"/>
    </row>
    <row r="108" spans="20:21">
      <c r="T108" s="197"/>
      <c r="U108" s="197"/>
    </row>
    <row r="109" spans="20:21">
      <c r="T109" s="197"/>
      <c r="U109" s="197"/>
    </row>
    <row r="110" spans="20:21">
      <c r="T110" s="197"/>
      <c r="U110" s="197"/>
    </row>
    <row r="111" spans="20:21">
      <c r="T111" s="197"/>
      <c r="U111" s="197"/>
    </row>
    <row r="112" spans="20:21">
      <c r="T112" s="197"/>
      <c r="U112" s="197"/>
    </row>
    <row r="113" spans="20:21">
      <c r="T113" s="197"/>
      <c r="U113" s="197"/>
    </row>
    <row r="114" spans="20:21">
      <c r="T114" s="197"/>
      <c r="U114" s="197"/>
    </row>
    <row r="115" spans="20:21">
      <c r="T115" s="197"/>
      <c r="U115" s="197"/>
    </row>
    <row r="116" spans="20:21">
      <c r="T116" s="197"/>
      <c r="U116" s="197"/>
    </row>
    <row r="117" spans="20:21">
      <c r="T117" s="197"/>
      <c r="U117" s="197"/>
    </row>
    <row r="118" spans="20:21">
      <c r="T118" s="197"/>
      <c r="U118" s="197"/>
    </row>
    <row r="119" spans="20:21">
      <c r="T119" s="197"/>
      <c r="U119" s="197"/>
    </row>
    <row r="120" spans="20:21">
      <c r="T120" s="197"/>
      <c r="U120" s="197"/>
    </row>
    <row r="121" spans="20:21">
      <c r="T121" s="197"/>
      <c r="U121" s="197"/>
    </row>
    <row r="122" spans="20:21">
      <c r="T122" s="197"/>
      <c r="U122" s="197"/>
    </row>
    <row r="123" spans="20:21">
      <c r="T123" s="197"/>
      <c r="U123" s="197"/>
    </row>
    <row r="124" spans="20:21">
      <c r="T124" s="197"/>
      <c r="U124" s="197"/>
    </row>
    <row r="125" spans="20:21">
      <c r="T125" s="197"/>
      <c r="U125" s="197"/>
    </row>
    <row r="126" spans="20:21">
      <c r="T126" s="197"/>
      <c r="U126" s="197"/>
    </row>
    <row r="127" spans="20:21">
      <c r="T127" s="197"/>
      <c r="U127" s="197"/>
    </row>
    <row r="128" spans="20:21">
      <c r="T128" s="197"/>
      <c r="U128" s="197"/>
    </row>
    <row r="129" spans="20:21">
      <c r="T129" s="197"/>
      <c r="U129" s="197"/>
    </row>
    <row r="130" spans="20:21">
      <c r="T130" s="197"/>
      <c r="U130" s="197"/>
    </row>
    <row r="131" spans="20:21">
      <c r="T131" s="197"/>
      <c r="U131" s="197"/>
    </row>
    <row r="132" spans="20:21">
      <c r="T132" s="197"/>
      <c r="U132" s="197"/>
    </row>
    <row r="133" spans="20:21">
      <c r="T133" s="197"/>
      <c r="U133" s="197"/>
    </row>
    <row r="134" spans="20:21">
      <c r="T134" s="197"/>
      <c r="U134" s="197"/>
    </row>
    <row r="135" spans="20:21">
      <c r="T135" s="197"/>
      <c r="U135" s="197"/>
    </row>
    <row r="136" spans="20:21">
      <c r="T136" s="197"/>
      <c r="U136" s="197"/>
    </row>
    <row r="137" spans="20:21">
      <c r="T137" s="197"/>
      <c r="U137" s="197"/>
    </row>
    <row r="138" spans="20:21">
      <c r="T138" s="197"/>
      <c r="U138" s="197"/>
    </row>
    <row r="139" spans="20:21">
      <c r="T139" s="197"/>
      <c r="U139" s="197"/>
    </row>
    <row r="140" spans="20:21">
      <c r="T140" s="197"/>
      <c r="U140" s="197"/>
    </row>
    <row r="141" spans="20:21">
      <c r="T141" s="197"/>
      <c r="U141" s="197"/>
    </row>
    <row r="142" spans="20:21">
      <c r="T142" s="197"/>
      <c r="U142" s="197"/>
    </row>
    <row r="143" spans="20:21">
      <c r="T143" s="197"/>
      <c r="U143" s="197"/>
    </row>
    <row r="144" spans="20:21">
      <c r="T144" s="197"/>
      <c r="U144" s="197"/>
    </row>
    <row r="145" spans="20:21">
      <c r="T145" s="197"/>
      <c r="U145" s="197"/>
    </row>
    <row r="146" spans="20:21">
      <c r="T146" s="197"/>
      <c r="U146" s="197"/>
    </row>
    <row r="147" spans="20:21">
      <c r="T147" s="197"/>
      <c r="U147" s="197"/>
    </row>
    <row r="148" spans="20:21">
      <c r="T148" s="197"/>
      <c r="U148" s="197"/>
    </row>
    <row r="149" spans="20:21">
      <c r="T149" s="197"/>
      <c r="U149" s="197"/>
    </row>
    <row r="150" spans="20:21">
      <c r="T150" s="197"/>
      <c r="U150" s="197"/>
    </row>
    <row r="151" spans="20:21">
      <c r="T151" s="197"/>
      <c r="U151" s="197"/>
    </row>
    <row r="152" spans="20:21">
      <c r="T152" s="197"/>
      <c r="U152" s="197"/>
    </row>
    <row r="153" spans="20:21">
      <c r="T153" s="197"/>
      <c r="U153" s="197"/>
    </row>
    <row r="154" spans="20:21">
      <c r="T154" s="197"/>
      <c r="U154" s="197"/>
    </row>
    <row r="155" spans="20:21">
      <c r="T155" s="197"/>
      <c r="U155" s="197"/>
    </row>
    <row r="156" spans="20:21">
      <c r="T156" s="197"/>
      <c r="U156" s="197"/>
    </row>
    <row r="157" spans="20:21">
      <c r="T157" s="197"/>
      <c r="U157" s="197"/>
    </row>
    <row r="158" spans="20:21">
      <c r="T158" s="197"/>
      <c r="U158" s="197"/>
    </row>
    <row r="159" spans="20:21">
      <c r="T159" s="197"/>
      <c r="U159" s="197"/>
    </row>
    <row r="160" spans="20:21">
      <c r="T160" s="197"/>
      <c r="U160" s="197"/>
    </row>
    <row r="161" spans="20:21">
      <c r="T161" s="197"/>
      <c r="U161" s="197"/>
    </row>
    <row r="162" spans="20:21">
      <c r="T162" s="197"/>
      <c r="U162" s="197"/>
    </row>
    <row r="163" spans="20:21">
      <c r="T163" s="197"/>
      <c r="U163" s="197"/>
    </row>
    <row r="164" spans="20:21">
      <c r="T164" s="197"/>
      <c r="U164" s="197"/>
    </row>
    <row r="165" spans="20:21">
      <c r="T165" s="197"/>
      <c r="U165" s="197"/>
    </row>
    <row r="166" spans="20:21">
      <c r="T166" s="197"/>
      <c r="U166" s="197"/>
    </row>
    <row r="167" spans="20:21">
      <c r="T167" s="197"/>
      <c r="U167" s="197"/>
    </row>
    <row r="168" spans="20:21">
      <c r="T168" s="197"/>
      <c r="U168" s="197"/>
    </row>
    <row r="169" spans="20:21">
      <c r="T169" s="197"/>
      <c r="U169" s="197"/>
    </row>
    <row r="170" spans="20:21">
      <c r="T170" s="197"/>
      <c r="U170" s="197"/>
    </row>
    <row r="171" spans="20:21">
      <c r="T171" s="197"/>
      <c r="U171" s="197"/>
    </row>
    <row r="172" spans="20:21">
      <c r="T172" s="197"/>
      <c r="U172" s="197"/>
    </row>
    <row r="173" spans="20:21">
      <c r="T173" s="197"/>
      <c r="U173" s="197"/>
    </row>
    <row r="174" spans="20:21">
      <c r="T174" s="197"/>
      <c r="U174" s="197"/>
    </row>
    <row r="175" spans="20:21">
      <c r="T175" s="197"/>
      <c r="U175" s="197"/>
    </row>
    <row r="176" spans="20:21">
      <c r="T176" s="197"/>
      <c r="U176" s="197"/>
    </row>
    <row r="177" spans="20:21">
      <c r="T177" s="197"/>
      <c r="U177" s="197"/>
    </row>
    <row r="178" spans="20:21">
      <c r="T178" s="197"/>
      <c r="U178" s="197"/>
    </row>
    <row r="179" spans="20:21">
      <c r="T179" s="197"/>
      <c r="U179" s="197"/>
    </row>
    <row r="180" spans="20:21">
      <c r="T180" s="197"/>
      <c r="U180" s="197"/>
    </row>
    <row r="181" spans="20:21">
      <c r="T181" s="197"/>
      <c r="U181" s="197"/>
    </row>
    <row r="182" spans="20:21">
      <c r="T182" s="197"/>
      <c r="U182" s="197"/>
    </row>
    <row r="183" spans="20:21">
      <c r="T183" s="197"/>
      <c r="U183" s="197"/>
    </row>
    <row r="184" spans="20:21">
      <c r="T184" s="197"/>
      <c r="U184" s="197"/>
    </row>
    <row r="185" spans="20:21">
      <c r="T185" s="197"/>
      <c r="U185" s="197"/>
    </row>
    <row r="186" spans="20:21">
      <c r="T186" s="197"/>
      <c r="U186" s="197"/>
    </row>
    <row r="187" spans="20:21">
      <c r="T187" s="197"/>
      <c r="U187" s="197"/>
    </row>
    <row r="188" spans="20:21">
      <c r="T188" s="197"/>
      <c r="U188" s="197"/>
    </row>
    <row r="189" spans="20:21">
      <c r="T189" s="197"/>
      <c r="U189" s="197"/>
    </row>
    <row r="190" spans="20:21">
      <c r="T190" s="197"/>
      <c r="U190" s="197"/>
    </row>
    <row r="191" spans="20:21">
      <c r="T191" s="197"/>
      <c r="U191" s="197"/>
    </row>
    <row r="192" spans="20:21">
      <c r="T192" s="197"/>
      <c r="U192" s="197"/>
    </row>
    <row r="193" spans="20:21">
      <c r="T193" s="197"/>
      <c r="U193" s="197"/>
    </row>
    <row r="194" spans="20:21">
      <c r="T194" s="197"/>
      <c r="U194" s="197"/>
    </row>
    <row r="195" spans="20:21">
      <c r="T195" s="197"/>
      <c r="U195" s="197"/>
    </row>
    <row r="196" spans="20:21">
      <c r="T196" s="197"/>
      <c r="U196" s="197"/>
    </row>
    <row r="197" spans="20:21">
      <c r="T197" s="197"/>
      <c r="U197" s="197"/>
    </row>
    <row r="198" spans="20:21">
      <c r="T198" s="197"/>
      <c r="U198" s="197"/>
    </row>
    <row r="199" spans="20:21">
      <c r="T199" s="197"/>
      <c r="U199" s="197"/>
    </row>
    <row r="200" spans="20:21">
      <c r="T200" s="197"/>
      <c r="U200" s="197"/>
    </row>
    <row r="201" spans="20:21">
      <c r="T201" s="197"/>
      <c r="U201" s="197"/>
    </row>
    <row r="202" spans="20:21">
      <c r="T202" s="197"/>
      <c r="U202" s="197"/>
    </row>
    <row r="203" spans="20:21">
      <c r="T203" s="197"/>
      <c r="U203" s="197"/>
    </row>
    <row r="204" spans="20:21">
      <c r="T204" s="197"/>
      <c r="U204" s="197"/>
    </row>
    <row r="205" spans="20:21">
      <c r="T205" s="197"/>
      <c r="U205" s="197"/>
    </row>
    <row r="206" spans="20:21">
      <c r="T206" s="197"/>
      <c r="U206" s="197"/>
    </row>
    <row r="207" spans="20:21">
      <c r="T207" s="197"/>
      <c r="U207" s="197"/>
    </row>
    <row r="208" spans="20:21">
      <c r="T208" s="197"/>
      <c r="U208" s="197"/>
    </row>
    <row r="209" spans="20:21">
      <c r="T209" s="197"/>
      <c r="U209" s="197"/>
    </row>
    <row r="210" spans="20:21">
      <c r="T210" s="197"/>
      <c r="U210" s="197"/>
    </row>
    <row r="211" spans="20:21">
      <c r="T211" s="197"/>
      <c r="U211" s="197"/>
    </row>
    <row r="212" spans="20:21">
      <c r="T212" s="197"/>
      <c r="U212" s="197"/>
    </row>
    <row r="213" spans="20:21">
      <c r="T213" s="197"/>
      <c r="U213" s="197"/>
    </row>
    <row r="214" spans="20:21">
      <c r="T214" s="197"/>
      <c r="U214" s="197"/>
    </row>
    <row r="215" spans="20:21">
      <c r="T215" s="197"/>
      <c r="U215" s="197"/>
    </row>
    <row r="216" spans="20:21">
      <c r="T216" s="197"/>
      <c r="U216" s="197"/>
    </row>
    <row r="217" spans="20:21">
      <c r="T217" s="197"/>
      <c r="U217" s="197"/>
    </row>
    <row r="218" spans="20:21">
      <c r="T218" s="197"/>
      <c r="U218" s="197"/>
    </row>
    <row r="219" spans="20:21">
      <c r="T219" s="197"/>
      <c r="U219" s="197"/>
    </row>
    <row r="220" spans="20:21">
      <c r="T220" s="197"/>
      <c r="U220" s="197"/>
    </row>
    <row r="221" spans="20:21">
      <c r="T221" s="197"/>
      <c r="U221" s="197"/>
    </row>
    <row r="222" spans="20:21">
      <c r="T222" s="197"/>
      <c r="U222" s="197"/>
    </row>
    <row r="223" spans="20:21">
      <c r="T223" s="197"/>
      <c r="U223" s="197"/>
    </row>
    <row r="224" spans="20:21">
      <c r="T224" s="197"/>
      <c r="U224" s="197"/>
    </row>
    <row r="225" spans="20:21">
      <c r="T225" s="197"/>
      <c r="U225" s="197"/>
    </row>
    <row r="226" spans="20:21">
      <c r="T226" s="197"/>
      <c r="U226" s="197"/>
    </row>
    <row r="227" spans="20:21">
      <c r="T227" s="197"/>
      <c r="U227" s="197"/>
    </row>
    <row r="228" spans="20:21">
      <c r="T228" s="197"/>
      <c r="U228" s="197"/>
    </row>
    <row r="229" spans="20:21">
      <c r="T229" s="197"/>
      <c r="U229" s="197"/>
    </row>
    <row r="230" spans="20:21">
      <c r="T230" s="197"/>
      <c r="U230" s="197"/>
    </row>
    <row r="231" spans="20:21">
      <c r="T231" s="197"/>
      <c r="U231" s="197"/>
    </row>
    <row r="232" spans="20:21">
      <c r="T232" s="197"/>
      <c r="U232" s="197"/>
    </row>
    <row r="233" spans="20:21">
      <c r="T233" s="197"/>
      <c r="U233" s="197"/>
    </row>
    <row r="234" spans="20:21">
      <c r="T234" s="197"/>
      <c r="U234" s="197"/>
    </row>
    <row r="235" spans="20:21">
      <c r="T235" s="197"/>
      <c r="U235" s="197"/>
    </row>
    <row r="236" spans="20:21">
      <c r="T236" s="197"/>
      <c r="U236" s="197"/>
    </row>
    <row r="237" spans="20:21">
      <c r="T237" s="197"/>
      <c r="U237" s="197"/>
    </row>
    <row r="238" spans="20:21">
      <c r="T238" s="197"/>
      <c r="U238" s="197"/>
    </row>
    <row r="239" spans="20:21">
      <c r="T239" s="197"/>
      <c r="U239" s="197"/>
    </row>
    <row r="240" spans="20:21">
      <c r="T240" s="197"/>
      <c r="U240" s="197"/>
    </row>
    <row r="241" spans="20:21">
      <c r="T241" s="197"/>
      <c r="U241" s="197"/>
    </row>
    <row r="242" spans="20:21">
      <c r="T242" s="197"/>
      <c r="U242" s="197"/>
    </row>
    <row r="243" spans="20:21">
      <c r="T243" s="197"/>
      <c r="U243" s="197"/>
    </row>
    <row r="244" spans="20:21">
      <c r="T244" s="197"/>
      <c r="U244" s="197"/>
    </row>
    <row r="245" spans="20:21">
      <c r="T245" s="197"/>
      <c r="U245" s="197"/>
    </row>
    <row r="246" spans="20:21">
      <c r="T246" s="197"/>
      <c r="U246" s="197"/>
    </row>
    <row r="247" spans="20:21">
      <c r="T247" s="197"/>
      <c r="U247" s="197"/>
    </row>
    <row r="248" spans="20:21">
      <c r="T248" s="197"/>
      <c r="U248" s="197"/>
    </row>
    <row r="249" spans="20:21">
      <c r="T249" s="197"/>
      <c r="U249" s="197"/>
    </row>
    <row r="250" spans="20:21">
      <c r="T250" s="197"/>
      <c r="U250" s="197"/>
    </row>
    <row r="251" spans="20:21">
      <c r="T251" s="197"/>
      <c r="U251" s="197"/>
    </row>
    <row r="252" spans="20:21">
      <c r="T252" s="197"/>
      <c r="U252" s="197"/>
    </row>
    <row r="253" spans="20:21">
      <c r="T253" s="197"/>
      <c r="U253" s="197"/>
    </row>
    <row r="254" spans="20:21">
      <c r="T254" s="197"/>
      <c r="U254" s="197"/>
    </row>
    <row r="255" spans="20:21">
      <c r="T255" s="197"/>
      <c r="U255" s="197"/>
    </row>
    <row r="256" spans="20:21">
      <c r="T256" s="197"/>
      <c r="U256" s="197"/>
    </row>
    <row r="257" spans="20:21">
      <c r="T257" s="197"/>
      <c r="U257" s="197"/>
    </row>
    <row r="258" spans="20:21">
      <c r="T258" s="197"/>
      <c r="U258" s="197"/>
    </row>
    <row r="259" spans="20:21">
      <c r="T259" s="197"/>
      <c r="U259" s="197"/>
    </row>
    <row r="260" spans="20:21">
      <c r="T260" s="197"/>
      <c r="U260" s="197"/>
    </row>
    <row r="261" spans="20:21">
      <c r="T261" s="197"/>
      <c r="U261" s="197"/>
    </row>
    <row r="262" spans="20:21">
      <c r="T262" s="197"/>
      <c r="U262" s="197"/>
    </row>
    <row r="263" spans="20:21">
      <c r="T263" s="197"/>
      <c r="U263" s="197"/>
    </row>
    <row r="264" spans="20:21">
      <c r="T264" s="197"/>
      <c r="U264" s="197"/>
    </row>
    <row r="265" spans="20:21">
      <c r="T265" s="197"/>
      <c r="U265" s="197"/>
    </row>
    <row r="266" spans="20:21">
      <c r="T266" s="197"/>
      <c r="U266" s="197"/>
    </row>
    <row r="267" spans="20:21">
      <c r="T267" s="197"/>
      <c r="U267" s="197"/>
    </row>
    <row r="268" spans="20:21">
      <c r="T268" s="197"/>
      <c r="U268" s="197"/>
    </row>
    <row r="269" spans="20:21">
      <c r="T269" s="197"/>
      <c r="U269" s="197"/>
    </row>
    <row r="270" spans="20:21">
      <c r="T270" s="197"/>
      <c r="U270" s="197"/>
    </row>
    <row r="271" spans="20:21">
      <c r="T271" s="197"/>
      <c r="U271" s="197"/>
    </row>
    <row r="272" spans="20:21">
      <c r="T272" s="197"/>
      <c r="U272" s="197"/>
    </row>
    <row r="273" spans="20:21">
      <c r="T273" s="197"/>
      <c r="U273" s="197"/>
    </row>
    <row r="274" spans="20:21">
      <c r="T274" s="197"/>
      <c r="U274" s="197"/>
    </row>
    <row r="275" spans="20:21">
      <c r="T275" s="197"/>
      <c r="U275" s="197"/>
    </row>
    <row r="276" spans="20:21">
      <c r="T276" s="197"/>
      <c r="U276" s="197"/>
    </row>
    <row r="277" spans="20:21">
      <c r="T277" s="197"/>
      <c r="U277" s="197"/>
    </row>
    <row r="278" spans="20:21">
      <c r="T278" s="197"/>
      <c r="U278" s="197"/>
    </row>
    <row r="279" spans="20:21">
      <c r="T279" s="197"/>
      <c r="U279" s="197"/>
    </row>
    <row r="280" spans="20:21">
      <c r="T280" s="197"/>
      <c r="U280" s="197"/>
    </row>
    <row r="281" spans="20:21">
      <c r="T281" s="197"/>
      <c r="U281" s="197"/>
    </row>
    <row r="282" spans="20:21">
      <c r="T282" s="197"/>
      <c r="U282" s="197"/>
    </row>
    <row r="283" spans="20:21">
      <c r="T283" s="197"/>
      <c r="U283" s="197"/>
    </row>
    <row r="284" spans="20:21">
      <c r="T284" s="197"/>
      <c r="U284" s="197"/>
    </row>
    <row r="285" spans="20:21">
      <c r="T285" s="197"/>
      <c r="U285" s="197"/>
    </row>
    <row r="286" spans="20:21">
      <c r="T286" s="197"/>
      <c r="U286" s="197"/>
    </row>
    <row r="287" spans="20:21">
      <c r="T287" s="197"/>
      <c r="U287" s="197"/>
    </row>
    <row r="288" spans="20:21">
      <c r="T288" s="197"/>
      <c r="U288" s="197"/>
    </row>
    <row r="289" spans="20:21">
      <c r="T289" s="197"/>
      <c r="U289" s="197"/>
    </row>
    <row r="290" spans="20:21">
      <c r="T290" s="197"/>
      <c r="U290" s="197"/>
    </row>
    <row r="291" spans="20:21">
      <c r="T291" s="197"/>
      <c r="U291" s="197"/>
    </row>
    <row r="292" spans="20:21">
      <c r="T292" s="197"/>
      <c r="U292" s="197"/>
    </row>
    <row r="293" spans="20:21">
      <c r="T293" s="197"/>
      <c r="U293" s="197"/>
    </row>
    <row r="294" spans="20:21">
      <c r="T294" s="197"/>
      <c r="U294" s="197"/>
    </row>
    <row r="295" spans="20:21">
      <c r="T295" s="197"/>
      <c r="U295" s="197"/>
    </row>
    <row r="296" spans="20:21">
      <c r="T296" s="197"/>
      <c r="U296" s="197"/>
    </row>
    <row r="297" spans="20:21">
      <c r="T297" s="197"/>
      <c r="U297" s="197"/>
    </row>
    <row r="298" spans="20:21">
      <c r="T298" s="197"/>
      <c r="U298" s="197"/>
    </row>
    <row r="299" spans="20:21">
      <c r="T299" s="197"/>
      <c r="U299" s="197"/>
    </row>
    <row r="300" spans="20:21">
      <c r="T300" s="197"/>
      <c r="U300" s="197"/>
    </row>
    <row r="301" spans="20:21">
      <c r="T301" s="197"/>
      <c r="U301" s="197"/>
    </row>
    <row r="302" spans="20:21">
      <c r="T302" s="197"/>
      <c r="U302" s="197"/>
    </row>
    <row r="303" spans="20:21">
      <c r="T303" s="197"/>
      <c r="U303" s="197"/>
    </row>
    <row r="304" spans="20:21">
      <c r="T304" s="197"/>
      <c r="U304" s="197"/>
    </row>
    <row r="305" spans="20:21">
      <c r="T305" s="197"/>
      <c r="U305" s="197"/>
    </row>
    <row r="306" spans="20:21">
      <c r="T306" s="197"/>
      <c r="U306" s="197"/>
    </row>
    <row r="307" spans="20:21">
      <c r="T307" s="197"/>
      <c r="U307" s="197"/>
    </row>
    <row r="308" spans="20:21">
      <c r="T308" s="197"/>
      <c r="U308" s="197"/>
    </row>
    <row r="309" spans="20:21">
      <c r="T309" s="197"/>
      <c r="U309" s="197"/>
    </row>
    <row r="310" spans="20:21">
      <c r="T310" s="197"/>
      <c r="U310" s="197"/>
    </row>
    <row r="311" spans="20:21">
      <c r="T311" s="197"/>
      <c r="U311" s="197"/>
    </row>
    <row r="312" spans="20:21">
      <c r="T312" s="197"/>
      <c r="U312" s="197"/>
    </row>
    <row r="313" spans="20:21">
      <c r="T313" s="197"/>
      <c r="U313" s="197"/>
    </row>
    <row r="314" spans="20:21">
      <c r="T314" s="197"/>
      <c r="U314" s="197"/>
    </row>
    <row r="315" spans="20:21">
      <c r="T315" s="197"/>
      <c r="U315" s="197"/>
    </row>
    <row r="316" spans="20:21">
      <c r="T316" s="197"/>
      <c r="U316" s="197"/>
    </row>
    <row r="317" spans="20:21">
      <c r="T317" s="197"/>
      <c r="U317" s="197"/>
    </row>
    <row r="318" spans="20:21">
      <c r="T318" s="197"/>
      <c r="U318" s="197"/>
    </row>
    <row r="319" spans="20:21">
      <c r="T319" s="197"/>
      <c r="U319" s="197"/>
    </row>
    <row r="320" spans="20:21">
      <c r="T320" s="197"/>
      <c r="U320" s="197"/>
    </row>
    <row r="321" spans="20:21">
      <c r="T321" s="197"/>
      <c r="U321" s="197"/>
    </row>
    <row r="322" spans="20:21">
      <c r="T322" s="197"/>
      <c r="U322" s="197"/>
    </row>
    <row r="323" spans="20:21">
      <c r="T323" s="197"/>
      <c r="U323" s="197"/>
    </row>
    <row r="324" spans="20:21">
      <c r="T324" s="197"/>
      <c r="U324" s="197"/>
    </row>
    <row r="325" spans="20:21">
      <c r="T325" s="197"/>
      <c r="U325" s="197"/>
    </row>
    <row r="326" spans="20:21">
      <c r="T326" s="197"/>
      <c r="U326" s="197"/>
    </row>
    <row r="327" spans="20:21">
      <c r="T327" s="197"/>
      <c r="U327" s="197"/>
    </row>
    <row r="328" spans="20:21">
      <c r="T328" s="197"/>
      <c r="U328" s="197"/>
    </row>
    <row r="329" spans="20:21">
      <c r="T329" s="197"/>
      <c r="U329" s="197"/>
    </row>
    <row r="330" spans="20:21">
      <c r="T330" s="197"/>
      <c r="U330" s="197"/>
    </row>
    <row r="331" spans="20:21">
      <c r="T331" s="197"/>
      <c r="U331" s="197"/>
    </row>
    <row r="332" spans="20:21">
      <c r="T332" s="197"/>
      <c r="U332" s="197"/>
    </row>
    <row r="333" spans="20:21">
      <c r="T333" s="197"/>
      <c r="U333" s="197"/>
    </row>
    <row r="334" spans="20:21">
      <c r="T334" s="197"/>
      <c r="U334" s="197"/>
    </row>
    <row r="335" spans="20:21">
      <c r="T335" s="197"/>
      <c r="U335" s="197"/>
    </row>
    <row r="336" spans="20:21">
      <c r="T336" s="197"/>
      <c r="U336" s="197"/>
    </row>
    <row r="337" spans="20:21">
      <c r="T337" s="197"/>
      <c r="U337" s="197"/>
    </row>
    <row r="338" spans="20:21">
      <c r="T338" s="197"/>
      <c r="U338" s="197"/>
    </row>
    <row r="339" spans="20:21">
      <c r="T339" s="197"/>
      <c r="U339" s="197"/>
    </row>
    <row r="340" spans="20:21">
      <c r="T340" s="197"/>
      <c r="U340" s="197"/>
    </row>
    <row r="341" spans="20:21">
      <c r="T341" s="197"/>
      <c r="U341" s="197"/>
    </row>
    <row r="342" spans="20:21">
      <c r="T342" s="197"/>
      <c r="U342" s="197"/>
    </row>
    <row r="343" spans="20:21">
      <c r="T343" s="197"/>
      <c r="U343" s="197"/>
    </row>
    <row r="344" spans="20:21">
      <c r="T344" s="197"/>
      <c r="U344" s="197"/>
    </row>
    <row r="345" spans="20:21">
      <c r="T345" s="197"/>
      <c r="U345" s="197"/>
    </row>
    <row r="346" spans="20:21">
      <c r="T346" s="197"/>
      <c r="U346" s="197"/>
    </row>
    <row r="347" spans="20:21">
      <c r="T347" s="197"/>
      <c r="U347" s="197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19" sqref="A19"/>
    </sheetView>
  </sheetViews>
  <sheetFormatPr defaultColWidth="9.140625" defaultRowHeight="14.25"/>
  <cols>
    <col min="1" max="1" width="44.42578125" style="238" customWidth="1"/>
    <col min="2" max="2" width="74.85546875" style="238" hidden="1" customWidth="1"/>
    <col min="3" max="3" width="46.28515625" style="238" customWidth="1"/>
    <col min="4" max="73" width="9.140625" style="239"/>
    <col min="74" max="74" width="35.28515625" style="238" bestFit="1" customWidth="1"/>
    <col min="75" max="16384" width="9.140625" style="238"/>
  </cols>
  <sheetData>
    <row r="1" spans="1:16384" ht="22.5">
      <c r="A1" s="237" t="s">
        <v>293</v>
      </c>
      <c r="AC1" s="239">
        <v>100</v>
      </c>
      <c r="BB1" s="240" t="s">
        <v>294</v>
      </c>
      <c r="BC1" s="241"/>
      <c r="BD1" s="241" t="s">
        <v>295</v>
      </c>
      <c r="BE1" s="241" t="s">
        <v>296</v>
      </c>
      <c r="BF1" s="241" t="s">
        <v>297</v>
      </c>
    </row>
    <row r="2" spans="1:16384">
      <c r="A2" s="238" t="s">
        <v>558</v>
      </c>
      <c r="B2" s="242"/>
      <c r="C2" s="242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4" t="s">
        <v>298</v>
      </c>
      <c r="BD2" s="245">
        <v>0.37830319888734398</v>
      </c>
      <c r="BE2" s="245">
        <v>2.7234848484848486</v>
      </c>
      <c r="BF2" s="245">
        <v>2.6433823529411766</v>
      </c>
      <c r="BG2" s="243"/>
      <c r="BH2" s="243"/>
      <c r="BI2" s="243"/>
      <c r="BJ2" s="243"/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243"/>
    </row>
    <row r="3" spans="1:16384">
      <c r="A3" s="238" t="s">
        <v>502</v>
      </c>
      <c r="B3" s="242" t="s">
        <v>243</v>
      </c>
      <c r="C3" s="242"/>
      <c r="D3" s="243" t="s">
        <v>243</v>
      </c>
      <c r="E3" s="243" t="s">
        <v>244</v>
      </c>
      <c r="F3" s="243" t="s">
        <v>245</v>
      </c>
      <c r="G3" s="243" t="s">
        <v>246</v>
      </c>
      <c r="H3" s="243" t="s">
        <v>247</v>
      </c>
      <c r="I3" s="243" t="str">
        <f>D3</f>
        <v>C</v>
      </c>
      <c r="J3" s="243" t="str">
        <f t="shared" ref="J3:BU3" si="0">E3</f>
        <v>D</v>
      </c>
      <c r="K3" s="243" t="str">
        <f t="shared" si="0"/>
        <v>E</v>
      </c>
      <c r="L3" s="243" t="str">
        <f t="shared" si="0"/>
        <v>F</v>
      </c>
      <c r="M3" s="243" t="str">
        <f t="shared" si="0"/>
        <v>G</v>
      </c>
      <c r="N3" s="243" t="str">
        <f t="shared" si="0"/>
        <v>C</v>
      </c>
      <c r="O3" s="243" t="str">
        <f t="shared" si="0"/>
        <v>D</v>
      </c>
      <c r="P3" s="243" t="str">
        <f t="shared" si="0"/>
        <v>E</v>
      </c>
      <c r="Q3" s="243" t="str">
        <f t="shared" si="0"/>
        <v>F</v>
      </c>
      <c r="R3" s="243" t="str">
        <f t="shared" si="0"/>
        <v>G</v>
      </c>
      <c r="S3" s="243" t="str">
        <f t="shared" si="0"/>
        <v>C</v>
      </c>
      <c r="T3" s="243" t="str">
        <f t="shared" si="0"/>
        <v>D</v>
      </c>
      <c r="U3" s="243" t="str">
        <f t="shared" si="0"/>
        <v>E</v>
      </c>
      <c r="V3" s="243" t="str">
        <f t="shared" si="0"/>
        <v>F</v>
      </c>
      <c r="W3" s="243" t="str">
        <f t="shared" si="0"/>
        <v>G</v>
      </c>
      <c r="X3" s="243" t="str">
        <f t="shared" si="0"/>
        <v>C</v>
      </c>
      <c r="Y3" s="243" t="str">
        <f t="shared" si="0"/>
        <v>D</v>
      </c>
      <c r="Z3" s="243" t="str">
        <f t="shared" si="0"/>
        <v>E</v>
      </c>
      <c r="AA3" s="243" t="str">
        <f t="shared" si="0"/>
        <v>F</v>
      </c>
      <c r="AB3" s="243" t="str">
        <f t="shared" si="0"/>
        <v>G</v>
      </c>
      <c r="AC3" s="243" t="str">
        <f t="shared" si="0"/>
        <v>C</v>
      </c>
      <c r="AD3" s="243" t="str">
        <f t="shared" si="0"/>
        <v>D</v>
      </c>
      <c r="AE3" s="243" t="str">
        <f t="shared" si="0"/>
        <v>E</v>
      </c>
      <c r="AF3" s="243" t="str">
        <f t="shared" si="0"/>
        <v>F</v>
      </c>
      <c r="AG3" s="243" t="str">
        <f t="shared" si="0"/>
        <v>G</v>
      </c>
      <c r="AH3" s="243" t="str">
        <f>BQ3</f>
        <v>C</v>
      </c>
      <c r="AI3" s="243" t="str">
        <f>BR3</f>
        <v>D</v>
      </c>
      <c r="AJ3" s="243" t="str">
        <f>BS3</f>
        <v>E</v>
      </c>
      <c r="AK3" s="243" t="str">
        <f>BT3</f>
        <v>F</v>
      </c>
      <c r="AL3" s="243" t="str">
        <f>BU3</f>
        <v>G</v>
      </c>
      <c r="AM3" s="243" t="str">
        <f t="shared" ref="AM3:AQ3" si="1">AH3</f>
        <v>C</v>
      </c>
      <c r="AN3" s="243" t="str">
        <f t="shared" si="1"/>
        <v>D</v>
      </c>
      <c r="AO3" s="243" t="str">
        <f t="shared" si="1"/>
        <v>E</v>
      </c>
      <c r="AP3" s="243" t="str">
        <f t="shared" si="1"/>
        <v>F</v>
      </c>
      <c r="AQ3" s="243" t="str">
        <f t="shared" si="1"/>
        <v>G</v>
      </c>
      <c r="AR3" s="243" t="str">
        <f>AC3</f>
        <v>C</v>
      </c>
      <c r="AS3" s="243" t="str">
        <f>AD3</f>
        <v>D</v>
      </c>
      <c r="AT3" s="243" t="str">
        <f>AE3</f>
        <v>E</v>
      </c>
      <c r="AU3" s="243" t="str">
        <f>AF3</f>
        <v>F</v>
      </c>
      <c r="AV3" s="243" t="str">
        <f>AG3</f>
        <v>G</v>
      </c>
      <c r="AW3" s="243" t="str">
        <f t="shared" si="0"/>
        <v>C</v>
      </c>
      <c r="AX3" s="243" t="str">
        <f t="shared" si="0"/>
        <v>D</v>
      </c>
      <c r="AY3" s="243" t="str">
        <f t="shared" si="0"/>
        <v>E</v>
      </c>
      <c r="AZ3" s="243" t="str">
        <f t="shared" si="0"/>
        <v>F</v>
      </c>
      <c r="BA3" s="243" t="str">
        <f t="shared" si="0"/>
        <v>G</v>
      </c>
      <c r="BB3" s="243" t="str">
        <f t="shared" si="0"/>
        <v>C</v>
      </c>
      <c r="BC3" s="243" t="str">
        <f t="shared" si="0"/>
        <v>D</v>
      </c>
      <c r="BD3" s="243" t="str">
        <f t="shared" si="0"/>
        <v>E</v>
      </c>
      <c r="BE3" s="243" t="str">
        <f t="shared" si="0"/>
        <v>F</v>
      </c>
      <c r="BF3" s="243" t="str">
        <f t="shared" si="0"/>
        <v>G</v>
      </c>
      <c r="BG3" s="243" t="str">
        <f t="shared" si="0"/>
        <v>C</v>
      </c>
      <c r="BH3" s="243" t="str">
        <f t="shared" si="0"/>
        <v>D</v>
      </c>
      <c r="BI3" s="243" t="str">
        <f t="shared" si="0"/>
        <v>E</v>
      </c>
      <c r="BJ3" s="243" t="str">
        <f t="shared" si="0"/>
        <v>F</v>
      </c>
      <c r="BK3" s="243" t="str">
        <f t="shared" si="0"/>
        <v>G</v>
      </c>
      <c r="BL3" s="243" t="str">
        <f t="shared" si="0"/>
        <v>C</v>
      </c>
      <c r="BM3" s="243" t="str">
        <f t="shared" si="0"/>
        <v>D</v>
      </c>
      <c r="BN3" s="243" t="str">
        <f t="shared" si="0"/>
        <v>E</v>
      </c>
      <c r="BO3" s="243" t="str">
        <f t="shared" si="0"/>
        <v>F</v>
      </c>
      <c r="BP3" s="243" t="str">
        <f t="shared" si="0"/>
        <v>G</v>
      </c>
      <c r="BQ3" s="243" t="str">
        <f t="shared" si="0"/>
        <v>C</v>
      </c>
      <c r="BR3" s="243" t="str">
        <f t="shared" si="0"/>
        <v>D</v>
      </c>
      <c r="BS3" s="243" t="str">
        <f t="shared" si="0"/>
        <v>E</v>
      </c>
      <c r="BT3" s="243" t="str">
        <f t="shared" si="0"/>
        <v>F</v>
      </c>
      <c r="BU3" s="243" t="str">
        <f t="shared" si="0"/>
        <v>G</v>
      </c>
    </row>
    <row r="4" spans="1:16384" s="250" customFormat="1" ht="36" customHeight="1">
      <c r="A4" s="246" t="s">
        <v>299</v>
      </c>
      <c r="B4" s="247" t="s">
        <v>300</v>
      </c>
      <c r="C4" s="248" t="s">
        <v>301</v>
      </c>
      <c r="D4" s="598" t="s">
        <v>302</v>
      </c>
      <c r="E4" s="597"/>
      <c r="F4" s="597"/>
      <c r="G4" s="597"/>
      <c r="H4" s="599"/>
      <c r="I4" s="597" t="s">
        <v>303</v>
      </c>
      <c r="J4" s="597"/>
      <c r="K4" s="597"/>
      <c r="L4" s="597"/>
      <c r="M4" s="599"/>
      <c r="N4" s="597" t="s">
        <v>304</v>
      </c>
      <c r="O4" s="597"/>
      <c r="P4" s="597"/>
      <c r="Q4" s="597"/>
      <c r="R4" s="599"/>
      <c r="S4" s="597" t="s">
        <v>305</v>
      </c>
      <c r="T4" s="597"/>
      <c r="U4" s="597"/>
      <c r="V4" s="597"/>
      <c r="W4" s="599"/>
      <c r="X4" s="597" t="s">
        <v>306</v>
      </c>
      <c r="Y4" s="597"/>
      <c r="Z4" s="597"/>
      <c r="AA4" s="597"/>
      <c r="AB4" s="599"/>
      <c r="AC4" s="597" t="s">
        <v>307</v>
      </c>
      <c r="AD4" s="597"/>
      <c r="AE4" s="597"/>
      <c r="AF4" s="597"/>
      <c r="AG4" s="599"/>
      <c r="AH4" s="597" t="s">
        <v>308</v>
      </c>
      <c r="AI4" s="597"/>
      <c r="AJ4" s="597"/>
      <c r="AK4" s="597"/>
      <c r="AL4" s="599"/>
      <c r="AM4" s="597" t="s">
        <v>309</v>
      </c>
      <c r="AN4" s="597"/>
      <c r="AO4" s="597"/>
      <c r="AP4" s="597"/>
      <c r="AQ4" s="599"/>
      <c r="AR4" s="597" t="s">
        <v>310</v>
      </c>
      <c r="AS4" s="597"/>
      <c r="AT4" s="597"/>
      <c r="AU4" s="597"/>
      <c r="AV4" s="599"/>
      <c r="AW4" s="597" t="s">
        <v>311</v>
      </c>
      <c r="AX4" s="597"/>
      <c r="AY4" s="597"/>
      <c r="AZ4" s="597"/>
      <c r="BA4" s="597"/>
      <c r="BB4" s="598" t="s">
        <v>312</v>
      </c>
      <c r="BC4" s="597"/>
      <c r="BD4" s="597"/>
      <c r="BE4" s="597"/>
      <c r="BF4" s="599"/>
      <c r="BG4" s="597" t="s">
        <v>313</v>
      </c>
      <c r="BH4" s="597"/>
      <c r="BI4" s="597"/>
      <c r="BJ4" s="597"/>
      <c r="BK4" s="597"/>
      <c r="BL4" s="598" t="s">
        <v>314</v>
      </c>
      <c r="BM4" s="597"/>
      <c r="BN4" s="597"/>
      <c r="BO4" s="597"/>
      <c r="BP4" s="597"/>
      <c r="BQ4" s="598" t="s">
        <v>315</v>
      </c>
      <c r="BR4" s="597"/>
      <c r="BS4" s="597"/>
      <c r="BT4" s="597"/>
      <c r="BU4" s="599"/>
      <c r="BV4" s="249" t="s">
        <v>316</v>
      </c>
      <c r="BW4" s="600" t="s">
        <v>317</v>
      </c>
      <c r="BX4" s="601"/>
      <c r="BY4" s="601"/>
      <c r="BZ4" s="601"/>
      <c r="CA4" s="602"/>
      <c r="CB4" s="600" t="s">
        <v>318</v>
      </c>
      <c r="CC4" s="601"/>
      <c r="CD4" s="601"/>
      <c r="CE4" s="601"/>
      <c r="CF4" s="602"/>
      <c r="CG4" s="600" t="s">
        <v>319</v>
      </c>
      <c r="CH4" s="601"/>
      <c r="CI4" s="601"/>
      <c r="CJ4" s="601"/>
      <c r="CK4" s="602"/>
    </row>
    <row r="5" spans="1:16384">
      <c r="A5" s="251"/>
      <c r="B5" s="252"/>
      <c r="C5" s="253"/>
      <c r="D5" s="254">
        <v>2015</v>
      </c>
      <c r="E5" s="255">
        <v>2020</v>
      </c>
      <c r="F5" s="255">
        <v>2030</v>
      </c>
      <c r="G5" s="255">
        <v>2040</v>
      </c>
      <c r="H5" s="256">
        <v>2050</v>
      </c>
      <c r="I5" s="255">
        <v>2015</v>
      </c>
      <c r="J5" s="255">
        <v>2020</v>
      </c>
      <c r="K5" s="255">
        <v>2030</v>
      </c>
      <c r="L5" s="255">
        <v>2040</v>
      </c>
      <c r="M5" s="256">
        <v>2050</v>
      </c>
      <c r="N5" s="255">
        <v>2015</v>
      </c>
      <c r="O5" s="255">
        <v>2020</v>
      </c>
      <c r="P5" s="255">
        <v>2030</v>
      </c>
      <c r="Q5" s="255">
        <v>2040</v>
      </c>
      <c r="R5" s="256">
        <v>2050</v>
      </c>
      <c r="S5" s="255">
        <v>2015</v>
      </c>
      <c r="T5" s="255">
        <v>2020</v>
      </c>
      <c r="U5" s="255">
        <v>2030</v>
      </c>
      <c r="V5" s="255">
        <v>2040</v>
      </c>
      <c r="W5" s="256">
        <v>2050</v>
      </c>
      <c r="X5" s="255">
        <v>2015</v>
      </c>
      <c r="Y5" s="255">
        <v>2020</v>
      </c>
      <c r="Z5" s="255">
        <v>2030</v>
      </c>
      <c r="AA5" s="255">
        <v>2040</v>
      </c>
      <c r="AB5" s="256">
        <v>2050</v>
      </c>
      <c r="AC5" s="255">
        <v>2015</v>
      </c>
      <c r="AD5" s="255">
        <v>2020</v>
      </c>
      <c r="AE5" s="255">
        <v>2030</v>
      </c>
      <c r="AF5" s="255">
        <v>2040</v>
      </c>
      <c r="AG5" s="256">
        <v>2050</v>
      </c>
      <c r="AH5" s="255">
        <v>2015</v>
      </c>
      <c r="AI5" s="255">
        <v>2020</v>
      </c>
      <c r="AJ5" s="255">
        <v>2030</v>
      </c>
      <c r="AK5" s="255">
        <v>2040</v>
      </c>
      <c r="AL5" s="256">
        <v>2050</v>
      </c>
      <c r="AM5" s="255">
        <v>2015</v>
      </c>
      <c r="AN5" s="255">
        <v>2020</v>
      </c>
      <c r="AO5" s="255">
        <v>2030</v>
      </c>
      <c r="AP5" s="255">
        <v>2040</v>
      </c>
      <c r="AQ5" s="256">
        <v>2050</v>
      </c>
      <c r="AR5" s="255">
        <v>2015</v>
      </c>
      <c r="AS5" s="255">
        <v>2020</v>
      </c>
      <c r="AT5" s="255">
        <v>2030</v>
      </c>
      <c r="AU5" s="255">
        <v>2040</v>
      </c>
      <c r="AV5" s="256">
        <v>2050</v>
      </c>
      <c r="AW5" s="255">
        <v>2015</v>
      </c>
      <c r="AX5" s="255">
        <v>2020</v>
      </c>
      <c r="AY5" s="255">
        <v>2030</v>
      </c>
      <c r="AZ5" s="255">
        <v>2040</v>
      </c>
      <c r="BA5" s="255">
        <v>2050</v>
      </c>
      <c r="BB5" s="254">
        <v>2015</v>
      </c>
      <c r="BC5" s="255">
        <v>2020</v>
      </c>
      <c r="BD5" s="255">
        <v>2030</v>
      </c>
      <c r="BE5" s="255">
        <v>2040</v>
      </c>
      <c r="BF5" s="256">
        <v>2050</v>
      </c>
      <c r="BG5" s="255">
        <v>2015</v>
      </c>
      <c r="BH5" s="255">
        <v>2020</v>
      </c>
      <c r="BI5" s="255">
        <v>2030</v>
      </c>
      <c r="BJ5" s="255">
        <v>2040</v>
      </c>
      <c r="BK5" s="255">
        <v>2050</v>
      </c>
      <c r="BL5" s="254">
        <v>2015</v>
      </c>
      <c r="BM5" s="255">
        <v>2020</v>
      </c>
      <c r="BN5" s="255">
        <v>2030</v>
      </c>
      <c r="BO5" s="255">
        <v>2040</v>
      </c>
      <c r="BP5" s="255">
        <v>2050</v>
      </c>
      <c r="BQ5" s="254">
        <v>2015</v>
      </c>
      <c r="BR5" s="255">
        <v>2020</v>
      </c>
      <c r="BS5" s="255">
        <v>2030</v>
      </c>
      <c r="BT5" s="255">
        <v>2040</v>
      </c>
      <c r="BU5" s="256">
        <v>2050</v>
      </c>
      <c r="BV5" s="257"/>
      <c r="BW5" s="258">
        <v>2015</v>
      </c>
      <c r="BX5" s="259">
        <v>2020</v>
      </c>
      <c r="BY5" s="259">
        <v>2030</v>
      </c>
      <c r="BZ5" s="259">
        <v>2040</v>
      </c>
      <c r="CA5" s="260">
        <v>2050</v>
      </c>
      <c r="CB5" s="258">
        <v>2015</v>
      </c>
      <c r="CC5" s="259">
        <v>2020</v>
      </c>
      <c r="CD5" s="259">
        <v>2030</v>
      </c>
      <c r="CE5" s="259">
        <v>2040</v>
      </c>
      <c r="CF5" s="259">
        <v>2050</v>
      </c>
      <c r="CG5" s="258">
        <v>2015</v>
      </c>
      <c r="CH5" s="259">
        <v>2020</v>
      </c>
      <c r="CI5" s="259">
        <v>2030</v>
      </c>
      <c r="CJ5" s="259">
        <v>2040</v>
      </c>
      <c r="CK5" s="260">
        <v>2050</v>
      </c>
    </row>
    <row r="6" spans="1:16384" s="268" customFormat="1">
      <c r="A6" s="261" t="s">
        <v>320</v>
      </c>
      <c r="B6" s="261" t="s">
        <v>320</v>
      </c>
      <c r="C6" s="261" t="s">
        <v>320</v>
      </c>
      <c r="D6" s="261" t="s">
        <v>320</v>
      </c>
      <c r="E6" s="261" t="s">
        <v>320</v>
      </c>
      <c r="F6" s="261" t="s">
        <v>320</v>
      </c>
      <c r="G6" s="261" t="s">
        <v>320</v>
      </c>
      <c r="H6" s="261" t="s">
        <v>320</v>
      </c>
      <c r="I6" s="261" t="s">
        <v>320</v>
      </c>
      <c r="J6" s="261" t="s">
        <v>320</v>
      </c>
      <c r="K6" s="261" t="s">
        <v>320</v>
      </c>
      <c r="L6" s="261" t="s">
        <v>320</v>
      </c>
      <c r="M6" s="261" t="s">
        <v>320</v>
      </c>
      <c r="N6" s="261" t="s">
        <v>320</v>
      </c>
      <c r="O6" s="261" t="s">
        <v>320</v>
      </c>
      <c r="P6" s="261" t="s">
        <v>320</v>
      </c>
      <c r="Q6" s="261" t="s">
        <v>320</v>
      </c>
      <c r="R6" s="261" t="s">
        <v>320</v>
      </c>
      <c r="S6" s="261" t="s">
        <v>320</v>
      </c>
      <c r="T6" s="261" t="s">
        <v>320</v>
      </c>
      <c r="U6" s="261" t="s">
        <v>320</v>
      </c>
      <c r="V6" s="261" t="s">
        <v>320</v>
      </c>
      <c r="W6" s="261" t="s">
        <v>320</v>
      </c>
      <c r="X6" s="261" t="s">
        <v>320</v>
      </c>
      <c r="Y6" s="261" t="s">
        <v>320</v>
      </c>
      <c r="Z6" s="261" t="s">
        <v>320</v>
      </c>
      <c r="AA6" s="261" t="s">
        <v>320</v>
      </c>
      <c r="AB6" s="261" t="s">
        <v>320</v>
      </c>
      <c r="AC6" s="261" t="s">
        <v>320</v>
      </c>
      <c r="AD6" s="261" t="s">
        <v>320</v>
      </c>
      <c r="AE6" s="261" t="s">
        <v>320</v>
      </c>
      <c r="AF6" s="261" t="s">
        <v>320</v>
      </c>
      <c r="AG6" s="261" t="s">
        <v>320</v>
      </c>
      <c r="AH6" s="261" t="s">
        <v>320</v>
      </c>
      <c r="AI6" s="261" t="s">
        <v>320</v>
      </c>
      <c r="AJ6" s="261" t="s">
        <v>320</v>
      </c>
      <c r="AK6" s="261" t="s">
        <v>320</v>
      </c>
      <c r="AL6" s="261" t="s">
        <v>320</v>
      </c>
      <c r="AM6" s="261" t="s">
        <v>320</v>
      </c>
      <c r="AN6" s="261" t="s">
        <v>320</v>
      </c>
      <c r="AO6" s="261" t="s">
        <v>320</v>
      </c>
      <c r="AP6" s="261" t="s">
        <v>320</v>
      </c>
      <c r="AQ6" s="261" t="s">
        <v>320</v>
      </c>
      <c r="AR6" s="261" t="s">
        <v>320</v>
      </c>
      <c r="AS6" s="261" t="s">
        <v>320</v>
      </c>
      <c r="AT6" s="261" t="s">
        <v>320</v>
      </c>
      <c r="AU6" s="261" t="s">
        <v>320</v>
      </c>
      <c r="AV6" s="261" t="s">
        <v>320</v>
      </c>
      <c r="AW6" s="261" t="s">
        <v>320</v>
      </c>
      <c r="AX6" s="261" t="s">
        <v>320</v>
      </c>
      <c r="AY6" s="261" t="s">
        <v>320</v>
      </c>
      <c r="AZ6" s="261" t="s">
        <v>320</v>
      </c>
      <c r="BA6" s="261" t="s">
        <v>320</v>
      </c>
      <c r="BB6" s="261" t="s">
        <v>320</v>
      </c>
      <c r="BC6" s="261" t="s">
        <v>320</v>
      </c>
      <c r="BD6" s="261" t="s">
        <v>320</v>
      </c>
      <c r="BE6" s="261" t="s">
        <v>320</v>
      </c>
      <c r="BF6" s="261" t="s">
        <v>320</v>
      </c>
      <c r="BG6" s="261" t="s">
        <v>320</v>
      </c>
      <c r="BH6" s="261" t="s">
        <v>320</v>
      </c>
      <c r="BI6" s="261" t="s">
        <v>320</v>
      </c>
      <c r="BJ6" s="261" t="s">
        <v>320</v>
      </c>
      <c r="BK6" s="261" t="s">
        <v>320</v>
      </c>
      <c r="BL6" s="261" t="s">
        <v>320</v>
      </c>
      <c r="BM6" s="261" t="s">
        <v>320</v>
      </c>
      <c r="BN6" s="261" t="s">
        <v>320</v>
      </c>
      <c r="BO6" s="261" t="s">
        <v>320</v>
      </c>
      <c r="BP6" s="261" t="s">
        <v>320</v>
      </c>
      <c r="BQ6" s="261" t="s">
        <v>320</v>
      </c>
      <c r="BR6" s="261" t="s">
        <v>320</v>
      </c>
      <c r="BS6" s="261" t="s">
        <v>320</v>
      </c>
      <c r="BT6" s="261" t="s">
        <v>320</v>
      </c>
      <c r="BU6" s="261" t="s">
        <v>320</v>
      </c>
      <c r="BV6" s="261" t="s">
        <v>320</v>
      </c>
      <c r="BW6" s="261" t="s">
        <v>320</v>
      </c>
      <c r="BX6" s="261" t="s">
        <v>320</v>
      </c>
      <c r="BY6" s="261" t="s">
        <v>320</v>
      </c>
      <c r="BZ6" s="261" t="s">
        <v>320</v>
      </c>
      <c r="CA6" s="261" t="s">
        <v>320</v>
      </c>
      <c r="CB6" s="261" t="s">
        <v>320</v>
      </c>
      <c r="CC6" s="261" t="s">
        <v>320</v>
      </c>
      <c r="CD6" s="261" t="s">
        <v>320</v>
      </c>
      <c r="CE6" s="261" t="s">
        <v>320</v>
      </c>
      <c r="CF6" s="261" t="s">
        <v>320</v>
      </c>
      <c r="CG6" s="261" t="s">
        <v>320</v>
      </c>
      <c r="CH6" s="261" t="s">
        <v>320</v>
      </c>
      <c r="CI6" s="261" t="s">
        <v>320</v>
      </c>
      <c r="CJ6" s="261" t="s">
        <v>320</v>
      </c>
      <c r="CK6" s="261" t="s">
        <v>320</v>
      </c>
      <c r="CL6" s="261" t="s">
        <v>320</v>
      </c>
      <c r="CM6" s="261" t="s">
        <v>320</v>
      </c>
      <c r="CN6" s="261" t="s">
        <v>320</v>
      </c>
      <c r="CO6" s="261" t="s">
        <v>320</v>
      </c>
      <c r="CP6" s="261" t="s">
        <v>320</v>
      </c>
      <c r="CQ6" s="261" t="s">
        <v>320</v>
      </c>
      <c r="CR6" s="261" t="s">
        <v>320</v>
      </c>
      <c r="CS6" s="261" t="s">
        <v>320</v>
      </c>
      <c r="CT6" s="261" t="s">
        <v>320</v>
      </c>
      <c r="CU6" s="261" t="s">
        <v>320</v>
      </c>
      <c r="CV6" s="261" t="s">
        <v>320</v>
      </c>
      <c r="CW6" s="261" t="s">
        <v>320</v>
      </c>
      <c r="CX6" s="261" t="s">
        <v>320</v>
      </c>
      <c r="CY6" s="261" t="s">
        <v>320</v>
      </c>
      <c r="CZ6" s="261" t="s">
        <v>320</v>
      </c>
      <c r="DA6" s="261" t="s">
        <v>320</v>
      </c>
      <c r="DB6" s="261" t="s">
        <v>320</v>
      </c>
      <c r="DC6" s="261" t="s">
        <v>320</v>
      </c>
      <c r="DD6" s="261" t="s">
        <v>320</v>
      </c>
      <c r="DE6" s="261" t="s">
        <v>320</v>
      </c>
      <c r="DF6" s="261" t="s">
        <v>320</v>
      </c>
      <c r="DG6" s="261" t="s">
        <v>320</v>
      </c>
      <c r="DH6" s="261" t="s">
        <v>320</v>
      </c>
      <c r="DI6" s="261" t="s">
        <v>320</v>
      </c>
      <c r="DJ6" s="261" t="s">
        <v>320</v>
      </c>
      <c r="DK6" s="261" t="s">
        <v>320</v>
      </c>
      <c r="DL6" s="261" t="s">
        <v>320</v>
      </c>
      <c r="DM6" s="261" t="s">
        <v>320</v>
      </c>
      <c r="DN6" s="261" t="s">
        <v>320</v>
      </c>
      <c r="DO6" s="261" t="s">
        <v>320</v>
      </c>
      <c r="DP6" s="261" t="s">
        <v>320</v>
      </c>
      <c r="DQ6" s="261" t="s">
        <v>320</v>
      </c>
      <c r="DR6" s="261" t="s">
        <v>320</v>
      </c>
      <c r="DS6" s="261" t="s">
        <v>320</v>
      </c>
      <c r="DT6" s="261" t="s">
        <v>320</v>
      </c>
      <c r="DU6" s="261" t="s">
        <v>320</v>
      </c>
      <c r="DV6" s="261" t="s">
        <v>320</v>
      </c>
      <c r="DW6" s="261" t="s">
        <v>320</v>
      </c>
      <c r="DX6" s="261" t="s">
        <v>320</v>
      </c>
      <c r="DY6" s="261" t="s">
        <v>320</v>
      </c>
      <c r="DZ6" s="261" t="s">
        <v>320</v>
      </c>
      <c r="EA6" s="261" t="s">
        <v>320</v>
      </c>
      <c r="EB6" s="261" t="s">
        <v>320</v>
      </c>
      <c r="EC6" s="261" t="s">
        <v>320</v>
      </c>
      <c r="ED6" s="261" t="s">
        <v>320</v>
      </c>
      <c r="EE6" s="261" t="s">
        <v>320</v>
      </c>
      <c r="EF6" s="261" t="s">
        <v>320</v>
      </c>
      <c r="EG6" s="261" t="s">
        <v>320</v>
      </c>
      <c r="EH6" s="261" t="s">
        <v>320</v>
      </c>
      <c r="EI6" s="261" t="s">
        <v>320</v>
      </c>
      <c r="EJ6" s="261" t="s">
        <v>320</v>
      </c>
      <c r="EK6" s="261" t="s">
        <v>320</v>
      </c>
      <c r="EL6" s="261" t="s">
        <v>320</v>
      </c>
      <c r="EM6" s="261" t="s">
        <v>320</v>
      </c>
      <c r="EN6" s="261" t="s">
        <v>320</v>
      </c>
      <c r="EO6" s="261" t="s">
        <v>320</v>
      </c>
      <c r="EP6" s="261" t="s">
        <v>320</v>
      </c>
      <c r="EQ6" s="261" t="s">
        <v>320</v>
      </c>
      <c r="ER6" s="261" t="s">
        <v>320</v>
      </c>
      <c r="ES6" s="261" t="s">
        <v>320</v>
      </c>
      <c r="ET6" s="261" t="s">
        <v>320</v>
      </c>
      <c r="EU6" s="261" t="s">
        <v>320</v>
      </c>
      <c r="EV6" s="261" t="s">
        <v>320</v>
      </c>
      <c r="EW6" s="261" t="s">
        <v>320</v>
      </c>
      <c r="EX6" s="261" t="s">
        <v>320</v>
      </c>
      <c r="EY6" s="261" t="s">
        <v>320</v>
      </c>
      <c r="EZ6" s="261" t="s">
        <v>320</v>
      </c>
      <c r="FA6" s="261" t="s">
        <v>320</v>
      </c>
      <c r="FB6" s="261" t="s">
        <v>320</v>
      </c>
      <c r="FC6" s="261" t="s">
        <v>320</v>
      </c>
      <c r="FD6" s="261" t="s">
        <v>320</v>
      </c>
      <c r="FE6" s="261" t="s">
        <v>320</v>
      </c>
      <c r="FF6" s="261" t="s">
        <v>320</v>
      </c>
      <c r="FG6" s="261" t="s">
        <v>320</v>
      </c>
      <c r="FH6" s="261" t="s">
        <v>320</v>
      </c>
      <c r="FI6" s="261" t="s">
        <v>320</v>
      </c>
      <c r="FJ6" s="261" t="s">
        <v>320</v>
      </c>
      <c r="FK6" s="261" t="s">
        <v>320</v>
      </c>
      <c r="FL6" s="261" t="s">
        <v>320</v>
      </c>
      <c r="FM6" s="261" t="s">
        <v>320</v>
      </c>
      <c r="FN6" s="261" t="s">
        <v>320</v>
      </c>
      <c r="FO6" s="261" t="s">
        <v>320</v>
      </c>
      <c r="FP6" s="261" t="s">
        <v>320</v>
      </c>
      <c r="FQ6" s="261" t="s">
        <v>320</v>
      </c>
      <c r="FR6" s="261" t="s">
        <v>320</v>
      </c>
      <c r="FS6" s="261" t="s">
        <v>320</v>
      </c>
      <c r="FT6" s="261" t="s">
        <v>320</v>
      </c>
      <c r="FU6" s="261" t="s">
        <v>320</v>
      </c>
      <c r="FV6" s="261" t="s">
        <v>320</v>
      </c>
      <c r="FW6" s="261" t="s">
        <v>320</v>
      </c>
      <c r="FX6" s="261" t="s">
        <v>320</v>
      </c>
      <c r="FY6" s="261" t="s">
        <v>320</v>
      </c>
      <c r="FZ6" s="261" t="s">
        <v>320</v>
      </c>
      <c r="GA6" s="261" t="s">
        <v>320</v>
      </c>
      <c r="GB6" s="261" t="s">
        <v>320</v>
      </c>
      <c r="GC6" s="261" t="s">
        <v>320</v>
      </c>
      <c r="GD6" s="261" t="s">
        <v>320</v>
      </c>
      <c r="GE6" s="261" t="s">
        <v>320</v>
      </c>
      <c r="GF6" s="261" t="s">
        <v>320</v>
      </c>
      <c r="GG6" s="261" t="s">
        <v>320</v>
      </c>
      <c r="GH6" s="261" t="s">
        <v>320</v>
      </c>
      <c r="GI6" s="261" t="s">
        <v>320</v>
      </c>
      <c r="GJ6" s="261" t="s">
        <v>320</v>
      </c>
      <c r="GK6" s="261" t="s">
        <v>320</v>
      </c>
      <c r="GL6" s="261" t="s">
        <v>320</v>
      </c>
      <c r="GM6" s="261" t="s">
        <v>320</v>
      </c>
      <c r="GN6" s="261" t="s">
        <v>320</v>
      </c>
      <c r="GO6" s="261" t="s">
        <v>320</v>
      </c>
      <c r="GP6" s="261" t="s">
        <v>320</v>
      </c>
      <c r="GQ6" s="261" t="s">
        <v>320</v>
      </c>
      <c r="GR6" s="261" t="s">
        <v>320</v>
      </c>
      <c r="GS6" s="261" t="s">
        <v>320</v>
      </c>
      <c r="GT6" s="261" t="s">
        <v>320</v>
      </c>
      <c r="GU6" s="261" t="s">
        <v>320</v>
      </c>
      <c r="GV6" s="261" t="s">
        <v>320</v>
      </c>
      <c r="GW6" s="261" t="s">
        <v>320</v>
      </c>
      <c r="GX6" s="261" t="s">
        <v>320</v>
      </c>
      <c r="GY6" s="261" t="s">
        <v>320</v>
      </c>
      <c r="GZ6" s="261" t="s">
        <v>320</v>
      </c>
      <c r="HA6" s="261" t="s">
        <v>320</v>
      </c>
      <c r="HB6" s="261" t="s">
        <v>320</v>
      </c>
      <c r="HC6" s="261" t="s">
        <v>320</v>
      </c>
      <c r="HD6" s="261" t="s">
        <v>320</v>
      </c>
      <c r="HE6" s="261" t="s">
        <v>320</v>
      </c>
      <c r="HF6" s="261" t="s">
        <v>320</v>
      </c>
      <c r="HG6" s="261" t="s">
        <v>320</v>
      </c>
      <c r="HH6" s="261" t="s">
        <v>320</v>
      </c>
      <c r="HI6" s="261" t="s">
        <v>320</v>
      </c>
      <c r="HJ6" s="261" t="s">
        <v>320</v>
      </c>
      <c r="HK6" s="261" t="s">
        <v>320</v>
      </c>
      <c r="HL6" s="261" t="s">
        <v>320</v>
      </c>
      <c r="HM6" s="261" t="s">
        <v>320</v>
      </c>
      <c r="HN6" s="261" t="s">
        <v>320</v>
      </c>
      <c r="HO6" s="261" t="s">
        <v>320</v>
      </c>
      <c r="HP6" s="261" t="s">
        <v>320</v>
      </c>
      <c r="HQ6" s="261" t="s">
        <v>320</v>
      </c>
      <c r="HR6" s="261" t="s">
        <v>320</v>
      </c>
      <c r="HS6" s="261" t="s">
        <v>320</v>
      </c>
      <c r="HT6" s="261" t="s">
        <v>320</v>
      </c>
      <c r="HU6" s="261" t="s">
        <v>320</v>
      </c>
      <c r="HV6" s="261" t="s">
        <v>320</v>
      </c>
      <c r="HW6" s="261" t="s">
        <v>320</v>
      </c>
      <c r="HX6" s="261" t="s">
        <v>320</v>
      </c>
      <c r="HY6" s="261" t="s">
        <v>320</v>
      </c>
      <c r="HZ6" s="261" t="s">
        <v>320</v>
      </c>
      <c r="IA6" s="261" t="s">
        <v>320</v>
      </c>
      <c r="IB6" s="261" t="s">
        <v>320</v>
      </c>
      <c r="IC6" s="261" t="s">
        <v>320</v>
      </c>
      <c r="ID6" s="261" t="s">
        <v>320</v>
      </c>
      <c r="IE6" s="261" t="s">
        <v>320</v>
      </c>
      <c r="IF6" s="261" t="s">
        <v>320</v>
      </c>
      <c r="IG6" s="261" t="s">
        <v>320</v>
      </c>
      <c r="IH6" s="261" t="s">
        <v>320</v>
      </c>
      <c r="II6" s="261" t="s">
        <v>320</v>
      </c>
      <c r="IJ6" s="261" t="s">
        <v>320</v>
      </c>
      <c r="IK6" s="261" t="s">
        <v>320</v>
      </c>
      <c r="IL6" s="261" t="s">
        <v>320</v>
      </c>
      <c r="IM6" s="261" t="s">
        <v>320</v>
      </c>
      <c r="IN6" s="261" t="s">
        <v>320</v>
      </c>
      <c r="IO6" s="261" t="s">
        <v>320</v>
      </c>
      <c r="IP6" s="261" t="s">
        <v>320</v>
      </c>
      <c r="IQ6" s="261" t="s">
        <v>320</v>
      </c>
      <c r="IR6" s="261" t="s">
        <v>320</v>
      </c>
      <c r="IS6" s="261" t="s">
        <v>320</v>
      </c>
      <c r="IT6" s="261" t="s">
        <v>320</v>
      </c>
      <c r="IU6" s="261" t="s">
        <v>320</v>
      </c>
      <c r="IV6" s="261" t="s">
        <v>320</v>
      </c>
      <c r="IW6" s="261" t="s">
        <v>320</v>
      </c>
      <c r="IX6" s="261" t="s">
        <v>320</v>
      </c>
      <c r="IY6" s="261" t="s">
        <v>320</v>
      </c>
      <c r="IZ6" s="261" t="s">
        <v>320</v>
      </c>
      <c r="JA6" s="261" t="s">
        <v>320</v>
      </c>
      <c r="JB6" s="261" t="s">
        <v>320</v>
      </c>
      <c r="JC6" s="261" t="s">
        <v>320</v>
      </c>
      <c r="JD6" s="261" t="s">
        <v>320</v>
      </c>
      <c r="JE6" s="261" t="s">
        <v>320</v>
      </c>
      <c r="JF6" s="261" t="s">
        <v>320</v>
      </c>
      <c r="JG6" s="261" t="s">
        <v>320</v>
      </c>
      <c r="JH6" s="261" t="s">
        <v>320</v>
      </c>
      <c r="JI6" s="261" t="s">
        <v>320</v>
      </c>
      <c r="JJ6" s="261" t="s">
        <v>320</v>
      </c>
      <c r="JK6" s="261" t="s">
        <v>320</v>
      </c>
      <c r="JL6" s="261" t="s">
        <v>320</v>
      </c>
      <c r="JM6" s="261" t="s">
        <v>320</v>
      </c>
      <c r="JN6" s="261" t="s">
        <v>320</v>
      </c>
      <c r="JO6" s="261" t="s">
        <v>320</v>
      </c>
      <c r="JP6" s="261" t="s">
        <v>320</v>
      </c>
      <c r="JQ6" s="261" t="s">
        <v>320</v>
      </c>
      <c r="JR6" s="261" t="s">
        <v>320</v>
      </c>
      <c r="JS6" s="261" t="s">
        <v>320</v>
      </c>
      <c r="JT6" s="261" t="s">
        <v>320</v>
      </c>
      <c r="JU6" s="261" t="s">
        <v>320</v>
      </c>
      <c r="JV6" s="261" t="s">
        <v>320</v>
      </c>
      <c r="JW6" s="261" t="s">
        <v>320</v>
      </c>
      <c r="JX6" s="261" t="s">
        <v>320</v>
      </c>
      <c r="JY6" s="261" t="s">
        <v>320</v>
      </c>
      <c r="JZ6" s="261" t="s">
        <v>320</v>
      </c>
      <c r="KA6" s="261" t="s">
        <v>320</v>
      </c>
      <c r="KB6" s="261" t="s">
        <v>320</v>
      </c>
      <c r="KC6" s="261" t="s">
        <v>320</v>
      </c>
      <c r="KD6" s="261" t="s">
        <v>320</v>
      </c>
      <c r="KE6" s="261" t="s">
        <v>320</v>
      </c>
      <c r="KF6" s="261" t="s">
        <v>320</v>
      </c>
      <c r="KG6" s="261" t="s">
        <v>320</v>
      </c>
      <c r="KH6" s="261" t="s">
        <v>320</v>
      </c>
      <c r="KI6" s="261" t="s">
        <v>320</v>
      </c>
      <c r="KJ6" s="261" t="s">
        <v>320</v>
      </c>
      <c r="KK6" s="261" t="s">
        <v>320</v>
      </c>
      <c r="KL6" s="261" t="s">
        <v>320</v>
      </c>
      <c r="KM6" s="261" t="s">
        <v>320</v>
      </c>
      <c r="KN6" s="261" t="s">
        <v>320</v>
      </c>
      <c r="KO6" s="261" t="s">
        <v>320</v>
      </c>
      <c r="KP6" s="261" t="s">
        <v>320</v>
      </c>
      <c r="KQ6" s="261" t="s">
        <v>320</v>
      </c>
      <c r="KR6" s="261" t="s">
        <v>320</v>
      </c>
      <c r="KS6" s="261" t="s">
        <v>320</v>
      </c>
      <c r="KT6" s="261" t="s">
        <v>320</v>
      </c>
      <c r="KU6" s="261" t="s">
        <v>320</v>
      </c>
      <c r="KV6" s="261" t="s">
        <v>320</v>
      </c>
      <c r="KW6" s="261" t="s">
        <v>320</v>
      </c>
      <c r="KX6" s="261" t="s">
        <v>320</v>
      </c>
      <c r="KY6" s="261" t="s">
        <v>320</v>
      </c>
      <c r="KZ6" s="261" t="s">
        <v>320</v>
      </c>
      <c r="LA6" s="261" t="s">
        <v>320</v>
      </c>
      <c r="LB6" s="261" t="s">
        <v>320</v>
      </c>
      <c r="LC6" s="261" t="s">
        <v>320</v>
      </c>
      <c r="LD6" s="261" t="s">
        <v>320</v>
      </c>
      <c r="LE6" s="261" t="s">
        <v>320</v>
      </c>
      <c r="LF6" s="261" t="s">
        <v>320</v>
      </c>
      <c r="LG6" s="261" t="s">
        <v>320</v>
      </c>
      <c r="LH6" s="261" t="s">
        <v>320</v>
      </c>
      <c r="LI6" s="261" t="s">
        <v>320</v>
      </c>
      <c r="LJ6" s="261" t="s">
        <v>320</v>
      </c>
      <c r="LK6" s="261" t="s">
        <v>320</v>
      </c>
      <c r="LL6" s="261" t="s">
        <v>320</v>
      </c>
      <c r="LM6" s="261" t="s">
        <v>320</v>
      </c>
      <c r="LN6" s="261" t="s">
        <v>320</v>
      </c>
      <c r="LO6" s="261" t="s">
        <v>320</v>
      </c>
      <c r="LP6" s="261" t="s">
        <v>320</v>
      </c>
      <c r="LQ6" s="261" t="s">
        <v>320</v>
      </c>
      <c r="LR6" s="261" t="s">
        <v>320</v>
      </c>
      <c r="LS6" s="261" t="s">
        <v>320</v>
      </c>
      <c r="LT6" s="261" t="s">
        <v>320</v>
      </c>
      <c r="LU6" s="261" t="s">
        <v>320</v>
      </c>
      <c r="LV6" s="261" t="s">
        <v>320</v>
      </c>
      <c r="LW6" s="261" t="s">
        <v>320</v>
      </c>
      <c r="LX6" s="261" t="s">
        <v>320</v>
      </c>
      <c r="LY6" s="261" t="s">
        <v>320</v>
      </c>
      <c r="LZ6" s="261" t="s">
        <v>320</v>
      </c>
      <c r="MA6" s="261" t="s">
        <v>320</v>
      </c>
      <c r="MB6" s="261" t="s">
        <v>320</v>
      </c>
      <c r="MC6" s="261" t="s">
        <v>320</v>
      </c>
      <c r="MD6" s="261" t="s">
        <v>320</v>
      </c>
      <c r="ME6" s="261" t="s">
        <v>320</v>
      </c>
      <c r="MF6" s="261" t="s">
        <v>320</v>
      </c>
      <c r="MG6" s="261" t="s">
        <v>320</v>
      </c>
      <c r="MH6" s="261" t="s">
        <v>320</v>
      </c>
      <c r="MI6" s="261" t="s">
        <v>320</v>
      </c>
      <c r="MJ6" s="261" t="s">
        <v>320</v>
      </c>
      <c r="MK6" s="261" t="s">
        <v>320</v>
      </c>
      <c r="ML6" s="261" t="s">
        <v>320</v>
      </c>
      <c r="MM6" s="261" t="s">
        <v>320</v>
      </c>
      <c r="MN6" s="261" t="s">
        <v>320</v>
      </c>
      <c r="MO6" s="261" t="s">
        <v>320</v>
      </c>
      <c r="MP6" s="261" t="s">
        <v>320</v>
      </c>
      <c r="MQ6" s="261" t="s">
        <v>320</v>
      </c>
      <c r="MR6" s="261" t="s">
        <v>320</v>
      </c>
      <c r="MS6" s="261" t="s">
        <v>320</v>
      </c>
      <c r="MT6" s="261" t="s">
        <v>320</v>
      </c>
      <c r="MU6" s="261" t="s">
        <v>320</v>
      </c>
      <c r="MV6" s="261" t="s">
        <v>320</v>
      </c>
      <c r="MW6" s="261" t="s">
        <v>320</v>
      </c>
      <c r="MX6" s="261" t="s">
        <v>320</v>
      </c>
      <c r="MY6" s="261" t="s">
        <v>320</v>
      </c>
      <c r="MZ6" s="261" t="s">
        <v>320</v>
      </c>
      <c r="NA6" s="261" t="s">
        <v>320</v>
      </c>
      <c r="NB6" s="261" t="s">
        <v>320</v>
      </c>
      <c r="NC6" s="261" t="s">
        <v>320</v>
      </c>
      <c r="ND6" s="261" t="s">
        <v>320</v>
      </c>
      <c r="NE6" s="261" t="s">
        <v>320</v>
      </c>
      <c r="NF6" s="261" t="s">
        <v>320</v>
      </c>
      <c r="NG6" s="261" t="s">
        <v>320</v>
      </c>
      <c r="NH6" s="261" t="s">
        <v>320</v>
      </c>
      <c r="NI6" s="261" t="s">
        <v>320</v>
      </c>
      <c r="NJ6" s="261" t="s">
        <v>320</v>
      </c>
      <c r="NK6" s="261" t="s">
        <v>320</v>
      </c>
      <c r="NL6" s="261" t="s">
        <v>320</v>
      </c>
      <c r="NM6" s="261" t="s">
        <v>320</v>
      </c>
      <c r="NN6" s="261" t="s">
        <v>320</v>
      </c>
      <c r="NO6" s="261" t="s">
        <v>320</v>
      </c>
      <c r="NP6" s="261" t="s">
        <v>320</v>
      </c>
      <c r="NQ6" s="261" t="s">
        <v>320</v>
      </c>
      <c r="NR6" s="261" t="s">
        <v>320</v>
      </c>
      <c r="NS6" s="261" t="s">
        <v>320</v>
      </c>
      <c r="NT6" s="261" t="s">
        <v>320</v>
      </c>
      <c r="NU6" s="261" t="s">
        <v>320</v>
      </c>
      <c r="NV6" s="261" t="s">
        <v>320</v>
      </c>
      <c r="NW6" s="261" t="s">
        <v>320</v>
      </c>
      <c r="NX6" s="261" t="s">
        <v>320</v>
      </c>
      <c r="NY6" s="261" t="s">
        <v>320</v>
      </c>
      <c r="NZ6" s="261" t="s">
        <v>320</v>
      </c>
      <c r="OA6" s="261" t="s">
        <v>320</v>
      </c>
      <c r="OB6" s="261" t="s">
        <v>320</v>
      </c>
      <c r="OC6" s="261" t="s">
        <v>320</v>
      </c>
      <c r="OD6" s="261" t="s">
        <v>320</v>
      </c>
      <c r="OE6" s="261" t="s">
        <v>320</v>
      </c>
      <c r="OF6" s="261" t="s">
        <v>320</v>
      </c>
      <c r="OG6" s="261" t="s">
        <v>320</v>
      </c>
      <c r="OH6" s="261" t="s">
        <v>320</v>
      </c>
      <c r="OI6" s="261" t="s">
        <v>320</v>
      </c>
      <c r="OJ6" s="261" t="s">
        <v>320</v>
      </c>
      <c r="OK6" s="261" t="s">
        <v>320</v>
      </c>
      <c r="OL6" s="261" t="s">
        <v>320</v>
      </c>
      <c r="OM6" s="261" t="s">
        <v>320</v>
      </c>
      <c r="ON6" s="261" t="s">
        <v>320</v>
      </c>
      <c r="OO6" s="261" t="s">
        <v>320</v>
      </c>
      <c r="OP6" s="261" t="s">
        <v>320</v>
      </c>
      <c r="OQ6" s="261" t="s">
        <v>320</v>
      </c>
      <c r="OR6" s="261" t="s">
        <v>320</v>
      </c>
      <c r="OS6" s="261" t="s">
        <v>320</v>
      </c>
      <c r="OT6" s="261" t="s">
        <v>320</v>
      </c>
      <c r="OU6" s="261" t="s">
        <v>320</v>
      </c>
      <c r="OV6" s="261" t="s">
        <v>320</v>
      </c>
      <c r="OW6" s="261" t="s">
        <v>320</v>
      </c>
      <c r="OX6" s="261" t="s">
        <v>320</v>
      </c>
      <c r="OY6" s="261" t="s">
        <v>320</v>
      </c>
      <c r="OZ6" s="261" t="s">
        <v>320</v>
      </c>
      <c r="PA6" s="261" t="s">
        <v>320</v>
      </c>
      <c r="PB6" s="261" t="s">
        <v>320</v>
      </c>
      <c r="PC6" s="261" t="s">
        <v>320</v>
      </c>
      <c r="PD6" s="261" t="s">
        <v>320</v>
      </c>
      <c r="PE6" s="261" t="s">
        <v>320</v>
      </c>
      <c r="PF6" s="261" t="s">
        <v>320</v>
      </c>
      <c r="PG6" s="261" t="s">
        <v>320</v>
      </c>
      <c r="PH6" s="261" t="s">
        <v>320</v>
      </c>
      <c r="PI6" s="261" t="s">
        <v>320</v>
      </c>
      <c r="PJ6" s="261" t="s">
        <v>320</v>
      </c>
      <c r="PK6" s="261" t="s">
        <v>320</v>
      </c>
      <c r="PL6" s="261" t="s">
        <v>320</v>
      </c>
      <c r="PM6" s="261" t="s">
        <v>320</v>
      </c>
      <c r="PN6" s="261" t="s">
        <v>320</v>
      </c>
      <c r="PO6" s="261" t="s">
        <v>320</v>
      </c>
      <c r="PP6" s="261" t="s">
        <v>320</v>
      </c>
      <c r="PQ6" s="261" t="s">
        <v>320</v>
      </c>
      <c r="PR6" s="261" t="s">
        <v>320</v>
      </c>
      <c r="PS6" s="261" t="s">
        <v>320</v>
      </c>
      <c r="PT6" s="261" t="s">
        <v>320</v>
      </c>
      <c r="PU6" s="261" t="s">
        <v>320</v>
      </c>
      <c r="PV6" s="261" t="s">
        <v>320</v>
      </c>
      <c r="PW6" s="261" t="s">
        <v>320</v>
      </c>
      <c r="PX6" s="261" t="s">
        <v>320</v>
      </c>
      <c r="PY6" s="261" t="s">
        <v>320</v>
      </c>
      <c r="PZ6" s="261" t="s">
        <v>320</v>
      </c>
      <c r="QA6" s="261" t="s">
        <v>320</v>
      </c>
      <c r="QB6" s="261" t="s">
        <v>320</v>
      </c>
      <c r="QC6" s="261" t="s">
        <v>320</v>
      </c>
      <c r="QD6" s="261" t="s">
        <v>320</v>
      </c>
      <c r="QE6" s="261" t="s">
        <v>320</v>
      </c>
      <c r="QF6" s="261" t="s">
        <v>320</v>
      </c>
      <c r="QG6" s="261" t="s">
        <v>320</v>
      </c>
      <c r="QH6" s="261" t="s">
        <v>320</v>
      </c>
      <c r="QI6" s="261" t="s">
        <v>320</v>
      </c>
      <c r="QJ6" s="261" t="s">
        <v>320</v>
      </c>
      <c r="QK6" s="261" t="s">
        <v>320</v>
      </c>
      <c r="QL6" s="261" t="s">
        <v>320</v>
      </c>
      <c r="QM6" s="261" t="s">
        <v>320</v>
      </c>
      <c r="QN6" s="261" t="s">
        <v>320</v>
      </c>
      <c r="QO6" s="261" t="s">
        <v>320</v>
      </c>
      <c r="QP6" s="261" t="s">
        <v>320</v>
      </c>
      <c r="QQ6" s="261" t="s">
        <v>320</v>
      </c>
      <c r="QR6" s="261" t="s">
        <v>320</v>
      </c>
      <c r="QS6" s="261" t="s">
        <v>320</v>
      </c>
      <c r="QT6" s="261" t="s">
        <v>320</v>
      </c>
      <c r="QU6" s="261" t="s">
        <v>320</v>
      </c>
      <c r="QV6" s="261" t="s">
        <v>320</v>
      </c>
      <c r="QW6" s="261" t="s">
        <v>320</v>
      </c>
      <c r="QX6" s="261" t="s">
        <v>320</v>
      </c>
      <c r="QY6" s="261" t="s">
        <v>320</v>
      </c>
      <c r="QZ6" s="261" t="s">
        <v>320</v>
      </c>
      <c r="RA6" s="261" t="s">
        <v>320</v>
      </c>
      <c r="RB6" s="261" t="s">
        <v>320</v>
      </c>
      <c r="RC6" s="261" t="s">
        <v>320</v>
      </c>
      <c r="RD6" s="261" t="s">
        <v>320</v>
      </c>
      <c r="RE6" s="261" t="s">
        <v>320</v>
      </c>
      <c r="RF6" s="261" t="s">
        <v>320</v>
      </c>
      <c r="RG6" s="261" t="s">
        <v>320</v>
      </c>
      <c r="RH6" s="261" t="s">
        <v>320</v>
      </c>
      <c r="RI6" s="261" t="s">
        <v>320</v>
      </c>
      <c r="RJ6" s="261" t="s">
        <v>320</v>
      </c>
      <c r="RK6" s="261" t="s">
        <v>320</v>
      </c>
      <c r="RL6" s="261" t="s">
        <v>320</v>
      </c>
      <c r="RM6" s="261" t="s">
        <v>320</v>
      </c>
      <c r="RN6" s="261" t="s">
        <v>320</v>
      </c>
      <c r="RO6" s="261" t="s">
        <v>320</v>
      </c>
      <c r="RP6" s="261" t="s">
        <v>320</v>
      </c>
      <c r="RQ6" s="261" t="s">
        <v>320</v>
      </c>
      <c r="RR6" s="261" t="s">
        <v>320</v>
      </c>
      <c r="RS6" s="261" t="s">
        <v>320</v>
      </c>
      <c r="RT6" s="261" t="s">
        <v>320</v>
      </c>
      <c r="RU6" s="261" t="s">
        <v>320</v>
      </c>
      <c r="RV6" s="261" t="s">
        <v>320</v>
      </c>
      <c r="RW6" s="261" t="s">
        <v>320</v>
      </c>
      <c r="RX6" s="261" t="s">
        <v>320</v>
      </c>
      <c r="RY6" s="261" t="s">
        <v>320</v>
      </c>
      <c r="RZ6" s="261" t="s">
        <v>320</v>
      </c>
      <c r="SA6" s="261" t="s">
        <v>320</v>
      </c>
      <c r="SB6" s="261" t="s">
        <v>320</v>
      </c>
      <c r="SC6" s="261" t="s">
        <v>320</v>
      </c>
      <c r="SD6" s="261" t="s">
        <v>320</v>
      </c>
      <c r="SE6" s="261" t="s">
        <v>320</v>
      </c>
      <c r="SF6" s="261" t="s">
        <v>320</v>
      </c>
      <c r="SG6" s="261" t="s">
        <v>320</v>
      </c>
      <c r="SH6" s="261" t="s">
        <v>320</v>
      </c>
      <c r="SI6" s="261" t="s">
        <v>320</v>
      </c>
      <c r="SJ6" s="261" t="s">
        <v>320</v>
      </c>
      <c r="SK6" s="261" t="s">
        <v>320</v>
      </c>
      <c r="SL6" s="261" t="s">
        <v>320</v>
      </c>
      <c r="SM6" s="261" t="s">
        <v>320</v>
      </c>
      <c r="SN6" s="261" t="s">
        <v>320</v>
      </c>
      <c r="SO6" s="261" t="s">
        <v>320</v>
      </c>
      <c r="SP6" s="261" t="s">
        <v>320</v>
      </c>
      <c r="SQ6" s="261" t="s">
        <v>320</v>
      </c>
      <c r="SR6" s="261" t="s">
        <v>320</v>
      </c>
      <c r="SS6" s="261" t="s">
        <v>320</v>
      </c>
      <c r="ST6" s="261" t="s">
        <v>320</v>
      </c>
      <c r="SU6" s="261" t="s">
        <v>320</v>
      </c>
      <c r="SV6" s="261" t="s">
        <v>320</v>
      </c>
      <c r="SW6" s="261" t="s">
        <v>320</v>
      </c>
      <c r="SX6" s="261" t="s">
        <v>320</v>
      </c>
      <c r="SY6" s="261" t="s">
        <v>320</v>
      </c>
      <c r="SZ6" s="261" t="s">
        <v>320</v>
      </c>
      <c r="TA6" s="261" t="s">
        <v>320</v>
      </c>
      <c r="TB6" s="261" t="s">
        <v>320</v>
      </c>
      <c r="TC6" s="261" t="s">
        <v>320</v>
      </c>
      <c r="TD6" s="261" t="s">
        <v>320</v>
      </c>
      <c r="TE6" s="261" t="s">
        <v>320</v>
      </c>
      <c r="TF6" s="261" t="s">
        <v>320</v>
      </c>
      <c r="TG6" s="261" t="s">
        <v>320</v>
      </c>
      <c r="TH6" s="261" t="s">
        <v>320</v>
      </c>
      <c r="TI6" s="261" t="s">
        <v>320</v>
      </c>
      <c r="TJ6" s="261" t="s">
        <v>320</v>
      </c>
      <c r="TK6" s="261" t="s">
        <v>320</v>
      </c>
      <c r="TL6" s="261" t="s">
        <v>320</v>
      </c>
      <c r="TM6" s="261" t="s">
        <v>320</v>
      </c>
      <c r="TN6" s="261" t="s">
        <v>320</v>
      </c>
      <c r="TO6" s="261" t="s">
        <v>320</v>
      </c>
      <c r="TP6" s="261" t="s">
        <v>320</v>
      </c>
      <c r="TQ6" s="261" t="s">
        <v>320</v>
      </c>
      <c r="TR6" s="261" t="s">
        <v>320</v>
      </c>
      <c r="TS6" s="261" t="s">
        <v>320</v>
      </c>
      <c r="TT6" s="261" t="s">
        <v>320</v>
      </c>
      <c r="TU6" s="261" t="s">
        <v>320</v>
      </c>
      <c r="TV6" s="261" t="s">
        <v>320</v>
      </c>
      <c r="TW6" s="261" t="s">
        <v>320</v>
      </c>
      <c r="TX6" s="261" t="s">
        <v>320</v>
      </c>
      <c r="TY6" s="261" t="s">
        <v>320</v>
      </c>
      <c r="TZ6" s="261" t="s">
        <v>320</v>
      </c>
      <c r="UA6" s="261" t="s">
        <v>320</v>
      </c>
      <c r="UB6" s="261" t="s">
        <v>320</v>
      </c>
      <c r="UC6" s="261" t="s">
        <v>320</v>
      </c>
      <c r="UD6" s="261" t="s">
        <v>320</v>
      </c>
      <c r="UE6" s="261" t="s">
        <v>320</v>
      </c>
      <c r="UF6" s="261" t="s">
        <v>320</v>
      </c>
      <c r="UG6" s="261" t="s">
        <v>320</v>
      </c>
      <c r="UH6" s="261" t="s">
        <v>320</v>
      </c>
      <c r="UI6" s="261" t="s">
        <v>320</v>
      </c>
      <c r="UJ6" s="261" t="s">
        <v>320</v>
      </c>
      <c r="UK6" s="261" t="s">
        <v>320</v>
      </c>
      <c r="UL6" s="261" t="s">
        <v>320</v>
      </c>
      <c r="UM6" s="261" t="s">
        <v>320</v>
      </c>
      <c r="UN6" s="261" t="s">
        <v>320</v>
      </c>
      <c r="UO6" s="261" t="s">
        <v>320</v>
      </c>
      <c r="UP6" s="261" t="s">
        <v>320</v>
      </c>
      <c r="UQ6" s="261" t="s">
        <v>320</v>
      </c>
      <c r="UR6" s="261" t="s">
        <v>320</v>
      </c>
      <c r="US6" s="261" t="s">
        <v>320</v>
      </c>
      <c r="UT6" s="261" t="s">
        <v>320</v>
      </c>
      <c r="UU6" s="261" t="s">
        <v>320</v>
      </c>
      <c r="UV6" s="261" t="s">
        <v>320</v>
      </c>
      <c r="UW6" s="261" t="s">
        <v>320</v>
      </c>
      <c r="UX6" s="261" t="s">
        <v>320</v>
      </c>
      <c r="UY6" s="261" t="s">
        <v>320</v>
      </c>
      <c r="UZ6" s="261" t="s">
        <v>320</v>
      </c>
      <c r="VA6" s="261" t="s">
        <v>320</v>
      </c>
      <c r="VB6" s="261" t="s">
        <v>320</v>
      </c>
      <c r="VC6" s="261" t="s">
        <v>320</v>
      </c>
      <c r="VD6" s="261" t="s">
        <v>320</v>
      </c>
      <c r="VE6" s="261" t="s">
        <v>320</v>
      </c>
      <c r="VF6" s="261" t="s">
        <v>320</v>
      </c>
      <c r="VG6" s="261" t="s">
        <v>320</v>
      </c>
      <c r="VH6" s="261" t="s">
        <v>320</v>
      </c>
      <c r="VI6" s="261" t="s">
        <v>320</v>
      </c>
      <c r="VJ6" s="261" t="s">
        <v>320</v>
      </c>
      <c r="VK6" s="261" t="s">
        <v>320</v>
      </c>
      <c r="VL6" s="261" t="s">
        <v>320</v>
      </c>
      <c r="VM6" s="261" t="s">
        <v>320</v>
      </c>
      <c r="VN6" s="261" t="s">
        <v>320</v>
      </c>
      <c r="VO6" s="261" t="s">
        <v>320</v>
      </c>
      <c r="VP6" s="261" t="s">
        <v>320</v>
      </c>
      <c r="VQ6" s="261" t="s">
        <v>320</v>
      </c>
      <c r="VR6" s="261" t="s">
        <v>320</v>
      </c>
      <c r="VS6" s="261" t="s">
        <v>320</v>
      </c>
      <c r="VT6" s="261" t="s">
        <v>320</v>
      </c>
      <c r="VU6" s="261" t="s">
        <v>320</v>
      </c>
      <c r="VV6" s="261" t="s">
        <v>320</v>
      </c>
      <c r="VW6" s="261" t="s">
        <v>320</v>
      </c>
      <c r="VX6" s="261" t="s">
        <v>320</v>
      </c>
      <c r="VY6" s="261" t="s">
        <v>320</v>
      </c>
      <c r="VZ6" s="261" t="s">
        <v>320</v>
      </c>
      <c r="WA6" s="261" t="s">
        <v>320</v>
      </c>
      <c r="WB6" s="261" t="s">
        <v>320</v>
      </c>
      <c r="WC6" s="261" t="s">
        <v>320</v>
      </c>
      <c r="WD6" s="261" t="s">
        <v>320</v>
      </c>
      <c r="WE6" s="261" t="s">
        <v>320</v>
      </c>
      <c r="WF6" s="261" t="s">
        <v>320</v>
      </c>
      <c r="WG6" s="261" t="s">
        <v>320</v>
      </c>
      <c r="WH6" s="261" t="s">
        <v>320</v>
      </c>
      <c r="WI6" s="261" t="s">
        <v>320</v>
      </c>
      <c r="WJ6" s="261" t="s">
        <v>320</v>
      </c>
      <c r="WK6" s="261" t="s">
        <v>320</v>
      </c>
      <c r="WL6" s="261" t="s">
        <v>320</v>
      </c>
      <c r="WM6" s="261" t="s">
        <v>320</v>
      </c>
      <c r="WN6" s="261" t="s">
        <v>320</v>
      </c>
      <c r="WO6" s="261" t="s">
        <v>320</v>
      </c>
      <c r="WP6" s="261" t="s">
        <v>320</v>
      </c>
      <c r="WQ6" s="261" t="s">
        <v>320</v>
      </c>
      <c r="WR6" s="261" t="s">
        <v>320</v>
      </c>
      <c r="WS6" s="261" t="s">
        <v>320</v>
      </c>
      <c r="WT6" s="261" t="s">
        <v>320</v>
      </c>
      <c r="WU6" s="261" t="s">
        <v>320</v>
      </c>
      <c r="WV6" s="261" t="s">
        <v>320</v>
      </c>
      <c r="WW6" s="261" t="s">
        <v>320</v>
      </c>
      <c r="WX6" s="261" t="s">
        <v>320</v>
      </c>
      <c r="WY6" s="261" t="s">
        <v>320</v>
      </c>
      <c r="WZ6" s="261" t="s">
        <v>320</v>
      </c>
      <c r="XA6" s="261" t="s">
        <v>320</v>
      </c>
      <c r="XB6" s="261" t="s">
        <v>320</v>
      </c>
      <c r="XC6" s="261" t="s">
        <v>320</v>
      </c>
      <c r="XD6" s="261" t="s">
        <v>320</v>
      </c>
      <c r="XE6" s="261" t="s">
        <v>320</v>
      </c>
      <c r="XF6" s="261" t="s">
        <v>320</v>
      </c>
      <c r="XG6" s="261" t="s">
        <v>320</v>
      </c>
      <c r="XH6" s="261" t="s">
        <v>320</v>
      </c>
      <c r="XI6" s="261" t="s">
        <v>320</v>
      </c>
      <c r="XJ6" s="261" t="s">
        <v>320</v>
      </c>
      <c r="XK6" s="261" t="s">
        <v>320</v>
      </c>
      <c r="XL6" s="261" t="s">
        <v>320</v>
      </c>
      <c r="XM6" s="261" t="s">
        <v>320</v>
      </c>
      <c r="XN6" s="261" t="s">
        <v>320</v>
      </c>
      <c r="XO6" s="261" t="s">
        <v>320</v>
      </c>
      <c r="XP6" s="261" t="s">
        <v>320</v>
      </c>
      <c r="XQ6" s="261" t="s">
        <v>320</v>
      </c>
      <c r="XR6" s="261" t="s">
        <v>320</v>
      </c>
      <c r="XS6" s="261" t="s">
        <v>320</v>
      </c>
      <c r="XT6" s="261" t="s">
        <v>320</v>
      </c>
      <c r="XU6" s="261" t="s">
        <v>320</v>
      </c>
      <c r="XV6" s="261" t="s">
        <v>320</v>
      </c>
      <c r="XW6" s="261" t="s">
        <v>320</v>
      </c>
      <c r="XX6" s="261" t="s">
        <v>320</v>
      </c>
      <c r="XY6" s="261" t="s">
        <v>320</v>
      </c>
      <c r="XZ6" s="261" t="s">
        <v>320</v>
      </c>
      <c r="YA6" s="261" t="s">
        <v>320</v>
      </c>
      <c r="YB6" s="261" t="s">
        <v>320</v>
      </c>
      <c r="YC6" s="261" t="s">
        <v>320</v>
      </c>
      <c r="YD6" s="261" t="s">
        <v>320</v>
      </c>
      <c r="YE6" s="261" t="s">
        <v>320</v>
      </c>
      <c r="YF6" s="261" t="s">
        <v>320</v>
      </c>
      <c r="YG6" s="261" t="s">
        <v>320</v>
      </c>
      <c r="YH6" s="261" t="s">
        <v>320</v>
      </c>
      <c r="YI6" s="261" t="s">
        <v>320</v>
      </c>
      <c r="YJ6" s="261" t="s">
        <v>320</v>
      </c>
      <c r="YK6" s="261" t="s">
        <v>320</v>
      </c>
      <c r="YL6" s="261" t="s">
        <v>320</v>
      </c>
      <c r="YM6" s="261" t="s">
        <v>320</v>
      </c>
      <c r="YN6" s="261" t="s">
        <v>320</v>
      </c>
      <c r="YO6" s="261" t="s">
        <v>320</v>
      </c>
      <c r="YP6" s="261" t="s">
        <v>320</v>
      </c>
      <c r="YQ6" s="261" t="s">
        <v>320</v>
      </c>
      <c r="YR6" s="261" t="s">
        <v>320</v>
      </c>
      <c r="YS6" s="261" t="s">
        <v>320</v>
      </c>
      <c r="YT6" s="261" t="s">
        <v>320</v>
      </c>
      <c r="YU6" s="261" t="s">
        <v>320</v>
      </c>
      <c r="YV6" s="261" t="s">
        <v>320</v>
      </c>
      <c r="YW6" s="261" t="s">
        <v>320</v>
      </c>
      <c r="YX6" s="261" t="s">
        <v>320</v>
      </c>
      <c r="YY6" s="261" t="s">
        <v>320</v>
      </c>
      <c r="YZ6" s="261" t="s">
        <v>320</v>
      </c>
      <c r="ZA6" s="261" t="s">
        <v>320</v>
      </c>
      <c r="ZB6" s="261" t="s">
        <v>320</v>
      </c>
      <c r="ZC6" s="261" t="s">
        <v>320</v>
      </c>
      <c r="ZD6" s="261" t="s">
        <v>320</v>
      </c>
      <c r="ZE6" s="261" t="s">
        <v>320</v>
      </c>
      <c r="ZF6" s="261" t="s">
        <v>320</v>
      </c>
      <c r="ZG6" s="261" t="s">
        <v>320</v>
      </c>
      <c r="ZH6" s="261" t="s">
        <v>320</v>
      </c>
      <c r="ZI6" s="261" t="s">
        <v>320</v>
      </c>
      <c r="ZJ6" s="261" t="s">
        <v>320</v>
      </c>
      <c r="ZK6" s="261" t="s">
        <v>320</v>
      </c>
      <c r="ZL6" s="261" t="s">
        <v>320</v>
      </c>
      <c r="ZM6" s="261" t="s">
        <v>320</v>
      </c>
      <c r="ZN6" s="261" t="s">
        <v>320</v>
      </c>
      <c r="ZO6" s="261" t="s">
        <v>320</v>
      </c>
      <c r="ZP6" s="261" t="s">
        <v>320</v>
      </c>
      <c r="ZQ6" s="261" t="s">
        <v>320</v>
      </c>
      <c r="ZR6" s="261" t="s">
        <v>320</v>
      </c>
      <c r="ZS6" s="261" t="s">
        <v>320</v>
      </c>
      <c r="ZT6" s="261" t="s">
        <v>320</v>
      </c>
      <c r="ZU6" s="261" t="s">
        <v>320</v>
      </c>
      <c r="ZV6" s="261" t="s">
        <v>320</v>
      </c>
      <c r="ZW6" s="261" t="s">
        <v>320</v>
      </c>
      <c r="ZX6" s="261" t="s">
        <v>320</v>
      </c>
      <c r="ZY6" s="261" t="s">
        <v>320</v>
      </c>
      <c r="ZZ6" s="261" t="s">
        <v>320</v>
      </c>
      <c r="AAA6" s="261" t="s">
        <v>320</v>
      </c>
      <c r="AAB6" s="261" t="s">
        <v>320</v>
      </c>
      <c r="AAC6" s="261" t="s">
        <v>320</v>
      </c>
      <c r="AAD6" s="261" t="s">
        <v>320</v>
      </c>
      <c r="AAE6" s="261" t="s">
        <v>320</v>
      </c>
      <c r="AAF6" s="261" t="s">
        <v>320</v>
      </c>
      <c r="AAG6" s="261" t="s">
        <v>320</v>
      </c>
      <c r="AAH6" s="261" t="s">
        <v>320</v>
      </c>
      <c r="AAI6" s="261" t="s">
        <v>320</v>
      </c>
      <c r="AAJ6" s="261" t="s">
        <v>320</v>
      </c>
      <c r="AAK6" s="261" t="s">
        <v>320</v>
      </c>
      <c r="AAL6" s="261" t="s">
        <v>320</v>
      </c>
      <c r="AAM6" s="261" t="s">
        <v>320</v>
      </c>
      <c r="AAN6" s="261" t="s">
        <v>320</v>
      </c>
      <c r="AAO6" s="261" t="s">
        <v>320</v>
      </c>
      <c r="AAP6" s="261" t="s">
        <v>320</v>
      </c>
      <c r="AAQ6" s="261" t="s">
        <v>320</v>
      </c>
      <c r="AAR6" s="261" t="s">
        <v>320</v>
      </c>
      <c r="AAS6" s="261" t="s">
        <v>320</v>
      </c>
      <c r="AAT6" s="261" t="s">
        <v>320</v>
      </c>
      <c r="AAU6" s="261" t="s">
        <v>320</v>
      </c>
      <c r="AAV6" s="261" t="s">
        <v>320</v>
      </c>
      <c r="AAW6" s="261" t="s">
        <v>320</v>
      </c>
      <c r="AAX6" s="261" t="s">
        <v>320</v>
      </c>
      <c r="AAY6" s="261" t="s">
        <v>320</v>
      </c>
      <c r="AAZ6" s="261" t="s">
        <v>320</v>
      </c>
      <c r="ABA6" s="261" t="s">
        <v>320</v>
      </c>
      <c r="ABB6" s="261" t="s">
        <v>320</v>
      </c>
      <c r="ABC6" s="261" t="s">
        <v>320</v>
      </c>
      <c r="ABD6" s="261" t="s">
        <v>320</v>
      </c>
      <c r="ABE6" s="261" t="s">
        <v>320</v>
      </c>
      <c r="ABF6" s="261" t="s">
        <v>320</v>
      </c>
      <c r="ABG6" s="261" t="s">
        <v>320</v>
      </c>
      <c r="ABH6" s="261" t="s">
        <v>320</v>
      </c>
      <c r="ABI6" s="261" t="s">
        <v>320</v>
      </c>
      <c r="ABJ6" s="261" t="s">
        <v>320</v>
      </c>
      <c r="ABK6" s="261" t="s">
        <v>320</v>
      </c>
      <c r="ABL6" s="261" t="s">
        <v>320</v>
      </c>
      <c r="ABM6" s="261" t="s">
        <v>320</v>
      </c>
      <c r="ABN6" s="261" t="s">
        <v>320</v>
      </c>
      <c r="ABO6" s="261" t="s">
        <v>320</v>
      </c>
      <c r="ABP6" s="261" t="s">
        <v>320</v>
      </c>
      <c r="ABQ6" s="261" t="s">
        <v>320</v>
      </c>
      <c r="ABR6" s="261" t="s">
        <v>320</v>
      </c>
      <c r="ABS6" s="261" t="s">
        <v>320</v>
      </c>
      <c r="ABT6" s="261" t="s">
        <v>320</v>
      </c>
      <c r="ABU6" s="261" t="s">
        <v>320</v>
      </c>
      <c r="ABV6" s="261" t="s">
        <v>320</v>
      </c>
      <c r="ABW6" s="261" t="s">
        <v>320</v>
      </c>
      <c r="ABX6" s="261" t="s">
        <v>320</v>
      </c>
      <c r="ABY6" s="261" t="s">
        <v>320</v>
      </c>
      <c r="ABZ6" s="261" t="s">
        <v>320</v>
      </c>
      <c r="ACA6" s="261" t="s">
        <v>320</v>
      </c>
      <c r="ACB6" s="261" t="s">
        <v>320</v>
      </c>
      <c r="ACC6" s="261" t="s">
        <v>320</v>
      </c>
      <c r="ACD6" s="261" t="s">
        <v>320</v>
      </c>
      <c r="ACE6" s="261" t="s">
        <v>320</v>
      </c>
      <c r="ACF6" s="261" t="s">
        <v>320</v>
      </c>
      <c r="ACG6" s="261" t="s">
        <v>320</v>
      </c>
      <c r="ACH6" s="261" t="s">
        <v>320</v>
      </c>
      <c r="ACI6" s="261" t="s">
        <v>320</v>
      </c>
      <c r="ACJ6" s="261" t="s">
        <v>320</v>
      </c>
      <c r="ACK6" s="261" t="s">
        <v>320</v>
      </c>
      <c r="ACL6" s="261" t="s">
        <v>320</v>
      </c>
      <c r="ACM6" s="261" t="s">
        <v>320</v>
      </c>
      <c r="ACN6" s="261" t="s">
        <v>320</v>
      </c>
      <c r="ACO6" s="261" t="s">
        <v>320</v>
      </c>
      <c r="ACP6" s="261" t="s">
        <v>320</v>
      </c>
      <c r="ACQ6" s="261" t="s">
        <v>320</v>
      </c>
      <c r="ACR6" s="261" t="s">
        <v>320</v>
      </c>
      <c r="ACS6" s="261" t="s">
        <v>320</v>
      </c>
      <c r="ACT6" s="261" t="s">
        <v>320</v>
      </c>
      <c r="ACU6" s="261" t="s">
        <v>320</v>
      </c>
      <c r="ACV6" s="261" t="s">
        <v>320</v>
      </c>
      <c r="ACW6" s="261" t="s">
        <v>320</v>
      </c>
      <c r="ACX6" s="261" t="s">
        <v>320</v>
      </c>
      <c r="ACY6" s="261" t="s">
        <v>320</v>
      </c>
      <c r="ACZ6" s="261" t="s">
        <v>320</v>
      </c>
      <c r="ADA6" s="261" t="s">
        <v>320</v>
      </c>
      <c r="ADB6" s="261" t="s">
        <v>320</v>
      </c>
      <c r="ADC6" s="261" t="s">
        <v>320</v>
      </c>
      <c r="ADD6" s="261" t="s">
        <v>320</v>
      </c>
      <c r="ADE6" s="261" t="s">
        <v>320</v>
      </c>
      <c r="ADF6" s="261" t="s">
        <v>320</v>
      </c>
      <c r="ADG6" s="261" t="s">
        <v>320</v>
      </c>
      <c r="ADH6" s="261" t="s">
        <v>320</v>
      </c>
      <c r="ADI6" s="261" t="s">
        <v>320</v>
      </c>
      <c r="ADJ6" s="261" t="s">
        <v>320</v>
      </c>
      <c r="ADK6" s="261" t="s">
        <v>320</v>
      </c>
      <c r="ADL6" s="261" t="s">
        <v>320</v>
      </c>
      <c r="ADM6" s="261" t="s">
        <v>320</v>
      </c>
      <c r="ADN6" s="261" t="s">
        <v>320</v>
      </c>
      <c r="ADO6" s="261" t="s">
        <v>320</v>
      </c>
      <c r="ADP6" s="261" t="s">
        <v>320</v>
      </c>
      <c r="ADQ6" s="261" t="s">
        <v>320</v>
      </c>
      <c r="ADR6" s="261" t="s">
        <v>320</v>
      </c>
      <c r="ADS6" s="261" t="s">
        <v>320</v>
      </c>
      <c r="ADT6" s="261" t="s">
        <v>320</v>
      </c>
      <c r="ADU6" s="261" t="s">
        <v>320</v>
      </c>
      <c r="ADV6" s="261" t="s">
        <v>320</v>
      </c>
      <c r="ADW6" s="261" t="s">
        <v>320</v>
      </c>
      <c r="ADX6" s="261" t="s">
        <v>320</v>
      </c>
      <c r="ADY6" s="261" t="s">
        <v>320</v>
      </c>
      <c r="ADZ6" s="261" t="s">
        <v>320</v>
      </c>
      <c r="AEA6" s="261" t="s">
        <v>320</v>
      </c>
      <c r="AEB6" s="261" t="s">
        <v>320</v>
      </c>
      <c r="AEC6" s="261" t="s">
        <v>320</v>
      </c>
      <c r="AED6" s="261" t="s">
        <v>320</v>
      </c>
      <c r="AEE6" s="261" t="s">
        <v>320</v>
      </c>
      <c r="AEF6" s="261" t="s">
        <v>320</v>
      </c>
      <c r="AEG6" s="261" t="s">
        <v>320</v>
      </c>
      <c r="AEH6" s="261" t="s">
        <v>320</v>
      </c>
      <c r="AEI6" s="261" t="s">
        <v>320</v>
      </c>
      <c r="AEJ6" s="261" t="s">
        <v>320</v>
      </c>
      <c r="AEK6" s="261" t="s">
        <v>320</v>
      </c>
      <c r="AEL6" s="261" t="s">
        <v>320</v>
      </c>
      <c r="AEM6" s="261" t="s">
        <v>320</v>
      </c>
      <c r="AEN6" s="261" t="s">
        <v>320</v>
      </c>
      <c r="AEO6" s="261" t="s">
        <v>320</v>
      </c>
      <c r="AEP6" s="261" t="s">
        <v>320</v>
      </c>
      <c r="AEQ6" s="261" t="s">
        <v>320</v>
      </c>
      <c r="AER6" s="261" t="s">
        <v>320</v>
      </c>
      <c r="AES6" s="261" t="s">
        <v>320</v>
      </c>
      <c r="AET6" s="261" t="s">
        <v>320</v>
      </c>
      <c r="AEU6" s="261" t="s">
        <v>320</v>
      </c>
      <c r="AEV6" s="261" t="s">
        <v>320</v>
      </c>
      <c r="AEW6" s="261" t="s">
        <v>320</v>
      </c>
      <c r="AEX6" s="261" t="s">
        <v>320</v>
      </c>
      <c r="AEY6" s="261" t="s">
        <v>320</v>
      </c>
      <c r="AEZ6" s="261" t="s">
        <v>320</v>
      </c>
      <c r="AFA6" s="261" t="s">
        <v>320</v>
      </c>
      <c r="AFB6" s="261" t="s">
        <v>320</v>
      </c>
      <c r="AFC6" s="261" t="s">
        <v>320</v>
      </c>
      <c r="AFD6" s="261" t="s">
        <v>320</v>
      </c>
      <c r="AFE6" s="261" t="s">
        <v>320</v>
      </c>
      <c r="AFF6" s="261" t="s">
        <v>320</v>
      </c>
      <c r="AFG6" s="261" t="s">
        <v>320</v>
      </c>
      <c r="AFH6" s="261" t="s">
        <v>320</v>
      </c>
      <c r="AFI6" s="261" t="s">
        <v>320</v>
      </c>
      <c r="AFJ6" s="261" t="s">
        <v>320</v>
      </c>
      <c r="AFK6" s="261" t="s">
        <v>320</v>
      </c>
      <c r="AFL6" s="261" t="s">
        <v>320</v>
      </c>
      <c r="AFM6" s="261" t="s">
        <v>320</v>
      </c>
      <c r="AFN6" s="261" t="s">
        <v>320</v>
      </c>
      <c r="AFO6" s="261" t="s">
        <v>320</v>
      </c>
      <c r="AFP6" s="261" t="s">
        <v>320</v>
      </c>
      <c r="AFQ6" s="261" t="s">
        <v>320</v>
      </c>
      <c r="AFR6" s="261" t="s">
        <v>320</v>
      </c>
      <c r="AFS6" s="261" t="s">
        <v>320</v>
      </c>
      <c r="AFT6" s="261" t="s">
        <v>320</v>
      </c>
      <c r="AFU6" s="261" t="s">
        <v>320</v>
      </c>
      <c r="AFV6" s="261" t="s">
        <v>320</v>
      </c>
      <c r="AFW6" s="261" t="s">
        <v>320</v>
      </c>
      <c r="AFX6" s="261" t="s">
        <v>320</v>
      </c>
      <c r="AFY6" s="261" t="s">
        <v>320</v>
      </c>
      <c r="AFZ6" s="261" t="s">
        <v>320</v>
      </c>
      <c r="AGA6" s="261" t="s">
        <v>320</v>
      </c>
      <c r="AGB6" s="261" t="s">
        <v>320</v>
      </c>
      <c r="AGC6" s="261" t="s">
        <v>320</v>
      </c>
      <c r="AGD6" s="261" t="s">
        <v>320</v>
      </c>
      <c r="AGE6" s="261" t="s">
        <v>320</v>
      </c>
      <c r="AGF6" s="261" t="s">
        <v>320</v>
      </c>
      <c r="AGG6" s="261" t="s">
        <v>320</v>
      </c>
      <c r="AGH6" s="261" t="s">
        <v>320</v>
      </c>
      <c r="AGI6" s="261" t="s">
        <v>320</v>
      </c>
      <c r="AGJ6" s="261" t="s">
        <v>320</v>
      </c>
      <c r="AGK6" s="261" t="s">
        <v>320</v>
      </c>
      <c r="AGL6" s="261" t="s">
        <v>320</v>
      </c>
      <c r="AGM6" s="261" t="s">
        <v>320</v>
      </c>
      <c r="AGN6" s="261" t="s">
        <v>320</v>
      </c>
      <c r="AGO6" s="261" t="s">
        <v>320</v>
      </c>
      <c r="AGP6" s="261" t="s">
        <v>320</v>
      </c>
      <c r="AGQ6" s="261" t="s">
        <v>320</v>
      </c>
      <c r="AGR6" s="261" t="s">
        <v>320</v>
      </c>
      <c r="AGS6" s="261" t="s">
        <v>320</v>
      </c>
      <c r="AGT6" s="261" t="s">
        <v>320</v>
      </c>
      <c r="AGU6" s="261" t="s">
        <v>320</v>
      </c>
      <c r="AGV6" s="261" t="s">
        <v>320</v>
      </c>
      <c r="AGW6" s="261" t="s">
        <v>320</v>
      </c>
      <c r="AGX6" s="261" t="s">
        <v>320</v>
      </c>
      <c r="AGY6" s="261" t="s">
        <v>320</v>
      </c>
      <c r="AGZ6" s="261" t="s">
        <v>320</v>
      </c>
      <c r="AHA6" s="261" t="s">
        <v>320</v>
      </c>
      <c r="AHB6" s="261" t="s">
        <v>320</v>
      </c>
      <c r="AHC6" s="261" t="s">
        <v>320</v>
      </c>
      <c r="AHD6" s="261" t="s">
        <v>320</v>
      </c>
      <c r="AHE6" s="261" t="s">
        <v>320</v>
      </c>
      <c r="AHF6" s="261" t="s">
        <v>320</v>
      </c>
      <c r="AHG6" s="261" t="s">
        <v>320</v>
      </c>
      <c r="AHH6" s="261" t="s">
        <v>320</v>
      </c>
      <c r="AHI6" s="261" t="s">
        <v>320</v>
      </c>
      <c r="AHJ6" s="261" t="s">
        <v>320</v>
      </c>
      <c r="AHK6" s="261" t="s">
        <v>320</v>
      </c>
      <c r="AHL6" s="261" t="s">
        <v>320</v>
      </c>
      <c r="AHM6" s="261" t="s">
        <v>320</v>
      </c>
      <c r="AHN6" s="261" t="s">
        <v>320</v>
      </c>
      <c r="AHO6" s="261" t="s">
        <v>320</v>
      </c>
      <c r="AHP6" s="261" t="s">
        <v>320</v>
      </c>
      <c r="AHQ6" s="261" t="s">
        <v>320</v>
      </c>
      <c r="AHR6" s="261" t="s">
        <v>320</v>
      </c>
      <c r="AHS6" s="261" t="s">
        <v>320</v>
      </c>
      <c r="AHT6" s="261" t="s">
        <v>320</v>
      </c>
      <c r="AHU6" s="261" t="s">
        <v>320</v>
      </c>
      <c r="AHV6" s="261" t="s">
        <v>320</v>
      </c>
      <c r="AHW6" s="261" t="s">
        <v>320</v>
      </c>
      <c r="AHX6" s="261" t="s">
        <v>320</v>
      </c>
      <c r="AHY6" s="261" t="s">
        <v>320</v>
      </c>
      <c r="AHZ6" s="261" t="s">
        <v>320</v>
      </c>
      <c r="AIA6" s="261" t="s">
        <v>320</v>
      </c>
      <c r="AIB6" s="261" t="s">
        <v>320</v>
      </c>
      <c r="AIC6" s="261" t="s">
        <v>320</v>
      </c>
      <c r="AID6" s="261" t="s">
        <v>320</v>
      </c>
      <c r="AIE6" s="261" t="s">
        <v>320</v>
      </c>
      <c r="AIF6" s="261" t="s">
        <v>320</v>
      </c>
      <c r="AIG6" s="261" t="s">
        <v>320</v>
      </c>
      <c r="AIH6" s="261" t="s">
        <v>320</v>
      </c>
      <c r="AII6" s="261" t="s">
        <v>320</v>
      </c>
      <c r="AIJ6" s="261" t="s">
        <v>320</v>
      </c>
      <c r="AIK6" s="261" t="s">
        <v>320</v>
      </c>
      <c r="AIL6" s="261" t="s">
        <v>320</v>
      </c>
      <c r="AIM6" s="261" t="s">
        <v>320</v>
      </c>
      <c r="AIN6" s="261" t="s">
        <v>320</v>
      </c>
      <c r="AIO6" s="261" t="s">
        <v>320</v>
      </c>
      <c r="AIP6" s="261" t="s">
        <v>320</v>
      </c>
      <c r="AIQ6" s="261" t="s">
        <v>320</v>
      </c>
      <c r="AIR6" s="261" t="s">
        <v>320</v>
      </c>
      <c r="AIS6" s="261" t="s">
        <v>320</v>
      </c>
      <c r="AIT6" s="261" t="s">
        <v>320</v>
      </c>
      <c r="AIU6" s="261" t="s">
        <v>320</v>
      </c>
      <c r="AIV6" s="261" t="s">
        <v>320</v>
      </c>
      <c r="AIW6" s="261" t="s">
        <v>320</v>
      </c>
      <c r="AIX6" s="261" t="s">
        <v>320</v>
      </c>
      <c r="AIY6" s="261" t="s">
        <v>320</v>
      </c>
      <c r="AIZ6" s="261" t="s">
        <v>320</v>
      </c>
      <c r="AJA6" s="261" t="s">
        <v>320</v>
      </c>
      <c r="AJB6" s="261" t="s">
        <v>320</v>
      </c>
      <c r="AJC6" s="261" t="s">
        <v>320</v>
      </c>
      <c r="AJD6" s="261" t="s">
        <v>320</v>
      </c>
      <c r="AJE6" s="261" t="s">
        <v>320</v>
      </c>
      <c r="AJF6" s="261" t="s">
        <v>320</v>
      </c>
      <c r="AJG6" s="261" t="s">
        <v>320</v>
      </c>
      <c r="AJH6" s="261" t="s">
        <v>320</v>
      </c>
      <c r="AJI6" s="261" t="s">
        <v>320</v>
      </c>
      <c r="AJJ6" s="261" t="s">
        <v>320</v>
      </c>
      <c r="AJK6" s="261" t="s">
        <v>320</v>
      </c>
      <c r="AJL6" s="261" t="s">
        <v>320</v>
      </c>
      <c r="AJM6" s="261" t="s">
        <v>320</v>
      </c>
      <c r="AJN6" s="261" t="s">
        <v>320</v>
      </c>
      <c r="AJO6" s="261" t="s">
        <v>320</v>
      </c>
      <c r="AJP6" s="261" t="s">
        <v>320</v>
      </c>
      <c r="AJQ6" s="261" t="s">
        <v>320</v>
      </c>
      <c r="AJR6" s="261" t="s">
        <v>320</v>
      </c>
      <c r="AJS6" s="261" t="s">
        <v>320</v>
      </c>
      <c r="AJT6" s="261" t="s">
        <v>320</v>
      </c>
      <c r="AJU6" s="261" t="s">
        <v>320</v>
      </c>
      <c r="AJV6" s="261" t="s">
        <v>320</v>
      </c>
      <c r="AJW6" s="261" t="s">
        <v>320</v>
      </c>
      <c r="AJX6" s="261" t="s">
        <v>320</v>
      </c>
      <c r="AJY6" s="261" t="s">
        <v>320</v>
      </c>
      <c r="AJZ6" s="261" t="s">
        <v>320</v>
      </c>
      <c r="AKA6" s="261" t="s">
        <v>320</v>
      </c>
      <c r="AKB6" s="261" t="s">
        <v>320</v>
      </c>
      <c r="AKC6" s="261" t="s">
        <v>320</v>
      </c>
      <c r="AKD6" s="261" t="s">
        <v>320</v>
      </c>
      <c r="AKE6" s="261" t="s">
        <v>320</v>
      </c>
      <c r="AKF6" s="261" t="s">
        <v>320</v>
      </c>
      <c r="AKG6" s="261" t="s">
        <v>320</v>
      </c>
      <c r="AKH6" s="261" t="s">
        <v>320</v>
      </c>
      <c r="AKI6" s="261" t="s">
        <v>320</v>
      </c>
      <c r="AKJ6" s="261" t="s">
        <v>320</v>
      </c>
      <c r="AKK6" s="261" t="s">
        <v>320</v>
      </c>
      <c r="AKL6" s="261" t="s">
        <v>320</v>
      </c>
      <c r="AKM6" s="261" t="s">
        <v>320</v>
      </c>
      <c r="AKN6" s="261" t="s">
        <v>320</v>
      </c>
      <c r="AKO6" s="261" t="s">
        <v>320</v>
      </c>
      <c r="AKP6" s="261" t="s">
        <v>320</v>
      </c>
      <c r="AKQ6" s="261" t="s">
        <v>320</v>
      </c>
      <c r="AKR6" s="261" t="s">
        <v>320</v>
      </c>
      <c r="AKS6" s="261" t="s">
        <v>320</v>
      </c>
      <c r="AKT6" s="261" t="s">
        <v>320</v>
      </c>
      <c r="AKU6" s="261" t="s">
        <v>320</v>
      </c>
      <c r="AKV6" s="261" t="s">
        <v>320</v>
      </c>
      <c r="AKW6" s="261" t="s">
        <v>320</v>
      </c>
      <c r="AKX6" s="261" t="s">
        <v>320</v>
      </c>
      <c r="AKY6" s="261" t="s">
        <v>320</v>
      </c>
      <c r="AKZ6" s="261" t="s">
        <v>320</v>
      </c>
      <c r="ALA6" s="261" t="s">
        <v>320</v>
      </c>
      <c r="ALB6" s="261" t="s">
        <v>320</v>
      </c>
      <c r="ALC6" s="261" t="s">
        <v>320</v>
      </c>
      <c r="ALD6" s="261" t="s">
        <v>320</v>
      </c>
      <c r="ALE6" s="261" t="s">
        <v>320</v>
      </c>
      <c r="ALF6" s="261" t="s">
        <v>320</v>
      </c>
      <c r="ALG6" s="261" t="s">
        <v>320</v>
      </c>
      <c r="ALH6" s="261" t="s">
        <v>320</v>
      </c>
      <c r="ALI6" s="261" t="s">
        <v>320</v>
      </c>
      <c r="ALJ6" s="261" t="s">
        <v>320</v>
      </c>
      <c r="ALK6" s="261" t="s">
        <v>320</v>
      </c>
      <c r="ALL6" s="261" t="s">
        <v>320</v>
      </c>
      <c r="ALM6" s="261" t="s">
        <v>320</v>
      </c>
      <c r="ALN6" s="261" t="s">
        <v>320</v>
      </c>
      <c r="ALO6" s="261" t="s">
        <v>320</v>
      </c>
      <c r="ALP6" s="261" t="s">
        <v>320</v>
      </c>
      <c r="ALQ6" s="261" t="s">
        <v>320</v>
      </c>
      <c r="ALR6" s="261" t="s">
        <v>320</v>
      </c>
      <c r="ALS6" s="261" t="s">
        <v>320</v>
      </c>
      <c r="ALT6" s="261" t="s">
        <v>320</v>
      </c>
      <c r="ALU6" s="261" t="s">
        <v>320</v>
      </c>
      <c r="ALV6" s="261" t="s">
        <v>320</v>
      </c>
      <c r="ALW6" s="261" t="s">
        <v>320</v>
      </c>
      <c r="ALX6" s="261" t="s">
        <v>320</v>
      </c>
      <c r="ALY6" s="261" t="s">
        <v>320</v>
      </c>
      <c r="ALZ6" s="261" t="s">
        <v>320</v>
      </c>
      <c r="AMA6" s="261" t="s">
        <v>320</v>
      </c>
      <c r="AMB6" s="261" t="s">
        <v>320</v>
      </c>
      <c r="AMC6" s="261" t="s">
        <v>320</v>
      </c>
      <c r="AMD6" s="261" t="s">
        <v>320</v>
      </c>
      <c r="AME6" s="261" t="s">
        <v>320</v>
      </c>
      <c r="AMF6" s="261" t="s">
        <v>320</v>
      </c>
      <c r="AMG6" s="261" t="s">
        <v>320</v>
      </c>
      <c r="AMH6" s="261" t="s">
        <v>320</v>
      </c>
      <c r="AMI6" s="261" t="s">
        <v>320</v>
      </c>
      <c r="AMJ6" s="261" t="s">
        <v>320</v>
      </c>
      <c r="AMK6" s="261" t="s">
        <v>320</v>
      </c>
      <c r="AML6" s="261" t="s">
        <v>320</v>
      </c>
      <c r="AMM6" s="261" t="s">
        <v>320</v>
      </c>
      <c r="AMN6" s="261" t="s">
        <v>320</v>
      </c>
      <c r="AMO6" s="261" t="s">
        <v>320</v>
      </c>
      <c r="AMP6" s="261" t="s">
        <v>320</v>
      </c>
      <c r="AMQ6" s="261" t="s">
        <v>320</v>
      </c>
      <c r="AMR6" s="261" t="s">
        <v>320</v>
      </c>
      <c r="AMS6" s="261" t="s">
        <v>320</v>
      </c>
      <c r="AMT6" s="261" t="s">
        <v>320</v>
      </c>
      <c r="AMU6" s="261" t="s">
        <v>320</v>
      </c>
      <c r="AMV6" s="261" t="s">
        <v>320</v>
      </c>
      <c r="AMW6" s="261" t="s">
        <v>320</v>
      </c>
      <c r="AMX6" s="261" t="s">
        <v>320</v>
      </c>
      <c r="AMY6" s="261" t="s">
        <v>320</v>
      </c>
      <c r="AMZ6" s="261" t="s">
        <v>320</v>
      </c>
      <c r="ANA6" s="261" t="s">
        <v>320</v>
      </c>
      <c r="ANB6" s="261" t="s">
        <v>320</v>
      </c>
      <c r="ANC6" s="261" t="s">
        <v>320</v>
      </c>
      <c r="AND6" s="261" t="s">
        <v>320</v>
      </c>
      <c r="ANE6" s="261" t="s">
        <v>320</v>
      </c>
      <c r="ANF6" s="261" t="s">
        <v>320</v>
      </c>
      <c r="ANG6" s="261" t="s">
        <v>320</v>
      </c>
      <c r="ANH6" s="261" t="s">
        <v>320</v>
      </c>
      <c r="ANI6" s="261" t="s">
        <v>320</v>
      </c>
      <c r="ANJ6" s="261" t="s">
        <v>320</v>
      </c>
      <c r="ANK6" s="261" t="s">
        <v>320</v>
      </c>
      <c r="ANL6" s="261" t="s">
        <v>320</v>
      </c>
      <c r="ANM6" s="261" t="s">
        <v>320</v>
      </c>
      <c r="ANN6" s="261" t="s">
        <v>320</v>
      </c>
      <c r="ANO6" s="261" t="s">
        <v>320</v>
      </c>
      <c r="ANP6" s="261" t="s">
        <v>320</v>
      </c>
      <c r="ANQ6" s="261" t="s">
        <v>320</v>
      </c>
      <c r="ANR6" s="261" t="s">
        <v>320</v>
      </c>
      <c r="ANS6" s="261" t="s">
        <v>320</v>
      </c>
      <c r="ANT6" s="261" t="s">
        <v>320</v>
      </c>
      <c r="ANU6" s="261" t="s">
        <v>320</v>
      </c>
      <c r="ANV6" s="261" t="s">
        <v>320</v>
      </c>
      <c r="ANW6" s="261" t="s">
        <v>320</v>
      </c>
      <c r="ANX6" s="261" t="s">
        <v>320</v>
      </c>
      <c r="ANY6" s="261" t="s">
        <v>320</v>
      </c>
      <c r="ANZ6" s="261" t="s">
        <v>320</v>
      </c>
      <c r="AOA6" s="261" t="s">
        <v>320</v>
      </c>
      <c r="AOB6" s="261" t="s">
        <v>320</v>
      </c>
      <c r="AOC6" s="261" t="s">
        <v>320</v>
      </c>
      <c r="AOD6" s="261" t="s">
        <v>320</v>
      </c>
      <c r="AOE6" s="261" t="s">
        <v>320</v>
      </c>
      <c r="AOF6" s="261" t="s">
        <v>320</v>
      </c>
      <c r="AOG6" s="261" t="s">
        <v>320</v>
      </c>
      <c r="AOH6" s="261" t="s">
        <v>320</v>
      </c>
      <c r="AOI6" s="261" t="s">
        <v>320</v>
      </c>
      <c r="AOJ6" s="261" t="s">
        <v>320</v>
      </c>
      <c r="AOK6" s="261" t="s">
        <v>320</v>
      </c>
      <c r="AOL6" s="261" t="s">
        <v>320</v>
      </c>
      <c r="AOM6" s="261" t="s">
        <v>320</v>
      </c>
      <c r="AON6" s="261" t="s">
        <v>320</v>
      </c>
      <c r="AOO6" s="261" t="s">
        <v>320</v>
      </c>
      <c r="AOP6" s="261" t="s">
        <v>320</v>
      </c>
      <c r="AOQ6" s="261" t="s">
        <v>320</v>
      </c>
      <c r="AOR6" s="261" t="s">
        <v>320</v>
      </c>
      <c r="AOS6" s="261" t="s">
        <v>320</v>
      </c>
      <c r="AOT6" s="261" t="s">
        <v>320</v>
      </c>
      <c r="AOU6" s="261" t="s">
        <v>320</v>
      </c>
      <c r="AOV6" s="261" t="s">
        <v>320</v>
      </c>
      <c r="AOW6" s="261" t="s">
        <v>320</v>
      </c>
      <c r="AOX6" s="261" t="s">
        <v>320</v>
      </c>
      <c r="AOY6" s="261" t="s">
        <v>320</v>
      </c>
      <c r="AOZ6" s="261" t="s">
        <v>320</v>
      </c>
      <c r="APA6" s="261" t="s">
        <v>320</v>
      </c>
      <c r="APB6" s="261" t="s">
        <v>320</v>
      </c>
      <c r="APC6" s="261" t="s">
        <v>320</v>
      </c>
      <c r="APD6" s="261" t="s">
        <v>320</v>
      </c>
      <c r="APE6" s="261" t="s">
        <v>320</v>
      </c>
      <c r="APF6" s="261" t="s">
        <v>320</v>
      </c>
      <c r="APG6" s="261" t="s">
        <v>320</v>
      </c>
      <c r="APH6" s="261" t="s">
        <v>320</v>
      </c>
      <c r="API6" s="261" t="s">
        <v>320</v>
      </c>
      <c r="APJ6" s="261" t="s">
        <v>320</v>
      </c>
      <c r="APK6" s="261" t="s">
        <v>320</v>
      </c>
      <c r="APL6" s="261" t="s">
        <v>320</v>
      </c>
      <c r="APM6" s="261" t="s">
        <v>320</v>
      </c>
      <c r="APN6" s="261" t="s">
        <v>320</v>
      </c>
      <c r="APO6" s="261" t="s">
        <v>320</v>
      </c>
      <c r="APP6" s="261" t="s">
        <v>320</v>
      </c>
      <c r="APQ6" s="261" t="s">
        <v>320</v>
      </c>
      <c r="APR6" s="261" t="s">
        <v>320</v>
      </c>
      <c r="APS6" s="261" t="s">
        <v>320</v>
      </c>
      <c r="APT6" s="261" t="s">
        <v>320</v>
      </c>
      <c r="APU6" s="261" t="s">
        <v>320</v>
      </c>
      <c r="APV6" s="261" t="s">
        <v>320</v>
      </c>
      <c r="APW6" s="261" t="s">
        <v>320</v>
      </c>
      <c r="APX6" s="261" t="s">
        <v>320</v>
      </c>
      <c r="APY6" s="261" t="s">
        <v>320</v>
      </c>
      <c r="APZ6" s="261" t="s">
        <v>320</v>
      </c>
      <c r="AQA6" s="261" t="s">
        <v>320</v>
      </c>
      <c r="AQB6" s="261" t="s">
        <v>320</v>
      </c>
      <c r="AQC6" s="261" t="s">
        <v>320</v>
      </c>
      <c r="AQD6" s="261" t="s">
        <v>320</v>
      </c>
      <c r="AQE6" s="261" t="s">
        <v>320</v>
      </c>
      <c r="AQF6" s="261" t="s">
        <v>320</v>
      </c>
      <c r="AQG6" s="261" t="s">
        <v>320</v>
      </c>
      <c r="AQH6" s="261" t="s">
        <v>320</v>
      </c>
      <c r="AQI6" s="261" t="s">
        <v>320</v>
      </c>
      <c r="AQJ6" s="261" t="s">
        <v>320</v>
      </c>
      <c r="AQK6" s="261" t="s">
        <v>320</v>
      </c>
      <c r="AQL6" s="261" t="s">
        <v>320</v>
      </c>
      <c r="AQM6" s="261" t="s">
        <v>320</v>
      </c>
      <c r="AQN6" s="261" t="s">
        <v>320</v>
      </c>
      <c r="AQO6" s="261" t="s">
        <v>320</v>
      </c>
      <c r="AQP6" s="261" t="s">
        <v>320</v>
      </c>
      <c r="AQQ6" s="261" t="s">
        <v>320</v>
      </c>
      <c r="AQR6" s="261" t="s">
        <v>320</v>
      </c>
      <c r="AQS6" s="261" t="s">
        <v>320</v>
      </c>
      <c r="AQT6" s="261" t="s">
        <v>320</v>
      </c>
      <c r="AQU6" s="261" t="s">
        <v>320</v>
      </c>
      <c r="AQV6" s="261" t="s">
        <v>320</v>
      </c>
      <c r="AQW6" s="261" t="s">
        <v>320</v>
      </c>
      <c r="AQX6" s="261" t="s">
        <v>320</v>
      </c>
      <c r="AQY6" s="261" t="s">
        <v>320</v>
      </c>
      <c r="AQZ6" s="261" t="s">
        <v>320</v>
      </c>
      <c r="ARA6" s="261" t="s">
        <v>320</v>
      </c>
      <c r="ARB6" s="261" t="s">
        <v>320</v>
      </c>
      <c r="ARC6" s="261" t="s">
        <v>320</v>
      </c>
      <c r="ARD6" s="261" t="s">
        <v>320</v>
      </c>
      <c r="ARE6" s="261" t="s">
        <v>320</v>
      </c>
      <c r="ARF6" s="261" t="s">
        <v>320</v>
      </c>
      <c r="ARG6" s="261" t="s">
        <v>320</v>
      </c>
      <c r="ARH6" s="261" t="s">
        <v>320</v>
      </c>
      <c r="ARI6" s="261" t="s">
        <v>320</v>
      </c>
      <c r="ARJ6" s="261" t="s">
        <v>320</v>
      </c>
      <c r="ARK6" s="261" t="s">
        <v>320</v>
      </c>
      <c r="ARL6" s="261" t="s">
        <v>320</v>
      </c>
      <c r="ARM6" s="261" t="s">
        <v>320</v>
      </c>
      <c r="ARN6" s="261" t="s">
        <v>320</v>
      </c>
      <c r="ARO6" s="261" t="s">
        <v>320</v>
      </c>
      <c r="ARP6" s="261" t="s">
        <v>320</v>
      </c>
      <c r="ARQ6" s="261" t="s">
        <v>320</v>
      </c>
      <c r="ARR6" s="261" t="s">
        <v>320</v>
      </c>
      <c r="ARS6" s="261" t="s">
        <v>320</v>
      </c>
      <c r="ART6" s="261" t="s">
        <v>320</v>
      </c>
      <c r="ARU6" s="261" t="s">
        <v>320</v>
      </c>
      <c r="ARV6" s="261" t="s">
        <v>320</v>
      </c>
      <c r="ARW6" s="261" t="s">
        <v>320</v>
      </c>
      <c r="ARX6" s="261" t="s">
        <v>320</v>
      </c>
      <c r="ARY6" s="261" t="s">
        <v>320</v>
      </c>
      <c r="ARZ6" s="261" t="s">
        <v>320</v>
      </c>
      <c r="ASA6" s="261" t="s">
        <v>320</v>
      </c>
      <c r="ASB6" s="261" t="s">
        <v>320</v>
      </c>
      <c r="ASC6" s="261" t="s">
        <v>320</v>
      </c>
      <c r="ASD6" s="261" t="s">
        <v>320</v>
      </c>
      <c r="ASE6" s="261" t="s">
        <v>320</v>
      </c>
      <c r="ASF6" s="261" t="s">
        <v>320</v>
      </c>
      <c r="ASG6" s="261" t="s">
        <v>320</v>
      </c>
      <c r="ASH6" s="261" t="s">
        <v>320</v>
      </c>
      <c r="ASI6" s="261" t="s">
        <v>320</v>
      </c>
      <c r="ASJ6" s="261" t="s">
        <v>320</v>
      </c>
      <c r="ASK6" s="261" t="s">
        <v>320</v>
      </c>
      <c r="ASL6" s="261" t="s">
        <v>320</v>
      </c>
      <c r="ASM6" s="261" t="s">
        <v>320</v>
      </c>
      <c r="ASN6" s="261" t="s">
        <v>320</v>
      </c>
      <c r="ASO6" s="261" t="s">
        <v>320</v>
      </c>
      <c r="ASP6" s="261" t="s">
        <v>320</v>
      </c>
      <c r="ASQ6" s="261" t="s">
        <v>320</v>
      </c>
      <c r="ASR6" s="261" t="s">
        <v>320</v>
      </c>
      <c r="ASS6" s="261" t="s">
        <v>320</v>
      </c>
      <c r="AST6" s="261" t="s">
        <v>320</v>
      </c>
      <c r="ASU6" s="261" t="s">
        <v>320</v>
      </c>
      <c r="ASV6" s="261" t="s">
        <v>320</v>
      </c>
      <c r="ASW6" s="261" t="s">
        <v>320</v>
      </c>
      <c r="ASX6" s="261" t="s">
        <v>320</v>
      </c>
      <c r="ASY6" s="261" t="s">
        <v>320</v>
      </c>
      <c r="ASZ6" s="261" t="s">
        <v>320</v>
      </c>
      <c r="ATA6" s="261" t="s">
        <v>320</v>
      </c>
      <c r="ATB6" s="261" t="s">
        <v>320</v>
      </c>
      <c r="ATC6" s="261" t="s">
        <v>320</v>
      </c>
      <c r="ATD6" s="261" t="s">
        <v>320</v>
      </c>
      <c r="ATE6" s="261" t="s">
        <v>320</v>
      </c>
      <c r="ATF6" s="261" t="s">
        <v>320</v>
      </c>
      <c r="ATG6" s="261" t="s">
        <v>320</v>
      </c>
      <c r="ATH6" s="261" t="s">
        <v>320</v>
      </c>
      <c r="ATI6" s="261" t="s">
        <v>320</v>
      </c>
      <c r="ATJ6" s="261" t="s">
        <v>320</v>
      </c>
      <c r="ATK6" s="261" t="s">
        <v>320</v>
      </c>
      <c r="ATL6" s="261" t="s">
        <v>320</v>
      </c>
      <c r="ATM6" s="261" t="s">
        <v>320</v>
      </c>
      <c r="ATN6" s="261" t="s">
        <v>320</v>
      </c>
      <c r="ATO6" s="261" t="s">
        <v>320</v>
      </c>
      <c r="ATP6" s="261" t="s">
        <v>320</v>
      </c>
      <c r="ATQ6" s="261" t="s">
        <v>320</v>
      </c>
      <c r="ATR6" s="261" t="s">
        <v>320</v>
      </c>
      <c r="ATS6" s="261" t="s">
        <v>320</v>
      </c>
      <c r="ATT6" s="261" t="s">
        <v>320</v>
      </c>
      <c r="ATU6" s="261" t="s">
        <v>320</v>
      </c>
      <c r="ATV6" s="261" t="s">
        <v>320</v>
      </c>
      <c r="ATW6" s="261" t="s">
        <v>320</v>
      </c>
      <c r="ATX6" s="261" t="s">
        <v>320</v>
      </c>
      <c r="ATY6" s="261" t="s">
        <v>320</v>
      </c>
      <c r="ATZ6" s="261" t="s">
        <v>320</v>
      </c>
      <c r="AUA6" s="261" t="s">
        <v>320</v>
      </c>
      <c r="AUB6" s="261" t="s">
        <v>320</v>
      </c>
      <c r="AUC6" s="261" t="s">
        <v>320</v>
      </c>
      <c r="AUD6" s="261" t="s">
        <v>320</v>
      </c>
      <c r="AUE6" s="261" t="s">
        <v>320</v>
      </c>
      <c r="AUF6" s="261" t="s">
        <v>320</v>
      </c>
      <c r="AUG6" s="261" t="s">
        <v>320</v>
      </c>
      <c r="AUH6" s="261" t="s">
        <v>320</v>
      </c>
      <c r="AUI6" s="261" t="s">
        <v>320</v>
      </c>
      <c r="AUJ6" s="261" t="s">
        <v>320</v>
      </c>
      <c r="AUK6" s="261" t="s">
        <v>320</v>
      </c>
      <c r="AUL6" s="261" t="s">
        <v>320</v>
      </c>
      <c r="AUM6" s="261" t="s">
        <v>320</v>
      </c>
      <c r="AUN6" s="261" t="s">
        <v>320</v>
      </c>
      <c r="AUO6" s="261" t="s">
        <v>320</v>
      </c>
      <c r="AUP6" s="261" t="s">
        <v>320</v>
      </c>
      <c r="AUQ6" s="261" t="s">
        <v>320</v>
      </c>
      <c r="AUR6" s="261" t="s">
        <v>320</v>
      </c>
      <c r="AUS6" s="261" t="s">
        <v>320</v>
      </c>
      <c r="AUT6" s="261" t="s">
        <v>320</v>
      </c>
      <c r="AUU6" s="261" t="s">
        <v>320</v>
      </c>
      <c r="AUV6" s="261" t="s">
        <v>320</v>
      </c>
      <c r="AUW6" s="261" t="s">
        <v>320</v>
      </c>
      <c r="AUX6" s="261" t="s">
        <v>320</v>
      </c>
      <c r="AUY6" s="261" t="s">
        <v>320</v>
      </c>
      <c r="AUZ6" s="261" t="s">
        <v>320</v>
      </c>
      <c r="AVA6" s="261" t="s">
        <v>320</v>
      </c>
      <c r="AVB6" s="261" t="s">
        <v>320</v>
      </c>
      <c r="AVC6" s="261" t="s">
        <v>320</v>
      </c>
      <c r="AVD6" s="261" t="s">
        <v>320</v>
      </c>
      <c r="AVE6" s="261" t="s">
        <v>320</v>
      </c>
      <c r="AVF6" s="261" t="s">
        <v>320</v>
      </c>
      <c r="AVG6" s="261" t="s">
        <v>320</v>
      </c>
      <c r="AVH6" s="261" t="s">
        <v>320</v>
      </c>
      <c r="AVI6" s="261" t="s">
        <v>320</v>
      </c>
      <c r="AVJ6" s="261" t="s">
        <v>320</v>
      </c>
      <c r="AVK6" s="261" t="s">
        <v>320</v>
      </c>
      <c r="AVL6" s="261" t="s">
        <v>320</v>
      </c>
      <c r="AVM6" s="261" t="s">
        <v>320</v>
      </c>
      <c r="AVN6" s="261" t="s">
        <v>320</v>
      </c>
      <c r="AVO6" s="261" t="s">
        <v>320</v>
      </c>
      <c r="AVP6" s="261" t="s">
        <v>320</v>
      </c>
      <c r="AVQ6" s="261" t="s">
        <v>320</v>
      </c>
      <c r="AVR6" s="261" t="s">
        <v>320</v>
      </c>
      <c r="AVS6" s="261" t="s">
        <v>320</v>
      </c>
      <c r="AVT6" s="261" t="s">
        <v>320</v>
      </c>
      <c r="AVU6" s="261" t="s">
        <v>320</v>
      </c>
      <c r="AVV6" s="261" t="s">
        <v>320</v>
      </c>
      <c r="AVW6" s="261" t="s">
        <v>320</v>
      </c>
      <c r="AVX6" s="261" t="s">
        <v>320</v>
      </c>
      <c r="AVY6" s="261" t="s">
        <v>320</v>
      </c>
      <c r="AVZ6" s="261" t="s">
        <v>320</v>
      </c>
      <c r="AWA6" s="261" t="s">
        <v>320</v>
      </c>
      <c r="AWB6" s="261" t="s">
        <v>320</v>
      </c>
      <c r="AWC6" s="261" t="s">
        <v>320</v>
      </c>
      <c r="AWD6" s="261" t="s">
        <v>320</v>
      </c>
      <c r="AWE6" s="261" t="s">
        <v>320</v>
      </c>
      <c r="AWF6" s="261" t="s">
        <v>320</v>
      </c>
      <c r="AWG6" s="261" t="s">
        <v>320</v>
      </c>
      <c r="AWH6" s="261" t="s">
        <v>320</v>
      </c>
      <c r="AWI6" s="261" t="s">
        <v>320</v>
      </c>
      <c r="AWJ6" s="261" t="s">
        <v>320</v>
      </c>
      <c r="AWK6" s="261" t="s">
        <v>320</v>
      </c>
      <c r="AWL6" s="261" t="s">
        <v>320</v>
      </c>
      <c r="AWM6" s="261" t="s">
        <v>320</v>
      </c>
      <c r="AWN6" s="261" t="s">
        <v>320</v>
      </c>
      <c r="AWO6" s="261" t="s">
        <v>320</v>
      </c>
      <c r="AWP6" s="261" t="s">
        <v>320</v>
      </c>
      <c r="AWQ6" s="261" t="s">
        <v>320</v>
      </c>
      <c r="AWR6" s="261" t="s">
        <v>320</v>
      </c>
      <c r="AWS6" s="261" t="s">
        <v>320</v>
      </c>
      <c r="AWT6" s="261" t="s">
        <v>320</v>
      </c>
      <c r="AWU6" s="261" t="s">
        <v>320</v>
      </c>
      <c r="AWV6" s="261" t="s">
        <v>320</v>
      </c>
      <c r="AWW6" s="261" t="s">
        <v>320</v>
      </c>
      <c r="AWX6" s="261" t="s">
        <v>320</v>
      </c>
      <c r="AWY6" s="261" t="s">
        <v>320</v>
      </c>
      <c r="AWZ6" s="261" t="s">
        <v>320</v>
      </c>
      <c r="AXA6" s="261" t="s">
        <v>320</v>
      </c>
      <c r="AXB6" s="261" t="s">
        <v>320</v>
      </c>
      <c r="AXC6" s="261" t="s">
        <v>320</v>
      </c>
      <c r="AXD6" s="261" t="s">
        <v>320</v>
      </c>
      <c r="AXE6" s="261" t="s">
        <v>320</v>
      </c>
      <c r="AXF6" s="261" t="s">
        <v>320</v>
      </c>
      <c r="AXG6" s="261" t="s">
        <v>320</v>
      </c>
      <c r="AXH6" s="261" t="s">
        <v>320</v>
      </c>
      <c r="AXI6" s="261" t="s">
        <v>320</v>
      </c>
      <c r="AXJ6" s="261" t="s">
        <v>320</v>
      </c>
      <c r="AXK6" s="261" t="s">
        <v>320</v>
      </c>
      <c r="AXL6" s="261" t="s">
        <v>320</v>
      </c>
      <c r="AXM6" s="261" t="s">
        <v>320</v>
      </c>
      <c r="AXN6" s="261" t="s">
        <v>320</v>
      </c>
      <c r="AXO6" s="261" t="s">
        <v>320</v>
      </c>
      <c r="AXP6" s="261" t="s">
        <v>320</v>
      </c>
      <c r="AXQ6" s="261" t="s">
        <v>320</v>
      </c>
      <c r="AXR6" s="261" t="s">
        <v>320</v>
      </c>
      <c r="AXS6" s="261" t="s">
        <v>320</v>
      </c>
      <c r="AXT6" s="261" t="s">
        <v>320</v>
      </c>
      <c r="AXU6" s="261" t="s">
        <v>320</v>
      </c>
      <c r="AXV6" s="261" t="s">
        <v>320</v>
      </c>
      <c r="AXW6" s="261" t="s">
        <v>320</v>
      </c>
      <c r="AXX6" s="261" t="s">
        <v>320</v>
      </c>
      <c r="AXY6" s="261" t="s">
        <v>320</v>
      </c>
      <c r="AXZ6" s="261" t="s">
        <v>320</v>
      </c>
      <c r="AYA6" s="261" t="s">
        <v>320</v>
      </c>
      <c r="AYB6" s="261" t="s">
        <v>320</v>
      </c>
      <c r="AYC6" s="261" t="s">
        <v>320</v>
      </c>
      <c r="AYD6" s="261" t="s">
        <v>320</v>
      </c>
      <c r="AYE6" s="261" t="s">
        <v>320</v>
      </c>
      <c r="AYF6" s="261" t="s">
        <v>320</v>
      </c>
      <c r="AYG6" s="261" t="s">
        <v>320</v>
      </c>
      <c r="AYH6" s="261" t="s">
        <v>320</v>
      </c>
      <c r="AYI6" s="261" t="s">
        <v>320</v>
      </c>
      <c r="AYJ6" s="261" t="s">
        <v>320</v>
      </c>
      <c r="AYK6" s="261" t="s">
        <v>320</v>
      </c>
      <c r="AYL6" s="261" t="s">
        <v>320</v>
      </c>
      <c r="AYM6" s="261" t="s">
        <v>320</v>
      </c>
      <c r="AYN6" s="261" t="s">
        <v>320</v>
      </c>
      <c r="AYO6" s="261" t="s">
        <v>320</v>
      </c>
      <c r="AYP6" s="261" t="s">
        <v>320</v>
      </c>
      <c r="AYQ6" s="261" t="s">
        <v>320</v>
      </c>
      <c r="AYR6" s="261" t="s">
        <v>320</v>
      </c>
      <c r="AYS6" s="261" t="s">
        <v>320</v>
      </c>
      <c r="AYT6" s="261" t="s">
        <v>320</v>
      </c>
      <c r="AYU6" s="261" t="s">
        <v>320</v>
      </c>
      <c r="AYV6" s="261" t="s">
        <v>320</v>
      </c>
      <c r="AYW6" s="261" t="s">
        <v>320</v>
      </c>
      <c r="AYX6" s="261" t="s">
        <v>320</v>
      </c>
      <c r="AYY6" s="261" t="s">
        <v>320</v>
      </c>
      <c r="AYZ6" s="261" t="s">
        <v>320</v>
      </c>
      <c r="AZA6" s="261" t="s">
        <v>320</v>
      </c>
      <c r="AZB6" s="261" t="s">
        <v>320</v>
      </c>
      <c r="AZC6" s="261" t="s">
        <v>320</v>
      </c>
      <c r="AZD6" s="261" t="s">
        <v>320</v>
      </c>
      <c r="AZE6" s="261" t="s">
        <v>320</v>
      </c>
      <c r="AZF6" s="261" t="s">
        <v>320</v>
      </c>
      <c r="AZG6" s="261" t="s">
        <v>320</v>
      </c>
      <c r="AZH6" s="261" t="s">
        <v>320</v>
      </c>
      <c r="AZI6" s="261" t="s">
        <v>320</v>
      </c>
      <c r="AZJ6" s="261" t="s">
        <v>320</v>
      </c>
      <c r="AZK6" s="261" t="s">
        <v>320</v>
      </c>
      <c r="AZL6" s="261" t="s">
        <v>320</v>
      </c>
      <c r="AZM6" s="261" t="s">
        <v>320</v>
      </c>
      <c r="AZN6" s="261" t="s">
        <v>320</v>
      </c>
      <c r="AZO6" s="261" t="s">
        <v>320</v>
      </c>
      <c r="AZP6" s="261" t="s">
        <v>320</v>
      </c>
      <c r="AZQ6" s="261" t="s">
        <v>320</v>
      </c>
      <c r="AZR6" s="261" t="s">
        <v>320</v>
      </c>
      <c r="AZS6" s="261" t="s">
        <v>320</v>
      </c>
      <c r="AZT6" s="261" t="s">
        <v>320</v>
      </c>
      <c r="AZU6" s="261" t="s">
        <v>320</v>
      </c>
      <c r="AZV6" s="261" t="s">
        <v>320</v>
      </c>
      <c r="AZW6" s="261" t="s">
        <v>320</v>
      </c>
      <c r="AZX6" s="261" t="s">
        <v>320</v>
      </c>
      <c r="AZY6" s="261" t="s">
        <v>320</v>
      </c>
      <c r="AZZ6" s="261" t="s">
        <v>320</v>
      </c>
      <c r="BAA6" s="261" t="s">
        <v>320</v>
      </c>
      <c r="BAB6" s="261" t="s">
        <v>320</v>
      </c>
      <c r="BAC6" s="261" t="s">
        <v>320</v>
      </c>
      <c r="BAD6" s="261" t="s">
        <v>320</v>
      </c>
      <c r="BAE6" s="261" t="s">
        <v>320</v>
      </c>
      <c r="BAF6" s="261" t="s">
        <v>320</v>
      </c>
      <c r="BAG6" s="261" t="s">
        <v>320</v>
      </c>
      <c r="BAH6" s="261" t="s">
        <v>320</v>
      </c>
      <c r="BAI6" s="261" t="s">
        <v>320</v>
      </c>
      <c r="BAJ6" s="261" t="s">
        <v>320</v>
      </c>
      <c r="BAK6" s="261" t="s">
        <v>320</v>
      </c>
      <c r="BAL6" s="261" t="s">
        <v>320</v>
      </c>
      <c r="BAM6" s="261" t="s">
        <v>320</v>
      </c>
      <c r="BAN6" s="261" t="s">
        <v>320</v>
      </c>
      <c r="BAO6" s="261" t="s">
        <v>320</v>
      </c>
      <c r="BAP6" s="261" t="s">
        <v>320</v>
      </c>
      <c r="BAQ6" s="261" t="s">
        <v>320</v>
      </c>
      <c r="BAR6" s="261" t="s">
        <v>320</v>
      </c>
      <c r="BAS6" s="261" t="s">
        <v>320</v>
      </c>
      <c r="BAT6" s="261" t="s">
        <v>320</v>
      </c>
      <c r="BAU6" s="261" t="s">
        <v>320</v>
      </c>
      <c r="BAV6" s="261" t="s">
        <v>320</v>
      </c>
      <c r="BAW6" s="261" t="s">
        <v>320</v>
      </c>
      <c r="BAX6" s="261" t="s">
        <v>320</v>
      </c>
      <c r="BAY6" s="261" t="s">
        <v>320</v>
      </c>
      <c r="BAZ6" s="261" t="s">
        <v>320</v>
      </c>
      <c r="BBA6" s="261" t="s">
        <v>320</v>
      </c>
      <c r="BBB6" s="261" t="s">
        <v>320</v>
      </c>
      <c r="BBC6" s="261" t="s">
        <v>320</v>
      </c>
      <c r="BBD6" s="261" t="s">
        <v>320</v>
      </c>
      <c r="BBE6" s="261" t="s">
        <v>320</v>
      </c>
      <c r="BBF6" s="261" t="s">
        <v>320</v>
      </c>
      <c r="BBG6" s="261" t="s">
        <v>320</v>
      </c>
      <c r="BBH6" s="261" t="s">
        <v>320</v>
      </c>
      <c r="BBI6" s="261" t="s">
        <v>320</v>
      </c>
      <c r="BBJ6" s="261" t="s">
        <v>320</v>
      </c>
      <c r="BBK6" s="261" t="s">
        <v>320</v>
      </c>
      <c r="BBL6" s="261" t="s">
        <v>320</v>
      </c>
      <c r="BBM6" s="261" t="s">
        <v>320</v>
      </c>
      <c r="BBN6" s="261" t="s">
        <v>320</v>
      </c>
      <c r="BBO6" s="261" t="s">
        <v>320</v>
      </c>
      <c r="BBP6" s="261" t="s">
        <v>320</v>
      </c>
      <c r="BBQ6" s="261" t="s">
        <v>320</v>
      </c>
      <c r="BBR6" s="261" t="s">
        <v>320</v>
      </c>
      <c r="BBS6" s="261" t="s">
        <v>320</v>
      </c>
      <c r="BBT6" s="261" t="s">
        <v>320</v>
      </c>
      <c r="BBU6" s="261" t="s">
        <v>320</v>
      </c>
      <c r="BBV6" s="261" t="s">
        <v>320</v>
      </c>
      <c r="BBW6" s="261" t="s">
        <v>320</v>
      </c>
      <c r="BBX6" s="261" t="s">
        <v>320</v>
      </c>
      <c r="BBY6" s="261" t="s">
        <v>320</v>
      </c>
      <c r="BBZ6" s="261" t="s">
        <v>320</v>
      </c>
      <c r="BCA6" s="261" t="s">
        <v>320</v>
      </c>
      <c r="BCB6" s="261" t="s">
        <v>320</v>
      </c>
      <c r="BCC6" s="261" t="s">
        <v>320</v>
      </c>
      <c r="BCD6" s="261" t="s">
        <v>320</v>
      </c>
      <c r="BCE6" s="261" t="s">
        <v>320</v>
      </c>
      <c r="BCF6" s="261" t="s">
        <v>320</v>
      </c>
      <c r="BCG6" s="261" t="s">
        <v>320</v>
      </c>
      <c r="BCH6" s="261" t="s">
        <v>320</v>
      </c>
      <c r="BCI6" s="261" t="s">
        <v>320</v>
      </c>
      <c r="BCJ6" s="261" t="s">
        <v>320</v>
      </c>
      <c r="BCK6" s="261" t="s">
        <v>320</v>
      </c>
      <c r="BCL6" s="261" t="s">
        <v>320</v>
      </c>
      <c r="BCM6" s="261" t="s">
        <v>320</v>
      </c>
      <c r="BCN6" s="261" t="s">
        <v>320</v>
      </c>
      <c r="BCO6" s="261" t="s">
        <v>320</v>
      </c>
      <c r="BCP6" s="261" t="s">
        <v>320</v>
      </c>
      <c r="BCQ6" s="261" t="s">
        <v>320</v>
      </c>
      <c r="BCR6" s="261" t="s">
        <v>320</v>
      </c>
      <c r="BCS6" s="261" t="s">
        <v>320</v>
      </c>
      <c r="BCT6" s="261" t="s">
        <v>320</v>
      </c>
      <c r="BCU6" s="261" t="s">
        <v>320</v>
      </c>
      <c r="BCV6" s="261" t="s">
        <v>320</v>
      </c>
      <c r="BCW6" s="261" t="s">
        <v>320</v>
      </c>
      <c r="BCX6" s="261" t="s">
        <v>320</v>
      </c>
      <c r="BCY6" s="261" t="s">
        <v>320</v>
      </c>
      <c r="BCZ6" s="261" t="s">
        <v>320</v>
      </c>
      <c r="BDA6" s="261" t="s">
        <v>320</v>
      </c>
      <c r="BDB6" s="261" t="s">
        <v>320</v>
      </c>
      <c r="BDC6" s="261" t="s">
        <v>320</v>
      </c>
      <c r="BDD6" s="261" t="s">
        <v>320</v>
      </c>
      <c r="BDE6" s="261" t="s">
        <v>320</v>
      </c>
      <c r="BDF6" s="261" t="s">
        <v>320</v>
      </c>
      <c r="BDG6" s="261" t="s">
        <v>320</v>
      </c>
      <c r="BDH6" s="261" t="s">
        <v>320</v>
      </c>
      <c r="BDI6" s="261" t="s">
        <v>320</v>
      </c>
      <c r="BDJ6" s="261" t="s">
        <v>320</v>
      </c>
      <c r="BDK6" s="261" t="s">
        <v>320</v>
      </c>
      <c r="BDL6" s="261" t="s">
        <v>320</v>
      </c>
      <c r="BDM6" s="261" t="s">
        <v>320</v>
      </c>
      <c r="BDN6" s="261" t="s">
        <v>320</v>
      </c>
      <c r="BDO6" s="261" t="s">
        <v>320</v>
      </c>
      <c r="BDP6" s="261" t="s">
        <v>320</v>
      </c>
      <c r="BDQ6" s="261" t="s">
        <v>320</v>
      </c>
      <c r="BDR6" s="261" t="s">
        <v>320</v>
      </c>
      <c r="BDS6" s="261" t="s">
        <v>320</v>
      </c>
      <c r="BDT6" s="261" t="s">
        <v>320</v>
      </c>
      <c r="BDU6" s="261" t="s">
        <v>320</v>
      </c>
      <c r="BDV6" s="261" t="s">
        <v>320</v>
      </c>
      <c r="BDW6" s="261" t="s">
        <v>320</v>
      </c>
      <c r="BDX6" s="261" t="s">
        <v>320</v>
      </c>
      <c r="BDY6" s="261" t="s">
        <v>320</v>
      </c>
      <c r="BDZ6" s="261" t="s">
        <v>320</v>
      </c>
      <c r="BEA6" s="261" t="s">
        <v>320</v>
      </c>
      <c r="BEB6" s="261" t="s">
        <v>320</v>
      </c>
      <c r="BEC6" s="261" t="s">
        <v>320</v>
      </c>
      <c r="BED6" s="261" t="s">
        <v>320</v>
      </c>
      <c r="BEE6" s="261" t="s">
        <v>320</v>
      </c>
      <c r="BEF6" s="261" t="s">
        <v>320</v>
      </c>
      <c r="BEG6" s="261" t="s">
        <v>320</v>
      </c>
      <c r="BEH6" s="261" t="s">
        <v>320</v>
      </c>
      <c r="BEI6" s="261" t="s">
        <v>320</v>
      </c>
      <c r="BEJ6" s="261" t="s">
        <v>320</v>
      </c>
      <c r="BEK6" s="261" t="s">
        <v>320</v>
      </c>
      <c r="BEL6" s="261" t="s">
        <v>320</v>
      </c>
      <c r="BEM6" s="261" t="s">
        <v>320</v>
      </c>
      <c r="BEN6" s="261" t="s">
        <v>320</v>
      </c>
      <c r="BEO6" s="261" t="s">
        <v>320</v>
      </c>
      <c r="BEP6" s="261" t="s">
        <v>320</v>
      </c>
      <c r="BEQ6" s="261" t="s">
        <v>320</v>
      </c>
      <c r="BER6" s="261" t="s">
        <v>320</v>
      </c>
      <c r="BES6" s="261" t="s">
        <v>320</v>
      </c>
      <c r="BET6" s="261" t="s">
        <v>320</v>
      </c>
      <c r="BEU6" s="261" t="s">
        <v>320</v>
      </c>
      <c r="BEV6" s="261" t="s">
        <v>320</v>
      </c>
      <c r="BEW6" s="261" t="s">
        <v>320</v>
      </c>
      <c r="BEX6" s="261" t="s">
        <v>320</v>
      </c>
      <c r="BEY6" s="261" t="s">
        <v>320</v>
      </c>
      <c r="BEZ6" s="261" t="s">
        <v>320</v>
      </c>
      <c r="BFA6" s="261" t="s">
        <v>320</v>
      </c>
      <c r="BFB6" s="261" t="s">
        <v>320</v>
      </c>
      <c r="BFC6" s="261" t="s">
        <v>320</v>
      </c>
      <c r="BFD6" s="261" t="s">
        <v>320</v>
      </c>
      <c r="BFE6" s="261" t="s">
        <v>320</v>
      </c>
      <c r="BFF6" s="261" t="s">
        <v>320</v>
      </c>
      <c r="BFG6" s="261" t="s">
        <v>320</v>
      </c>
      <c r="BFH6" s="261" t="s">
        <v>320</v>
      </c>
      <c r="BFI6" s="261" t="s">
        <v>320</v>
      </c>
      <c r="BFJ6" s="261" t="s">
        <v>320</v>
      </c>
      <c r="BFK6" s="261" t="s">
        <v>320</v>
      </c>
      <c r="BFL6" s="261" t="s">
        <v>320</v>
      </c>
      <c r="BFM6" s="261" t="s">
        <v>320</v>
      </c>
      <c r="BFN6" s="261" t="s">
        <v>320</v>
      </c>
      <c r="BFO6" s="261" t="s">
        <v>320</v>
      </c>
      <c r="BFP6" s="261" t="s">
        <v>320</v>
      </c>
      <c r="BFQ6" s="261" t="s">
        <v>320</v>
      </c>
      <c r="BFR6" s="261" t="s">
        <v>320</v>
      </c>
      <c r="BFS6" s="261" t="s">
        <v>320</v>
      </c>
      <c r="BFT6" s="261" t="s">
        <v>320</v>
      </c>
      <c r="BFU6" s="261" t="s">
        <v>320</v>
      </c>
      <c r="BFV6" s="261" t="s">
        <v>320</v>
      </c>
      <c r="BFW6" s="261" t="s">
        <v>320</v>
      </c>
      <c r="BFX6" s="261" t="s">
        <v>320</v>
      </c>
      <c r="BFY6" s="261" t="s">
        <v>320</v>
      </c>
      <c r="BFZ6" s="261" t="s">
        <v>320</v>
      </c>
      <c r="BGA6" s="261" t="s">
        <v>320</v>
      </c>
      <c r="BGB6" s="261" t="s">
        <v>320</v>
      </c>
      <c r="BGC6" s="261" t="s">
        <v>320</v>
      </c>
      <c r="BGD6" s="261" t="s">
        <v>320</v>
      </c>
      <c r="BGE6" s="261" t="s">
        <v>320</v>
      </c>
      <c r="BGF6" s="261" t="s">
        <v>320</v>
      </c>
      <c r="BGG6" s="261" t="s">
        <v>320</v>
      </c>
      <c r="BGH6" s="261" t="s">
        <v>320</v>
      </c>
      <c r="BGI6" s="261" t="s">
        <v>320</v>
      </c>
      <c r="BGJ6" s="261" t="s">
        <v>320</v>
      </c>
      <c r="BGK6" s="261" t="s">
        <v>320</v>
      </c>
      <c r="BGL6" s="261" t="s">
        <v>320</v>
      </c>
      <c r="BGM6" s="261" t="s">
        <v>320</v>
      </c>
      <c r="BGN6" s="261" t="s">
        <v>320</v>
      </c>
      <c r="BGO6" s="261" t="s">
        <v>320</v>
      </c>
      <c r="BGP6" s="261" t="s">
        <v>320</v>
      </c>
      <c r="BGQ6" s="261" t="s">
        <v>320</v>
      </c>
      <c r="BGR6" s="261" t="s">
        <v>320</v>
      </c>
      <c r="BGS6" s="261" t="s">
        <v>320</v>
      </c>
      <c r="BGT6" s="261" t="s">
        <v>320</v>
      </c>
      <c r="BGU6" s="261" t="s">
        <v>320</v>
      </c>
      <c r="BGV6" s="261" t="s">
        <v>320</v>
      </c>
      <c r="BGW6" s="261" t="s">
        <v>320</v>
      </c>
      <c r="BGX6" s="261" t="s">
        <v>320</v>
      </c>
      <c r="BGY6" s="261" t="s">
        <v>320</v>
      </c>
      <c r="BGZ6" s="261" t="s">
        <v>320</v>
      </c>
      <c r="BHA6" s="261" t="s">
        <v>320</v>
      </c>
      <c r="BHB6" s="261" t="s">
        <v>320</v>
      </c>
      <c r="BHC6" s="261" t="s">
        <v>320</v>
      </c>
      <c r="BHD6" s="261" t="s">
        <v>320</v>
      </c>
      <c r="BHE6" s="261" t="s">
        <v>320</v>
      </c>
      <c r="BHF6" s="261" t="s">
        <v>320</v>
      </c>
      <c r="BHG6" s="261" t="s">
        <v>320</v>
      </c>
      <c r="BHH6" s="261" t="s">
        <v>320</v>
      </c>
      <c r="BHI6" s="261" t="s">
        <v>320</v>
      </c>
      <c r="BHJ6" s="261" t="s">
        <v>320</v>
      </c>
      <c r="BHK6" s="261" t="s">
        <v>320</v>
      </c>
      <c r="BHL6" s="261" t="s">
        <v>320</v>
      </c>
      <c r="BHM6" s="261" t="s">
        <v>320</v>
      </c>
      <c r="BHN6" s="261" t="s">
        <v>320</v>
      </c>
      <c r="BHO6" s="261" t="s">
        <v>320</v>
      </c>
      <c r="BHP6" s="261" t="s">
        <v>320</v>
      </c>
      <c r="BHQ6" s="261" t="s">
        <v>320</v>
      </c>
      <c r="BHR6" s="261" t="s">
        <v>320</v>
      </c>
      <c r="BHS6" s="261" t="s">
        <v>320</v>
      </c>
      <c r="BHT6" s="261" t="s">
        <v>320</v>
      </c>
      <c r="BHU6" s="261" t="s">
        <v>320</v>
      </c>
      <c r="BHV6" s="261" t="s">
        <v>320</v>
      </c>
      <c r="BHW6" s="261" t="s">
        <v>320</v>
      </c>
      <c r="BHX6" s="261" t="s">
        <v>320</v>
      </c>
      <c r="BHY6" s="261" t="s">
        <v>320</v>
      </c>
      <c r="BHZ6" s="261" t="s">
        <v>320</v>
      </c>
      <c r="BIA6" s="261" t="s">
        <v>320</v>
      </c>
      <c r="BIB6" s="261" t="s">
        <v>320</v>
      </c>
      <c r="BIC6" s="261" t="s">
        <v>320</v>
      </c>
      <c r="BID6" s="261" t="s">
        <v>320</v>
      </c>
      <c r="BIE6" s="261" t="s">
        <v>320</v>
      </c>
      <c r="BIF6" s="261" t="s">
        <v>320</v>
      </c>
      <c r="BIG6" s="261" t="s">
        <v>320</v>
      </c>
      <c r="BIH6" s="261" t="s">
        <v>320</v>
      </c>
      <c r="BII6" s="261" t="s">
        <v>320</v>
      </c>
      <c r="BIJ6" s="261" t="s">
        <v>320</v>
      </c>
      <c r="BIK6" s="261" t="s">
        <v>320</v>
      </c>
      <c r="BIL6" s="261" t="s">
        <v>320</v>
      </c>
      <c r="BIM6" s="261" t="s">
        <v>320</v>
      </c>
      <c r="BIN6" s="261" t="s">
        <v>320</v>
      </c>
      <c r="BIO6" s="261" t="s">
        <v>320</v>
      </c>
      <c r="BIP6" s="261" t="s">
        <v>320</v>
      </c>
      <c r="BIQ6" s="261" t="s">
        <v>320</v>
      </c>
      <c r="BIR6" s="261" t="s">
        <v>320</v>
      </c>
      <c r="BIS6" s="261" t="s">
        <v>320</v>
      </c>
      <c r="BIT6" s="261" t="s">
        <v>320</v>
      </c>
      <c r="BIU6" s="261" t="s">
        <v>320</v>
      </c>
      <c r="BIV6" s="261" t="s">
        <v>320</v>
      </c>
      <c r="BIW6" s="261" t="s">
        <v>320</v>
      </c>
      <c r="BIX6" s="261" t="s">
        <v>320</v>
      </c>
      <c r="BIY6" s="261" t="s">
        <v>320</v>
      </c>
      <c r="BIZ6" s="261" t="s">
        <v>320</v>
      </c>
      <c r="BJA6" s="261" t="s">
        <v>320</v>
      </c>
      <c r="BJB6" s="261" t="s">
        <v>320</v>
      </c>
      <c r="BJC6" s="261" t="s">
        <v>320</v>
      </c>
      <c r="BJD6" s="261" t="s">
        <v>320</v>
      </c>
      <c r="BJE6" s="261" t="s">
        <v>320</v>
      </c>
      <c r="BJF6" s="261" t="s">
        <v>320</v>
      </c>
      <c r="BJG6" s="261" t="s">
        <v>320</v>
      </c>
      <c r="BJH6" s="261" t="s">
        <v>320</v>
      </c>
      <c r="BJI6" s="261" t="s">
        <v>320</v>
      </c>
      <c r="BJJ6" s="261" t="s">
        <v>320</v>
      </c>
      <c r="BJK6" s="261" t="s">
        <v>320</v>
      </c>
      <c r="BJL6" s="261" t="s">
        <v>320</v>
      </c>
      <c r="BJM6" s="261" t="s">
        <v>320</v>
      </c>
      <c r="BJN6" s="261" t="s">
        <v>320</v>
      </c>
      <c r="BJO6" s="261" t="s">
        <v>320</v>
      </c>
      <c r="BJP6" s="261" t="s">
        <v>320</v>
      </c>
      <c r="BJQ6" s="261" t="s">
        <v>320</v>
      </c>
      <c r="BJR6" s="261" t="s">
        <v>320</v>
      </c>
      <c r="BJS6" s="261" t="s">
        <v>320</v>
      </c>
      <c r="BJT6" s="261" t="s">
        <v>320</v>
      </c>
      <c r="BJU6" s="261" t="s">
        <v>320</v>
      </c>
      <c r="BJV6" s="261" t="s">
        <v>320</v>
      </c>
      <c r="BJW6" s="261" t="s">
        <v>320</v>
      </c>
      <c r="BJX6" s="261" t="s">
        <v>320</v>
      </c>
      <c r="BJY6" s="261" t="s">
        <v>320</v>
      </c>
      <c r="BJZ6" s="261" t="s">
        <v>320</v>
      </c>
      <c r="BKA6" s="261" t="s">
        <v>320</v>
      </c>
      <c r="BKB6" s="261" t="s">
        <v>320</v>
      </c>
      <c r="BKC6" s="261" t="s">
        <v>320</v>
      </c>
      <c r="BKD6" s="261" t="s">
        <v>320</v>
      </c>
      <c r="BKE6" s="261" t="s">
        <v>320</v>
      </c>
      <c r="BKF6" s="261" t="s">
        <v>320</v>
      </c>
      <c r="BKG6" s="261" t="s">
        <v>320</v>
      </c>
      <c r="BKH6" s="261" t="s">
        <v>320</v>
      </c>
      <c r="BKI6" s="261" t="s">
        <v>320</v>
      </c>
      <c r="BKJ6" s="261" t="s">
        <v>320</v>
      </c>
      <c r="BKK6" s="261" t="s">
        <v>320</v>
      </c>
      <c r="BKL6" s="261" t="s">
        <v>320</v>
      </c>
      <c r="BKM6" s="261" t="s">
        <v>320</v>
      </c>
      <c r="BKN6" s="261" t="s">
        <v>320</v>
      </c>
      <c r="BKO6" s="261" t="s">
        <v>320</v>
      </c>
      <c r="BKP6" s="261" t="s">
        <v>320</v>
      </c>
      <c r="BKQ6" s="261" t="s">
        <v>320</v>
      </c>
      <c r="BKR6" s="261" t="s">
        <v>320</v>
      </c>
      <c r="BKS6" s="261" t="s">
        <v>320</v>
      </c>
      <c r="BKT6" s="261" t="s">
        <v>320</v>
      </c>
      <c r="BKU6" s="261" t="s">
        <v>320</v>
      </c>
      <c r="BKV6" s="261" t="s">
        <v>320</v>
      </c>
      <c r="BKW6" s="261" t="s">
        <v>320</v>
      </c>
      <c r="BKX6" s="261" t="s">
        <v>320</v>
      </c>
      <c r="BKY6" s="261" t="s">
        <v>320</v>
      </c>
      <c r="BKZ6" s="261" t="s">
        <v>320</v>
      </c>
      <c r="BLA6" s="261" t="s">
        <v>320</v>
      </c>
      <c r="BLB6" s="261" t="s">
        <v>320</v>
      </c>
      <c r="BLC6" s="261" t="s">
        <v>320</v>
      </c>
      <c r="BLD6" s="261" t="s">
        <v>320</v>
      </c>
      <c r="BLE6" s="261" t="s">
        <v>320</v>
      </c>
      <c r="BLF6" s="261" t="s">
        <v>320</v>
      </c>
      <c r="BLG6" s="261" t="s">
        <v>320</v>
      </c>
      <c r="BLH6" s="261" t="s">
        <v>320</v>
      </c>
      <c r="BLI6" s="261" t="s">
        <v>320</v>
      </c>
      <c r="BLJ6" s="261" t="s">
        <v>320</v>
      </c>
      <c r="BLK6" s="261" t="s">
        <v>320</v>
      </c>
      <c r="BLL6" s="261" t="s">
        <v>320</v>
      </c>
      <c r="BLM6" s="261" t="s">
        <v>320</v>
      </c>
      <c r="BLN6" s="261" t="s">
        <v>320</v>
      </c>
      <c r="BLO6" s="261" t="s">
        <v>320</v>
      </c>
      <c r="BLP6" s="261" t="s">
        <v>320</v>
      </c>
      <c r="BLQ6" s="261" t="s">
        <v>320</v>
      </c>
      <c r="BLR6" s="261" t="s">
        <v>320</v>
      </c>
      <c r="BLS6" s="261" t="s">
        <v>320</v>
      </c>
      <c r="BLT6" s="261" t="s">
        <v>320</v>
      </c>
      <c r="BLU6" s="261" t="s">
        <v>320</v>
      </c>
      <c r="BLV6" s="261" t="s">
        <v>320</v>
      </c>
      <c r="BLW6" s="261" t="s">
        <v>320</v>
      </c>
      <c r="BLX6" s="261" t="s">
        <v>320</v>
      </c>
      <c r="BLY6" s="261" t="s">
        <v>320</v>
      </c>
      <c r="BLZ6" s="261" t="s">
        <v>320</v>
      </c>
      <c r="BMA6" s="261" t="s">
        <v>320</v>
      </c>
      <c r="BMB6" s="261" t="s">
        <v>320</v>
      </c>
      <c r="BMC6" s="261" t="s">
        <v>320</v>
      </c>
      <c r="BMD6" s="261" t="s">
        <v>320</v>
      </c>
      <c r="BME6" s="261" t="s">
        <v>320</v>
      </c>
      <c r="BMF6" s="261" t="s">
        <v>320</v>
      </c>
      <c r="BMG6" s="261" t="s">
        <v>320</v>
      </c>
      <c r="BMH6" s="261" t="s">
        <v>320</v>
      </c>
      <c r="BMI6" s="261" t="s">
        <v>320</v>
      </c>
      <c r="BMJ6" s="261" t="s">
        <v>320</v>
      </c>
      <c r="BMK6" s="261" t="s">
        <v>320</v>
      </c>
      <c r="BML6" s="261" t="s">
        <v>320</v>
      </c>
      <c r="BMM6" s="261" t="s">
        <v>320</v>
      </c>
      <c r="BMN6" s="261" t="s">
        <v>320</v>
      </c>
      <c r="BMO6" s="261" t="s">
        <v>320</v>
      </c>
      <c r="BMP6" s="261" t="s">
        <v>320</v>
      </c>
      <c r="BMQ6" s="261" t="s">
        <v>320</v>
      </c>
      <c r="BMR6" s="261" t="s">
        <v>320</v>
      </c>
      <c r="BMS6" s="261" t="s">
        <v>320</v>
      </c>
      <c r="BMT6" s="261" t="s">
        <v>320</v>
      </c>
      <c r="BMU6" s="261" t="s">
        <v>320</v>
      </c>
      <c r="BMV6" s="261" t="s">
        <v>320</v>
      </c>
      <c r="BMW6" s="261" t="s">
        <v>320</v>
      </c>
      <c r="BMX6" s="261" t="s">
        <v>320</v>
      </c>
      <c r="BMY6" s="261" t="s">
        <v>320</v>
      </c>
      <c r="BMZ6" s="261" t="s">
        <v>320</v>
      </c>
      <c r="BNA6" s="261" t="s">
        <v>320</v>
      </c>
      <c r="BNB6" s="261" t="s">
        <v>320</v>
      </c>
      <c r="BNC6" s="261" t="s">
        <v>320</v>
      </c>
      <c r="BND6" s="261" t="s">
        <v>320</v>
      </c>
      <c r="BNE6" s="261" t="s">
        <v>320</v>
      </c>
      <c r="BNF6" s="261" t="s">
        <v>320</v>
      </c>
      <c r="BNG6" s="261" t="s">
        <v>320</v>
      </c>
      <c r="BNH6" s="261" t="s">
        <v>320</v>
      </c>
      <c r="BNI6" s="261" t="s">
        <v>320</v>
      </c>
      <c r="BNJ6" s="261" t="s">
        <v>320</v>
      </c>
      <c r="BNK6" s="261" t="s">
        <v>320</v>
      </c>
      <c r="BNL6" s="261" t="s">
        <v>320</v>
      </c>
      <c r="BNM6" s="261" t="s">
        <v>320</v>
      </c>
      <c r="BNN6" s="261" t="s">
        <v>320</v>
      </c>
      <c r="BNO6" s="261" t="s">
        <v>320</v>
      </c>
      <c r="BNP6" s="261" t="s">
        <v>320</v>
      </c>
      <c r="BNQ6" s="261" t="s">
        <v>320</v>
      </c>
      <c r="BNR6" s="261" t="s">
        <v>320</v>
      </c>
      <c r="BNS6" s="261" t="s">
        <v>320</v>
      </c>
      <c r="BNT6" s="261" t="s">
        <v>320</v>
      </c>
      <c r="BNU6" s="261" t="s">
        <v>320</v>
      </c>
      <c r="BNV6" s="261" t="s">
        <v>320</v>
      </c>
      <c r="BNW6" s="261" t="s">
        <v>320</v>
      </c>
      <c r="BNX6" s="261" t="s">
        <v>320</v>
      </c>
      <c r="BNY6" s="261" t="s">
        <v>320</v>
      </c>
      <c r="BNZ6" s="261" t="s">
        <v>320</v>
      </c>
      <c r="BOA6" s="261" t="s">
        <v>320</v>
      </c>
      <c r="BOB6" s="261" t="s">
        <v>320</v>
      </c>
      <c r="BOC6" s="261" t="s">
        <v>320</v>
      </c>
      <c r="BOD6" s="261" t="s">
        <v>320</v>
      </c>
      <c r="BOE6" s="261" t="s">
        <v>320</v>
      </c>
      <c r="BOF6" s="261" t="s">
        <v>320</v>
      </c>
      <c r="BOG6" s="261" t="s">
        <v>320</v>
      </c>
      <c r="BOH6" s="261" t="s">
        <v>320</v>
      </c>
      <c r="BOI6" s="261" t="s">
        <v>320</v>
      </c>
      <c r="BOJ6" s="261" t="s">
        <v>320</v>
      </c>
      <c r="BOK6" s="261" t="s">
        <v>320</v>
      </c>
      <c r="BOL6" s="261" t="s">
        <v>320</v>
      </c>
      <c r="BOM6" s="261" t="s">
        <v>320</v>
      </c>
      <c r="BON6" s="261" t="s">
        <v>320</v>
      </c>
      <c r="BOO6" s="261" t="s">
        <v>320</v>
      </c>
      <c r="BOP6" s="261" t="s">
        <v>320</v>
      </c>
      <c r="BOQ6" s="261" t="s">
        <v>320</v>
      </c>
      <c r="BOR6" s="261" t="s">
        <v>320</v>
      </c>
      <c r="BOS6" s="261" t="s">
        <v>320</v>
      </c>
      <c r="BOT6" s="261" t="s">
        <v>320</v>
      </c>
      <c r="BOU6" s="261" t="s">
        <v>320</v>
      </c>
      <c r="BOV6" s="261" t="s">
        <v>320</v>
      </c>
      <c r="BOW6" s="261" t="s">
        <v>320</v>
      </c>
      <c r="BOX6" s="261" t="s">
        <v>320</v>
      </c>
      <c r="BOY6" s="261" t="s">
        <v>320</v>
      </c>
      <c r="BOZ6" s="261" t="s">
        <v>320</v>
      </c>
      <c r="BPA6" s="261" t="s">
        <v>320</v>
      </c>
      <c r="BPB6" s="261" t="s">
        <v>320</v>
      </c>
      <c r="BPC6" s="261" t="s">
        <v>320</v>
      </c>
      <c r="BPD6" s="261" t="s">
        <v>320</v>
      </c>
      <c r="BPE6" s="261" t="s">
        <v>320</v>
      </c>
      <c r="BPF6" s="261" t="s">
        <v>320</v>
      </c>
      <c r="BPG6" s="261" t="s">
        <v>320</v>
      </c>
      <c r="BPH6" s="261" t="s">
        <v>320</v>
      </c>
      <c r="BPI6" s="261" t="s">
        <v>320</v>
      </c>
      <c r="BPJ6" s="261" t="s">
        <v>320</v>
      </c>
      <c r="BPK6" s="261" t="s">
        <v>320</v>
      </c>
      <c r="BPL6" s="261" t="s">
        <v>320</v>
      </c>
      <c r="BPM6" s="261" t="s">
        <v>320</v>
      </c>
      <c r="BPN6" s="261" t="s">
        <v>320</v>
      </c>
      <c r="BPO6" s="261" t="s">
        <v>320</v>
      </c>
      <c r="BPP6" s="261" t="s">
        <v>320</v>
      </c>
      <c r="BPQ6" s="261" t="s">
        <v>320</v>
      </c>
      <c r="BPR6" s="261" t="s">
        <v>320</v>
      </c>
      <c r="BPS6" s="261" t="s">
        <v>320</v>
      </c>
      <c r="BPT6" s="261" t="s">
        <v>320</v>
      </c>
      <c r="BPU6" s="261" t="s">
        <v>320</v>
      </c>
      <c r="BPV6" s="261" t="s">
        <v>320</v>
      </c>
      <c r="BPW6" s="261" t="s">
        <v>320</v>
      </c>
      <c r="BPX6" s="261" t="s">
        <v>320</v>
      </c>
      <c r="BPY6" s="261" t="s">
        <v>320</v>
      </c>
      <c r="BPZ6" s="261" t="s">
        <v>320</v>
      </c>
      <c r="BQA6" s="261" t="s">
        <v>320</v>
      </c>
      <c r="BQB6" s="261" t="s">
        <v>320</v>
      </c>
      <c r="BQC6" s="261" t="s">
        <v>320</v>
      </c>
      <c r="BQD6" s="261" t="s">
        <v>320</v>
      </c>
      <c r="BQE6" s="261" t="s">
        <v>320</v>
      </c>
      <c r="BQF6" s="261" t="s">
        <v>320</v>
      </c>
      <c r="BQG6" s="261" t="s">
        <v>320</v>
      </c>
      <c r="BQH6" s="261" t="s">
        <v>320</v>
      </c>
      <c r="BQI6" s="261" t="s">
        <v>320</v>
      </c>
      <c r="BQJ6" s="261" t="s">
        <v>320</v>
      </c>
      <c r="BQK6" s="261" t="s">
        <v>320</v>
      </c>
      <c r="BQL6" s="261" t="s">
        <v>320</v>
      </c>
      <c r="BQM6" s="261" t="s">
        <v>320</v>
      </c>
      <c r="BQN6" s="261" t="s">
        <v>320</v>
      </c>
      <c r="BQO6" s="261" t="s">
        <v>320</v>
      </c>
      <c r="BQP6" s="261" t="s">
        <v>320</v>
      </c>
      <c r="BQQ6" s="261" t="s">
        <v>320</v>
      </c>
      <c r="BQR6" s="261" t="s">
        <v>320</v>
      </c>
      <c r="BQS6" s="261" t="s">
        <v>320</v>
      </c>
      <c r="BQT6" s="261" t="s">
        <v>320</v>
      </c>
      <c r="BQU6" s="261" t="s">
        <v>320</v>
      </c>
      <c r="BQV6" s="261" t="s">
        <v>320</v>
      </c>
      <c r="BQW6" s="261" t="s">
        <v>320</v>
      </c>
      <c r="BQX6" s="261" t="s">
        <v>320</v>
      </c>
      <c r="BQY6" s="261" t="s">
        <v>320</v>
      </c>
      <c r="BQZ6" s="261" t="s">
        <v>320</v>
      </c>
      <c r="BRA6" s="261" t="s">
        <v>320</v>
      </c>
      <c r="BRB6" s="261" t="s">
        <v>320</v>
      </c>
      <c r="BRC6" s="261" t="s">
        <v>320</v>
      </c>
      <c r="BRD6" s="261" t="s">
        <v>320</v>
      </c>
      <c r="BRE6" s="261" t="s">
        <v>320</v>
      </c>
      <c r="BRF6" s="261" t="s">
        <v>320</v>
      </c>
      <c r="BRG6" s="261" t="s">
        <v>320</v>
      </c>
      <c r="BRH6" s="261" t="s">
        <v>320</v>
      </c>
      <c r="BRI6" s="261" t="s">
        <v>320</v>
      </c>
      <c r="BRJ6" s="261" t="s">
        <v>320</v>
      </c>
      <c r="BRK6" s="261" t="s">
        <v>320</v>
      </c>
      <c r="BRL6" s="261" t="s">
        <v>320</v>
      </c>
      <c r="BRM6" s="261" t="s">
        <v>320</v>
      </c>
      <c r="BRN6" s="261" t="s">
        <v>320</v>
      </c>
      <c r="BRO6" s="261" t="s">
        <v>320</v>
      </c>
      <c r="BRP6" s="261" t="s">
        <v>320</v>
      </c>
      <c r="BRQ6" s="261" t="s">
        <v>320</v>
      </c>
      <c r="BRR6" s="261" t="s">
        <v>320</v>
      </c>
      <c r="BRS6" s="261" t="s">
        <v>320</v>
      </c>
      <c r="BRT6" s="261" t="s">
        <v>320</v>
      </c>
      <c r="BRU6" s="261" t="s">
        <v>320</v>
      </c>
      <c r="BRV6" s="261" t="s">
        <v>320</v>
      </c>
      <c r="BRW6" s="261" t="s">
        <v>320</v>
      </c>
      <c r="BRX6" s="261" t="s">
        <v>320</v>
      </c>
      <c r="BRY6" s="261" t="s">
        <v>320</v>
      </c>
      <c r="BRZ6" s="261" t="s">
        <v>320</v>
      </c>
      <c r="BSA6" s="261" t="s">
        <v>320</v>
      </c>
      <c r="BSB6" s="261" t="s">
        <v>320</v>
      </c>
      <c r="BSC6" s="261" t="s">
        <v>320</v>
      </c>
      <c r="BSD6" s="261" t="s">
        <v>320</v>
      </c>
      <c r="BSE6" s="261" t="s">
        <v>320</v>
      </c>
      <c r="BSF6" s="261" t="s">
        <v>320</v>
      </c>
      <c r="BSG6" s="261" t="s">
        <v>320</v>
      </c>
      <c r="BSH6" s="261" t="s">
        <v>320</v>
      </c>
      <c r="BSI6" s="261" t="s">
        <v>320</v>
      </c>
      <c r="BSJ6" s="261" t="s">
        <v>320</v>
      </c>
      <c r="BSK6" s="261" t="s">
        <v>320</v>
      </c>
      <c r="BSL6" s="261" t="s">
        <v>320</v>
      </c>
      <c r="BSM6" s="261" t="s">
        <v>320</v>
      </c>
      <c r="BSN6" s="261" t="s">
        <v>320</v>
      </c>
      <c r="BSO6" s="261" t="s">
        <v>320</v>
      </c>
      <c r="BSP6" s="261" t="s">
        <v>320</v>
      </c>
      <c r="BSQ6" s="261" t="s">
        <v>320</v>
      </c>
      <c r="BSR6" s="261" t="s">
        <v>320</v>
      </c>
      <c r="BSS6" s="261" t="s">
        <v>320</v>
      </c>
      <c r="BST6" s="261" t="s">
        <v>320</v>
      </c>
      <c r="BSU6" s="261" t="s">
        <v>320</v>
      </c>
      <c r="BSV6" s="261" t="s">
        <v>320</v>
      </c>
      <c r="BSW6" s="261" t="s">
        <v>320</v>
      </c>
      <c r="BSX6" s="261" t="s">
        <v>320</v>
      </c>
      <c r="BSY6" s="261" t="s">
        <v>320</v>
      </c>
      <c r="BSZ6" s="261" t="s">
        <v>320</v>
      </c>
      <c r="BTA6" s="261" t="s">
        <v>320</v>
      </c>
      <c r="BTB6" s="261" t="s">
        <v>320</v>
      </c>
      <c r="BTC6" s="261" t="s">
        <v>320</v>
      </c>
      <c r="BTD6" s="261" t="s">
        <v>320</v>
      </c>
      <c r="BTE6" s="261" t="s">
        <v>320</v>
      </c>
      <c r="BTF6" s="261" t="s">
        <v>320</v>
      </c>
      <c r="BTG6" s="261" t="s">
        <v>320</v>
      </c>
      <c r="BTH6" s="261" t="s">
        <v>320</v>
      </c>
      <c r="BTI6" s="261" t="s">
        <v>320</v>
      </c>
      <c r="BTJ6" s="261" t="s">
        <v>320</v>
      </c>
      <c r="BTK6" s="261" t="s">
        <v>320</v>
      </c>
      <c r="BTL6" s="261" t="s">
        <v>320</v>
      </c>
      <c r="BTM6" s="261" t="s">
        <v>320</v>
      </c>
      <c r="BTN6" s="261" t="s">
        <v>320</v>
      </c>
      <c r="BTO6" s="261" t="s">
        <v>320</v>
      </c>
      <c r="BTP6" s="261" t="s">
        <v>320</v>
      </c>
      <c r="BTQ6" s="261" t="s">
        <v>320</v>
      </c>
      <c r="BTR6" s="261" t="s">
        <v>320</v>
      </c>
      <c r="BTS6" s="261" t="s">
        <v>320</v>
      </c>
      <c r="BTT6" s="261" t="s">
        <v>320</v>
      </c>
      <c r="BTU6" s="261" t="s">
        <v>320</v>
      </c>
      <c r="BTV6" s="261" t="s">
        <v>320</v>
      </c>
      <c r="BTW6" s="261" t="s">
        <v>320</v>
      </c>
      <c r="BTX6" s="261" t="s">
        <v>320</v>
      </c>
      <c r="BTY6" s="261" t="s">
        <v>320</v>
      </c>
      <c r="BTZ6" s="261" t="s">
        <v>320</v>
      </c>
      <c r="BUA6" s="261" t="s">
        <v>320</v>
      </c>
      <c r="BUB6" s="261" t="s">
        <v>320</v>
      </c>
      <c r="BUC6" s="261" t="s">
        <v>320</v>
      </c>
      <c r="BUD6" s="261" t="s">
        <v>320</v>
      </c>
      <c r="BUE6" s="261" t="s">
        <v>320</v>
      </c>
      <c r="BUF6" s="261" t="s">
        <v>320</v>
      </c>
      <c r="BUG6" s="261" t="s">
        <v>320</v>
      </c>
      <c r="BUH6" s="261" t="s">
        <v>320</v>
      </c>
      <c r="BUI6" s="261" t="s">
        <v>320</v>
      </c>
      <c r="BUJ6" s="261" t="s">
        <v>320</v>
      </c>
      <c r="BUK6" s="261" t="s">
        <v>320</v>
      </c>
      <c r="BUL6" s="261" t="s">
        <v>320</v>
      </c>
      <c r="BUM6" s="261" t="s">
        <v>320</v>
      </c>
      <c r="BUN6" s="261" t="s">
        <v>320</v>
      </c>
      <c r="BUO6" s="261" t="s">
        <v>320</v>
      </c>
      <c r="BUP6" s="261" t="s">
        <v>320</v>
      </c>
      <c r="BUQ6" s="261" t="s">
        <v>320</v>
      </c>
      <c r="BUR6" s="261" t="s">
        <v>320</v>
      </c>
      <c r="BUS6" s="261" t="s">
        <v>320</v>
      </c>
      <c r="BUT6" s="261" t="s">
        <v>320</v>
      </c>
      <c r="BUU6" s="261" t="s">
        <v>320</v>
      </c>
      <c r="BUV6" s="261" t="s">
        <v>320</v>
      </c>
      <c r="BUW6" s="261" t="s">
        <v>320</v>
      </c>
      <c r="BUX6" s="261" t="s">
        <v>320</v>
      </c>
      <c r="BUY6" s="261" t="s">
        <v>320</v>
      </c>
      <c r="BUZ6" s="261" t="s">
        <v>320</v>
      </c>
      <c r="BVA6" s="261" t="s">
        <v>320</v>
      </c>
      <c r="BVB6" s="261" t="s">
        <v>320</v>
      </c>
      <c r="BVC6" s="261" t="s">
        <v>320</v>
      </c>
      <c r="BVD6" s="261" t="s">
        <v>320</v>
      </c>
      <c r="BVE6" s="261" t="s">
        <v>320</v>
      </c>
      <c r="BVF6" s="261" t="s">
        <v>320</v>
      </c>
      <c r="BVG6" s="261" t="s">
        <v>320</v>
      </c>
      <c r="BVH6" s="261" t="s">
        <v>320</v>
      </c>
      <c r="BVI6" s="261" t="s">
        <v>320</v>
      </c>
      <c r="BVJ6" s="261" t="s">
        <v>320</v>
      </c>
      <c r="BVK6" s="261" t="s">
        <v>320</v>
      </c>
      <c r="BVL6" s="261" t="s">
        <v>320</v>
      </c>
      <c r="BVM6" s="261" t="s">
        <v>320</v>
      </c>
      <c r="BVN6" s="261" t="s">
        <v>320</v>
      </c>
      <c r="BVO6" s="261" t="s">
        <v>320</v>
      </c>
      <c r="BVP6" s="261" t="s">
        <v>320</v>
      </c>
      <c r="BVQ6" s="261" t="s">
        <v>320</v>
      </c>
      <c r="BVR6" s="261" t="s">
        <v>320</v>
      </c>
      <c r="BVS6" s="261" t="s">
        <v>320</v>
      </c>
      <c r="BVT6" s="261" t="s">
        <v>320</v>
      </c>
      <c r="BVU6" s="261" t="s">
        <v>320</v>
      </c>
      <c r="BVV6" s="261" t="s">
        <v>320</v>
      </c>
      <c r="BVW6" s="261" t="s">
        <v>320</v>
      </c>
      <c r="BVX6" s="261" t="s">
        <v>320</v>
      </c>
      <c r="BVY6" s="261" t="s">
        <v>320</v>
      </c>
      <c r="BVZ6" s="261" t="s">
        <v>320</v>
      </c>
      <c r="BWA6" s="261" t="s">
        <v>320</v>
      </c>
      <c r="BWB6" s="261" t="s">
        <v>320</v>
      </c>
      <c r="BWC6" s="261" t="s">
        <v>320</v>
      </c>
      <c r="BWD6" s="261" t="s">
        <v>320</v>
      </c>
      <c r="BWE6" s="261" t="s">
        <v>320</v>
      </c>
      <c r="BWF6" s="261" t="s">
        <v>320</v>
      </c>
      <c r="BWG6" s="261" t="s">
        <v>320</v>
      </c>
      <c r="BWH6" s="261" t="s">
        <v>320</v>
      </c>
      <c r="BWI6" s="261" t="s">
        <v>320</v>
      </c>
      <c r="BWJ6" s="261" t="s">
        <v>320</v>
      </c>
      <c r="BWK6" s="261" t="s">
        <v>320</v>
      </c>
      <c r="BWL6" s="261" t="s">
        <v>320</v>
      </c>
      <c r="BWM6" s="261" t="s">
        <v>320</v>
      </c>
      <c r="BWN6" s="261" t="s">
        <v>320</v>
      </c>
      <c r="BWO6" s="261" t="s">
        <v>320</v>
      </c>
      <c r="BWP6" s="261" t="s">
        <v>320</v>
      </c>
      <c r="BWQ6" s="261" t="s">
        <v>320</v>
      </c>
      <c r="BWR6" s="261" t="s">
        <v>320</v>
      </c>
      <c r="BWS6" s="261" t="s">
        <v>320</v>
      </c>
      <c r="BWT6" s="261" t="s">
        <v>320</v>
      </c>
      <c r="BWU6" s="261" t="s">
        <v>320</v>
      </c>
      <c r="BWV6" s="261" t="s">
        <v>320</v>
      </c>
      <c r="BWW6" s="261" t="s">
        <v>320</v>
      </c>
      <c r="BWX6" s="261" t="s">
        <v>320</v>
      </c>
      <c r="BWY6" s="261" t="s">
        <v>320</v>
      </c>
      <c r="BWZ6" s="261" t="s">
        <v>320</v>
      </c>
      <c r="BXA6" s="261" t="s">
        <v>320</v>
      </c>
      <c r="BXB6" s="261" t="s">
        <v>320</v>
      </c>
      <c r="BXC6" s="261" t="s">
        <v>320</v>
      </c>
      <c r="BXD6" s="261" t="s">
        <v>320</v>
      </c>
      <c r="BXE6" s="261" t="s">
        <v>320</v>
      </c>
      <c r="BXF6" s="261" t="s">
        <v>320</v>
      </c>
      <c r="BXG6" s="261" t="s">
        <v>320</v>
      </c>
      <c r="BXH6" s="261" t="s">
        <v>320</v>
      </c>
      <c r="BXI6" s="261" t="s">
        <v>320</v>
      </c>
      <c r="BXJ6" s="261" t="s">
        <v>320</v>
      </c>
      <c r="BXK6" s="261" t="s">
        <v>320</v>
      </c>
      <c r="BXL6" s="261" t="s">
        <v>320</v>
      </c>
      <c r="BXM6" s="261" t="s">
        <v>320</v>
      </c>
      <c r="BXN6" s="261" t="s">
        <v>320</v>
      </c>
      <c r="BXO6" s="261" t="s">
        <v>320</v>
      </c>
      <c r="BXP6" s="261" t="s">
        <v>320</v>
      </c>
      <c r="BXQ6" s="261" t="s">
        <v>320</v>
      </c>
      <c r="BXR6" s="261" t="s">
        <v>320</v>
      </c>
      <c r="BXS6" s="261" t="s">
        <v>320</v>
      </c>
      <c r="BXT6" s="261" t="s">
        <v>320</v>
      </c>
      <c r="BXU6" s="261" t="s">
        <v>320</v>
      </c>
      <c r="BXV6" s="261" t="s">
        <v>320</v>
      </c>
      <c r="BXW6" s="261" t="s">
        <v>320</v>
      </c>
      <c r="BXX6" s="261" t="s">
        <v>320</v>
      </c>
      <c r="BXY6" s="261" t="s">
        <v>320</v>
      </c>
      <c r="BXZ6" s="261" t="s">
        <v>320</v>
      </c>
      <c r="BYA6" s="261" t="s">
        <v>320</v>
      </c>
      <c r="BYB6" s="261" t="s">
        <v>320</v>
      </c>
      <c r="BYC6" s="261" t="s">
        <v>320</v>
      </c>
      <c r="BYD6" s="261" t="s">
        <v>320</v>
      </c>
      <c r="BYE6" s="261" t="s">
        <v>320</v>
      </c>
      <c r="BYF6" s="261" t="s">
        <v>320</v>
      </c>
      <c r="BYG6" s="261" t="s">
        <v>320</v>
      </c>
      <c r="BYH6" s="261" t="s">
        <v>320</v>
      </c>
      <c r="BYI6" s="261" t="s">
        <v>320</v>
      </c>
      <c r="BYJ6" s="261" t="s">
        <v>320</v>
      </c>
      <c r="BYK6" s="261" t="s">
        <v>320</v>
      </c>
      <c r="BYL6" s="261" t="s">
        <v>320</v>
      </c>
      <c r="BYM6" s="261" t="s">
        <v>320</v>
      </c>
      <c r="BYN6" s="261" t="s">
        <v>320</v>
      </c>
      <c r="BYO6" s="261" t="s">
        <v>320</v>
      </c>
      <c r="BYP6" s="261" t="s">
        <v>320</v>
      </c>
      <c r="BYQ6" s="261" t="s">
        <v>320</v>
      </c>
      <c r="BYR6" s="261" t="s">
        <v>320</v>
      </c>
      <c r="BYS6" s="261" t="s">
        <v>320</v>
      </c>
      <c r="BYT6" s="261" t="s">
        <v>320</v>
      </c>
      <c r="BYU6" s="261" t="s">
        <v>320</v>
      </c>
      <c r="BYV6" s="261" t="s">
        <v>320</v>
      </c>
      <c r="BYW6" s="261" t="s">
        <v>320</v>
      </c>
      <c r="BYX6" s="261" t="s">
        <v>320</v>
      </c>
      <c r="BYY6" s="261" t="s">
        <v>320</v>
      </c>
      <c r="BYZ6" s="261" t="s">
        <v>320</v>
      </c>
      <c r="BZA6" s="261" t="s">
        <v>320</v>
      </c>
      <c r="BZB6" s="261" t="s">
        <v>320</v>
      </c>
      <c r="BZC6" s="261" t="s">
        <v>320</v>
      </c>
      <c r="BZD6" s="261" t="s">
        <v>320</v>
      </c>
      <c r="BZE6" s="261" t="s">
        <v>320</v>
      </c>
      <c r="BZF6" s="261" t="s">
        <v>320</v>
      </c>
      <c r="BZG6" s="261" t="s">
        <v>320</v>
      </c>
      <c r="BZH6" s="261" t="s">
        <v>320</v>
      </c>
      <c r="BZI6" s="261" t="s">
        <v>320</v>
      </c>
      <c r="BZJ6" s="261" t="s">
        <v>320</v>
      </c>
      <c r="BZK6" s="261" t="s">
        <v>320</v>
      </c>
      <c r="BZL6" s="261" t="s">
        <v>320</v>
      </c>
      <c r="BZM6" s="261" t="s">
        <v>320</v>
      </c>
      <c r="BZN6" s="261" t="s">
        <v>320</v>
      </c>
      <c r="BZO6" s="261" t="s">
        <v>320</v>
      </c>
      <c r="BZP6" s="261" t="s">
        <v>320</v>
      </c>
      <c r="BZQ6" s="261" t="s">
        <v>320</v>
      </c>
      <c r="BZR6" s="261" t="s">
        <v>320</v>
      </c>
      <c r="BZS6" s="261" t="s">
        <v>320</v>
      </c>
      <c r="BZT6" s="261" t="s">
        <v>320</v>
      </c>
      <c r="BZU6" s="261" t="s">
        <v>320</v>
      </c>
      <c r="BZV6" s="261" t="s">
        <v>320</v>
      </c>
      <c r="BZW6" s="261" t="s">
        <v>320</v>
      </c>
      <c r="BZX6" s="261" t="s">
        <v>320</v>
      </c>
      <c r="BZY6" s="261" t="s">
        <v>320</v>
      </c>
      <c r="BZZ6" s="261" t="s">
        <v>320</v>
      </c>
      <c r="CAA6" s="261" t="s">
        <v>320</v>
      </c>
      <c r="CAB6" s="261" t="s">
        <v>320</v>
      </c>
      <c r="CAC6" s="261" t="s">
        <v>320</v>
      </c>
      <c r="CAD6" s="261" t="s">
        <v>320</v>
      </c>
      <c r="CAE6" s="261" t="s">
        <v>320</v>
      </c>
      <c r="CAF6" s="261" t="s">
        <v>320</v>
      </c>
      <c r="CAG6" s="261" t="s">
        <v>320</v>
      </c>
      <c r="CAH6" s="261" t="s">
        <v>320</v>
      </c>
      <c r="CAI6" s="261" t="s">
        <v>320</v>
      </c>
      <c r="CAJ6" s="261" t="s">
        <v>320</v>
      </c>
      <c r="CAK6" s="261" t="s">
        <v>320</v>
      </c>
      <c r="CAL6" s="261" t="s">
        <v>320</v>
      </c>
      <c r="CAM6" s="261" t="s">
        <v>320</v>
      </c>
      <c r="CAN6" s="261" t="s">
        <v>320</v>
      </c>
      <c r="CAO6" s="261" t="s">
        <v>320</v>
      </c>
      <c r="CAP6" s="261" t="s">
        <v>320</v>
      </c>
      <c r="CAQ6" s="261" t="s">
        <v>320</v>
      </c>
      <c r="CAR6" s="261" t="s">
        <v>320</v>
      </c>
      <c r="CAS6" s="261" t="s">
        <v>320</v>
      </c>
      <c r="CAT6" s="261" t="s">
        <v>320</v>
      </c>
      <c r="CAU6" s="261" t="s">
        <v>320</v>
      </c>
      <c r="CAV6" s="261" t="s">
        <v>320</v>
      </c>
      <c r="CAW6" s="261" t="s">
        <v>320</v>
      </c>
      <c r="CAX6" s="261" t="s">
        <v>320</v>
      </c>
      <c r="CAY6" s="261" t="s">
        <v>320</v>
      </c>
      <c r="CAZ6" s="261" t="s">
        <v>320</v>
      </c>
      <c r="CBA6" s="261" t="s">
        <v>320</v>
      </c>
      <c r="CBB6" s="261" t="s">
        <v>320</v>
      </c>
      <c r="CBC6" s="261" t="s">
        <v>320</v>
      </c>
      <c r="CBD6" s="261" t="s">
        <v>320</v>
      </c>
      <c r="CBE6" s="261" t="s">
        <v>320</v>
      </c>
      <c r="CBF6" s="261" t="s">
        <v>320</v>
      </c>
      <c r="CBG6" s="261" t="s">
        <v>320</v>
      </c>
      <c r="CBH6" s="261" t="s">
        <v>320</v>
      </c>
      <c r="CBI6" s="261" t="s">
        <v>320</v>
      </c>
      <c r="CBJ6" s="261" t="s">
        <v>320</v>
      </c>
      <c r="CBK6" s="261" t="s">
        <v>320</v>
      </c>
      <c r="CBL6" s="261" t="s">
        <v>320</v>
      </c>
      <c r="CBM6" s="261" t="s">
        <v>320</v>
      </c>
      <c r="CBN6" s="261" t="s">
        <v>320</v>
      </c>
      <c r="CBO6" s="261" t="s">
        <v>320</v>
      </c>
      <c r="CBP6" s="261" t="s">
        <v>320</v>
      </c>
      <c r="CBQ6" s="261" t="s">
        <v>320</v>
      </c>
      <c r="CBR6" s="261" t="s">
        <v>320</v>
      </c>
      <c r="CBS6" s="261" t="s">
        <v>320</v>
      </c>
      <c r="CBT6" s="261" t="s">
        <v>320</v>
      </c>
      <c r="CBU6" s="261" t="s">
        <v>320</v>
      </c>
      <c r="CBV6" s="261" t="s">
        <v>320</v>
      </c>
      <c r="CBW6" s="261" t="s">
        <v>320</v>
      </c>
      <c r="CBX6" s="261" t="s">
        <v>320</v>
      </c>
      <c r="CBY6" s="261" t="s">
        <v>320</v>
      </c>
      <c r="CBZ6" s="261" t="s">
        <v>320</v>
      </c>
      <c r="CCA6" s="261" t="s">
        <v>320</v>
      </c>
      <c r="CCB6" s="261" t="s">
        <v>320</v>
      </c>
      <c r="CCC6" s="261" t="s">
        <v>320</v>
      </c>
      <c r="CCD6" s="261" t="s">
        <v>320</v>
      </c>
      <c r="CCE6" s="261" t="s">
        <v>320</v>
      </c>
      <c r="CCF6" s="261" t="s">
        <v>320</v>
      </c>
      <c r="CCG6" s="261" t="s">
        <v>320</v>
      </c>
      <c r="CCH6" s="261" t="s">
        <v>320</v>
      </c>
      <c r="CCI6" s="261" t="s">
        <v>320</v>
      </c>
      <c r="CCJ6" s="261" t="s">
        <v>320</v>
      </c>
      <c r="CCK6" s="261" t="s">
        <v>320</v>
      </c>
      <c r="CCL6" s="261" t="s">
        <v>320</v>
      </c>
      <c r="CCM6" s="261" t="s">
        <v>320</v>
      </c>
      <c r="CCN6" s="261" t="s">
        <v>320</v>
      </c>
      <c r="CCO6" s="261" t="s">
        <v>320</v>
      </c>
      <c r="CCP6" s="261" t="s">
        <v>320</v>
      </c>
      <c r="CCQ6" s="261" t="s">
        <v>320</v>
      </c>
      <c r="CCR6" s="261" t="s">
        <v>320</v>
      </c>
      <c r="CCS6" s="261" t="s">
        <v>320</v>
      </c>
      <c r="CCT6" s="261" t="s">
        <v>320</v>
      </c>
      <c r="CCU6" s="261" t="s">
        <v>320</v>
      </c>
      <c r="CCV6" s="261" t="s">
        <v>320</v>
      </c>
      <c r="CCW6" s="261" t="s">
        <v>320</v>
      </c>
      <c r="CCX6" s="261" t="s">
        <v>320</v>
      </c>
      <c r="CCY6" s="261" t="s">
        <v>320</v>
      </c>
      <c r="CCZ6" s="261" t="s">
        <v>320</v>
      </c>
      <c r="CDA6" s="261" t="s">
        <v>320</v>
      </c>
      <c r="CDB6" s="261" t="s">
        <v>320</v>
      </c>
      <c r="CDC6" s="261" t="s">
        <v>320</v>
      </c>
      <c r="CDD6" s="261" t="s">
        <v>320</v>
      </c>
      <c r="CDE6" s="261" t="s">
        <v>320</v>
      </c>
      <c r="CDF6" s="261" t="s">
        <v>320</v>
      </c>
      <c r="CDG6" s="261" t="s">
        <v>320</v>
      </c>
      <c r="CDH6" s="261" t="s">
        <v>320</v>
      </c>
      <c r="CDI6" s="261" t="s">
        <v>320</v>
      </c>
      <c r="CDJ6" s="261" t="s">
        <v>320</v>
      </c>
      <c r="CDK6" s="261" t="s">
        <v>320</v>
      </c>
      <c r="CDL6" s="261" t="s">
        <v>320</v>
      </c>
      <c r="CDM6" s="261" t="s">
        <v>320</v>
      </c>
      <c r="CDN6" s="261" t="s">
        <v>320</v>
      </c>
      <c r="CDO6" s="261" t="s">
        <v>320</v>
      </c>
      <c r="CDP6" s="261" t="s">
        <v>320</v>
      </c>
      <c r="CDQ6" s="261" t="s">
        <v>320</v>
      </c>
      <c r="CDR6" s="261" t="s">
        <v>320</v>
      </c>
      <c r="CDS6" s="261" t="s">
        <v>320</v>
      </c>
      <c r="CDT6" s="261" t="s">
        <v>320</v>
      </c>
      <c r="CDU6" s="261" t="s">
        <v>320</v>
      </c>
      <c r="CDV6" s="261" t="s">
        <v>320</v>
      </c>
      <c r="CDW6" s="261" t="s">
        <v>320</v>
      </c>
      <c r="CDX6" s="261" t="s">
        <v>320</v>
      </c>
      <c r="CDY6" s="261" t="s">
        <v>320</v>
      </c>
      <c r="CDZ6" s="261" t="s">
        <v>320</v>
      </c>
      <c r="CEA6" s="261" t="s">
        <v>320</v>
      </c>
      <c r="CEB6" s="261" t="s">
        <v>320</v>
      </c>
      <c r="CEC6" s="261" t="s">
        <v>320</v>
      </c>
      <c r="CED6" s="261" t="s">
        <v>320</v>
      </c>
      <c r="CEE6" s="261" t="s">
        <v>320</v>
      </c>
      <c r="CEF6" s="261" t="s">
        <v>320</v>
      </c>
      <c r="CEG6" s="261" t="s">
        <v>320</v>
      </c>
      <c r="CEH6" s="261" t="s">
        <v>320</v>
      </c>
      <c r="CEI6" s="261" t="s">
        <v>320</v>
      </c>
      <c r="CEJ6" s="261" t="s">
        <v>320</v>
      </c>
      <c r="CEK6" s="261" t="s">
        <v>320</v>
      </c>
      <c r="CEL6" s="261" t="s">
        <v>320</v>
      </c>
      <c r="CEM6" s="261" t="s">
        <v>320</v>
      </c>
      <c r="CEN6" s="261" t="s">
        <v>320</v>
      </c>
      <c r="CEO6" s="261" t="s">
        <v>320</v>
      </c>
      <c r="CEP6" s="261" t="s">
        <v>320</v>
      </c>
      <c r="CEQ6" s="261" t="s">
        <v>320</v>
      </c>
      <c r="CER6" s="261" t="s">
        <v>320</v>
      </c>
      <c r="CES6" s="261" t="s">
        <v>320</v>
      </c>
      <c r="CET6" s="261" t="s">
        <v>320</v>
      </c>
      <c r="CEU6" s="261" t="s">
        <v>320</v>
      </c>
      <c r="CEV6" s="261" t="s">
        <v>320</v>
      </c>
      <c r="CEW6" s="261" t="s">
        <v>320</v>
      </c>
      <c r="CEX6" s="261" t="s">
        <v>320</v>
      </c>
      <c r="CEY6" s="261" t="s">
        <v>320</v>
      </c>
      <c r="CEZ6" s="261" t="s">
        <v>320</v>
      </c>
      <c r="CFA6" s="261" t="s">
        <v>320</v>
      </c>
      <c r="CFB6" s="261" t="s">
        <v>320</v>
      </c>
      <c r="CFC6" s="261" t="s">
        <v>320</v>
      </c>
      <c r="CFD6" s="261" t="s">
        <v>320</v>
      </c>
      <c r="CFE6" s="261" t="s">
        <v>320</v>
      </c>
      <c r="CFF6" s="261" t="s">
        <v>320</v>
      </c>
      <c r="CFG6" s="261" t="s">
        <v>320</v>
      </c>
      <c r="CFH6" s="261" t="s">
        <v>320</v>
      </c>
      <c r="CFI6" s="261" t="s">
        <v>320</v>
      </c>
      <c r="CFJ6" s="261" t="s">
        <v>320</v>
      </c>
      <c r="CFK6" s="261" t="s">
        <v>320</v>
      </c>
      <c r="CFL6" s="261" t="s">
        <v>320</v>
      </c>
      <c r="CFM6" s="261" t="s">
        <v>320</v>
      </c>
      <c r="CFN6" s="261" t="s">
        <v>320</v>
      </c>
      <c r="CFO6" s="261" t="s">
        <v>320</v>
      </c>
      <c r="CFP6" s="261" t="s">
        <v>320</v>
      </c>
      <c r="CFQ6" s="261" t="s">
        <v>320</v>
      </c>
      <c r="CFR6" s="261" t="s">
        <v>320</v>
      </c>
      <c r="CFS6" s="261" t="s">
        <v>320</v>
      </c>
      <c r="CFT6" s="261" t="s">
        <v>320</v>
      </c>
      <c r="CFU6" s="261" t="s">
        <v>320</v>
      </c>
      <c r="CFV6" s="261" t="s">
        <v>320</v>
      </c>
      <c r="CFW6" s="261" t="s">
        <v>320</v>
      </c>
      <c r="CFX6" s="261" t="s">
        <v>320</v>
      </c>
      <c r="CFY6" s="261" t="s">
        <v>320</v>
      </c>
      <c r="CFZ6" s="261" t="s">
        <v>320</v>
      </c>
      <c r="CGA6" s="261" t="s">
        <v>320</v>
      </c>
      <c r="CGB6" s="261" t="s">
        <v>320</v>
      </c>
      <c r="CGC6" s="261" t="s">
        <v>320</v>
      </c>
      <c r="CGD6" s="261" t="s">
        <v>320</v>
      </c>
      <c r="CGE6" s="261" t="s">
        <v>320</v>
      </c>
      <c r="CGF6" s="261" t="s">
        <v>320</v>
      </c>
      <c r="CGG6" s="261" t="s">
        <v>320</v>
      </c>
      <c r="CGH6" s="261" t="s">
        <v>320</v>
      </c>
      <c r="CGI6" s="261" t="s">
        <v>320</v>
      </c>
      <c r="CGJ6" s="261" t="s">
        <v>320</v>
      </c>
      <c r="CGK6" s="261" t="s">
        <v>320</v>
      </c>
      <c r="CGL6" s="261" t="s">
        <v>320</v>
      </c>
      <c r="CGM6" s="261" t="s">
        <v>320</v>
      </c>
      <c r="CGN6" s="261" t="s">
        <v>320</v>
      </c>
      <c r="CGO6" s="261" t="s">
        <v>320</v>
      </c>
      <c r="CGP6" s="261" t="s">
        <v>320</v>
      </c>
      <c r="CGQ6" s="261" t="s">
        <v>320</v>
      </c>
      <c r="CGR6" s="261" t="s">
        <v>320</v>
      </c>
      <c r="CGS6" s="261" t="s">
        <v>320</v>
      </c>
      <c r="CGT6" s="261" t="s">
        <v>320</v>
      </c>
      <c r="CGU6" s="261" t="s">
        <v>320</v>
      </c>
      <c r="CGV6" s="261" t="s">
        <v>320</v>
      </c>
      <c r="CGW6" s="261" t="s">
        <v>320</v>
      </c>
      <c r="CGX6" s="261" t="s">
        <v>320</v>
      </c>
      <c r="CGY6" s="261" t="s">
        <v>320</v>
      </c>
      <c r="CGZ6" s="261" t="s">
        <v>320</v>
      </c>
      <c r="CHA6" s="261" t="s">
        <v>320</v>
      </c>
      <c r="CHB6" s="261" t="s">
        <v>320</v>
      </c>
      <c r="CHC6" s="261" t="s">
        <v>320</v>
      </c>
      <c r="CHD6" s="261" t="s">
        <v>320</v>
      </c>
      <c r="CHE6" s="261" t="s">
        <v>320</v>
      </c>
      <c r="CHF6" s="261" t="s">
        <v>320</v>
      </c>
      <c r="CHG6" s="261" t="s">
        <v>320</v>
      </c>
      <c r="CHH6" s="261" t="s">
        <v>320</v>
      </c>
      <c r="CHI6" s="261" t="s">
        <v>320</v>
      </c>
      <c r="CHJ6" s="261" t="s">
        <v>320</v>
      </c>
      <c r="CHK6" s="261" t="s">
        <v>320</v>
      </c>
      <c r="CHL6" s="261" t="s">
        <v>320</v>
      </c>
      <c r="CHM6" s="261" t="s">
        <v>320</v>
      </c>
      <c r="CHN6" s="261" t="s">
        <v>320</v>
      </c>
      <c r="CHO6" s="261" t="s">
        <v>320</v>
      </c>
      <c r="CHP6" s="261" t="s">
        <v>320</v>
      </c>
      <c r="CHQ6" s="261" t="s">
        <v>320</v>
      </c>
      <c r="CHR6" s="261" t="s">
        <v>320</v>
      </c>
      <c r="CHS6" s="261" t="s">
        <v>320</v>
      </c>
      <c r="CHT6" s="261" t="s">
        <v>320</v>
      </c>
      <c r="CHU6" s="261" t="s">
        <v>320</v>
      </c>
      <c r="CHV6" s="261" t="s">
        <v>320</v>
      </c>
      <c r="CHW6" s="261" t="s">
        <v>320</v>
      </c>
      <c r="CHX6" s="261" t="s">
        <v>320</v>
      </c>
      <c r="CHY6" s="261" t="s">
        <v>320</v>
      </c>
      <c r="CHZ6" s="261" t="s">
        <v>320</v>
      </c>
      <c r="CIA6" s="261" t="s">
        <v>320</v>
      </c>
      <c r="CIB6" s="261" t="s">
        <v>320</v>
      </c>
      <c r="CIC6" s="261" t="s">
        <v>320</v>
      </c>
      <c r="CID6" s="261" t="s">
        <v>320</v>
      </c>
      <c r="CIE6" s="261" t="s">
        <v>320</v>
      </c>
      <c r="CIF6" s="261" t="s">
        <v>320</v>
      </c>
      <c r="CIG6" s="261" t="s">
        <v>320</v>
      </c>
      <c r="CIH6" s="261" t="s">
        <v>320</v>
      </c>
      <c r="CII6" s="261" t="s">
        <v>320</v>
      </c>
      <c r="CIJ6" s="261" t="s">
        <v>320</v>
      </c>
      <c r="CIK6" s="261" t="s">
        <v>320</v>
      </c>
      <c r="CIL6" s="261" t="s">
        <v>320</v>
      </c>
      <c r="CIM6" s="261" t="s">
        <v>320</v>
      </c>
      <c r="CIN6" s="261" t="s">
        <v>320</v>
      </c>
      <c r="CIO6" s="261" t="s">
        <v>320</v>
      </c>
      <c r="CIP6" s="261" t="s">
        <v>320</v>
      </c>
      <c r="CIQ6" s="261" t="s">
        <v>320</v>
      </c>
      <c r="CIR6" s="261" t="s">
        <v>320</v>
      </c>
      <c r="CIS6" s="261" t="s">
        <v>320</v>
      </c>
      <c r="CIT6" s="261" t="s">
        <v>320</v>
      </c>
      <c r="CIU6" s="261" t="s">
        <v>320</v>
      </c>
      <c r="CIV6" s="261" t="s">
        <v>320</v>
      </c>
      <c r="CIW6" s="261" t="s">
        <v>320</v>
      </c>
      <c r="CIX6" s="261" t="s">
        <v>320</v>
      </c>
      <c r="CIY6" s="261" t="s">
        <v>320</v>
      </c>
      <c r="CIZ6" s="261" t="s">
        <v>320</v>
      </c>
      <c r="CJA6" s="261" t="s">
        <v>320</v>
      </c>
      <c r="CJB6" s="261" t="s">
        <v>320</v>
      </c>
      <c r="CJC6" s="261" t="s">
        <v>320</v>
      </c>
      <c r="CJD6" s="261" t="s">
        <v>320</v>
      </c>
      <c r="CJE6" s="261" t="s">
        <v>320</v>
      </c>
      <c r="CJF6" s="261" t="s">
        <v>320</v>
      </c>
      <c r="CJG6" s="261" t="s">
        <v>320</v>
      </c>
      <c r="CJH6" s="261" t="s">
        <v>320</v>
      </c>
      <c r="CJI6" s="261" t="s">
        <v>320</v>
      </c>
      <c r="CJJ6" s="261" t="s">
        <v>320</v>
      </c>
      <c r="CJK6" s="261" t="s">
        <v>320</v>
      </c>
      <c r="CJL6" s="261" t="s">
        <v>320</v>
      </c>
      <c r="CJM6" s="261" t="s">
        <v>320</v>
      </c>
      <c r="CJN6" s="261" t="s">
        <v>320</v>
      </c>
      <c r="CJO6" s="261" t="s">
        <v>320</v>
      </c>
      <c r="CJP6" s="261" t="s">
        <v>320</v>
      </c>
      <c r="CJQ6" s="261" t="s">
        <v>320</v>
      </c>
      <c r="CJR6" s="261" t="s">
        <v>320</v>
      </c>
      <c r="CJS6" s="261" t="s">
        <v>320</v>
      </c>
      <c r="CJT6" s="261" t="s">
        <v>320</v>
      </c>
      <c r="CJU6" s="261" t="s">
        <v>320</v>
      </c>
      <c r="CJV6" s="261" t="s">
        <v>320</v>
      </c>
      <c r="CJW6" s="261" t="s">
        <v>320</v>
      </c>
      <c r="CJX6" s="261" t="s">
        <v>320</v>
      </c>
      <c r="CJY6" s="261" t="s">
        <v>320</v>
      </c>
      <c r="CJZ6" s="261" t="s">
        <v>320</v>
      </c>
      <c r="CKA6" s="261" t="s">
        <v>320</v>
      </c>
      <c r="CKB6" s="261" t="s">
        <v>320</v>
      </c>
      <c r="CKC6" s="261" t="s">
        <v>320</v>
      </c>
      <c r="CKD6" s="261" t="s">
        <v>320</v>
      </c>
      <c r="CKE6" s="261" t="s">
        <v>320</v>
      </c>
      <c r="CKF6" s="261" t="s">
        <v>320</v>
      </c>
      <c r="CKG6" s="261" t="s">
        <v>320</v>
      </c>
      <c r="CKH6" s="261" t="s">
        <v>320</v>
      </c>
      <c r="CKI6" s="261" t="s">
        <v>320</v>
      </c>
      <c r="CKJ6" s="261" t="s">
        <v>320</v>
      </c>
      <c r="CKK6" s="261" t="s">
        <v>320</v>
      </c>
      <c r="CKL6" s="261" t="s">
        <v>320</v>
      </c>
      <c r="CKM6" s="261" t="s">
        <v>320</v>
      </c>
      <c r="CKN6" s="261" t="s">
        <v>320</v>
      </c>
      <c r="CKO6" s="261" t="s">
        <v>320</v>
      </c>
      <c r="CKP6" s="261" t="s">
        <v>320</v>
      </c>
      <c r="CKQ6" s="261" t="s">
        <v>320</v>
      </c>
      <c r="CKR6" s="261" t="s">
        <v>320</v>
      </c>
      <c r="CKS6" s="261" t="s">
        <v>320</v>
      </c>
      <c r="CKT6" s="261" t="s">
        <v>320</v>
      </c>
      <c r="CKU6" s="261" t="s">
        <v>320</v>
      </c>
      <c r="CKV6" s="261" t="s">
        <v>320</v>
      </c>
      <c r="CKW6" s="261" t="s">
        <v>320</v>
      </c>
      <c r="CKX6" s="261" t="s">
        <v>320</v>
      </c>
      <c r="CKY6" s="261" t="s">
        <v>320</v>
      </c>
      <c r="CKZ6" s="261" t="s">
        <v>320</v>
      </c>
      <c r="CLA6" s="261" t="s">
        <v>320</v>
      </c>
      <c r="CLB6" s="261" t="s">
        <v>320</v>
      </c>
      <c r="CLC6" s="261" t="s">
        <v>320</v>
      </c>
      <c r="CLD6" s="261" t="s">
        <v>320</v>
      </c>
      <c r="CLE6" s="261" t="s">
        <v>320</v>
      </c>
      <c r="CLF6" s="261" t="s">
        <v>320</v>
      </c>
      <c r="CLG6" s="261" t="s">
        <v>320</v>
      </c>
      <c r="CLH6" s="261" t="s">
        <v>320</v>
      </c>
      <c r="CLI6" s="261" t="s">
        <v>320</v>
      </c>
      <c r="CLJ6" s="261" t="s">
        <v>320</v>
      </c>
      <c r="CLK6" s="261" t="s">
        <v>320</v>
      </c>
      <c r="CLL6" s="261" t="s">
        <v>320</v>
      </c>
      <c r="CLM6" s="261" t="s">
        <v>320</v>
      </c>
      <c r="CLN6" s="261" t="s">
        <v>320</v>
      </c>
      <c r="CLO6" s="261" t="s">
        <v>320</v>
      </c>
      <c r="CLP6" s="261" t="s">
        <v>320</v>
      </c>
      <c r="CLQ6" s="261" t="s">
        <v>320</v>
      </c>
      <c r="CLR6" s="261" t="s">
        <v>320</v>
      </c>
      <c r="CLS6" s="261" t="s">
        <v>320</v>
      </c>
      <c r="CLT6" s="261" t="s">
        <v>320</v>
      </c>
      <c r="CLU6" s="261" t="s">
        <v>320</v>
      </c>
      <c r="CLV6" s="261" t="s">
        <v>320</v>
      </c>
      <c r="CLW6" s="261" t="s">
        <v>320</v>
      </c>
      <c r="CLX6" s="261" t="s">
        <v>320</v>
      </c>
      <c r="CLY6" s="261" t="s">
        <v>320</v>
      </c>
      <c r="CLZ6" s="261" t="s">
        <v>320</v>
      </c>
      <c r="CMA6" s="261" t="s">
        <v>320</v>
      </c>
      <c r="CMB6" s="261" t="s">
        <v>320</v>
      </c>
      <c r="CMC6" s="261" t="s">
        <v>320</v>
      </c>
      <c r="CMD6" s="261" t="s">
        <v>320</v>
      </c>
      <c r="CME6" s="261" t="s">
        <v>320</v>
      </c>
      <c r="CMF6" s="261" t="s">
        <v>320</v>
      </c>
      <c r="CMG6" s="261" t="s">
        <v>320</v>
      </c>
      <c r="CMH6" s="261" t="s">
        <v>320</v>
      </c>
      <c r="CMI6" s="261" t="s">
        <v>320</v>
      </c>
      <c r="CMJ6" s="261" t="s">
        <v>320</v>
      </c>
      <c r="CMK6" s="261" t="s">
        <v>320</v>
      </c>
      <c r="CML6" s="261" t="s">
        <v>320</v>
      </c>
      <c r="CMM6" s="261" t="s">
        <v>320</v>
      </c>
      <c r="CMN6" s="261" t="s">
        <v>320</v>
      </c>
      <c r="CMO6" s="261" t="s">
        <v>320</v>
      </c>
      <c r="CMP6" s="261" t="s">
        <v>320</v>
      </c>
      <c r="CMQ6" s="261" t="s">
        <v>320</v>
      </c>
      <c r="CMR6" s="261" t="s">
        <v>320</v>
      </c>
      <c r="CMS6" s="261" t="s">
        <v>320</v>
      </c>
      <c r="CMT6" s="261" t="s">
        <v>320</v>
      </c>
      <c r="CMU6" s="261" t="s">
        <v>320</v>
      </c>
      <c r="CMV6" s="261" t="s">
        <v>320</v>
      </c>
      <c r="CMW6" s="261" t="s">
        <v>320</v>
      </c>
      <c r="CMX6" s="261" t="s">
        <v>320</v>
      </c>
      <c r="CMY6" s="261" t="s">
        <v>320</v>
      </c>
      <c r="CMZ6" s="261" t="s">
        <v>320</v>
      </c>
      <c r="CNA6" s="261" t="s">
        <v>320</v>
      </c>
      <c r="CNB6" s="261" t="s">
        <v>320</v>
      </c>
      <c r="CNC6" s="261" t="s">
        <v>320</v>
      </c>
      <c r="CND6" s="261" t="s">
        <v>320</v>
      </c>
      <c r="CNE6" s="261" t="s">
        <v>320</v>
      </c>
      <c r="CNF6" s="261" t="s">
        <v>320</v>
      </c>
      <c r="CNG6" s="261" t="s">
        <v>320</v>
      </c>
      <c r="CNH6" s="261" t="s">
        <v>320</v>
      </c>
      <c r="CNI6" s="261" t="s">
        <v>320</v>
      </c>
      <c r="CNJ6" s="261" t="s">
        <v>320</v>
      </c>
      <c r="CNK6" s="261" t="s">
        <v>320</v>
      </c>
      <c r="CNL6" s="261" t="s">
        <v>320</v>
      </c>
      <c r="CNM6" s="261" t="s">
        <v>320</v>
      </c>
      <c r="CNN6" s="261" t="s">
        <v>320</v>
      </c>
      <c r="CNO6" s="261" t="s">
        <v>320</v>
      </c>
      <c r="CNP6" s="261" t="s">
        <v>320</v>
      </c>
      <c r="CNQ6" s="261" t="s">
        <v>320</v>
      </c>
      <c r="CNR6" s="261" t="s">
        <v>320</v>
      </c>
      <c r="CNS6" s="261" t="s">
        <v>320</v>
      </c>
      <c r="CNT6" s="261" t="s">
        <v>320</v>
      </c>
      <c r="CNU6" s="261" t="s">
        <v>320</v>
      </c>
      <c r="CNV6" s="261" t="s">
        <v>320</v>
      </c>
      <c r="CNW6" s="261" t="s">
        <v>320</v>
      </c>
      <c r="CNX6" s="261" t="s">
        <v>320</v>
      </c>
      <c r="CNY6" s="261" t="s">
        <v>320</v>
      </c>
      <c r="CNZ6" s="261" t="s">
        <v>320</v>
      </c>
      <c r="COA6" s="261" t="s">
        <v>320</v>
      </c>
      <c r="COB6" s="261" t="s">
        <v>320</v>
      </c>
      <c r="COC6" s="261" t="s">
        <v>320</v>
      </c>
      <c r="COD6" s="261" t="s">
        <v>320</v>
      </c>
      <c r="COE6" s="261" t="s">
        <v>320</v>
      </c>
      <c r="COF6" s="261" t="s">
        <v>320</v>
      </c>
      <c r="COG6" s="261" t="s">
        <v>320</v>
      </c>
      <c r="COH6" s="261" t="s">
        <v>320</v>
      </c>
      <c r="COI6" s="261" t="s">
        <v>320</v>
      </c>
      <c r="COJ6" s="261" t="s">
        <v>320</v>
      </c>
      <c r="COK6" s="261" t="s">
        <v>320</v>
      </c>
      <c r="COL6" s="261" t="s">
        <v>320</v>
      </c>
      <c r="COM6" s="261" t="s">
        <v>320</v>
      </c>
      <c r="CON6" s="261" t="s">
        <v>320</v>
      </c>
      <c r="COO6" s="261" t="s">
        <v>320</v>
      </c>
      <c r="COP6" s="261" t="s">
        <v>320</v>
      </c>
      <c r="COQ6" s="261" t="s">
        <v>320</v>
      </c>
      <c r="COR6" s="261" t="s">
        <v>320</v>
      </c>
      <c r="COS6" s="261" t="s">
        <v>320</v>
      </c>
      <c r="COT6" s="261" t="s">
        <v>320</v>
      </c>
      <c r="COU6" s="261" t="s">
        <v>320</v>
      </c>
      <c r="COV6" s="261" t="s">
        <v>320</v>
      </c>
      <c r="COW6" s="261" t="s">
        <v>320</v>
      </c>
      <c r="COX6" s="261" t="s">
        <v>320</v>
      </c>
      <c r="COY6" s="261" t="s">
        <v>320</v>
      </c>
      <c r="COZ6" s="261" t="s">
        <v>320</v>
      </c>
      <c r="CPA6" s="261" t="s">
        <v>320</v>
      </c>
      <c r="CPB6" s="261" t="s">
        <v>320</v>
      </c>
      <c r="CPC6" s="261" t="s">
        <v>320</v>
      </c>
      <c r="CPD6" s="261" t="s">
        <v>320</v>
      </c>
      <c r="CPE6" s="261" t="s">
        <v>320</v>
      </c>
      <c r="CPF6" s="261" t="s">
        <v>320</v>
      </c>
      <c r="CPG6" s="261" t="s">
        <v>320</v>
      </c>
      <c r="CPH6" s="261" t="s">
        <v>320</v>
      </c>
      <c r="CPI6" s="261" t="s">
        <v>320</v>
      </c>
      <c r="CPJ6" s="261" t="s">
        <v>320</v>
      </c>
      <c r="CPK6" s="261" t="s">
        <v>320</v>
      </c>
      <c r="CPL6" s="261" t="s">
        <v>320</v>
      </c>
      <c r="CPM6" s="261" t="s">
        <v>320</v>
      </c>
      <c r="CPN6" s="261" t="s">
        <v>320</v>
      </c>
      <c r="CPO6" s="261" t="s">
        <v>320</v>
      </c>
      <c r="CPP6" s="261" t="s">
        <v>320</v>
      </c>
      <c r="CPQ6" s="261" t="s">
        <v>320</v>
      </c>
      <c r="CPR6" s="261" t="s">
        <v>320</v>
      </c>
      <c r="CPS6" s="261" t="s">
        <v>320</v>
      </c>
      <c r="CPT6" s="261" t="s">
        <v>320</v>
      </c>
      <c r="CPU6" s="261" t="s">
        <v>320</v>
      </c>
      <c r="CPV6" s="261" t="s">
        <v>320</v>
      </c>
      <c r="CPW6" s="261" t="s">
        <v>320</v>
      </c>
      <c r="CPX6" s="261" t="s">
        <v>320</v>
      </c>
      <c r="CPY6" s="261" t="s">
        <v>320</v>
      </c>
      <c r="CPZ6" s="261" t="s">
        <v>320</v>
      </c>
      <c r="CQA6" s="261" t="s">
        <v>320</v>
      </c>
      <c r="CQB6" s="261" t="s">
        <v>320</v>
      </c>
      <c r="CQC6" s="261" t="s">
        <v>320</v>
      </c>
      <c r="CQD6" s="261" t="s">
        <v>320</v>
      </c>
      <c r="CQE6" s="261" t="s">
        <v>320</v>
      </c>
      <c r="CQF6" s="261" t="s">
        <v>320</v>
      </c>
      <c r="CQG6" s="261" t="s">
        <v>320</v>
      </c>
      <c r="CQH6" s="261" t="s">
        <v>320</v>
      </c>
      <c r="CQI6" s="261" t="s">
        <v>320</v>
      </c>
      <c r="CQJ6" s="261" t="s">
        <v>320</v>
      </c>
      <c r="CQK6" s="261" t="s">
        <v>320</v>
      </c>
      <c r="CQL6" s="261" t="s">
        <v>320</v>
      </c>
      <c r="CQM6" s="261" t="s">
        <v>320</v>
      </c>
      <c r="CQN6" s="261" t="s">
        <v>320</v>
      </c>
      <c r="CQO6" s="261" t="s">
        <v>320</v>
      </c>
      <c r="CQP6" s="261" t="s">
        <v>320</v>
      </c>
      <c r="CQQ6" s="261" t="s">
        <v>320</v>
      </c>
      <c r="CQR6" s="261" t="s">
        <v>320</v>
      </c>
      <c r="CQS6" s="261" t="s">
        <v>320</v>
      </c>
      <c r="CQT6" s="261" t="s">
        <v>320</v>
      </c>
      <c r="CQU6" s="261" t="s">
        <v>320</v>
      </c>
      <c r="CQV6" s="261" t="s">
        <v>320</v>
      </c>
      <c r="CQW6" s="261" t="s">
        <v>320</v>
      </c>
      <c r="CQX6" s="261" t="s">
        <v>320</v>
      </c>
      <c r="CQY6" s="261" t="s">
        <v>320</v>
      </c>
      <c r="CQZ6" s="261" t="s">
        <v>320</v>
      </c>
      <c r="CRA6" s="261" t="s">
        <v>320</v>
      </c>
      <c r="CRB6" s="261" t="s">
        <v>320</v>
      </c>
      <c r="CRC6" s="261" t="s">
        <v>320</v>
      </c>
      <c r="CRD6" s="261" t="s">
        <v>320</v>
      </c>
      <c r="CRE6" s="261" t="s">
        <v>320</v>
      </c>
      <c r="CRF6" s="261" t="s">
        <v>320</v>
      </c>
      <c r="CRG6" s="261" t="s">
        <v>320</v>
      </c>
      <c r="CRH6" s="261" t="s">
        <v>320</v>
      </c>
      <c r="CRI6" s="261" t="s">
        <v>320</v>
      </c>
      <c r="CRJ6" s="261" t="s">
        <v>320</v>
      </c>
      <c r="CRK6" s="261" t="s">
        <v>320</v>
      </c>
      <c r="CRL6" s="261" t="s">
        <v>320</v>
      </c>
      <c r="CRM6" s="261" t="s">
        <v>320</v>
      </c>
      <c r="CRN6" s="261" t="s">
        <v>320</v>
      </c>
      <c r="CRO6" s="261" t="s">
        <v>320</v>
      </c>
      <c r="CRP6" s="261" t="s">
        <v>320</v>
      </c>
      <c r="CRQ6" s="261" t="s">
        <v>320</v>
      </c>
      <c r="CRR6" s="261" t="s">
        <v>320</v>
      </c>
      <c r="CRS6" s="261" t="s">
        <v>320</v>
      </c>
      <c r="CRT6" s="261" t="s">
        <v>320</v>
      </c>
      <c r="CRU6" s="261" t="s">
        <v>320</v>
      </c>
      <c r="CRV6" s="261" t="s">
        <v>320</v>
      </c>
      <c r="CRW6" s="261" t="s">
        <v>320</v>
      </c>
      <c r="CRX6" s="261" t="s">
        <v>320</v>
      </c>
      <c r="CRY6" s="261" t="s">
        <v>320</v>
      </c>
      <c r="CRZ6" s="261" t="s">
        <v>320</v>
      </c>
      <c r="CSA6" s="261" t="s">
        <v>320</v>
      </c>
      <c r="CSB6" s="261" t="s">
        <v>320</v>
      </c>
      <c r="CSC6" s="261" t="s">
        <v>320</v>
      </c>
      <c r="CSD6" s="261" t="s">
        <v>320</v>
      </c>
      <c r="CSE6" s="261" t="s">
        <v>320</v>
      </c>
      <c r="CSF6" s="261" t="s">
        <v>320</v>
      </c>
      <c r="CSG6" s="261" t="s">
        <v>320</v>
      </c>
      <c r="CSH6" s="261" t="s">
        <v>320</v>
      </c>
      <c r="CSI6" s="261" t="s">
        <v>320</v>
      </c>
      <c r="CSJ6" s="261" t="s">
        <v>320</v>
      </c>
      <c r="CSK6" s="261" t="s">
        <v>320</v>
      </c>
      <c r="CSL6" s="261" t="s">
        <v>320</v>
      </c>
      <c r="CSM6" s="261" t="s">
        <v>320</v>
      </c>
      <c r="CSN6" s="261" t="s">
        <v>320</v>
      </c>
      <c r="CSO6" s="261" t="s">
        <v>320</v>
      </c>
      <c r="CSP6" s="261" t="s">
        <v>320</v>
      </c>
      <c r="CSQ6" s="261" t="s">
        <v>320</v>
      </c>
      <c r="CSR6" s="261" t="s">
        <v>320</v>
      </c>
      <c r="CSS6" s="261" t="s">
        <v>320</v>
      </c>
      <c r="CST6" s="261" t="s">
        <v>320</v>
      </c>
      <c r="CSU6" s="261" t="s">
        <v>320</v>
      </c>
      <c r="CSV6" s="261" t="s">
        <v>320</v>
      </c>
      <c r="CSW6" s="261" t="s">
        <v>320</v>
      </c>
      <c r="CSX6" s="261" t="s">
        <v>320</v>
      </c>
      <c r="CSY6" s="261" t="s">
        <v>320</v>
      </c>
      <c r="CSZ6" s="261" t="s">
        <v>320</v>
      </c>
      <c r="CTA6" s="261" t="s">
        <v>320</v>
      </c>
      <c r="CTB6" s="261" t="s">
        <v>320</v>
      </c>
      <c r="CTC6" s="261" t="s">
        <v>320</v>
      </c>
      <c r="CTD6" s="261" t="s">
        <v>320</v>
      </c>
      <c r="CTE6" s="261" t="s">
        <v>320</v>
      </c>
      <c r="CTF6" s="261" t="s">
        <v>320</v>
      </c>
      <c r="CTG6" s="261" t="s">
        <v>320</v>
      </c>
      <c r="CTH6" s="261" t="s">
        <v>320</v>
      </c>
      <c r="CTI6" s="261" t="s">
        <v>320</v>
      </c>
      <c r="CTJ6" s="261" t="s">
        <v>320</v>
      </c>
      <c r="CTK6" s="261" t="s">
        <v>320</v>
      </c>
      <c r="CTL6" s="261" t="s">
        <v>320</v>
      </c>
      <c r="CTM6" s="261" t="s">
        <v>320</v>
      </c>
      <c r="CTN6" s="261" t="s">
        <v>320</v>
      </c>
      <c r="CTO6" s="261" t="s">
        <v>320</v>
      </c>
      <c r="CTP6" s="261" t="s">
        <v>320</v>
      </c>
      <c r="CTQ6" s="261" t="s">
        <v>320</v>
      </c>
      <c r="CTR6" s="261" t="s">
        <v>320</v>
      </c>
      <c r="CTS6" s="261" t="s">
        <v>320</v>
      </c>
      <c r="CTT6" s="261" t="s">
        <v>320</v>
      </c>
      <c r="CTU6" s="261" t="s">
        <v>320</v>
      </c>
      <c r="CTV6" s="261" t="s">
        <v>320</v>
      </c>
      <c r="CTW6" s="261" t="s">
        <v>320</v>
      </c>
      <c r="CTX6" s="261" t="s">
        <v>320</v>
      </c>
      <c r="CTY6" s="261" t="s">
        <v>320</v>
      </c>
      <c r="CTZ6" s="261" t="s">
        <v>320</v>
      </c>
      <c r="CUA6" s="261" t="s">
        <v>320</v>
      </c>
      <c r="CUB6" s="261" t="s">
        <v>320</v>
      </c>
      <c r="CUC6" s="261" t="s">
        <v>320</v>
      </c>
      <c r="CUD6" s="261" t="s">
        <v>320</v>
      </c>
      <c r="CUE6" s="261" t="s">
        <v>320</v>
      </c>
      <c r="CUF6" s="261" t="s">
        <v>320</v>
      </c>
      <c r="CUG6" s="261" t="s">
        <v>320</v>
      </c>
      <c r="CUH6" s="261" t="s">
        <v>320</v>
      </c>
      <c r="CUI6" s="261" t="s">
        <v>320</v>
      </c>
      <c r="CUJ6" s="261" t="s">
        <v>320</v>
      </c>
      <c r="CUK6" s="261" t="s">
        <v>320</v>
      </c>
      <c r="CUL6" s="261" t="s">
        <v>320</v>
      </c>
      <c r="CUM6" s="261" t="s">
        <v>320</v>
      </c>
      <c r="CUN6" s="261" t="s">
        <v>320</v>
      </c>
      <c r="CUO6" s="261" t="s">
        <v>320</v>
      </c>
      <c r="CUP6" s="261" t="s">
        <v>320</v>
      </c>
      <c r="CUQ6" s="261" t="s">
        <v>320</v>
      </c>
      <c r="CUR6" s="261" t="s">
        <v>320</v>
      </c>
      <c r="CUS6" s="261" t="s">
        <v>320</v>
      </c>
      <c r="CUT6" s="261" t="s">
        <v>320</v>
      </c>
      <c r="CUU6" s="261" t="s">
        <v>320</v>
      </c>
      <c r="CUV6" s="261" t="s">
        <v>320</v>
      </c>
      <c r="CUW6" s="261" t="s">
        <v>320</v>
      </c>
      <c r="CUX6" s="261" t="s">
        <v>320</v>
      </c>
      <c r="CUY6" s="261" t="s">
        <v>320</v>
      </c>
      <c r="CUZ6" s="261" t="s">
        <v>320</v>
      </c>
      <c r="CVA6" s="261" t="s">
        <v>320</v>
      </c>
      <c r="CVB6" s="261" t="s">
        <v>320</v>
      </c>
      <c r="CVC6" s="261" t="s">
        <v>320</v>
      </c>
      <c r="CVD6" s="261" t="s">
        <v>320</v>
      </c>
      <c r="CVE6" s="261" t="s">
        <v>320</v>
      </c>
      <c r="CVF6" s="261" t="s">
        <v>320</v>
      </c>
      <c r="CVG6" s="261" t="s">
        <v>320</v>
      </c>
      <c r="CVH6" s="261" t="s">
        <v>320</v>
      </c>
      <c r="CVI6" s="261" t="s">
        <v>320</v>
      </c>
      <c r="CVJ6" s="261" t="s">
        <v>320</v>
      </c>
      <c r="CVK6" s="261" t="s">
        <v>320</v>
      </c>
      <c r="CVL6" s="261" t="s">
        <v>320</v>
      </c>
      <c r="CVM6" s="261" t="s">
        <v>320</v>
      </c>
      <c r="CVN6" s="261" t="s">
        <v>320</v>
      </c>
      <c r="CVO6" s="261" t="s">
        <v>320</v>
      </c>
      <c r="CVP6" s="261" t="s">
        <v>320</v>
      </c>
      <c r="CVQ6" s="261" t="s">
        <v>320</v>
      </c>
      <c r="CVR6" s="261" t="s">
        <v>320</v>
      </c>
      <c r="CVS6" s="261" t="s">
        <v>320</v>
      </c>
      <c r="CVT6" s="261" t="s">
        <v>320</v>
      </c>
      <c r="CVU6" s="261" t="s">
        <v>320</v>
      </c>
      <c r="CVV6" s="261" t="s">
        <v>320</v>
      </c>
      <c r="CVW6" s="261" t="s">
        <v>320</v>
      </c>
      <c r="CVX6" s="261" t="s">
        <v>320</v>
      </c>
      <c r="CVY6" s="261" t="s">
        <v>320</v>
      </c>
      <c r="CVZ6" s="261" t="s">
        <v>320</v>
      </c>
      <c r="CWA6" s="261" t="s">
        <v>320</v>
      </c>
      <c r="CWB6" s="261" t="s">
        <v>320</v>
      </c>
      <c r="CWC6" s="261" t="s">
        <v>320</v>
      </c>
      <c r="CWD6" s="261" t="s">
        <v>320</v>
      </c>
      <c r="CWE6" s="261" t="s">
        <v>320</v>
      </c>
      <c r="CWF6" s="261" t="s">
        <v>320</v>
      </c>
      <c r="CWG6" s="261" t="s">
        <v>320</v>
      </c>
      <c r="CWH6" s="261" t="s">
        <v>320</v>
      </c>
      <c r="CWI6" s="261" t="s">
        <v>320</v>
      </c>
      <c r="CWJ6" s="261" t="s">
        <v>320</v>
      </c>
      <c r="CWK6" s="261" t="s">
        <v>320</v>
      </c>
      <c r="CWL6" s="261" t="s">
        <v>320</v>
      </c>
      <c r="CWM6" s="261" t="s">
        <v>320</v>
      </c>
      <c r="CWN6" s="261" t="s">
        <v>320</v>
      </c>
      <c r="CWO6" s="261" t="s">
        <v>320</v>
      </c>
      <c r="CWP6" s="261" t="s">
        <v>320</v>
      </c>
      <c r="CWQ6" s="261" t="s">
        <v>320</v>
      </c>
      <c r="CWR6" s="261" t="s">
        <v>320</v>
      </c>
      <c r="CWS6" s="261" t="s">
        <v>320</v>
      </c>
      <c r="CWT6" s="261" t="s">
        <v>320</v>
      </c>
      <c r="CWU6" s="261" t="s">
        <v>320</v>
      </c>
      <c r="CWV6" s="261" t="s">
        <v>320</v>
      </c>
      <c r="CWW6" s="261" t="s">
        <v>320</v>
      </c>
      <c r="CWX6" s="261" t="s">
        <v>320</v>
      </c>
      <c r="CWY6" s="261" t="s">
        <v>320</v>
      </c>
      <c r="CWZ6" s="261" t="s">
        <v>320</v>
      </c>
      <c r="CXA6" s="261" t="s">
        <v>320</v>
      </c>
      <c r="CXB6" s="261" t="s">
        <v>320</v>
      </c>
      <c r="CXC6" s="261" t="s">
        <v>320</v>
      </c>
      <c r="CXD6" s="261" t="s">
        <v>320</v>
      </c>
      <c r="CXE6" s="261" t="s">
        <v>320</v>
      </c>
      <c r="CXF6" s="261" t="s">
        <v>320</v>
      </c>
      <c r="CXG6" s="261" t="s">
        <v>320</v>
      </c>
      <c r="CXH6" s="261" t="s">
        <v>320</v>
      </c>
      <c r="CXI6" s="261" t="s">
        <v>320</v>
      </c>
      <c r="CXJ6" s="261" t="s">
        <v>320</v>
      </c>
      <c r="CXK6" s="261" t="s">
        <v>320</v>
      </c>
      <c r="CXL6" s="261" t="s">
        <v>320</v>
      </c>
      <c r="CXM6" s="261" t="s">
        <v>320</v>
      </c>
      <c r="CXN6" s="261" t="s">
        <v>320</v>
      </c>
      <c r="CXO6" s="261" t="s">
        <v>320</v>
      </c>
      <c r="CXP6" s="261" t="s">
        <v>320</v>
      </c>
      <c r="CXQ6" s="261" t="s">
        <v>320</v>
      </c>
      <c r="CXR6" s="261" t="s">
        <v>320</v>
      </c>
      <c r="CXS6" s="261" t="s">
        <v>320</v>
      </c>
      <c r="CXT6" s="261" t="s">
        <v>320</v>
      </c>
      <c r="CXU6" s="261" t="s">
        <v>320</v>
      </c>
      <c r="CXV6" s="261" t="s">
        <v>320</v>
      </c>
      <c r="CXW6" s="261" t="s">
        <v>320</v>
      </c>
      <c r="CXX6" s="261" t="s">
        <v>320</v>
      </c>
      <c r="CXY6" s="261" t="s">
        <v>320</v>
      </c>
      <c r="CXZ6" s="261" t="s">
        <v>320</v>
      </c>
      <c r="CYA6" s="261" t="s">
        <v>320</v>
      </c>
      <c r="CYB6" s="261" t="s">
        <v>320</v>
      </c>
      <c r="CYC6" s="261" t="s">
        <v>320</v>
      </c>
      <c r="CYD6" s="261" t="s">
        <v>320</v>
      </c>
      <c r="CYE6" s="261" t="s">
        <v>320</v>
      </c>
      <c r="CYF6" s="261" t="s">
        <v>320</v>
      </c>
      <c r="CYG6" s="261" t="s">
        <v>320</v>
      </c>
      <c r="CYH6" s="261" t="s">
        <v>320</v>
      </c>
      <c r="CYI6" s="261" t="s">
        <v>320</v>
      </c>
      <c r="CYJ6" s="261" t="s">
        <v>320</v>
      </c>
      <c r="CYK6" s="261" t="s">
        <v>320</v>
      </c>
      <c r="CYL6" s="261" t="s">
        <v>320</v>
      </c>
      <c r="CYM6" s="261" t="s">
        <v>320</v>
      </c>
      <c r="CYN6" s="261" t="s">
        <v>320</v>
      </c>
      <c r="CYO6" s="261" t="s">
        <v>320</v>
      </c>
      <c r="CYP6" s="261" t="s">
        <v>320</v>
      </c>
      <c r="CYQ6" s="261" t="s">
        <v>320</v>
      </c>
      <c r="CYR6" s="261" t="s">
        <v>320</v>
      </c>
      <c r="CYS6" s="261" t="s">
        <v>320</v>
      </c>
      <c r="CYT6" s="261" t="s">
        <v>320</v>
      </c>
      <c r="CYU6" s="261" t="s">
        <v>320</v>
      </c>
      <c r="CYV6" s="261" t="s">
        <v>320</v>
      </c>
      <c r="CYW6" s="261" t="s">
        <v>320</v>
      </c>
      <c r="CYX6" s="261" t="s">
        <v>320</v>
      </c>
      <c r="CYY6" s="261" t="s">
        <v>320</v>
      </c>
      <c r="CYZ6" s="261" t="s">
        <v>320</v>
      </c>
      <c r="CZA6" s="261" t="s">
        <v>320</v>
      </c>
      <c r="CZB6" s="261" t="s">
        <v>320</v>
      </c>
      <c r="CZC6" s="261" t="s">
        <v>320</v>
      </c>
      <c r="CZD6" s="261" t="s">
        <v>320</v>
      </c>
      <c r="CZE6" s="261" t="s">
        <v>320</v>
      </c>
      <c r="CZF6" s="261" t="s">
        <v>320</v>
      </c>
      <c r="CZG6" s="261" t="s">
        <v>320</v>
      </c>
      <c r="CZH6" s="261" t="s">
        <v>320</v>
      </c>
      <c r="CZI6" s="261" t="s">
        <v>320</v>
      </c>
      <c r="CZJ6" s="261" t="s">
        <v>320</v>
      </c>
      <c r="CZK6" s="261" t="s">
        <v>320</v>
      </c>
      <c r="CZL6" s="261" t="s">
        <v>320</v>
      </c>
      <c r="CZM6" s="261" t="s">
        <v>320</v>
      </c>
      <c r="CZN6" s="261" t="s">
        <v>320</v>
      </c>
      <c r="CZO6" s="261" t="s">
        <v>320</v>
      </c>
      <c r="CZP6" s="261" t="s">
        <v>320</v>
      </c>
      <c r="CZQ6" s="261" t="s">
        <v>320</v>
      </c>
      <c r="CZR6" s="261" t="s">
        <v>320</v>
      </c>
      <c r="CZS6" s="261" t="s">
        <v>320</v>
      </c>
      <c r="CZT6" s="261" t="s">
        <v>320</v>
      </c>
      <c r="CZU6" s="261" t="s">
        <v>320</v>
      </c>
      <c r="CZV6" s="261" t="s">
        <v>320</v>
      </c>
      <c r="CZW6" s="261" t="s">
        <v>320</v>
      </c>
      <c r="CZX6" s="261" t="s">
        <v>320</v>
      </c>
      <c r="CZY6" s="261" t="s">
        <v>320</v>
      </c>
      <c r="CZZ6" s="261" t="s">
        <v>320</v>
      </c>
      <c r="DAA6" s="261" t="s">
        <v>320</v>
      </c>
      <c r="DAB6" s="261" t="s">
        <v>320</v>
      </c>
      <c r="DAC6" s="261" t="s">
        <v>320</v>
      </c>
      <c r="DAD6" s="261" t="s">
        <v>320</v>
      </c>
      <c r="DAE6" s="261" t="s">
        <v>320</v>
      </c>
      <c r="DAF6" s="261" t="s">
        <v>320</v>
      </c>
      <c r="DAG6" s="261" t="s">
        <v>320</v>
      </c>
      <c r="DAH6" s="261" t="s">
        <v>320</v>
      </c>
      <c r="DAI6" s="261" t="s">
        <v>320</v>
      </c>
      <c r="DAJ6" s="261" t="s">
        <v>320</v>
      </c>
      <c r="DAK6" s="261" t="s">
        <v>320</v>
      </c>
      <c r="DAL6" s="261" t="s">
        <v>320</v>
      </c>
      <c r="DAM6" s="261" t="s">
        <v>320</v>
      </c>
      <c r="DAN6" s="261" t="s">
        <v>320</v>
      </c>
      <c r="DAO6" s="261" t="s">
        <v>320</v>
      </c>
      <c r="DAP6" s="261" t="s">
        <v>320</v>
      </c>
      <c r="DAQ6" s="261" t="s">
        <v>320</v>
      </c>
      <c r="DAR6" s="261" t="s">
        <v>320</v>
      </c>
      <c r="DAS6" s="261" t="s">
        <v>320</v>
      </c>
      <c r="DAT6" s="261" t="s">
        <v>320</v>
      </c>
      <c r="DAU6" s="261" t="s">
        <v>320</v>
      </c>
      <c r="DAV6" s="261" t="s">
        <v>320</v>
      </c>
      <c r="DAW6" s="261" t="s">
        <v>320</v>
      </c>
      <c r="DAX6" s="261" t="s">
        <v>320</v>
      </c>
      <c r="DAY6" s="261" t="s">
        <v>320</v>
      </c>
      <c r="DAZ6" s="261" t="s">
        <v>320</v>
      </c>
      <c r="DBA6" s="261" t="s">
        <v>320</v>
      </c>
      <c r="DBB6" s="261" t="s">
        <v>320</v>
      </c>
      <c r="DBC6" s="261" t="s">
        <v>320</v>
      </c>
      <c r="DBD6" s="261" t="s">
        <v>320</v>
      </c>
      <c r="DBE6" s="261" t="s">
        <v>320</v>
      </c>
      <c r="DBF6" s="261" t="s">
        <v>320</v>
      </c>
      <c r="DBG6" s="261" t="s">
        <v>320</v>
      </c>
      <c r="DBH6" s="261" t="s">
        <v>320</v>
      </c>
      <c r="DBI6" s="261" t="s">
        <v>320</v>
      </c>
      <c r="DBJ6" s="261" t="s">
        <v>320</v>
      </c>
      <c r="DBK6" s="261" t="s">
        <v>320</v>
      </c>
      <c r="DBL6" s="261" t="s">
        <v>320</v>
      </c>
      <c r="DBM6" s="261" t="s">
        <v>320</v>
      </c>
      <c r="DBN6" s="261" t="s">
        <v>320</v>
      </c>
      <c r="DBO6" s="261" t="s">
        <v>320</v>
      </c>
      <c r="DBP6" s="261" t="s">
        <v>320</v>
      </c>
      <c r="DBQ6" s="261" t="s">
        <v>320</v>
      </c>
      <c r="DBR6" s="261" t="s">
        <v>320</v>
      </c>
      <c r="DBS6" s="261" t="s">
        <v>320</v>
      </c>
      <c r="DBT6" s="261" t="s">
        <v>320</v>
      </c>
      <c r="DBU6" s="261" t="s">
        <v>320</v>
      </c>
      <c r="DBV6" s="261" t="s">
        <v>320</v>
      </c>
      <c r="DBW6" s="261" t="s">
        <v>320</v>
      </c>
      <c r="DBX6" s="261" t="s">
        <v>320</v>
      </c>
      <c r="DBY6" s="261" t="s">
        <v>320</v>
      </c>
      <c r="DBZ6" s="261" t="s">
        <v>320</v>
      </c>
      <c r="DCA6" s="261" t="s">
        <v>320</v>
      </c>
      <c r="DCB6" s="261" t="s">
        <v>320</v>
      </c>
      <c r="DCC6" s="261" t="s">
        <v>320</v>
      </c>
      <c r="DCD6" s="261" t="s">
        <v>320</v>
      </c>
      <c r="DCE6" s="261" t="s">
        <v>320</v>
      </c>
      <c r="DCF6" s="261" t="s">
        <v>320</v>
      </c>
      <c r="DCG6" s="261" t="s">
        <v>320</v>
      </c>
      <c r="DCH6" s="261" t="s">
        <v>320</v>
      </c>
      <c r="DCI6" s="261" t="s">
        <v>320</v>
      </c>
      <c r="DCJ6" s="261" t="s">
        <v>320</v>
      </c>
      <c r="DCK6" s="261" t="s">
        <v>320</v>
      </c>
      <c r="DCL6" s="261" t="s">
        <v>320</v>
      </c>
      <c r="DCM6" s="261" t="s">
        <v>320</v>
      </c>
      <c r="DCN6" s="261" t="s">
        <v>320</v>
      </c>
      <c r="DCO6" s="261" t="s">
        <v>320</v>
      </c>
      <c r="DCP6" s="261" t="s">
        <v>320</v>
      </c>
      <c r="DCQ6" s="261" t="s">
        <v>320</v>
      </c>
      <c r="DCR6" s="261" t="s">
        <v>320</v>
      </c>
      <c r="DCS6" s="261" t="s">
        <v>320</v>
      </c>
      <c r="DCT6" s="261" t="s">
        <v>320</v>
      </c>
      <c r="DCU6" s="261" t="s">
        <v>320</v>
      </c>
      <c r="DCV6" s="261" t="s">
        <v>320</v>
      </c>
      <c r="DCW6" s="261" t="s">
        <v>320</v>
      </c>
      <c r="DCX6" s="261" t="s">
        <v>320</v>
      </c>
      <c r="DCY6" s="261" t="s">
        <v>320</v>
      </c>
      <c r="DCZ6" s="261" t="s">
        <v>320</v>
      </c>
      <c r="DDA6" s="261" t="s">
        <v>320</v>
      </c>
      <c r="DDB6" s="261" t="s">
        <v>320</v>
      </c>
      <c r="DDC6" s="261" t="s">
        <v>320</v>
      </c>
      <c r="DDD6" s="261" t="s">
        <v>320</v>
      </c>
      <c r="DDE6" s="261" t="s">
        <v>320</v>
      </c>
      <c r="DDF6" s="261" t="s">
        <v>320</v>
      </c>
      <c r="DDG6" s="261" t="s">
        <v>320</v>
      </c>
      <c r="DDH6" s="261" t="s">
        <v>320</v>
      </c>
      <c r="DDI6" s="261" t="s">
        <v>320</v>
      </c>
      <c r="DDJ6" s="261" t="s">
        <v>320</v>
      </c>
      <c r="DDK6" s="261" t="s">
        <v>320</v>
      </c>
      <c r="DDL6" s="261" t="s">
        <v>320</v>
      </c>
      <c r="DDM6" s="261" t="s">
        <v>320</v>
      </c>
      <c r="DDN6" s="261" t="s">
        <v>320</v>
      </c>
      <c r="DDO6" s="261" t="s">
        <v>320</v>
      </c>
      <c r="DDP6" s="261" t="s">
        <v>320</v>
      </c>
      <c r="DDQ6" s="261" t="s">
        <v>320</v>
      </c>
      <c r="DDR6" s="261" t="s">
        <v>320</v>
      </c>
      <c r="DDS6" s="261" t="s">
        <v>320</v>
      </c>
      <c r="DDT6" s="261" t="s">
        <v>320</v>
      </c>
      <c r="DDU6" s="261" t="s">
        <v>320</v>
      </c>
      <c r="DDV6" s="261" t="s">
        <v>320</v>
      </c>
      <c r="DDW6" s="261" t="s">
        <v>320</v>
      </c>
      <c r="DDX6" s="261" t="s">
        <v>320</v>
      </c>
      <c r="DDY6" s="261" t="s">
        <v>320</v>
      </c>
      <c r="DDZ6" s="261" t="s">
        <v>320</v>
      </c>
      <c r="DEA6" s="261" t="s">
        <v>320</v>
      </c>
      <c r="DEB6" s="261" t="s">
        <v>320</v>
      </c>
      <c r="DEC6" s="261" t="s">
        <v>320</v>
      </c>
      <c r="DED6" s="261" t="s">
        <v>320</v>
      </c>
      <c r="DEE6" s="261" t="s">
        <v>320</v>
      </c>
      <c r="DEF6" s="261" t="s">
        <v>320</v>
      </c>
      <c r="DEG6" s="261" t="s">
        <v>320</v>
      </c>
      <c r="DEH6" s="261" t="s">
        <v>320</v>
      </c>
      <c r="DEI6" s="261" t="s">
        <v>320</v>
      </c>
      <c r="DEJ6" s="261" t="s">
        <v>320</v>
      </c>
      <c r="DEK6" s="261" t="s">
        <v>320</v>
      </c>
      <c r="DEL6" s="261" t="s">
        <v>320</v>
      </c>
      <c r="DEM6" s="261" t="s">
        <v>320</v>
      </c>
      <c r="DEN6" s="261" t="s">
        <v>320</v>
      </c>
      <c r="DEO6" s="261" t="s">
        <v>320</v>
      </c>
      <c r="DEP6" s="261" t="s">
        <v>320</v>
      </c>
      <c r="DEQ6" s="261" t="s">
        <v>320</v>
      </c>
      <c r="DER6" s="261" t="s">
        <v>320</v>
      </c>
      <c r="DES6" s="261" t="s">
        <v>320</v>
      </c>
      <c r="DET6" s="261" t="s">
        <v>320</v>
      </c>
      <c r="DEU6" s="261" t="s">
        <v>320</v>
      </c>
      <c r="DEV6" s="261" t="s">
        <v>320</v>
      </c>
      <c r="DEW6" s="261" t="s">
        <v>320</v>
      </c>
      <c r="DEX6" s="261" t="s">
        <v>320</v>
      </c>
      <c r="DEY6" s="261" t="s">
        <v>320</v>
      </c>
      <c r="DEZ6" s="261" t="s">
        <v>320</v>
      </c>
      <c r="DFA6" s="261" t="s">
        <v>320</v>
      </c>
      <c r="DFB6" s="261" t="s">
        <v>320</v>
      </c>
      <c r="DFC6" s="261" t="s">
        <v>320</v>
      </c>
      <c r="DFD6" s="261" t="s">
        <v>320</v>
      </c>
      <c r="DFE6" s="261" t="s">
        <v>320</v>
      </c>
      <c r="DFF6" s="261" t="s">
        <v>320</v>
      </c>
      <c r="DFG6" s="261" t="s">
        <v>320</v>
      </c>
      <c r="DFH6" s="261" t="s">
        <v>320</v>
      </c>
      <c r="DFI6" s="261" t="s">
        <v>320</v>
      </c>
      <c r="DFJ6" s="261" t="s">
        <v>320</v>
      </c>
      <c r="DFK6" s="261" t="s">
        <v>320</v>
      </c>
      <c r="DFL6" s="261" t="s">
        <v>320</v>
      </c>
      <c r="DFM6" s="261" t="s">
        <v>320</v>
      </c>
      <c r="DFN6" s="261" t="s">
        <v>320</v>
      </c>
      <c r="DFO6" s="261" t="s">
        <v>320</v>
      </c>
      <c r="DFP6" s="261" t="s">
        <v>320</v>
      </c>
      <c r="DFQ6" s="261" t="s">
        <v>320</v>
      </c>
      <c r="DFR6" s="261" t="s">
        <v>320</v>
      </c>
      <c r="DFS6" s="261" t="s">
        <v>320</v>
      </c>
      <c r="DFT6" s="261" t="s">
        <v>320</v>
      </c>
      <c r="DFU6" s="261" t="s">
        <v>320</v>
      </c>
      <c r="DFV6" s="261" t="s">
        <v>320</v>
      </c>
      <c r="DFW6" s="261" t="s">
        <v>320</v>
      </c>
      <c r="DFX6" s="261" t="s">
        <v>320</v>
      </c>
      <c r="DFY6" s="261" t="s">
        <v>320</v>
      </c>
      <c r="DFZ6" s="261" t="s">
        <v>320</v>
      </c>
      <c r="DGA6" s="261" t="s">
        <v>320</v>
      </c>
      <c r="DGB6" s="261" t="s">
        <v>320</v>
      </c>
      <c r="DGC6" s="261" t="s">
        <v>320</v>
      </c>
      <c r="DGD6" s="261" t="s">
        <v>320</v>
      </c>
      <c r="DGE6" s="261" t="s">
        <v>320</v>
      </c>
      <c r="DGF6" s="261" t="s">
        <v>320</v>
      </c>
      <c r="DGG6" s="261" t="s">
        <v>320</v>
      </c>
      <c r="DGH6" s="261" t="s">
        <v>320</v>
      </c>
      <c r="DGI6" s="261" t="s">
        <v>320</v>
      </c>
      <c r="DGJ6" s="261" t="s">
        <v>320</v>
      </c>
      <c r="DGK6" s="261" t="s">
        <v>320</v>
      </c>
      <c r="DGL6" s="261" t="s">
        <v>320</v>
      </c>
      <c r="DGM6" s="261" t="s">
        <v>320</v>
      </c>
      <c r="DGN6" s="261" t="s">
        <v>320</v>
      </c>
      <c r="DGO6" s="261" t="s">
        <v>320</v>
      </c>
      <c r="DGP6" s="261" t="s">
        <v>320</v>
      </c>
      <c r="DGQ6" s="261" t="s">
        <v>320</v>
      </c>
      <c r="DGR6" s="261" t="s">
        <v>320</v>
      </c>
      <c r="DGS6" s="261" t="s">
        <v>320</v>
      </c>
      <c r="DGT6" s="261" t="s">
        <v>320</v>
      </c>
      <c r="DGU6" s="261" t="s">
        <v>320</v>
      </c>
      <c r="DGV6" s="261" t="s">
        <v>320</v>
      </c>
      <c r="DGW6" s="261" t="s">
        <v>320</v>
      </c>
      <c r="DGX6" s="261" t="s">
        <v>320</v>
      </c>
      <c r="DGY6" s="261" t="s">
        <v>320</v>
      </c>
      <c r="DGZ6" s="261" t="s">
        <v>320</v>
      </c>
      <c r="DHA6" s="261" t="s">
        <v>320</v>
      </c>
      <c r="DHB6" s="261" t="s">
        <v>320</v>
      </c>
      <c r="DHC6" s="261" t="s">
        <v>320</v>
      </c>
      <c r="DHD6" s="261" t="s">
        <v>320</v>
      </c>
      <c r="DHE6" s="261" t="s">
        <v>320</v>
      </c>
      <c r="DHF6" s="261" t="s">
        <v>320</v>
      </c>
      <c r="DHG6" s="261" t="s">
        <v>320</v>
      </c>
      <c r="DHH6" s="261" t="s">
        <v>320</v>
      </c>
      <c r="DHI6" s="261" t="s">
        <v>320</v>
      </c>
      <c r="DHJ6" s="261" t="s">
        <v>320</v>
      </c>
      <c r="DHK6" s="261" t="s">
        <v>320</v>
      </c>
      <c r="DHL6" s="261" t="s">
        <v>320</v>
      </c>
      <c r="DHM6" s="261" t="s">
        <v>320</v>
      </c>
      <c r="DHN6" s="261" t="s">
        <v>320</v>
      </c>
      <c r="DHO6" s="261" t="s">
        <v>320</v>
      </c>
      <c r="DHP6" s="261" t="s">
        <v>320</v>
      </c>
      <c r="DHQ6" s="261" t="s">
        <v>320</v>
      </c>
      <c r="DHR6" s="261" t="s">
        <v>320</v>
      </c>
      <c r="DHS6" s="261" t="s">
        <v>320</v>
      </c>
      <c r="DHT6" s="261" t="s">
        <v>320</v>
      </c>
      <c r="DHU6" s="261" t="s">
        <v>320</v>
      </c>
      <c r="DHV6" s="261" t="s">
        <v>320</v>
      </c>
      <c r="DHW6" s="261" t="s">
        <v>320</v>
      </c>
      <c r="DHX6" s="261" t="s">
        <v>320</v>
      </c>
      <c r="DHY6" s="261" t="s">
        <v>320</v>
      </c>
      <c r="DHZ6" s="261" t="s">
        <v>320</v>
      </c>
      <c r="DIA6" s="261" t="s">
        <v>320</v>
      </c>
      <c r="DIB6" s="261" t="s">
        <v>320</v>
      </c>
      <c r="DIC6" s="261" t="s">
        <v>320</v>
      </c>
      <c r="DID6" s="261" t="s">
        <v>320</v>
      </c>
      <c r="DIE6" s="261" t="s">
        <v>320</v>
      </c>
      <c r="DIF6" s="261" t="s">
        <v>320</v>
      </c>
      <c r="DIG6" s="261" t="s">
        <v>320</v>
      </c>
      <c r="DIH6" s="261" t="s">
        <v>320</v>
      </c>
      <c r="DII6" s="261" t="s">
        <v>320</v>
      </c>
      <c r="DIJ6" s="261" t="s">
        <v>320</v>
      </c>
      <c r="DIK6" s="261" t="s">
        <v>320</v>
      </c>
      <c r="DIL6" s="261" t="s">
        <v>320</v>
      </c>
      <c r="DIM6" s="261" t="s">
        <v>320</v>
      </c>
      <c r="DIN6" s="261" t="s">
        <v>320</v>
      </c>
      <c r="DIO6" s="261" t="s">
        <v>320</v>
      </c>
      <c r="DIP6" s="261" t="s">
        <v>320</v>
      </c>
      <c r="DIQ6" s="261" t="s">
        <v>320</v>
      </c>
      <c r="DIR6" s="261" t="s">
        <v>320</v>
      </c>
      <c r="DIS6" s="261" t="s">
        <v>320</v>
      </c>
      <c r="DIT6" s="261" t="s">
        <v>320</v>
      </c>
      <c r="DIU6" s="261" t="s">
        <v>320</v>
      </c>
      <c r="DIV6" s="261" t="s">
        <v>320</v>
      </c>
      <c r="DIW6" s="261" t="s">
        <v>320</v>
      </c>
      <c r="DIX6" s="261" t="s">
        <v>320</v>
      </c>
      <c r="DIY6" s="261" t="s">
        <v>320</v>
      </c>
      <c r="DIZ6" s="261" t="s">
        <v>320</v>
      </c>
      <c r="DJA6" s="261" t="s">
        <v>320</v>
      </c>
      <c r="DJB6" s="261" t="s">
        <v>320</v>
      </c>
      <c r="DJC6" s="261" t="s">
        <v>320</v>
      </c>
      <c r="DJD6" s="261" t="s">
        <v>320</v>
      </c>
      <c r="DJE6" s="261" t="s">
        <v>320</v>
      </c>
      <c r="DJF6" s="261" t="s">
        <v>320</v>
      </c>
      <c r="DJG6" s="261" t="s">
        <v>320</v>
      </c>
      <c r="DJH6" s="261" t="s">
        <v>320</v>
      </c>
      <c r="DJI6" s="261" t="s">
        <v>320</v>
      </c>
      <c r="DJJ6" s="261" t="s">
        <v>320</v>
      </c>
      <c r="DJK6" s="261" t="s">
        <v>320</v>
      </c>
      <c r="DJL6" s="261" t="s">
        <v>320</v>
      </c>
      <c r="DJM6" s="261" t="s">
        <v>320</v>
      </c>
      <c r="DJN6" s="261" t="s">
        <v>320</v>
      </c>
      <c r="DJO6" s="261" t="s">
        <v>320</v>
      </c>
      <c r="DJP6" s="261" t="s">
        <v>320</v>
      </c>
      <c r="DJQ6" s="261" t="s">
        <v>320</v>
      </c>
      <c r="DJR6" s="261" t="s">
        <v>320</v>
      </c>
      <c r="DJS6" s="261" t="s">
        <v>320</v>
      </c>
      <c r="DJT6" s="261" t="s">
        <v>320</v>
      </c>
      <c r="DJU6" s="261" t="s">
        <v>320</v>
      </c>
      <c r="DJV6" s="261" t="s">
        <v>320</v>
      </c>
      <c r="DJW6" s="261" t="s">
        <v>320</v>
      </c>
      <c r="DJX6" s="261" t="s">
        <v>320</v>
      </c>
      <c r="DJY6" s="261" t="s">
        <v>320</v>
      </c>
      <c r="DJZ6" s="261" t="s">
        <v>320</v>
      </c>
      <c r="DKA6" s="261" t="s">
        <v>320</v>
      </c>
      <c r="DKB6" s="261" t="s">
        <v>320</v>
      </c>
      <c r="DKC6" s="261" t="s">
        <v>320</v>
      </c>
      <c r="DKD6" s="261" t="s">
        <v>320</v>
      </c>
      <c r="DKE6" s="261" t="s">
        <v>320</v>
      </c>
      <c r="DKF6" s="261" t="s">
        <v>320</v>
      </c>
      <c r="DKG6" s="261" t="s">
        <v>320</v>
      </c>
      <c r="DKH6" s="261" t="s">
        <v>320</v>
      </c>
      <c r="DKI6" s="261" t="s">
        <v>320</v>
      </c>
      <c r="DKJ6" s="261" t="s">
        <v>320</v>
      </c>
      <c r="DKK6" s="261" t="s">
        <v>320</v>
      </c>
      <c r="DKL6" s="261" t="s">
        <v>320</v>
      </c>
      <c r="DKM6" s="261" t="s">
        <v>320</v>
      </c>
      <c r="DKN6" s="261" t="s">
        <v>320</v>
      </c>
      <c r="DKO6" s="261" t="s">
        <v>320</v>
      </c>
      <c r="DKP6" s="261" t="s">
        <v>320</v>
      </c>
      <c r="DKQ6" s="261" t="s">
        <v>320</v>
      </c>
      <c r="DKR6" s="261" t="s">
        <v>320</v>
      </c>
      <c r="DKS6" s="261" t="s">
        <v>320</v>
      </c>
      <c r="DKT6" s="261" t="s">
        <v>320</v>
      </c>
      <c r="DKU6" s="261" t="s">
        <v>320</v>
      </c>
      <c r="DKV6" s="261" t="s">
        <v>320</v>
      </c>
      <c r="DKW6" s="261" t="s">
        <v>320</v>
      </c>
      <c r="DKX6" s="261" t="s">
        <v>320</v>
      </c>
      <c r="DKY6" s="261" t="s">
        <v>320</v>
      </c>
      <c r="DKZ6" s="261" t="s">
        <v>320</v>
      </c>
      <c r="DLA6" s="261" t="s">
        <v>320</v>
      </c>
      <c r="DLB6" s="261" t="s">
        <v>320</v>
      </c>
      <c r="DLC6" s="261" t="s">
        <v>320</v>
      </c>
      <c r="DLD6" s="261" t="s">
        <v>320</v>
      </c>
      <c r="DLE6" s="261" t="s">
        <v>320</v>
      </c>
      <c r="DLF6" s="261" t="s">
        <v>320</v>
      </c>
      <c r="DLG6" s="261" t="s">
        <v>320</v>
      </c>
      <c r="DLH6" s="261" t="s">
        <v>320</v>
      </c>
      <c r="DLI6" s="261" t="s">
        <v>320</v>
      </c>
      <c r="DLJ6" s="261" t="s">
        <v>320</v>
      </c>
      <c r="DLK6" s="261" t="s">
        <v>320</v>
      </c>
      <c r="DLL6" s="261" t="s">
        <v>320</v>
      </c>
      <c r="DLM6" s="261" t="s">
        <v>320</v>
      </c>
      <c r="DLN6" s="261" t="s">
        <v>320</v>
      </c>
      <c r="DLO6" s="261" t="s">
        <v>320</v>
      </c>
      <c r="DLP6" s="261" t="s">
        <v>320</v>
      </c>
      <c r="DLQ6" s="261" t="s">
        <v>320</v>
      </c>
      <c r="DLR6" s="261" t="s">
        <v>320</v>
      </c>
      <c r="DLS6" s="261" t="s">
        <v>320</v>
      </c>
      <c r="DLT6" s="261" t="s">
        <v>320</v>
      </c>
      <c r="DLU6" s="261" t="s">
        <v>320</v>
      </c>
      <c r="DLV6" s="261" t="s">
        <v>320</v>
      </c>
      <c r="DLW6" s="261" t="s">
        <v>320</v>
      </c>
      <c r="DLX6" s="261" t="s">
        <v>320</v>
      </c>
      <c r="DLY6" s="261" t="s">
        <v>320</v>
      </c>
      <c r="DLZ6" s="261" t="s">
        <v>320</v>
      </c>
      <c r="DMA6" s="261" t="s">
        <v>320</v>
      </c>
      <c r="DMB6" s="261" t="s">
        <v>320</v>
      </c>
      <c r="DMC6" s="261" t="s">
        <v>320</v>
      </c>
      <c r="DMD6" s="261" t="s">
        <v>320</v>
      </c>
      <c r="DME6" s="261" t="s">
        <v>320</v>
      </c>
      <c r="DMF6" s="261" t="s">
        <v>320</v>
      </c>
      <c r="DMG6" s="261" t="s">
        <v>320</v>
      </c>
      <c r="DMH6" s="261" t="s">
        <v>320</v>
      </c>
      <c r="DMI6" s="261" t="s">
        <v>320</v>
      </c>
      <c r="DMJ6" s="261" t="s">
        <v>320</v>
      </c>
      <c r="DMK6" s="261" t="s">
        <v>320</v>
      </c>
      <c r="DML6" s="261" t="s">
        <v>320</v>
      </c>
      <c r="DMM6" s="261" t="s">
        <v>320</v>
      </c>
      <c r="DMN6" s="261" t="s">
        <v>320</v>
      </c>
      <c r="DMO6" s="261" t="s">
        <v>320</v>
      </c>
      <c r="DMP6" s="261" t="s">
        <v>320</v>
      </c>
      <c r="DMQ6" s="261" t="s">
        <v>320</v>
      </c>
      <c r="DMR6" s="261" t="s">
        <v>320</v>
      </c>
      <c r="DMS6" s="261" t="s">
        <v>320</v>
      </c>
      <c r="DMT6" s="261" t="s">
        <v>320</v>
      </c>
      <c r="DMU6" s="261" t="s">
        <v>320</v>
      </c>
      <c r="DMV6" s="261" t="s">
        <v>320</v>
      </c>
      <c r="DMW6" s="261" t="s">
        <v>320</v>
      </c>
      <c r="DMX6" s="261" t="s">
        <v>320</v>
      </c>
      <c r="DMY6" s="261" t="s">
        <v>320</v>
      </c>
      <c r="DMZ6" s="261" t="s">
        <v>320</v>
      </c>
      <c r="DNA6" s="261" t="s">
        <v>320</v>
      </c>
      <c r="DNB6" s="261" t="s">
        <v>320</v>
      </c>
      <c r="DNC6" s="261" t="s">
        <v>320</v>
      </c>
      <c r="DND6" s="261" t="s">
        <v>320</v>
      </c>
      <c r="DNE6" s="261" t="s">
        <v>320</v>
      </c>
      <c r="DNF6" s="261" t="s">
        <v>320</v>
      </c>
      <c r="DNG6" s="261" t="s">
        <v>320</v>
      </c>
      <c r="DNH6" s="261" t="s">
        <v>320</v>
      </c>
      <c r="DNI6" s="261" t="s">
        <v>320</v>
      </c>
      <c r="DNJ6" s="261" t="s">
        <v>320</v>
      </c>
      <c r="DNK6" s="261" t="s">
        <v>320</v>
      </c>
      <c r="DNL6" s="261" t="s">
        <v>320</v>
      </c>
      <c r="DNM6" s="261" t="s">
        <v>320</v>
      </c>
      <c r="DNN6" s="261" t="s">
        <v>320</v>
      </c>
      <c r="DNO6" s="261" t="s">
        <v>320</v>
      </c>
      <c r="DNP6" s="261" t="s">
        <v>320</v>
      </c>
      <c r="DNQ6" s="261" t="s">
        <v>320</v>
      </c>
      <c r="DNR6" s="261" t="s">
        <v>320</v>
      </c>
      <c r="DNS6" s="261" t="s">
        <v>320</v>
      </c>
      <c r="DNT6" s="261" t="s">
        <v>320</v>
      </c>
      <c r="DNU6" s="261" t="s">
        <v>320</v>
      </c>
      <c r="DNV6" s="261" t="s">
        <v>320</v>
      </c>
      <c r="DNW6" s="261" t="s">
        <v>320</v>
      </c>
      <c r="DNX6" s="261" t="s">
        <v>320</v>
      </c>
      <c r="DNY6" s="261" t="s">
        <v>320</v>
      </c>
      <c r="DNZ6" s="261" t="s">
        <v>320</v>
      </c>
      <c r="DOA6" s="261" t="s">
        <v>320</v>
      </c>
      <c r="DOB6" s="261" t="s">
        <v>320</v>
      </c>
      <c r="DOC6" s="261" t="s">
        <v>320</v>
      </c>
      <c r="DOD6" s="261" t="s">
        <v>320</v>
      </c>
      <c r="DOE6" s="261" t="s">
        <v>320</v>
      </c>
      <c r="DOF6" s="261" t="s">
        <v>320</v>
      </c>
      <c r="DOG6" s="261" t="s">
        <v>320</v>
      </c>
      <c r="DOH6" s="261" t="s">
        <v>320</v>
      </c>
      <c r="DOI6" s="261" t="s">
        <v>320</v>
      </c>
      <c r="DOJ6" s="261" t="s">
        <v>320</v>
      </c>
      <c r="DOK6" s="261" t="s">
        <v>320</v>
      </c>
      <c r="DOL6" s="261" t="s">
        <v>320</v>
      </c>
      <c r="DOM6" s="261" t="s">
        <v>320</v>
      </c>
      <c r="DON6" s="261" t="s">
        <v>320</v>
      </c>
      <c r="DOO6" s="261" t="s">
        <v>320</v>
      </c>
      <c r="DOP6" s="261" t="s">
        <v>320</v>
      </c>
      <c r="DOQ6" s="261" t="s">
        <v>320</v>
      </c>
      <c r="DOR6" s="261" t="s">
        <v>320</v>
      </c>
      <c r="DOS6" s="261" t="s">
        <v>320</v>
      </c>
      <c r="DOT6" s="261" t="s">
        <v>320</v>
      </c>
      <c r="DOU6" s="261" t="s">
        <v>320</v>
      </c>
      <c r="DOV6" s="261" t="s">
        <v>320</v>
      </c>
      <c r="DOW6" s="261" t="s">
        <v>320</v>
      </c>
      <c r="DOX6" s="261" t="s">
        <v>320</v>
      </c>
      <c r="DOY6" s="261" t="s">
        <v>320</v>
      </c>
      <c r="DOZ6" s="261" t="s">
        <v>320</v>
      </c>
      <c r="DPA6" s="261" t="s">
        <v>320</v>
      </c>
      <c r="DPB6" s="261" t="s">
        <v>320</v>
      </c>
      <c r="DPC6" s="261" t="s">
        <v>320</v>
      </c>
      <c r="DPD6" s="261" t="s">
        <v>320</v>
      </c>
      <c r="DPE6" s="261" t="s">
        <v>320</v>
      </c>
      <c r="DPF6" s="261" t="s">
        <v>320</v>
      </c>
      <c r="DPG6" s="261" t="s">
        <v>320</v>
      </c>
      <c r="DPH6" s="261" t="s">
        <v>320</v>
      </c>
      <c r="DPI6" s="261" t="s">
        <v>320</v>
      </c>
      <c r="DPJ6" s="261" t="s">
        <v>320</v>
      </c>
      <c r="DPK6" s="261" t="s">
        <v>320</v>
      </c>
      <c r="DPL6" s="261" t="s">
        <v>320</v>
      </c>
      <c r="DPM6" s="261" t="s">
        <v>320</v>
      </c>
      <c r="DPN6" s="261" t="s">
        <v>320</v>
      </c>
      <c r="DPO6" s="261" t="s">
        <v>320</v>
      </c>
      <c r="DPP6" s="261" t="s">
        <v>320</v>
      </c>
      <c r="DPQ6" s="261" t="s">
        <v>320</v>
      </c>
      <c r="DPR6" s="261" t="s">
        <v>320</v>
      </c>
      <c r="DPS6" s="261" t="s">
        <v>320</v>
      </c>
      <c r="DPT6" s="261" t="s">
        <v>320</v>
      </c>
      <c r="DPU6" s="261" t="s">
        <v>320</v>
      </c>
      <c r="DPV6" s="261" t="s">
        <v>320</v>
      </c>
      <c r="DPW6" s="261" t="s">
        <v>320</v>
      </c>
      <c r="DPX6" s="261" t="s">
        <v>320</v>
      </c>
      <c r="DPY6" s="261" t="s">
        <v>320</v>
      </c>
      <c r="DPZ6" s="261" t="s">
        <v>320</v>
      </c>
      <c r="DQA6" s="261" t="s">
        <v>320</v>
      </c>
      <c r="DQB6" s="261" t="s">
        <v>320</v>
      </c>
      <c r="DQC6" s="261" t="s">
        <v>320</v>
      </c>
      <c r="DQD6" s="261" t="s">
        <v>320</v>
      </c>
      <c r="DQE6" s="261" t="s">
        <v>320</v>
      </c>
      <c r="DQF6" s="261" t="s">
        <v>320</v>
      </c>
      <c r="DQG6" s="261" t="s">
        <v>320</v>
      </c>
      <c r="DQH6" s="261" t="s">
        <v>320</v>
      </c>
      <c r="DQI6" s="261" t="s">
        <v>320</v>
      </c>
      <c r="DQJ6" s="261" t="s">
        <v>320</v>
      </c>
      <c r="DQK6" s="261" t="s">
        <v>320</v>
      </c>
      <c r="DQL6" s="261" t="s">
        <v>320</v>
      </c>
      <c r="DQM6" s="261" t="s">
        <v>320</v>
      </c>
      <c r="DQN6" s="261" t="s">
        <v>320</v>
      </c>
      <c r="DQO6" s="261" t="s">
        <v>320</v>
      </c>
      <c r="DQP6" s="261" t="s">
        <v>320</v>
      </c>
      <c r="DQQ6" s="261" t="s">
        <v>320</v>
      </c>
      <c r="DQR6" s="261" t="s">
        <v>320</v>
      </c>
      <c r="DQS6" s="261" t="s">
        <v>320</v>
      </c>
      <c r="DQT6" s="261" t="s">
        <v>320</v>
      </c>
      <c r="DQU6" s="261" t="s">
        <v>320</v>
      </c>
      <c r="DQV6" s="261" t="s">
        <v>320</v>
      </c>
      <c r="DQW6" s="261" t="s">
        <v>320</v>
      </c>
      <c r="DQX6" s="261" t="s">
        <v>320</v>
      </c>
      <c r="DQY6" s="261" t="s">
        <v>320</v>
      </c>
      <c r="DQZ6" s="261" t="s">
        <v>320</v>
      </c>
      <c r="DRA6" s="261" t="s">
        <v>320</v>
      </c>
      <c r="DRB6" s="261" t="s">
        <v>320</v>
      </c>
      <c r="DRC6" s="261" t="s">
        <v>320</v>
      </c>
      <c r="DRD6" s="261" t="s">
        <v>320</v>
      </c>
      <c r="DRE6" s="261" t="s">
        <v>320</v>
      </c>
      <c r="DRF6" s="261" t="s">
        <v>320</v>
      </c>
      <c r="DRG6" s="261" t="s">
        <v>320</v>
      </c>
      <c r="DRH6" s="261" t="s">
        <v>320</v>
      </c>
      <c r="DRI6" s="261" t="s">
        <v>320</v>
      </c>
      <c r="DRJ6" s="261" t="s">
        <v>320</v>
      </c>
      <c r="DRK6" s="261" t="s">
        <v>320</v>
      </c>
      <c r="DRL6" s="261" t="s">
        <v>320</v>
      </c>
      <c r="DRM6" s="261" t="s">
        <v>320</v>
      </c>
      <c r="DRN6" s="261" t="s">
        <v>320</v>
      </c>
      <c r="DRO6" s="261" t="s">
        <v>320</v>
      </c>
      <c r="DRP6" s="261" t="s">
        <v>320</v>
      </c>
      <c r="DRQ6" s="261" t="s">
        <v>320</v>
      </c>
      <c r="DRR6" s="261" t="s">
        <v>320</v>
      </c>
      <c r="DRS6" s="261" t="s">
        <v>320</v>
      </c>
      <c r="DRT6" s="261" t="s">
        <v>320</v>
      </c>
      <c r="DRU6" s="261" t="s">
        <v>320</v>
      </c>
      <c r="DRV6" s="261" t="s">
        <v>320</v>
      </c>
      <c r="DRW6" s="261" t="s">
        <v>320</v>
      </c>
      <c r="DRX6" s="261" t="s">
        <v>320</v>
      </c>
      <c r="DRY6" s="261" t="s">
        <v>320</v>
      </c>
      <c r="DRZ6" s="261" t="s">
        <v>320</v>
      </c>
      <c r="DSA6" s="261" t="s">
        <v>320</v>
      </c>
      <c r="DSB6" s="261" t="s">
        <v>320</v>
      </c>
      <c r="DSC6" s="261" t="s">
        <v>320</v>
      </c>
      <c r="DSD6" s="261" t="s">
        <v>320</v>
      </c>
      <c r="DSE6" s="261" t="s">
        <v>320</v>
      </c>
      <c r="DSF6" s="261" t="s">
        <v>320</v>
      </c>
      <c r="DSG6" s="261" t="s">
        <v>320</v>
      </c>
      <c r="DSH6" s="261" t="s">
        <v>320</v>
      </c>
      <c r="DSI6" s="261" t="s">
        <v>320</v>
      </c>
      <c r="DSJ6" s="261" t="s">
        <v>320</v>
      </c>
      <c r="DSK6" s="261" t="s">
        <v>320</v>
      </c>
      <c r="DSL6" s="261" t="s">
        <v>320</v>
      </c>
      <c r="DSM6" s="261" t="s">
        <v>320</v>
      </c>
      <c r="DSN6" s="261" t="s">
        <v>320</v>
      </c>
      <c r="DSO6" s="261" t="s">
        <v>320</v>
      </c>
      <c r="DSP6" s="261" t="s">
        <v>320</v>
      </c>
      <c r="DSQ6" s="261" t="s">
        <v>320</v>
      </c>
      <c r="DSR6" s="261" t="s">
        <v>320</v>
      </c>
      <c r="DSS6" s="261" t="s">
        <v>320</v>
      </c>
      <c r="DST6" s="261" t="s">
        <v>320</v>
      </c>
      <c r="DSU6" s="261" t="s">
        <v>320</v>
      </c>
      <c r="DSV6" s="261" t="s">
        <v>320</v>
      </c>
      <c r="DSW6" s="261" t="s">
        <v>320</v>
      </c>
      <c r="DSX6" s="261" t="s">
        <v>320</v>
      </c>
      <c r="DSY6" s="261" t="s">
        <v>320</v>
      </c>
      <c r="DSZ6" s="261" t="s">
        <v>320</v>
      </c>
      <c r="DTA6" s="261" t="s">
        <v>320</v>
      </c>
      <c r="DTB6" s="261" t="s">
        <v>320</v>
      </c>
      <c r="DTC6" s="261" t="s">
        <v>320</v>
      </c>
      <c r="DTD6" s="261" t="s">
        <v>320</v>
      </c>
      <c r="DTE6" s="261" t="s">
        <v>320</v>
      </c>
      <c r="DTF6" s="261" t="s">
        <v>320</v>
      </c>
      <c r="DTG6" s="261" t="s">
        <v>320</v>
      </c>
      <c r="DTH6" s="261" t="s">
        <v>320</v>
      </c>
      <c r="DTI6" s="261" t="s">
        <v>320</v>
      </c>
      <c r="DTJ6" s="261" t="s">
        <v>320</v>
      </c>
      <c r="DTK6" s="261" t="s">
        <v>320</v>
      </c>
      <c r="DTL6" s="261" t="s">
        <v>320</v>
      </c>
      <c r="DTM6" s="261" t="s">
        <v>320</v>
      </c>
      <c r="DTN6" s="261" t="s">
        <v>320</v>
      </c>
      <c r="DTO6" s="261" t="s">
        <v>320</v>
      </c>
      <c r="DTP6" s="261" t="s">
        <v>320</v>
      </c>
      <c r="DTQ6" s="261" t="s">
        <v>320</v>
      </c>
      <c r="DTR6" s="261" t="s">
        <v>320</v>
      </c>
      <c r="DTS6" s="261" t="s">
        <v>320</v>
      </c>
      <c r="DTT6" s="261" t="s">
        <v>320</v>
      </c>
      <c r="DTU6" s="261" t="s">
        <v>320</v>
      </c>
      <c r="DTV6" s="261" t="s">
        <v>320</v>
      </c>
      <c r="DTW6" s="261" t="s">
        <v>320</v>
      </c>
      <c r="DTX6" s="261" t="s">
        <v>320</v>
      </c>
      <c r="DTY6" s="261" t="s">
        <v>320</v>
      </c>
      <c r="DTZ6" s="261" t="s">
        <v>320</v>
      </c>
      <c r="DUA6" s="261" t="s">
        <v>320</v>
      </c>
      <c r="DUB6" s="261" t="s">
        <v>320</v>
      </c>
      <c r="DUC6" s="261" t="s">
        <v>320</v>
      </c>
      <c r="DUD6" s="261" t="s">
        <v>320</v>
      </c>
      <c r="DUE6" s="261" t="s">
        <v>320</v>
      </c>
      <c r="DUF6" s="261" t="s">
        <v>320</v>
      </c>
      <c r="DUG6" s="261" t="s">
        <v>320</v>
      </c>
      <c r="DUH6" s="261" t="s">
        <v>320</v>
      </c>
      <c r="DUI6" s="261" t="s">
        <v>320</v>
      </c>
      <c r="DUJ6" s="261" t="s">
        <v>320</v>
      </c>
      <c r="DUK6" s="261" t="s">
        <v>320</v>
      </c>
      <c r="DUL6" s="261" t="s">
        <v>320</v>
      </c>
      <c r="DUM6" s="261" t="s">
        <v>320</v>
      </c>
      <c r="DUN6" s="261" t="s">
        <v>320</v>
      </c>
      <c r="DUO6" s="261" t="s">
        <v>320</v>
      </c>
      <c r="DUP6" s="261" t="s">
        <v>320</v>
      </c>
      <c r="DUQ6" s="261" t="s">
        <v>320</v>
      </c>
      <c r="DUR6" s="261" t="s">
        <v>320</v>
      </c>
      <c r="DUS6" s="261" t="s">
        <v>320</v>
      </c>
      <c r="DUT6" s="261" t="s">
        <v>320</v>
      </c>
      <c r="DUU6" s="261" t="s">
        <v>320</v>
      </c>
      <c r="DUV6" s="261" t="s">
        <v>320</v>
      </c>
      <c r="DUW6" s="261" t="s">
        <v>320</v>
      </c>
      <c r="DUX6" s="261" t="s">
        <v>320</v>
      </c>
      <c r="DUY6" s="261" t="s">
        <v>320</v>
      </c>
      <c r="DUZ6" s="261" t="s">
        <v>320</v>
      </c>
      <c r="DVA6" s="261" t="s">
        <v>320</v>
      </c>
      <c r="DVB6" s="261" t="s">
        <v>320</v>
      </c>
      <c r="DVC6" s="261" t="s">
        <v>320</v>
      </c>
      <c r="DVD6" s="261" t="s">
        <v>320</v>
      </c>
      <c r="DVE6" s="261" t="s">
        <v>320</v>
      </c>
      <c r="DVF6" s="261" t="s">
        <v>320</v>
      </c>
      <c r="DVG6" s="261" t="s">
        <v>320</v>
      </c>
      <c r="DVH6" s="261" t="s">
        <v>320</v>
      </c>
      <c r="DVI6" s="261" t="s">
        <v>320</v>
      </c>
      <c r="DVJ6" s="261" t="s">
        <v>320</v>
      </c>
      <c r="DVK6" s="261" t="s">
        <v>320</v>
      </c>
      <c r="DVL6" s="261" t="s">
        <v>320</v>
      </c>
      <c r="DVM6" s="261" t="s">
        <v>320</v>
      </c>
      <c r="DVN6" s="261" t="s">
        <v>320</v>
      </c>
      <c r="DVO6" s="261" t="s">
        <v>320</v>
      </c>
      <c r="DVP6" s="261" t="s">
        <v>320</v>
      </c>
      <c r="DVQ6" s="261" t="s">
        <v>320</v>
      </c>
      <c r="DVR6" s="261" t="s">
        <v>320</v>
      </c>
      <c r="DVS6" s="261" t="s">
        <v>320</v>
      </c>
      <c r="DVT6" s="261" t="s">
        <v>320</v>
      </c>
      <c r="DVU6" s="261" t="s">
        <v>320</v>
      </c>
      <c r="DVV6" s="261" t="s">
        <v>320</v>
      </c>
      <c r="DVW6" s="261" t="s">
        <v>320</v>
      </c>
      <c r="DVX6" s="261" t="s">
        <v>320</v>
      </c>
      <c r="DVY6" s="261" t="s">
        <v>320</v>
      </c>
      <c r="DVZ6" s="261" t="s">
        <v>320</v>
      </c>
      <c r="DWA6" s="261" t="s">
        <v>320</v>
      </c>
      <c r="DWB6" s="261" t="s">
        <v>320</v>
      </c>
      <c r="DWC6" s="261" t="s">
        <v>320</v>
      </c>
      <c r="DWD6" s="261" t="s">
        <v>320</v>
      </c>
      <c r="DWE6" s="261" t="s">
        <v>320</v>
      </c>
      <c r="DWF6" s="261" t="s">
        <v>320</v>
      </c>
      <c r="DWG6" s="261" t="s">
        <v>320</v>
      </c>
      <c r="DWH6" s="261" t="s">
        <v>320</v>
      </c>
      <c r="DWI6" s="261" t="s">
        <v>320</v>
      </c>
      <c r="DWJ6" s="261" t="s">
        <v>320</v>
      </c>
      <c r="DWK6" s="261" t="s">
        <v>320</v>
      </c>
      <c r="DWL6" s="261" t="s">
        <v>320</v>
      </c>
      <c r="DWM6" s="261" t="s">
        <v>320</v>
      </c>
      <c r="DWN6" s="261" t="s">
        <v>320</v>
      </c>
      <c r="DWO6" s="261" t="s">
        <v>320</v>
      </c>
      <c r="DWP6" s="261" t="s">
        <v>320</v>
      </c>
      <c r="DWQ6" s="261" t="s">
        <v>320</v>
      </c>
      <c r="DWR6" s="261" t="s">
        <v>320</v>
      </c>
      <c r="DWS6" s="261" t="s">
        <v>320</v>
      </c>
      <c r="DWT6" s="261" t="s">
        <v>320</v>
      </c>
      <c r="DWU6" s="261" t="s">
        <v>320</v>
      </c>
      <c r="DWV6" s="261" t="s">
        <v>320</v>
      </c>
      <c r="DWW6" s="261" t="s">
        <v>320</v>
      </c>
      <c r="DWX6" s="261" t="s">
        <v>320</v>
      </c>
      <c r="DWY6" s="261" t="s">
        <v>320</v>
      </c>
      <c r="DWZ6" s="261" t="s">
        <v>320</v>
      </c>
      <c r="DXA6" s="261" t="s">
        <v>320</v>
      </c>
      <c r="DXB6" s="261" t="s">
        <v>320</v>
      </c>
      <c r="DXC6" s="261" t="s">
        <v>320</v>
      </c>
      <c r="DXD6" s="261" t="s">
        <v>320</v>
      </c>
      <c r="DXE6" s="261" t="s">
        <v>320</v>
      </c>
      <c r="DXF6" s="261" t="s">
        <v>320</v>
      </c>
      <c r="DXG6" s="261" t="s">
        <v>320</v>
      </c>
      <c r="DXH6" s="261" t="s">
        <v>320</v>
      </c>
      <c r="DXI6" s="261" t="s">
        <v>320</v>
      </c>
      <c r="DXJ6" s="261" t="s">
        <v>320</v>
      </c>
      <c r="DXK6" s="261" t="s">
        <v>320</v>
      </c>
      <c r="DXL6" s="261" t="s">
        <v>320</v>
      </c>
      <c r="DXM6" s="261" t="s">
        <v>320</v>
      </c>
      <c r="DXN6" s="261" t="s">
        <v>320</v>
      </c>
      <c r="DXO6" s="261" t="s">
        <v>320</v>
      </c>
      <c r="DXP6" s="261" t="s">
        <v>320</v>
      </c>
      <c r="DXQ6" s="261" t="s">
        <v>320</v>
      </c>
      <c r="DXR6" s="261" t="s">
        <v>320</v>
      </c>
      <c r="DXS6" s="261" t="s">
        <v>320</v>
      </c>
      <c r="DXT6" s="261" t="s">
        <v>320</v>
      </c>
      <c r="DXU6" s="261" t="s">
        <v>320</v>
      </c>
      <c r="DXV6" s="261" t="s">
        <v>320</v>
      </c>
      <c r="DXW6" s="261" t="s">
        <v>320</v>
      </c>
      <c r="DXX6" s="261" t="s">
        <v>320</v>
      </c>
      <c r="DXY6" s="261" t="s">
        <v>320</v>
      </c>
      <c r="DXZ6" s="261" t="s">
        <v>320</v>
      </c>
      <c r="DYA6" s="261" t="s">
        <v>320</v>
      </c>
      <c r="DYB6" s="261" t="s">
        <v>320</v>
      </c>
      <c r="DYC6" s="261" t="s">
        <v>320</v>
      </c>
      <c r="DYD6" s="261" t="s">
        <v>320</v>
      </c>
      <c r="DYE6" s="261" t="s">
        <v>320</v>
      </c>
      <c r="DYF6" s="261" t="s">
        <v>320</v>
      </c>
      <c r="DYG6" s="261" t="s">
        <v>320</v>
      </c>
      <c r="DYH6" s="261" t="s">
        <v>320</v>
      </c>
      <c r="DYI6" s="261" t="s">
        <v>320</v>
      </c>
      <c r="DYJ6" s="261" t="s">
        <v>320</v>
      </c>
      <c r="DYK6" s="261" t="s">
        <v>320</v>
      </c>
      <c r="DYL6" s="261" t="s">
        <v>320</v>
      </c>
      <c r="DYM6" s="261" t="s">
        <v>320</v>
      </c>
      <c r="DYN6" s="261" t="s">
        <v>320</v>
      </c>
      <c r="DYO6" s="261" t="s">
        <v>320</v>
      </c>
      <c r="DYP6" s="261" t="s">
        <v>320</v>
      </c>
      <c r="DYQ6" s="261" t="s">
        <v>320</v>
      </c>
      <c r="DYR6" s="261" t="s">
        <v>320</v>
      </c>
      <c r="DYS6" s="261" t="s">
        <v>320</v>
      </c>
      <c r="DYT6" s="261" t="s">
        <v>320</v>
      </c>
      <c r="DYU6" s="261" t="s">
        <v>320</v>
      </c>
      <c r="DYV6" s="261" t="s">
        <v>320</v>
      </c>
      <c r="DYW6" s="261" t="s">
        <v>320</v>
      </c>
      <c r="DYX6" s="261" t="s">
        <v>320</v>
      </c>
      <c r="DYY6" s="261" t="s">
        <v>320</v>
      </c>
      <c r="DYZ6" s="261" t="s">
        <v>320</v>
      </c>
      <c r="DZA6" s="261" t="s">
        <v>320</v>
      </c>
      <c r="DZB6" s="261" t="s">
        <v>320</v>
      </c>
      <c r="DZC6" s="261" t="s">
        <v>320</v>
      </c>
      <c r="DZD6" s="261" t="s">
        <v>320</v>
      </c>
      <c r="DZE6" s="261" t="s">
        <v>320</v>
      </c>
      <c r="DZF6" s="261" t="s">
        <v>320</v>
      </c>
      <c r="DZG6" s="261" t="s">
        <v>320</v>
      </c>
      <c r="DZH6" s="261" t="s">
        <v>320</v>
      </c>
      <c r="DZI6" s="261" t="s">
        <v>320</v>
      </c>
      <c r="DZJ6" s="261" t="s">
        <v>320</v>
      </c>
      <c r="DZK6" s="261" t="s">
        <v>320</v>
      </c>
      <c r="DZL6" s="261" t="s">
        <v>320</v>
      </c>
      <c r="DZM6" s="261" t="s">
        <v>320</v>
      </c>
      <c r="DZN6" s="261" t="s">
        <v>320</v>
      </c>
      <c r="DZO6" s="261" t="s">
        <v>320</v>
      </c>
      <c r="DZP6" s="261" t="s">
        <v>320</v>
      </c>
      <c r="DZQ6" s="261" t="s">
        <v>320</v>
      </c>
      <c r="DZR6" s="261" t="s">
        <v>320</v>
      </c>
      <c r="DZS6" s="261" t="s">
        <v>320</v>
      </c>
      <c r="DZT6" s="261" t="s">
        <v>320</v>
      </c>
      <c r="DZU6" s="261" t="s">
        <v>320</v>
      </c>
      <c r="DZV6" s="261" t="s">
        <v>320</v>
      </c>
      <c r="DZW6" s="261" t="s">
        <v>320</v>
      </c>
      <c r="DZX6" s="261" t="s">
        <v>320</v>
      </c>
      <c r="DZY6" s="261" t="s">
        <v>320</v>
      </c>
      <c r="DZZ6" s="261" t="s">
        <v>320</v>
      </c>
      <c r="EAA6" s="261" t="s">
        <v>320</v>
      </c>
      <c r="EAB6" s="261" t="s">
        <v>320</v>
      </c>
      <c r="EAC6" s="261" t="s">
        <v>320</v>
      </c>
      <c r="EAD6" s="261" t="s">
        <v>320</v>
      </c>
      <c r="EAE6" s="261" t="s">
        <v>320</v>
      </c>
      <c r="EAF6" s="261" t="s">
        <v>320</v>
      </c>
      <c r="EAG6" s="261" t="s">
        <v>320</v>
      </c>
      <c r="EAH6" s="261" t="s">
        <v>320</v>
      </c>
      <c r="EAI6" s="261" t="s">
        <v>320</v>
      </c>
      <c r="EAJ6" s="261" t="s">
        <v>320</v>
      </c>
      <c r="EAK6" s="261" t="s">
        <v>320</v>
      </c>
      <c r="EAL6" s="261" t="s">
        <v>320</v>
      </c>
      <c r="EAM6" s="261" t="s">
        <v>320</v>
      </c>
      <c r="EAN6" s="261" t="s">
        <v>320</v>
      </c>
      <c r="EAO6" s="261" t="s">
        <v>320</v>
      </c>
      <c r="EAP6" s="261" t="s">
        <v>320</v>
      </c>
      <c r="EAQ6" s="261" t="s">
        <v>320</v>
      </c>
      <c r="EAR6" s="261" t="s">
        <v>320</v>
      </c>
      <c r="EAS6" s="261" t="s">
        <v>320</v>
      </c>
      <c r="EAT6" s="261" t="s">
        <v>320</v>
      </c>
      <c r="EAU6" s="261" t="s">
        <v>320</v>
      </c>
      <c r="EAV6" s="261" t="s">
        <v>320</v>
      </c>
      <c r="EAW6" s="261" t="s">
        <v>320</v>
      </c>
      <c r="EAX6" s="261" t="s">
        <v>320</v>
      </c>
      <c r="EAY6" s="261" t="s">
        <v>320</v>
      </c>
      <c r="EAZ6" s="261" t="s">
        <v>320</v>
      </c>
      <c r="EBA6" s="261" t="s">
        <v>320</v>
      </c>
      <c r="EBB6" s="261" t="s">
        <v>320</v>
      </c>
      <c r="EBC6" s="261" t="s">
        <v>320</v>
      </c>
      <c r="EBD6" s="261" t="s">
        <v>320</v>
      </c>
      <c r="EBE6" s="261" t="s">
        <v>320</v>
      </c>
      <c r="EBF6" s="261" t="s">
        <v>320</v>
      </c>
      <c r="EBG6" s="261" t="s">
        <v>320</v>
      </c>
      <c r="EBH6" s="261" t="s">
        <v>320</v>
      </c>
      <c r="EBI6" s="261" t="s">
        <v>320</v>
      </c>
      <c r="EBJ6" s="261" t="s">
        <v>320</v>
      </c>
      <c r="EBK6" s="261" t="s">
        <v>320</v>
      </c>
      <c r="EBL6" s="261" t="s">
        <v>320</v>
      </c>
      <c r="EBM6" s="261" t="s">
        <v>320</v>
      </c>
      <c r="EBN6" s="261" t="s">
        <v>320</v>
      </c>
      <c r="EBO6" s="261" t="s">
        <v>320</v>
      </c>
      <c r="EBP6" s="261" t="s">
        <v>320</v>
      </c>
      <c r="EBQ6" s="261" t="s">
        <v>320</v>
      </c>
      <c r="EBR6" s="261" t="s">
        <v>320</v>
      </c>
      <c r="EBS6" s="261" t="s">
        <v>320</v>
      </c>
      <c r="EBT6" s="261" t="s">
        <v>320</v>
      </c>
      <c r="EBU6" s="261" t="s">
        <v>320</v>
      </c>
      <c r="EBV6" s="261" t="s">
        <v>320</v>
      </c>
      <c r="EBW6" s="261" t="s">
        <v>320</v>
      </c>
      <c r="EBX6" s="261" t="s">
        <v>320</v>
      </c>
      <c r="EBY6" s="261" t="s">
        <v>320</v>
      </c>
      <c r="EBZ6" s="261" t="s">
        <v>320</v>
      </c>
      <c r="ECA6" s="261" t="s">
        <v>320</v>
      </c>
      <c r="ECB6" s="261" t="s">
        <v>320</v>
      </c>
      <c r="ECC6" s="261" t="s">
        <v>320</v>
      </c>
      <c r="ECD6" s="261" t="s">
        <v>320</v>
      </c>
      <c r="ECE6" s="261" t="s">
        <v>320</v>
      </c>
      <c r="ECF6" s="261" t="s">
        <v>320</v>
      </c>
      <c r="ECG6" s="261" t="s">
        <v>320</v>
      </c>
      <c r="ECH6" s="261" t="s">
        <v>320</v>
      </c>
      <c r="ECI6" s="261" t="s">
        <v>320</v>
      </c>
      <c r="ECJ6" s="261" t="s">
        <v>320</v>
      </c>
      <c r="ECK6" s="261" t="s">
        <v>320</v>
      </c>
      <c r="ECL6" s="261" t="s">
        <v>320</v>
      </c>
      <c r="ECM6" s="261" t="s">
        <v>320</v>
      </c>
      <c r="ECN6" s="261" t="s">
        <v>320</v>
      </c>
      <c r="ECO6" s="261" t="s">
        <v>320</v>
      </c>
      <c r="ECP6" s="261" t="s">
        <v>320</v>
      </c>
      <c r="ECQ6" s="261" t="s">
        <v>320</v>
      </c>
      <c r="ECR6" s="261" t="s">
        <v>320</v>
      </c>
      <c r="ECS6" s="261" t="s">
        <v>320</v>
      </c>
      <c r="ECT6" s="261" t="s">
        <v>320</v>
      </c>
      <c r="ECU6" s="261" t="s">
        <v>320</v>
      </c>
      <c r="ECV6" s="261" t="s">
        <v>320</v>
      </c>
      <c r="ECW6" s="261" t="s">
        <v>320</v>
      </c>
      <c r="ECX6" s="261" t="s">
        <v>320</v>
      </c>
      <c r="ECY6" s="261" t="s">
        <v>320</v>
      </c>
      <c r="ECZ6" s="261" t="s">
        <v>320</v>
      </c>
      <c r="EDA6" s="261" t="s">
        <v>320</v>
      </c>
      <c r="EDB6" s="261" t="s">
        <v>320</v>
      </c>
      <c r="EDC6" s="261" t="s">
        <v>320</v>
      </c>
      <c r="EDD6" s="261" t="s">
        <v>320</v>
      </c>
      <c r="EDE6" s="261" t="s">
        <v>320</v>
      </c>
      <c r="EDF6" s="261" t="s">
        <v>320</v>
      </c>
      <c r="EDG6" s="261" t="s">
        <v>320</v>
      </c>
      <c r="EDH6" s="261" t="s">
        <v>320</v>
      </c>
      <c r="EDI6" s="261" t="s">
        <v>320</v>
      </c>
      <c r="EDJ6" s="261" t="s">
        <v>320</v>
      </c>
      <c r="EDK6" s="261" t="s">
        <v>320</v>
      </c>
      <c r="EDL6" s="261" t="s">
        <v>320</v>
      </c>
      <c r="EDM6" s="261" t="s">
        <v>320</v>
      </c>
      <c r="EDN6" s="261" t="s">
        <v>320</v>
      </c>
      <c r="EDO6" s="261" t="s">
        <v>320</v>
      </c>
      <c r="EDP6" s="261" t="s">
        <v>320</v>
      </c>
      <c r="EDQ6" s="261" t="s">
        <v>320</v>
      </c>
      <c r="EDR6" s="261" t="s">
        <v>320</v>
      </c>
      <c r="EDS6" s="261" t="s">
        <v>320</v>
      </c>
      <c r="EDT6" s="261" t="s">
        <v>320</v>
      </c>
      <c r="EDU6" s="261" t="s">
        <v>320</v>
      </c>
      <c r="EDV6" s="261" t="s">
        <v>320</v>
      </c>
      <c r="EDW6" s="261" t="s">
        <v>320</v>
      </c>
      <c r="EDX6" s="261" t="s">
        <v>320</v>
      </c>
      <c r="EDY6" s="261" t="s">
        <v>320</v>
      </c>
      <c r="EDZ6" s="261" t="s">
        <v>320</v>
      </c>
      <c r="EEA6" s="261" t="s">
        <v>320</v>
      </c>
      <c r="EEB6" s="261" t="s">
        <v>320</v>
      </c>
      <c r="EEC6" s="261" t="s">
        <v>320</v>
      </c>
      <c r="EED6" s="261" t="s">
        <v>320</v>
      </c>
      <c r="EEE6" s="261" t="s">
        <v>320</v>
      </c>
      <c r="EEF6" s="261" t="s">
        <v>320</v>
      </c>
      <c r="EEG6" s="261" t="s">
        <v>320</v>
      </c>
      <c r="EEH6" s="261" t="s">
        <v>320</v>
      </c>
      <c r="EEI6" s="261" t="s">
        <v>320</v>
      </c>
      <c r="EEJ6" s="261" t="s">
        <v>320</v>
      </c>
      <c r="EEK6" s="261" t="s">
        <v>320</v>
      </c>
      <c r="EEL6" s="261" t="s">
        <v>320</v>
      </c>
      <c r="EEM6" s="261" t="s">
        <v>320</v>
      </c>
      <c r="EEN6" s="261" t="s">
        <v>320</v>
      </c>
      <c r="EEO6" s="261" t="s">
        <v>320</v>
      </c>
      <c r="EEP6" s="261" t="s">
        <v>320</v>
      </c>
      <c r="EEQ6" s="261" t="s">
        <v>320</v>
      </c>
      <c r="EER6" s="261" t="s">
        <v>320</v>
      </c>
      <c r="EES6" s="261" t="s">
        <v>320</v>
      </c>
      <c r="EET6" s="261" t="s">
        <v>320</v>
      </c>
      <c r="EEU6" s="261" t="s">
        <v>320</v>
      </c>
      <c r="EEV6" s="261" t="s">
        <v>320</v>
      </c>
      <c r="EEW6" s="261" t="s">
        <v>320</v>
      </c>
      <c r="EEX6" s="261" t="s">
        <v>320</v>
      </c>
      <c r="EEY6" s="261" t="s">
        <v>320</v>
      </c>
      <c r="EEZ6" s="261" t="s">
        <v>320</v>
      </c>
      <c r="EFA6" s="261" t="s">
        <v>320</v>
      </c>
      <c r="EFB6" s="261" t="s">
        <v>320</v>
      </c>
      <c r="EFC6" s="261" t="s">
        <v>320</v>
      </c>
      <c r="EFD6" s="261" t="s">
        <v>320</v>
      </c>
      <c r="EFE6" s="261" t="s">
        <v>320</v>
      </c>
      <c r="EFF6" s="261" t="s">
        <v>320</v>
      </c>
      <c r="EFG6" s="261" t="s">
        <v>320</v>
      </c>
      <c r="EFH6" s="261" t="s">
        <v>320</v>
      </c>
      <c r="EFI6" s="261" t="s">
        <v>320</v>
      </c>
      <c r="EFJ6" s="261" t="s">
        <v>320</v>
      </c>
      <c r="EFK6" s="261" t="s">
        <v>320</v>
      </c>
      <c r="EFL6" s="261" t="s">
        <v>320</v>
      </c>
      <c r="EFM6" s="261" t="s">
        <v>320</v>
      </c>
      <c r="EFN6" s="261" t="s">
        <v>320</v>
      </c>
      <c r="EFO6" s="261" t="s">
        <v>320</v>
      </c>
      <c r="EFP6" s="261" t="s">
        <v>320</v>
      </c>
      <c r="EFQ6" s="261" t="s">
        <v>320</v>
      </c>
      <c r="EFR6" s="261" t="s">
        <v>320</v>
      </c>
      <c r="EFS6" s="261" t="s">
        <v>320</v>
      </c>
      <c r="EFT6" s="261" t="s">
        <v>320</v>
      </c>
      <c r="EFU6" s="261" t="s">
        <v>320</v>
      </c>
      <c r="EFV6" s="261" t="s">
        <v>320</v>
      </c>
      <c r="EFW6" s="261" t="s">
        <v>320</v>
      </c>
      <c r="EFX6" s="261" t="s">
        <v>320</v>
      </c>
      <c r="EFY6" s="261" t="s">
        <v>320</v>
      </c>
      <c r="EFZ6" s="261" t="s">
        <v>320</v>
      </c>
      <c r="EGA6" s="261" t="s">
        <v>320</v>
      </c>
      <c r="EGB6" s="261" t="s">
        <v>320</v>
      </c>
      <c r="EGC6" s="261" t="s">
        <v>320</v>
      </c>
      <c r="EGD6" s="261" t="s">
        <v>320</v>
      </c>
      <c r="EGE6" s="261" t="s">
        <v>320</v>
      </c>
      <c r="EGF6" s="261" t="s">
        <v>320</v>
      </c>
      <c r="EGG6" s="261" t="s">
        <v>320</v>
      </c>
      <c r="EGH6" s="261" t="s">
        <v>320</v>
      </c>
      <c r="EGI6" s="261" t="s">
        <v>320</v>
      </c>
      <c r="EGJ6" s="261" t="s">
        <v>320</v>
      </c>
      <c r="EGK6" s="261" t="s">
        <v>320</v>
      </c>
      <c r="EGL6" s="261" t="s">
        <v>320</v>
      </c>
      <c r="EGM6" s="261" t="s">
        <v>320</v>
      </c>
      <c r="EGN6" s="261" t="s">
        <v>320</v>
      </c>
      <c r="EGO6" s="261" t="s">
        <v>320</v>
      </c>
      <c r="EGP6" s="261" t="s">
        <v>320</v>
      </c>
      <c r="EGQ6" s="261" t="s">
        <v>320</v>
      </c>
      <c r="EGR6" s="261" t="s">
        <v>320</v>
      </c>
      <c r="EGS6" s="261" t="s">
        <v>320</v>
      </c>
      <c r="EGT6" s="261" t="s">
        <v>320</v>
      </c>
      <c r="EGU6" s="261" t="s">
        <v>320</v>
      </c>
      <c r="EGV6" s="261" t="s">
        <v>320</v>
      </c>
      <c r="EGW6" s="261" t="s">
        <v>320</v>
      </c>
      <c r="EGX6" s="261" t="s">
        <v>320</v>
      </c>
      <c r="EGY6" s="261" t="s">
        <v>320</v>
      </c>
      <c r="EGZ6" s="261" t="s">
        <v>320</v>
      </c>
      <c r="EHA6" s="261" t="s">
        <v>320</v>
      </c>
      <c r="EHB6" s="261" t="s">
        <v>320</v>
      </c>
      <c r="EHC6" s="261" t="s">
        <v>320</v>
      </c>
      <c r="EHD6" s="261" t="s">
        <v>320</v>
      </c>
      <c r="EHE6" s="261" t="s">
        <v>320</v>
      </c>
      <c r="EHF6" s="261" t="s">
        <v>320</v>
      </c>
      <c r="EHG6" s="261" t="s">
        <v>320</v>
      </c>
      <c r="EHH6" s="261" t="s">
        <v>320</v>
      </c>
      <c r="EHI6" s="261" t="s">
        <v>320</v>
      </c>
      <c r="EHJ6" s="261" t="s">
        <v>320</v>
      </c>
      <c r="EHK6" s="261" t="s">
        <v>320</v>
      </c>
      <c r="EHL6" s="261" t="s">
        <v>320</v>
      </c>
      <c r="EHM6" s="261" t="s">
        <v>320</v>
      </c>
      <c r="EHN6" s="261" t="s">
        <v>320</v>
      </c>
      <c r="EHO6" s="261" t="s">
        <v>320</v>
      </c>
      <c r="EHP6" s="261" t="s">
        <v>320</v>
      </c>
      <c r="EHQ6" s="261" t="s">
        <v>320</v>
      </c>
      <c r="EHR6" s="261" t="s">
        <v>320</v>
      </c>
      <c r="EHS6" s="261" t="s">
        <v>320</v>
      </c>
      <c r="EHT6" s="261" t="s">
        <v>320</v>
      </c>
      <c r="EHU6" s="261" t="s">
        <v>320</v>
      </c>
      <c r="EHV6" s="261" t="s">
        <v>320</v>
      </c>
      <c r="EHW6" s="261" t="s">
        <v>320</v>
      </c>
      <c r="EHX6" s="261" t="s">
        <v>320</v>
      </c>
      <c r="EHY6" s="261" t="s">
        <v>320</v>
      </c>
      <c r="EHZ6" s="261" t="s">
        <v>320</v>
      </c>
      <c r="EIA6" s="261" t="s">
        <v>320</v>
      </c>
      <c r="EIB6" s="261" t="s">
        <v>320</v>
      </c>
      <c r="EIC6" s="261" t="s">
        <v>320</v>
      </c>
      <c r="EID6" s="261" t="s">
        <v>320</v>
      </c>
      <c r="EIE6" s="261" t="s">
        <v>320</v>
      </c>
      <c r="EIF6" s="261" t="s">
        <v>320</v>
      </c>
      <c r="EIG6" s="261" t="s">
        <v>320</v>
      </c>
      <c r="EIH6" s="261" t="s">
        <v>320</v>
      </c>
      <c r="EII6" s="261" t="s">
        <v>320</v>
      </c>
      <c r="EIJ6" s="261" t="s">
        <v>320</v>
      </c>
      <c r="EIK6" s="261" t="s">
        <v>320</v>
      </c>
      <c r="EIL6" s="261" t="s">
        <v>320</v>
      </c>
      <c r="EIM6" s="261" t="s">
        <v>320</v>
      </c>
      <c r="EIN6" s="261" t="s">
        <v>320</v>
      </c>
      <c r="EIO6" s="261" t="s">
        <v>320</v>
      </c>
      <c r="EIP6" s="261" t="s">
        <v>320</v>
      </c>
      <c r="EIQ6" s="261" t="s">
        <v>320</v>
      </c>
      <c r="EIR6" s="261" t="s">
        <v>320</v>
      </c>
      <c r="EIS6" s="261" t="s">
        <v>320</v>
      </c>
      <c r="EIT6" s="261" t="s">
        <v>320</v>
      </c>
      <c r="EIU6" s="261" t="s">
        <v>320</v>
      </c>
      <c r="EIV6" s="261" t="s">
        <v>320</v>
      </c>
      <c r="EIW6" s="261" t="s">
        <v>320</v>
      </c>
      <c r="EIX6" s="261" t="s">
        <v>320</v>
      </c>
      <c r="EIY6" s="261" t="s">
        <v>320</v>
      </c>
      <c r="EIZ6" s="261" t="s">
        <v>320</v>
      </c>
      <c r="EJA6" s="261" t="s">
        <v>320</v>
      </c>
      <c r="EJB6" s="261" t="s">
        <v>320</v>
      </c>
      <c r="EJC6" s="261" t="s">
        <v>320</v>
      </c>
      <c r="EJD6" s="261" t="s">
        <v>320</v>
      </c>
      <c r="EJE6" s="261" t="s">
        <v>320</v>
      </c>
      <c r="EJF6" s="261" t="s">
        <v>320</v>
      </c>
      <c r="EJG6" s="261" t="s">
        <v>320</v>
      </c>
      <c r="EJH6" s="261" t="s">
        <v>320</v>
      </c>
      <c r="EJI6" s="261" t="s">
        <v>320</v>
      </c>
      <c r="EJJ6" s="261" t="s">
        <v>320</v>
      </c>
      <c r="EJK6" s="261" t="s">
        <v>320</v>
      </c>
      <c r="EJL6" s="261" t="s">
        <v>320</v>
      </c>
      <c r="EJM6" s="261" t="s">
        <v>320</v>
      </c>
      <c r="EJN6" s="261" t="s">
        <v>320</v>
      </c>
      <c r="EJO6" s="261" t="s">
        <v>320</v>
      </c>
      <c r="EJP6" s="261" t="s">
        <v>320</v>
      </c>
      <c r="EJQ6" s="261" t="s">
        <v>320</v>
      </c>
      <c r="EJR6" s="261" t="s">
        <v>320</v>
      </c>
      <c r="EJS6" s="261" t="s">
        <v>320</v>
      </c>
      <c r="EJT6" s="261" t="s">
        <v>320</v>
      </c>
      <c r="EJU6" s="261" t="s">
        <v>320</v>
      </c>
      <c r="EJV6" s="261" t="s">
        <v>320</v>
      </c>
      <c r="EJW6" s="261" t="s">
        <v>320</v>
      </c>
      <c r="EJX6" s="261" t="s">
        <v>320</v>
      </c>
      <c r="EJY6" s="261" t="s">
        <v>320</v>
      </c>
      <c r="EJZ6" s="261" t="s">
        <v>320</v>
      </c>
      <c r="EKA6" s="261" t="s">
        <v>320</v>
      </c>
      <c r="EKB6" s="261" t="s">
        <v>320</v>
      </c>
      <c r="EKC6" s="261" t="s">
        <v>320</v>
      </c>
      <c r="EKD6" s="261" t="s">
        <v>320</v>
      </c>
      <c r="EKE6" s="261" t="s">
        <v>320</v>
      </c>
      <c r="EKF6" s="261" t="s">
        <v>320</v>
      </c>
      <c r="EKG6" s="261" t="s">
        <v>320</v>
      </c>
      <c r="EKH6" s="261" t="s">
        <v>320</v>
      </c>
      <c r="EKI6" s="261" t="s">
        <v>320</v>
      </c>
      <c r="EKJ6" s="261" t="s">
        <v>320</v>
      </c>
      <c r="EKK6" s="261" t="s">
        <v>320</v>
      </c>
      <c r="EKL6" s="261" t="s">
        <v>320</v>
      </c>
      <c r="EKM6" s="261" t="s">
        <v>320</v>
      </c>
      <c r="EKN6" s="261" t="s">
        <v>320</v>
      </c>
      <c r="EKO6" s="261" t="s">
        <v>320</v>
      </c>
      <c r="EKP6" s="261" t="s">
        <v>320</v>
      </c>
      <c r="EKQ6" s="261" t="s">
        <v>320</v>
      </c>
      <c r="EKR6" s="261" t="s">
        <v>320</v>
      </c>
      <c r="EKS6" s="261" t="s">
        <v>320</v>
      </c>
      <c r="EKT6" s="261" t="s">
        <v>320</v>
      </c>
      <c r="EKU6" s="261" t="s">
        <v>320</v>
      </c>
      <c r="EKV6" s="261" t="s">
        <v>320</v>
      </c>
      <c r="EKW6" s="261" t="s">
        <v>320</v>
      </c>
      <c r="EKX6" s="261" t="s">
        <v>320</v>
      </c>
      <c r="EKY6" s="261" t="s">
        <v>320</v>
      </c>
      <c r="EKZ6" s="261" t="s">
        <v>320</v>
      </c>
      <c r="ELA6" s="261" t="s">
        <v>320</v>
      </c>
      <c r="ELB6" s="261" t="s">
        <v>320</v>
      </c>
      <c r="ELC6" s="261" t="s">
        <v>320</v>
      </c>
      <c r="ELD6" s="261" t="s">
        <v>320</v>
      </c>
      <c r="ELE6" s="261" t="s">
        <v>320</v>
      </c>
      <c r="ELF6" s="261" t="s">
        <v>320</v>
      </c>
      <c r="ELG6" s="261" t="s">
        <v>320</v>
      </c>
      <c r="ELH6" s="261" t="s">
        <v>320</v>
      </c>
      <c r="ELI6" s="261" t="s">
        <v>320</v>
      </c>
      <c r="ELJ6" s="261" t="s">
        <v>320</v>
      </c>
      <c r="ELK6" s="261" t="s">
        <v>320</v>
      </c>
      <c r="ELL6" s="261" t="s">
        <v>320</v>
      </c>
      <c r="ELM6" s="261" t="s">
        <v>320</v>
      </c>
      <c r="ELN6" s="261" t="s">
        <v>320</v>
      </c>
      <c r="ELO6" s="261" t="s">
        <v>320</v>
      </c>
      <c r="ELP6" s="261" t="s">
        <v>320</v>
      </c>
      <c r="ELQ6" s="261" t="s">
        <v>320</v>
      </c>
      <c r="ELR6" s="261" t="s">
        <v>320</v>
      </c>
      <c r="ELS6" s="261" t="s">
        <v>320</v>
      </c>
      <c r="ELT6" s="261" t="s">
        <v>320</v>
      </c>
      <c r="ELU6" s="261" t="s">
        <v>320</v>
      </c>
      <c r="ELV6" s="261" t="s">
        <v>320</v>
      </c>
      <c r="ELW6" s="261" t="s">
        <v>320</v>
      </c>
      <c r="ELX6" s="261" t="s">
        <v>320</v>
      </c>
      <c r="ELY6" s="261" t="s">
        <v>320</v>
      </c>
      <c r="ELZ6" s="261" t="s">
        <v>320</v>
      </c>
      <c r="EMA6" s="261" t="s">
        <v>320</v>
      </c>
      <c r="EMB6" s="261" t="s">
        <v>320</v>
      </c>
      <c r="EMC6" s="261" t="s">
        <v>320</v>
      </c>
      <c r="EMD6" s="261" t="s">
        <v>320</v>
      </c>
      <c r="EME6" s="261" t="s">
        <v>320</v>
      </c>
      <c r="EMF6" s="261" t="s">
        <v>320</v>
      </c>
      <c r="EMG6" s="261" t="s">
        <v>320</v>
      </c>
      <c r="EMH6" s="261" t="s">
        <v>320</v>
      </c>
      <c r="EMI6" s="261" t="s">
        <v>320</v>
      </c>
      <c r="EMJ6" s="261" t="s">
        <v>320</v>
      </c>
      <c r="EMK6" s="261" t="s">
        <v>320</v>
      </c>
      <c r="EML6" s="261" t="s">
        <v>320</v>
      </c>
      <c r="EMM6" s="261" t="s">
        <v>320</v>
      </c>
      <c r="EMN6" s="261" t="s">
        <v>320</v>
      </c>
      <c r="EMO6" s="261" t="s">
        <v>320</v>
      </c>
      <c r="EMP6" s="261" t="s">
        <v>320</v>
      </c>
      <c r="EMQ6" s="261" t="s">
        <v>320</v>
      </c>
      <c r="EMR6" s="261" t="s">
        <v>320</v>
      </c>
      <c r="EMS6" s="261" t="s">
        <v>320</v>
      </c>
      <c r="EMT6" s="261" t="s">
        <v>320</v>
      </c>
      <c r="EMU6" s="261" t="s">
        <v>320</v>
      </c>
      <c r="EMV6" s="261" t="s">
        <v>320</v>
      </c>
      <c r="EMW6" s="261" t="s">
        <v>320</v>
      </c>
      <c r="EMX6" s="261" t="s">
        <v>320</v>
      </c>
      <c r="EMY6" s="261" t="s">
        <v>320</v>
      </c>
      <c r="EMZ6" s="261" t="s">
        <v>320</v>
      </c>
      <c r="ENA6" s="261" t="s">
        <v>320</v>
      </c>
      <c r="ENB6" s="261" t="s">
        <v>320</v>
      </c>
      <c r="ENC6" s="261" t="s">
        <v>320</v>
      </c>
      <c r="END6" s="261" t="s">
        <v>320</v>
      </c>
      <c r="ENE6" s="261" t="s">
        <v>320</v>
      </c>
      <c r="ENF6" s="261" t="s">
        <v>320</v>
      </c>
      <c r="ENG6" s="261" t="s">
        <v>320</v>
      </c>
      <c r="ENH6" s="261" t="s">
        <v>320</v>
      </c>
      <c r="ENI6" s="261" t="s">
        <v>320</v>
      </c>
      <c r="ENJ6" s="261" t="s">
        <v>320</v>
      </c>
      <c r="ENK6" s="261" t="s">
        <v>320</v>
      </c>
      <c r="ENL6" s="261" t="s">
        <v>320</v>
      </c>
      <c r="ENM6" s="261" t="s">
        <v>320</v>
      </c>
      <c r="ENN6" s="261" t="s">
        <v>320</v>
      </c>
      <c r="ENO6" s="261" t="s">
        <v>320</v>
      </c>
      <c r="ENP6" s="261" t="s">
        <v>320</v>
      </c>
      <c r="ENQ6" s="261" t="s">
        <v>320</v>
      </c>
      <c r="ENR6" s="261" t="s">
        <v>320</v>
      </c>
      <c r="ENS6" s="261" t="s">
        <v>320</v>
      </c>
      <c r="ENT6" s="261" t="s">
        <v>320</v>
      </c>
      <c r="ENU6" s="261" t="s">
        <v>320</v>
      </c>
      <c r="ENV6" s="261" t="s">
        <v>320</v>
      </c>
      <c r="ENW6" s="261" t="s">
        <v>320</v>
      </c>
      <c r="ENX6" s="261" t="s">
        <v>320</v>
      </c>
      <c r="ENY6" s="261" t="s">
        <v>320</v>
      </c>
      <c r="ENZ6" s="261" t="s">
        <v>320</v>
      </c>
      <c r="EOA6" s="261" t="s">
        <v>320</v>
      </c>
      <c r="EOB6" s="261" t="s">
        <v>320</v>
      </c>
      <c r="EOC6" s="261" t="s">
        <v>320</v>
      </c>
      <c r="EOD6" s="261" t="s">
        <v>320</v>
      </c>
      <c r="EOE6" s="261" t="s">
        <v>320</v>
      </c>
      <c r="EOF6" s="261" t="s">
        <v>320</v>
      </c>
      <c r="EOG6" s="261" t="s">
        <v>320</v>
      </c>
      <c r="EOH6" s="261" t="s">
        <v>320</v>
      </c>
      <c r="EOI6" s="261" t="s">
        <v>320</v>
      </c>
      <c r="EOJ6" s="261" t="s">
        <v>320</v>
      </c>
      <c r="EOK6" s="261" t="s">
        <v>320</v>
      </c>
      <c r="EOL6" s="261" t="s">
        <v>320</v>
      </c>
      <c r="EOM6" s="261" t="s">
        <v>320</v>
      </c>
      <c r="EON6" s="261" t="s">
        <v>320</v>
      </c>
      <c r="EOO6" s="261" t="s">
        <v>320</v>
      </c>
      <c r="EOP6" s="261" t="s">
        <v>320</v>
      </c>
      <c r="EOQ6" s="261" t="s">
        <v>320</v>
      </c>
      <c r="EOR6" s="261" t="s">
        <v>320</v>
      </c>
      <c r="EOS6" s="261" t="s">
        <v>320</v>
      </c>
      <c r="EOT6" s="261" t="s">
        <v>320</v>
      </c>
      <c r="EOU6" s="261" t="s">
        <v>320</v>
      </c>
      <c r="EOV6" s="261" t="s">
        <v>320</v>
      </c>
      <c r="EOW6" s="261" t="s">
        <v>320</v>
      </c>
      <c r="EOX6" s="261" t="s">
        <v>320</v>
      </c>
      <c r="EOY6" s="261" t="s">
        <v>320</v>
      </c>
      <c r="EOZ6" s="261" t="s">
        <v>320</v>
      </c>
      <c r="EPA6" s="261" t="s">
        <v>320</v>
      </c>
      <c r="EPB6" s="261" t="s">
        <v>320</v>
      </c>
      <c r="EPC6" s="261" t="s">
        <v>320</v>
      </c>
      <c r="EPD6" s="261" t="s">
        <v>320</v>
      </c>
      <c r="EPE6" s="261" t="s">
        <v>320</v>
      </c>
      <c r="EPF6" s="261" t="s">
        <v>320</v>
      </c>
      <c r="EPG6" s="261" t="s">
        <v>320</v>
      </c>
      <c r="EPH6" s="261" t="s">
        <v>320</v>
      </c>
      <c r="EPI6" s="261" t="s">
        <v>320</v>
      </c>
      <c r="EPJ6" s="261" t="s">
        <v>320</v>
      </c>
      <c r="EPK6" s="261" t="s">
        <v>320</v>
      </c>
      <c r="EPL6" s="261" t="s">
        <v>320</v>
      </c>
      <c r="EPM6" s="261" t="s">
        <v>320</v>
      </c>
      <c r="EPN6" s="261" t="s">
        <v>320</v>
      </c>
      <c r="EPO6" s="261" t="s">
        <v>320</v>
      </c>
      <c r="EPP6" s="261" t="s">
        <v>320</v>
      </c>
      <c r="EPQ6" s="261" t="s">
        <v>320</v>
      </c>
      <c r="EPR6" s="261" t="s">
        <v>320</v>
      </c>
      <c r="EPS6" s="261" t="s">
        <v>320</v>
      </c>
      <c r="EPT6" s="261" t="s">
        <v>320</v>
      </c>
      <c r="EPU6" s="261" t="s">
        <v>320</v>
      </c>
      <c r="EPV6" s="261" t="s">
        <v>320</v>
      </c>
      <c r="EPW6" s="261" t="s">
        <v>320</v>
      </c>
      <c r="EPX6" s="261" t="s">
        <v>320</v>
      </c>
      <c r="EPY6" s="261" t="s">
        <v>320</v>
      </c>
      <c r="EPZ6" s="261" t="s">
        <v>320</v>
      </c>
      <c r="EQA6" s="261" t="s">
        <v>320</v>
      </c>
      <c r="EQB6" s="261" t="s">
        <v>320</v>
      </c>
      <c r="EQC6" s="261" t="s">
        <v>320</v>
      </c>
      <c r="EQD6" s="261" t="s">
        <v>320</v>
      </c>
      <c r="EQE6" s="261" t="s">
        <v>320</v>
      </c>
      <c r="EQF6" s="261" t="s">
        <v>320</v>
      </c>
      <c r="EQG6" s="261" t="s">
        <v>320</v>
      </c>
      <c r="EQH6" s="261" t="s">
        <v>320</v>
      </c>
      <c r="EQI6" s="261" t="s">
        <v>320</v>
      </c>
      <c r="EQJ6" s="261" t="s">
        <v>320</v>
      </c>
      <c r="EQK6" s="261" t="s">
        <v>320</v>
      </c>
      <c r="EQL6" s="261" t="s">
        <v>320</v>
      </c>
      <c r="EQM6" s="261" t="s">
        <v>320</v>
      </c>
      <c r="EQN6" s="261" t="s">
        <v>320</v>
      </c>
      <c r="EQO6" s="261" t="s">
        <v>320</v>
      </c>
      <c r="EQP6" s="261" t="s">
        <v>320</v>
      </c>
      <c r="EQQ6" s="261" t="s">
        <v>320</v>
      </c>
      <c r="EQR6" s="261" t="s">
        <v>320</v>
      </c>
      <c r="EQS6" s="261" t="s">
        <v>320</v>
      </c>
      <c r="EQT6" s="261" t="s">
        <v>320</v>
      </c>
      <c r="EQU6" s="261" t="s">
        <v>320</v>
      </c>
      <c r="EQV6" s="261" t="s">
        <v>320</v>
      </c>
      <c r="EQW6" s="261" t="s">
        <v>320</v>
      </c>
      <c r="EQX6" s="261" t="s">
        <v>320</v>
      </c>
      <c r="EQY6" s="261" t="s">
        <v>320</v>
      </c>
      <c r="EQZ6" s="261" t="s">
        <v>320</v>
      </c>
      <c r="ERA6" s="261" t="s">
        <v>320</v>
      </c>
      <c r="ERB6" s="261" t="s">
        <v>320</v>
      </c>
      <c r="ERC6" s="261" t="s">
        <v>320</v>
      </c>
      <c r="ERD6" s="261" t="s">
        <v>320</v>
      </c>
      <c r="ERE6" s="261" t="s">
        <v>320</v>
      </c>
      <c r="ERF6" s="261" t="s">
        <v>320</v>
      </c>
      <c r="ERG6" s="261" t="s">
        <v>320</v>
      </c>
      <c r="ERH6" s="261" t="s">
        <v>320</v>
      </c>
      <c r="ERI6" s="261" t="s">
        <v>320</v>
      </c>
      <c r="ERJ6" s="261" t="s">
        <v>320</v>
      </c>
      <c r="ERK6" s="261" t="s">
        <v>320</v>
      </c>
      <c r="ERL6" s="261" t="s">
        <v>320</v>
      </c>
      <c r="ERM6" s="261" t="s">
        <v>320</v>
      </c>
      <c r="ERN6" s="261" t="s">
        <v>320</v>
      </c>
      <c r="ERO6" s="261" t="s">
        <v>320</v>
      </c>
      <c r="ERP6" s="261" t="s">
        <v>320</v>
      </c>
      <c r="ERQ6" s="261" t="s">
        <v>320</v>
      </c>
      <c r="ERR6" s="261" t="s">
        <v>320</v>
      </c>
      <c r="ERS6" s="261" t="s">
        <v>320</v>
      </c>
      <c r="ERT6" s="261" t="s">
        <v>320</v>
      </c>
      <c r="ERU6" s="261" t="s">
        <v>320</v>
      </c>
      <c r="ERV6" s="261" t="s">
        <v>320</v>
      </c>
      <c r="ERW6" s="261" t="s">
        <v>320</v>
      </c>
      <c r="ERX6" s="261" t="s">
        <v>320</v>
      </c>
      <c r="ERY6" s="261" t="s">
        <v>320</v>
      </c>
      <c r="ERZ6" s="261" t="s">
        <v>320</v>
      </c>
      <c r="ESA6" s="261" t="s">
        <v>320</v>
      </c>
      <c r="ESB6" s="261" t="s">
        <v>320</v>
      </c>
      <c r="ESC6" s="261" t="s">
        <v>320</v>
      </c>
      <c r="ESD6" s="261" t="s">
        <v>320</v>
      </c>
      <c r="ESE6" s="261" t="s">
        <v>320</v>
      </c>
      <c r="ESF6" s="261" t="s">
        <v>320</v>
      </c>
      <c r="ESG6" s="261" t="s">
        <v>320</v>
      </c>
      <c r="ESH6" s="261" t="s">
        <v>320</v>
      </c>
      <c r="ESI6" s="261" t="s">
        <v>320</v>
      </c>
      <c r="ESJ6" s="261" t="s">
        <v>320</v>
      </c>
      <c r="ESK6" s="261" t="s">
        <v>320</v>
      </c>
      <c r="ESL6" s="261" t="s">
        <v>320</v>
      </c>
      <c r="ESM6" s="261" t="s">
        <v>320</v>
      </c>
      <c r="ESN6" s="261" t="s">
        <v>320</v>
      </c>
      <c r="ESO6" s="261" t="s">
        <v>320</v>
      </c>
      <c r="ESP6" s="261" t="s">
        <v>320</v>
      </c>
      <c r="ESQ6" s="261" t="s">
        <v>320</v>
      </c>
      <c r="ESR6" s="261" t="s">
        <v>320</v>
      </c>
      <c r="ESS6" s="261" t="s">
        <v>320</v>
      </c>
      <c r="EST6" s="261" t="s">
        <v>320</v>
      </c>
      <c r="ESU6" s="261" t="s">
        <v>320</v>
      </c>
      <c r="ESV6" s="261" t="s">
        <v>320</v>
      </c>
      <c r="ESW6" s="261" t="s">
        <v>320</v>
      </c>
      <c r="ESX6" s="261" t="s">
        <v>320</v>
      </c>
      <c r="ESY6" s="261" t="s">
        <v>320</v>
      </c>
      <c r="ESZ6" s="261" t="s">
        <v>320</v>
      </c>
      <c r="ETA6" s="261" t="s">
        <v>320</v>
      </c>
      <c r="ETB6" s="261" t="s">
        <v>320</v>
      </c>
      <c r="ETC6" s="261" t="s">
        <v>320</v>
      </c>
      <c r="ETD6" s="261" t="s">
        <v>320</v>
      </c>
      <c r="ETE6" s="261" t="s">
        <v>320</v>
      </c>
      <c r="ETF6" s="261" t="s">
        <v>320</v>
      </c>
      <c r="ETG6" s="261" t="s">
        <v>320</v>
      </c>
      <c r="ETH6" s="261" t="s">
        <v>320</v>
      </c>
      <c r="ETI6" s="261" t="s">
        <v>320</v>
      </c>
      <c r="ETJ6" s="261" t="s">
        <v>320</v>
      </c>
      <c r="ETK6" s="261" t="s">
        <v>320</v>
      </c>
      <c r="ETL6" s="261" t="s">
        <v>320</v>
      </c>
      <c r="ETM6" s="261" t="s">
        <v>320</v>
      </c>
      <c r="ETN6" s="261" t="s">
        <v>320</v>
      </c>
      <c r="ETO6" s="261" t="s">
        <v>320</v>
      </c>
      <c r="ETP6" s="261" t="s">
        <v>320</v>
      </c>
      <c r="ETQ6" s="261" t="s">
        <v>320</v>
      </c>
      <c r="ETR6" s="261" t="s">
        <v>320</v>
      </c>
      <c r="ETS6" s="261" t="s">
        <v>320</v>
      </c>
      <c r="ETT6" s="261" t="s">
        <v>320</v>
      </c>
      <c r="ETU6" s="261" t="s">
        <v>320</v>
      </c>
      <c r="ETV6" s="261" t="s">
        <v>320</v>
      </c>
      <c r="ETW6" s="261" t="s">
        <v>320</v>
      </c>
      <c r="ETX6" s="261" t="s">
        <v>320</v>
      </c>
      <c r="ETY6" s="261" t="s">
        <v>320</v>
      </c>
      <c r="ETZ6" s="261" t="s">
        <v>320</v>
      </c>
      <c r="EUA6" s="261" t="s">
        <v>320</v>
      </c>
      <c r="EUB6" s="261" t="s">
        <v>320</v>
      </c>
      <c r="EUC6" s="261" t="s">
        <v>320</v>
      </c>
      <c r="EUD6" s="261" t="s">
        <v>320</v>
      </c>
      <c r="EUE6" s="261" t="s">
        <v>320</v>
      </c>
      <c r="EUF6" s="261" t="s">
        <v>320</v>
      </c>
      <c r="EUG6" s="261" t="s">
        <v>320</v>
      </c>
      <c r="EUH6" s="261" t="s">
        <v>320</v>
      </c>
      <c r="EUI6" s="261" t="s">
        <v>320</v>
      </c>
      <c r="EUJ6" s="261" t="s">
        <v>320</v>
      </c>
      <c r="EUK6" s="261" t="s">
        <v>320</v>
      </c>
      <c r="EUL6" s="261" t="s">
        <v>320</v>
      </c>
      <c r="EUM6" s="261" t="s">
        <v>320</v>
      </c>
      <c r="EUN6" s="261" t="s">
        <v>320</v>
      </c>
      <c r="EUO6" s="261" t="s">
        <v>320</v>
      </c>
      <c r="EUP6" s="261" t="s">
        <v>320</v>
      </c>
      <c r="EUQ6" s="261" t="s">
        <v>320</v>
      </c>
      <c r="EUR6" s="261" t="s">
        <v>320</v>
      </c>
      <c r="EUS6" s="261" t="s">
        <v>320</v>
      </c>
      <c r="EUT6" s="261" t="s">
        <v>320</v>
      </c>
      <c r="EUU6" s="261" t="s">
        <v>320</v>
      </c>
      <c r="EUV6" s="261" t="s">
        <v>320</v>
      </c>
      <c r="EUW6" s="261" t="s">
        <v>320</v>
      </c>
      <c r="EUX6" s="261" t="s">
        <v>320</v>
      </c>
      <c r="EUY6" s="261" t="s">
        <v>320</v>
      </c>
      <c r="EUZ6" s="261" t="s">
        <v>320</v>
      </c>
      <c r="EVA6" s="261" t="s">
        <v>320</v>
      </c>
      <c r="EVB6" s="261" t="s">
        <v>320</v>
      </c>
      <c r="EVC6" s="261" t="s">
        <v>320</v>
      </c>
      <c r="EVD6" s="261" t="s">
        <v>320</v>
      </c>
      <c r="EVE6" s="261" t="s">
        <v>320</v>
      </c>
      <c r="EVF6" s="261" t="s">
        <v>320</v>
      </c>
      <c r="EVG6" s="261" t="s">
        <v>320</v>
      </c>
      <c r="EVH6" s="261" t="s">
        <v>320</v>
      </c>
      <c r="EVI6" s="261" t="s">
        <v>320</v>
      </c>
      <c r="EVJ6" s="261" t="s">
        <v>320</v>
      </c>
      <c r="EVK6" s="261" t="s">
        <v>320</v>
      </c>
      <c r="EVL6" s="261" t="s">
        <v>320</v>
      </c>
      <c r="EVM6" s="261" t="s">
        <v>320</v>
      </c>
      <c r="EVN6" s="261" t="s">
        <v>320</v>
      </c>
      <c r="EVO6" s="261" t="s">
        <v>320</v>
      </c>
      <c r="EVP6" s="261" t="s">
        <v>320</v>
      </c>
      <c r="EVQ6" s="261" t="s">
        <v>320</v>
      </c>
      <c r="EVR6" s="261" t="s">
        <v>320</v>
      </c>
      <c r="EVS6" s="261" t="s">
        <v>320</v>
      </c>
      <c r="EVT6" s="261" t="s">
        <v>320</v>
      </c>
      <c r="EVU6" s="261" t="s">
        <v>320</v>
      </c>
      <c r="EVV6" s="261" t="s">
        <v>320</v>
      </c>
      <c r="EVW6" s="261" t="s">
        <v>320</v>
      </c>
      <c r="EVX6" s="261" t="s">
        <v>320</v>
      </c>
      <c r="EVY6" s="261" t="s">
        <v>320</v>
      </c>
      <c r="EVZ6" s="261" t="s">
        <v>320</v>
      </c>
      <c r="EWA6" s="261" t="s">
        <v>320</v>
      </c>
      <c r="EWB6" s="261" t="s">
        <v>320</v>
      </c>
      <c r="EWC6" s="261" t="s">
        <v>320</v>
      </c>
      <c r="EWD6" s="261" t="s">
        <v>320</v>
      </c>
      <c r="EWE6" s="261" t="s">
        <v>320</v>
      </c>
      <c r="EWF6" s="261" t="s">
        <v>320</v>
      </c>
      <c r="EWG6" s="261" t="s">
        <v>320</v>
      </c>
      <c r="EWH6" s="261" t="s">
        <v>320</v>
      </c>
      <c r="EWI6" s="261" t="s">
        <v>320</v>
      </c>
      <c r="EWJ6" s="261" t="s">
        <v>320</v>
      </c>
      <c r="EWK6" s="261" t="s">
        <v>320</v>
      </c>
      <c r="EWL6" s="261" t="s">
        <v>320</v>
      </c>
      <c r="EWM6" s="261" t="s">
        <v>320</v>
      </c>
      <c r="EWN6" s="261" t="s">
        <v>320</v>
      </c>
      <c r="EWO6" s="261" t="s">
        <v>320</v>
      </c>
      <c r="EWP6" s="261" t="s">
        <v>320</v>
      </c>
      <c r="EWQ6" s="261" t="s">
        <v>320</v>
      </c>
      <c r="EWR6" s="261" t="s">
        <v>320</v>
      </c>
      <c r="EWS6" s="261" t="s">
        <v>320</v>
      </c>
      <c r="EWT6" s="261" t="s">
        <v>320</v>
      </c>
      <c r="EWU6" s="261" t="s">
        <v>320</v>
      </c>
      <c r="EWV6" s="261" t="s">
        <v>320</v>
      </c>
      <c r="EWW6" s="261" t="s">
        <v>320</v>
      </c>
      <c r="EWX6" s="261" t="s">
        <v>320</v>
      </c>
      <c r="EWY6" s="261" t="s">
        <v>320</v>
      </c>
      <c r="EWZ6" s="261" t="s">
        <v>320</v>
      </c>
      <c r="EXA6" s="261" t="s">
        <v>320</v>
      </c>
      <c r="EXB6" s="261" t="s">
        <v>320</v>
      </c>
      <c r="EXC6" s="261" t="s">
        <v>320</v>
      </c>
      <c r="EXD6" s="261" t="s">
        <v>320</v>
      </c>
      <c r="EXE6" s="261" t="s">
        <v>320</v>
      </c>
      <c r="EXF6" s="261" t="s">
        <v>320</v>
      </c>
      <c r="EXG6" s="261" t="s">
        <v>320</v>
      </c>
      <c r="EXH6" s="261" t="s">
        <v>320</v>
      </c>
      <c r="EXI6" s="261" t="s">
        <v>320</v>
      </c>
      <c r="EXJ6" s="261" t="s">
        <v>320</v>
      </c>
      <c r="EXK6" s="261" t="s">
        <v>320</v>
      </c>
      <c r="EXL6" s="261" t="s">
        <v>320</v>
      </c>
      <c r="EXM6" s="261" t="s">
        <v>320</v>
      </c>
      <c r="EXN6" s="261" t="s">
        <v>320</v>
      </c>
      <c r="EXO6" s="261" t="s">
        <v>320</v>
      </c>
      <c r="EXP6" s="261" t="s">
        <v>320</v>
      </c>
      <c r="EXQ6" s="261" t="s">
        <v>320</v>
      </c>
      <c r="EXR6" s="261" t="s">
        <v>320</v>
      </c>
      <c r="EXS6" s="261" t="s">
        <v>320</v>
      </c>
      <c r="EXT6" s="261" t="s">
        <v>320</v>
      </c>
      <c r="EXU6" s="261" t="s">
        <v>320</v>
      </c>
      <c r="EXV6" s="261" t="s">
        <v>320</v>
      </c>
      <c r="EXW6" s="261" t="s">
        <v>320</v>
      </c>
      <c r="EXX6" s="261" t="s">
        <v>320</v>
      </c>
      <c r="EXY6" s="261" t="s">
        <v>320</v>
      </c>
      <c r="EXZ6" s="261" t="s">
        <v>320</v>
      </c>
      <c r="EYA6" s="261" t="s">
        <v>320</v>
      </c>
      <c r="EYB6" s="261" t="s">
        <v>320</v>
      </c>
      <c r="EYC6" s="261" t="s">
        <v>320</v>
      </c>
      <c r="EYD6" s="261" t="s">
        <v>320</v>
      </c>
      <c r="EYE6" s="261" t="s">
        <v>320</v>
      </c>
      <c r="EYF6" s="261" t="s">
        <v>320</v>
      </c>
      <c r="EYG6" s="261" t="s">
        <v>320</v>
      </c>
      <c r="EYH6" s="261" t="s">
        <v>320</v>
      </c>
      <c r="EYI6" s="261" t="s">
        <v>320</v>
      </c>
      <c r="EYJ6" s="261" t="s">
        <v>320</v>
      </c>
      <c r="EYK6" s="261" t="s">
        <v>320</v>
      </c>
      <c r="EYL6" s="261" t="s">
        <v>320</v>
      </c>
      <c r="EYM6" s="261" t="s">
        <v>320</v>
      </c>
      <c r="EYN6" s="261" t="s">
        <v>320</v>
      </c>
      <c r="EYO6" s="261" t="s">
        <v>320</v>
      </c>
      <c r="EYP6" s="261" t="s">
        <v>320</v>
      </c>
      <c r="EYQ6" s="261" t="s">
        <v>320</v>
      </c>
      <c r="EYR6" s="261" t="s">
        <v>320</v>
      </c>
      <c r="EYS6" s="261" t="s">
        <v>320</v>
      </c>
      <c r="EYT6" s="261" t="s">
        <v>320</v>
      </c>
      <c r="EYU6" s="261" t="s">
        <v>320</v>
      </c>
      <c r="EYV6" s="261" t="s">
        <v>320</v>
      </c>
      <c r="EYW6" s="261" t="s">
        <v>320</v>
      </c>
      <c r="EYX6" s="261" t="s">
        <v>320</v>
      </c>
      <c r="EYY6" s="261" t="s">
        <v>320</v>
      </c>
      <c r="EYZ6" s="261" t="s">
        <v>320</v>
      </c>
      <c r="EZA6" s="261" t="s">
        <v>320</v>
      </c>
      <c r="EZB6" s="261" t="s">
        <v>320</v>
      </c>
      <c r="EZC6" s="261" t="s">
        <v>320</v>
      </c>
      <c r="EZD6" s="261" t="s">
        <v>320</v>
      </c>
      <c r="EZE6" s="261" t="s">
        <v>320</v>
      </c>
      <c r="EZF6" s="261" t="s">
        <v>320</v>
      </c>
      <c r="EZG6" s="261" t="s">
        <v>320</v>
      </c>
      <c r="EZH6" s="261" t="s">
        <v>320</v>
      </c>
      <c r="EZI6" s="261" t="s">
        <v>320</v>
      </c>
      <c r="EZJ6" s="261" t="s">
        <v>320</v>
      </c>
      <c r="EZK6" s="261" t="s">
        <v>320</v>
      </c>
      <c r="EZL6" s="261" t="s">
        <v>320</v>
      </c>
      <c r="EZM6" s="261" t="s">
        <v>320</v>
      </c>
      <c r="EZN6" s="261" t="s">
        <v>320</v>
      </c>
      <c r="EZO6" s="261" t="s">
        <v>320</v>
      </c>
      <c r="EZP6" s="261" t="s">
        <v>320</v>
      </c>
      <c r="EZQ6" s="261" t="s">
        <v>320</v>
      </c>
      <c r="EZR6" s="261" t="s">
        <v>320</v>
      </c>
      <c r="EZS6" s="261" t="s">
        <v>320</v>
      </c>
      <c r="EZT6" s="261" t="s">
        <v>320</v>
      </c>
      <c r="EZU6" s="261" t="s">
        <v>320</v>
      </c>
      <c r="EZV6" s="261" t="s">
        <v>320</v>
      </c>
      <c r="EZW6" s="261" t="s">
        <v>320</v>
      </c>
      <c r="EZX6" s="261" t="s">
        <v>320</v>
      </c>
      <c r="EZY6" s="261" t="s">
        <v>320</v>
      </c>
      <c r="EZZ6" s="261" t="s">
        <v>320</v>
      </c>
      <c r="FAA6" s="261" t="s">
        <v>320</v>
      </c>
      <c r="FAB6" s="261" t="s">
        <v>320</v>
      </c>
      <c r="FAC6" s="261" t="s">
        <v>320</v>
      </c>
      <c r="FAD6" s="261" t="s">
        <v>320</v>
      </c>
      <c r="FAE6" s="261" t="s">
        <v>320</v>
      </c>
      <c r="FAF6" s="261" t="s">
        <v>320</v>
      </c>
      <c r="FAG6" s="261" t="s">
        <v>320</v>
      </c>
      <c r="FAH6" s="261" t="s">
        <v>320</v>
      </c>
      <c r="FAI6" s="261" t="s">
        <v>320</v>
      </c>
      <c r="FAJ6" s="261" t="s">
        <v>320</v>
      </c>
      <c r="FAK6" s="261" t="s">
        <v>320</v>
      </c>
      <c r="FAL6" s="261" t="s">
        <v>320</v>
      </c>
      <c r="FAM6" s="261" t="s">
        <v>320</v>
      </c>
      <c r="FAN6" s="261" t="s">
        <v>320</v>
      </c>
      <c r="FAO6" s="261" t="s">
        <v>320</v>
      </c>
      <c r="FAP6" s="261" t="s">
        <v>320</v>
      </c>
      <c r="FAQ6" s="261" t="s">
        <v>320</v>
      </c>
      <c r="FAR6" s="261" t="s">
        <v>320</v>
      </c>
      <c r="FAS6" s="261" t="s">
        <v>320</v>
      </c>
      <c r="FAT6" s="261" t="s">
        <v>320</v>
      </c>
      <c r="FAU6" s="261" t="s">
        <v>320</v>
      </c>
      <c r="FAV6" s="261" t="s">
        <v>320</v>
      </c>
      <c r="FAW6" s="261" t="s">
        <v>320</v>
      </c>
      <c r="FAX6" s="261" t="s">
        <v>320</v>
      </c>
      <c r="FAY6" s="261" t="s">
        <v>320</v>
      </c>
      <c r="FAZ6" s="261" t="s">
        <v>320</v>
      </c>
      <c r="FBA6" s="261" t="s">
        <v>320</v>
      </c>
      <c r="FBB6" s="261" t="s">
        <v>320</v>
      </c>
      <c r="FBC6" s="261" t="s">
        <v>320</v>
      </c>
      <c r="FBD6" s="261" t="s">
        <v>320</v>
      </c>
      <c r="FBE6" s="261" t="s">
        <v>320</v>
      </c>
      <c r="FBF6" s="261" t="s">
        <v>320</v>
      </c>
      <c r="FBG6" s="261" t="s">
        <v>320</v>
      </c>
      <c r="FBH6" s="261" t="s">
        <v>320</v>
      </c>
      <c r="FBI6" s="261" t="s">
        <v>320</v>
      </c>
      <c r="FBJ6" s="261" t="s">
        <v>320</v>
      </c>
      <c r="FBK6" s="261" t="s">
        <v>320</v>
      </c>
      <c r="FBL6" s="261" t="s">
        <v>320</v>
      </c>
      <c r="FBM6" s="261" t="s">
        <v>320</v>
      </c>
      <c r="FBN6" s="261" t="s">
        <v>320</v>
      </c>
      <c r="FBO6" s="261" t="s">
        <v>320</v>
      </c>
      <c r="FBP6" s="261" t="s">
        <v>320</v>
      </c>
      <c r="FBQ6" s="261" t="s">
        <v>320</v>
      </c>
      <c r="FBR6" s="261" t="s">
        <v>320</v>
      </c>
      <c r="FBS6" s="261" t="s">
        <v>320</v>
      </c>
      <c r="FBT6" s="261" t="s">
        <v>320</v>
      </c>
      <c r="FBU6" s="261" t="s">
        <v>320</v>
      </c>
      <c r="FBV6" s="261" t="s">
        <v>320</v>
      </c>
      <c r="FBW6" s="261" t="s">
        <v>320</v>
      </c>
      <c r="FBX6" s="261" t="s">
        <v>320</v>
      </c>
      <c r="FBY6" s="261" t="s">
        <v>320</v>
      </c>
      <c r="FBZ6" s="261" t="s">
        <v>320</v>
      </c>
      <c r="FCA6" s="261" t="s">
        <v>320</v>
      </c>
      <c r="FCB6" s="261" t="s">
        <v>320</v>
      </c>
      <c r="FCC6" s="261" t="s">
        <v>320</v>
      </c>
      <c r="FCD6" s="261" t="s">
        <v>320</v>
      </c>
      <c r="FCE6" s="261" t="s">
        <v>320</v>
      </c>
      <c r="FCF6" s="261" t="s">
        <v>320</v>
      </c>
      <c r="FCG6" s="261" t="s">
        <v>320</v>
      </c>
      <c r="FCH6" s="261" t="s">
        <v>320</v>
      </c>
      <c r="FCI6" s="261" t="s">
        <v>320</v>
      </c>
      <c r="FCJ6" s="261" t="s">
        <v>320</v>
      </c>
      <c r="FCK6" s="261" t="s">
        <v>320</v>
      </c>
      <c r="FCL6" s="261" t="s">
        <v>320</v>
      </c>
      <c r="FCM6" s="261" t="s">
        <v>320</v>
      </c>
      <c r="FCN6" s="261" t="s">
        <v>320</v>
      </c>
      <c r="FCO6" s="261" t="s">
        <v>320</v>
      </c>
      <c r="FCP6" s="261" t="s">
        <v>320</v>
      </c>
      <c r="FCQ6" s="261" t="s">
        <v>320</v>
      </c>
      <c r="FCR6" s="261" t="s">
        <v>320</v>
      </c>
      <c r="FCS6" s="261" t="s">
        <v>320</v>
      </c>
      <c r="FCT6" s="261" t="s">
        <v>320</v>
      </c>
      <c r="FCU6" s="261" t="s">
        <v>320</v>
      </c>
      <c r="FCV6" s="261" t="s">
        <v>320</v>
      </c>
      <c r="FCW6" s="261" t="s">
        <v>320</v>
      </c>
      <c r="FCX6" s="261" t="s">
        <v>320</v>
      </c>
      <c r="FCY6" s="261" t="s">
        <v>320</v>
      </c>
      <c r="FCZ6" s="261" t="s">
        <v>320</v>
      </c>
      <c r="FDA6" s="261" t="s">
        <v>320</v>
      </c>
      <c r="FDB6" s="261" t="s">
        <v>320</v>
      </c>
      <c r="FDC6" s="261" t="s">
        <v>320</v>
      </c>
      <c r="FDD6" s="261" t="s">
        <v>320</v>
      </c>
      <c r="FDE6" s="261" t="s">
        <v>320</v>
      </c>
      <c r="FDF6" s="261" t="s">
        <v>320</v>
      </c>
      <c r="FDG6" s="261" t="s">
        <v>320</v>
      </c>
      <c r="FDH6" s="261" t="s">
        <v>320</v>
      </c>
      <c r="FDI6" s="261" t="s">
        <v>320</v>
      </c>
      <c r="FDJ6" s="261" t="s">
        <v>320</v>
      </c>
      <c r="FDK6" s="261" t="s">
        <v>320</v>
      </c>
      <c r="FDL6" s="261" t="s">
        <v>320</v>
      </c>
      <c r="FDM6" s="261" t="s">
        <v>320</v>
      </c>
      <c r="FDN6" s="261" t="s">
        <v>320</v>
      </c>
      <c r="FDO6" s="261" t="s">
        <v>320</v>
      </c>
      <c r="FDP6" s="261" t="s">
        <v>320</v>
      </c>
      <c r="FDQ6" s="261" t="s">
        <v>320</v>
      </c>
      <c r="FDR6" s="261" t="s">
        <v>320</v>
      </c>
      <c r="FDS6" s="261" t="s">
        <v>320</v>
      </c>
      <c r="FDT6" s="261" t="s">
        <v>320</v>
      </c>
      <c r="FDU6" s="261" t="s">
        <v>320</v>
      </c>
      <c r="FDV6" s="261" t="s">
        <v>320</v>
      </c>
      <c r="FDW6" s="261" t="s">
        <v>320</v>
      </c>
      <c r="FDX6" s="261" t="s">
        <v>320</v>
      </c>
      <c r="FDY6" s="261" t="s">
        <v>320</v>
      </c>
      <c r="FDZ6" s="261" t="s">
        <v>320</v>
      </c>
      <c r="FEA6" s="261" t="s">
        <v>320</v>
      </c>
      <c r="FEB6" s="261" t="s">
        <v>320</v>
      </c>
      <c r="FEC6" s="261" t="s">
        <v>320</v>
      </c>
      <c r="FED6" s="261" t="s">
        <v>320</v>
      </c>
      <c r="FEE6" s="261" t="s">
        <v>320</v>
      </c>
      <c r="FEF6" s="261" t="s">
        <v>320</v>
      </c>
      <c r="FEG6" s="261" t="s">
        <v>320</v>
      </c>
      <c r="FEH6" s="261" t="s">
        <v>320</v>
      </c>
      <c r="FEI6" s="261" t="s">
        <v>320</v>
      </c>
      <c r="FEJ6" s="261" t="s">
        <v>320</v>
      </c>
      <c r="FEK6" s="261" t="s">
        <v>320</v>
      </c>
      <c r="FEL6" s="261" t="s">
        <v>320</v>
      </c>
      <c r="FEM6" s="261" t="s">
        <v>320</v>
      </c>
      <c r="FEN6" s="261" t="s">
        <v>320</v>
      </c>
      <c r="FEO6" s="261" t="s">
        <v>320</v>
      </c>
      <c r="FEP6" s="261" t="s">
        <v>320</v>
      </c>
      <c r="FEQ6" s="261" t="s">
        <v>320</v>
      </c>
      <c r="FER6" s="261" t="s">
        <v>320</v>
      </c>
      <c r="FES6" s="261" t="s">
        <v>320</v>
      </c>
      <c r="FET6" s="261" t="s">
        <v>320</v>
      </c>
      <c r="FEU6" s="261" t="s">
        <v>320</v>
      </c>
      <c r="FEV6" s="261" t="s">
        <v>320</v>
      </c>
      <c r="FEW6" s="261" t="s">
        <v>320</v>
      </c>
      <c r="FEX6" s="261" t="s">
        <v>320</v>
      </c>
      <c r="FEY6" s="261" t="s">
        <v>320</v>
      </c>
      <c r="FEZ6" s="261" t="s">
        <v>320</v>
      </c>
      <c r="FFA6" s="261" t="s">
        <v>320</v>
      </c>
      <c r="FFB6" s="261" t="s">
        <v>320</v>
      </c>
      <c r="FFC6" s="261" t="s">
        <v>320</v>
      </c>
      <c r="FFD6" s="261" t="s">
        <v>320</v>
      </c>
      <c r="FFE6" s="261" t="s">
        <v>320</v>
      </c>
      <c r="FFF6" s="261" t="s">
        <v>320</v>
      </c>
      <c r="FFG6" s="261" t="s">
        <v>320</v>
      </c>
      <c r="FFH6" s="261" t="s">
        <v>320</v>
      </c>
      <c r="FFI6" s="261" t="s">
        <v>320</v>
      </c>
      <c r="FFJ6" s="261" t="s">
        <v>320</v>
      </c>
      <c r="FFK6" s="261" t="s">
        <v>320</v>
      </c>
      <c r="FFL6" s="261" t="s">
        <v>320</v>
      </c>
      <c r="FFM6" s="261" t="s">
        <v>320</v>
      </c>
      <c r="FFN6" s="261" t="s">
        <v>320</v>
      </c>
      <c r="FFO6" s="261" t="s">
        <v>320</v>
      </c>
      <c r="FFP6" s="261" t="s">
        <v>320</v>
      </c>
      <c r="FFQ6" s="261" t="s">
        <v>320</v>
      </c>
      <c r="FFR6" s="261" t="s">
        <v>320</v>
      </c>
      <c r="FFS6" s="261" t="s">
        <v>320</v>
      </c>
      <c r="FFT6" s="261" t="s">
        <v>320</v>
      </c>
      <c r="FFU6" s="261" t="s">
        <v>320</v>
      </c>
      <c r="FFV6" s="261" t="s">
        <v>320</v>
      </c>
      <c r="FFW6" s="261" t="s">
        <v>320</v>
      </c>
      <c r="FFX6" s="261" t="s">
        <v>320</v>
      </c>
      <c r="FFY6" s="261" t="s">
        <v>320</v>
      </c>
      <c r="FFZ6" s="261" t="s">
        <v>320</v>
      </c>
      <c r="FGA6" s="261" t="s">
        <v>320</v>
      </c>
      <c r="FGB6" s="261" t="s">
        <v>320</v>
      </c>
      <c r="FGC6" s="261" t="s">
        <v>320</v>
      </c>
      <c r="FGD6" s="261" t="s">
        <v>320</v>
      </c>
      <c r="FGE6" s="261" t="s">
        <v>320</v>
      </c>
      <c r="FGF6" s="261" t="s">
        <v>320</v>
      </c>
      <c r="FGG6" s="261" t="s">
        <v>320</v>
      </c>
      <c r="FGH6" s="261" t="s">
        <v>320</v>
      </c>
      <c r="FGI6" s="261" t="s">
        <v>320</v>
      </c>
      <c r="FGJ6" s="261" t="s">
        <v>320</v>
      </c>
      <c r="FGK6" s="261" t="s">
        <v>320</v>
      </c>
      <c r="FGL6" s="261" t="s">
        <v>320</v>
      </c>
      <c r="FGM6" s="261" t="s">
        <v>320</v>
      </c>
      <c r="FGN6" s="261" t="s">
        <v>320</v>
      </c>
      <c r="FGO6" s="261" t="s">
        <v>320</v>
      </c>
      <c r="FGP6" s="261" t="s">
        <v>320</v>
      </c>
      <c r="FGQ6" s="261" t="s">
        <v>320</v>
      </c>
      <c r="FGR6" s="261" t="s">
        <v>320</v>
      </c>
      <c r="FGS6" s="261" t="s">
        <v>320</v>
      </c>
      <c r="FGT6" s="261" t="s">
        <v>320</v>
      </c>
      <c r="FGU6" s="261" t="s">
        <v>320</v>
      </c>
      <c r="FGV6" s="261" t="s">
        <v>320</v>
      </c>
      <c r="FGW6" s="261" t="s">
        <v>320</v>
      </c>
      <c r="FGX6" s="261" t="s">
        <v>320</v>
      </c>
      <c r="FGY6" s="261" t="s">
        <v>320</v>
      </c>
      <c r="FGZ6" s="261" t="s">
        <v>320</v>
      </c>
      <c r="FHA6" s="261" t="s">
        <v>320</v>
      </c>
      <c r="FHB6" s="261" t="s">
        <v>320</v>
      </c>
      <c r="FHC6" s="261" t="s">
        <v>320</v>
      </c>
      <c r="FHD6" s="261" t="s">
        <v>320</v>
      </c>
      <c r="FHE6" s="261" t="s">
        <v>320</v>
      </c>
      <c r="FHF6" s="261" t="s">
        <v>320</v>
      </c>
      <c r="FHG6" s="261" t="s">
        <v>320</v>
      </c>
      <c r="FHH6" s="261" t="s">
        <v>320</v>
      </c>
      <c r="FHI6" s="261" t="s">
        <v>320</v>
      </c>
      <c r="FHJ6" s="261" t="s">
        <v>320</v>
      </c>
      <c r="FHK6" s="261" t="s">
        <v>320</v>
      </c>
      <c r="FHL6" s="261" t="s">
        <v>320</v>
      </c>
      <c r="FHM6" s="261" t="s">
        <v>320</v>
      </c>
      <c r="FHN6" s="261" t="s">
        <v>320</v>
      </c>
      <c r="FHO6" s="261" t="s">
        <v>320</v>
      </c>
      <c r="FHP6" s="261" t="s">
        <v>320</v>
      </c>
      <c r="FHQ6" s="261" t="s">
        <v>320</v>
      </c>
      <c r="FHR6" s="261" t="s">
        <v>320</v>
      </c>
      <c r="FHS6" s="261" t="s">
        <v>320</v>
      </c>
      <c r="FHT6" s="261" t="s">
        <v>320</v>
      </c>
      <c r="FHU6" s="261" t="s">
        <v>320</v>
      </c>
      <c r="FHV6" s="261" t="s">
        <v>320</v>
      </c>
      <c r="FHW6" s="261" t="s">
        <v>320</v>
      </c>
      <c r="FHX6" s="261" t="s">
        <v>320</v>
      </c>
      <c r="FHY6" s="261" t="s">
        <v>320</v>
      </c>
      <c r="FHZ6" s="261" t="s">
        <v>320</v>
      </c>
      <c r="FIA6" s="261" t="s">
        <v>320</v>
      </c>
      <c r="FIB6" s="261" t="s">
        <v>320</v>
      </c>
      <c r="FIC6" s="261" t="s">
        <v>320</v>
      </c>
      <c r="FID6" s="261" t="s">
        <v>320</v>
      </c>
      <c r="FIE6" s="261" t="s">
        <v>320</v>
      </c>
      <c r="FIF6" s="261" t="s">
        <v>320</v>
      </c>
      <c r="FIG6" s="261" t="s">
        <v>320</v>
      </c>
      <c r="FIH6" s="261" t="s">
        <v>320</v>
      </c>
      <c r="FII6" s="261" t="s">
        <v>320</v>
      </c>
      <c r="FIJ6" s="261" t="s">
        <v>320</v>
      </c>
      <c r="FIK6" s="261" t="s">
        <v>320</v>
      </c>
      <c r="FIL6" s="261" t="s">
        <v>320</v>
      </c>
      <c r="FIM6" s="261" t="s">
        <v>320</v>
      </c>
      <c r="FIN6" s="261" t="s">
        <v>320</v>
      </c>
      <c r="FIO6" s="261" t="s">
        <v>320</v>
      </c>
      <c r="FIP6" s="261" t="s">
        <v>320</v>
      </c>
      <c r="FIQ6" s="261" t="s">
        <v>320</v>
      </c>
      <c r="FIR6" s="261" t="s">
        <v>320</v>
      </c>
      <c r="FIS6" s="261" t="s">
        <v>320</v>
      </c>
      <c r="FIT6" s="261" t="s">
        <v>320</v>
      </c>
      <c r="FIU6" s="261" t="s">
        <v>320</v>
      </c>
      <c r="FIV6" s="261" t="s">
        <v>320</v>
      </c>
      <c r="FIW6" s="261" t="s">
        <v>320</v>
      </c>
      <c r="FIX6" s="261" t="s">
        <v>320</v>
      </c>
      <c r="FIY6" s="261" t="s">
        <v>320</v>
      </c>
      <c r="FIZ6" s="261" t="s">
        <v>320</v>
      </c>
      <c r="FJA6" s="261" t="s">
        <v>320</v>
      </c>
      <c r="FJB6" s="261" t="s">
        <v>320</v>
      </c>
      <c r="FJC6" s="261" t="s">
        <v>320</v>
      </c>
      <c r="FJD6" s="261" t="s">
        <v>320</v>
      </c>
      <c r="FJE6" s="261" t="s">
        <v>320</v>
      </c>
      <c r="FJF6" s="261" t="s">
        <v>320</v>
      </c>
      <c r="FJG6" s="261" t="s">
        <v>320</v>
      </c>
      <c r="FJH6" s="261" t="s">
        <v>320</v>
      </c>
      <c r="FJI6" s="261" t="s">
        <v>320</v>
      </c>
      <c r="FJJ6" s="261" t="s">
        <v>320</v>
      </c>
      <c r="FJK6" s="261" t="s">
        <v>320</v>
      </c>
      <c r="FJL6" s="261" t="s">
        <v>320</v>
      </c>
      <c r="FJM6" s="261" t="s">
        <v>320</v>
      </c>
      <c r="FJN6" s="261" t="s">
        <v>320</v>
      </c>
      <c r="FJO6" s="261" t="s">
        <v>320</v>
      </c>
      <c r="FJP6" s="261" t="s">
        <v>320</v>
      </c>
      <c r="FJQ6" s="261" t="s">
        <v>320</v>
      </c>
      <c r="FJR6" s="261" t="s">
        <v>320</v>
      </c>
      <c r="FJS6" s="261" t="s">
        <v>320</v>
      </c>
      <c r="FJT6" s="261" t="s">
        <v>320</v>
      </c>
      <c r="FJU6" s="261" t="s">
        <v>320</v>
      </c>
      <c r="FJV6" s="261" t="s">
        <v>320</v>
      </c>
      <c r="FJW6" s="261" t="s">
        <v>320</v>
      </c>
      <c r="FJX6" s="261" t="s">
        <v>320</v>
      </c>
      <c r="FJY6" s="261" t="s">
        <v>320</v>
      </c>
      <c r="FJZ6" s="261" t="s">
        <v>320</v>
      </c>
      <c r="FKA6" s="261" t="s">
        <v>320</v>
      </c>
      <c r="FKB6" s="261" t="s">
        <v>320</v>
      </c>
      <c r="FKC6" s="261" t="s">
        <v>320</v>
      </c>
      <c r="FKD6" s="261" t="s">
        <v>320</v>
      </c>
      <c r="FKE6" s="261" t="s">
        <v>320</v>
      </c>
      <c r="FKF6" s="261" t="s">
        <v>320</v>
      </c>
      <c r="FKG6" s="261" t="s">
        <v>320</v>
      </c>
      <c r="FKH6" s="261" t="s">
        <v>320</v>
      </c>
      <c r="FKI6" s="261" t="s">
        <v>320</v>
      </c>
      <c r="FKJ6" s="261" t="s">
        <v>320</v>
      </c>
      <c r="FKK6" s="261" t="s">
        <v>320</v>
      </c>
      <c r="FKL6" s="261" t="s">
        <v>320</v>
      </c>
      <c r="FKM6" s="261" t="s">
        <v>320</v>
      </c>
      <c r="FKN6" s="261" t="s">
        <v>320</v>
      </c>
      <c r="FKO6" s="261" t="s">
        <v>320</v>
      </c>
      <c r="FKP6" s="261" t="s">
        <v>320</v>
      </c>
      <c r="FKQ6" s="261" t="s">
        <v>320</v>
      </c>
      <c r="FKR6" s="261" t="s">
        <v>320</v>
      </c>
      <c r="FKS6" s="261" t="s">
        <v>320</v>
      </c>
      <c r="FKT6" s="261" t="s">
        <v>320</v>
      </c>
      <c r="FKU6" s="261" t="s">
        <v>320</v>
      </c>
      <c r="FKV6" s="261" t="s">
        <v>320</v>
      </c>
      <c r="FKW6" s="261" t="s">
        <v>320</v>
      </c>
      <c r="FKX6" s="261" t="s">
        <v>320</v>
      </c>
      <c r="FKY6" s="261" t="s">
        <v>320</v>
      </c>
      <c r="FKZ6" s="261" t="s">
        <v>320</v>
      </c>
      <c r="FLA6" s="261" t="s">
        <v>320</v>
      </c>
      <c r="FLB6" s="261" t="s">
        <v>320</v>
      </c>
      <c r="FLC6" s="261" t="s">
        <v>320</v>
      </c>
      <c r="FLD6" s="261" t="s">
        <v>320</v>
      </c>
      <c r="FLE6" s="261" t="s">
        <v>320</v>
      </c>
      <c r="FLF6" s="261" t="s">
        <v>320</v>
      </c>
      <c r="FLG6" s="261" t="s">
        <v>320</v>
      </c>
      <c r="FLH6" s="261" t="s">
        <v>320</v>
      </c>
      <c r="FLI6" s="261" t="s">
        <v>320</v>
      </c>
      <c r="FLJ6" s="261" t="s">
        <v>320</v>
      </c>
      <c r="FLK6" s="261" t="s">
        <v>320</v>
      </c>
      <c r="FLL6" s="261" t="s">
        <v>320</v>
      </c>
      <c r="FLM6" s="261" t="s">
        <v>320</v>
      </c>
      <c r="FLN6" s="261" t="s">
        <v>320</v>
      </c>
      <c r="FLO6" s="261" t="s">
        <v>320</v>
      </c>
      <c r="FLP6" s="261" t="s">
        <v>320</v>
      </c>
      <c r="FLQ6" s="261" t="s">
        <v>320</v>
      </c>
      <c r="FLR6" s="261" t="s">
        <v>320</v>
      </c>
      <c r="FLS6" s="261" t="s">
        <v>320</v>
      </c>
      <c r="FLT6" s="261" t="s">
        <v>320</v>
      </c>
      <c r="FLU6" s="261" t="s">
        <v>320</v>
      </c>
      <c r="FLV6" s="261" t="s">
        <v>320</v>
      </c>
      <c r="FLW6" s="261" t="s">
        <v>320</v>
      </c>
      <c r="FLX6" s="261" t="s">
        <v>320</v>
      </c>
      <c r="FLY6" s="261" t="s">
        <v>320</v>
      </c>
      <c r="FLZ6" s="261" t="s">
        <v>320</v>
      </c>
      <c r="FMA6" s="261" t="s">
        <v>320</v>
      </c>
      <c r="FMB6" s="261" t="s">
        <v>320</v>
      </c>
      <c r="FMC6" s="261" t="s">
        <v>320</v>
      </c>
      <c r="FMD6" s="261" t="s">
        <v>320</v>
      </c>
      <c r="FME6" s="261" t="s">
        <v>320</v>
      </c>
      <c r="FMF6" s="261" t="s">
        <v>320</v>
      </c>
      <c r="FMG6" s="261" t="s">
        <v>320</v>
      </c>
      <c r="FMH6" s="261" t="s">
        <v>320</v>
      </c>
      <c r="FMI6" s="261" t="s">
        <v>320</v>
      </c>
      <c r="FMJ6" s="261" t="s">
        <v>320</v>
      </c>
      <c r="FMK6" s="261" t="s">
        <v>320</v>
      </c>
      <c r="FML6" s="261" t="s">
        <v>320</v>
      </c>
      <c r="FMM6" s="261" t="s">
        <v>320</v>
      </c>
      <c r="FMN6" s="261" t="s">
        <v>320</v>
      </c>
      <c r="FMO6" s="261" t="s">
        <v>320</v>
      </c>
      <c r="FMP6" s="261" t="s">
        <v>320</v>
      </c>
      <c r="FMQ6" s="261" t="s">
        <v>320</v>
      </c>
      <c r="FMR6" s="261" t="s">
        <v>320</v>
      </c>
      <c r="FMS6" s="261" t="s">
        <v>320</v>
      </c>
      <c r="FMT6" s="261" t="s">
        <v>320</v>
      </c>
      <c r="FMU6" s="261" t="s">
        <v>320</v>
      </c>
      <c r="FMV6" s="261" t="s">
        <v>320</v>
      </c>
      <c r="FMW6" s="261" t="s">
        <v>320</v>
      </c>
      <c r="FMX6" s="261" t="s">
        <v>320</v>
      </c>
      <c r="FMY6" s="261" t="s">
        <v>320</v>
      </c>
      <c r="FMZ6" s="261" t="s">
        <v>320</v>
      </c>
      <c r="FNA6" s="261" t="s">
        <v>320</v>
      </c>
      <c r="FNB6" s="261" t="s">
        <v>320</v>
      </c>
      <c r="FNC6" s="261" t="s">
        <v>320</v>
      </c>
      <c r="FND6" s="261" t="s">
        <v>320</v>
      </c>
      <c r="FNE6" s="261" t="s">
        <v>320</v>
      </c>
      <c r="FNF6" s="261" t="s">
        <v>320</v>
      </c>
      <c r="FNG6" s="261" t="s">
        <v>320</v>
      </c>
      <c r="FNH6" s="261" t="s">
        <v>320</v>
      </c>
      <c r="FNI6" s="261" t="s">
        <v>320</v>
      </c>
      <c r="FNJ6" s="261" t="s">
        <v>320</v>
      </c>
      <c r="FNK6" s="261" t="s">
        <v>320</v>
      </c>
      <c r="FNL6" s="261" t="s">
        <v>320</v>
      </c>
      <c r="FNM6" s="261" t="s">
        <v>320</v>
      </c>
      <c r="FNN6" s="261" t="s">
        <v>320</v>
      </c>
      <c r="FNO6" s="261" t="s">
        <v>320</v>
      </c>
      <c r="FNP6" s="261" t="s">
        <v>320</v>
      </c>
      <c r="FNQ6" s="261" t="s">
        <v>320</v>
      </c>
      <c r="FNR6" s="261" t="s">
        <v>320</v>
      </c>
      <c r="FNS6" s="261" t="s">
        <v>320</v>
      </c>
      <c r="FNT6" s="261" t="s">
        <v>320</v>
      </c>
      <c r="FNU6" s="261" t="s">
        <v>320</v>
      </c>
      <c r="FNV6" s="261" t="s">
        <v>320</v>
      </c>
      <c r="FNW6" s="261" t="s">
        <v>320</v>
      </c>
      <c r="FNX6" s="261" t="s">
        <v>320</v>
      </c>
      <c r="FNY6" s="261" t="s">
        <v>320</v>
      </c>
      <c r="FNZ6" s="261" t="s">
        <v>320</v>
      </c>
      <c r="FOA6" s="261" t="s">
        <v>320</v>
      </c>
      <c r="FOB6" s="261" t="s">
        <v>320</v>
      </c>
      <c r="FOC6" s="261" t="s">
        <v>320</v>
      </c>
      <c r="FOD6" s="261" t="s">
        <v>320</v>
      </c>
      <c r="FOE6" s="261" t="s">
        <v>320</v>
      </c>
      <c r="FOF6" s="261" t="s">
        <v>320</v>
      </c>
      <c r="FOG6" s="261" t="s">
        <v>320</v>
      </c>
      <c r="FOH6" s="261" t="s">
        <v>320</v>
      </c>
      <c r="FOI6" s="261" t="s">
        <v>320</v>
      </c>
      <c r="FOJ6" s="261" t="s">
        <v>320</v>
      </c>
      <c r="FOK6" s="261" t="s">
        <v>320</v>
      </c>
      <c r="FOL6" s="261" t="s">
        <v>320</v>
      </c>
      <c r="FOM6" s="261" t="s">
        <v>320</v>
      </c>
      <c r="FON6" s="261" t="s">
        <v>320</v>
      </c>
      <c r="FOO6" s="261" t="s">
        <v>320</v>
      </c>
      <c r="FOP6" s="261" t="s">
        <v>320</v>
      </c>
      <c r="FOQ6" s="261" t="s">
        <v>320</v>
      </c>
      <c r="FOR6" s="261" t="s">
        <v>320</v>
      </c>
      <c r="FOS6" s="261" t="s">
        <v>320</v>
      </c>
      <c r="FOT6" s="261" t="s">
        <v>320</v>
      </c>
      <c r="FOU6" s="261" t="s">
        <v>320</v>
      </c>
      <c r="FOV6" s="261" t="s">
        <v>320</v>
      </c>
      <c r="FOW6" s="261" t="s">
        <v>320</v>
      </c>
      <c r="FOX6" s="261" t="s">
        <v>320</v>
      </c>
      <c r="FOY6" s="261" t="s">
        <v>320</v>
      </c>
      <c r="FOZ6" s="261" t="s">
        <v>320</v>
      </c>
      <c r="FPA6" s="261" t="s">
        <v>320</v>
      </c>
      <c r="FPB6" s="261" t="s">
        <v>320</v>
      </c>
      <c r="FPC6" s="261" t="s">
        <v>320</v>
      </c>
      <c r="FPD6" s="261" t="s">
        <v>320</v>
      </c>
      <c r="FPE6" s="261" t="s">
        <v>320</v>
      </c>
      <c r="FPF6" s="261" t="s">
        <v>320</v>
      </c>
      <c r="FPG6" s="261" t="s">
        <v>320</v>
      </c>
      <c r="FPH6" s="261" t="s">
        <v>320</v>
      </c>
      <c r="FPI6" s="261" t="s">
        <v>320</v>
      </c>
      <c r="FPJ6" s="261" t="s">
        <v>320</v>
      </c>
      <c r="FPK6" s="261" t="s">
        <v>320</v>
      </c>
      <c r="FPL6" s="261" t="s">
        <v>320</v>
      </c>
      <c r="FPM6" s="261" t="s">
        <v>320</v>
      </c>
      <c r="FPN6" s="261" t="s">
        <v>320</v>
      </c>
      <c r="FPO6" s="261" t="s">
        <v>320</v>
      </c>
      <c r="FPP6" s="261" t="s">
        <v>320</v>
      </c>
      <c r="FPQ6" s="261" t="s">
        <v>320</v>
      </c>
      <c r="FPR6" s="261" t="s">
        <v>320</v>
      </c>
      <c r="FPS6" s="261" t="s">
        <v>320</v>
      </c>
      <c r="FPT6" s="261" t="s">
        <v>320</v>
      </c>
      <c r="FPU6" s="261" t="s">
        <v>320</v>
      </c>
      <c r="FPV6" s="261" t="s">
        <v>320</v>
      </c>
      <c r="FPW6" s="261" t="s">
        <v>320</v>
      </c>
      <c r="FPX6" s="261" t="s">
        <v>320</v>
      </c>
      <c r="FPY6" s="261" t="s">
        <v>320</v>
      </c>
      <c r="FPZ6" s="261" t="s">
        <v>320</v>
      </c>
      <c r="FQA6" s="261" t="s">
        <v>320</v>
      </c>
      <c r="FQB6" s="261" t="s">
        <v>320</v>
      </c>
      <c r="FQC6" s="261" t="s">
        <v>320</v>
      </c>
      <c r="FQD6" s="261" t="s">
        <v>320</v>
      </c>
      <c r="FQE6" s="261" t="s">
        <v>320</v>
      </c>
      <c r="FQF6" s="261" t="s">
        <v>320</v>
      </c>
      <c r="FQG6" s="261" t="s">
        <v>320</v>
      </c>
      <c r="FQH6" s="261" t="s">
        <v>320</v>
      </c>
      <c r="FQI6" s="261" t="s">
        <v>320</v>
      </c>
      <c r="FQJ6" s="261" t="s">
        <v>320</v>
      </c>
      <c r="FQK6" s="261" t="s">
        <v>320</v>
      </c>
      <c r="FQL6" s="261" t="s">
        <v>320</v>
      </c>
      <c r="FQM6" s="261" t="s">
        <v>320</v>
      </c>
      <c r="FQN6" s="261" t="s">
        <v>320</v>
      </c>
      <c r="FQO6" s="261" t="s">
        <v>320</v>
      </c>
      <c r="FQP6" s="261" t="s">
        <v>320</v>
      </c>
      <c r="FQQ6" s="261" t="s">
        <v>320</v>
      </c>
      <c r="FQR6" s="261" t="s">
        <v>320</v>
      </c>
      <c r="FQS6" s="261" t="s">
        <v>320</v>
      </c>
      <c r="FQT6" s="261" t="s">
        <v>320</v>
      </c>
      <c r="FQU6" s="261" t="s">
        <v>320</v>
      </c>
      <c r="FQV6" s="261" t="s">
        <v>320</v>
      </c>
      <c r="FQW6" s="261" t="s">
        <v>320</v>
      </c>
      <c r="FQX6" s="261" t="s">
        <v>320</v>
      </c>
      <c r="FQY6" s="261" t="s">
        <v>320</v>
      </c>
      <c r="FQZ6" s="261" t="s">
        <v>320</v>
      </c>
      <c r="FRA6" s="261" t="s">
        <v>320</v>
      </c>
      <c r="FRB6" s="261" t="s">
        <v>320</v>
      </c>
      <c r="FRC6" s="261" t="s">
        <v>320</v>
      </c>
      <c r="FRD6" s="261" t="s">
        <v>320</v>
      </c>
      <c r="FRE6" s="261" t="s">
        <v>320</v>
      </c>
      <c r="FRF6" s="261" t="s">
        <v>320</v>
      </c>
      <c r="FRG6" s="261" t="s">
        <v>320</v>
      </c>
      <c r="FRH6" s="261" t="s">
        <v>320</v>
      </c>
      <c r="FRI6" s="261" t="s">
        <v>320</v>
      </c>
      <c r="FRJ6" s="261" t="s">
        <v>320</v>
      </c>
      <c r="FRK6" s="261" t="s">
        <v>320</v>
      </c>
      <c r="FRL6" s="261" t="s">
        <v>320</v>
      </c>
      <c r="FRM6" s="261" t="s">
        <v>320</v>
      </c>
      <c r="FRN6" s="261" t="s">
        <v>320</v>
      </c>
      <c r="FRO6" s="261" t="s">
        <v>320</v>
      </c>
      <c r="FRP6" s="261" t="s">
        <v>320</v>
      </c>
      <c r="FRQ6" s="261" t="s">
        <v>320</v>
      </c>
      <c r="FRR6" s="261" t="s">
        <v>320</v>
      </c>
      <c r="FRS6" s="261" t="s">
        <v>320</v>
      </c>
      <c r="FRT6" s="261" t="s">
        <v>320</v>
      </c>
      <c r="FRU6" s="261" t="s">
        <v>320</v>
      </c>
      <c r="FRV6" s="261" t="s">
        <v>320</v>
      </c>
      <c r="FRW6" s="261" t="s">
        <v>320</v>
      </c>
      <c r="FRX6" s="261" t="s">
        <v>320</v>
      </c>
      <c r="FRY6" s="261" t="s">
        <v>320</v>
      </c>
      <c r="FRZ6" s="261" t="s">
        <v>320</v>
      </c>
      <c r="FSA6" s="261" t="s">
        <v>320</v>
      </c>
      <c r="FSB6" s="261" t="s">
        <v>320</v>
      </c>
      <c r="FSC6" s="261" t="s">
        <v>320</v>
      </c>
      <c r="FSD6" s="261" t="s">
        <v>320</v>
      </c>
      <c r="FSE6" s="261" t="s">
        <v>320</v>
      </c>
      <c r="FSF6" s="261" t="s">
        <v>320</v>
      </c>
      <c r="FSG6" s="261" t="s">
        <v>320</v>
      </c>
      <c r="FSH6" s="261" t="s">
        <v>320</v>
      </c>
      <c r="FSI6" s="261" t="s">
        <v>320</v>
      </c>
      <c r="FSJ6" s="261" t="s">
        <v>320</v>
      </c>
      <c r="FSK6" s="261" t="s">
        <v>320</v>
      </c>
      <c r="FSL6" s="261" t="s">
        <v>320</v>
      </c>
      <c r="FSM6" s="261" t="s">
        <v>320</v>
      </c>
      <c r="FSN6" s="261" t="s">
        <v>320</v>
      </c>
      <c r="FSO6" s="261" t="s">
        <v>320</v>
      </c>
      <c r="FSP6" s="261" t="s">
        <v>320</v>
      </c>
      <c r="FSQ6" s="261" t="s">
        <v>320</v>
      </c>
      <c r="FSR6" s="261" t="s">
        <v>320</v>
      </c>
      <c r="FSS6" s="261" t="s">
        <v>320</v>
      </c>
      <c r="FST6" s="261" t="s">
        <v>320</v>
      </c>
      <c r="FSU6" s="261" t="s">
        <v>320</v>
      </c>
      <c r="FSV6" s="261" t="s">
        <v>320</v>
      </c>
      <c r="FSW6" s="261" t="s">
        <v>320</v>
      </c>
      <c r="FSX6" s="261" t="s">
        <v>320</v>
      </c>
      <c r="FSY6" s="261" t="s">
        <v>320</v>
      </c>
      <c r="FSZ6" s="261" t="s">
        <v>320</v>
      </c>
      <c r="FTA6" s="261" t="s">
        <v>320</v>
      </c>
      <c r="FTB6" s="261" t="s">
        <v>320</v>
      </c>
      <c r="FTC6" s="261" t="s">
        <v>320</v>
      </c>
      <c r="FTD6" s="261" t="s">
        <v>320</v>
      </c>
      <c r="FTE6" s="261" t="s">
        <v>320</v>
      </c>
      <c r="FTF6" s="261" t="s">
        <v>320</v>
      </c>
      <c r="FTG6" s="261" t="s">
        <v>320</v>
      </c>
      <c r="FTH6" s="261" t="s">
        <v>320</v>
      </c>
      <c r="FTI6" s="261" t="s">
        <v>320</v>
      </c>
      <c r="FTJ6" s="261" t="s">
        <v>320</v>
      </c>
      <c r="FTK6" s="261" t="s">
        <v>320</v>
      </c>
      <c r="FTL6" s="261" t="s">
        <v>320</v>
      </c>
      <c r="FTM6" s="261" t="s">
        <v>320</v>
      </c>
      <c r="FTN6" s="261" t="s">
        <v>320</v>
      </c>
      <c r="FTO6" s="261" t="s">
        <v>320</v>
      </c>
      <c r="FTP6" s="261" t="s">
        <v>320</v>
      </c>
      <c r="FTQ6" s="261" t="s">
        <v>320</v>
      </c>
      <c r="FTR6" s="261" t="s">
        <v>320</v>
      </c>
      <c r="FTS6" s="261" t="s">
        <v>320</v>
      </c>
      <c r="FTT6" s="261" t="s">
        <v>320</v>
      </c>
      <c r="FTU6" s="261" t="s">
        <v>320</v>
      </c>
      <c r="FTV6" s="261" t="s">
        <v>320</v>
      </c>
      <c r="FTW6" s="261" t="s">
        <v>320</v>
      </c>
      <c r="FTX6" s="261" t="s">
        <v>320</v>
      </c>
      <c r="FTY6" s="261" t="s">
        <v>320</v>
      </c>
      <c r="FTZ6" s="261" t="s">
        <v>320</v>
      </c>
      <c r="FUA6" s="261" t="s">
        <v>320</v>
      </c>
      <c r="FUB6" s="261" t="s">
        <v>320</v>
      </c>
      <c r="FUC6" s="261" t="s">
        <v>320</v>
      </c>
      <c r="FUD6" s="261" t="s">
        <v>320</v>
      </c>
      <c r="FUE6" s="261" t="s">
        <v>320</v>
      </c>
      <c r="FUF6" s="261" t="s">
        <v>320</v>
      </c>
      <c r="FUG6" s="261" t="s">
        <v>320</v>
      </c>
      <c r="FUH6" s="261" t="s">
        <v>320</v>
      </c>
      <c r="FUI6" s="261" t="s">
        <v>320</v>
      </c>
      <c r="FUJ6" s="261" t="s">
        <v>320</v>
      </c>
      <c r="FUK6" s="261" t="s">
        <v>320</v>
      </c>
      <c r="FUL6" s="261" t="s">
        <v>320</v>
      </c>
      <c r="FUM6" s="261" t="s">
        <v>320</v>
      </c>
      <c r="FUN6" s="261" t="s">
        <v>320</v>
      </c>
      <c r="FUO6" s="261" t="s">
        <v>320</v>
      </c>
      <c r="FUP6" s="261" t="s">
        <v>320</v>
      </c>
      <c r="FUQ6" s="261" t="s">
        <v>320</v>
      </c>
      <c r="FUR6" s="261" t="s">
        <v>320</v>
      </c>
      <c r="FUS6" s="261" t="s">
        <v>320</v>
      </c>
      <c r="FUT6" s="261" t="s">
        <v>320</v>
      </c>
      <c r="FUU6" s="261" t="s">
        <v>320</v>
      </c>
      <c r="FUV6" s="261" t="s">
        <v>320</v>
      </c>
      <c r="FUW6" s="261" t="s">
        <v>320</v>
      </c>
      <c r="FUX6" s="261" t="s">
        <v>320</v>
      </c>
      <c r="FUY6" s="261" t="s">
        <v>320</v>
      </c>
      <c r="FUZ6" s="261" t="s">
        <v>320</v>
      </c>
      <c r="FVA6" s="261" t="s">
        <v>320</v>
      </c>
      <c r="FVB6" s="261" t="s">
        <v>320</v>
      </c>
      <c r="FVC6" s="261" t="s">
        <v>320</v>
      </c>
      <c r="FVD6" s="261" t="s">
        <v>320</v>
      </c>
      <c r="FVE6" s="261" t="s">
        <v>320</v>
      </c>
      <c r="FVF6" s="261" t="s">
        <v>320</v>
      </c>
      <c r="FVG6" s="261" t="s">
        <v>320</v>
      </c>
      <c r="FVH6" s="261" t="s">
        <v>320</v>
      </c>
      <c r="FVI6" s="261" t="s">
        <v>320</v>
      </c>
      <c r="FVJ6" s="261" t="s">
        <v>320</v>
      </c>
      <c r="FVK6" s="261" t="s">
        <v>320</v>
      </c>
      <c r="FVL6" s="261" t="s">
        <v>320</v>
      </c>
      <c r="FVM6" s="261" t="s">
        <v>320</v>
      </c>
      <c r="FVN6" s="261" t="s">
        <v>320</v>
      </c>
      <c r="FVO6" s="261" t="s">
        <v>320</v>
      </c>
      <c r="FVP6" s="261" t="s">
        <v>320</v>
      </c>
      <c r="FVQ6" s="261" t="s">
        <v>320</v>
      </c>
      <c r="FVR6" s="261" t="s">
        <v>320</v>
      </c>
      <c r="FVS6" s="261" t="s">
        <v>320</v>
      </c>
      <c r="FVT6" s="261" t="s">
        <v>320</v>
      </c>
      <c r="FVU6" s="261" t="s">
        <v>320</v>
      </c>
      <c r="FVV6" s="261" t="s">
        <v>320</v>
      </c>
      <c r="FVW6" s="261" t="s">
        <v>320</v>
      </c>
      <c r="FVX6" s="261" t="s">
        <v>320</v>
      </c>
      <c r="FVY6" s="261" t="s">
        <v>320</v>
      </c>
      <c r="FVZ6" s="261" t="s">
        <v>320</v>
      </c>
      <c r="FWA6" s="261" t="s">
        <v>320</v>
      </c>
      <c r="FWB6" s="261" t="s">
        <v>320</v>
      </c>
      <c r="FWC6" s="261" t="s">
        <v>320</v>
      </c>
      <c r="FWD6" s="261" t="s">
        <v>320</v>
      </c>
      <c r="FWE6" s="261" t="s">
        <v>320</v>
      </c>
      <c r="FWF6" s="261" t="s">
        <v>320</v>
      </c>
      <c r="FWG6" s="261" t="s">
        <v>320</v>
      </c>
      <c r="FWH6" s="261" t="s">
        <v>320</v>
      </c>
      <c r="FWI6" s="261" t="s">
        <v>320</v>
      </c>
      <c r="FWJ6" s="261" t="s">
        <v>320</v>
      </c>
      <c r="FWK6" s="261" t="s">
        <v>320</v>
      </c>
      <c r="FWL6" s="261" t="s">
        <v>320</v>
      </c>
      <c r="FWM6" s="261" t="s">
        <v>320</v>
      </c>
      <c r="FWN6" s="261" t="s">
        <v>320</v>
      </c>
      <c r="FWO6" s="261" t="s">
        <v>320</v>
      </c>
      <c r="FWP6" s="261" t="s">
        <v>320</v>
      </c>
      <c r="FWQ6" s="261" t="s">
        <v>320</v>
      </c>
      <c r="FWR6" s="261" t="s">
        <v>320</v>
      </c>
      <c r="FWS6" s="261" t="s">
        <v>320</v>
      </c>
      <c r="FWT6" s="261" t="s">
        <v>320</v>
      </c>
      <c r="FWU6" s="261" t="s">
        <v>320</v>
      </c>
      <c r="FWV6" s="261" t="s">
        <v>320</v>
      </c>
      <c r="FWW6" s="261" t="s">
        <v>320</v>
      </c>
      <c r="FWX6" s="261" t="s">
        <v>320</v>
      </c>
      <c r="FWY6" s="261" t="s">
        <v>320</v>
      </c>
      <c r="FWZ6" s="261" t="s">
        <v>320</v>
      </c>
      <c r="FXA6" s="261" t="s">
        <v>320</v>
      </c>
      <c r="FXB6" s="261" t="s">
        <v>320</v>
      </c>
      <c r="FXC6" s="261" t="s">
        <v>320</v>
      </c>
      <c r="FXD6" s="261" t="s">
        <v>320</v>
      </c>
      <c r="FXE6" s="261" t="s">
        <v>320</v>
      </c>
      <c r="FXF6" s="261" t="s">
        <v>320</v>
      </c>
      <c r="FXG6" s="261" t="s">
        <v>320</v>
      </c>
      <c r="FXH6" s="261" t="s">
        <v>320</v>
      </c>
      <c r="FXI6" s="261" t="s">
        <v>320</v>
      </c>
      <c r="FXJ6" s="261" t="s">
        <v>320</v>
      </c>
      <c r="FXK6" s="261" t="s">
        <v>320</v>
      </c>
      <c r="FXL6" s="261" t="s">
        <v>320</v>
      </c>
      <c r="FXM6" s="261" t="s">
        <v>320</v>
      </c>
      <c r="FXN6" s="261" t="s">
        <v>320</v>
      </c>
      <c r="FXO6" s="261" t="s">
        <v>320</v>
      </c>
      <c r="FXP6" s="261" t="s">
        <v>320</v>
      </c>
      <c r="FXQ6" s="261" t="s">
        <v>320</v>
      </c>
      <c r="FXR6" s="261" t="s">
        <v>320</v>
      </c>
      <c r="FXS6" s="261" t="s">
        <v>320</v>
      </c>
      <c r="FXT6" s="261" t="s">
        <v>320</v>
      </c>
      <c r="FXU6" s="261" t="s">
        <v>320</v>
      </c>
      <c r="FXV6" s="261" t="s">
        <v>320</v>
      </c>
      <c r="FXW6" s="261" t="s">
        <v>320</v>
      </c>
      <c r="FXX6" s="261" t="s">
        <v>320</v>
      </c>
      <c r="FXY6" s="261" t="s">
        <v>320</v>
      </c>
      <c r="FXZ6" s="261" t="s">
        <v>320</v>
      </c>
      <c r="FYA6" s="261" t="s">
        <v>320</v>
      </c>
      <c r="FYB6" s="261" t="s">
        <v>320</v>
      </c>
      <c r="FYC6" s="261" t="s">
        <v>320</v>
      </c>
      <c r="FYD6" s="261" t="s">
        <v>320</v>
      </c>
      <c r="FYE6" s="261" t="s">
        <v>320</v>
      </c>
      <c r="FYF6" s="261" t="s">
        <v>320</v>
      </c>
      <c r="FYG6" s="261" t="s">
        <v>320</v>
      </c>
      <c r="FYH6" s="261" t="s">
        <v>320</v>
      </c>
      <c r="FYI6" s="261" t="s">
        <v>320</v>
      </c>
      <c r="FYJ6" s="261" t="s">
        <v>320</v>
      </c>
      <c r="FYK6" s="261" t="s">
        <v>320</v>
      </c>
      <c r="FYL6" s="261" t="s">
        <v>320</v>
      </c>
      <c r="FYM6" s="261" t="s">
        <v>320</v>
      </c>
      <c r="FYN6" s="261" t="s">
        <v>320</v>
      </c>
      <c r="FYO6" s="261" t="s">
        <v>320</v>
      </c>
      <c r="FYP6" s="261" t="s">
        <v>320</v>
      </c>
      <c r="FYQ6" s="261" t="s">
        <v>320</v>
      </c>
      <c r="FYR6" s="261" t="s">
        <v>320</v>
      </c>
      <c r="FYS6" s="261" t="s">
        <v>320</v>
      </c>
      <c r="FYT6" s="261" t="s">
        <v>320</v>
      </c>
      <c r="FYU6" s="261" t="s">
        <v>320</v>
      </c>
      <c r="FYV6" s="261" t="s">
        <v>320</v>
      </c>
      <c r="FYW6" s="261" t="s">
        <v>320</v>
      </c>
      <c r="FYX6" s="261" t="s">
        <v>320</v>
      </c>
      <c r="FYY6" s="261" t="s">
        <v>320</v>
      </c>
      <c r="FYZ6" s="261" t="s">
        <v>320</v>
      </c>
      <c r="FZA6" s="261" t="s">
        <v>320</v>
      </c>
      <c r="FZB6" s="261" t="s">
        <v>320</v>
      </c>
      <c r="FZC6" s="261" t="s">
        <v>320</v>
      </c>
      <c r="FZD6" s="261" t="s">
        <v>320</v>
      </c>
      <c r="FZE6" s="261" t="s">
        <v>320</v>
      </c>
      <c r="FZF6" s="261" t="s">
        <v>320</v>
      </c>
      <c r="FZG6" s="261" t="s">
        <v>320</v>
      </c>
      <c r="FZH6" s="261" t="s">
        <v>320</v>
      </c>
      <c r="FZI6" s="261" t="s">
        <v>320</v>
      </c>
      <c r="FZJ6" s="261" t="s">
        <v>320</v>
      </c>
      <c r="FZK6" s="261" t="s">
        <v>320</v>
      </c>
      <c r="FZL6" s="261" t="s">
        <v>320</v>
      </c>
      <c r="FZM6" s="261" t="s">
        <v>320</v>
      </c>
      <c r="FZN6" s="261" t="s">
        <v>320</v>
      </c>
      <c r="FZO6" s="261" t="s">
        <v>320</v>
      </c>
      <c r="FZP6" s="261" t="s">
        <v>320</v>
      </c>
      <c r="FZQ6" s="261" t="s">
        <v>320</v>
      </c>
      <c r="FZR6" s="261" t="s">
        <v>320</v>
      </c>
      <c r="FZS6" s="261" t="s">
        <v>320</v>
      </c>
      <c r="FZT6" s="261" t="s">
        <v>320</v>
      </c>
      <c r="FZU6" s="261" t="s">
        <v>320</v>
      </c>
      <c r="FZV6" s="261" t="s">
        <v>320</v>
      </c>
      <c r="FZW6" s="261" t="s">
        <v>320</v>
      </c>
      <c r="FZX6" s="261" t="s">
        <v>320</v>
      </c>
      <c r="FZY6" s="261" t="s">
        <v>320</v>
      </c>
      <c r="FZZ6" s="261" t="s">
        <v>320</v>
      </c>
      <c r="GAA6" s="261" t="s">
        <v>320</v>
      </c>
      <c r="GAB6" s="261" t="s">
        <v>320</v>
      </c>
      <c r="GAC6" s="261" t="s">
        <v>320</v>
      </c>
      <c r="GAD6" s="261" t="s">
        <v>320</v>
      </c>
      <c r="GAE6" s="261" t="s">
        <v>320</v>
      </c>
      <c r="GAF6" s="261" t="s">
        <v>320</v>
      </c>
      <c r="GAG6" s="261" t="s">
        <v>320</v>
      </c>
      <c r="GAH6" s="261" t="s">
        <v>320</v>
      </c>
      <c r="GAI6" s="261" t="s">
        <v>320</v>
      </c>
      <c r="GAJ6" s="261" t="s">
        <v>320</v>
      </c>
      <c r="GAK6" s="261" t="s">
        <v>320</v>
      </c>
      <c r="GAL6" s="261" t="s">
        <v>320</v>
      </c>
      <c r="GAM6" s="261" t="s">
        <v>320</v>
      </c>
      <c r="GAN6" s="261" t="s">
        <v>320</v>
      </c>
      <c r="GAO6" s="261" t="s">
        <v>320</v>
      </c>
      <c r="GAP6" s="261" t="s">
        <v>320</v>
      </c>
      <c r="GAQ6" s="261" t="s">
        <v>320</v>
      </c>
      <c r="GAR6" s="261" t="s">
        <v>320</v>
      </c>
      <c r="GAS6" s="261" t="s">
        <v>320</v>
      </c>
      <c r="GAT6" s="261" t="s">
        <v>320</v>
      </c>
      <c r="GAU6" s="261" t="s">
        <v>320</v>
      </c>
      <c r="GAV6" s="261" t="s">
        <v>320</v>
      </c>
      <c r="GAW6" s="261" t="s">
        <v>320</v>
      </c>
      <c r="GAX6" s="261" t="s">
        <v>320</v>
      </c>
      <c r="GAY6" s="261" t="s">
        <v>320</v>
      </c>
      <c r="GAZ6" s="261" t="s">
        <v>320</v>
      </c>
      <c r="GBA6" s="261" t="s">
        <v>320</v>
      </c>
      <c r="GBB6" s="261" t="s">
        <v>320</v>
      </c>
      <c r="GBC6" s="261" t="s">
        <v>320</v>
      </c>
      <c r="GBD6" s="261" t="s">
        <v>320</v>
      </c>
      <c r="GBE6" s="261" t="s">
        <v>320</v>
      </c>
      <c r="GBF6" s="261" t="s">
        <v>320</v>
      </c>
      <c r="GBG6" s="261" t="s">
        <v>320</v>
      </c>
      <c r="GBH6" s="261" t="s">
        <v>320</v>
      </c>
      <c r="GBI6" s="261" t="s">
        <v>320</v>
      </c>
      <c r="GBJ6" s="261" t="s">
        <v>320</v>
      </c>
      <c r="GBK6" s="261" t="s">
        <v>320</v>
      </c>
      <c r="GBL6" s="261" t="s">
        <v>320</v>
      </c>
      <c r="GBM6" s="261" t="s">
        <v>320</v>
      </c>
      <c r="GBN6" s="261" t="s">
        <v>320</v>
      </c>
      <c r="GBO6" s="261" t="s">
        <v>320</v>
      </c>
      <c r="GBP6" s="261" t="s">
        <v>320</v>
      </c>
      <c r="GBQ6" s="261" t="s">
        <v>320</v>
      </c>
      <c r="GBR6" s="261" t="s">
        <v>320</v>
      </c>
      <c r="GBS6" s="261" t="s">
        <v>320</v>
      </c>
      <c r="GBT6" s="261" t="s">
        <v>320</v>
      </c>
      <c r="GBU6" s="261" t="s">
        <v>320</v>
      </c>
      <c r="GBV6" s="261" t="s">
        <v>320</v>
      </c>
      <c r="GBW6" s="261" t="s">
        <v>320</v>
      </c>
      <c r="GBX6" s="261" t="s">
        <v>320</v>
      </c>
      <c r="GBY6" s="261" t="s">
        <v>320</v>
      </c>
      <c r="GBZ6" s="261" t="s">
        <v>320</v>
      </c>
      <c r="GCA6" s="261" t="s">
        <v>320</v>
      </c>
      <c r="GCB6" s="261" t="s">
        <v>320</v>
      </c>
      <c r="GCC6" s="261" t="s">
        <v>320</v>
      </c>
      <c r="GCD6" s="261" t="s">
        <v>320</v>
      </c>
      <c r="GCE6" s="261" t="s">
        <v>320</v>
      </c>
      <c r="GCF6" s="261" t="s">
        <v>320</v>
      </c>
      <c r="GCG6" s="261" t="s">
        <v>320</v>
      </c>
      <c r="GCH6" s="261" t="s">
        <v>320</v>
      </c>
      <c r="GCI6" s="261" t="s">
        <v>320</v>
      </c>
      <c r="GCJ6" s="261" t="s">
        <v>320</v>
      </c>
      <c r="GCK6" s="261" t="s">
        <v>320</v>
      </c>
      <c r="GCL6" s="261" t="s">
        <v>320</v>
      </c>
      <c r="GCM6" s="261" t="s">
        <v>320</v>
      </c>
      <c r="GCN6" s="261" t="s">
        <v>320</v>
      </c>
      <c r="GCO6" s="261" t="s">
        <v>320</v>
      </c>
      <c r="GCP6" s="261" t="s">
        <v>320</v>
      </c>
      <c r="GCQ6" s="261" t="s">
        <v>320</v>
      </c>
      <c r="GCR6" s="261" t="s">
        <v>320</v>
      </c>
      <c r="GCS6" s="261" t="s">
        <v>320</v>
      </c>
      <c r="GCT6" s="261" t="s">
        <v>320</v>
      </c>
      <c r="GCU6" s="261" t="s">
        <v>320</v>
      </c>
      <c r="GCV6" s="261" t="s">
        <v>320</v>
      </c>
      <c r="GCW6" s="261" t="s">
        <v>320</v>
      </c>
      <c r="GCX6" s="261" t="s">
        <v>320</v>
      </c>
      <c r="GCY6" s="261" t="s">
        <v>320</v>
      </c>
      <c r="GCZ6" s="261" t="s">
        <v>320</v>
      </c>
      <c r="GDA6" s="261" t="s">
        <v>320</v>
      </c>
      <c r="GDB6" s="261" t="s">
        <v>320</v>
      </c>
      <c r="GDC6" s="261" t="s">
        <v>320</v>
      </c>
      <c r="GDD6" s="261" t="s">
        <v>320</v>
      </c>
      <c r="GDE6" s="261" t="s">
        <v>320</v>
      </c>
      <c r="GDF6" s="261" t="s">
        <v>320</v>
      </c>
      <c r="GDG6" s="261" t="s">
        <v>320</v>
      </c>
      <c r="GDH6" s="261" t="s">
        <v>320</v>
      </c>
      <c r="GDI6" s="261" t="s">
        <v>320</v>
      </c>
      <c r="GDJ6" s="261" t="s">
        <v>320</v>
      </c>
      <c r="GDK6" s="261" t="s">
        <v>320</v>
      </c>
      <c r="GDL6" s="261" t="s">
        <v>320</v>
      </c>
      <c r="GDM6" s="261" t="s">
        <v>320</v>
      </c>
      <c r="GDN6" s="261" t="s">
        <v>320</v>
      </c>
      <c r="GDO6" s="261" t="s">
        <v>320</v>
      </c>
      <c r="GDP6" s="261" t="s">
        <v>320</v>
      </c>
      <c r="GDQ6" s="261" t="s">
        <v>320</v>
      </c>
      <c r="GDR6" s="261" t="s">
        <v>320</v>
      </c>
      <c r="GDS6" s="261" t="s">
        <v>320</v>
      </c>
      <c r="GDT6" s="261" t="s">
        <v>320</v>
      </c>
      <c r="GDU6" s="261" t="s">
        <v>320</v>
      </c>
      <c r="GDV6" s="261" t="s">
        <v>320</v>
      </c>
      <c r="GDW6" s="261" t="s">
        <v>320</v>
      </c>
      <c r="GDX6" s="261" t="s">
        <v>320</v>
      </c>
      <c r="GDY6" s="261" t="s">
        <v>320</v>
      </c>
      <c r="GDZ6" s="261" t="s">
        <v>320</v>
      </c>
      <c r="GEA6" s="261" t="s">
        <v>320</v>
      </c>
      <c r="GEB6" s="261" t="s">
        <v>320</v>
      </c>
      <c r="GEC6" s="261" t="s">
        <v>320</v>
      </c>
      <c r="GED6" s="261" t="s">
        <v>320</v>
      </c>
      <c r="GEE6" s="261" t="s">
        <v>320</v>
      </c>
      <c r="GEF6" s="261" t="s">
        <v>320</v>
      </c>
      <c r="GEG6" s="261" t="s">
        <v>320</v>
      </c>
      <c r="GEH6" s="261" t="s">
        <v>320</v>
      </c>
      <c r="GEI6" s="261" t="s">
        <v>320</v>
      </c>
      <c r="GEJ6" s="261" t="s">
        <v>320</v>
      </c>
      <c r="GEK6" s="261" t="s">
        <v>320</v>
      </c>
      <c r="GEL6" s="261" t="s">
        <v>320</v>
      </c>
      <c r="GEM6" s="261" t="s">
        <v>320</v>
      </c>
      <c r="GEN6" s="261" t="s">
        <v>320</v>
      </c>
      <c r="GEO6" s="261" t="s">
        <v>320</v>
      </c>
      <c r="GEP6" s="261" t="s">
        <v>320</v>
      </c>
      <c r="GEQ6" s="261" t="s">
        <v>320</v>
      </c>
      <c r="GER6" s="261" t="s">
        <v>320</v>
      </c>
      <c r="GES6" s="261" t="s">
        <v>320</v>
      </c>
      <c r="GET6" s="261" t="s">
        <v>320</v>
      </c>
      <c r="GEU6" s="261" t="s">
        <v>320</v>
      </c>
      <c r="GEV6" s="261" t="s">
        <v>320</v>
      </c>
      <c r="GEW6" s="261" t="s">
        <v>320</v>
      </c>
      <c r="GEX6" s="261" t="s">
        <v>320</v>
      </c>
      <c r="GEY6" s="261" t="s">
        <v>320</v>
      </c>
      <c r="GEZ6" s="261" t="s">
        <v>320</v>
      </c>
      <c r="GFA6" s="261" t="s">
        <v>320</v>
      </c>
      <c r="GFB6" s="261" t="s">
        <v>320</v>
      </c>
      <c r="GFC6" s="261" t="s">
        <v>320</v>
      </c>
      <c r="GFD6" s="261" t="s">
        <v>320</v>
      </c>
      <c r="GFE6" s="261" t="s">
        <v>320</v>
      </c>
      <c r="GFF6" s="261" t="s">
        <v>320</v>
      </c>
      <c r="GFG6" s="261" t="s">
        <v>320</v>
      </c>
      <c r="GFH6" s="261" t="s">
        <v>320</v>
      </c>
      <c r="GFI6" s="261" t="s">
        <v>320</v>
      </c>
      <c r="GFJ6" s="261" t="s">
        <v>320</v>
      </c>
      <c r="GFK6" s="261" t="s">
        <v>320</v>
      </c>
      <c r="GFL6" s="261" t="s">
        <v>320</v>
      </c>
      <c r="GFM6" s="261" t="s">
        <v>320</v>
      </c>
      <c r="GFN6" s="261" t="s">
        <v>320</v>
      </c>
      <c r="GFO6" s="261" t="s">
        <v>320</v>
      </c>
      <c r="GFP6" s="261" t="s">
        <v>320</v>
      </c>
      <c r="GFQ6" s="261" t="s">
        <v>320</v>
      </c>
      <c r="GFR6" s="261" t="s">
        <v>320</v>
      </c>
      <c r="GFS6" s="261" t="s">
        <v>320</v>
      </c>
      <c r="GFT6" s="261" t="s">
        <v>320</v>
      </c>
      <c r="GFU6" s="261" t="s">
        <v>320</v>
      </c>
      <c r="GFV6" s="261" t="s">
        <v>320</v>
      </c>
      <c r="GFW6" s="261" t="s">
        <v>320</v>
      </c>
      <c r="GFX6" s="261" t="s">
        <v>320</v>
      </c>
      <c r="GFY6" s="261" t="s">
        <v>320</v>
      </c>
      <c r="GFZ6" s="261" t="s">
        <v>320</v>
      </c>
      <c r="GGA6" s="261" t="s">
        <v>320</v>
      </c>
      <c r="GGB6" s="261" t="s">
        <v>320</v>
      </c>
      <c r="GGC6" s="261" t="s">
        <v>320</v>
      </c>
      <c r="GGD6" s="261" t="s">
        <v>320</v>
      </c>
      <c r="GGE6" s="261" t="s">
        <v>320</v>
      </c>
      <c r="GGF6" s="261" t="s">
        <v>320</v>
      </c>
      <c r="GGG6" s="261" t="s">
        <v>320</v>
      </c>
      <c r="GGH6" s="261" t="s">
        <v>320</v>
      </c>
      <c r="GGI6" s="261" t="s">
        <v>320</v>
      </c>
      <c r="GGJ6" s="261" t="s">
        <v>320</v>
      </c>
      <c r="GGK6" s="261" t="s">
        <v>320</v>
      </c>
      <c r="GGL6" s="261" t="s">
        <v>320</v>
      </c>
      <c r="GGM6" s="261" t="s">
        <v>320</v>
      </c>
      <c r="GGN6" s="261" t="s">
        <v>320</v>
      </c>
      <c r="GGO6" s="261" t="s">
        <v>320</v>
      </c>
      <c r="GGP6" s="261" t="s">
        <v>320</v>
      </c>
      <c r="GGQ6" s="261" t="s">
        <v>320</v>
      </c>
      <c r="GGR6" s="261" t="s">
        <v>320</v>
      </c>
      <c r="GGS6" s="261" t="s">
        <v>320</v>
      </c>
      <c r="GGT6" s="261" t="s">
        <v>320</v>
      </c>
      <c r="GGU6" s="261" t="s">
        <v>320</v>
      </c>
      <c r="GGV6" s="261" t="s">
        <v>320</v>
      </c>
      <c r="GGW6" s="261" t="s">
        <v>320</v>
      </c>
      <c r="GGX6" s="261" t="s">
        <v>320</v>
      </c>
      <c r="GGY6" s="261" t="s">
        <v>320</v>
      </c>
      <c r="GGZ6" s="261" t="s">
        <v>320</v>
      </c>
      <c r="GHA6" s="261" t="s">
        <v>320</v>
      </c>
      <c r="GHB6" s="261" t="s">
        <v>320</v>
      </c>
      <c r="GHC6" s="261" t="s">
        <v>320</v>
      </c>
      <c r="GHD6" s="261" t="s">
        <v>320</v>
      </c>
      <c r="GHE6" s="261" t="s">
        <v>320</v>
      </c>
      <c r="GHF6" s="261" t="s">
        <v>320</v>
      </c>
      <c r="GHG6" s="261" t="s">
        <v>320</v>
      </c>
      <c r="GHH6" s="261" t="s">
        <v>320</v>
      </c>
      <c r="GHI6" s="261" t="s">
        <v>320</v>
      </c>
      <c r="GHJ6" s="261" t="s">
        <v>320</v>
      </c>
      <c r="GHK6" s="261" t="s">
        <v>320</v>
      </c>
      <c r="GHL6" s="261" t="s">
        <v>320</v>
      </c>
      <c r="GHM6" s="261" t="s">
        <v>320</v>
      </c>
      <c r="GHN6" s="261" t="s">
        <v>320</v>
      </c>
      <c r="GHO6" s="261" t="s">
        <v>320</v>
      </c>
      <c r="GHP6" s="261" t="s">
        <v>320</v>
      </c>
      <c r="GHQ6" s="261" t="s">
        <v>320</v>
      </c>
      <c r="GHR6" s="261" t="s">
        <v>320</v>
      </c>
      <c r="GHS6" s="261" t="s">
        <v>320</v>
      </c>
      <c r="GHT6" s="261" t="s">
        <v>320</v>
      </c>
      <c r="GHU6" s="261" t="s">
        <v>320</v>
      </c>
      <c r="GHV6" s="261" t="s">
        <v>320</v>
      </c>
      <c r="GHW6" s="261" t="s">
        <v>320</v>
      </c>
      <c r="GHX6" s="261" t="s">
        <v>320</v>
      </c>
      <c r="GHY6" s="261" t="s">
        <v>320</v>
      </c>
      <c r="GHZ6" s="261" t="s">
        <v>320</v>
      </c>
      <c r="GIA6" s="261" t="s">
        <v>320</v>
      </c>
      <c r="GIB6" s="261" t="s">
        <v>320</v>
      </c>
      <c r="GIC6" s="261" t="s">
        <v>320</v>
      </c>
      <c r="GID6" s="261" t="s">
        <v>320</v>
      </c>
      <c r="GIE6" s="261" t="s">
        <v>320</v>
      </c>
      <c r="GIF6" s="261" t="s">
        <v>320</v>
      </c>
      <c r="GIG6" s="261" t="s">
        <v>320</v>
      </c>
      <c r="GIH6" s="261" t="s">
        <v>320</v>
      </c>
      <c r="GII6" s="261" t="s">
        <v>320</v>
      </c>
      <c r="GIJ6" s="261" t="s">
        <v>320</v>
      </c>
      <c r="GIK6" s="261" t="s">
        <v>320</v>
      </c>
      <c r="GIL6" s="261" t="s">
        <v>320</v>
      </c>
      <c r="GIM6" s="261" t="s">
        <v>320</v>
      </c>
      <c r="GIN6" s="261" t="s">
        <v>320</v>
      </c>
      <c r="GIO6" s="261" t="s">
        <v>320</v>
      </c>
      <c r="GIP6" s="261" t="s">
        <v>320</v>
      </c>
      <c r="GIQ6" s="261" t="s">
        <v>320</v>
      </c>
      <c r="GIR6" s="261" t="s">
        <v>320</v>
      </c>
      <c r="GIS6" s="261" t="s">
        <v>320</v>
      </c>
      <c r="GIT6" s="261" t="s">
        <v>320</v>
      </c>
      <c r="GIU6" s="261" t="s">
        <v>320</v>
      </c>
      <c r="GIV6" s="261" t="s">
        <v>320</v>
      </c>
      <c r="GIW6" s="261" t="s">
        <v>320</v>
      </c>
      <c r="GIX6" s="261" t="s">
        <v>320</v>
      </c>
      <c r="GIY6" s="261" t="s">
        <v>320</v>
      </c>
      <c r="GIZ6" s="261" t="s">
        <v>320</v>
      </c>
      <c r="GJA6" s="261" t="s">
        <v>320</v>
      </c>
      <c r="GJB6" s="261" t="s">
        <v>320</v>
      </c>
      <c r="GJC6" s="261" t="s">
        <v>320</v>
      </c>
      <c r="GJD6" s="261" t="s">
        <v>320</v>
      </c>
      <c r="GJE6" s="261" t="s">
        <v>320</v>
      </c>
      <c r="GJF6" s="261" t="s">
        <v>320</v>
      </c>
      <c r="GJG6" s="261" t="s">
        <v>320</v>
      </c>
      <c r="GJH6" s="261" t="s">
        <v>320</v>
      </c>
      <c r="GJI6" s="261" t="s">
        <v>320</v>
      </c>
      <c r="GJJ6" s="261" t="s">
        <v>320</v>
      </c>
      <c r="GJK6" s="261" t="s">
        <v>320</v>
      </c>
      <c r="GJL6" s="261" t="s">
        <v>320</v>
      </c>
      <c r="GJM6" s="261" t="s">
        <v>320</v>
      </c>
      <c r="GJN6" s="261" t="s">
        <v>320</v>
      </c>
      <c r="GJO6" s="261" t="s">
        <v>320</v>
      </c>
      <c r="GJP6" s="261" t="s">
        <v>320</v>
      </c>
      <c r="GJQ6" s="261" t="s">
        <v>320</v>
      </c>
      <c r="GJR6" s="261" t="s">
        <v>320</v>
      </c>
      <c r="GJS6" s="261" t="s">
        <v>320</v>
      </c>
      <c r="GJT6" s="261" t="s">
        <v>320</v>
      </c>
      <c r="GJU6" s="261" t="s">
        <v>320</v>
      </c>
      <c r="GJV6" s="261" t="s">
        <v>320</v>
      </c>
      <c r="GJW6" s="261" t="s">
        <v>320</v>
      </c>
      <c r="GJX6" s="261" t="s">
        <v>320</v>
      </c>
      <c r="GJY6" s="261" t="s">
        <v>320</v>
      </c>
      <c r="GJZ6" s="261" t="s">
        <v>320</v>
      </c>
      <c r="GKA6" s="261" t="s">
        <v>320</v>
      </c>
      <c r="GKB6" s="261" t="s">
        <v>320</v>
      </c>
      <c r="GKC6" s="261" t="s">
        <v>320</v>
      </c>
      <c r="GKD6" s="261" t="s">
        <v>320</v>
      </c>
      <c r="GKE6" s="261" t="s">
        <v>320</v>
      </c>
      <c r="GKF6" s="261" t="s">
        <v>320</v>
      </c>
      <c r="GKG6" s="261" t="s">
        <v>320</v>
      </c>
      <c r="GKH6" s="261" t="s">
        <v>320</v>
      </c>
      <c r="GKI6" s="261" t="s">
        <v>320</v>
      </c>
      <c r="GKJ6" s="261" t="s">
        <v>320</v>
      </c>
      <c r="GKK6" s="261" t="s">
        <v>320</v>
      </c>
      <c r="GKL6" s="261" t="s">
        <v>320</v>
      </c>
      <c r="GKM6" s="261" t="s">
        <v>320</v>
      </c>
      <c r="GKN6" s="261" t="s">
        <v>320</v>
      </c>
      <c r="GKO6" s="261" t="s">
        <v>320</v>
      </c>
      <c r="GKP6" s="261" t="s">
        <v>320</v>
      </c>
      <c r="GKQ6" s="261" t="s">
        <v>320</v>
      </c>
      <c r="GKR6" s="261" t="s">
        <v>320</v>
      </c>
      <c r="GKS6" s="261" t="s">
        <v>320</v>
      </c>
      <c r="GKT6" s="261" t="s">
        <v>320</v>
      </c>
      <c r="GKU6" s="261" t="s">
        <v>320</v>
      </c>
      <c r="GKV6" s="261" t="s">
        <v>320</v>
      </c>
      <c r="GKW6" s="261" t="s">
        <v>320</v>
      </c>
      <c r="GKX6" s="261" t="s">
        <v>320</v>
      </c>
      <c r="GKY6" s="261" t="s">
        <v>320</v>
      </c>
      <c r="GKZ6" s="261" t="s">
        <v>320</v>
      </c>
      <c r="GLA6" s="261" t="s">
        <v>320</v>
      </c>
      <c r="GLB6" s="261" t="s">
        <v>320</v>
      </c>
      <c r="GLC6" s="261" t="s">
        <v>320</v>
      </c>
      <c r="GLD6" s="261" t="s">
        <v>320</v>
      </c>
      <c r="GLE6" s="261" t="s">
        <v>320</v>
      </c>
      <c r="GLF6" s="261" t="s">
        <v>320</v>
      </c>
      <c r="GLG6" s="261" t="s">
        <v>320</v>
      </c>
      <c r="GLH6" s="261" t="s">
        <v>320</v>
      </c>
      <c r="GLI6" s="261" t="s">
        <v>320</v>
      </c>
      <c r="GLJ6" s="261" t="s">
        <v>320</v>
      </c>
      <c r="GLK6" s="261" t="s">
        <v>320</v>
      </c>
      <c r="GLL6" s="261" t="s">
        <v>320</v>
      </c>
      <c r="GLM6" s="261" t="s">
        <v>320</v>
      </c>
      <c r="GLN6" s="261" t="s">
        <v>320</v>
      </c>
      <c r="GLO6" s="261" t="s">
        <v>320</v>
      </c>
      <c r="GLP6" s="261" t="s">
        <v>320</v>
      </c>
      <c r="GLQ6" s="261" t="s">
        <v>320</v>
      </c>
      <c r="GLR6" s="261" t="s">
        <v>320</v>
      </c>
      <c r="GLS6" s="261" t="s">
        <v>320</v>
      </c>
      <c r="GLT6" s="261" t="s">
        <v>320</v>
      </c>
      <c r="GLU6" s="261" t="s">
        <v>320</v>
      </c>
      <c r="GLV6" s="261" t="s">
        <v>320</v>
      </c>
      <c r="GLW6" s="261" t="s">
        <v>320</v>
      </c>
      <c r="GLX6" s="261" t="s">
        <v>320</v>
      </c>
      <c r="GLY6" s="261" t="s">
        <v>320</v>
      </c>
      <c r="GLZ6" s="261" t="s">
        <v>320</v>
      </c>
      <c r="GMA6" s="261" t="s">
        <v>320</v>
      </c>
      <c r="GMB6" s="261" t="s">
        <v>320</v>
      </c>
      <c r="GMC6" s="261" t="s">
        <v>320</v>
      </c>
      <c r="GMD6" s="261" t="s">
        <v>320</v>
      </c>
      <c r="GME6" s="261" t="s">
        <v>320</v>
      </c>
      <c r="GMF6" s="261" t="s">
        <v>320</v>
      </c>
      <c r="GMG6" s="261" t="s">
        <v>320</v>
      </c>
      <c r="GMH6" s="261" t="s">
        <v>320</v>
      </c>
      <c r="GMI6" s="261" t="s">
        <v>320</v>
      </c>
      <c r="GMJ6" s="261" t="s">
        <v>320</v>
      </c>
      <c r="GMK6" s="261" t="s">
        <v>320</v>
      </c>
      <c r="GML6" s="261" t="s">
        <v>320</v>
      </c>
      <c r="GMM6" s="261" t="s">
        <v>320</v>
      </c>
      <c r="GMN6" s="261" t="s">
        <v>320</v>
      </c>
      <c r="GMO6" s="261" t="s">
        <v>320</v>
      </c>
      <c r="GMP6" s="261" t="s">
        <v>320</v>
      </c>
      <c r="GMQ6" s="261" t="s">
        <v>320</v>
      </c>
      <c r="GMR6" s="261" t="s">
        <v>320</v>
      </c>
      <c r="GMS6" s="261" t="s">
        <v>320</v>
      </c>
      <c r="GMT6" s="261" t="s">
        <v>320</v>
      </c>
      <c r="GMU6" s="261" t="s">
        <v>320</v>
      </c>
      <c r="GMV6" s="261" t="s">
        <v>320</v>
      </c>
      <c r="GMW6" s="261" t="s">
        <v>320</v>
      </c>
      <c r="GMX6" s="261" t="s">
        <v>320</v>
      </c>
      <c r="GMY6" s="261" t="s">
        <v>320</v>
      </c>
      <c r="GMZ6" s="261" t="s">
        <v>320</v>
      </c>
      <c r="GNA6" s="261" t="s">
        <v>320</v>
      </c>
      <c r="GNB6" s="261" t="s">
        <v>320</v>
      </c>
      <c r="GNC6" s="261" t="s">
        <v>320</v>
      </c>
      <c r="GND6" s="261" t="s">
        <v>320</v>
      </c>
      <c r="GNE6" s="261" t="s">
        <v>320</v>
      </c>
      <c r="GNF6" s="261" t="s">
        <v>320</v>
      </c>
      <c r="GNG6" s="261" t="s">
        <v>320</v>
      </c>
      <c r="GNH6" s="261" t="s">
        <v>320</v>
      </c>
      <c r="GNI6" s="261" t="s">
        <v>320</v>
      </c>
      <c r="GNJ6" s="261" t="s">
        <v>320</v>
      </c>
      <c r="GNK6" s="261" t="s">
        <v>320</v>
      </c>
      <c r="GNL6" s="261" t="s">
        <v>320</v>
      </c>
      <c r="GNM6" s="261" t="s">
        <v>320</v>
      </c>
      <c r="GNN6" s="261" t="s">
        <v>320</v>
      </c>
      <c r="GNO6" s="261" t="s">
        <v>320</v>
      </c>
      <c r="GNP6" s="261" t="s">
        <v>320</v>
      </c>
      <c r="GNQ6" s="261" t="s">
        <v>320</v>
      </c>
      <c r="GNR6" s="261" t="s">
        <v>320</v>
      </c>
      <c r="GNS6" s="261" t="s">
        <v>320</v>
      </c>
      <c r="GNT6" s="261" t="s">
        <v>320</v>
      </c>
      <c r="GNU6" s="261" t="s">
        <v>320</v>
      </c>
      <c r="GNV6" s="261" t="s">
        <v>320</v>
      </c>
      <c r="GNW6" s="261" t="s">
        <v>320</v>
      </c>
      <c r="GNX6" s="261" t="s">
        <v>320</v>
      </c>
      <c r="GNY6" s="261" t="s">
        <v>320</v>
      </c>
      <c r="GNZ6" s="261" t="s">
        <v>320</v>
      </c>
      <c r="GOA6" s="261" t="s">
        <v>320</v>
      </c>
      <c r="GOB6" s="261" t="s">
        <v>320</v>
      </c>
      <c r="GOC6" s="261" t="s">
        <v>320</v>
      </c>
      <c r="GOD6" s="261" t="s">
        <v>320</v>
      </c>
      <c r="GOE6" s="261" t="s">
        <v>320</v>
      </c>
      <c r="GOF6" s="261" t="s">
        <v>320</v>
      </c>
      <c r="GOG6" s="261" t="s">
        <v>320</v>
      </c>
      <c r="GOH6" s="261" t="s">
        <v>320</v>
      </c>
      <c r="GOI6" s="261" t="s">
        <v>320</v>
      </c>
      <c r="GOJ6" s="261" t="s">
        <v>320</v>
      </c>
      <c r="GOK6" s="261" t="s">
        <v>320</v>
      </c>
      <c r="GOL6" s="261" t="s">
        <v>320</v>
      </c>
      <c r="GOM6" s="261" t="s">
        <v>320</v>
      </c>
      <c r="GON6" s="261" t="s">
        <v>320</v>
      </c>
      <c r="GOO6" s="261" t="s">
        <v>320</v>
      </c>
      <c r="GOP6" s="261" t="s">
        <v>320</v>
      </c>
      <c r="GOQ6" s="261" t="s">
        <v>320</v>
      </c>
      <c r="GOR6" s="261" t="s">
        <v>320</v>
      </c>
      <c r="GOS6" s="261" t="s">
        <v>320</v>
      </c>
      <c r="GOT6" s="261" t="s">
        <v>320</v>
      </c>
      <c r="GOU6" s="261" t="s">
        <v>320</v>
      </c>
      <c r="GOV6" s="261" t="s">
        <v>320</v>
      </c>
      <c r="GOW6" s="261" t="s">
        <v>320</v>
      </c>
      <c r="GOX6" s="261" t="s">
        <v>320</v>
      </c>
      <c r="GOY6" s="261" t="s">
        <v>320</v>
      </c>
      <c r="GOZ6" s="261" t="s">
        <v>320</v>
      </c>
      <c r="GPA6" s="261" t="s">
        <v>320</v>
      </c>
      <c r="GPB6" s="261" t="s">
        <v>320</v>
      </c>
      <c r="GPC6" s="261" t="s">
        <v>320</v>
      </c>
      <c r="GPD6" s="261" t="s">
        <v>320</v>
      </c>
      <c r="GPE6" s="261" t="s">
        <v>320</v>
      </c>
      <c r="GPF6" s="261" t="s">
        <v>320</v>
      </c>
      <c r="GPG6" s="261" t="s">
        <v>320</v>
      </c>
      <c r="GPH6" s="261" t="s">
        <v>320</v>
      </c>
      <c r="GPI6" s="261" t="s">
        <v>320</v>
      </c>
      <c r="GPJ6" s="261" t="s">
        <v>320</v>
      </c>
      <c r="GPK6" s="261" t="s">
        <v>320</v>
      </c>
      <c r="GPL6" s="261" t="s">
        <v>320</v>
      </c>
      <c r="GPM6" s="261" t="s">
        <v>320</v>
      </c>
      <c r="GPN6" s="261" t="s">
        <v>320</v>
      </c>
      <c r="GPO6" s="261" t="s">
        <v>320</v>
      </c>
      <c r="GPP6" s="261" t="s">
        <v>320</v>
      </c>
      <c r="GPQ6" s="261" t="s">
        <v>320</v>
      </c>
      <c r="GPR6" s="261" t="s">
        <v>320</v>
      </c>
      <c r="GPS6" s="261" t="s">
        <v>320</v>
      </c>
      <c r="GPT6" s="261" t="s">
        <v>320</v>
      </c>
      <c r="GPU6" s="261" t="s">
        <v>320</v>
      </c>
      <c r="GPV6" s="261" t="s">
        <v>320</v>
      </c>
      <c r="GPW6" s="261" t="s">
        <v>320</v>
      </c>
      <c r="GPX6" s="261" t="s">
        <v>320</v>
      </c>
      <c r="GPY6" s="261" t="s">
        <v>320</v>
      </c>
      <c r="GPZ6" s="261" t="s">
        <v>320</v>
      </c>
      <c r="GQA6" s="261" t="s">
        <v>320</v>
      </c>
      <c r="GQB6" s="261" t="s">
        <v>320</v>
      </c>
      <c r="GQC6" s="261" t="s">
        <v>320</v>
      </c>
      <c r="GQD6" s="261" t="s">
        <v>320</v>
      </c>
      <c r="GQE6" s="261" t="s">
        <v>320</v>
      </c>
      <c r="GQF6" s="261" t="s">
        <v>320</v>
      </c>
      <c r="GQG6" s="261" t="s">
        <v>320</v>
      </c>
      <c r="GQH6" s="261" t="s">
        <v>320</v>
      </c>
      <c r="GQI6" s="261" t="s">
        <v>320</v>
      </c>
      <c r="GQJ6" s="261" t="s">
        <v>320</v>
      </c>
      <c r="GQK6" s="261" t="s">
        <v>320</v>
      </c>
      <c r="GQL6" s="261" t="s">
        <v>320</v>
      </c>
      <c r="GQM6" s="261" t="s">
        <v>320</v>
      </c>
      <c r="GQN6" s="261" t="s">
        <v>320</v>
      </c>
      <c r="GQO6" s="261" t="s">
        <v>320</v>
      </c>
      <c r="GQP6" s="261" t="s">
        <v>320</v>
      </c>
      <c r="GQQ6" s="261" t="s">
        <v>320</v>
      </c>
      <c r="GQR6" s="261" t="s">
        <v>320</v>
      </c>
      <c r="GQS6" s="261" t="s">
        <v>320</v>
      </c>
      <c r="GQT6" s="261" t="s">
        <v>320</v>
      </c>
      <c r="GQU6" s="261" t="s">
        <v>320</v>
      </c>
      <c r="GQV6" s="261" t="s">
        <v>320</v>
      </c>
      <c r="GQW6" s="261" t="s">
        <v>320</v>
      </c>
      <c r="GQX6" s="261" t="s">
        <v>320</v>
      </c>
      <c r="GQY6" s="261" t="s">
        <v>320</v>
      </c>
      <c r="GQZ6" s="261" t="s">
        <v>320</v>
      </c>
      <c r="GRA6" s="261" t="s">
        <v>320</v>
      </c>
      <c r="GRB6" s="261" t="s">
        <v>320</v>
      </c>
      <c r="GRC6" s="261" t="s">
        <v>320</v>
      </c>
      <c r="GRD6" s="261" t="s">
        <v>320</v>
      </c>
      <c r="GRE6" s="261" t="s">
        <v>320</v>
      </c>
      <c r="GRF6" s="261" t="s">
        <v>320</v>
      </c>
      <c r="GRG6" s="261" t="s">
        <v>320</v>
      </c>
      <c r="GRH6" s="261" t="s">
        <v>320</v>
      </c>
      <c r="GRI6" s="261" t="s">
        <v>320</v>
      </c>
      <c r="GRJ6" s="261" t="s">
        <v>320</v>
      </c>
      <c r="GRK6" s="261" t="s">
        <v>320</v>
      </c>
      <c r="GRL6" s="261" t="s">
        <v>320</v>
      </c>
      <c r="GRM6" s="261" t="s">
        <v>320</v>
      </c>
      <c r="GRN6" s="261" t="s">
        <v>320</v>
      </c>
      <c r="GRO6" s="261" t="s">
        <v>320</v>
      </c>
      <c r="GRP6" s="261" t="s">
        <v>320</v>
      </c>
      <c r="GRQ6" s="261" t="s">
        <v>320</v>
      </c>
      <c r="GRR6" s="261" t="s">
        <v>320</v>
      </c>
      <c r="GRS6" s="261" t="s">
        <v>320</v>
      </c>
      <c r="GRT6" s="261" t="s">
        <v>320</v>
      </c>
      <c r="GRU6" s="261" t="s">
        <v>320</v>
      </c>
      <c r="GRV6" s="261" t="s">
        <v>320</v>
      </c>
      <c r="GRW6" s="261" t="s">
        <v>320</v>
      </c>
      <c r="GRX6" s="261" t="s">
        <v>320</v>
      </c>
      <c r="GRY6" s="261" t="s">
        <v>320</v>
      </c>
      <c r="GRZ6" s="261" t="s">
        <v>320</v>
      </c>
      <c r="GSA6" s="261" t="s">
        <v>320</v>
      </c>
      <c r="GSB6" s="261" t="s">
        <v>320</v>
      </c>
      <c r="GSC6" s="261" t="s">
        <v>320</v>
      </c>
      <c r="GSD6" s="261" t="s">
        <v>320</v>
      </c>
      <c r="GSE6" s="261" t="s">
        <v>320</v>
      </c>
      <c r="GSF6" s="261" t="s">
        <v>320</v>
      </c>
      <c r="GSG6" s="261" t="s">
        <v>320</v>
      </c>
      <c r="GSH6" s="261" t="s">
        <v>320</v>
      </c>
      <c r="GSI6" s="261" t="s">
        <v>320</v>
      </c>
      <c r="GSJ6" s="261" t="s">
        <v>320</v>
      </c>
      <c r="GSK6" s="261" t="s">
        <v>320</v>
      </c>
      <c r="GSL6" s="261" t="s">
        <v>320</v>
      </c>
      <c r="GSM6" s="261" t="s">
        <v>320</v>
      </c>
      <c r="GSN6" s="261" t="s">
        <v>320</v>
      </c>
      <c r="GSO6" s="261" t="s">
        <v>320</v>
      </c>
      <c r="GSP6" s="261" t="s">
        <v>320</v>
      </c>
      <c r="GSQ6" s="261" t="s">
        <v>320</v>
      </c>
      <c r="GSR6" s="261" t="s">
        <v>320</v>
      </c>
      <c r="GSS6" s="261" t="s">
        <v>320</v>
      </c>
      <c r="GST6" s="261" t="s">
        <v>320</v>
      </c>
      <c r="GSU6" s="261" t="s">
        <v>320</v>
      </c>
      <c r="GSV6" s="261" t="s">
        <v>320</v>
      </c>
      <c r="GSW6" s="261" t="s">
        <v>320</v>
      </c>
      <c r="GSX6" s="261" t="s">
        <v>320</v>
      </c>
      <c r="GSY6" s="261" t="s">
        <v>320</v>
      </c>
      <c r="GSZ6" s="261" t="s">
        <v>320</v>
      </c>
      <c r="GTA6" s="261" t="s">
        <v>320</v>
      </c>
      <c r="GTB6" s="261" t="s">
        <v>320</v>
      </c>
      <c r="GTC6" s="261" t="s">
        <v>320</v>
      </c>
      <c r="GTD6" s="261" t="s">
        <v>320</v>
      </c>
      <c r="GTE6" s="261" t="s">
        <v>320</v>
      </c>
      <c r="GTF6" s="261" t="s">
        <v>320</v>
      </c>
      <c r="GTG6" s="261" t="s">
        <v>320</v>
      </c>
      <c r="GTH6" s="261" t="s">
        <v>320</v>
      </c>
      <c r="GTI6" s="261" t="s">
        <v>320</v>
      </c>
      <c r="GTJ6" s="261" t="s">
        <v>320</v>
      </c>
      <c r="GTK6" s="261" t="s">
        <v>320</v>
      </c>
      <c r="GTL6" s="261" t="s">
        <v>320</v>
      </c>
      <c r="GTM6" s="261" t="s">
        <v>320</v>
      </c>
      <c r="GTN6" s="261" t="s">
        <v>320</v>
      </c>
      <c r="GTO6" s="261" t="s">
        <v>320</v>
      </c>
      <c r="GTP6" s="261" t="s">
        <v>320</v>
      </c>
      <c r="GTQ6" s="261" t="s">
        <v>320</v>
      </c>
      <c r="GTR6" s="261" t="s">
        <v>320</v>
      </c>
      <c r="GTS6" s="261" t="s">
        <v>320</v>
      </c>
      <c r="GTT6" s="261" t="s">
        <v>320</v>
      </c>
      <c r="GTU6" s="261" t="s">
        <v>320</v>
      </c>
      <c r="GTV6" s="261" t="s">
        <v>320</v>
      </c>
      <c r="GTW6" s="261" t="s">
        <v>320</v>
      </c>
      <c r="GTX6" s="261" t="s">
        <v>320</v>
      </c>
      <c r="GTY6" s="261" t="s">
        <v>320</v>
      </c>
      <c r="GTZ6" s="261" t="s">
        <v>320</v>
      </c>
      <c r="GUA6" s="261" t="s">
        <v>320</v>
      </c>
      <c r="GUB6" s="261" t="s">
        <v>320</v>
      </c>
      <c r="GUC6" s="261" t="s">
        <v>320</v>
      </c>
      <c r="GUD6" s="261" t="s">
        <v>320</v>
      </c>
      <c r="GUE6" s="261" t="s">
        <v>320</v>
      </c>
      <c r="GUF6" s="261" t="s">
        <v>320</v>
      </c>
      <c r="GUG6" s="261" t="s">
        <v>320</v>
      </c>
      <c r="GUH6" s="261" t="s">
        <v>320</v>
      </c>
      <c r="GUI6" s="261" t="s">
        <v>320</v>
      </c>
      <c r="GUJ6" s="261" t="s">
        <v>320</v>
      </c>
      <c r="GUK6" s="261" t="s">
        <v>320</v>
      </c>
      <c r="GUL6" s="261" t="s">
        <v>320</v>
      </c>
      <c r="GUM6" s="261" t="s">
        <v>320</v>
      </c>
      <c r="GUN6" s="261" t="s">
        <v>320</v>
      </c>
      <c r="GUO6" s="261" t="s">
        <v>320</v>
      </c>
      <c r="GUP6" s="261" t="s">
        <v>320</v>
      </c>
      <c r="GUQ6" s="261" t="s">
        <v>320</v>
      </c>
      <c r="GUR6" s="261" t="s">
        <v>320</v>
      </c>
      <c r="GUS6" s="261" t="s">
        <v>320</v>
      </c>
      <c r="GUT6" s="261" t="s">
        <v>320</v>
      </c>
      <c r="GUU6" s="261" t="s">
        <v>320</v>
      </c>
      <c r="GUV6" s="261" t="s">
        <v>320</v>
      </c>
      <c r="GUW6" s="261" t="s">
        <v>320</v>
      </c>
      <c r="GUX6" s="261" t="s">
        <v>320</v>
      </c>
      <c r="GUY6" s="261" t="s">
        <v>320</v>
      </c>
      <c r="GUZ6" s="261" t="s">
        <v>320</v>
      </c>
      <c r="GVA6" s="261" t="s">
        <v>320</v>
      </c>
      <c r="GVB6" s="261" t="s">
        <v>320</v>
      </c>
      <c r="GVC6" s="261" t="s">
        <v>320</v>
      </c>
      <c r="GVD6" s="261" t="s">
        <v>320</v>
      </c>
      <c r="GVE6" s="261" t="s">
        <v>320</v>
      </c>
      <c r="GVF6" s="261" t="s">
        <v>320</v>
      </c>
      <c r="GVG6" s="261" t="s">
        <v>320</v>
      </c>
      <c r="GVH6" s="261" t="s">
        <v>320</v>
      </c>
      <c r="GVI6" s="261" t="s">
        <v>320</v>
      </c>
      <c r="GVJ6" s="261" t="s">
        <v>320</v>
      </c>
      <c r="GVK6" s="261" t="s">
        <v>320</v>
      </c>
      <c r="GVL6" s="261" t="s">
        <v>320</v>
      </c>
      <c r="GVM6" s="261" t="s">
        <v>320</v>
      </c>
      <c r="GVN6" s="261" t="s">
        <v>320</v>
      </c>
      <c r="GVO6" s="261" t="s">
        <v>320</v>
      </c>
      <c r="GVP6" s="261" t="s">
        <v>320</v>
      </c>
      <c r="GVQ6" s="261" t="s">
        <v>320</v>
      </c>
      <c r="GVR6" s="261" t="s">
        <v>320</v>
      </c>
      <c r="GVS6" s="261" t="s">
        <v>320</v>
      </c>
      <c r="GVT6" s="261" t="s">
        <v>320</v>
      </c>
      <c r="GVU6" s="261" t="s">
        <v>320</v>
      </c>
      <c r="GVV6" s="261" t="s">
        <v>320</v>
      </c>
      <c r="GVW6" s="261" t="s">
        <v>320</v>
      </c>
      <c r="GVX6" s="261" t="s">
        <v>320</v>
      </c>
      <c r="GVY6" s="261" t="s">
        <v>320</v>
      </c>
      <c r="GVZ6" s="261" t="s">
        <v>320</v>
      </c>
      <c r="GWA6" s="261" t="s">
        <v>320</v>
      </c>
      <c r="GWB6" s="261" t="s">
        <v>320</v>
      </c>
      <c r="GWC6" s="261" t="s">
        <v>320</v>
      </c>
      <c r="GWD6" s="261" t="s">
        <v>320</v>
      </c>
      <c r="GWE6" s="261" t="s">
        <v>320</v>
      </c>
      <c r="GWF6" s="261" t="s">
        <v>320</v>
      </c>
      <c r="GWG6" s="261" t="s">
        <v>320</v>
      </c>
      <c r="GWH6" s="261" t="s">
        <v>320</v>
      </c>
      <c r="GWI6" s="261" t="s">
        <v>320</v>
      </c>
      <c r="GWJ6" s="261" t="s">
        <v>320</v>
      </c>
      <c r="GWK6" s="261" t="s">
        <v>320</v>
      </c>
      <c r="GWL6" s="261" t="s">
        <v>320</v>
      </c>
      <c r="GWM6" s="261" t="s">
        <v>320</v>
      </c>
      <c r="GWN6" s="261" t="s">
        <v>320</v>
      </c>
      <c r="GWO6" s="261" t="s">
        <v>320</v>
      </c>
      <c r="GWP6" s="261" t="s">
        <v>320</v>
      </c>
      <c r="GWQ6" s="261" t="s">
        <v>320</v>
      </c>
      <c r="GWR6" s="261" t="s">
        <v>320</v>
      </c>
      <c r="GWS6" s="261" t="s">
        <v>320</v>
      </c>
      <c r="GWT6" s="261" t="s">
        <v>320</v>
      </c>
      <c r="GWU6" s="261" t="s">
        <v>320</v>
      </c>
      <c r="GWV6" s="261" t="s">
        <v>320</v>
      </c>
      <c r="GWW6" s="261" t="s">
        <v>320</v>
      </c>
      <c r="GWX6" s="261" t="s">
        <v>320</v>
      </c>
      <c r="GWY6" s="261" t="s">
        <v>320</v>
      </c>
      <c r="GWZ6" s="261" t="s">
        <v>320</v>
      </c>
      <c r="GXA6" s="261" t="s">
        <v>320</v>
      </c>
      <c r="GXB6" s="261" t="s">
        <v>320</v>
      </c>
      <c r="GXC6" s="261" t="s">
        <v>320</v>
      </c>
      <c r="GXD6" s="261" t="s">
        <v>320</v>
      </c>
      <c r="GXE6" s="261" t="s">
        <v>320</v>
      </c>
      <c r="GXF6" s="261" t="s">
        <v>320</v>
      </c>
      <c r="GXG6" s="261" t="s">
        <v>320</v>
      </c>
      <c r="GXH6" s="261" t="s">
        <v>320</v>
      </c>
      <c r="GXI6" s="261" t="s">
        <v>320</v>
      </c>
      <c r="GXJ6" s="261" t="s">
        <v>320</v>
      </c>
      <c r="GXK6" s="261" t="s">
        <v>320</v>
      </c>
      <c r="GXL6" s="261" t="s">
        <v>320</v>
      </c>
      <c r="GXM6" s="261" t="s">
        <v>320</v>
      </c>
      <c r="GXN6" s="261" t="s">
        <v>320</v>
      </c>
      <c r="GXO6" s="261" t="s">
        <v>320</v>
      </c>
      <c r="GXP6" s="261" t="s">
        <v>320</v>
      </c>
      <c r="GXQ6" s="261" t="s">
        <v>320</v>
      </c>
      <c r="GXR6" s="261" t="s">
        <v>320</v>
      </c>
      <c r="GXS6" s="261" t="s">
        <v>320</v>
      </c>
      <c r="GXT6" s="261" t="s">
        <v>320</v>
      </c>
      <c r="GXU6" s="261" t="s">
        <v>320</v>
      </c>
      <c r="GXV6" s="261" t="s">
        <v>320</v>
      </c>
      <c r="GXW6" s="261" t="s">
        <v>320</v>
      </c>
      <c r="GXX6" s="261" t="s">
        <v>320</v>
      </c>
      <c r="GXY6" s="261" t="s">
        <v>320</v>
      </c>
      <c r="GXZ6" s="261" t="s">
        <v>320</v>
      </c>
      <c r="GYA6" s="261" t="s">
        <v>320</v>
      </c>
      <c r="GYB6" s="261" t="s">
        <v>320</v>
      </c>
      <c r="GYC6" s="261" t="s">
        <v>320</v>
      </c>
      <c r="GYD6" s="261" t="s">
        <v>320</v>
      </c>
      <c r="GYE6" s="261" t="s">
        <v>320</v>
      </c>
      <c r="GYF6" s="261" t="s">
        <v>320</v>
      </c>
      <c r="GYG6" s="261" t="s">
        <v>320</v>
      </c>
      <c r="GYH6" s="261" t="s">
        <v>320</v>
      </c>
      <c r="GYI6" s="261" t="s">
        <v>320</v>
      </c>
      <c r="GYJ6" s="261" t="s">
        <v>320</v>
      </c>
      <c r="GYK6" s="261" t="s">
        <v>320</v>
      </c>
      <c r="GYL6" s="261" t="s">
        <v>320</v>
      </c>
      <c r="GYM6" s="261" t="s">
        <v>320</v>
      </c>
      <c r="GYN6" s="261" t="s">
        <v>320</v>
      </c>
      <c r="GYO6" s="261" t="s">
        <v>320</v>
      </c>
      <c r="GYP6" s="261" t="s">
        <v>320</v>
      </c>
      <c r="GYQ6" s="261" t="s">
        <v>320</v>
      </c>
      <c r="GYR6" s="261" t="s">
        <v>320</v>
      </c>
      <c r="GYS6" s="261" t="s">
        <v>320</v>
      </c>
      <c r="GYT6" s="261" t="s">
        <v>320</v>
      </c>
      <c r="GYU6" s="261" t="s">
        <v>320</v>
      </c>
      <c r="GYV6" s="261" t="s">
        <v>320</v>
      </c>
      <c r="GYW6" s="261" t="s">
        <v>320</v>
      </c>
      <c r="GYX6" s="261" t="s">
        <v>320</v>
      </c>
      <c r="GYY6" s="261" t="s">
        <v>320</v>
      </c>
      <c r="GYZ6" s="261" t="s">
        <v>320</v>
      </c>
      <c r="GZA6" s="261" t="s">
        <v>320</v>
      </c>
      <c r="GZB6" s="261" t="s">
        <v>320</v>
      </c>
      <c r="GZC6" s="261" t="s">
        <v>320</v>
      </c>
      <c r="GZD6" s="261" t="s">
        <v>320</v>
      </c>
      <c r="GZE6" s="261" t="s">
        <v>320</v>
      </c>
      <c r="GZF6" s="261" t="s">
        <v>320</v>
      </c>
      <c r="GZG6" s="261" t="s">
        <v>320</v>
      </c>
      <c r="GZH6" s="261" t="s">
        <v>320</v>
      </c>
      <c r="GZI6" s="261" t="s">
        <v>320</v>
      </c>
      <c r="GZJ6" s="261" t="s">
        <v>320</v>
      </c>
      <c r="GZK6" s="261" t="s">
        <v>320</v>
      </c>
      <c r="GZL6" s="261" t="s">
        <v>320</v>
      </c>
      <c r="GZM6" s="261" t="s">
        <v>320</v>
      </c>
      <c r="GZN6" s="261" t="s">
        <v>320</v>
      </c>
      <c r="GZO6" s="261" t="s">
        <v>320</v>
      </c>
      <c r="GZP6" s="261" t="s">
        <v>320</v>
      </c>
      <c r="GZQ6" s="261" t="s">
        <v>320</v>
      </c>
      <c r="GZR6" s="261" t="s">
        <v>320</v>
      </c>
      <c r="GZS6" s="261" t="s">
        <v>320</v>
      </c>
      <c r="GZT6" s="261" t="s">
        <v>320</v>
      </c>
      <c r="GZU6" s="261" t="s">
        <v>320</v>
      </c>
      <c r="GZV6" s="261" t="s">
        <v>320</v>
      </c>
      <c r="GZW6" s="261" t="s">
        <v>320</v>
      </c>
      <c r="GZX6" s="261" t="s">
        <v>320</v>
      </c>
      <c r="GZY6" s="261" t="s">
        <v>320</v>
      </c>
      <c r="GZZ6" s="261" t="s">
        <v>320</v>
      </c>
      <c r="HAA6" s="261" t="s">
        <v>320</v>
      </c>
      <c r="HAB6" s="261" t="s">
        <v>320</v>
      </c>
      <c r="HAC6" s="261" t="s">
        <v>320</v>
      </c>
      <c r="HAD6" s="261" t="s">
        <v>320</v>
      </c>
      <c r="HAE6" s="261" t="s">
        <v>320</v>
      </c>
      <c r="HAF6" s="261" t="s">
        <v>320</v>
      </c>
      <c r="HAG6" s="261" t="s">
        <v>320</v>
      </c>
      <c r="HAH6" s="261" t="s">
        <v>320</v>
      </c>
      <c r="HAI6" s="261" t="s">
        <v>320</v>
      </c>
      <c r="HAJ6" s="261" t="s">
        <v>320</v>
      </c>
      <c r="HAK6" s="261" t="s">
        <v>320</v>
      </c>
      <c r="HAL6" s="261" t="s">
        <v>320</v>
      </c>
      <c r="HAM6" s="261" t="s">
        <v>320</v>
      </c>
      <c r="HAN6" s="261" t="s">
        <v>320</v>
      </c>
      <c r="HAO6" s="261" t="s">
        <v>320</v>
      </c>
      <c r="HAP6" s="261" t="s">
        <v>320</v>
      </c>
      <c r="HAQ6" s="261" t="s">
        <v>320</v>
      </c>
      <c r="HAR6" s="261" t="s">
        <v>320</v>
      </c>
      <c r="HAS6" s="261" t="s">
        <v>320</v>
      </c>
      <c r="HAT6" s="261" t="s">
        <v>320</v>
      </c>
      <c r="HAU6" s="261" t="s">
        <v>320</v>
      </c>
      <c r="HAV6" s="261" t="s">
        <v>320</v>
      </c>
      <c r="HAW6" s="261" t="s">
        <v>320</v>
      </c>
      <c r="HAX6" s="261" t="s">
        <v>320</v>
      </c>
      <c r="HAY6" s="261" t="s">
        <v>320</v>
      </c>
      <c r="HAZ6" s="261" t="s">
        <v>320</v>
      </c>
      <c r="HBA6" s="261" t="s">
        <v>320</v>
      </c>
      <c r="HBB6" s="261" t="s">
        <v>320</v>
      </c>
      <c r="HBC6" s="261" t="s">
        <v>320</v>
      </c>
      <c r="HBD6" s="261" t="s">
        <v>320</v>
      </c>
      <c r="HBE6" s="261" t="s">
        <v>320</v>
      </c>
      <c r="HBF6" s="261" t="s">
        <v>320</v>
      </c>
      <c r="HBG6" s="261" t="s">
        <v>320</v>
      </c>
      <c r="HBH6" s="261" t="s">
        <v>320</v>
      </c>
      <c r="HBI6" s="261" t="s">
        <v>320</v>
      </c>
      <c r="HBJ6" s="261" t="s">
        <v>320</v>
      </c>
      <c r="HBK6" s="261" t="s">
        <v>320</v>
      </c>
      <c r="HBL6" s="261" t="s">
        <v>320</v>
      </c>
      <c r="HBM6" s="261" t="s">
        <v>320</v>
      </c>
      <c r="HBN6" s="261" t="s">
        <v>320</v>
      </c>
      <c r="HBO6" s="261" t="s">
        <v>320</v>
      </c>
      <c r="HBP6" s="261" t="s">
        <v>320</v>
      </c>
      <c r="HBQ6" s="261" t="s">
        <v>320</v>
      </c>
      <c r="HBR6" s="261" t="s">
        <v>320</v>
      </c>
      <c r="HBS6" s="261" t="s">
        <v>320</v>
      </c>
      <c r="HBT6" s="261" t="s">
        <v>320</v>
      </c>
      <c r="HBU6" s="261" t="s">
        <v>320</v>
      </c>
      <c r="HBV6" s="261" t="s">
        <v>320</v>
      </c>
      <c r="HBW6" s="261" t="s">
        <v>320</v>
      </c>
      <c r="HBX6" s="261" t="s">
        <v>320</v>
      </c>
      <c r="HBY6" s="261" t="s">
        <v>320</v>
      </c>
      <c r="HBZ6" s="261" t="s">
        <v>320</v>
      </c>
      <c r="HCA6" s="261" t="s">
        <v>320</v>
      </c>
      <c r="HCB6" s="261" t="s">
        <v>320</v>
      </c>
      <c r="HCC6" s="261" t="s">
        <v>320</v>
      </c>
      <c r="HCD6" s="261" t="s">
        <v>320</v>
      </c>
      <c r="HCE6" s="261" t="s">
        <v>320</v>
      </c>
      <c r="HCF6" s="261" t="s">
        <v>320</v>
      </c>
      <c r="HCG6" s="261" t="s">
        <v>320</v>
      </c>
      <c r="HCH6" s="261" t="s">
        <v>320</v>
      </c>
      <c r="HCI6" s="261" t="s">
        <v>320</v>
      </c>
      <c r="HCJ6" s="261" t="s">
        <v>320</v>
      </c>
      <c r="HCK6" s="261" t="s">
        <v>320</v>
      </c>
      <c r="HCL6" s="261" t="s">
        <v>320</v>
      </c>
      <c r="HCM6" s="261" t="s">
        <v>320</v>
      </c>
      <c r="HCN6" s="261" t="s">
        <v>320</v>
      </c>
      <c r="HCO6" s="261" t="s">
        <v>320</v>
      </c>
      <c r="HCP6" s="261" t="s">
        <v>320</v>
      </c>
      <c r="HCQ6" s="261" t="s">
        <v>320</v>
      </c>
      <c r="HCR6" s="261" t="s">
        <v>320</v>
      </c>
      <c r="HCS6" s="261" t="s">
        <v>320</v>
      </c>
      <c r="HCT6" s="261" t="s">
        <v>320</v>
      </c>
      <c r="HCU6" s="261" t="s">
        <v>320</v>
      </c>
      <c r="HCV6" s="261" t="s">
        <v>320</v>
      </c>
      <c r="HCW6" s="261" t="s">
        <v>320</v>
      </c>
      <c r="HCX6" s="261" t="s">
        <v>320</v>
      </c>
      <c r="HCY6" s="261" t="s">
        <v>320</v>
      </c>
      <c r="HCZ6" s="261" t="s">
        <v>320</v>
      </c>
      <c r="HDA6" s="261" t="s">
        <v>320</v>
      </c>
      <c r="HDB6" s="261" t="s">
        <v>320</v>
      </c>
      <c r="HDC6" s="261" t="s">
        <v>320</v>
      </c>
      <c r="HDD6" s="261" t="s">
        <v>320</v>
      </c>
      <c r="HDE6" s="261" t="s">
        <v>320</v>
      </c>
      <c r="HDF6" s="261" t="s">
        <v>320</v>
      </c>
      <c r="HDG6" s="261" t="s">
        <v>320</v>
      </c>
      <c r="HDH6" s="261" t="s">
        <v>320</v>
      </c>
      <c r="HDI6" s="261" t="s">
        <v>320</v>
      </c>
      <c r="HDJ6" s="261" t="s">
        <v>320</v>
      </c>
      <c r="HDK6" s="261" t="s">
        <v>320</v>
      </c>
      <c r="HDL6" s="261" t="s">
        <v>320</v>
      </c>
      <c r="HDM6" s="261" t="s">
        <v>320</v>
      </c>
      <c r="HDN6" s="261" t="s">
        <v>320</v>
      </c>
      <c r="HDO6" s="261" t="s">
        <v>320</v>
      </c>
      <c r="HDP6" s="261" t="s">
        <v>320</v>
      </c>
      <c r="HDQ6" s="261" t="s">
        <v>320</v>
      </c>
      <c r="HDR6" s="261" t="s">
        <v>320</v>
      </c>
      <c r="HDS6" s="261" t="s">
        <v>320</v>
      </c>
      <c r="HDT6" s="261" t="s">
        <v>320</v>
      </c>
      <c r="HDU6" s="261" t="s">
        <v>320</v>
      </c>
      <c r="HDV6" s="261" t="s">
        <v>320</v>
      </c>
      <c r="HDW6" s="261" t="s">
        <v>320</v>
      </c>
      <c r="HDX6" s="261" t="s">
        <v>320</v>
      </c>
      <c r="HDY6" s="261" t="s">
        <v>320</v>
      </c>
      <c r="HDZ6" s="261" t="s">
        <v>320</v>
      </c>
      <c r="HEA6" s="261" t="s">
        <v>320</v>
      </c>
      <c r="HEB6" s="261" t="s">
        <v>320</v>
      </c>
      <c r="HEC6" s="261" t="s">
        <v>320</v>
      </c>
      <c r="HED6" s="261" t="s">
        <v>320</v>
      </c>
      <c r="HEE6" s="261" t="s">
        <v>320</v>
      </c>
      <c r="HEF6" s="261" t="s">
        <v>320</v>
      </c>
      <c r="HEG6" s="261" t="s">
        <v>320</v>
      </c>
      <c r="HEH6" s="261" t="s">
        <v>320</v>
      </c>
      <c r="HEI6" s="261" t="s">
        <v>320</v>
      </c>
      <c r="HEJ6" s="261" t="s">
        <v>320</v>
      </c>
      <c r="HEK6" s="261" t="s">
        <v>320</v>
      </c>
      <c r="HEL6" s="261" t="s">
        <v>320</v>
      </c>
      <c r="HEM6" s="261" t="s">
        <v>320</v>
      </c>
      <c r="HEN6" s="261" t="s">
        <v>320</v>
      </c>
      <c r="HEO6" s="261" t="s">
        <v>320</v>
      </c>
      <c r="HEP6" s="261" t="s">
        <v>320</v>
      </c>
      <c r="HEQ6" s="261" t="s">
        <v>320</v>
      </c>
      <c r="HER6" s="261" t="s">
        <v>320</v>
      </c>
      <c r="HES6" s="261" t="s">
        <v>320</v>
      </c>
      <c r="HET6" s="261" t="s">
        <v>320</v>
      </c>
      <c r="HEU6" s="261" t="s">
        <v>320</v>
      </c>
      <c r="HEV6" s="261" t="s">
        <v>320</v>
      </c>
      <c r="HEW6" s="261" t="s">
        <v>320</v>
      </c>
      <c r="HEX6" s="261" t="s">
        <v>320</v>
      </c>
      <c r="HEY6" s="261" t="s">
        <v>320</v>
      </c>
      <c r="HEZ6" s="261" t="s">
        <v>320</v>
      </c>
      <c r="HFA6" s="261" t="s">
        <v>320</v>
      </c>
      <c r="HFB6" s="261" t="s">
        <v>320</v>
      </c>
      <c r="HFC6" s="261" t="s">
        <v>320</v>
      </c>
      <c r="HFD6" s="261" t="s">
        <v>320</v>
      </c>
      <c r="HFE6" s="261" t="s">
        <v>320</v>
      </c>
      <c r="HFF6" s="261" t="s">
        <v>320</v>
      </c>
      <c r="HFG6" s="261" t="s">
        <v>320</v>
      </c>
      <c r="HFH6" s="261" t="s">
        <v>320</v>
      </c>
      <c r="HFI6" s="261" t="s">
        <v>320</v>
      </c>
      <c r="HFJ6" s="261" t="s">
        <v>320</v>
      </c>
      <c r="HFK6" s="261" t="s">
        <v>320</v>
      </c>
      <c r="HFL6" s="261" t="s">
        <v>320</v>
      </c>
      <c r="HFM6" s="261" t="s">
        <v>320</v>
      </c>
      <c r="HFN6" s="261" t="s">
        <v>320</v>
      </c>
      <c r="HFO6" s="261" t="s">
        <v>320</v>
      </c>
      <c r="HFP6" s="261" t="s">
        <v>320</v>
      </c>
      <c r="HFQ6" s="261" t="s">
        <v>320</v>
      </c>
      <c r="HFR6" s="261" t="s">
        <v>320</v>
      </c>
      <c r="HFS6" s="261" t="s">
        <v>320</v>
      </c>
      <c r="HFT6" s="261" t="s">
        <v>320</v>
      </c>
      <c r="HFU6" s="261" t="s">
        <v>320</v>
      </c>
      <c r="HFV6" s="261" t="s">
        <v>320</v>
      </c>
      <c r="HFW6" s="261" t="s">
        <v>320</v>
      </c>
      <c r="HFX6" s="261" t="s">
        <v>320</v>
      </c>
      <c r="HFY6" s="261" t="s">
        <v>320</v>
      </c>
      <c r="HFZ6" s="261" t="s">
        <v>320</v>
      </c>
      <c r="HGA6" s="261" t="s">
        <v>320</v>
      </c>
      <c r="HGB6" s="261" t="s">
        <v>320</v>
      </c>
      <c r="HGC6" s="261" t="s">
        <v>320</v>
      </c>
      <c r="HGD6" s="261" t="s">
        <v>320</v>
      </c>
      <c r="HGE6" s="261" t="s">
        <v>320</v>
      </c>
      <c r="HGF6" s="261" t="s">
        <v>320</v>
      </c>
      <c r="HGG6" s="261" t="s">
        <v>320</v>
      </c>
      <c r="HGH6" s="261" t="s">
        <v>320</v>
      </c>
      <c r="HGI6" s="261" t="s">
        <v>320</v>
      </c>
      <c r="HGJ6" s="261" t="s">
        <v>320</v>
      </c>
      <c r="HGK6" s="261" t="s">
        <v>320</v>
      </c>
      <c r="HGL6" s="261" t="s">
        <v>320</v>
      </c>
      <c r="HGM6" s="261" t="s">
        <v>320</v>
      </c>
      <c r="HGN6" s="261" t="s">
        <v>320</v>
      </c>
      <c r="HGO6" s="261" t="s">
        <v>320</v>
      </c>
      <c r="HGP6" s="261" t="s">
        <v>320</v>
      </c>
      <c r="HGQ6" s="261" t="s">
        <v>320</v>
      </c>
      <c r="HGR6" s="261" t="s">
        <v>320</v>
      </c>
      <c r="HGS6" s="261" t="s">
        <v>320</v>
      </c>
      <c r="HGT6" s="261" t="s">
        <v>320</v>
      </c>
      <c r="HGU6" s="261" t="s">
        <v>320</v>
      </c>
      <c r="HGV6" s="261" t="s">
        <v>320</v>
      </c>
      <c r="HGW6" s="261" t="s">
        <v>320</v>
      </c>
      <c r="HGX6" s="261" t="s">
        <v>320</v>
      </c>
      <c r="HGY6" s="261" t="s">
        <v>320</v>
      </c>
      <c r="HGZ6" s="261" t="s">
        <v>320</v>
      </c>
      <c r="HHA6" s="261" t="s">
        <v>320</v>
      </c>
      <c r="HHB6" s="261" t="s">
        <v>320</v>
      </c>
      <c r="HHC6" s="261" t="s">
        <v>320</v>
      </c>
      <c r="HHD6" s="261" t="s">
        <v>320</v>
      </c>
      <c r="HHE6" s="261" t="s">
        <v>320</v>
      </c>
      <c r="HHF6" s="261" t="s">
        <v>320</v>
      </c>
      <c r="HHG6" s="261" t="s">
        <v>320</v>
      </c>
      <c r="HHH6" s="261" t="s">
        <v>320</v>
      </c>
      <c r="HHI6" s="261" t="s">
        <v>320</v>
      </c>
      <c r="HHJ6" s="261" t="s">
        <v>320</v>
      </c>
      <c r="HHK6" s="261" t="s">
        <v>320</v>
      </c>
      <c r="HHL6" s="261" t="s">
        <v>320</v>
      </c>
      <c r="HHM6" s="261" t="s">
        <v>320</v>
      </c>
      <c r="HHN6" s="261" t="s">
        <v>320</v>
      </c>
      <c r="HHO6" s="261" t="s">
        <v>320</v>
      </c>
      <c r="HHP6" s="261" t="s">
        <v>320</v>
      </c>
      <c r="HHQ6" s="261" t="s">
        <v>320</v>
      </c>
      <c r="HHR6" s="261" t="s">
        <v>320</v>
      </c>
      <c r="HHS6" s="261" t="s">
        <v>320</v>
      </c>
      <c r="HHT6" s="261" t="s">
        <v>320</v>
      </c>
      <c r="HHU6" s="261" t="s">
        <v>320</v>
      </c>
      <c r="HHV6" s="261" t="s">
        <v>320</v>
      </c>
      <c r="HHW6" s="261" t="s">
        <v>320</v>
      </c>
      <c r="HHX6" s="261" t="s">
        <v>320</v>
      </c>
      <c r="HHY6" s="261" t="s">
        <v>320</v>
      </c>
      <c r="HHZ6" s="261" t="s">
        <v>320</v>
      </c>
      <c r="HIA6" s="261" t="s">
        <v>320</v>
      </c>
      <c r="HIB6" s="261" t="s">
        <v>320</v>
      </c>
      <c r="HIC6" s="261" t="s">
        <v>320</v>
      </c>
      <c r="HID6" s="261" t="s">
        <v>320</v>
      </c>
      <c r="HIE6" s="261" t="s">
        <v>320</v>
      </c>
      <c r="HIF6" s="261" t="s">
        <v>320</v>
      </c>
      <c r="HIG6" s="261" t="s">
        <v>320</v>
      </c>
      <c r="HIH6" s="261" t="s">
        <v>320</v>
      </c>
      <c r="HII6" s="261" t="s">
        <v>320</v>
      </c>
      <c r="HIJ6" s="261" t="s">
        <v>320</v>
      </c>
      <c r="HIK6" s="261" t="s">
        <v>320</v>
      </c>
      <c r="HIL6" s="261" t="s">
        <v>320</v>
      </c>
      <c r="HIM6" s="261" t="s">
        <v>320</v>
      </c>
      <c r="HIN6" s="261" t="s">
        <v>320</v>
      </c>
      <c r="HIO6" s="261" t="s">
        <v>320</v>
      </c>
      <c r="HIP6" s="261" t="s">
        <v>320</v>
      </c>
      <c r="HIQ6" s="261" t="s">
        <v>320</v>
      </c>
      <c r="HIR6" s="261" t="s">
        <v>320</v>
      </c>
      <c r="HIS6" s="261" t="s">
        <v>320</v>
      </c>
      <c r="HIT6" s="261" t="s">
        <v>320</v>
      </c>
      <c r="HIU6" s="261" t="s">
        <v>320</v>
      </c>
      <c r="HIV6" s="261" t="s">
        <v>320</v>
      </c>
      <c r="HIW6" s="261" t="s">
        <v>320</v>
      </c>
      <c r="HIX6" s="261" t="s">
        <v>320</v>
      </c>
      <c r="HIY6" s="261" t="s">
        <v>320</v>
      </c>
      <c r="HIZ6" s="261" t="s">
        <v>320</v>
      </c>
      <c r="HJA6" s="261" t="s">
        <v>320</v>
      </c>
      <c r="HJB6" s="261" t="s">
        <v>320</v>
      </c>
      <c r="HJC6" s="261" t="s">
        <v>320</v>
      </c>
      <c r="HJD6" s="261" t="s">
        <v>320</v>
      </c>
      <c r="HJE6" s="261" t="s">
        <v>320</v>
      </c>
      <c r="HJF6" s="261" t="s">
        <v>320</v>
      </c>
      <c r="HJG6" s="261" t="s">
        <v>320</v>
      </c>
      <c r="HJH6" s="261" t="s">
        <v>320</v>
      </c>
      <c r="HJI6" s="261" t="s">
        <v>320</v>
      </c>
      <c r="HJJ6" s="261" t="s">
        <v>320</v>
      </c>
      <c r="HJK6" s="261" t="s">
        <v>320</v>
      </c>
      <c r="HJL6" s="261" t="s">
        <v>320</v>
      </c>
      <c r="HJM6" s="261" t="s">
        <v>320</v>
      </c>
      <c r="HJN6" s="261" t="s">
        <v>320</v>
      </c>
      <c r="HJO6" s="261" t="s">
        <v>320</v>
      </c>
      <c r="HJP6" s="261" t="s">
        <v>320</v>
      </c>
      <c r="HJQ6" s="261" t="s">
        <v>320</v>
      </c>
      <c r="HJR6" s="261" t="s">
        <v>320</v>
      </c>
      <c r="HJS6" s="261" t="s">
        <v>320</v>
      </c>
      <c r="HJT6" s="261" t="s">
        <v>320</v>
      </c>
      <c r="HJU6" s="261" t="s">
        <v>320</v>
      </c>
      <c r="HJV6" s="261" t="s">
        <v>320</v>
      </c>
      <c r="HJW6" s="261" t="s">
        <v>320</v>
      </c>
      <c r="HJX6" s="261" t="s">
        <v>320</v>
      </c>
      <c r="HJY6" s="261" t="s">
        <v>320</v>
      </c>
      <c r="HJZ6" s="261" t="s">
        <v>320</v>
      </c>
      <c r="HKA6" s="261" t="s">
        <v>320</v>
      </c>
      <c r="HKB6" s="261" t="s">
        <v>320</v>
      </c>
      <c r="HKC6" s="261" t="s">
        <v>320</v>
      </c>
      <c r="HKD6" s="261" t="s">
        <v>320</v>
      </c>
      <c r="HKE6" s="261" t="s">
        <v>320</v>
      </c>
      <c r="HKF6" s="261" t="s">
        <v>320</v>
      </c>
      <c r="HKG6" s="261" t="s">
        <v>320</v>
      </c>
      <c r="HKH6" s="261" t="s">
        <v>320</v>
      </c>
      <c r="HKI6" s="261" t="s">
        <v>320</v>
      </c>
      <c r="HKJ6" s="261" t="s">
        <v>320</v>
      </c>
      <c r="HKK6" s="261" t="s">
        <v>320</v>
      </c>
      <c r="HKL6" s="261" t="s">
        <v>320</v>
      </c>
      <c r="HKM6" s="261" t="s">
        <v>320</v>
      </c>
      <c r="HKN6" s="261" t="s">
        <v>320</v>
      </c>
      <c r="HKO6" s="261" t="s">
        <v>320</v>
      </c>
      <c r="HKP6" s="261" t="s">
        <v>320</v>
      </c>
      <c r="HKQ6" s="261" t="s">
        <v>320</v>
      </c>
      <c r="HKR6" s="261" t="s">
        <v>320</v>
      </c>
      <c r="HKS6" s="261" t="s">
        <v>320</v>
      </c>
      <c r="HKT6" s="261" t="s">
        <v>320</v>
      </c>
      <c r="HKU6" s="261" t="s">
        <v>320</v>
      </c>
      <c r="HKV6" s="261" t="s">
        <v>320</v>
      </c>
      <c r="HKW6" s="261" t="s">
        <v>320</v>
      </c>
      <c r="HKX6" s="261" t="s">
        <v>320</v>
      </c>
      <c r="HKY6" s="261" t="s">
        <v>320</v>
      </c>
      <c r="HKZ6" s="261" t="s">
        <v>320</v>
      </c>
      <c r="HLA6" s="261" t="s">
        <v>320</v>
      </c>
      <c r="HLB6" s="261" t="s">
        <v>320</v>
      </c>
      <c r="HLC6" s="261" t="s">
        <v>320</v>
      </c>
      <c r="HLD6" s="261" t="s">
        <v>320</v>
      </c>
      <c r="HLE6" s="261" t="s">
        <v>320</v>
      </c>
      <c r="HLF6" s="261" t="s">
        <v>320</v>
      </c>
      <c r="HLG6" s="261" t="s">
        <v>320</v>
      </c>
      <c r="HLH6" s="261" t="s">
        <v>320</v>
      </c>
      <c r="HLI6" s="261" t="s">
        <v>320</v>
      </c>
      <c r="HLJ6" s="261" t="s">
        <v>320</v>
      </c>
      <c r="HLK6" s="261" t="s">
        <v>320</v>
      </c>
      <c r="HLL6" s="261" t="s">
        <v>320</v>
      </c>
      <c r="HLM6" s="261" t="s">
        <v>320</v>
      </c>
      <c r="HLN6" s="261" t="s">
        <v>320</v>
      </c>
      <c r="HLO6" s="261" t="s">
        <v>320</v>
      </c>
      <c r="HLP6" s="261" t="s">
        <v>320</v>
      </c>
      <c r="HLQ6" s="261" t="s">
        <v>320</v>
      </c>
      <c r="HLR6" s="261" t="s">
        <v>320</v>
      </c>
      <c r="HLS6" s="261" t="s">
        <v>320</v>
      </c>
      <c r="HLT6" s="261" t="s">
        <v>320</v>
      </c>
      <c r="HLU6" s="261" t="s">
        <v>320</v>
      </c>
      <c r="HLV6" s="261" t="s">
        <v>320</v>
      </c>
      <c r="HLW6" s="261" t="s">
        <v>320</v>
      </c>
      <c r="HLX6" s="261" t="s">
        <v>320</v>
      </c>
      <c r="HLY6" s="261" t="s">
        <v>320</v>
      </c>
      <c r="HLZ6" s="261" t="s">
        <v>320</v>
      </c>
      <c r="HMA6" s="261" t="s">
        <v>320</v>
      </c>
      <c r="HMB6" s="261" t="s">
        <v>320</v>
      </c>
      <c r="HMC6" s="261" t="s">
        <v>320</v>
      </c>
      <c r="HMD6" s="261" t="s">
        <v>320</v>
      </c>
      <c r="HME6" s="261" t="s">
        <v>320</v>
      </c>
      <c r="HMF6" s="261" t="s">
        <v>320</v>
      </c>
      <c r="HMG6" s="261" t="s">
        <v>320</v>
      </c>
      <c r="HMH6" s="261" t="s">
        <v>320</v>
      </c>
      <c r="HMI6" s="261" t="s">
        <v>320</v>
      </c>
      <c r="HMJ6" s="261" t="s">
        <v>320</v>
      </c>
      <c r="HMK6" s="261" t="s">
        <v>320</v>
      </c>
      <c r="HML6" s="261" t="s">
        <v>320</v>
      </c>
      <c r="HMM6" s="261" t="s">
        <v>320</v>
      </c>
      <c r="HMN6" s="261" t="s">
        <v>320</v>
      </c>
      <c r="HMO6" s="261" t="s">
        <v>320</v>
      </c>
      <c r="HMP6" s="261" t="s">
        <v>320</v>
      </c>
      <c r="HMQ6" s="261" t="s">
        <v>320</v>
      </c>
      <c r="HMR6" s="261" t="s">
        <v>320</v>
      </c>
      <c r="HMS6" s="261" t="s">
        <v>320</v>
      </c>
      <c r="HMT6" s="261" t="s">
        <v>320</v>
      </c>
      <c r="HMU6" s="261" t="s">
        <v>320</v>
      </c>
      <c r="HMV6" s="261" t="s">
        <v>320</v>
      </c>
      <c r="HMW6" s="261" t="s">
        <v>320</v>
      </c>
      <c r="HMX6" s="261" t="s">
        <v>320</v>
      </c>
      <c r="HMY6" s="261" t="s">
        <v>320</v>
      </c>
      <c r="HMZ6" s="261" t="s">
        <v>320</v>
      </c>
      <c r="HNA6" s="261" t="s">
        <v>320</v>
      </c>
      <c r="HNB6" s="261" t="s">
        <v>320</v>
      </c>
      <c r="HNC6" s="261" t="s">
        <v>320</v>
      </c>
      <c r="HND6" s="261" t="s">
        <v>320</v>
      </c>
      <c r="HNE6" s="261" t="s">
        <v>320</v>
      </c>
      <c r="HNF6" s="261" t="s">
        <v>320</v>
      </c>
      <c r="HNG6" s="261" t="s">
        <v>320</v>
      </c>
      <c r="HNH6" s="261" t="s">
        <v>320</v>
      </c>
      <c r="HNI6" s="261" t="s">
        <v>320</v>
      </c>
      <c r="HNJ6" s="261" t="s">
        <v>320</v>
      </c>
      <c r="HNK6" s="261" t="s">
        <v>320</v>
      </c>
      <c r="HNL6" s="261" t="s">
        <v>320</v>
      </c>
      <c r="HNM6" s="261" t="s">
        <v>320</v>
      </c>
      <c r="HNN6" s="261" t="s">
        <v>320</v>
      </c>
      <c r="HNO6" s="261" t="s">
        <v>320</v>
      </c>
      <c r="HNP6" s="261" t="s">
        <v>320</v>
      </c>
      <c r="HNQ6" s="261" t="s">
        <v>320</v>
      </c>
      <c r="HNR6" s="261" t="s">
        <v>320</v>
      </c>
      <c r="HNS6" s="261" t="s">
        <v>320</v>
      </c>
      <c r="HNT6" s="261" t="s">
        <v>320</v>
      </c>
      <c r="HNU6" s="261" t="s">
        <v>320</v>
      </c>
      <c r="HNV6" s="261" t="s">
        <v>320</v>
      </c>
      <c r="HNW6" s="261" t="s">
        <v>320</v>
      </c>
      <c r="HNX6" s="261" t="s">
        <v>320</v>
      </c>
      <c r="HNY6" s="261" t="s">
        <v>320</v>
      </c>
      <c r="HNZ6" s="261" t="s">
        <v>320</v>
      </c>
      <c r="HOA6" s="261" t="s">
        <v>320</v>
      </c>
      <c r="HOB6" s="261" t="s">
        <v>320</v>
      </c>
      <c r="HOC6" s="261" t="s">
        <v>320</v>
      </c>
      <c r="HOD6" s="261" t="s">
        <v>320</v>
      </c>
      <c r="HOE6" s="261" t="s">
        <v>320</v>
      </c>
      <c r="HOF6" s="261" t="s">
        <v>320</v>
      </c>
      <c r="HOG6" s="261" t="s">
        <v>320</v>
      </c>
      <c r="HOH6" s="261" t="s">
        <v>320</v>
      </c>
      <c r="HOI6" s="261" t="s">
        <v>320</v>
      </c>
      <c r="HOJ6" s="261" t="s">
        <v>320</v>
      </c>
      <c r="HOK6" s="261" t="s">
        <v>320</v>
      </c>
      <c r="HOL6" s="261" t="s">
        <v>320</v>
      </c>
      <c r="HOM6" s="261" t="s">
        <v>320</v>
      </c>
      <c r="HON6" s="261" t="s">
        <v>320</v>
      </c>
      <c r="HOO6" s="261" t="s">
        <v>320</v>
      </c>
      <c r="HOP6" s="261" t="s">
        <v>320</v>
      </c>
      <c r="HOQ6" s="261" t="s">
        <v>320</v>
      </c>
      <c r="HOR6" s="261" t="s">
        <v>320</v>
      </c>
      <c r="HOS6" s="261" t="s">
        <v>320</v>
      </c>
      <c r="HOT6" s="261" t="s">
        <v>320</v>
      </c>
      <c r="HOU6" s="261" t="s">
        <v>320</v>
      </c>
      <c r="HOV6" s="261" t="s">
        <v>320</v>
      </c>
      <c r="HOW6" s="261" t="s">
        <v>320</v>
      </c>
      <c r="HOX6" s="261" t="s">
        <v>320</v>
      </c>
      <c r="HOY6" s="261" t="s">
        <v>320</v>
      </c>
      <c r="HOZ6" s="261" t="s">
        <v>320</v>
      </c>
      <c r="HPA6" s="261" t="s">
        <v>320</v>
      </c>
      <c r="HPB6" s="261" t="s">
        <v>320</v>
      </c>
      <c r="HPC6" s="261" t="s">
        <v>320</v>
      </c>
      <c r="HPD6" s="261" t="s">
        <v>320</v>
      </c>
      <c r="HPE6" s="261" t="s">
        <v>320</v>
      </c>
      <c r="HPF6" s="261" t="s">
        <v>320</v>
      </c>
      <c r="HPG6" s="261" t="s">
        <v>320</v>
      </c>
      <c r="HPH6" s="261" t="s">
        <v>320</v>
      </c>
      <c r="HPI6" s="261" t="s">
        <v>320</v>
      </c>
      <c r="HPJ6" s="261" t="s">
        <v>320</v>
      </c>
      <c r="HPK6" s="261" t="s">
        <v>320</v>
      </c>
      <c r="HPL6" s="261" t="s">
        <v>320</v>
      </c>
      <c r="HPM6" s="261" t="s">
        <v>320</v>
      </c>
      <c r="HPN6" s="261" t="s">
        <v>320</v>
      </c>
      <c r="HPO6" s="261" t="s">
        <v>320</v>
      </c>
      <c r="HPP6" s="261" t="s">
        <v>320</v>
      </c>
      <c r="HPQ6" s="261" t="s">
        <v>320</v>
      </c>
      <c r="HPR6" s="261" t="s">
        <v>320</v>
      </c>
      <c r="HPS6" s="261" t="s">
        <v>320</v>
      </c>
      <c r="HPT6" s="261" t="s">
        <v>320</v>
      </c>
      <c r="HPU6" s="261" t="s">
        <v>320</v>
      </c>
      <c r="HPV6" s="261" t="s">
        <v>320</v>
      </c>
      <c r="HPW6" s="261" t="s">
        <v>320</v>
      </c>
      <c r="HPX6" s="261" t="s">
        <v>320</v>
      </c>
      <c r="HPY6" s="261" t="s">
        <v>320</v>
      </c>
      <c r="HPZ6" s="261" t="s">
        <v>320</v>
      </c>
      <c r="HQA6" s="261" t="s">
        <v>320</v>
      </c>
      <c r="HQB6" s="261" t="s">
        <v>320</v>
      </c>
      <c r="HQC6" s="261" t="s">
        <v>320</v>
      </c>
      <c r="HQD6" s="261" t="s">
        <v>320</v>
      </c>
      <c r="HQE6" s="261" t="s">
        <v>320</v>
      </c>
      <c r="HQF6" s="261" t="s">
        <v>320</v>
      </c>
      <c r="HQG6" s="261" t="s">
        <v>320</v>
      </c>
      <c r="HQH6" s="261" t="s">
        <v>320</v>
      </c>
      <c r="HQI6" s="261" t="s">
        <v>320</v>
      </c>
      <c r="HQJ6" s="261" t="s">
        <v>320</v>
      </c>
      <c r="HQK6" s="261" t="s">
        <v>320</v>
      </c>
      <c r="HQL6" s="261" t="s">
        <v>320</v>
      </c>
      <c r="HQM6" s="261" t="s">
        <v>320</v>
      </c>
      <c r="HQN6" s="261" t="s">
        <v>320</v>
      </c>
      <c r="HQO6" s="261" t="s">
        <v>320</v>
      </c>
      <c r="HQP6" s="261" t="s">
        <v>320</v>
      </c>
      <c r="HQQ6" s="261" t="s">
        <v>320</v>
      </c>
      <c r="HQR6" s="261" t="s">
        <v>320</v>
      </c>
      <c r="HQS6" s="261" t="s">
        <v>320</v>
      </c>
      <c r="HQT6" s="261" t="s">
        <v>320</v>
      </c>
      <c r="HQU6" s="261" t="s">
        <v>320</v>
      </c>
      <c r="HQV6" s="261" t="s">
        <v>320</v>
      </c>
      <c r="HQW6" s="261" t="s">
        <v>320</v>
      </c>
      <c r="HQX6" s="261" t="s">
        <v>320</v>
      </c>
      <c r="HQY6" s="261" t="s">
        <v>320</v>
      </c>
      <c r="HQZ6" s="261" t="s">
        <v>320</v>
      </c>
      <c r="HRA6" s="261" t="s">
        <v>320</v>
      </c>
      <c r="HRB6" s="261" t="s">
        <v>320</v>
      </c>
      <c r="HRC6" s="261" t="s">
        <v>320</v>
      </c>
      <c r="HRD6" s="261" t="s">
        <v>320</v>
      </c>
      <c r="HRE6" s="261" t="s">
        <v>320</v>
      </c>
      <c r="HRF6" s="261" t="s">
        <v>320</v>
      </c>
      <c r="HRG6" s="261" t="s">
        <v>320</v>
      </c>
      <c r="HRH6" s="261" t="s">
        <v>320</v>
      </c>
      <c r="HRI6" s="261" t="s">
        <v>320</v>
      </c>
      <c r="HRJ6" s="261" t="s">
        <v>320</v>
      </c>
      <c r="HRK6" s="261" t="s">
        <v>320</v>
      </c>
      <c r="HRL6" s="261" t="s">
        <v>320</v>
      </c>
      <c r="HRM6" s="261" t="s">
        <v>320</v>
      </c>
      <c r="HRN6" s="261" t="s">
        <v>320</v>
      </c>
      <c r="HRO6" s="261" t="s">
        <v>320</v>
      </c>
      <c r="HRP6" s="261" t="s">
        <v>320</v>
      </c>
      <c r="HRQ6" s="261" t="s">
        <v>320</v>
      </c>
      <c r="HRR6" s="261" t="s">
        <v>320</v>
      </c>
      <c r="HRS6" s="261" t="s">
        <v>320</v>
      </c>
      <c r="HRT6" s="261" t="s">
        <v>320</v>
      </c>
      <c r="HRU6" s="261" t="s">
        <v>320</v>
      </c>
      <c r="HRV6" s="261" t="s">
        <v>320</v>
      </c>
      <c r="HRW6" s="261" t="s">
        <v>320</v>
      </c>
      <c r="HRX6" s="261" t="s">
        <v>320</v>
      </c>
      <c r="HRY6" s="261" t="s">
        <v>320</v>
      </c>
      <c r="HRZ6" s="261" t="s">
        <v>320</v>
      </c>
      <c r="HSA6" s="261" t="s">
        <v>320</v>
      </c>
      <c r="HSB6" s="261" t="s">
        <v>320</v>
      </c>
      <c r="HSC6" s="261" t="s">
        <v>320</v>
      </c>
      <c r="HSD6" s="261" t="s">
        <v>320</v>
      </c>
      <c r="HSE6" s="261" t="s">
        <v>320</v>
      </c>
      <c r="HSF6" s="261" t="s">
        <v>320</v>
      </c>
      <c r="HSG6" s="261" t="s">
        <v>320</v>
      </c>
      <c r="HSH6" s="261" t="s">
        <v>320</v>
      </c>
      <c r="HSI6" s="261" t="s">
        <v>320</v>
      </c>
      <c r="HSJ6" s="261" t="s">
        <v>320</v>
      </c>
      <c r="HSK6" s="261" t="s">
        <v>320</v>
      </c>
      <c r="HSL6" s="261" t="s">
        <v>320</v>
      </c>
      <c r="HSM6" s="261" t="s">
        <v>320</v>
      </c>
      <c r="HSN6" s="261" t="s">
        <v>320</v>
      </c>
      <c r="HSO6" s="261" t="s">
        <v>320</v>
      </c>
      <c r="HSP6" s="261" t="s">
        <v>320</v>
      </c>
      <c r="HSQ6" s="261" t="s">
        <v>320</v>
      </c>
      <c r="HSR6" s="261" t="s">
        <v>320</v>
      </c>
      <c r="HSS6" s="261" t="s">
        <v>320</v>
      </c>
      <c r="HST6" s="261" t="s">
        <v>320</v>
      </c>
      <c r="HSU6" s="261" t="s">
        <v>320</v>
      </c>
      <c r="HSV6" s="261" t="s">
        <v>320</v>
      </c>
      <c r="HSW6" s="261" t="s">
        <v>320</v>
      </c>
      <c r="HSX6" s="261" t="s">
        <v>320</v>
      </c>
      <c r="HSY6" s="261" t="s">
        <v>320</v>
      </c>
      <c r="HSZ6" s="261" t="s">
        <v>320</v>
      </c>
      <c r="HTA6" s="261" t="s">
        <v>320</v>
      </c>
      <c r="HTB6" s="261" t="s">
        <v>320</v>
      </c>
      <c r="HTC6" s="261" t="s">
        <v>320</v>
      </c>
      <c r="HTD6" s="261" t="s">
        <v>320</v>
      </c>
      <c r="HTE6" s="261" t="s">
        <v>320</v>
      </c>
      <c r="HTF6" s="261" t="s">
        <v>320</v>
      </c>
      <c r="HTG6" s="261" t="s">
        <v>320</v>
      </c>
      <c r="HTH6" s="261" t="s">
        <v>320</v>
      </c>
      <c r="HTI6" s="261" t="s">
        <v>320</v>
      </c>
      <c r="HTJ6" s="261" t="s">
        <v>320</v>
      </c>
      <c r="HTK6" s="261" t="s">
        <v>320</v>
      </c>
      <c r="HTL6" s="261" t="s">
        <v>320</v>
      </c>
      <c r="HTM6" s="261" t="s">
        <v>320</v>
      </c>
      <c r="HTN6" s="261" t="s">
        <v>320</v>
      </c>
      <c r="HTO6" s="261" t="s">
        <v>320</v>
      </c>
      <c r="HTP6" s="261" t="s">
        <v>320</v>
      </c>
      <c r="HTQ6" s="261" t="s">
        <v>320</v>
      </c>
      <c r="HTR6" s="261" t="s">
        <v>320</v>
      </c>
      <c r="HTS6" s="261" t="s">
        <v>320</v>
      </c>
      <c r="HTT6" s="261" t="s">
        <v>320</v>
      </c>
      <c r="HTU6" s="261" t="s">
        <v>320</v>
      </c>
      <c r="HTV6" s="261" t="s">
        <v>320</v>
      </c>
      <c r="HTW6" s="261" t="s">
        <v>320</v>
      </c>
      <c r="HTX6" s="261" t="s">
        <v>320</v>
      </c>
      <c r="HTY6" s="261" t="s">
        <v>320</v>
      </c>
      <c r="HTZ6" s="261" t="s">
        <v>320</v>
      </c>
      <c r="HUA6" s="261" t="s">
        <v>320</v>
      </c>
      <c r="HUB6" s="261" t="s">
        <v>320</v>
      </c>
      <c r="HUC6" s="261" t="s">
        <v>320</v>
      </c>
      <c r="HUD6" s="261" t="s">
        <v>320</v>
      </c>
      <c r="HUE6" s="261" t="s">
        <v>320</v>
      </c>
      <c r="HUF6" s="261" t="s">
        <v>320</v>
      </c>
      <c r="HUG6" s="261" t="s">
        <v>320</v>
      </c>
      <c r="HUH6" s="261" t="s">
        <v>320</v>
      </c>
      <c r="HUI6" s="261" t="s">
        <v>320</v>
      </c>
      <c r="HUJ6" s="261" t="s">
        <v>320</v>
      </c>
      <c r="HUK6" s="261" t="s">
        <v>320</v>
      </c>
      <c r="HUL6" s="261" t="s">
        <v>320</v>
      </c>
      <c r="HUM6" s="261" t="s">
        <v>320</v>
      </c>
      <c r="HUN6" s="261" t="s">
        <v>320</v>
      </c>
      <c r="HUO6" s="261" t="s">
        <v>320</v>
      </c>
      <c r="HUP6" s="261" t="s">
        <v>320</v>
      </c>
      <c r="HUQ6" s="261" t="s">
        <v>320</v>
      </c>
      <c r="HUR6" s="261" t="s">
        <v>320</v>
      </c>
      <c r="HUS6" s="261" t="s">
        <v>320</v>
      </c>
      <c r="HUT6" s="261" t="s">
        <v>320</v>
      </c>
      <c r="HUU6" s="261" t="s">
        <v>320</v>
      </c>
      <c r="HUV6" s="261" t="s">
        <v>320</v>
      </c>
      <c r="HUW6" s="261" t="s">
        <v>320</v>
      </c>
      <c r="HUX6" s="261" t="s">
        <v>320</v>
      </c>
      <c r="HUY6" s="261" t="s">
        <v>320</v>
      </c>
      <c r="HUZ6" s="261" t="s">
        <v>320</v>
      </c>
      <c r="HVA6" s="261" t="s">
        <v>320</v>
      </c>
      <c r="HVB6" s="261" t="s">
        <v>320</v>
      </c>
      <c r="HVC6" s="261" t="s">
        <v>320</v>
      </c>
      <c r="HVD6" s="261" t="s">
        <v>320</v>
      </c>
      <c r="HVE6" s="261" t="s">
        <v>320</v>
      </c>
      <c r="HVF6" s="261" t="s">
        <v>320</v>
      </c>
      <c r="HVG6" s="261" t="s">
        <v>320</v>
      </c>
      <c r="HVH6" s="261" t="s">
        <v>320</v>
      </c>
      <c r="HVI6" s="261" t="s">
        <v>320</v>
      </c>
      <c r="HVJ6" s="261" t="s">
        <v>320</v>
      </c>
      <c r="HVK6" s="261" t="s">
        <v>320</v>
      </c>
      <c r="HVL6" s="261" t="s">
        <v>320</v>
      </c>
      <c r="HVM6" s="261" t="s">
        <v>320</v>
      </c>
      <c r="HVN6" s="261" t="s">
        <v>320</v>
      </c>
      <c r="HVO6" s="261" t="s">
        <v>320</v>
      </c>
      <c r="HVP6" s="261" t="s">
        <v>320</v>
      </c>
      <c r="HVQ6" s="261" t="s">
        <v>320</v>
      </c>
      <c r="HVR6" s="261" t="s">
        <v>320</v>
      </c>
      <c r="HVS6" s="261" t="s">
        <v>320</v>
      </c>
      <c r="HVT6" s="261" t="s">
        <v>320</v>
      </c>
      <c r="HVU6" s="261" t="s">
        <v>320</v>
      </c>
      <c r="HVV6" s="261" t="s">
        <v>320</v>
      </c>
      <c r="HVW6" s="261" t="s">
        <v>320</v>
      </c>
      <c r="HVX6" s="261" t="s">
        <v>320</v>
      </c>
      <c r="HVY6" s="261" t="s">
        <v>320</v>
      </c>
      <c r="HVZ6" s="261" t="s">
        <v>320</v>
      </c>
      <c r="HWA6" s="261" t="s">
        <v>320</v>
      </c>
      <c r="HWB6" s="261" t="s">
        <v>320</v>
      </c>
      <c r="HWC6" s="261" t="s">
        <v>320</v>
      </c>
      <c r="HWD6" s="261" t="s">
        <v>320</v>
      </c>
      <c r="HWE6" s="261" t="s">
        <v>320</v>
      </c>
      <c r="HWF6" s="261" t="s">
        <v>320</v>
      </c>
      <c r="HWG6" s="261" t="s">
        <v>320</v>
      </c>
      <c r="HWH6" s="261" t="s">
        <v>320</v>
      </c>
      <c r="HWI6" s="261" t="s">
        <v>320</v>
      </c>
      <c r="HWJ6" s="261" t="s">
        <v>320</v>
      </c>
      <c r="HWK6" s="261" t="s">
        <v>320</v>
      </c>
      <c r="HWL6" s="261" t="s">
        <v>320</v>
      </c>
      <c r="HWM6" s="261" t="s">
        <v>320</v>
      </c>
      <c r="HWN6" s="261" t="s">
        <v>320</v>
      </c>
      <c r="HWO6" s="261" t="s">
        <v>320</v>
      </c>
      <c r="HWP6" s="261" t="s">
        <v>320</v>
      </c>
      <c r="HWQ6" s="261" t="s">
        <v>320</v>
      </c>
      <c r="HWR6" s="261" t="s">
        <v>320</v>
      </c>
      <c r="HWS6" s="261" t="s">
        <v>320</v>
      </c>
      <c r="HWT6" s="261" t="s">
        <v>320</v>
      </c>
      <c r="HWU6" s="261" t="s">
        <v>320</v>
      </c>
      <c r="HWV6" s="261" t="s">
        <v>320</v>
      </c>
      <c r="HWW6" s="261" t="s">
        <v>320</v>
      </c>
      <c r="HWX6" s="261" t="s">
        <v>320</v>
      </c>
      <c r="HWY6" s="261" t="s">
        <v>320</v>
      </c>
      <c r="HWZ6" s="261" t="s">
        <v>320</v>
      </c>
      <c r="HXA6" s="261" t="s">
        <v>320</v>
      </c>
      <c r="HXB6" s="261" t="s">
        <v>320</v>
      </c>
      <c r="HXC6" s="261" t="s">
        <v>320</v>
      </c>
      <c r="HXD6" s="261" t="s">
        <v>320</v>
      </c>
      <c r="HXE6" s="261" t="s">
        <v>320</v>
      </c>
      <c r="HXF6" s="261" t="s">
        <v>320</v>
      </c>
      <c r="HXG6" s="261" t="s">
        <v>320</v>
      </c>
      <c r="HXH6" s="261" t="s">
        <v>320</v>
      </c>
      <c r="HXI6" s="261" t="s">
        <v>320</v>
      </c>
      <c r="HXJ6" s="261" t="s">
        <v>320</v>
      </c>
      <c r="HXK6" s="261" t="s">
        <v>320</v>
      </c>
      <c r="HXL6" s="261" t="s">
        <v>320</v>
      </c>
      <c r="HXM6" s="261" t="s">
        <v>320</v>
      </c>
      <c r="HXN6" s="261" t="s">
        <v>320</v>
      </c>
      <c r="HXO6" s="261" t="s">
        <v>320</v>
      </c>
      <c r="HXP6" s="261" t="s">
        <v>320</v>
      </c>
      <c r="HXQ6" s="261" t="s">
        <v>320</v>
      </c>
      <c r="HXR6" s="261" t="s">
        <v>320</v>
      </c>
      <c r="HXS6" s="261" t="s">
        <v>320</v>
      </c>
      <c r="HXT6" s="261" t="s">
        <v>320</v>
      </c>
      <c r="HXU6" s="261" t="s">
        <v>320</v>
      </c>
      <c r="HXV6" s="261" t="s">
        <v>320</v>
      </c>
      <c r="HXW6" s="261" t="s">
        <v>320</v>
      </c>
      <c r="HXX6" s="261" t="s">
        <v>320</v>
      </c>
      <c r="HXY6" s="261" t="s">
        <v>320</v>
      </c>
      <c r="HXZ6" s="261" t="s">
        <v>320</v>
      </c>
      <c r="HYA6" s="261" t="s">
        <v>320</v>
      </c>
      <c r="HYB6" s="261" t="s">
        <v>320</v>
      </c>
      <c r="HYC6" s="261" t="s">
        <v>320</v>
      </c>
      <c r="HYD6" s="261" t="s">
        <v>320</v>
      </c>
      <c r="HYE6" s="261" t="s">
        <v>320</v>
      </c>
      <c r="HYF6" s="261" t="s">
        <v>320</v>
      </c>
      <c r="HYG6" s="261" t="s">
        <v>320</v>
      </c>
      <c r="HYH6" s="261" t="s">
        <v>320</v>
      </c>
      <c r="HYI6" s="261" t="s">
        <v>320</v>
      </c>
      <c r="HYJ6" s="261" t="s">
        <v>320</v>
      </c>
      <c r="HYK6" s="261" t="s">
        <v>320</v>
      </c>
      <c r="HYL6" s="261" t="s">
        <v>320</v>
      </c>
      <c r="HYM6" s="261" t="s">
        <v>320</v>
      </c>
      <c r="HYN6" s="261" t="s">
        <v>320</v>
      </c>
      <c r="HYO6" s="261" t="s">
        <v>320</v>
      </c>
      <c r="HYP6" s="261" t="s">
        <v>320</v>
      </c>
      <c r="HYQ6" s="261" t="s">
        <v>320</v>
      </c>
      <c r="HYR6" s="261" t="s">
        <v>320</v>
      </c>
      <c r="HYS6" s="261" t="s">
        <v>320</v>
      </c>
      <c r="HYT6" s="261" t="s">
        <v>320</v>
      </c>
      <c r="HYU6" s="261" t="s">
        <v>320</v>
      </c>
      <c r="HYV6" s="261" t="s">
        <v>320</v>
      </c>
      <c r="HYW6" s="261" t="s">
        <v>320</v>
      </c>
      <c r="HYX6" s="261" t="s">
        <v>320</v>
      </c>
      <c r="HYY6" s="261" t="s">
        <v>320</v>
      </c>
      <c r="HYZ6" s="261" t="s">
        <v>320</v>
      </c>
      <c r="HZA6" s="261" t="s">
        <v>320</v>
      </c>
      <c r="HZB6" s="261" t="s">
        <v>320</v>
      </c>
      <c r="HZC6" s="261" t="s">
        <v>320</v>
      </c>
      <c r="HZD6" s="261" t="s">
        <v>320</v>
      </c>
      <c r="HZE6" s="261" t="s">
        <v>320</v>
      </c>
      <c r="HZF6" s="261" t="s">
        <v>320</v>
      </c>
      <c r="HZG6" s="261" t="s">
        <v>320</v>
      </c>
      <c r="HZH6" s="261" t="s">
        <v>320</v>
      </c>
      <c r="HZI6" s="261" t="s">
        <v>320</v>
      </c>
      <c r="HZJ6" s="261" t="s">
        <v>320</v>
      </c>
      <c r="HZK6" s="261" t="s">
        <v>320</v>
      </c>
      <c r="HZL6" s="261" t="s">
        <v>320</v>
      </c>
      <c r="HZM6" s="261" t="s">
        <v>320</v>
      </c>
      <c r="HZN6" s="261" t="s">
        <v>320</v>
      </c>
      <c r="HZO6" s="261" t="s">
        <v>320</v>
      </c>
      <c r="HZP6" s="261" t="s">
        <v>320</v>
      </c>
      <c r="HZQ6" s="261" t="s">
        <v>320</v>
      </c>
      <c r="HZR6" s="261" t="s">
        <v>320</v>
      </c>
      <c r="HZS6" s="261" t="s">
        <v>320</v>
      </c>
      <c r="HZT6" s="261" t="s">
        <v>320</v>
      </c>
      <c r="HZU6" s="261" t="s">
        <v>320</v>
      </c>
      <c r="HZV6" s="261" t="s">
        <v>320</v>
      </c>
      <c r="HZW6" s="261" t="s">
        <v>320</v>
      </c>
      <c r="HZX6" s="261" t="s">
        <v>320</v>
      </c>
      <c r="HZY6" s="261" t="s">
        <v>320</v>
      </c>
      <c r="HZZ6" s="261" t="s">
        <v>320</v>
      </c>
      <c r="IAA6" s="261" t="s">
        <v>320</v>
      </c>
      <c r="IAB6" s="261" t="s">
        <v>320</v>
      </c>
      <c r="IAC6" s="261" t="s">
        <v>320</v>
      </c>
      <c r="IAD6" s="261" t="s">
        <v>320</v>
      </c>
      <c r="IAE6" s="261" t="s">
        <v>320</v>
      </c>
      <c r="IAF6" s="261" t="s">
        <v>320</v>
      </c>
      <c r="IAG6" s="261" t="s">
        <v>320</v>
      </c>
      <c r="IAH6" s="261" t="s">
        <v>320</v>
      </c>
      <c r="IAI6" s="261" t="s">
        <v>320</v>
      </c>
      <c r="IAJ6" s="261" t="s">
        <v>320</v>
      </c>
      <c r="IAK6" s="261" t="s">
        <v>320</v>
      </c>
      <c r="IAL6" s="261" t="s">
        <v>320</v>
      </c>
      <c r="IAM6" s="261" t="s">
        <v>320</v>
      </c>
      <c r="IAN6" s="261" t="s">
        <v>320</v>
      </c>
      <c r="IAO6" s="261" t="s">
        <v>320</v>
      </c>
      <c r="IAP6" s="261" t="s">
        <v>320</v>
      </c>
      <c r="IAQ6" s="261" t="s">
        <v>320</v>
      </c>
      <c r="IAR6" s="261" t="s">
        <v>320</v>
      </c>
      <c r="IAS6" s="261" t="s">
        <v>320</v>
      </c>
      <c r="IAT6" s="261" t="s">
        <v>320</v>
      </c>
      <c r="IAU6" s="261" t="s">
        <v>320</v>
      </c>
      <c r="IAV6" s="261" t="s">
        <v>320</v>
      </c>
      <c r="IAW6" s="261" t="s">
        <v>320</v>
      </c>
      <c r="IAX6" s="261" t="s">
        <v>320</v>
      </c>
      <c r="IAY6" s="261" t="s">
        <v>320</v>
      </c>
      <c r="IAZ6" s="261" t="s">
        <v>320</v>
      </c>
      <c r="IBA6" s="261" t="s">
        <v>320</v>
      </c>
      <c r="IBB6" s="261" t="s">
        <v>320</v>
      </c>
      <c r="IBC6" s="261" t="s">
        <v>320</v>
      </c>
      <c r="IBD6" s="261" t="s">
        <v>320</v>
      </c>
      <c r="IBE6" s="261" t="s">
        <v>320</v>
      </c>
      <c r="IBF6" s="261" t="s">
        <v>320</v>
      </c>
      <c r="IBG6" s="261" t="s">
        <v>320</v>
      </c>
      <c r="IBH6" s="261" t="s">
        <v>320</v>
      </c>
      <c r="IBI6" s="261" t="s">
        <v>320</v>
      </c>
      <c r="IBJ6" s="261" t="s">
        <v>320</v>
      </c>
      <c r="IBK6" s="261" t="s">
        <v>320</v>
      </c>
      <c r="IBL6" s="261" t="s">
        <v>320</v>
      </c>
      <c r="IBM6" s="261" t="s">
        <v>320</v>
      </c>
      <c r="IBN6" s="261" t="s">
        <v>320</v>
      </c>
      <c r="IBO6" s="261" t="s">
        <v>320</v>
      </c>
      <c r="IBP6" s="261" t="s">
        <v>320</v>
      </c>
      <c r="IBQ6" s="261" t="s">
        <v>320</v>
      </c>
      <c r="IBR6" s="261" t="s">
        <v>320</v>
      </c>
      <c r="IBS6" s="261" t="s">
        <v>320</v>
      </c>
      <c r="IBT6" s="261" t="s">
        <v>320</v>
      </c>
      <c r="IBU6" s="261" t="s">
        <v>320</v>
      </c>
      <c r="IBV6" s="261" t="s">
        <v>320</v>
      </c>
      <c r="IBW6" s="261" t="s">
        <v>320</v>
      </c>
      <c r="IBX6" s="261" t="s">
        <v>320</v>
      </c>
      <c r="IBY6" s="261" t="s">
        <v>320</v>
      </c>
      <c r="IBZ6" s="261" t="s">
        <v>320</v>
      </c>
      <c r="ICA6" s="261" t="s">
        <v>320</v>
      </c>
      <c r="ICB6" s="261" t="s">
        <v>320</v>
      </c>
      <c r="ICC6" s="261" t="s">
        <v>320</v>
      </c>
      <c r="ICD6" s="261" t="s">
        <v>320</v>
      </c>
      <c r="ICE6" s="261" t="s">
        <v>320</v>
      </c>
      <c r="ICF6" s="261" t="s">
        <v>320</v>
      </c>
      <c r="ICG6" s="261" t="s">
        <v>320</v>
      </c>
      <c r="ICH6" s="261" t="s">
        <v>320</v>
      </c>
      <c r="ICI6" s="261" t="s">
        <v>320</v>
      </c>
      <c r="ICJ6" s="261" t="s">
        <v>320</v>
      </c>
      <c r="ICK6" s="261" t="s">
        <v>320</v>
      </c>
      <c r="ICL6" s="261" t="s">
        <v>320</v>
      </c>
      <c r="ICM6" s="261" t="s">
        <v>320</v>
      </c>
      <c r="ICN6" s="261" t="s">
        <v>320</v>
      </c>
      <c r="ICO6" s="261" t="s">
        <v>320</v>
      </c>
      <c r="ICP6" s="261" t="s">
        <v>320</v>
      </c>
      <c r="ICQ6" s="261" t="s">
        <v>320</v>
      </c>
      <c r="ICR6" s="261" t="s">
        <v>320</v>
      </c>
      <c r="ICS6" s="261" t="s">
        <v>320</v>
      </c>
      <c r="ICT6" s="261" t="s">
        <v>320</v>
      </c>
      <c r="ICU6" s="261" t="s">
        <v>320</v>
      </c>
      <c r="ICV6" s="261" t="s">
        <v>320</v>
      </c>
      <c r="ICW6" s="261" t="s">
        <v>320</v>
      </c>
      <c r="ICX6" s="261" t="s">
        <v>320</v>
      </c>
      <c r="ICY6" s="261" t="s">
        <v>320</v>
      </c>
      <c r="ICZ6" s="261" t="s">
        <v>320</v>
      </c>
      <c r="IDA6" s="261" t="s">
        <v>320</v>
      </c>
      <c r="IDB6" s="261" t="s">
        <v>320</v>
      </c>
      <c r="IDC6" s="261" t="s">
        <v>320</v>
      </c>
      <c r="IDD6" s="261" t="s">
        <v>320</v>
      </c>
      <c r="IDE6" s="261" t="s">
        <v>320</v>
      </c>
      <c r="IDF6" s="261" t="s">
        <v>320</v>
      </c>
      <c r="IDG6" s="261" t="s">
        <v>320</v>
      </c>
      <c r="IDH6" s="261" t="s">
        <v>320</v>
      </c>
      <c r="IDI6" s="261" t="s">
        <v>320</v>
      </c>
      <c r="IDJ6" s="261" t="s">
        <v>320</v>
      </c>
      <c r="IDK6" s="261" t="s">
        <v>320</v>
      </c>
      <c r="IDL6" s="261" t="s">
        <v>320</v>
      </c>
      <c r="IDM6" s="261" t="s">
        <v>320</v>
      </c>
      <c r="IDN6" s="261" t="s">
        <v>320</v>
      </c>
      <c r="IDO6" s="261" t="s">
        <v>320</v>
      </c>
      <c r="IDP6" s="261" t="s">
        <v>320</v>
      </c>
      <c r="IDQ6" s="261" t="s">
        <v>320</v>
      </c>
      <c r="IDR6" s="261" t="s">
        <v>320</v>
      </c>
      <c r="IDS6" s="261" t="s">
        <v>320</v>
      </c>
      <c r="IDT6" s="261" t="s">
        <v>320</v>
      </c>
      <c r="IDU6" s="261" t="s">
        <v>320</v>
      </c>
      <c r="IDV6" s="261" t="s">
        <v>320</v>
      </c>
      <c r="IDW6" s="261" t="s">
        <v>320</v>
      </c>
      <c r="IDX6" s="261" t="s">
        <v>320</v>
      </c>
      <c r="IDY6" s="261" t="s">
        <v>320</v>
      </c>
      <c r="IDZ6" s="261" t="s">
        <v>320</v>
      </c>
      <c r="IEA6" s="261" t="s">
        <v>320</v>
      </c>
      <c r="IEB6" s="261" t="s">
        <v>320</v>
      </c>
      <c r="IEC6" s="261" t="s">
        <v>320</v>
      </c>
      <c r="IED6" s="261" t="s">
        <v>320</v>
      </c>
      <c r="IEE6" s="261" t="s">
        <v>320</v>
      </c>
      <c r="IEF6" s="261" t="s">
        <v>320</v>
      </c>
      <c r="IEG6" s="261" t="s">
        <v>320</v>
      </c>
      <c r="IEH6" s="261" t="s">
        <v>320</v>
      </c>
      <c r="IEI6" s="261" t="s">
        <v>320</v>
      </c>
      <c r="IEJ6" s="261" t="s">
        <v>320</v>
      </c>
      <c r="IEK6" s="261" t="s">
        <v>320</v>
      </c>
      <c r="IEL6" s="261" t="s">
        <v>320</v>
      </c>
      <c r="IEM6" s="261" t="s">
        <v>320</v>
      </c>
      <c r="IEN6" s="261" t="s">
        <v>320</v>
      </c>
      <c r="IEO6" s="261" t="s">
        <v>320</v>
      </c>
      <c r="IEP6" s="261" t="s">
        <v>320</v>
      </c>
      <c r="IEQ6" s="261" t="s">
        <v>320</v>
      </c>
      <c r="IER6" s="261" t="s">
        <v>320</v>
      </c>
      <c r="IES6" s="261" t="s">
        <v>320</v>
      </c>
      <c r="IET6" s="261" t="s">
        <v>320</v>
      </c>
      <c r="IEU6" s="261" t="s">
        <v>320</v>
      </c>
      <c r="IEV6" s="261" t="s">
        <v>320</v>
      </c>
      <c r="IEW6" s="261" t="s">
        <v>320</v>
      </c>
      <c r="IEX6" s="261" t="s">
        <v>320</v>
      </c>
      <c r="IEY6" s="261" t="s">
        <v>320</v>
      </c>
      <c r="IEZ6" s="261" t="s">
        <v>320</v>
      </c>
      <c r="IFA6" s="261" t="s">
        <v>320</v>
      </c>
      <c r="IFB6" s="261" t="s">
        <v>320</v>
      </c>
      <c r="IFC6" s="261" t="s">
        <v>320</v>
      </c>
      <c r="IFD6" s="261" t="s">
        <v>320</v>
      </c>
      <c r="IFE6" s="261" t="s">
        <v>320</v>
      </c>
      <c r="IFF6" s="261" t="s">
        <v>320</v>
      </c>
      <c r="IFG6" s="261" t="s">
        <v>320</v>
      </c>
      <c r="IFH6" s="261" t="s">
        <v>320</v>
      </c>
      <c r="IFI6" s="261" t="s">
        <v>320</v>
      </c>
      <c r="IFJ6" s="261" t="s">
        <v>320</v>
      </c>
      <c r="IFK6" s="261" t="s">
        <v>320</v>
      </c>
      <c r="IFL6" s="261" t="s">
        <v>320</v>
      </c>
      <c r="IFM6" s="261" t="s">
        <v>320</v>
      </c>
      <c r="IFN6" s="261" t="s">
        <v>320</v>
      </c>
      <c r="IFO6" s="261" t="s">
        <v>320</v>
      </c>
      <c r="IFP6" s="261" t="s">
        <v>320</v>
      </c>
      <c r="IFQ6" s="261" t="s">
        <v>320</v>
      </c>
      <c r="IFR6" s="261" t="s">
        <v>320</v>
      </c>
      <c r="IFS6" s="261" t="s">
        <v>320</v>
      </c>
      <c r="IFT6" s="261" t="s">
        <v>320</v>
      </c>
      <c r="IFU6" s="261" t="s">
        <v>320</v>
      </c>
      <c r="IFV6" s="261" t="s">
        <v>320</v>
      </c>
      <c r="IFW6" s="261" t="s">
        <v>320</v>
      </c>
      <c r="IFX6" s="261" t="s">
        <v>320</v>
      </c>
      <c r="IFY6" s="261" t="s">
        <v>320</v>
      </c>
      <c r="IFZ6" s="261" t="s">
        <v>320</v>
      </c>
      <c r="IGA6" s="261" t="s">
        <v>320</v>
      </c>
      <c r="IGB6" s="261" t="s">
        <v>320</v>
      </c>
      <c r="IGC6" s="261" t="s">
        <v>320</v>
      </c>
      <c r="IGD6" s="261" t="s">
        <v>320</v>
      </c>
      <c r="IGE6" s="261" t="s">
        <v>320</v>
      </c>
      <c r="IGF6" s="261" t="s">
        <v>320</v>
      </c>
      <c r="IGG6" s="261" t="s">
        <v>320</v>
      </c>
      <c r="IGH6" s="261" t="s">
        <v>320</v>
      </c>
      <c r="IGI6" s="261" t="s">
        <v>320</v>
      </c>
      <c r="IGJ6" s="261" t="s">
        <v>320</v>
      </c>
      <c r="IGK6" s="261" t="s">
        <v>320</v>
      </c>
      <c r="IGL6" s="261" t="s">
        <v>320</v>
      </c>
      <c r="IGM6" s="261" t="s">
        <v>320</v>
      </c>
      <c r="IGN6" s="261" t="s">
        <v>320</v>
      </c>
      <c r="IGO6" s="261" t="s">
        <v>320</v>
      </c>
      <c r="IGP6" s="261" t="s">
        <v>320</v>
      </c>
      <c r="IGQ6" s="261" t="s">
        <v>320</v>
      </c>
      <c r="IGR6" s="261" t="s">
        <v>320</v>
      </c>
      <c r="IGS6" s="261" t="s">
        <v>320</v>
      </c>
      <c r="IGT6" s="261" t="s">
        <v>320</v>
      </c>
      <c r="IGU6" s="261" t="s">
        <v>320</v>
      </c>
      <c r="IGV6" s="261" t="s">
        <v>320</v>
      </c>
      <c r="IGW6" s="261" t="s">
        <v>320</v>
      </c>
      <c r="IGX6" s="261" t="s">
        <v>320</v>
      </c>
      <c r="IGY6" s="261" t="s">
        <v>320</v>
      </c>
      <c r="IGZ6" s="261" t="s">
        <v>320</v>
      </c>
      <c r="IHA6" s="261" t="s">
        <v>320</v>
      </c>
      <c r="IHB6" s="261" t="s">
        <v>320</v>
      </c>
      <c r="IHC6" s="261" t="s">
        <v>320</v>
      </c>
      <c r="IHD6" s="261" t="s">
        <v>320</v>
      </c>
      <c r="IHE6" s="261" t="s">
        <v>320</v>
      </c>
      <c r="IHF6" s="261" t="s">
        <v>320</v>
      </c>
      <c r="IHG6" s="261" t="s">
        <v>320</v>
      </c>
      <c r="IHH6" s="261" t="s">
        <v>320</v>
      </c>
      <c r="IHI6" s="261" t="s">
        <v>320</v>
      </c>
      <c r="IHJ6" s="261" t="s">
        <v>320</v>
      </c>
      <c r="IHK6" s="261" t="s">
        <v>320</v>
      </c>
      <c r="IHL6" s="261" t="s">
        <v>320</v>
      </c>
      <c r="IHM6" s="261" t="s">
        <v>320</v>
      </c>
      <c r="IHN6" s="261" t="s">
        <v>320</v>
      </c>
      <c r="IHO6" s="261" t="s">
        <v>320</v>
      </c>
      <c r="IHP6" s="261" t="s">
        <v>320</v>
      </c>
      <c r="IHQ6" s="261" t="s">
        <v>320</v>
      </c>
      <c r="IHR6" s="261" t="s">
        <v>320</v>
      </c>
      <c r="IHS6" s="261" t="s">
        <v>320</v>
      </c>
      <c r="IHT6" s="261" t="s">
        <v>320</v>
      </c>
      <c r="IHU6" s="261" t="s">
        <v>320</v>
      </c>
      <c r="IHV6" s="261" t="s">
        <v>320</v>
      </c>
      <c r="IHW6" s="261" t="s">
        <v>320</v>
      </c>
      <c r="IHX6" s="261" t="s">
        <v>320</v>
      </c>
      <c r="IHY6" s="261" t="s">
        <v>320</v>
      </c>
      <c r="IHZ6" s="261" t="s">
        <v>320</v>
      </c>
      <c r="IIA6" s="261" t="s">
        <v>320</v>
      </c>
      <c r="IIB6" s="261" t="s">
        <v>320</v>
      </c>
      <c r="IIC6" s="261" t="s">
        <v>320</v>
      </c>
      <c r="IID6" s="261" t="s">
        <v>320</v>
      </c>
      <c r="IIE6" s="261" t="s">
        <v>320</v>
      </c>
      <c r="IIF6" s="261" t="s">
        <v>320</v>
      </c>
      <c r="IIG6" s="261" t="s">
        <v>320</v>
      </c>
      <c r="IIH6" s="261" t="s">
        <v>320</v>
      </c>
      <c r="III6" s="261" t="s">
        <v>320</v>
      </c>
      <c r="IIJ6" s="261" t="s">
        <v>320</v>
      </c>
      <c r="IIK6" s="261" t="s">
        <v>320</v>
      </c>
      <c r="IIL6" s="261" t="s">
        <v>320</v>
      </c>
      <c r="IIM6" s="261" t="s">
        <v>320</v>
      </c>
      <c r="IIN6" s="261" t="s">
        <v>320</v>
      </c>
      <c r="IIO6" s="261" t="s">
        <v>320</v>
      </c>
      <c r="IIP6" s="261" t="s">
        <v>320</v>
      </c>
      <c r="IIQ6" s="261" t="s">
        <v>320</v>
      </c>
      <c r="IIR6" s="261" t="s">
        <v>320</v>
      </c>
      <c r="IIS6" s="261" t="s">
        <v>320</v>
      </c>
      <c r="IIT6" s="261" t="s">
        <v>320</v>
      </c>
      <c r="IIU6" s="261" t="s">
        <v>320</v>
      </c>
      <c r="IIV6" s="261" t="s">
        <v>320</v>
      </c>
      <c r="IIW6" s="261" t="s">
        <v>320</v>
      </c>
      <c r="IIX6" s="261" t="s">
        <v>320</v>
      </c>
      <c r="IIY6" s="261" t="s">
        <v>320</v>
      </c>
      <c r="IIZ6" s="261" t="s">
        <v>320</v>
      </c>
      <c r="IJA6" s="261" t="s">
        <v>320</v>
      </c>
      <c r="IJB6" s="261" t="s">
        <v>320</v>
      </c>
      <c r="IJC6" s="261" t="s">
        <v>320</v>
      </c>
      <c r="IJD6" s="261" t="s">
        <v>320</v>
      </c>
      <c r="IJE6" s="261" t="s">
        <v>320</v>
      </c>
      <c r="IJF6" s="261" t="s">
        <v>320</v>
      </c>
      <c r="IJG6" s="261" t="s">
        <v>320</v>
      </c>
      <c r="IJH6" s="261" t="s">
        <v>320</v>
      </c>
      <c r="IJI6" s="261" t="s">
        <v>320</v>
      </c>
      <c r="IJJ6" s="261" t="s">
        <v>320</v>
      </c>
      <c r="IJK6" s="261" t="s">
        <v>320</v>
      </c>
      <c r="IJL6" s="261" t="s">
        <v>320</v>
      </c>
      <c r="IJM6" s="261" t="s">
        <v>320</v>
      </c>
      <c r="IJN6" s="261" t="s">
        <v>320</v>
      </c>
      <c r="IJO6" s="261" t="s">
        <v>320</v>
      </c>
      <c r="IJP6" s="261" t="s">
        <v>320</v>
      </c>
      <c r="IJQ6" s="261" t="s">
        <v>320</v>
      </c>
      <c r="IJR6" s="261" t="s">
        <v>320</v>
      </c>
      <c r="IJS6" s="261" t="s">
        <v>320</v>
      </c>
      <c r="IJT6" s="261" t="s">
        <v>320</v>
      </c>
      <c r="IJU6" s="261" t="s">
        <v>320</v>
      </c>
      <c r="IJV6" s="261" t="s">
        <v>320</v>
      </c>
      <c r="IJW6" s="261" t="s">
        <v>320</v>
      </c>
      <c r="IJX6" s="261" t="s">
        <v>320</v>
      </c>
      <c r="IJY6" s="261" t="s">
        <v>320</v>
      </c>
      <c r="IJZ6" s="261" t="s">
        <v>320</v>
      </c>
      <c r="IKA6" s="261" t="s">
        <v>320</v>
      </c>
      <c r="IKB6" s="261" t="s">
        <v>320</v>
      </c>
      <c r="IKC6" s="261" t="s">
        <v>320</v>
      </c>
      <c r="IKD6" s="261" t="s">
        <v>320</v>
      </c>
      <c r="IKE6" s="261" t="s">
        <v>320</v>
      </c>
      <c r="IKF6" s="261" t="s">
        <v>320</v>
      </c>
      <c r="IKG6" s="261" t="s">
        <v>320</v>
      </c>
      <c r="IKH6" s="261" t="s">
        <v>320</v>
      </c>
      <c r="IKI6" s="261" t="s">
        <v>320</v>
      </c>
      <c r="IKJ6" s="261" t="s">
        <v>320</v>
      </c>
      <c r="IKK6" s="261" t="s">
        <v>320</v>
      </c>
      <c r="IKL6" s="261" t="s">
        <v>320</v>
      </c>
      <c r="IKM6" s="261" t="s">
        <v>320</v>
      </c>
      <c r="IKN6" s="261" t="s">
        <v>320</v>
      </c>
      <c r="IKO6" s="261" t="s">
        <v>320</v>
      </c>
      <c r="IKP6" s="261" t="s">
        <v>320</v>
      </c>
      <c r="IKQ6" s="261" t="s">
        <v>320</v>
      </c>
      <c r="IKR6" s="261" t="s">
        <v>320</v>
      </c>
      <c r="IKS6" s="261" t="s">
        <v>320</v>
      </c>
      <c r="IKT6" s="261" t="s">
        <v>320</v>
      </c>
      <c r="IKU6" s="261" t="s">
        <v>320</v>
      </c>
      <c r="IKV6" s="261" t="s">
        <v>320</v>
      </c>
      <c r="IKW6" s="261" t="s">
        <v>320</v>
      </c>
      <c r="IKX6" s="261" t="s">
        <v>320</v>
      </c>
      <c r="IKY6" s="261" t="s">
        <v>320</v>
      </c>
      <c r="IKZ6" s="261" t="s">
        <v>320</v>
      </c>
      <c r="ILA6" s="261" t="s">
        <v>320</v>
      </c>
      <c r="ILB6" s="261" t="s">
        <v>320</v>
      </c>
      <c r="ILC6" s="261" t="s">
        <v>320</v>
      </c>
      <c r="ILD6" s="261" t="s">
        <v>320</v>
      </c>
      <c r="ILE6" s="261" t="s">
        <v>320</v>
      </c>
      <c r="ILF6" s="261" t="s">
        <v>320</v>
      </c>
      <c r="ILG6" s="261" t="s">
        <v>320</v>
      </c>
      <c r="ILH6" s="261" t="s">
        <v>320</v>
      </c>
      <c r="ILI6" s="261" t="s">
        <v>320</v>
      </c>
      <c r="ILJ6" s="261" t="s">
        <v>320</v>
      </c>
      <c r="ILK6" s="261" t="s">
        <v>320</v>
      </c>
      <c r="ILL6" s="261" t="s">
        <v>320</v>
      </c>
      <c r="ILM6" s="261" t="s">
        <v>320</v>
      </c>
      <c r="ILN6" s="261" t="s">
        <v>320</v>
      </c>
      <c r="ILO6" s="261" t="s">
        <v>320</v>
      </c>
      <c r="ILP6" s="261" t="s">
        <v>320</v>
      </c>
      <c r="ILQ6" s="261" t="s">
        <v>320</v>
      </c>
      <c r="ILR6" s="261" t="s">
        <v>320</v>
      </c>
      <c r="ILS6" s="261" t="s">
        <v>320</v>
      </c>
      <c r="ILT6" s="261" t="s">
        <v>320</v>
      </c>
      <c r="ILU6" s="261" t="s">
        <v>320</v>
      </c>
      <c r="ILV6" s="261" t="s">
        <v>320</v>
      </c>
      <c r="ILW6" s="261" t="s">
        <v>320</v>
      </c>
      <c r="ILX6" s="261" t="s">
        <v>320</v>
      </c>
      <c r="ILY6" s="261" t="s">
        <v>320</v>
      </c>
      <c r="ILZ6" s="261" t="s">
        <v>320</v>
      </c>
      <c r="IMA6" s="261" t="s">
        <v>320</v>
      </c>
      <c r="IMB6" s="261" t="s">
        <v>320</v>
      </c>
      <c r="IMC6" s="261" t="s">
        <v>320</v>
      </c>
      <c r="IMD6" s="261" t="s">
        <v>320</v>
      </c>
      <c r="IME6" s="261" t="s">
        <v>320</v>
      </c>
      <c r="IMF6" s="261" t="s">
        <v>320</v>
      </c>
      <c r="IMG6" s="261" t="s">
        <v>320</v>
      </c>
      <c r="IMH6" s="261" t="s">
        <v>320</v>
      </c>
      <c r="IMI6" s="261" t="s">
        <v>320</v>
      </c>
      <c r="IMJ6" s="261" t="s">
        <v>320</v>
      </c>
      <c r="IMK6" s="261" t="s">
        <v>320</v>
      </c>
      <c r="IML6" s="261" t="s">
        <v>320</v>
      </c>
      <c r="IMM6" s="261" t="s">
        <v>320</v>
      </c>
      <c r="IMN6" s="261" t="s">
        <v>320</v>
      </c>
      <c r="IMO6" s="261" t="s">
        <v>320</v>
      </c>
      <c r="IMP6" s="261" t="s">
        <v>320</v>
      </c>
      <c r="IMQ6" s="261" t="s">
        <v>320</v>
      </c>
      <c r="IMR6" s="261" t="s">
        <v>320</v>
      </c>
      <c r="IMS6" s="261" t="s">
        <v>320</v>
      </c>
      <c r="IMT6" s="261" t="s">
        <v>320</v>
      </c>
      <c r="IMU6" s="261" t="s">
        <v>320</v>
      </c>
      <c r="IMV6" s="261" t="s">
        <v>320</v>
      </c>
      <c r="IMW6" s="261" t="s">
        <v>320</v>
      </c>
      <c r="IMX6" s="261" t="s">
        <v>320</v>
      </c>
      <c r="IMY6" s="261" t="s">
        <v>320</v>
      </c>
      <c r="IMZ6" s="261" t="s">
        <v>320</v>
      </c>
      <c r="INA6" s="261" t="s">
        <v>320</v>
      </c>
      <c r="INB6" s="261" t="s">
        <v>320</v>
      </c>
      <c r="INC6" s="261" t="s">
        <v>320</v>
      </c>
      <c r="IND6" s="261" t="s">
        <v>320</v>
      </c>
      <c r="INE6" s="261" t="s">
        <v>320</v>
      </c>
      <c r="INF6" s="261" t="s">
        <v>320</v>
      </c>
      <c r="ING6" s="261" t="s">
        <v>320</v>
      </c>
      <c r="INH6" s="261" t="s">
        <v>320</v>
      </c>
      <c r="INI6" s="261" t="s">
        <v>320</v>
      </c>
      <c r="INJ6" s="261" t="s">
        <v>320</v>
      </c>
      <c r="INK6" s="261" t="s">
        <v>320</v>
      </c>
      <c r="INL6" s="261" t="s">
        <v>320</v>
      </c>
      <c r="INM6" s="261" t="s">
        <v>320</v>
      </c>
      <c r="INN6" s="261" t="s">
        <v>320</v>
      </c>
      <c r="INO6" s="261" t="s">
        <v>320</v>
      </c>
      <c r="INP6" s="261" t="s">
        <v>320</v>
      </c>
      <c r="INQ6" s="261" t="s">
        <v>320</v>
      </c>
      <c r="INR6" s="261" t="s">
        <v>320</v>
      </c>
      <c r="INS6" s="261" t="s">
        <v>320</v>
      </c>
      <c r="INT6" s="261" t="s">
        <v>320</v>
      </c>
      <c r="INU6" s="261" t="s">
        <v>320</v>
      </c>
      <c r="INV6" s="261" t="s">
        <v>320</v>
      </c>
      <c r="INW6" s="261" t="s">
        <v>320</v>
      </c>
      <c r="INX6" s="261" t="s">
        <v>320</v>
      </c>
      <c r="INY6" s="261" t="s">
        <v>320</v>
      </c>
      <c r="INZ6" s="261" t="s">
        <v>320</v>
      </c>
      <c r="IOA6" s="261" t="s">
        <v>320</v>
      </c>
      <c r="IOB6" s="261" t="s">
        <v>320</v>
      </c>
      <c r="IOC6" s="261" t="s">
        <v>320</v>
      </c>
      <c r="IOD6" s="261" t="s">
        <v>320</v>
      </c>
      <c r="IOE6" s="261" t="s">
        <v>320</v>
      </c>
      <c r="IOF6" s="261" t="s">
        <v>320</v>
      </c>
      <c r="IOG6" s="261" t="s">
        <v>320</v>
      </c>
      <c r="IOH6" s="261" t="s">
        <v>320</v>
      </c>
      <c r="IOI6" s="261" t="s">
        <v>320</v>
      </c>
      <c r="IOJ6" s="261" t="s">
        <v>320</v>
      </c>
      <c r="IOK6" s="261" t="s">
        <v>320</v>
      </c>
      <c r="IOL6" s="261" t="s">
        <v>320</v>
      </c>
      <c r="IOM6" s="261" t="s">
        <v>320</v>
      </c>
      <c r="ION6" s="261" t="s">
        <v>320</v>
      </c>
      <c r="IOO6" s="261" t="s">
        <v>320</v>
      </c>
      <c r="IOP6" s="261" t="s">
        <v>320</v>
      </c>
      <c r="IOQ6" s="261" t="s">
        <v>320</v>
      </c>
      <c r="IOR6" s="261" t="s">
        <v>320</v>
      </c>
      <c r="IOS6" s="261" t="s">
        <v>320</v>
      </c>
      <c r="IOT6" s="261" t="s">
        <v>320</v>
      </c>
      <c r="IOU6" s="261" t="s">
        <v>320</v>
      </c>
      <c r="IOV6" s="261" t="s">
        <v>320</v>
      </c>
      <c r="IOW6" s="261" t="s">
        <v>320</v>
      </c>
      <c r="IOX6" s="261" t="s">
        <v>320</v>
      </c>
      <c r="IOY6" s="261" t="s">
        <v>320</v>
      </c>
      <c r="IOZ6" s="261" t="s">
        <v>320</v>
      </c>
      <c r="IPA6" s="261" t="s">
        <v>320</v>
      </c>
      <c r="IPB6" s="261" t="s">
        <v>320</v>
      </c>
      <c r="IPC6" s="261" t="s">
        <v>320</v>
      </c>
      <c r="IPD6" s="261" t="s">
        <v>320</v>
      </c>
      <c r="IPE6" s="261" t="s">
        <v>320</v>
      </c>
      <c r="IPF6" s="261" t="s">
        <v>320</v>
      </c>
      <c r="IPG6" s="261" t="s">
        <v>320</v>
      </c>
      <c r="IPH6" s="261" t="s">
        <v>320</v>
      </c>
      <c r="IPI6" s="261" t="s">
        <v>320</v>
      </c>
      <c r="IPJ6" s="261" t="s">
        <v>320</v>
      </c>
      <c r="IPK6" s="261" t="s">
        <v>320</v>
      </c>
      <c r="IPL6" s="261" t="s">
        <v>320</v>
      </c>
      <c r="IPM6" s="261" t="s">
        <v>320</v>
      </c>
      <c r="IPN6" s="261" t="s">
        <v>320</v>
      </c>
      <c r="IPO6" s="261" t="s">
        <v>320</v>
      </c>
      <c r="IPP6" s="261" t="s">
        <v>320</v>
      </c>
      <c r="IPQ6" s="261" t="s">
        <v>320</v>
      </c>
      <c r="IPR6" s="261" t="s">
        <v>320</v>
      </c>
      <c r="IPS6" s="261" t="s">
        <v>320</v>
      </c>
      <c r="IPT6" s="261" t="s">
        <v>320</v>
      </c>
      <c r="IPU6" s="261" t="s">
        <v>320</v>
      </c>
      <c r="IPV6" s="261" t="s">
        <v>320</v>
      </c>
      <c r="IPW6" s="261" t="s">
        <v>320</v>
      </c>
      <c r="IPX6" s="261" t="s">
        <v>320</v>
      </c>
      <c r="IPY6" s="261" t="s">
        <v>320</v>
      </c>
      <c r="IPZ6" s="261" t="s">
        <v>320</v>
      </c>
      <c r="IQA6" s="261" t="s">
        <v>320</v>
      </c>
      <c r="IQB6" s="261" t="s">
        <v>320</v>
      </c>
      <c r="IQC6" s="261" t="s">
        <v>320</v>
      </c>
      <c r="IQD6" s="261" t="s">
        <v>320</v>
      </c>
      <c r="IQE6" s="261" t="s">
        <v>320</v>
      </c>
      <c r="IQF6" s="261" t="s">
        <v>320</v>
      </c>
      <c r="IQG6" s="261" t="s">
        <v>320</v>
      </c>
      <c r="IQH6" s="261" t="s">
        <v>320</v>
      </c>
      <c r="IQI6" s="261" t="s">
        <v>320</v>
      </c>
      <c r="IQJ6" s="261" t="s">
        <v>320</v>
      </c>
      <c r="IQK6" s="261" t="s">
        <v>320</v>
      </c>
      <c r="IQL6" s="261" t="s">
        <v>320</v>
      </c>
      <c r="IQM6" s="261" t="s">
        <v>320</v>
      </c>
      <c r="IQN6" s="261" t="s">
        <v>320</v>
      </c>
      <c r="IQO6" s="261" t="s">
        <v>320</v>
      </c>
      <c r="IQP6" s="261" t="s">
        <v>320</v>
      </c>
      <c r="IQQ6" s="261" t="s">
        <v>320</v>
      </c>
      <c r="IQR6" s="261" t="s">
        <v>320</v>
      </c>
      <c r="IQS6" s="261" t="s">
        <v>320</v>
      </c>
      <c r="IQT6" s="261" t="s">
        <v>320</v>
      </c>
      <c r="IQU6" s="261" t="s">
        <v>320</v>
      </c>
      <c r="IQV6" s="261" t="s">
        <v>320</v>
      </c>
      <c r="IQW6" s="261" t="s">
        <v>320</v>
      </c>
      <c r="IQX6" s="261" t="s">
        <v>320</v>
      </c>
      <c r="IQY6" s="261" t="s">
        <v>320</v>
      </c>
      <c r="IQZ6" s="261" t="s">
        <v>320</v>
      </c>
      <c r="IRA6" s="261" t="s">
        <v>320</v>
      </c>
      <c r="IRB6" s="261" t="s">
        <v>320</v>
      </c>
      <c r="IRC6" s="261" t="s">
        <v>320</v>
      </c>
      <c r="IRD6" s="261" t="s">
        <v>320</v>
      </c>
      <c r="IRE6" s="261" t="s">
        <v>320</v>
      </c>
      <c r="IRF6" s="261" t="s">
        <v>320</v>
      </c>
      <c r="IRG6" s="261" t="s">
        <v>320</v>
      </c>
      <c r="IRH6" s="261" t="s">
        <v>320</v>
      </c>
      <c r="IRI6" s="261" t="s">
        <v>320</v>
      </c>
      <c r="IRJ6" s="261" t="s">
        <v>320</v>
      </c>
      <c r="IRK6" s="261" t="s">
        <v>320</v>
      </c>
      <c r="IRL6" s="261" t="s">
        <v>320</v>
      </c>
      <c r="IRM6" s="261" t="s">
        <v>320</v>
      </c>
      <c r="IRN6" s="261" t="s">
        <v>320</v>
      </c>
      <c r="IRO6" s="261" t="s">
        <v>320</v>
      </c>
      <c r="IRP6" s="261" t="s">
        <v>320</v>
      </c>
      <c r="IRQ6" s="261" t="s">
        <v>320</v>
      </c>
      <c r="IRR6" s="261" t="s">
        <v>320</v>
      </c>
      <c r="IRS6" s="261" t="s">
        <v>320</v>
      </c>
      <c r="IRT6" s="261" t="s">
        <v>320</v>
      </c>
      <c r="IRU6" s="261" t="s">
        <v>320</v>
      </c>
      <c r="IRV6" s="261" t="s">
        <v>320</v>
      </c>
      <c r="IRW6" s="261" t="s">
        <v>320</v>
      </c>
      <c r="IRX6" s="261" t="s">
        <v>320</v>
      </c>
      <c r="IRY6" s="261" t="s">
        <v>320</v>
      </c>
      <c r="IRZ6" s="261" t="s">
        <v>320</v>
      </c>
      <c r="ISA6" s="261" t="s">
        <v>320</v>
      </c>
      <c r="ISB6" s="261" t="s">
        <v>320</v>
      </c>
      <c r="ISC6" s="261" t="s">
        <v>320</v>
      </c>
      <c r="ISD6" s="261" t="s">
        <v>320</v>
      </c>
      <c r="ISE6" s="261" t="s">
        <v>320</v>
      </c>
      <c r="ISF6" s="261" t="s">
        <v>320</v>
      </c>
      <c r="ISG6" s="261" t="s">
        <v>320</v>
      </c>
      <c r="ISH6" s="261" t="s">
        <v>320</v>
      </c>
      <c r="ISI6" s="261" t="s">
        <v>320</v>
      </c>
      <c r="ISJ6" s="261" t="s">
        <v>320</v>
      </c>
      <c r="ISK6" s="261" t="s">
        <v>320</v>
      </c>
      <c r="ISL6" s="261" t="s">
        <v>320</v>
      </c>
      <c r="ISM6" s="261" t="s">
        <v>320</v>
      </c>
      <c r="ISN6" s="261" t="s">
        <v>320</v>
      </c>
      <c r="ISO6" s="261" t="s">
        <v>320</v>
      </c>
      <c r="ISP6" s="261" t="s">
        <v>320</v>
      </c>
      <c r="ISQ6" s="261" t="s">
        <v>320</v>
      </c>
      <c r="ISR6" s="261" t="s">
        <v>320</v>
      </c>
      <c r="ISS6" s="261" t="s">
        <v>320</v>
      </c>
      <c r="IST6" s="261" t="s">
        <v>320</v>
      </c>
      <c r="ISU6" s="261" t="s">
        <v>320</v>
      </c>
      <c r="ISV6" s="261" t="s">
        <v>320</v>
      </c>
      <c r="ISW6" s="261" t="s">
        <v>320</v>
      </c>
      <c r="ISX6" s="261" t="s">
        <v>320</v>
      </c>
      <c r="ISY6" s="261" t="s">
        <v>320</v>
      </c>
      <c r="ISZ6" s="261" t="s">
        <v>320</v>
      </c>
      <c r="ITA6" s="261" t="s">
        <v>320</v>
      </c>
      <c r="ITB6" s="261" t="s">
        <v>320</v>
      </c>
      <c r="ITC6" s="261" t="s">
        <v>320</v>
      </c>
      <c r="ITD6" s="261" t="s">
        <v>320</v>
      </c>
      <c r="ITE6" s="261" t="s">
        <v>320</v>
      </c>
      <c r="ITF6" s="261" t="s">
        <v>320</v>
      </c>
      <c r="ITG6" s="261" t="s">
        <v>320</v>
      </c>
      <c r="ITH6" s="261" t="s">
        <v>320</v>
      </c>
      <c r="ITI6" s="261" t="s">
        <v>320</v>
      </c>
      <c r="ITJ6" s="261" t="s">
        <v>320</v>
      </c>
      <c r="ITK6" s="261" t="s">
        <v>320</v>
      </c>
      <c r="ITL6" s="261" t="s">
        <v>320</v>
      </c>
      <c r="ITM6" s="261" t="s">
        <v>320</v>
      </c>
      <c r="ITN6" s="261" t="s">
        <v>320</v>
      </c>
      <c r="ITO6" s="261" t="s">
        <v>320</v>
      </c>
      <c r="ITP6" s="261" t="s">
        <v>320</v>
      </c>
      <c r="ITQ6" s="261" t="s">
        <v>320</v>
      </c>
      <c r="ITR6" s="261" t="s">
        <v>320</v>
      </c>
      <c r="ITS6" s="261" t="s">
        <v>320</v>
      </c>
      <c r="ITT6" s="261" t="s">
        <v>320</v>
      </c>
      <c r="ITU6" s="261" t="s">
        <v>320</v>
      </c>
      <c r="ITV6" s="261" t="s">
        <v>320</v>
      </c>
      <c r="ITW6" s="261" t="s">
        <v>320</v>
      </c>
      <c r="ITX6" s="261" t="s">
        <v>320</v>
      </c>
      <c r="ITY6" s="261" t="s">
        <v>320</v>
      </c>
      <c r="ITZ6" s="261" t="s">
        <v>320</v>
      </c>
      <c r="IUA6" s="261" t="s">
        <v>320</v>
      </c>
      <c r="IUB6" s="261" t="s">
        <v>320</v>
      </c>
      <c r="IUC6" s="261" t="s">
        <v>320</v>
      </c>
      <c r="IUD6" s="261" t="s">
        <v>320</v>
      </c>
      <c r="IUE6" s="261" t="s">
        <v>320</v>
      </c>
      <c r="IUF6" s="261" t="s">
        <v>320</v>
      </c>
      <c r="IUG6" s="261" t="s">
        <v>320</v>
      </c>
      <c r="IUH6" s="261" t="s">
        <v>320</v>
      </c>
      <c r="IUI6" s="261" t="s">
        <v>320</v>
      </c>
      <c r="IUJ6" s="261" t="s">
        <v>320</v>
      </c>
      <c r="IUK6" s="261" t="s">
        <v>320</v>
      </c>
      <c r="IUL6" s="261" t="s">
        <v>320</v>
      </c>
      <c r="IUM6" s="261" t="s">
        <v>320</v>
      </c>
      <c r="IUN6" s="261" t="s">
        <v>320</v>
      </c>
      <c r="IUO6" s="261" t="s">
        <v>320</v>
      </c>
      <c r="IUP6" s="261" t="s">
        <v>320</v>
      </c>
      <c r="IUQ6" s="261" t="s">
        <v>320</v>
      </c>
      <c r="IUR6" s="261" t="s">
        <v>320</v>
      </c>
      <c r="IUS6" s="261" t="s">
        <v>320</v>
      </c>
      <c r="IUT6" s="261" t="s">
        <v>320</v>
      </c>
      <c r="IUU6" s="261" t="s">
        <v>320</v>
      </c>
      <c r="IUV6" s="261" t="s">
        <v>320</v>
      </c>
      <c r="IUW6" s="261" t="s">
        <v>320</v>
      </c>
      <c r="IUX6" s="261" t="s">
        <v>320</v>
      </c>
      <c r="IUY6" s="261" t="s">
        <v>320</v>
      </c>
      <c r="IUZ6" s="261" t="s">
        <v>320</v>
      </c>
      <c r="IVA6" s="261" t="s">
        <v>320</v>
      </c>
      <c r="IVB6" s="261" t="s">
        <v>320</v>
      </c>
      <c r="IVC6" s="261" t="s">
        <v>320</v>
      </c>
      <c r="IVD6" s="261" t="s">
        <v>320</v>
      </c>
      <c r="IVE6" s="261" t="s">
        <v>320</v>
      </c>
      <c r="IVF6" s="261" t="s">
        <v>320</v>
      </c>
      <c r="IVG6" s="261" t="s">
        <v>320</v>
      </c>
      <c r="IVH6" s="261" t="s">
        <v>320</v>
      </c>
      <c r="IVI6" s="261" t="s">
        <v>320</v>
      </c>
      <c r="IVJ6" s="261" t="s">
        <v>320</v>
      </c>
      <c r="IVK6" s="261" t="s">
        <v>320</v>
      </c>
      <c r="IVL6" s="261" t="s">
        <v>320</v>
      </c>
      <c r="IVM6" s="261" t="s">
        <v>320</v>
      </c>
      <c r="IVN6" s="261" t="s">
        <v>320</v>
      </c>
      <c r="IVO6" s="261" t="s">
        <v>320</v>
      </c>
      <c r="IVP6" s="261" t="s">
        <v>320</v>
      </c>
      <c r="IVQ6" s="261" t="s">
        <v>320</v>
      </c>
      <c r="IVR6" s="261" t="s">
        <v>320</v>
      </c>
      <c r="IVS6" s="261" t="s">
        <v>320</v>
      </c>
      <c r="IVT6" s="261" t="s">
        <v>320</v>
      </c>
      <c r="IVU6" s="261" t="s">
        <v>320</v>
      </c>
      <c r="IVV6" s="261" t="s">
        <v>320</v>
      </c>
      <c r="IVW6" s="261" t="s">
        <v>320</v>
      </c>
      <c r="IVX6" s="261" t="s">
        <v>320</v>
      </c>
      <c r="IVY6" s="261" t="s">
        <v>320</v>
      </c>
      <c r="IVZ6" s="261" t="s">
        <v>320</v>
      </c>
      <c r="IWA6" s="261" t="s">
        <v>320</v>
      </c>
      <c r="IWB6" s="261" t="s">
        <v>320</v>
      </c>
      <c r="IWC6" s="261" t="s">
        <v>320</v>
      </c>
      <c r="IWD6" s="261" t="s">
        <v>320</v>
      </c>
      <c r="IWE6" s="261" t="s">
        <v>320</v>
      </c>
      <c r="IWF6" s="261" t="s">
        <v>320</v>
      </c>
      <c r="IWG6" s="261" t="s">
        <v>320</v>
      </c>
      <c r="IWH6" s="261" t="s">
        <v>320</v>
      </c>
      <c r="IWI6" s="261" t="s">
        <v>320</v>
      </c>
      <c r="IWJ6" s="261" t="s">
        <v>320</v>
      </c>
      <c r="IWK6" s="261" t="s">
        <v>320</v>
      </c>
      <c r="IWL6" s="261" t="s">
        <v>320</v>
      </c>
      <c r="IWM6" s="261" t="s">
        <v>320</v>
      </c>
      <c r="IWN6" s="261" t="s">
        <v>320</v>
      </c>
      <c r="IWO6" s="261" t="s">
        <v>320</v>
      </c>
      <c r="IWP6" s="261" t="s">
        <v>320</v>
      </c>
      <c r="IWQ6" s="261" t="s">
        <v>320</v>
      </c>
      <c r="IWR6" s="261" t="s">
        <v>320</v>
      </c>
      <c r="IWS6" s="261" t="s">
        <v>320</v>
      </c>
      <c r="IWT6" s="261" t="s">
        <v>320</v>
      </c>
      <c r="IWU6" s="261" t="s">
        <v>320</v>
      </c>
      <c r="IWV6" s="261" t="s">
        <v>320</v>
      </c>
      <c r="IWW6" s="261" t="s">
        <v>320</v>
      </c>
      <c r="IWX6" s="261" t="s">
        <v>320</v>
      </c>
      <c r="IWY6" s="261" t="s">
        <v>320</v>
      </c>
      <c r="IWZ6" s="261" t="s">
        <v>320</v>
      </c>
      <c r="IXA6" s="261" t="s">
        <v>320</v>
      </c>
      <c r="IXB6" s="261" t="s">
        <v>320</v>
      </c>
      <c r="IXC6" s="261" t="s">
        <v>320</v>
      </c>
      <c r="IXD6" s="261" t="s">
        <v>320</v>
      </c>
      <c r="IXE6" s="261" t="s">
        <v>320</v>
      </c>
      <c r="IXF6" s="261" t="s">
        <v>320</v>
      </c>
      <c r="IXG6" s="261" t="s">
        <v>320</v>
      </c>
      <c r="IXH6" s="261" t="s">
        <v>320</v>
      </c>
      <c r="IXI6" s="261" t="s">
        <v>320</v>
      </c>
      <c r="IXJ6" s="261" t="s">
        <v>320</v>
      </c>
      <c r="IXK6" s="261" t="s">
        <v>320</v>
      </c>
      <c r="IXL6" s="261" t="s">
        <v>320</v>
      </c>
      <c r="IXM6" s="261" t="s">
        <v>320</v>
      </c>
      <c r="IXN6" s="261" t="s">
        <v>320</v>
      </c>
      <c r="IXO6" s="261" t="s">
        <v>320</v>
      </c>
      <c r="IXP6" s="261" t="s">
        <v>320</v>
      </c>
      <c r="IXQ6" s="261" t="s">
        <v>320</v>
      </c>
      <c r="IXR6" s="261" t="s">
        <v>320</v>
      </c>
      <c r="IXS6" s="261" t="s">
        <v>320</v>
      </c>
      <c r="IXT6" s="261" t="s">
        <v>320</v>
      </c>
      <c r="IXU6" s="261" t="s">
        <v>320</v>
      </c>
      <c r="IXV6" s="261" t="s">
        <v>320</v>
      </c>
      <c r="IXW6" s="261" t="s">
        <v>320</v>
      </c>
      <c r="IXX6" s="261" t="s">
        <v>320</v>
      </c>
      <c r="IXY6" s="261" t="s">
        <v>320</v>
      </c>
      <c r="IXZ6" s="261" t="s">
        <v>320</v>
      </c>
      <c r="IYA6" s="261" t="s">
        <v>320</v>
      </c>
      <c r="IYB6" s="261" t="s">
        <v>320</v>
      </c>
      <c r="IYC6" s="261" t="s">
        <v>320</v>
      </c>
      <c r="IYD6" s="261" t="s">
        <v>320</v>
      </c>
      <c r="IYE6" s="261" t="s">
        <v>320</v>
      </c>
      <c r="IYF6" s="261" t="s">
        <v>320</v>
      </c>
      <c r="IYG6" s="261" t="s">
        <v>320</v>
      </c>
      <c r="IYH6" s="261" t="s">
        <v>320</v>
      </c>
      <c r="IYI6" s="261" t="s">
        <v>320</v>
      </c>
      <c r="IYJ6" s="261" t="s">
        <v>320</v>
      </c>
      <c r="IYK6" s="261" t="s">
        <v>320</v>
      </c>
      <c r="IYL6" s="261" t="s">
        <v>320</v>
      </c>
      <c r="IYM6" s="261" t="s">
        <v>320</v>
      </c>
      <c r="IYN6" s="261" t="s">
        <v>320</v>
      </c>
      <c r="IYO6" s="261" t="s">
        <v>320</v>
      </c>
      <c r="IYP6" s="261" t="s">
        <v>320</v>
      </c>
      <c r="IYQ6" s="261" t="s">
        <v>320</v>
      </c>
      <c r="IYR6" s="261" t="s">
        <v>320</v>
      </c>
      <c r="IYS6" s="261" t="s">
        <v>320</v>
      </c>
      <c r="IYT6" s="261" t="s">
        <v>320</v>
      </c>
      <c r="IYU6" s="261" t="s">
        <v>320</v>
      </c>
      <c r="IYV6" s="261" t="s">
        <v>320</v>
      </c>
      <c r="IYW6" s="261" t="s">
        <v>320</v>
      </c>
      <c r="IYX6" s="261" t="s">
        <v>320</v>
      </c>
      <c r="IYY6" s="261" t="s">
        <v>320</v>
      </c>
      <c r="IYZ6" s="261" t="s">
        <v>320</v>
      </c>
      <c r="IZA6" s="261" t="s">
        <v>320</v>
      </c>
      <c r="IZB6" s="261" t="s">
        <v>320</v>
      </c>
      <c r="IZC6" s="261" t="s">
        <v>320</v>
      </c>
      <c r="IZD6" s="261" t="s">
        <v>320</v>
      </c>
      <c r="IZE6" s="261" t="s">
        <v>320</v>
      </c>
      <c r="IZF6" s="261" t="s">
        <v>320</v>
      </c>
      <c r="IZG6" s="261" t="s">
        <v>320</v>
      </c>
      <c r="IZH6" s="261" t="s">
        <v>320</v>
      </c>
      <c r="IZI6" s="261" t="s">
        <v>320</v>
      </c>
      <c r="IZJ6" s="261" t="s">
        <v>320</v>
      </c>
      <c r="IZK6" s="261" t="s">
        <v>320</v>
      </c>
      <c r="IZL6" s="261" t="s">
        <v>320</v>
      </c>
      <c r="IZM6" s="261" t="s">
        <v>320</v>
      </c>
      <c r="IZN6" s="261" t="s">
        <v>320</v>
      </c>
      <c r="IZO6" s="261" t="s">
        <v>320</v>
      </c>
      <c r="IZP6" s="261" t="s">
        <v>320</v>
      </c>
      <c r="IZQ6" s="261" t="s">
        <v>320</v>
      </c>
      <c r="IZR6" s="261" t="s">
        <v>320</v>
      </c>
      <c r="IZS6" s="261" t="s">
        <v>320</v>
      </c>
      <c r="IZT6" s="261" t="s">
        <v>320</v>
      </c>
      <c r="IZU6" s="261" t="s">
        <v>320</v>
      </c>
      <c r="IZV6" s="261" t="s">
        <v>320</v>
      </c>
      <c r="IZW6" s="261" t="s">
        <v>320</v>
      </c>
      <c r="IZX6" s="261" t="s">
        <v>320</v>
      </c>
      <c r="IZY6" s="261" t="s">
        <v>320</v>
      </c>
      <c r="IZZ6" s="261" t="s">
        <v>320</v>
      </c>
      <c r="JAA6" s="261" t="s">
        <v>320</v>
      </c>
      <c r="JAB6" s="261" t="s">
        <v>320</v>
      </c>
      <c r="JAC6" s="261" t="s">
        <v>320</v>
      </c>
      <c r="JAD6" s="261" t="s">
        <v>320</v>
      </c>
      <c r="JAE6" s="261" t="s">
        <v>320</v>
      </c>
      <c r="JAF6" s="261" t="s">
        <v>320</v>
      </c>
      <c r="JAG6" s="261" t="s">
        <v>320</v>
      </c>
      <c r="JAH6" s="261" t="s">
        <v>320</v>
      </c>
      <c r="JAI6" s="261" t="s">
        <v>320</v>
      </c>
      <c r="JAJ6" s="261" t="s">
        <v>320</v>
      </c>
      <c r="JAK6" s="261" t="s">
        <v>320</v>
      </c>
      <c r="JAL6" s="261" t="s">
        <v>320</v>
      </c>
      <c r="JAM6" s="261" t="s">
        <v>320</v>
      </c>
      <c r="JAN6" s="261" t="s">
        <v>320</v>
      </c>
      <c r="JAO6" s="261" t="s">
        <v>320</v>
      </c>
      <c r="JAP6" s="261" t="s">
        <v>320</v>
      </c>
      <c r="JAQ6" s="261" t="s">
        <v>320</v>
      </c>
      <c r="JAR6" s="261" t="s">
        <v>320</v>
      </c>
      <c r="JAS6" s="261" t="s">
        <v>320</v>
      </c>
      <c r="JAT6" s="261" t="s">
        <v>320</v>
      </c>
      <c r="JAU6" s="261" t="s">
        <v>320</v>
      </c>
      <c r="JAV6" s="261" t="s">
        <v>320</v>
      </c>
      <c r="JAW6" s="261" t="s">
        <v>320</v>
      </c>
      <c r="JAX6" s="261" t="s">
        <v>320</v>
      </c>
      <c r="JAY6" s="261" t="s">
        <v>320</v>
      </c>
      <c r="JAZ6" s="261" t="s">
        <v>320</v>
      </c>
      <c r="JBA6" s="261" t="s">
        <v>320</v>
      </c>
      <c r="JBB6" s="261" t="s">
        <v>320</v>
      </c>
      <c r="JBC6" s="261" t="s">
        <v>320</v>
      </c>
      <c r="JBD6" s="261" t="s">
        <v>320</v>
      </c>
      <c r="JBE6" s="261" t="s">
        <v>320</v>
      </c>
      <c r="JBF6" s="261" t="s">
        <v>320</v>
      </c>
      <c r="JBG6" s="261" t="s">
        <v>320</v>
      </c>
      <c r="JBH6" s="261" t="s">
        <v>320</v>
      </c>
      <c r="JBI6" s="261" t="s">
        <v>320</v>
      </c>
      <c r="JBJ6" s="261" t="s">
        <v>320</v>
      </c>
      <c r="JBK6" s="261" t="s">
        <v>320</v>
      </c>
      <c r="JBL6" s="261" t="s">
        <v>320</v>
      </c>
      <c r="JBM6" s="261" t="s">
        <v>320</v>
      </c>
      <c r="JBN6" s="261" t="s">
        <v>320</v>
      </c>
      <c r="JBO6" s="261" t="s">
        <v>320</v>
      </c>
      <c r="JBP6" s="261" t="s">
        <v>320</v>
      </c>
      <c r="JBQ6" s="261" t="s">
        <v>320</v>
      </c>
      <c r="JBR6" s="261" t="s">
        <v>320</v>
      </c>
      <c r="JBS6" s="261" t="s">
        <v>320</v>
      </c>
      <c r="JBT6" s="261" t="s">
        <v>320</v>
      </c>
      <c r="JBU6" s="261" t="s">
        <v>320</v>
      </c>
      <c r="JBV6" s="261" t="s">
        <v>320</v>
      </c>
      <c r="JBW6" s="261" t="s">
        <v>320</v>
      </c>
      <c r="JBX6" s="261" t="s">
        <v>320</v>
      </c>
      <c r="JBY6" s="261" t="s">
        <v>320</v>
      </c>
      <c r="JBZ6" s="261" t="s">
        <v>320</v>
      </c>
      <c r="JCA6" s="261" t="s">
        <v>320</v>
      </c>
      <c r="JCB6" s="261" t="s">
        <v>320</v>
      </c>
      <c r="JCC6" s="261" t="s">
        <v>320</v>
      </c>
      <c r="JCD6" s="261" t="s">
        <v>320</v>
      </c>
      <c r="JCE6" s="261" t="s">
        <v>320</v>
      </c>
      <c r="JCF6" s="261" t="s">
        <v>320</v>
      </c>
      <c r="JCG6" s="261" t="s">
        <v>320</v>
      </c>
      <c r="JCH6" s="261" t="s">
        <v>320</v>
      </c>
      <c r="JCI6" s="261" t="s">
        <v>320</v>
      </c>
      <c r="JCJ6" s="261" t="s">
        <v>320</v>
      </c>
      <c r="JCK6" s="261" t="s">
        <v>320</v>
      </c>
      <c r="JCL6" s="261" t="s">
        <v>320</v>
      </c>
      <c r="JCM6" s="261" t="s">
        <v>320</v>
      </c>
      <c r="JCN6" s="261" t="s">
        <v>320</v>
      </c>
      <c r="JCO6" s="261" t="s">
        <v>320</v>
      </c>
      <c r="JCP6" s="261" t="s">
        <v>320</v>
      </c>
      <c r="JCQ6" s="261" t="s">
        <v>320</v>
      </c>
      <c r="JCR6" s="261" t="s">
        <v>320</v>
      </c>
      <c r="JCS6" s="261" t="s">
        <v>320</v>
      </c>
      <c r="JCT6" s="261" t="s">
        <v>320</v>
      </c>
      <c r="JCU6" s="261" t="s">
        <v>320</v>
      </c>
      <c r="JCV6" s="261" t="s">
        <v>320</v>
      </c>
      <c r="JCW6" s="261" t="s">
        <v>320</v>
      </c>
      <c r="JCX6" s="261" t="s">
        <v>320</v>
      </c>
      <c r="JCY6" s="261" t="s">
        <v>320</v>
      </c>
      <c r="JCZ6" s="261" t="s">
        <v>320</v>
      </c>
      <c r="JDA6" s="261" t="s">
        <v>320</v>
      </c>
      <c r="JDB6" s="261" t="s">
        <v>320</v>
      </c>
      <c r="JDC6" s="261" t="s">
        <v>320</v>
      </c>
      <c r="JDD6" s="261" t="s">
        <v>320</v>
      </c>
      <c r="JDE6" s="261" t="s">
        <v>320</v>
      </c>
      <c r="JDF6" s="261" t="s">
        <v>320</v>
      </c>
      <c r="JDG6" s="261" t="s">
        <v>320</v>
      </c>
      <c r="JDH6" s="261" t="s">
        <v>320</v>
      </c>
      <c r="JDI6" s="261" t="s">
        <v>320</v>
      </c>
      <c r="JDJ6" s="261" t="s">
        <v>320</v>
      </c>
      <c r="JDK6" s="261" t="s">
        <v>320</v>
      </c>
      <c r="JDL6" s="261" t="s">
        <v>320</v>
      </c>
      <c r="JDM6" s="261" t="s">
        <v>320</v>
      </c>
      <c r="JDN6" s="261" t="s">
        <v>320</v>
      </c>
      <c r="JDO6" s="261" t="s">
        <v>320</v>
      </c>
      <c r="JDP6" s="261" t="s">
        <v>320</v>
      </c>
      <c r="JDQ6" s="261" t="s">
        <v>320</v>
      </c>
      <c r="JDR6" s="261" t="s">
        <v>320</v>
      </c>
      <c r="JDS6" s="261" t="s">
        <v>320</v>
      </c>
      <c r="JDT6" s="261" t="s">
        <v>320</v>
      </c>
      <c r="JDU6" s="261" t="s">
        <v>320</v>
      </c>
      <c r="JDV6" s="261" t="s">
        <v>320</v>
      </c>
      <c r="JDW6" s="261" t="s">
        <v>320</v>
      </c>
      <c r="JDX6" s="261" t="s">
        <v>320</v>
      </c>
      <c r="JDY6" s="261" t="s">
        <v>320</v>
      </c>
      <c r="JDZ6" s="261" t="s">
        <v>320</v>
      </c>
      <c r="JEA6" s="261" t="s">
        <v>320</v>
      </c>
      <c r="JEB6" s="261" t="s">
        <v>320</v>
      </c>
      <c r="JEC6" s="261" t="s">
        <v>320</v>
      </c>
      <c r="JED6" s="261" t="s">
        <v>320</v>
      </c>
      <c r="JEE6" s="261" t="s">
        <v>320</v>
      </c>
      <c r="JEF6" s="261" t="s">
        <v>320</v>
      </c>
      <c r="JEG6" s="261" t="s">
        <v>320</v>
      </c>
      <c r="JEH6" s="261" t="s">
        <v>320</v>
      </c>
      <c r="JEI6" s="261" t="s">
        <v>320</v>
      </c>
      <c r="JEJ6" s="261" t="s">
        <v>320</v>
      </c>
      <c r="JEK6" s="261" t="s">
        <v>320</v>
      </c>
      <c r="JEL6" s="261" t="s">
        <v>320</v>
      </c>
      <c r="JEM6" s="261" t="s">
        <v>320</v>
      </c>
      <c r="JEN6" s="261" t="s">
        <v>320</v>
      </c>
      <c r="JEO6" s="261" t="s">
        <v>320</v>
      </c>
      <c r="JEP6" s="261" t="s">
        <v>320</v>
      </c>
      <c r="JEQ6" s="261" t="s">
        <v>320</v>
      </c>
      <c r="JER6" s="261" t="s">
        <v>320</v>
      </c>
      <c r="JES6" s="261" t="s">
        <v>320</v>
      </c>
      <c r="JET6" s="261" t="s">
        <v>320</v>
      </c>
      <c r="JEU6" s="261" t="s">
        <v>320</v>
      </c>
      <c r="JEV6" s="261" t="s">
        <v>320</v>
      </c>
      <c r="JEW6" s="261" t="s">
        <v>320</v>
      </c>
      <c r="JEX6" s="261" t="s">
        <v>320</v>
      </c>
      <c r="JEY6" s="261" t="s">
        <v>320</v>
      </c>
      <c r="JEZ6" s="261" t="s">
        <v>320</v>
      </c>
      <c r="JFA6" s="261" t="s">
        <v>320</v>
      </c>
      <c r="JFB6" s="261" t="s">
        <v>320</v>
      </c>
      <c r="JFC6" s="261" t="s">
        <v>320</v>
      </c>
      <c r="JFD6" s="261" t="s">
        <v>320</v>
      </c>
      <c r="JFE6" s="261" t="s">
        <v>320</v>
      </c>
      <c r="JFF6" s="261" t="s">
        <v>320</v>
      </c>
      <c r="JFG6" s="261" t="s">
        <v>320</v>
      </c>
      <c r="JFH6" s="261" t="s">
        <v>320</v>
      </c>
      <c r="JFI6" s="261" t="s">
        <v>320</v>
      </c>
      <c r="JFJ6" s="261" t="s">
        <v>320</v>
      </c>
      <c r="JFK6" s="261" t="s">
        <v>320</v>
      </c>
      <c r="JFL6" s="261" t="s">
        <v>320</v>
      </c>
      <c r="JFM6" s="261" t="s">
        <v>320</v>
      </c>
      <c r="JFN6" s="261" t="s">
        <v>320</v>
      </c>
      <c r="JFO6" s="261" t="s">
        <v>320</v>
      </c>
      <c r="JFP6" s="261" t="s">
        <v>320</v>
      </c>
      <c r="JFQ6" s="261" t="s">
        <v>320</v>
      </c>
      <c r="JFR6" s="261" t="s">
        <v>320</v>
      </c>
      <c r="JFS6" s="261" t="s">
        <v>320</v>
      </c>
      <c r="JFT6" s="261" t="s">
        <v>320</v>
      </c>
      <c r="JFU6" s="261" t="s">
        <v>320</v>
      </c>
      <c r="JFV6" s="261" t="s">
        <v>320</v>
      </c>
      <c r="JFW6" s="261" t="s">
        <v>320</v>
      </c>
      <c r="JFX6" s="261" t="s">
        <v>320</v>
      </c>
      <c r="JFY6" s="261" t="s">
        <v>320</v>
      </c>
      <c r="JFZ6" s="261" t="s">
        <v>320</v>
      </c>
      <c r="JGA6" s="261" t="s">
        <v>320</v>
      </c>
      <c r="JGB6" s="261" t="s">
        <v>320</v>
      </c>
      <c r="JGC6" s="261" t="s">
        <v>320</v>
      </c>
      <c r="JGD6" s="261" t="s">
        <v>320</v>
      </c>
      <c r="JGE6" s="261" t="s">
        <v>320</v>
      </c>
      <c r="JGF6" s="261" t="s">
        <v>320</v>
      </c>
      <c r="JGG6" s="261" t="s">
        <v>320</v>
      </c>
      <c r="JGH6" s="261" t="s">
        <v>320</v>
      </c>
      <c r="JGI6" s="261" t="s">
        <v>320</v>
      </c>
      <c r="JGJ6" s="261" t="s">
        <v>320</v>
      </c>
      <c r="JGK6" s="261" t="s">
        <v>320</v>
      </c>
      <c r="JGL6" s="261" t="s">
        <v>320</v>
      </c>
      <c r="JGM6" s="261" t="s">
        <v>320</v>
      </c>
      <c r="JGN6" s="261" t="s">
        <v>320</v>
      </c>
      <c r="JGO6" s="261" t="s">
        <v>320</v>
      </c>
      <c r="JGP6" s="261" t="s">
        <v>320</v>
      </c>
      <c r="JGQ6" s="261" t="s">
        <v>320</v>
      </c>
      <c r="JGR6" s="261" t="s">
        <v>320</v>
      </c>
      <c r="JGS6" s="261" t="s">
        <v>320</v>
      </c>
      <c r="JGT6" s="261" t="s">
        <v>320</v>
      </c>
      <c r="JGU6" s="261" t="s">
        <v>320</v>
      </c>
      <c r="JGV6" s="261" t="s">
        <v>320</v>
      </c>
      <c r="JGW6" s="261" t="s">
        <v>320</v>
      </c>
      <c r="JGX6" s="261" t="s">
        <v>320</v>
      </c>
      <c r="JGY6" s="261" t="s">
        <v>320</v>
      </c>
      <c r="JGZ6" s="261" t="s">
        <v>320</v>
      </c>
      <c r="JHA6" s="261" t="s">
        <v>320</v>
      </c>
      <c r="JHB6" s="261" t="s">
        <v>320</v>
      </c>
      <c r="JHC6" s="261" t="s">
        <v>320</v>
      </c>
      <c r="JHD6" s="261" t="s">
        <v>320</v>
      </c>
      <c r="JHE6" s="261" t="s">
        <v>320</v>
      </c>
      <c r="JHF6" s="261" t="s">
        <v>320</v>
      </c>
      <c r="JHG6" s="261" t="s">
        <v>320</v>
      </c>
      <c r="JHH6" s="261" t="s">
        <v>320</v>
      </c>
      <c r="JHI6" s="261" t="s">
        <v>320</v>
      </c>
      <c r="JHJ6" s="261" t="s">
        <v>320</v>
      </c>
      <c r="JHK6" s="261" t="s">
        <v>320</v>
      </c>
      <c r="JHL6" s="261" t="s">
        <v>320</v>
      </c>
      <c r="JHM6" s="261" t="s">
        <v>320</v>
      </c>
      <c r="JHN6" s="261" t="s">
        <v>320</v>
      </c>
      <c r="JHO6" s="261" t="s">
        <v>320</v>
      </c>
      <c r="JHP6" s="261" t="s">
        <v>320</v>
      </c>
      <c r="JHQ6" s="261" t="s">
        <v>320</v>
      </c>
      <c r="JHR6" s="261" t="s">
        <v>320</v>
      </c>
      <c r="JHS6" s="261" t="s">
        <v>320</v>
      </c>
      <c r="JHT6" s="261" t="s">
        <v>320</v>
      </c>
      <c r="JHU6" s="261" t="s">
        <v>320</v>
      </c>
      <c r="JHV6" s="261" t="s">
        <v>320</v>
      </c>
      <c r="JHW6" s="261" t="s">
        <v>320</v>
      </c>
      <c r="JHX6" s="261" t="s">
        <v>320</v>
      </c>
      <c r="JHY6" s="261" t="s">
        <v>320</v>
      </c>
      <c r="JHZ6" s="261" t="s">
        <v>320</v>
      </c>
      <c r="JIA6" s="261" t="s">
        <v>320</v>
      </c>
      <c r="JIB6" s="261" t="s">
        <v>320</v>
      </c>
      <c r="JIC6" s="261" t="s">
        <v>320</v>
      </c>
      <c r="JID6" s="261" t="s">
        <v>320</v>
      </c>
      <c r="JIE6" s="261" t="s">
        <v>320</v>
      </c>
      <c r="JIF6" s="261" t="s">
        <v>320</v>
      </c>
      <c r="JIG6" s="261" t="s">
        <v>320</v>
      </c>
      <c r="JIH6" s="261" t="s">
        <v>320</v>
      </c>
      <c r="JII6" s="261" t="s">
        <v>320</v>
      </c>
      <c r="JIJ6" s="261" t="s">
        <v>320</v>
      </c>
      <c r="JIK6" s="261" t="s">
        <v>320</v>
      </c>
      <c r="JIL6" s="261" t="s">
        <v>320</v>
      </c>
      <c r="JIM6" s="261" t="s">
        <v>320</v>
      </c>
      <c r="JIN6" s="261" t="s">
        <v>320</v>
      </c>
      <c r="JIO6" s="261" t="s">
        <v>320</v>
      </c>
      <c r="JIP6" s="261" t="s">
        <v>320</v>
      </c>
      <c r="JIQ6" s="261" t="s">
        <v>320</v>
      </c>
      <c r="JIR6" s="261" t="s">
        <v>320</v>
      </c>
      <c r="JIS6" s="261" t="s">
        <v>320</v>
      </c>
      <c r="JIT6" s="261" t="s">
        <v>320</v>
      </c>
      <c r="JIU6" s="261" t="s">
        <v>320</v>
      </c>
      <c r="JIV6" s="261" t="s">
        <v>320</v>
      </c>
      <c r="JIW6" s="261" t="s">
        <v>320</v>
      </c>
      <c r="JIX6" s="261" t="s">
        <v>320</v>
      </c>
      <c r="JIY6" s="261" t="s">
        <v>320</v>
      </c>
      <c r="JIZ6" s="261" t="s">
        <v>320</v>
      </c>
      <c r="JJA6" s="261" t="s">
        <v>320</v>
      </c>
      <c r="JJB6" s="261" t="s">
        <v>320</v>
      </c>
      <c r="JJC6" s="261" t="s">
        <v>320</v>
      </c>
      <c r="JJD6" s="261" t="s">
        <v>320</v>
      </c>
      <c r="JJE6" s="261" t="s">
        <v>320</v>
      </c>
      <c r="JJF6" s="261" t="s">
        <v>320</v>
      </c>
      <c r="JJG6" s="261" t="s">
        <v>320</v>
      </c>
      <c r="JJH6" s="261" t="s">
        <v>320</v>
      </c>
      <c r="JJI6" s="261" t="s">
        <v>320</v>
      </c>
      <c r="JJJ6" s="261" t="s">
        <v>320</v>
      </c>
      <c r="JJK6" s="261" t="s">
        <v>320</v>
      </c>
      <c r="JJL6" s="261" t="s">
        <v>320</v>
      </c>
      <c r="JJM6" s="261" t="s">
        <v>320</v>
      </c>
      <c r="JJN6" s="261" t="s">
        <v>320</v>
      </c>
      <c r="JJO6" s="261" t="s">
        <v>320</v>
      </c>
      <c r="JJP6" s="261" t="s">
        <v>320</v>
      </c>
      <c r="JJQ6" s="261" t="s">
        <v>320</v>
      </c>
      <c r="JJR6" s="261" t="s">
        <v>320</v>
      </c>
      <c r="JJS6" s="261" t="s">
        <v>320</v>
      </c>
      <c r="JJT6" s="261" t="s">
        <v>320</v>
      </c>
      <c r="JJU6" s="261" t="s">
        <v>320</v>
      </c>
      <c r="JJV6" s="261" t="s">
        <v>320</v>
      </c>
      <c r="JJW6" s="261" t="s">
        <v>320</v>
      </c>
      <c r="JJX6" s="261" t="s">
        <v>320</v>
      </c>
      <c r="JJY6" s="261" t="s">
        <v>320</v>
      </c>
      <c r="JJZ6" s="261" t="s">
        <v>320</v>
      </c>
      <c r="JKA6" s="261" t="s">
        <v>320</v>
      </c>
      <c r="JKB6" s="261" t="s">
        <v>320</v>
      </c>
      <c r="JKC6" s="261" t="s">
        <v>320</v>
      </c>
      <c r="JKD6" s="261" t="s">
        <v>320</v>
      </c>
      <c r="JKE6" s="261" t="s">
        <v>320</v>
      </c>
      <c r="JKF6" s="261" t="s">
        <v>320</v>
      </c>
      <c r="JKG6" s="261" t="s">
        <v>320</v>
      </c>
      <c r="JKH6" s="261" t="s">
        <v>320</v>
      </c>
      <c r="JKI6" s="261" t="s">
        <v>320</v>
      </c>
      <c r="JKJ6" s="261" t="s">
        <v>320</v>
      </c>
      <c r="JKK6" s="261" t="s">
        <v>320</v>
      </c>
      <c r="JKL6" s="261" t="s">
        <v>320</v>
      </c>
      <c r="JKM6" s="261" t="s">
        <v>320</v>
      </c>
      <c r="JKN6" s="261" t="s">
        <v>320</v>
      </c>
      <c r="JKO6" s="261" t="s">
        <v>320</v>
      </c>
      <c r="JKP6" s="261" t="s">
        <v>320</v>
      </c>
      <c r="JKQ6" s="261" t="s">
        <v>320</v>
      </c>
      <c r="JKR6" s="261" t="s">
        <v>320</v>
      </c>
      <c r="JKS6" s="261" t="s">
        <v>320</v>
      </c>
      <c r="JKT6" s="261" t="s">
        <v>320</v>
      </c>
      <c r="JKU6" s="261" t="s">
        <v>320</v>
      </c>
      <c r="JKV6" s="261" t="s">
        <v>320</v>
      </c>
      <c r="JKW6" s="261" t="s">
        <v>320</v>
      </c>
      <c r="JKX6" s="261" t="s">
        <v>320</v>
      </c>
      <c r="JKY6" s="261" t="s">
        <v>320</v>
      </c>
      <c r="JKZ6" s="261" t="s">
        <v>320</v>
      </c>
      <c r="JLA6" s="261" t="s">
        <v>320</v>
      </c>
      <c r="JLB6" s="261" t="s">
        <v>320</v>
      </c>
      <c r="JLC6" s="261" t="s">
        <v>320</v>
      </c>
      <c r="JLD6" s="261" t="s">
        <v>320</v>
      </c>
      <c r="JLE6" s="261" t="s">
        <v>320</v>
      </c>
      <c r="JLF6" s="261" t="s">
        <v>320</v>
      </c>
      <c r="JLG6" s="261" t="s">
        <v>320</v>
      </c>
      <c r="JLH6" s="261" t="s">
        <v>320</v>
      </c>
      <c r="JLI6" s="261" t="s">
        <v>320</v>
      </c>
      <c r="JLJ6" s="261" t="s">
        <v>320</v>
      </c>
      <c r="JLK6" s="261" t="s">
        <v>320</v>
      </c>
      <c r="JLL6" s="261" t="s">
        <v>320</v>
      </c>
      <c r="JLM6" s="261" t="s">
        <v>320</v>
      </c>
      <c r="JLN6" s="261" t="s">
        <v>320</v>
      </c>
      <c r="JLO6" s="261" t="s">
        <v>320</v>
      </c>
      <c r="JLP6" s="261" t="s">
        <v>320</v>
      </c>
      <c r="JLQ6" s="261" t="s">
        <v>320</v>
      </c>
      <c r="JLR6" s="261" t="s">
        <v>320</v>
      </c>
      <c r="JLS6" s="261" t="s">
        <v>320</v>
      </c>
      <c r="JLT6" s="261" t="s">
        <v>320</v>
      </c>
      <c r="JLU6" s="261" t="s">
        <v>320</v>
      </c>
      <c r="JLV6" s="261" t="s">
        <v>320</v>
      </c>
      <c r="JLW6" s="261" t="s">
        <v>320</v>
      </c>
      <c r="JLX6" s="261" t="s">
        <v>320</v>
      </c>
      <c r="JLY6" s="261" t="s">
        <v>320</v>
      </c>
      <c r="JLZ6" s="261" t="s">
        <v>320</v>
      </c>
      <c r="JMA6" s="261" t="s">
        <v>320</v>
      </c>
      <c r="JMB6" s="261" t="s">
        <v>320</v>
      </c>
      <c r="JMC6" s="261" t="s">
        <v>320</v>
      </c>
      <c r="JMD6" s="261" t="s">
        <v>320</v>
      </c>
      <c r="JME6" s="261" t="s">
        <v>320</v>
      </c>
      <c r="JMF6" s="261" t="s">
        <v>320</v>
      </c>
      <c r="JMG6" s="261" t="s">
        <v>320</v>
      </c>
      <c r="JMH6" s="261" t="s">
        <v>320</v>
      </c>
      <c r="JMI6" s="261" t="s">
        <v>320</v>
      </c>
      <c r="JMJ6" s="261" t="s">
        <v>320</v>
      </c>
      <c r="JMK6" s="261" t="s">
        <v>320</v>
      </c>
      <c r="JML6" s="261" t="s">
        <v>320</v>
      </c>
      <c r="JMM6" s="261" t="s">
        <v>320</v>
      </c>
      <c r="JMN6" s="261" t="s">
        <v>320</v>
      </c>
      <c r="JMO6" s="261" t="s">
        <v>320</v>
      </c>
      <c r="JMP6" s="261" t="s">
        <v>320</v>
      </c>
      <c r="JMQ6" s="261" t="s">
        <v>320</v>
      </c>
      <c r="JMR6" s="261" t="s">
        <v>320</v>
      </c>
      <c r="JMS6" s="261" t="s">
        <v>320</v>
      </c>
      <c r="JMT6" s="261" t="s">
        <v>320</v>
      </c>
      <c r="JMU6" s="261" t="s">
        <v>320</v>
      </c>
      <c r="JMV6" s="261" t="s">
        <v>320</v>
      </c>
      <c r="JMW6" s="261" t="s">
        <v>320</v>
      </c>
      <c r="JMX6" s="261" t="s">
        <v>320</v>
      </c>
      <c r="JMY6" s="261" t="s">
        <v>320</v>
      </c>
      <c r="JMZ6" s="261" t="s">
        <v>320</v>
      </c>
      <c r="JNA6" s="261" t="s">
        <v>320</v>
      </c>
      <c r="JNB6" s="261" t="s">
        <v>320</v>
      </c>
      <c r="JNC6" s="261" t="s">
        <v>320</v>
      </c>
      <c r="JND6" s="261" t="s">
        <v>320</v>
      </c>
      <c r="JNE6" s="261" t="s">
        <v>320</v>
      </c>
      <c r="JNF6" s="261" t="s">
        <v>320</v>
      </c>
      <c r="JNG6" s="261" t="s">
        <v>320</v>
      </c>
      <c r="JNH6" s="261" t="s">
        <v>320</v>
      </c>
      <c r="JNI6" s="261" t="s">
        <v>320</v>
      </c>
      <c r="JNJ6" s="261" t="s">
        <v>320</v>
      </c>
      <c r="JNK6" s="261" t="s">
        <v>320</v>
      </c>
      <c r="JNL6" s="261" t="s">
        <v>320</v>
      </c>
      <c r="JNM6" s="261" t="s">
        <v>320</v>
      </c>
      <c r="JNN6" s="261" t="s">
        <v>320</v>
      </c>
      <c r="JNO6" s="261" t="s">
        <v>320</v>
      </c>
      <c r="JNP6" s="261" t="s">
        <v>320</v>
      </c>
      <c r="JNQ6" s="261" t="s">
        <v>320</v>
      </c>
      <c r="JNR6" s="261" t="s">
        <v>320</v>
      </c>
      <c r="JNS6" s="261" t="s">
        <v>320</v>
      </c>
      <c r="JNT6" s="261" t="s">
        <v>320</v>
      </c>
      <c r="JNU6" s="261" t="s">
        <v>320</v>
      </c>
      <c r="JNV6" s="261" t="s">
        <v>320</v>
      </c>
      <c r="JNW6" s="261" t="s">
        <v>320</v>
      </c>
      <c r="JNX6" s="261" t="s">
        <v>320</v>
      </c>
      <c r="JNY6" s="261" t="s">
        <v>320</v>
      </c>
      <c r="JNZ6" s="261" t="s">
        <v>320</v>
      </c>
      <c r="JOA6" s="261" t="s">
        <v>320</v>
      </c>
      <c r="JOB6" s="261" t="s">
        <v>320</v>
      </c>
      <c r="JOC6" s="261" t="s">
        <v>320</v>
      </c>
      <c r="JOD6" s="261" t="s">
        <v>320</v>
      </c>
      <c r="JOE6" s="261" t="s">
        <v>320</v>
      </c>
      <c r="JOF6" s="261" t="s">
        <v>320</v>
      </c>
      <c r="JOG6" s="261" t="s">
        <v>320</v>
      </c>
      <c r="JOH6" s="261" t="s">
        <v>320</v>
      </c>
      <c r="JOI6" s="261" t="s">
        <v>320</v>
      </c>
      <c r="JOJ6" s="261" t="s">
        <v>320</v>
      </c>
      <c r="JOK6" s="261" t="s">
        <v>320</v>
      </c>
      <c r="JOL6" s="261" t="s">
        <v>320</v>
      </c>
      <c r="JOM6" s="261" t="s">
        <v>320</v>
      </c>
      <c r="JON6" s="261" t="s">
        <v>320</v>
      </c>
      <c r="JOO6" s="261" t="s">
        <v>320</v>
      </c>
      <c r="JOP6" s="261" t="s">
        <v>320</v>
      </c>
      <c r="JOQ6" s="261" t="s">
        <v>320</v>
      </c>
      <c r="JOR6" s="261" t="s">
        <v>320</v>
      </c>
      <c r="JOS6" s="261" t="s">
        <v>320</v>
      </c>
      <c r="JOT6" s="261" t="s">
        <v>320</v>
      </c>
      <c r="JOU6" s="261" t="s">
        <v>320</v>
      </c>
      <c r="JOV6" s="261" t="s">
        <v>320</v>
      </c>
      <c r="JOW6" s="261" t="s">
        <v>320</v>
      </c>
      <c r="JOX6" s="261" t="s">
        <v>320</v>
      </c>
      <c r="JOY6" s="261" t="s">
        <v>320</v>
      </c>
      <c r="JOZ6" s="261" t="s">
        <v>320</v>
      </c>
      <c r="JPA6" s="261" t="s">
        <v>320</v>
      </c>
      <c r="JPB6" s="261" t="s">
        <v>320</v>
      </c>
      <c r="JPC6" s="261" t="s">
        <v>320</v>
      </c>
      <c r="JPD6" s="261" t="s">
        <v>320</v>
      </c>
      <c r="JPE6" s="261" t="s">
        <v>320</v>
      </c>
      <c r="JPF6" s="261" t="s">
        <v>320</v>
      </c>
      <c r="JPG6" s="261" t="s">
        <v>320</v>
      </c>
      <c r="JPH6" s="261" t="s">
        <v>320</v>
      </c>
      <c r="JPI6" s="261" t="s">
        <v>320</v>
      </c>
      <c r="JPJ6" s="261" t="s">
        <v>320</v>
      </c>
      <c r="JPK6" s="261" t="s">
        <v>320</v>
      </c>
      <c r="JPL6" s="261" t="s">
        <v>320</v>
      </c>
      <c r="JPM6" s="261" t="s">
        <v>320</v>
      </c>
      <c r="JPN6" s="261" t="s">
        <v>320</v>
      </c>
      <c r="JPO6" s="261" t="s">
        <v>320</v>
      </c>
      <c r="JPP6" s="261" t="s">
        <v>320</v>
      </c>
      <c r="JPQ6" s="261" t="s">
        <v>320</v>
      </c>
      <c r="JPR6" s="261" t="s">
        <v>320</v>
      </c>
      <c r="JPS6" s="261" t="s">
        <v>320</v>
      </c>
      <c r="JPT6" s="261" t="s">
        <v>320</v>
      </c>
      <c r="JPU6" s="261" t="s">
        <v>320</v>
      </c>
      <c r="JPV6" s="261" t="s">
        <v>320</v>
      </c>
      <c r="JPW6" s="261" t="s">
        <v>320</v>
      </c>
      <c r="JPX6" s="261" t="s">
        <v>320</v>
      </c>
      <c r="JPY6" s="261" t="s">
        <v>320</v>
      </c>
      <c r="JPZ6" s="261" t="s">
        <v>320</v>
      </c>
      <c r="JQA6" s="261" t="s">
        <v>320</v>
      </c>
      <c r="JQB6" s="261" t="s">
        <v>320</v>
      </c>
      <c r="JQC6" s="261" t="s">
        <v>320</v>
      </c>
      <c r="JQD6" s="261" t="s">
        <v>320</v>
      </c>
      <c r="JQE6" s="261" t="s">
        <v>320</v>
      </c>
      <c r="JQF6" s="261" t="s">
        <v>320</v>
      </c>
      <c r="JQG6" s="261" t="s">
        <v>320</v>
      </c>
      <c r="JQH6" s="261" t="s">
        <v>320</v>
      </c>
      <c r="JQI6" s="261" t="s">
        <v>320</v>
      </c>
      <c r="JQJ6" s="261" t="s">
        <v>320</v>
      </c>
      <c r="JQK6" s="261" t="s">
        <v>320</v>
      </c>
      <c r="JQL6" s="261" t="s">
        <v>320</v>
      </c>
      <c r="JQM6" s="261" t="s">
        <v>320</v>
      </c>
      <c r="JQN6" s="261" t="s">
        <v>320</v>
      </c>
      <c r="JQO6" s="261" t="s">
        <v>320</v>
      </c>
      <c r="JQP6" s="261" t="s">
        <v>320</v>
      </c>
      <c r="JQQ6" s="261" t="s">
        <v>320</v>
      </c>
      <c r="JQR6" s="261" t="s">
        <v>320</v>
      </c>
      <c r="JQS6" s="261" t="s">
        <v>320</v>
      </c>
      <c r="JQT6" s="261" t="s">
        <v>320</v>
      </c>
      <c r="JQU6" s="261" t="s">
        <v>320</v>
      </c>
      <c r="JQV6" s="261" t="s">
        <v>320</v>
      </c>
      <c r="JQW6" s="261" t="s">
        <v>320</v>
      </c>
      <c r="JQX6" s="261" t="s">
        <v>320</v>
      </c>
      <c r="JQY6" s="261" t="s">
        <v>320</v>
      </c>
      <c r="JQZ6" s="261" t="s">
        <v>320</v>
      </c>
      <c r="JRA6" s="261" t="s">
        <v>320</v>
      </c>
      <c r="JRB6" s="261" t="s">
        <v>320</v>
      </c>
      <c r="JRC6" s="261" t="s">
        <v>320</v>
      </c>
      <c r="JRD6" s="261" t="s">
        <v>320</v>
      </c>
      <c r="JRE6" s="261" t="s">
        <v>320</v>
      </c>
      <c r="JRF6" s="261" t="s">
        <v>320</v>
      </c>
      <c r="JRG6" s="261" t="s">
        <v>320</v>
      </c>
      <c r="JRH6" s="261" t="s">
        <v>320</v>
      </c>
      <c r="JRI6" s="261" t="s">
        <v>320</v>
      </c>
      <c r="JRJ6" s="261" t="s">
        <v>320</v>
      </c>
      <c r="JRK6" s="261" t="s">
        <v>320</v>
      </c>
      <c r="JRL6" s="261" t="s">
        <v>320</v>
      </c>
      <c r="JRM6" s="261" t="s">
        <v>320</v>
      </c>
      <c r="JRN6" s="261" t="s">
        <v>320</v>
      </c>
      <c r="JRO6" s="261" t="s">
        <v>320</v>
      </c>
      <c r="JRP6" s="261" t="s">
        <v>320</v>
      </c>
      <c r="JRQ6" s="261" t="s">
        <v>320</v>
      </c>
      <c r="JRR6" s="261" t="s">
        <v>320</v>
      </c>
      <c r="JRS6" s="261" t="s">
        <v>320</v>
      </c>
      <c r="JRT6" s="261" t="s">
        <v>320</v>
      </c>
      <c r="JRU6" s="261" t="s">
        <v>320</v>
      </c>
      <c r="JRV6" s="261" t="s">
        <v>320</v>
      </c>
      <c r="JRW6" s="261" t="s">
        <v>320</v>
      </c>
      <c r="JRX6" s="261" t="s">
        <v>320</v>
      </c>
      <c r="JRY6" s="261" t="s">
        <v>320</v>
      </c>
      <c r="JRZ6" s="261" t="s">
        <v>320</v>
      </c>
      <c r="JSA6" s="261" t="s">
        <v>320</v>
      </c>
      <c r="JSB6" s="261" t="s">
        <v>320</v>
      </c>
      <c r="JSC6" s="261" t="s">
        <v>320</v>
      </c>
      <c r="JSD6" s="261" t="s">
        <v>320</v>
      </c>
      <c r="JSE6" s="261" t="s">
        <v>320</v>
      </c>
      <c r="JSF6" s="261" t="s">
        <v>320</v>
      </c>
      <c r="JSG6" s="261" t="s">
        <v>320</v>
      </c>
      <c r="JSH6" s="261" t="s">
        <v>320</v>
      </c>
      <c r="JSI6" s="261" t="s">
        <v>320</v>
      </c>
      <c r="JSJ6" s="261" t="s">
        <v>320</v>
      </c>
      <c r="JSK6" s="261" t="s">
        <v>320</v>
      </c>
      <c r="JSL6" s="261" t="s">
        <v>320</v>
      </c>
      <c r="JSM6" s="261" t="s">
        <v>320</v>
      </c>
      <c r="JSN6" s="261" t="s">
        <v>320</v>
      </c>
      <c r="JSO6" s="261" t="s">
        <v>320</v>
      </c>
      <c r="JSP6" s="261" t="s">
        <v>320</v>
      </c>
      <c r="JSQ6" s="261" t="s">
        <v>320</v>
      </c>
      <c r="JSR6" s="261" t="s">
        <v>320</v>
      </c>
      <c r="JSS6" s="261" t="s">
        <v>320</v>
      </c>
      <c r="JST6" s="261" t="s">
        <v>320</v>
      </c>
      <c r="JSU6" s="261" t="s">
        <v>320</v>
      </c>
      <c r="JSV6" s="261" t="s">
        <v>320</v>
      </c>
      <c r="JSW6" s="261" t="s">
        <v>320</v>
      </c>
      <c r="JSX6" s="261" t="s">
        <v>320</v>
      </c>
      <c r="JSY6" s="261" t="s">
        <v>320</v>
      </c>
      <c r="JSZ6" s="261" t="s">
        <v>320</v>
      </c>
      <c r="JTA6" s="261" t="s">
        <v>320</v>
      </c>
      <c r="JTB6" s="261" t="s">
        <v>320</v>
      </c>
      <c r="JTC6" s="261" t="s">
        <v>320</v>
      </c>
      <c r="JTD6" s="261" t="s">
        <v>320</v>
      </c>
      <c r="JTE6" s="261" t="s">
        <v>320</v>
      </c>
      <c r="JTF6" s="261" t="s">
        <v>320</v>
      </c>
      <c r="JTG6" s="261" t="s">
        <v>320</v>
      </c>
      <c r="JTH6" s="261" t="s">
        <v>320</v>
      </c>
      <c r="JTI6" s="261" t="s">
        <v>320</v>
      </c>
      <c r="JTJ6" s="261" t="s">
        <v>320</v>
      </c>
      <c r="JTK6" s="261" t="s">
        <v>320</v>
      </c>
      <c r="JTL6" s="261" t="s">
        <v>320</v>
      </c>
      <c r="JTM6" s="261" t="s">
        <v>320</v>
      </c>
      <c r="JTN6" s="261" t="s">
        <v>320</v>
      </c>
      <c r="JTO6" s="261" t="s">
        <v>320</v>
      </c>
      <c r="JTP6" s="261" t="s">
        <v>320</v>
      </c>
      <c r="JTQ6" s="261" t="s">
        <v>320</v>
      </c>
      <c r="JTR6" s="261" t="s">
        <v>320</v>
      </c>
      <c r="JTS6" s="261" t="s">
        <v>320</v>
      </c>
      <c r="JTT6" s="261" t="s">
        <v>320</v>
      </c>
      <c r="JTU6" s="261" t="s">
        <v>320</v>
      </c>
      <c r="JTV6" s="261" t="s">
        <v>320</v>
      </c>
      <c r="JTW6" s="261" t="s">
        <v>320</v>
      </c>
      <c r="JTX6" s="261" t="s">
        <v>320</v>
      </c>
      <c r="JTY6" s="261" t="s">
        <v>320</v>
      </c>
      <c r="JTZ6" s="261" t="s">
        <v>320</v>
      </c>
      <c r="JUA6" s="261" t="s">
        <v>320</v>
      </c>
      <c r="JUB6" s="261" t="s">
        <v>320</v>
      </c>
      <c r="JUC6" s="261" t="s">
        <v>320</v>
      </c>
      <c r="JUD6" s="261" t="s">
        <v>320</v>
      </c>
      <c r="JUE6" s="261" t="s">
        <v>320</v>
      </c>
      <c r="JUF6" s="261" t="s">
        <v>320</v>
      </c>
      <c r="JUG6" s="261" t="s">
        <v>320</v>
      </c>
      <c r="JUH6" s="261" t="s">
        <v>320</v>
      </c>
      <c r="JUI6" s="261" t="s">
        <v>320</v>
      </c>
      <c r="JUJ6" s="261" t="s">
        <v>320</v>
      </c>
      <c r="JUK6" s="261" t="s">
        <v>320</v>
      </c>
      <c r="JUL6" s="261" t="s">
        <v>320</v>
      </c>
      <c r="JUM6" s="261" t="s">
        <v>320</v>
      </c>
      <c r="JUN6" s="261" t="s">
        <v>320</v>
      </c>
      <c r="JUO6" s="261" t="s">
        <v>320</v>
      </c>
      <c r="JUP6" s="261" t="s">
        <v>320</v>
      </c>
      <c r="JUQ6" s="261" t="s">
        <v>320</v>
      </c>
      <c r="JUR6" s="261" t="s">
        <v>320</v>
      </c>
      <c r="JUS6" s="261" t="s">
        <v>320</v>
      </c>
      <c r="JUT6" s="261" t="s">
        <v>320</v>
      </c>
      <c r="JUU6" s="261" t="s">
        <v>320</v>
      </c>
      <c r="JUV6" s="261" t="s">
        <v>320</v>
      </c>
      <c r="JUW6" s="261" t="s">
        <v>320</v>
      </c>
      <c r="JUX6" s="261" t="s">
        <v>320</v>
      </c>
      <c r="JUY6" s="261" t="s">
        <v>320</v>
      </c>
      <c r="JUZ6" s="261" t="s">
        <v>320</v>
      </c>
      <c r="JVA6" s="261" t="s">
        <v>320</v>
      </c>
      <c r="JVB6" s="261" t="s">
        <v>320</v>
      </c>
      <c r="JVC6" s="261" t="s">
        <v>320</v>
      </c>
      <c r="JVD6" s="261" t="s">
        <v>320</v>
      </c>
      <c r="JVE6" s="261" t="s">
        <v>320</v>
      </c>
      <c r="JVF6" s="261" t="s">
        <v>320</v>
      </c>
      <c r="JVG6" s="261" t="s">
        <v>320</v>
      </c>
      <c r="JVH6" s="261" t="s">
        <v>320</v>
      </c>
      <c r="JVI6" s="261" t="s">
        <v>320</v>
      </c>
      <c r="JVJ6" s="261" t="s">
        <v>320</v>
      </c>
      <c r="JVK6" s="261" t="s">
        <v>320</v>
      </c>
      <c r="JVL6" s="261" t="s">
        <v>320</v>
      </c>
      <c r="JVM6" s="261" t="s">
        <v>320</v>
      </c>
      <c r="JVN6" s="261" t="s">
        <v>320</v>
      </c>
      <c r="JVO6" s="261" t="s">
        <v>320</v>
      </c>
      <c r="JVP6" s="261" t="s">
        <v>320</v>
      </c>
      <c r="JVQ6" s="261" t="s">
        <v>320</v>
      </c>
      <c r="JVR6" s="261" t="s">
        <v>320</v>
      </c>
      <c r="JVS6" s="261" t="s">
        <v>320</v>
      </c>
      <c r="JVT6" s="261" t="s">
        <v>320</v>
      </c>
      <c r="JVU6" s="261" t="s">
        <v>320</v>
      </c>
      <c r="JVV6" s="261" t="s">
        <v>320</v>
      </c>
      <c r="JVW6" s="261" t="s">
        <v>320</v>
      </c>
      <c r="JVX6" s="261" t="s">
        <v>320</v>
      </c>
      <c r="JVY6" s="261" t="s">
        <v>320</v>
      </c>
      <c r="JVZ6" s="261" t="s">
        <v>320</v>
      </c>
      <c r="JWA6" s="261" t="s">
        <v>320</v>
      </c>
      <c r="JWB6" s="261" t="s">
        <v>320</v>
      </c>
      <c r="JWC6" s="261" t="s">
        <v>320</v>
      </c>
      <c r="JWD6" s="261" t="s">
        <v>320</v>
      </c>
      <c r="JWE6" s="261" t="s">
        <v>320</v>
      </c>
      <c r="JWF6" s="261" t="s">
        <v>320</v>
      </c>
      <c r="JWG6" s="261" t="s">
        <v>320</v>
      </c>
      <c r="JWH6" s="261" t="s">
        <v>320</v>
      </c>
      <c r="JWI6" s="261" t="s">
        <v>320</v>
      </c>
      <c r="JWJ6" s="261" t="s">
        <v>320</v>
      </c>
      <c r="JWK6" s="261" t="s">
        <v>320</v>
      </c>
      <c r="JWL6" s="261" t="s">
        <v>320</v>
      </c>
      <c r="JWM6" s="261" t="s">
        <v>320</v>
      </c>
      <c r="JWN6" s="261" t="s">
        <v>320</v>
      </c>
      <c r="JWO6" s="261" t="s">
        <v>320</v>
      </c>
      <c r="JWP6" s="261" t="s">
        <v>320</v>
      </c>
      <c r="JWQ6" s="261" t="s">
        <v>320</v>
      </c>
      <c r="JWR6" s="261" t="s">
        <v>320</v>
      </c>
      <c r="JWS6" s="261" t="s">
        <v>320</v>
      </c>
      <c r="JWT6" s="261" t="s">
        <v>320</v>
      </c>
      <c r="JWU6" s="261" t="s">
        <v>320</v>
      </c>
      <c r="JWV6" s="261" t="s">
        <v>320</v>
      </c>
      <c r="JWW6" s="261" t="s">
        <v>320</v>
      </c>
      <c r="JWX6" s="261" t="s">
        <v>320</v>
      </c>
      <c r="JWY6" s="261" t="s">
        <v>320</v>
      </c>
      <c r="JWZ6" s="261" t="s">
        <v>320</v>
      </c>
      <c r="JXA6" s="261" t="s">
        <v>320</v>
      </c>
      <c r="JXB6" s="261" t="s">
        <v>320</v>
      </c>
      <c r="JXC6" s="261" t="s">
        <v>320</v>
      </c>
      <c r="JXD6" s="261" t="s">
        <v>320</v>
      </c>
      <c r="JXE6" s="261" t="s">
        <v>320</v>
      </c>
      <c r="JXF6" s="261" t="s">
        <v>320</v>
      </c>
      <c r="JXG6" s="261" t="s">
        <v>320</v>
      </c>
      <c r="JXH6" s="261" t="s">
        <v>320</v>
      </c>
      <c r="JXI6" s="261" t="s">
        <v>320</v>
      </c>
      <c r="JXJ6" s="261" t="s">
        <v>320</v>
      </c>
      <c r="JXK6" s="261" t="s">
        <v>320</v>
      </c>
      <c r="JXL6" s="261" t="s">
        <v>320</v>
      </c>
      <c r="JXM6" s="261" t="s">
        <v>320</v>
      </c>
      <c r="JXN6" s="261" t="s">
        <v>320</v>
      </c>
      <c r="JXO6" s="261" t="s">
        <v>320</v>
      </c>
      <c r="JXP6" s="261" t="s">
        <v>320</v>
      </c>
      <c r="JXQ6" s="261" t="s">
        <v>320</v>
      </c>
      <c r="JXR6" s="261" t="s">
        <v>320</v>
      </c>
      <c r="JXS6" s="261" t="s">
        <v>320</v>
      </c>
      <c r="JXT6" s="261" t="s">
        <v>320</v>
      </c>
      <c r="JXU6" s="261" t="s">
        <v>320</v>
      </c>
      <c r="JXV6" s="261" t="s">
        <v>320</v>
      </c>
      <c r="JXW6" s="261" t="s">
        <v>320</v>
      </c>
      <c r="JXX6" s="261" t="s">
        <v>320</v>
      </c>
      <c r="JXY6" s="261" t="s">
        <v>320</v>
      </c>
      <c r="JXZ6" s="261" t="s">
        <v>320</v>
      </c>
      <c r="JYA6" s="261" t="s">
        <v>320</v>
      </c>
      <c r="JYB6" s="261" t="s">
        <v>320</v>
      </c>
      <c r="JYC6" s="261" t="s">
        <v>320</v>
      </c>
      <c r="JYD6" s="261" t="s">
        <v>320</v>
      </c>
      <c r="JYE6" s="261" t="s">
        <v>320</v>
      </c>
      <c r="JYF6" s="261" t="s">
        <v>320</v>
      </c>
      <c r="JYG6" s="261" t="s">
        <v>320</v>
      </c>
      <c r="JYH6" s="261" t="s">
        <v>320</v>
      </c>
      <c r="JYI6" s="261" t="s">
        <v>320</v>
      </c>
      <c r="JYJ6" s="261" t="s">
        <v>320</v>
      </c>
      <c r="JYK6" s="261" t="s">
        <v>320</v>
      </c>
      <c r="JYL6" s="261" t="s">
        <v>320</v>
      </c>
      <c r="JYM6" s="261" t="s">
        <v>320</v>
      </c>
      <c r="JYN6" s="261" t="s">
        <v>320</v>
      </c>
      <c r="JYO6" s="261" t="s">
        <v>320</v>
      </c>
      <c r="JYP6" s="261" t="s">
        <v>320</v>
      </c>
      <c r="JYQ6" s="261" t="s">
        <v>320</v>
      </c>
      <c r="JYR6" s="261" t="s">
        <v>320</v>
      </c>
      <c r="JYS6" s="261" t="s">
        <v>320</v>
      </c>
      <c r="JYT6" s="261" t="s">
        <v>320</v>
      </c>
      <c r="JYU6" s="261" t="s">
        <v>320</v>
      </c>
      <c r="JYV6" s="261" t="s">
        <v>320</v>
      </c>
      <c r="JYW6" s="261" t="s">
        <v>320</v>
      </c>
      <c r="JYX6" s="261" t="s">
        <v>320</v>
      </c>
      <c r="JYY6" s="261" t="s">
        <v>320</v>
      </c>
      <c r="JYZ6" s="261" t="s">
        <v>320</v>
      </c>
      <c r="JZA6" s="261" t="s">
        <v>320</v>
      </c>
      <c r="JZB6" s="261" t="s">
        <v>320</v>
      </c>
      <c r="JZC6" s="261" t="s">
        <v>320</v>
      </c>
      <c r="JZD6" s="261" t="s">
        <v>320</v>
      </c>
      <c r="JZE6" s="261" t="s">
        <v>320</v>
      </c>
      <c r="JZF6" s="261" t="s">
        <v>320</v>
      </c>
      <c r="JZG6" s="261" t="s">
        <v>320</v>
      </c>
      <c r="JZH6" s="261" t="s">
        <v>320</v>
      </c>
      <c r="JZI6" s="261" t="s">
        <v>320</v>
      </c>
      <c r="JZJ6" s="261" t="s">
        <v>320</v>
      </c>
      <c r="JZK6" s="261" t="s">
        <v>320</v>
      </c>
      <c r="JZL6" s="261" t="s">
        <v>320</v>
      </c>
      <c r="JZM6" s="261" t="s">
        <v>320</v>
      </c>
      <c r="JZN6" s="261" t="s">
        <v>320</v>
      </c>
      <c r="JZO6" s="261" t="s">
        <v>320</v>
      </c>
      <c r="JZP6" s="261" t="s">
        <v>320</v>
      </c>
      <c r="JZQ6" s="261" t="s">
        <v>320</v>
      </c>
      <c r="JZR6" s="261" t="s">
        <v>320</v>
      </c>
      <c r="JZS6" s="261" t="s">
        <v>320</v>
      </c>
      <c r="JZT6" s="261" t="s">
        <v>320</v>
      </c>
      <c r="JZU6" s="261" t="s">
        <v>320</v>
      </c>
      <c r="JZV6" s="261" t="s">
        <v>320</v>
      </c>
      <c r="JZW6" s="261" t="s">
        <v>320</v>
      </c>
      <c r="JZX6" s="261" t="s">
        <v>320</v>
      </c>
      <c r="JZY6" s="261" t="s">
        <v>320</v>
      </c>
      <c r="JZZ6" s="261" t="s">
        <v>320</v>
      </c>
      <c r="KAA6" s="261" t="s">
        <v>320</v>
      </c>
      <c r="KAB6" s="261" t="s">
        <v>320</v>
      </c>
      <c r="KAC6" s="261" t="s">
        <v>320</v>
      </c>
      <c r="KAD6" s="261" t="s">
        <v>320</v>
      </c>
      <c r="KAE6" s="261" t="s">
        <v>320</v>
      </c>
      <c r="KAF6" s="261" t="s">
        <v>320</v>
      </c>
      <c r="KAG6" s="261" t="s">
        <v>320</v>
      </c>
      <c r="KAH6" s="261" t="s">
        <v>320</v>
      </c>
      <c r="KAI6" s="261" t="s">
        <v>320</v>
      </c>
      <c r="KAJ6" s="261" t="s">
        <v>320</v>
      </c>
      <c r="KAK6" s="261" t="s">
        <v>320</v>
      </c>
      <c r="KAL6" s="261" t="s">
        <v>320</v>
      </c>
      <c r="KAM6" s="261" t="s">
        <v>320</v>
      </c>
      <c r="KAN6" s="261" t="s">
        <v>320</v>
      </c>
      <c r="KAO6" s="261" t="s">
        <v>320</v>
      </c>
      <c r="KAP6" s="261" t="s">
        <v>320</v>
      </c>
      <c r="KAQ6" s="261" t="s">
        <v>320</v>
      </c>
      <c r="KAR6" s="261" t="s">
        <v>320</v>
      </c>
      <c r="KAS6" s="261" t="s">
        <v>320</v>
      </c>
      <c r="KAT6" s="261" t="s">
        <v>320</v>
      </c>
      <c r="KAU6" s="261" t="s">
        <v>320</v>
      </c>
      <c r="KAV6" s="261" t="s">
        <v>320</v>
      </c>
      <c r="KAW6" s="261" t="s">
        <v>320</v>
      </c>
      <c r="KAX6" s="261" t="s">
        <v>320</v>
      </c>
      <c r="KAY6" s="261" t="s">
        <v>320</v>
      </c>
      <c r="KAZ6" s="261" t="s">
        <v>320</v>
      </c>
      <c r="KBA6" s="261" t="s">
        <v>320</v>
      </c>
      <c r="KBB6" s="261" t="s">
        <v>320</v>
      </c>
      <c r="KBC6" s="261" t="s">
        <v>320</v>
      </c>
      <c r="KBD6" s="261" t="s">
        <v>320</v>
      </c>
      <c r="KBE6" s="261" t="s">
        <v>320</v>
      </c>
      <c r="KBF6" s="261" t="s">
        <v>320</v>
      </c>
      <c r="KBG6" s="261" t="s">
        <v>320</v>
      </c>
      <c r="KBH6" s="261" t="s">
        <v>320</v>
      </c>
      <c r="KBI6" s="261" t="s">
        <v>320</v>
      </c>
      <c r="KBJ6" s="261" t="s">
        <v>320</v>
      </c>
      <c r="KBK6" s="261" t="s">
        <v>320</v>
      </c>
      <c r="KBL6" s="261" t="s">
        <v>320</v>
      </c>
      <c r="KBM6" s="261" t="s">
        <v>320</v>
      </c>
      <c r="KBN6" s="261" t="s">
        <v>320</v>
      </c>
      <c r="KBO6" s="261" t="s">
        <v>320</v>
      </c>
      <c r="KBP6" s="261" t="s">
        <v>320</v>
      </c>
      <c r="KBQ6" s="261" t="s">
        <v>320</v>
      </c>
      <c r="KBR6" s="261" t="s">
        <v>320</v>
      </c>
      <c r="KBS6" s="261" t="s">
        <v>320</v>
      </c>
      <c r="KBT6" s="261" t="s">
        <v>320</v>
      </c>
      <c r="KBU6" s="261" t="s">
        <v>320</v>
      </c>
      <c r="KBV6" s="261" t="s">
        <v>320</v>
      </c>
      <c r="KBW6" s="261" t="s">
        <v>320</v>
      </c>
      <c r="KBX6" s="261" t="s">
        <v>320</v>
      </c>
      <c r="KBY6" s="261" t="s">
        <v>320</v>
      </c>
      <c r="KBZ6" s="261" t="s">
        <v>320</v>
      </c>
      <c r="KCA6" s="261" t="s">
        <v>320</v>
      </c>
      <c r="KCB6" s="261" t="s">
        <v>320</v>
      </c>
      <c r="KCC6" s="261" t="s">
        <v>320</v>
      </c>
      <c r="KCD6" s="261" t="s">
        <v>320</v>
      </c>
      <c r="KCE6" s="261" t="s">
        <v>320</v>
      </c>
      <c r="KCF6" s="261" t="s">
        <v>320</v>
      </c>
      <c r="KCG6" s="261" t="s">
        <v>320</v>
      </c>
      <c r="KCH6" s="261" t="s">
        <v>320</v>
      </c>
      <c r="KCI6" s="261" t="s">
        <v>320</v>
      </c>
      <c r="KCJ6" s="261" t="s">
        <v>320</v>
      </c>
      <c r="KCK6" s="261" t="s">
        <v>320</v>
      </c>
      <c r="KCL6" s="261" t="s">
        <v>320</v>
      </c>
      <c r="KCM6" s="261" t="s">
        <v>320</v>
      </c>
      <c r="KCN6" s="261" t="s">
        <v>320</v>
      </c>
      <c r="KCO6" s="261" t="s">
        <v>320</v>
      </c>
      <c r="KCP6" s="261" t="s">
        <v>320</v>
      </c>
      <c r="KCQ6" s="261" t="s">
        <v>320</v>
      </c>
      <c r="KCR6" s="261" t="s">
        <v>320</v>
      </c>
      <c r="KCS6" s="261" t="s">
        <v>320</v>
      </c>
      <c r="KCT6" s="261" t="s">
        <v>320</v>
      </c>
      <c r="KCU6" s="261" t="s">
        <v>320</v>
      </c>
      <c r="KCV6" s="261" t="s">
        <v>320</v>
      </c>
      <c r="KCW6" s="261" t="s">
        <v>320</v>
      </c>
      <c r="KCX6" s="261" t="s">
        <v>320</v>
      </c>
      <c r="KCY6" s="261" t="s">
        <v>320</v>
      </c>
      <c r="KCZ6" s="261" t="s">
        <v>320</v>
      </c>
      <c r="KDA6" s="261" t="s">
        <v>320</v>
      </c>
      <c r="KDB6" s="261" t="s">
        <v>320</v>
      </c>
      <c r="KDC6" s="261" t="s">
        <v>320</v>
      </c>
      <c r="KDD6" s="261" t="s">
        <v>320</v>
      </c>
      <c r="KDE6" s="261" t="s">
        <v>320</v>
      </c>
      <c r="KDF6" s="261" t="s">
        <v>320</v>
      </c>
      <c r="KDG6" s="261" t="s">
        <v>320</v>
      </c>
      <c r="KDH6" s="261" t="s">
        <v>320</v>
      </c>
      <c r="KDI6" s="261" t="s">
        <v>320</v>
      </c>
      <c r="KDJ6" s="261" t="s">
        <v>320</v>
      </c>
      <c r="KDK6" s="261" t="s">
        <v>320</v>
      </c>
      <c r="KDL6" s="261" t="s">
        <v>320</v>
      </c>
      <c r="KDM6" s="261" t="s">
        <v>320</v>
      </c>
      <c r="KDN6" s="261" t="s">
        <v>320</v>
      </c>
      <c r="KDO6" s="261" t="s">
        <v>320</v>
      </c>
      <c r="KDP6" s="261" t="s">
        <v>320</v>
      </c>
      <c r="KDQ6" s="261" t="s">
        <v>320</v>
      </c>
      <c r="KDR6" s="261" t="s">
        <v>320</v>
      </c>
      <c r="KDS6" s="261" t="s">
        <v>320</v>
      </c>
      <c r="KDT6" s="261" t="s">
        <v>320</v>
      </c>
      <c r="KDU6" s="261" t="s">
        <v>320</v>
      </c>
      <c r="KDV6" s="261" t="s">
        <v>320</v>
      </c>
      <c r="KDW6" s="261" t="s">
        <v>320</v>
      </c>
      <c r="KDX6" s="261" t="s">
        <v>320</v>
      </c>
      <c r="KDY6" s="261" t="s">
        <v>320</v>
      </c>
      <c r="KDZ6" s="261" t="s">
        <v>320</v>
      </c>
      <c r="KEA6" s="261" t="s">
        <v>320</v>
      </c>
      <c r="KEB6" s="261" t="s">
        <v>320</v>
      </c>
      <c r="KEC6" s="261" t="s">
        <v>320</v>
      </c>
      <c r="KED6" s="261" t="s">
        <v>320</v>
      </c>
      <c r="KEE6" s="261" t="s">
        <v>320</v>
      </c>
      <c r="KEF6" s="261" t="s">
        <v>320</v>
      </c>
      <c r="KEG6" s="261" t="s">
        <v>320</v>
      </c>
      <c r="KEH6" s="261" t="s">
        <v>320</v>
      </c>
      <c r="KEI6" s="261" t="s">
        <v>320</v>
      </c>
      <c r="KEJ6" s="261" t="s">
        <v>320</v>
      </c>
      <c r="KEK6" s="261" t="s">
        <v>320</v>
      </c>
      <c r="KEL6" s="261" t="s">
        <v>320</v>
      </c>
      <c r="KEM6" s="261" t="s">
        <v>320</v>
      </c>
      <c r="KEN6" s="261" t="s">
        <v>320</v>
      </c>
      <c r="KEO6" s="261" t="s">
        <v>320</v>
      </c>
      <c r="KEP6" s="261" t="s">
        <v>320</v>
      </c>
      <c r="KEQ6" s="261" t="s">
        <v>320</v>
      </c>
      <c r="KER6" s="261" t="s">
        <v>320</v>
      </c>
      <c r="KES6" s="261" t="s">
        <v>320</v>
      </c>
      <c r="KET6" s="261" t="s">
        <v>320</v>
      </c>
      <c r="KEU6" s="261" t="s">
        <v>320</v>
      </c>
      <c r="KEV6" s="261" t="s">
        <v>320</v>
      </c>
      <c r="KEW6" s="261" t="s">
        <v>320</v>
      </c>
      <c r="KEX6" s="261" t="s">
        <v>320</v>
      </c>
      <c r="KEY6" s="261" t="s">
        <v>320</v>
      </c>
      <c r="KEZ6" s="261" t="s">
        <v>320</v>
      </c>
      <c r="KFA6" s="261" t="s">
        <v>320</v>
      </c>
      <c r="KFB6" s="261" t="s">
        <v>320</v>
      </c>
      <c r="KFC6" s="261" t="s">
        <v>320</v>
      </c>
      <c r="KFD6" s="261" t="s">
        <v>320</v>
      </c>
      <c r="KFE6" s="261" t="s">
        <v>320</v>
      </c>
      <c r="KFF6" s="261" t="s">
        <v>320</v>
      </c>
      <c r="KFG6" s="261" t="s">
        <v>320</v>
      </c>
      <c r="KFH6" s="261" t="s">
        <v>320</v>
      </c>
      <c r="KFI6" s="261" t="s">
        <v>320</v>
      </c>
      <c r="KFJ6" s="261" t="s">
        <v>320</v>
      </c>
      <c r="KFK6" s="261" t="s">
        <v>320</v>
      </c>
      <c r="KFL6" s="261" t="s">
        <v>320</v>
      </c>
      <c r="KFM6" s="261" t="s">
        <v>320</v>
      </c>
      <c r="KFN6" s="261" t="s">
        <v>320</v>
      </c>
      <c r="KFO6" s="261" t="s">
        <v>320</v>
      </c>
      <c r="KFP6" s="261" t="s">
        <v>320</v>
      </c>
      <c r="KFQ6" s="261" t="s">
        <v>320</v>
      </c>
      <c r="KFR6" s="261" t="s">
        <v>320</v>
      </c>
      <c r="KFS6" s="261" t="s">
        <v>320</v>
      </c>
      <c r="KFT6" s="261" t="s">
        <v>320</v>
      </c>
      <c r="KFU6" s="261" t="s">
        <v>320</v>
      </c>
      <c r="KFV6" s="261" t="s">
        <v>320</v>
      </c>
      <c r="KFW6" s="261" t="s">
        <v>320</v>
      </c>
      <c r="KFX6" s="261" t="s">
        <v>320</v>
      </c>
      <c r="KFY6" s="261" t="s">
        <v>320</v>
      </c>
      <c r="KFZ6" s="261" t="s">
        <v>320</v>
      </c>
      <c r="KGA6" s="261" t="s">
        <v>320</v>
      </c>
      <c r="KGB6" s="261" t="s">
        <v>320</v>
      </c>
      <c r="KGC6" s="261" t="s">
        <v>320</v>
      </c>
      <c r="KGD6" s="261" t="s">
        <v>320</v>
      </c>
      <c r="KGE6" s="261" t="s">
        <v>320</v>
      </c>
      <c r="KGF6" s="261" t="s">
        <v>320</v>
      </c>
      <c r="KGG6" s="261" t="s">
        <v>320</v>
      </c>
      <c r="KGH6" s="261" t="s">
        <v>320</v>
      </c>
      <c r="KGI6" s="261" t="s">
        <v>320</v>
      </c>
      <c r="KGJ6" s="261" t="s">
        <v>320</v>
      </c>
      <c r="KGK6" s="261" t="s">
        <v>320</v>
      </c>
      <c r="KGL6" s="261" t="s">
        <v>320</v>
      </c>
      <c r="KGM6" s="261" t="s">
        <v>320</v>
      </c>
      <c r="KGN6" s="261" t="s">
        <v>320</v>
      </c>
      <c r="KGO6" s="261" t="s">
        <v>320</v>
      </c>
      <c r="KGP6" s="261" t="s">
        <v>320</v>
      </c>
      <c r="KGQ6" s="261" t="s">
        <v>320</v>
      </c>
      <c r="KGR6" s="261" t="s">
        <v>320</v>
      </c>
      <c r="KGS6" s="261" t="s">
        <v>320</v>
      </c>
      <c r="KGT6" s="261" t="s">
        <v>320</v>
      </c>
      <c r="KGU6" s="261" t="s">
        <v>320</v>
      </c>
      <c r="KGV6" s="261" t="s">
        <v>320</v>
      </c>
      <c r="KGW6" s="261" t="s">
        <v>320</v>
      </c>
      <c r="KGX6" s="261" t="s">
        <v>320</v>
      </c>
      <c r="KGY6" s="261" t="s">
        <v>320</v>
      </c>
      <c r="KGZ6" s="261" t="s">
        <v>320</v>
      </c>
      <c r="KHA6" s="261" t="s">
        <v>320</v>
      </c>
      <c r="KHB6" s="261" t="s">
        <v>320</v>
      </c>
      <c r="KHC6" s="261" t="s">
        <v>320</v>
      </c>
      <c r="KHD6" s="261" t="s">
        <v>320</v>
      </c>
      <c r="KHE6" s="261" t="s">
        <v>320</v>
      </c>
      <c r="KHF6" s="261" t="s">
        <v>320</v>
      </c>
      <c r="KHG6" s="261" t="s">
        <v>320</v>
      </c>
      <c r="KHH6" s="261" t="s">
        <v>320</v>
      </c>
      <c r="KHI6" s="261" t="s">
        <v>320</v>
      </c>
      <c r="KHJ6" s="261" t="s">
        <v>320</v>
      </c>
      <c r="KHK6" s="261" t="s">
        <v>320</v>
      </c>
      <c r="KHL6" s="261" t="s">
        <v>320</v>
      </c>
      <c r="KHM6" s="261" t="s">
        <v>320</v>
      </c>
      <c r="KHN6" s="261" t="s">
        <v>320</v>
      </c>
      <c r="KHO6" s="261" t="s">
        <v>320</v>
      </c>
      <c r="KHP6" s="261" t="s">
        <v>320</v>
      </c>
      <c r="KHQ6" s="261" t="s">
        <v>320</v>
      </c>
      <c r="KHR6" s="261" t="s">
        <v>320</v>
      </c>
      <c r="KHS6" s="261" t="s">
        <v>320</v>
      </c>
      <c r="KHT6" s="261" t="s">
        <v>320</v>
      </c>
      <c r="KHU6" s="261" t="s">
        <v>320</v>
      </c>
      <c r="KHV6" s="261" t="s">
        <v>320</v>
      </c>
      <c r="KHW6" s="261" t="s">
        <v>320</v>
      </c>
      <c r="KHX6" s="261" t="s">
        <v>320</v>
      </c>
      <c r="KHY6" s="261" t="s">
        <v>320</v>
      </c>
      <c r="KHZ6" s="261" t="s">
        <v>320</v>
      </c>
      <c r="KIA6" s="261" t="s">
        <v>320</v>
      </c>
      <c r="KIB6" s="261" t="s">
        <v>320</v>
      </c>
      <c r="KIC6" s="261" t="s">
        <v>320</v>
      </c>
      <c r="KID6" s="261" t="s">
        <v>320</v>
      </c>
      <c r="KIE6" s="261" t="s">
        <v>320</v>
      </c>
      <c r="KIF6" s="261" t="s">
        <v>320</v>
      </c>
      <c r="KIG6" s="261" t="s">
        <v>320</v>
      </c>
      <c r="KIH6" s="261" t="s">
        <v>320</v>
      </c>
      <c r="KII6" s="261" t="s">
        <v>320</v>
      </c>
      <c r="KIJ6" s="261" t="s">
        <v>320</v>
      </c>
      <c r="KIK6" s="261" t="s">
        <v>320</v>
      </c>
      <c r="KIL6" s="261" t="s">
        <v>320</v>
      </c>
      <c r="KIM6" s="261" t="s">
        <v>320</v>
      </c>
      <c r="KIN6" s="261" t="s">
        <v>320</v>
      </c>
      <c r="KIO6" s="261" t="s">
        <v>320</v>
      </c>
      <c r="KIP6" s="261" t="s">
        <v>320</v>
      </c>
      <c r="KIQ6" s="261" t="s">
        <v>320</v>
      </c>
      <c r="KIR6" s="261" t="s">
        <v>320</v>
      </c>
      <c r="KIS6" s="261" t="s">
        <v>320</v>
      </c>
      <c r="KIT6" s="261" t="s">
        <v>320</v>
      </c>
      <c r="KIU6" s="261" t="s">
        <v>320</v>
      </c>
      <c r="KIV6" s="261" t="s">
        <v>320</v>
      </c>
      <c r="KIW6" s="261" t="s">
        <v>320</v>
      </c>
      <c r="KIX6" s="261" t="s">
        <v>320</v>
      </c>
      <c r="KIY6" s="261" t="s">
        <v>320</v>
      </c>
      <c r="KIZ6" s="261" t="s">
        <v>320</v>
      </c>
      <c r="KJA6" s="261" t="s">
        <v>320</v>
      </c>
      <c r="KJB6" s="261" t="s">
        <v>320</v>
      </c>
      <c r="KJC6" s="261" t="s">
        <v>320</v>
      </c>
      <c r="KJD6" s="261" t="s">
        <v>320</v>
      </c>
      <c r="KJE6" s="261" t="s">
        <v>320</v>
      </c>
      <c r="KJF6" s="261" t="s">
        <v>320</v>
      </c>
      <c r="KJG6" s="261" t="s">
        <v>320</v>
      </c>
      <c r="KJH6" s="261" t="s">
        <v>320</v>
      </c>
      <c r="KJI6" s="261" t="s">
        <v>320</v>
      </c>
      <c r="KJJ6" s="261" t="s">
        <v>320</v>
      </c>
      <c r="KJK6" s="261" t="s">
        <v>320</v>
      </c>
      <c r="KJL6" s="261" t="s">
        <v>320</v>
      </c>
      <c r="KJM6" s="261" t="s">
        <v>320</v>
      </c>
      <c r="KJN6" s="261" t="s">
        <v>320</v>
      </c>
      <c r="KJO6" s="261" t="s">
        <v>320</v>
      </c>
      <c r="KJP6" s="261" t="s">
        <v>320</v>
      </c>
      <c r="KJQ6" s="261" t="s">
        <v>320</v>
      </c>
      <c r="KJR6" s="261" t="s">
        <v>320</v>
      </c>
      <c r="KJS6" s="261" t="s">
        <v>320</v>
      </c>
      <c r="KJT6" s="261" t="s">
        <v>320</v>
      </c>
      <c r="KJU6" s="261" t="s">
        <v>320</v>
      </c>
      <c r="KJV6" s="261" t="s">
        <v>320</v>
      </c>
      <c r="KJW6" s="261" t="s">
        <v>320</v>
      </c>
      <c r="KJX6" s="261" t="s">
        <v>320</v>
      </c>
      <c r="KJY6" s="261" t="s">
        <v>320</v>
      </c>
      <c r="KJZ6" s="261" t="s">
        <v>320</v>
      </c>
      <c r="KKA6" s="261" t="s">
        <v>320</v>
      </c>
      <c r="KKB6" s="261" t="s">
        <v>320</v>
      </c>
      <c r="KKC6" s="261" t="s">
        <v>320</v>
      </c>
      <c r="KKD6" s="261" t="s">
        <v>320</v>
      </c>
      <c r="KKE6" s="261" t="s">
        <v>320</v>
      </c>
      <c r="KKF6" s="261" t="s">
        <v>320</v>
      </c>
      <c r="KKG6" s="261" t="s">
        <v>320</v>
      </c>
      <c r="KKH6" s="261" t="s">
        <v>320</v>
      </c>
      <c r="KKI6" s="261" t="s">
        <v>320</v>
      </c>
      <c r="KKJ6" s="261" t="s">
        <v>320</v>
      </c>
      <c r="KKK6" s="261" t="s">
        <v>320</v>
      </c>
      <c r="KKL6" s="261" t="s">
        <v>320</v>
      </c>
      <c r="KKM6" s="261" t="s">
        <v>320</v>
      </c>
      <c r="KKN6" s="261" t="s">
        <v>320</v>
      </c>
      <c r="KKO6" s="261" t="s">
        <v>320</v>
      </c>
      <c r="KKP6" s="261" t="s">
        <v>320</v>
      </c>
      <c r="KKQ6" s="261" t="s">
        <v>320</v>
      </c>
      <c r="KKR6" s="261" t="s">
        <v>320</v>
      </c>
      <c r="KKS6" s="261" t="s">
        <v>320</v>
      </c>
      <c r="KKT6" s="261" t="s">
        <v>320</v>
      </c>
      <c r="KKU6" s="261" t="s">
        <v>320</v>
      </c>
      <c r="KKV6" s="261" t="s">
        <v>320</v>
      </c>
      <c r="KKW6" s="261" t="s">
        <v>320</v>
      </c>
      <c r="KKX6" s="261" t="s">
        <v>320</v>
      </c>
      <c r="KKY6" s="261" t="s">
        <v>320</v>
      </c>
      <c r="KKZ6" s="261" t="s">
        <v>320</v>
      </c>
      <c r="KLA6" s="261" t="s">
        <v>320</v>
      </c>
      <c r="KLB6" s="261" t="s">
        <v>320</v>
      </c>
      <c r="KLC6" s="261" t="s">
        <v>320</v>
      </c>
      <c r="KLD6" s="261" t="s">
        <v>320</v>
      </c>
      <c r="KLE6" s="261" t="s">
        <v>320</v>
      </c>
      <c r="KLF6" s="261" t="s">
        <v>320</v>
      </c>
      <c r="KLG6" s="261" t="s">
        <v>320</v>
      </c>
      <c r="KLH6" s="261" t="s">
        <v>320</v>
      </c>
      <c r="KLI6" s="261" t="s">
        <v>320</v>
      </c>
      <c r="KLJ6" s="261" t="s">
        <v>320</v>
      </c>
      <c r="KLK6" s="261" t="s">
        <v>320</v>
      </c>
      <c r="KLL6" s="261" t="s">
        <v>320</v>
      </c>
      <c r="KLM6" s="261" t="s">
        <v>320</v>
      </c>
      <c r="KLN6" s="261" t="s">
        <v>320</v>
      </c>
      <c r="KLO6" s="261" t="s">
        <v>320</v>
      </c>
      <c r="KLP6" s="261" t="s">
        <v>320</v>
      </c>
      <c r="KLQ6" s="261" t="s">
        <v>320</v>
      </c>
      <c r="KLR6" s="261" t="s">
        <v>320</v>
      </c>
      <c r="KLS6" s="261" t="s">
        <v>320</v>
      </c>
      <c r="KLT6" s="261" t="s">
        <v>320</v>
      </c>
      <c r="KLU6" s="261" t="s">
        <v>320</v>
      </c>
      <c r="KLV6" s="261" t="s">
        <v>320</v>
      </c>
      <c r="KLW6" s="261" t="s">
        <v>320</v>
      </c>
      <c r="KLX6" s="261" t="s">
        <v>320</v>
      </c>
      <c r="KLY6" s="261" t="s">
        <v>320</v>
      </c>
      <c r="KLZ6" s="261" t="s">
        <v>320</v>
      </c>
      <c r="KMA6" s="261" t="s">
        <v>320</v>
      </c>
      <c r="KMB6" s="261" t="s">
        <v>320</v>
      </c>
      <c r="KMC6" s="261" t="s">
        <v>320</v>
      </c>
      <c r="KMD6" s="261" t="s">
        <v>320</v>
      </c>
      <c r="KME6" s="261" t="s">
        <v>320</v>
      </c>
      <c r="KMF6" s="261" t="s">
        <v>320</v>
      </c>
      <c r="KMG6" s="261" t="s">
        <v>320</v>
      </c>
      <c r="KMH6" s="261" t="s">
        <v>320</v>
      </c>
      <c r="KMI6" s="261" t="s">
        <v>320</v>
      </c>
      <c r="KMJ6" s="261" t="s">
        <v>320</v>
      </c>
      <c r="KMK6" s="261" t="s">
        <v>320</v>
      </c>
      <c r="KML6" s="261" t="s">
        <v>320</v>
      </c>
      <c r="KMM6" s="261" t="s">
        <v>320</v>
      </c>
      <c r="KMN6" s="261" t="s">
        <v>320</v>
      </c>
      <c r="KMO6" s="261" t="s">
        <v>320</v>
      </c>
      <c r="KMP6" s="261" t="s">
        <v>320</v>
      </c>
      <c r="KMQ6" s="261" t="s">
        <v>320</v>
      </c>
      <c r="KMR6" s="261" t="s">
        <v>320</v>
      </c>
      <c r="KMS6" s="261" t="s">
        <v>320</v>
      </c>
      <c r="KMT6" s="261" t="s">
        <v>320</v>
      </c>
      <c r="KMU6" s="261" t="s">
        <v>320</v>
      </c>
      <c r="KMV6" s="261" t="s">
        <v>320</v>
      </c>
      <c r="KMW6" s="261" t="s">
        <v>320</v>
      </c>
      <c r="KMX6" s="261" t="s">
        <v>320</v>
      </c>
      <c r="KMY6" s="261" t="s">
        <v>320</v>
      </c>
      <c r="KMZ6" s="261" t="s">
        <v>320</v>
      </c>
      <c r="KNA6" s="261" t="s">
        <v>320</v>
      </c>
      <c r="KNB6" s="261" t="s">
        <v>320</v>
      </c>
      <c r="KNC6" s="261" t="s">
        <v>320</v>
      </c>
      <c r="KND6" s="261" t="s">
        <v>320</v>
      </c>
      <c r="KNE6" s="261" t="s">
        <v>320</v>
      </c>
      <c r="KNF6" s="261" t="s">
        <v>320</v>
      </c>
      <c r="KNG6" s="261" t="s">
        <v>320</v>
      </c>
      <c r="KNH6" s="261" t="s">
        <v>320</v>
      </c>
      <c r="KNI6" s="261" t="s">
        <v>320</v>
      </c>
      <c r="KNJ6" s="261" t="s">
        <v>320</v>
      </c>
      <c r="KNK6" s="261" t="s">
        <v>320</v>
      </c>
      <c r="KNL6" s="261" t="s">
        <v>320</v>
      </c>
      <c r="KNM6" s="261" t="s">
        <v>320</v>
      </c>
      <c r="KNN6" s="261" t="s">
        <v>320</v>
      </c>
      <c r="KNO6" s="261" t="s">
        <v>320</v>
      </c>
      <c r="KNP6" s="261" t="s">
        <v>320</v>
      </c>
      <c r="KNQ6" s="261" t="s">
        <v>320</v>
      </c>
      <c r="KNR6" s="261" t="s">
        <v>320</v>
      </c>
      <c r="KNS6" s="261" t="s">
        <v>320</v>
      </c>
      <c r="KNT6" s="261" t="s">
        <v>320</v>
      </c>
      <c r="KNU6" s="261" t="s">
        <v>320</v>
      </c>
      <c r="KNV6" s="261" t="s">
        <v>320</v>
      </c>
      <c r="KNW6" s="261" t="s">
        <v>320</v>
      </c>
      <c r="KNX6" s="261" t="s">
        <v>320</v>
      </c>
      <c r="KNY6" s="261" t="s">
        <v>320</v>
      </c>
      <c r="KNZ6" s="261" t="s">
        <v>320</v>
      </c>
      <c r="KOA6" s="261" t="s">
        <v>320</v>
      </c>
      <c r="KOB6" s="261" t="s">
        <v>320</v>
      </c>
      <c r="KOC6" s="261" t="s">
        <v>320</v>
      </c>
      <c r="KOD6" s="261" t="s">
        <v>320</v>
      </c>
      <c r="KOE6" s="261" t="s">
        <v>320</v>
      </c>
      <c r="KOF6" s="261" t="s">
        <v>320</v>
      </c>
      <c r="KOG6" s="261" t="s">
        <v>320</v>
      </c>
      <c r="KOH6" s="261" t="s">
        <v>320</v>
      </c>
      <c r="KOI6" s="261" t="s">
        <v>320</v>
      </c>
      <c r="KOJ6" s="261" t="s">
        <v>320</v>
      </c>
      <c r="KOK6" s="261" t="s">
        <v>320</v>
      </c>
      <c r="KOL6" s="261" t="s">
        <v>320</v>
      </c>
      <c r="KOM6" s="261" t="s">
        <v>320</v>
      </c>
      <c r="KON6" s="261" t="s">
        <v>320</v>
      </c>
      <c r="KOO6" s="261" t="s">
        <v>320</v>
      </c>
      <c r="KOP6" s="261" t="s">
        <v>320</v>
      </c>
      <c r="KOQ6" s="261" t="s">
        <v>320</v>
      </c>
      <c r="KOR6" s="261" t="s">
        <v>320</v>
      </c>
      <c r="KOS6" s="261" t="s">
        <v>320</v>
      </c>
      <c r="KOT6" s="261" t="s">
        <v>320</v>
      </c>
      <c r="KOU6" s="261" t="s">
        <v>320</v>
      </c>
      <c r="KOV6" s="261" t="s">
        <v>320</v>
      </c>
      <c r="KOW6" s="261" t="s">
        <v>320</v>
      </c>
      <c r="KOX6" s="261" t="s">
        <v>320</v>
      </c>
      <c r="KOY6" s="261" t="s">
        <v>320</v>
      </c>
      <c r="KOZ6" s="261" t="s">
        <v>320</v>
      </c>
      <c r="KPA6" s="261" t="s">
        <v>320</v>
      </c>
      <c r="KPB6" s="261" t="s">
        <v>320</v>
      </c>
      <c r="KPC6" s="261" t="s">
        <v>320</v>
      </c>
      <c r="KPD6" s="261" t="s">
        <v>320</v>
      </c>
      <c r="KPE6" s="261" t="s">
        <v>320</v>
      </c>
      <c r="KPF6" s="261" t="s">
        <v>320</v>
      </c>
      <c r="KPG6" s="261" t="s">
        <v>320</v>
      </c>
      <c r="KPH6" s="261" t="s">
        <v>320</v>
      </c>
      <c r="KPI6" s="261" t="s">
        <v>320</v>
      </c>
      <c r="KPJ6" s="261" t="s">
        <v>320</v>
      </c>
      <c r="KPK6" s="261" t="s">
        <v>320</v>
      </c>
      <c r="KPL6" s="261" t="s">
        <v>320</v>
      </c>
      <c r="KPM6" s="261" t="s">
        <v>320</v>
      </c>
      <c r="KPN6" s="261" t="s">
        <v>320</v>
      </c>
      <c r="KPO6" s="261" t="s">
        <v>320</v>
      </c>
      <c r="KPP6" s="261" t="s">
        <v>320</v>
      </c>
      <c r="KPQ6" s="261" t="s">
        <v>320</v>
      </c>
      <c r="KPR6" s="261" t="s">
        <v>320</v>
      </c>
      <c r="KPS6" s="261" t="s">
        <v>320</v>
      </c>
      <c r="KPT6" s="261" t="s">
        <v>320</v>
      </c>
      <c r="KPU6" s="261" t="s">
        <v>320</v>
      </c>
      <c r="KPV6" s="261" t="s">
        <v>320</v>
      </c>
      <c r="KPW6" s="261" t="s">
        <v>320</v>
      </c>
      <c r="KPX6" s="261" t="s">
        <v>320</v>
      </c>
      <c r="KPY6" s="261" t="s">
        <v>320</v>
      </c>
      <c r="KPZ6" s="261" t="s">
        <v>320</v>
      </c>
      <c r="KQA6" s="261" t="s">
        <v>320</v>
      </c>
      <c r="KQB6" s="261" t="s">
        <v>320</v>
      </c>
      <c r="KQC6" s="261" t="s">
        <v>320</v>
      </c>
      <c r="KQD6" s="261" t="s">
        <v>320</v>
      </c>
      <c r="KQE6" s="261" t="s">
        <v>320</v>
      </c>
      <c r="KQF6" s="261" t="s">
        <v>320</v>
      </c>
      <c r="KQG6" s="261" t="s">
        <v>320</v>
      </c>
      <c r="KQH6" s="261" t="s">
        <v>320</v>
      </c>
      <c r="KQI6" s="261" t="s">
        <v>320</v>
      </c>
      <c r="KQJ6" s="261" t="s">
        <v>320</v>
      </c>
      <c r="KQK6" s="261" t="s">
        <v>320</v>
      </c>
      <c r="KQL6" s="261" t="s">
        <v>320</v>
      </c>
      <c r="KQM6" s="261" t="s">
        <v>320</v>
      </c>
      <c r="KQN6" s="261" t="s">
        <v>320</v>
      </c>
      <c r="KQO6" s="261" t="s">
        <v>320</v>
      </c>
      <c r="KQP6" s="261" t="s">
        <v>320</v>
      </c>
      <c r="KQQ6" s="261" t="s">
        <v>320</v>
      </c>
      <c r="KQR6" s="261" t="s">
        <v>320</v>
      </c>
      <c r="KQS6" s="261" t="s">
        <v>320</v>
      </c>
      <c r="KQT6" s="261" t="s">
        <v>320</v>
      </c>
      <c r="KQU6" s="261" t="s">
        <v>320</v>
      </c>
      <c r="KQV6" s="261" t="s">
        <v>320</v>
      </c>
      <c r="KQW6" s="261" t="s">
        <v>320</v>
      </c>
      <c r="KQX6" s="261" t="s">
        <v>320</v>
      </c>
      <c r="KQY6" s="261" t="s">
        <v>320</v>
      </c>
      <c r="KQZ6" s="261" t="s">
        <v>320</v>
      </c>
      <c r="KRA6" s="261" t="s">
        <v>320</v>
      </c>
      <c r="KRB6" s="261" t="s">
        <v>320</v>
      </c>
      <c r="KRC6" s="261" t="s">
        <v>320</v>
      </c>
      <c r="KRD6" s="261" t="s">
        <v>320</v>
      </c>
      <c r="KRE6" s="261" t="s">
        <v>320</v>
      </c>
      <c r="KRF6" s="261" t="s">
        <v>320</v>
      </c>
      <c r="KRG6" s="261" t="s">
        <v>320</v>
      </c>
      <c r="KRH6" s="261" t="s">
        <v>320</v>
      </c>
      <c r="KRI6" s="261" t="s">
        <v>320</v>
      </c>
      <c r="KRJ6" s="261" t="s">
        <v>320</v>
      </c>
      <c r="KRK6" s="261" t="s">
        <v>320</v>
      </c>
      <c r="KRL6" s="261" t="s">
        <v>320</v>
      </c>
      <c r="KRM6" s="261" t="s">
        <v>320</v>
      </c>
      <c r="KRN6" s="261" t="s">
        <v>320</v>
      </c>
      <c r="KRO6" s="261" t="s">
        <v>320</v>
      </c>
      <c r="KRP6" s="261" t="s">
        <v>320</v>
      </c>
      <c r="KRQ6" s="261" t="s">
        <v>320</v>
      </c>
      <c r="KRR6" s="261" t="s">
        <v>320</v>
      </c>
      <c r="KRS6" s="261" t="s">
        <v>320</v>
      </c>
      <c r="KRT6" s="261" t="s">
        <v>320</v>
      </c>
      <c r="KRU6" s="261" t="s">
        <v>320</v>
      </c>
      <c r="KRV6" s="261" t="s">
        <v>320</v>
      </c>
      <c r="KRW6" s="261" t="s">
        <v>320</v>
      </c>
      <c r="KRX6" s="261" t="s">
        <v>320</v>
      </c>
      <c r="KRY6" s="261" t="s">
        <v>320</v>
      </c>
      <c r="KRZ6" s="261" t="s">
        <v>320</v>
      </c>
      <c r="KSA6" s="261" t="s">
        <v>320</v>
      </c>
      <c r="KSB6" s="261" t="s">
        <v>320</v>
      </c>
      <c r="KSC6" s="261" t="s">
        <v>320</v>
      </c>
      <c r="KSD6" s="261" t="s">
        <v>320</v>
      </c>
      <c r="KSE6" s="261" t="s">
        <v>320</v>
      </c>
      <c r="KSF6" s="261" t="s">
        <v>320</v>
      </c>
      <c r="KSG6" s="261" t="s">
        <v>320</v>
      </c>
      <c r="KSH6" s="261" t="s">
        <v>320</v>
      </c>
      <c r="KSI6" s="261" t="s">
        <v>320</v>
      </c>
      <c r="KSJ6" s="261" t="s">
        <v>320</v>
      </c>
      <c r="KSK6" s="261" t="s">
        <v>320</v>
      </c>
      <c r="KSL6" s="261" t="s">
        <v>320</v>
      </c>
      <c r="KSM6" s="261" t="s">
        <v>320</v>
      </c>
      <c r="KSN6" s="261" t="s">
        <v>320</v>
      </c>
      <c r="KSO6" s="261" t="s">
        <v>320</v>
      </c>
      <c r="KSP6" s="261" t="s">
        <v>320</v>
      </c>
      <c r="KSQ6" s="261" t="s">
        <v>320</v>
      </c>
      <c r="KSR6" s="261" t="s">
        <v>320</v>
      </c>
      <c r="KSS6" s="261" t="s">
        <v>320</v>
      </c>
      <c r="KST6" s="261" t="s">
        <v>320</v>
      </c>
      <c r="KSU6" s="261" t="s">
        <v>320</v>
      </c>
      <c r="KSV6" s="261" t="s">
        <v>320</v>
      </c>
      <c r="KSW6" s="261" t="s">
        <v>320</v>
      </c>
      <c r="KSX6" s="261" t="s">
        <v>320</v>
      </c>
      <c r="KSY6" s="261" t="s">
        <v>320</v>
      </c>
      <c r="KSZ6" s="261" t="s">
        <v>320</v>
      </c>
      <c r="KTA6" s="261" t="s">
        <v>320</v>
      </c>
      <c r="KTB6" s="261" t="s">
        <v>320</v>
      </c>
      <c r="KTC6" s="261" t="s">
        <v>320</v>
      </c>
      <c r="KTD6" s="261" t="s">
        <v>320</v>
      </c>
      <c r="KTE6" s="261" t="s">
        <v>320</v>
      </c>
      <c r="KTF6" s="261" t="s">
        <v>320</v>
      </c>
      <c r="KTG6" s="261" t="s">
        <v>320</v>
      </c>
      <c r="KTH6" s="261" t="s">
        <v>320</v>
      </c>
      <c r="KTI6" s="261" t="s">
        <v>320</v>
      </c>
      <c r="KTJ6" s="261" t="s">
        <v>320</v>
      </c>
      <c r="KTK6" s="261" t="s">
        <v>320</v>
      </c>
      <c r="KTL6" s="261" t="s">
        <v>320</v>
      </c>
      <c r="KTM6" s="261" t="s">
        <v>320</v>
      </c>
      <c r="KTN6" s="261" t="s">
        <v>320</v>
      </c>
      <c r="KTO6" s="261" t="s">
        <v>320</v>
      </c>
      <c r="KTP6" s="261" t="s">
        <v>320</v>
      </c>
      <c r="KTQ6" s="261" t="s">
        <v>320</v>
      </c>
      <c r="KTR6" s="261" t="s">
        <v>320</v>
      </c>
      <c r="KTS6" s="261" t="s">
        <v>320</v>
      </c>
      <c r="KTT6" s="261" t="s">
        <v>320</v>
      </c>
      <c r="KTU6" s="261" t="s">
        <v>320</v>
      </c>
      <c r="KTV6" s="261" t="s">
        <v>320</v>
      </c>
      <c r="KTW6" s="261" t="s">
        <v>320</v>
      </c>
      <c r="KTX6" s="261" t="s">
        <v>320</v>
      </c>
      <c r="KTY6" s="261" t="s">
        <v>320</v>
      </c>
      <c r="KTZ6" s="261" t="s">
        <v>320</v>
      </c>
      <c r="KUA6" s="261" t="s">
        <v>320</v>
      </c>
      <c r="KUB6" s="261" t="s">
        <v>320</v>
      </c>
      <c r="KUC6" s="261" t="s">
        <v>320</v>
      </c>
      <c r="KUD6" s="261" t="s">
        <v>320</v>
      </c>
      <c r="KUE6" s="261" t="s">
        <v>320</v>
      </c>
      <c r="KUF6" s="261" t="s">
        <v>320</v>
      </c>
      <c r="KUG6" s="261" t="s">
        <v>320</v>
      </c>
      <c r="KUH6" s="261" t="s">
        <v>320</v>
      </c>
      <c r="KUI6" s="261" t="s">
        <v>320</v>
      </c>
      <c r="KUJ6" s="261" t="s">
        <v>320</v>
      </c>
      <c r="KUK6" s="261" t="s">
        <v>320</v>
      </c>
      <c r="KUL6" s="261" t="s">
        <v>320</v>
      </c>
      <c r="KUM6" s="261" t="s">
        <v>320</v>
      </c>
      <c r="KUN6" s="261" t="s">
        <v>320</v>
      </c>
      <c r="KUO6" s="261" t="s">
        <v>320</v>
      </c>
      <c r="KUP6" s="261" t="s">
        <v>320</v>
      </c>
      <c r="KUQ6" s="261" t="s">
        <v>320</v>
      </c>
      <c r="KUR6" s="261" t="s">
        <v>320</v>
      </c>
      <c r="KUS6" s="261" t="s">
        <v>320</v>
      </c>
      <c r="KUT6" s="261" t="s">
        <v>320</v>
      </c>
      <c r="KUU6" s="261" t="s">
        <v>320</v>
      </c>
      <c r="KUV6" s="261" t="s">
        <v>320</v>
      </c>
      <c r="KUW6" s="261" t="s">
        <v>320</v>
      </c>
      <c r="KUX6" s="261" t="s">
        <v>320</v>
      </c>
      <c r="KUY6" s="261" t="s">
        <v>320</v>
      </c>
      <c r="KUZ6" s="261" t="s">
        <v>320</v>
      </c>
      <c r="KVA6" s="261" t="s">
        <v>320</v>
      </c>
      <c r="KVB6" s="261" t="s">
        <v>320</v>
      </c>
      <c r="KVC6" s="261" t="s">
        <v>320</v>
      </c>
      <c r="KVD6" s="261" t="s">
        <v>320</v>
      </c>
      <c r="KVE6" s="261" t="s">
        <v>320</v>
      </c>
      <c r="KVF6" s="261" t="s">
        <v>320</v>
      </c>
      <c r="KVG6" s="261" t="s">
        <v>320</v>
      </c>
      <c r="KVH6" s="261" t="s">
        <v>320</v>
      </c>
      <c r="KVI6" s="261" t="s">
        <v>320</v>
      </c>
      <c r="KVJ6" s="261" t="s">
        <v>320</v>
      </c>
      <c r="KVK6" s="261" t="s">
        <v>320</v>
      </c>
      <c r="KVL6" s="261" t="s">
        <v>320</v>
      </c>
      <c r="KVM6" s="261" t="s">
        <v>320</v>
      </c>
      <c r="KVN6" s="261" t="s">
        <v>320</v>
      </c>
      <c r="KVO6" s="261" t="s">
        <v>320</v>
      </c>
      <c r="KVP6" s="261" t="s">
        <v>320</v>
      </c>
      <c r="KVQ6" s="261" t="s">
        <v>320</v>
      </c>
      <c r="KVR6" s="261" t="s">
        <v>320</v>
      </c>
      <c r="KVS6" s="261" t="s">
        <v>320</v>
      </c>
      <c r="KVT6" s="261" t="s">
        <v>320</v>
      </c>
      <c r="KVU6" s="261" t="s">
        <v>320</v>
      </c>
      <c r="KVV6" s="261" t="s">
        <v>320</v>
      </c>
      <c r="KVW6" s="261" t="s">
        <v>320</v>
      </c>
      <c r="KVX6" s="261" t="s">
        <v>320</v>
      </c>
      <c r="KVY6" s="261" t="s">
        <v>320</v>
      </c>
      <c r="KVZ6" s="261" t="s">
        <v>320</v>
      </c>
      <c r="KWA6" s="261" t="s">
        <v>320</v>
      </c>
      <c r="KWB6" s="261" t="s">
        <v>320</v>
      </c>
      <c r="KWC6" s="261" t="s">
        <v>320</v>
      </c>
      <c r="KWD6" s="261" t="s">
        <v>320</v>
      </c>
      <c r="KWE6" s="261" t="s">
        <v>320</v>
      </c>
      <c r="KWF6" s="261" t="s">
        <v>320</v>
      </c>
      <c r="KWG6" s="261" t="s">
        <v>320</v>
      </c>
      <c r="KWH6" s="261" t="s">
        <v>320</v>
      </c>
      <c r="KWI6" s="261" t="s">
        <v>320</v>
      </c>
      <c r="KWJ6" s="261" t="s">
        <v>320</v>
      </c>
      <c r="KWK6" s="261" t="s">
        <v>320</v>
      </c>
      <c r="KWL6" s="261" t="s">
        <v>320</v>
      </c>
      <c r="KWM6" s="261" t="s">
        <v>320</v>
      </c>
      <c r="KWN6" s="261" t="s">
        <v>320</v>
      </c>
      <c r="KWO6" s="261" t="s">
        <v>320</v>
      </c>
      <c r="KWP6" s="261" t="s">
        <v>320</v>
      </c>
      <c r="KWQ6" s="261" t="s">
        <v>320</v>
      </c>
      <c r="KWR6" s="261" t="s">
        <v>320</v>
      </c>
      <c r="KWS6" s="261" t="s">
        <v>320</v>
      </c>
      <c r="KWT6" s="261" t="s">
        <v>320</v>
      </c>
      <c r="KWU6" s="261" t="s">
        <v>320</v>
      </c>
      <c r="KWV6" s="261" t="s">
        <v>320</v>
      </c>
      <c r="KWW6" s="261" t="s">
        <v>320</v>
      </c>
      <c r="KWX6" s="261" t="s">
        <v>320</v>
      </c>
      <c r="KWY6" s="261" t="s">
        <v>320</v>
      </c>
      <c r="KWZ6" s="261" t="s">
        <v>320</v>
      </c>
      <c r="KXA6" s="261" t="s">
        <v>320</v>
      </c>
      <c r="KXB6" s="261" t="s">
        <v>320</v>
      </c>
      <c r="KXC6" s="261" t="s">
        <v>320</v>
      </c>
      <c r="KXD6" s="261" t="s">
        <v>320</v>
      </c>
      <c r="KXE6" s="261" t="s">
        <v>320</v>
      </c>
      <c r="KXF6" s="261" t="s">
        <v>320</v>
      </c>
      <c r="KXG6" s="261" t="s">
        <v>320</v>
      </c>
      <c r="KXH6" s="261" t="s">
        <v>320</v>
      </c>
      <c r="KXI6" s="261" t="s">
        <v>320</v>
      </c>
      <c r="KXJ6" s="261" t="s">
        <v>320</v>
      </c>
      <c r="KXK6" s="261" t="s">
        <v>320</v>
      </c>
      <c r="KXL6" s="261" t="s">
        <v>320</v>
      </c>
      <c r="KXM6" s="261" t="s">
        <v>320</v>
      </c>
      <c r="KXN6" s="261" t="s">
        <v>320</v>
      </c>
      <c r="KXO6" s="261" t="s">
        <v>320</v>
      </c>
      <c r="KXP6" s="261" t="s">
        <v>320</v>
      </c>
      <c r="KXQ6" s="261" t="s">
        <v>320</v>
      </c>
      <c r="KXR6" s="261" t="s">
        <v>320</v>
      </c>
      <c r="KXS6" s="261" t="s">
        <v>320</v>
      </c>
      <c r="KXT6" s="261" t="s">
        <v>320</v>
      </c>
      <c r="KXU6" s="261" t="s">
        <v>320</v>
      </c>
      <c r="KXV6" s="261" t="s">
        <v>320</v>
      </c>
      <c r="KXW6" s="261" t="s">
        <v>320</v>
      </c>
      <c r="KXX6" s="261" t="s">
        <v>320</v>
      </c>
      <c r="KXY6" s="261" t="s">
        <v>320</v>
      </c>
      <c r="KXZ6" s="261" t="s">
        <v>320</v>
      </c>
      <c r="KYA6" s="261" t="s">
        <v>320</v>
      </c>
      <c r="KYB6" s="261" t="s">
        <v>320</v>
      </c>
      <c r="KYC6" s="261" t="s">
        <v>320</v>
      </c>
      <c r="KYD6" s="261" t="s">
        <v>320</v>
      </c>
      <c r="KYE6" s="261" t="s">
        <v>320</v>
      </c>
      <c r="KYF6" s="261" t="s">
        <v>320</v>
      </c>
      <c r="KYG6" s="261" t="s">
        <v>320</v>
      </c>
      <c r="KYH6" s="261" t="s">
        <v>320</v>
      </c>
      <c r="KYI6" s="261" t="s">
        <v>320</v>
      </c>
      <c r="KYJ6" s="261" t="s">
        <v>320</v>
      </c>
      <c r="KYK6" s="261" t="s">
        <v>320</v>
      </c>
      <c r="KYL6" s="261" t="s">
        <v>320</v>
      </c>
      <c r="KYM6" s="261" t="s">
        <v>320</v>
      </c>
      <c r="KYN6" s="261" t="s">
        <v>320</v>
      </c>
      <c r="KYO6" s="261" t="s">
        <v>320</v>
      </c>
      <c r="KYP6" s="261" t="s">
        <v>320</v>
      </c>
      <c r="KYQ6" s="261" t="s">
        <v>320</v>
      </c>
      <c r="KYR6" s="261" t="s">
        <v>320</v>
      </c>
      <c r="KYS6" s="261" t="s">
        <v>320</v>
      </c>
      <c r="KYT6" s="261" t="s">
        <v>320</v>
      </c>
      <c r="KYU6" s="261" t="s">
        <v>320</v>
      </c>
      <c r="KYV6" s="261" t="s">
        <v>320</v>
      </c>
      <c r="KYW6" s="261" t="s">
        <v>320</v>
      </c>
      <c r="KYX6" s="261" t="s">
        <v>320</v>
      </c>
      <c r="KYY6" s="261" t="s">
        <v>320</v>
      </c>
      <c r="KYZ6" s="261" t="s">
        <v>320</v>
      </c>
      <c r="KZA6" s="261" t="s">
        <v>320</v>
      </c>
      <c r="KZB6" s="261" t="s">
        <v>320</v>
      </c>
      <c r="KZC6" s="261" t="s">
        <v>320</v>
      </c>
      <c r="KZD6" s="261" t="s">
        <v>320</v>
      </c>
      <c r="KZE6" s="261" t="s">
        <v>320</v>
      </c>
      <c r="KZF6" s="261" t="s">
        <v>320</v>
      </c>
      <c r="KZG6" s="261" t="s">
        <v>320</v>
      </c>
      <c r="KZH6" s="261" t="s">
        <v>320</v>
      </c>
      <c r="KZI6" s="261" t="s">
        <v>320</v>
      </c>
      <c r="KZJ6" s="261" t="s">
        <v>320</v>
      </c>
      <c r="KZK6" s="261" t="s">
        <v>320</v>
      </c>
      <c r="KZL6" s="261" t="s">
        <v>320</v>
      </c>
      <c r="KZM6" s="261" t="s">
        <v>320</v>
      </c>
      <c r="KZN6" s="261" t="s">
        <v>320</v>
      </c>
      <c r="KZO6" s="261" t="s">
        <v>320</v>
      </c>
      <c r="KZP6" s="261" t="s">
        <v>320</v>
      </c>
      <c r="KZQ6" s="261" t="s">
        <v>320</v>
      </c>
      <c r="KZR6" s="261" t="s">
        <v>320</v>
      </c>
      <c r="KZS6" s="261" t="s">
        <v>320</v>
      </c>
      <c r="KZT6" s="261" t="s">
        <v>320</v>
      </c>
      <c r="KZU6" s="261" t="s">
        <v>320</v>
      </c>
      <c r="KZV6" s="261" t="s">
        <v>320</v>
      </c>
      <c r="KZW6" s="261" t="s">
        <v>320</v>
      </c>
      <c r="KZX6" s="261" t="s">
        <v>320</v>
      </c>
      <c r="KZY6" s="261" t="s">
        <v>320</v>
      </c>
      <c r="KZZ6" s="261" t="s">
        <v>320</v>
      </c>
      <c r="LAA6" s="261" t="s">
        <v>320</v>
      </c>
      <c r="LAB6" s="261" t="s">
        <v>320</v>
      </c>
      <c r="LAC6" s="261" t="s">
        <v>320</v>
      </c>
      <c r="LAD6" s="261" t="s">
        <v>320</v>
      </c>
      <c r="LAE6" s="261" t="s">
        <v>320</v>
      </c>
      <c r="LAF6" s="261" t="s">
        <v>320</v>
      </c>
      <c r="LAG6" s="261" t="s">
        <v>320</v>
      </c>
      <c r="LAH6" s="261" t="s">
        <v>320</v>
      </c>
      <c r="LAI6" s="261" t="s">
        <v>320</v>
      </c>
      <c r="LAJ6" s="261" t="s">
        <v>320</v>
      </c>
      <c r="LAK6" s="261" t="s">
        <v>320</v>
      </c>
      <c r="LAL6" s="261" t="s">
        <v>320</v>
      </c>
      <c r="LAM6" s="261" t="s">
        <v>320</v>
      </c>
      <c r="LAN6" s="261" t="s">
        <v>320</v>
      </c>
      <c r="LAO6" s="261" t="s">
        <v>320</v>
      </c>
      <c r="LAP6" s="261" t="s">
        <v>320</v>
      </c>
      <c r="LAQ6" s="261" t="s">
        <v>320</v>
      </c>
      <c r="LAR6" s="261" t="s">
        <v>320</v>
      </c>
      <c r="LAS6" s="261" t="s">
        <v>320</v>
      </c>
      <c r="LAT6" s="261" t="s">
        <v>320</v>
      </c>
      <c r="LAU6" s="261" t="s">
        <v>320</v>
      </c>
      <c r="LAV6" s="261" t="s">
        <v>320</v>
      </c>
      <c r="LAW6" s="261" t="s">
        <v>320</v>
      </c>
      <c r="LAX6" s="261" t="s">
        <v>320</v>
      </c>
      <c r="LAY6" s="261" t="s">
        <v>320</v>
      </c>
      <c r="LAZ6" s="261" t="s">
        <v>320</v>
      </c>
      <c r="LBA6" s="261" t="s">
        <v>320</v>
      </c>
      <c r="LBB6" s="261" t="s">
        <v>320</v>
      </c>
      <c r="LBC6" s="261" t="s">
        <v>320</v>
      </c>
      <c r="LBD6" s="261" t="s">
        <v>320</v>
      </c>
      <c r="LBE6" s="261" t="s">
        <v>320</v>
      </c>
      <c r="LBF6" s="261" t="s">
        <v>320</v>
      </c>
      <c r="LBG6" s="261" t="s">
        <v>320</v>
      </c>
      <c r="LBH6" s="261" t="s">
        <v>320</v>
      </c>
      <c r="LBI6" s="261" t="s">
        <v>320</v>
      </c>
      <c r="LBJ6" s="261" t="s">
        <v>320</v>
      </c>
      <c r="LBK6" s="261" t="s">
        <v>320</v>
      </c>
      <c r="LBL6" s="261" t="s">
        <v>320</v>
      </c>
      <c r="LBM6" s="261" t="s">
        <v>320</v>
      </c>
      <c r="LBN6" s="261" t="s">
        <v>320</v>
      </c>
      <c r="LBO6" s="261" t="s">
        <v>320</v>
      </c>
      <c r="LBP6" s="261" t="s">
        <v>320</v>
      </c>
      <c r="LBQ6" s="261" t="s">
        <v>320</v>
      </c>
      <c r="LBR6" s="261" t="s">
        <v>320</v>
      </c>
      <c r="LBS6" s="261" t="s">
        <v>320</v>
      </c>
      <c r="LBT6" s="261" t="s">
        <v>320</v>
      </c>
      <c r="LBU6" s="261" t="s">
        <v>320</v>
      </c>
      <c r="LBV6" s="261" t="s">
        <v>320</v>
      </c>
      <c r="LBW6" s="261" t="s">
        <v>320</v>
      </c>
      <c r="LBX6" s="261" t="s">
        <v>320</v>
      </c>
      <c r="LBY6" s="261" t="s">
        <v>320</v>
      </c>
      <c r="LBZ6" s="261" t="s">
        <v>320</v>
      </c>
      <c r="LCA6" s="261" t="s">
        <v>320</v>
      </c>
      <c r="LCB6" s="261" t="s">
        <v>320</v>
      </c>
      <c r="LCC6" s="261" t="s">
        <v>320</v>
      </c>
      <c r="LCD6" s="261" t="s">
        <v>320</v>
      </c>
      <c r="LCE6" s="261" t="s">
        <v>320</v>
      </c>
      <c r="LCF6" s="261" t="s">
        <v>320</v>
      </c>
      <c r="LCG6" s="261" t="s">
        <v>320</v>
      </c>
      <c r="LCH6" s="261" t="s">
        <v>320</v>
      </c>
      <c r="LCI6" s="261" t="s">
        <v>320</v>
      </c>
      <c r="LCJ6" s="261" t="s">
        <v>320</v>
      </c>
      <c r="LCK6" s="261" t="s">
        <v>320</v>
      </c>
      <c r="LCL6" s="261" t="s">
        <v>320</v>
      </c>
      <c r="LCM6" s="261" t="s">
        <v>320</v>
      </c>
      <c r="LCN6" s="261" t="s">
        <v>320</v>
      </c>
      <c r="LCO6" s="261" t="s">
        <v>320</v>
      </c>
      <c r="LCP6" s="261" t="s">
        <v>320</v>
      </c>
      <c r="LCQ6" s="261" t="s">
        <v>320</v>
      </c>
      <c r="LCR6" s="261" t="s">
        <v>320</v>
      </c>
      <c r="LCS6" s="261" t="s">
        <v>320</v>
      </c>
      <c r="LCT6" s="261" t="s">
        <v>320</v>
      </c>
      <c r="LCU6" s="261" t="s">
        <v>320</v>
      </c>
      <c r="LCV6" s="261" t="s">
        <v>320</v>
      </c>
      <c r="LCW6" s="261" t="s">
        <v>320</v>
      </c>
      <c r="LCX6" s="261" t="s">
        <v>320</v>
      </c>
      <c r="LCY6" s="261" t="s">
        <v>320</v>
      </c>
      <c r="LCZ6" s="261" t="s">
        <v>320</v>
      </c>
      <c r="LDA6" s="261" t="s">
        <v>320</v>
      </c>
      <c r="LDB6" s="261" t="s">
        <v>320</v>
      </c>
      <c r="LDC6" s="261" t="s">
        <v>320</v>
      </c>
      <c r="LDD6" s="261" t="s">
        <v>320</v>
      </c>
      <c r="LDE6" s="261" t="s">
        <v>320</v>
      </c>
      <c r="LDF6" s="261" t="s">
        <v>320</v>
      </c>
      <c r="LDG6" s="261" t="s">
        <v>320</v>
      </c>
      <c r="LDH6" s="261" t="s">
        <v>320</v>
      </c>
      <c r="LDI6" s="261" t="s">
        <v>320</v>
      </c>
      <c r="LDJ6" s="261" t="s">
        <v>320</v>
      </c>
      <c r="LDK6" s="261" t="s">
        <v>320</v>
      </c>
      <c r="LDL6" s="261" t="s">
        <v>320</v>
      </c>
      <c r="LDM6" s="261" t="s">
        <v>320</v>
      </c>
      <c r="LDN6" s="261" t="s">
        <v>320</v>
      </c>
      <c r="LDO6" s="261" t="s">
        <v>320</v>
      </c>
      <c r="LDP6" s="261" t="s">
        <v>320</v>
      </c>
      <c r="LDQ6" s="261" t="s">
        <v>320</v>
      </c>
      <c r="LDR6" s="261" t="s">
        <v>320</v>
      </c>
      <c r="LDS6" s="261" t="s">
        <v>320</v>
      </c>
      <c r="LDT6" s="261" t="s">
        <v>320</v>
      </c>
      <c r="LDU6" s="261" t="s">
        <v>320</v>
      </c>
      <c r="LDV6" s="261" t="s">
        <v>320</v>
      </c>
      <c r="LDW6" s="261" t="s">
        <v>320</v>
      </c>
      <c r="LDX6" s="261" t="s">
        <v>320</v>
      </c>
      <c r="LDY6" s="261" t="s">
        <v>320</v>
      </c>
      <c r="LDZ6" s="261" t="s">
        <v>320</v>
      </c>
      <c r="LEA6" s="261" t="s">
        <v>320</v>
      </c>
      <c r="LEB6" s="261" t="s">
        <v>320</v>
      </c>
      <c r="LEC6" s="261" t="s">
        <v>320</v>
      </c>
      <c r="LED6" s="261" t="s">
        <v>320</v>
      </c>
      <c r="LEE6" s="261" t="s">
        <v>320</v>
      </c>
      <c r="LEF6" s="261" t="s">
        <v>320</v>
      </c>
      <c r="LEG6" s="261" t="s">
        <v>320</v>
      </c>
      <c r="LEH6" s="261" t="s">
        <v>320</v>
      </c>
      <c r="LEI6" s="261" t="s">
        <v>320</v>
      </c>
      <c r="LEJ6" s="261" t="s">
        <v>320</v>
      </c>
      <c r="LEK6" s="261" t="s">
        <v>320</v>
      </c>
      <c r="LEL6" s="261" t="s">
        <v>320</v>
      </c>
      <c r="LEM6" s="261" t="s">
        <v>320</v>
      </c>
      <c r="LEN6" s="261" t="s">
        <v>320</v>
      </c>
      <c r="LEO6" s="261" t="s">
        <v>320</v>
      </c>
      <c r="LEP6" s="261" t="s">
        <v>320</v>
      </c>
      <c r="LEQ6" s="261" t="s">
        <v>320</v>
      </c>
      <c r="LER6" s="261" t="s">
        <v>320</v>
      </c>
      <c r="LES6" s="261" t="s">
        <v>320</v>
      </c>
      <c r="LET6" s="261" t="s">
        <v>320</v>
      </c>
      <c r="LEU6" s="261" t="s">
        <v>320</v>
      </c>
      <c r="LEV6" s="261" t="s">
        <v>320</v>
      </c>
      <c r="LEW6" s="261" t="s">
        <v>320</v>
      </c>
      <c r="LEX6" s="261" t="s">
        <v>320</v>
      </c>
      <c r="LEY6" s="261" t="s">
        <v>320</v>
      </c>
      <c r="LEZ6" s="261" t="s">
        <v>320</v>
      </c>
      <c r="LFA6" s="261" t="s">
        <v>320</v>
      </c>
      <c r="LFB6" s="261" t="s">
        <v>320</v>
      </c>
      <c r="LFC6" s="261" t="s">
        <v>320</v>
      </c>
      <c r="LFD6" s="261" t="s">
        <v>320</v>
      </c>
      <c r="LFE6" s="261" t="s">
        <v>320</v>
      </c>
      <c r="LFF6" s="261" t="s">
        <v>320</v>
      </c>
      <c r="LFG6" s="261" t="s">
        <v>320</v>
      </c>
      <c r="LFH6" s="261" t="s">
        <v>320</v>
      </c>
      <c r="LFI6" s="261" t="s">
        <v>320</v>
      </c>
      <c r="LFJ6" s="261" t="s">
        <v>320</v>
      </c>
      <c r="LFK6" s="261" t="s">
        <v>320</v>
      </c>
      <c r="LFL6" s="261" t="s">
        <v>320</v>
      </c>
      <c r="LFM6" s="261" t="s">
        <v>320</v>
      </c>
      <c r="LFN6" s="261" t="s">
        <v>320</v>
      </c>
      <c r="LFO6" s="261" t="s">
        <v>320</v>
      </c>
      <c r="LFP6" s="261" t="s">
        <v>320</v>
      </c>
      <c r="LFQ6" s="261" t="s">
        <v>320</v>
      </c>
      <c r="LFR6" s="261" t="s">
        <v>320</v>
      </c>
      <c r="LFS6" s="261" t="s">
        <v>320</v>
      </c>
      <c r="LFT6" s="261" t="s">
        <v>320</v>
      </c>
      <c r="LFU6" s="261" t="s">
        <v>320</v>
      </c>
      <c r="LFV6" s="261" t="s">
        <v>320</v>
      </c>
      <c r="LFW6" s="261" t="s">
        <v>320</v>
      </c>
      <c r="LFX6" s="261" t="s">
        <v>320</v>
      </c>
      <c r="LFY6" s="261" t="s">
        <v>320</v>
      </c>
      <c r="LFZ6" s="261" t="s">
        <v>320</v>
      </c>
      <c r="LGA6" s="261" t="s">
        <v>320</v>
      </c>
      <c r="LGB6" s="261" t="s">
        <v>320</v>
      </c>
      <c r="LGC6" s="261" t="s">
        <v>320</v>
      </c>
      <c r="LGD6" s="261" t="s">
        <v>320</v>
      </c>
      <c r="LGE6" s="261" t="s">
        <v>320</v>
      </c>
      <c r="LGF6" s="261" t="s">
        <v>320</v>
      </c>
      <c r="LGG6" s="261" t="s">
        <v>320</v>
      </c>
      <c r="LGH6" s="261" t="s">
        <v>320</v>
      </c>
      <c r="LGI6" s="261" t="s">
        <v>320</v>
      </c>
      <c r="LGJ6" s="261" t="s">
        <v>320</v>
      </c>
      <c r="LGK6" s="261" t="s">
        <v>320</v>
      </c>
      <c r="LGL6" s="261" t="s">
        <v>320</v>
      </c>
      <c r="LGM6" s="261" t="s">
        <v>320</v>
      </c>
      <c r="LGN6" s="261" t="s">
        <v>320</v>
      </c>
      <c r="LGO6" s="261" t="s">
        <v>320</v>
      </c>
      <c r="LGP6" s="261" t="s">
        <v>320</v>
      </c>
      <c r="LGQ6" s="261" t="s">
        <v>320</v>
      </c>
      <c r="LGR6" s="261" t="s">
        <v>320</v>
      </c>
      <c r="LGS6" s="261" t="s">
        <v>320</v>
      </c>
      <c r="LGT6" s="261" t="s">
        <v>320</v>
      </c>
      <c r="LGU6" s="261" t="s">
        <v>320</v>
      </c>
      <c r="LGV6" s="261" t="s">
        <v>320</v>
      </c>
      <c r="LGW6" s="261" t="s">
        <v>320</v>
      </c>
      <c r="LGX6" s="261" t="s">
        <v>320</v>
      </c>
      <c r="LGY6" s="261" t="s">
        <v>320</v>
      </c>
      <c r="LGZ6" s="261" t="s">
        <v>320</v>
      </c>
      <c r="LHA6" s="261" t="s">
        <v>320</v>
      </c>
      <c r="LHB6" s="261" t="s">
        <v>320</v>
      </c>
      <c r="LHC6" s="261" t="s">
        <v>320</v>
      </c>
      <c r="LHD6" s="261" t="s">
        <v>320</v>
      </c>
      <c r="LHE6" s="261" t="s">
        <v>320</v>
      </c>
      <c r="LHF6" s="261" t="s">
        <v>320</v>
      </c>
      <c r="LHG6" s="261" t="s">
        <v>320</v>
      </c>
      <c r="LHH6" s="261" t="s">
        <v>320</v>
      </c>
      <c r="LHI6" s="261" t="s">
        <v>320</v>
      </c>
      <c r="LHJ6" s="261" t="s">
        <v>320</v>
      </c>
      <c r="LHK6" s="261" t="s">
        <v>320</v>
      </c>
      <c r="LHL6" s="261" t="s">
        <v>320</v>
      </c>
      <c r="LHM6" s="261" t="s">
        <v>320</v>
      </c>
      <c r="LHN6" s="261" t="s">
        <v>320</v>
      </c>
      <c r="LHO6" s="261" t="s">
        <v>320</v>
      </c>
      <c r="LHP6" s="261" t="s">
        <v>320</v>
      </c>
      <c r="LHQ6" s="261" t="s">
        <v>320</v>
      </c>
      <c r="LHR6" s="261" t="s">
        <v>320</v>
      </c>
      <c r="LHS6" s="261" t="s">
        <v>320</v>
      </c>
      <c r="LHT6" s="261" t="s">
        <v>320</v>
      </c>
      <c r="LHU6" s="261" t="s">
        <v>320</v>
      </c>
      <c r="LHV6" s="261" t="s">
        <v>320</v>
      </c>
      <c r="LHW6" s="261" t="s">
        <v>320</v>
      </c>
      <c r="LHX6" s="261" t="s">
        <v>320</v>
      </c>
      <c r="LHY6" s="261" t="s">
        <v>320</v>
      </c>
      <c r="LHZ6" s="261" t="s">
        <v>320</v>
      </c>
      <c r="LIA6" s="261" t="s">
        <v>320</v>
      </c>
      <c r="LIB6" s="261" t="s">
        <v>320</v>
      </c>
      <c r="LIC6" s="261" t="s">
        <v>320</v>
      </c>
      <c r="LID6" s="261" t="s">
        <v>320</v>
      </c>
      <c r="LIE6" s="261" t="s">
        <v>320</v>
      </c>
      <c r="LIF6" s="261" t="s">
        <v>320</v>
      </c>
      <c r="LIG6" s="261" t="s">
        <v>320</v>
      </c>
      <c r="LIH6" s="261" t="s">
        <v>320</v>
      </c>
      <c r="LII6" s="261" t="s">
        <v>320</v>
      </c>
      <c r="LIJ6" s="261" t="s">
        <v>320</v>
      </c>
      <c r="LIK6" s="261" t="s">
        <v>320</v>
      </c>
      <c r="LIL6" s="261" t="s">
        <v>320</v>
      </c>
      <c r="LIM6" s="261" t="s">
        <v>320</v>
      </c>
      <c r="LIN6" s="261" t="s">
        <v>320</v>
      </c>
      <c r="LIO6" s="261" t="s">
        <v>320</v>
      </c>
      <c r="LIP6" s="261" t="s">
        <v>320</v>
      </c>
      <c r="LIQ6" s="261" t="s">
        <v>320</v>
      </c>
      <c r="LIR6" s="261" t="s">
        <v>320</v>
      </c>
      <c r="LIS6" s="261" t="s">
        <v>320</v>
      </c>
      <c r="LIT6" s="261" t="s">
        <v>320</v>
      </c>
      <c r="LIU6" s="261" t="s">
        <v>320</v>
      </c>
      <c r="LIV6" s="261" t="s">
        <v>320</v>
      </c>
      <c r="LIW6" s="261" t="s">
        <v>320</v>
      </c>
      <c r="LIX6" s="261" t="s">
        <v>320</v>
      </c>
      <c r="LIY6" s="261" t="s">
        <v>320</v>
      </c>
      <c r="LIZ6" s="261" t="s">
        <v>320</v>
      </c>
      <c r="LJA6" s="261" t="s">
        <v>320</v>
      </c>
      <c r="LJB6" s="261" t="s">
        <v>320</v>
      </c>
      <c r="LJC6" s="261" t="s">
        <v>320</v>
      </c>
      <c r="LJD6" s="261" t="s">
        <v>320</v>
      </c>
      <c r="LJE6" s="261" t="s">
        <v>320</v>
      </c>
      <c r="LJF6" s="261" t="s">
        <v>320</v>
      </c>
      <c r="LJG6" s="261" t="s">
        <v>320</v>
      </c>
      <c r="LJH6" s="261" t="s">
        <v>320</v>
      </c>
      <c r="LJI6" s="261" t="s">
        <v>320</v>
      </c>
      <c r="LJJ6" s="261" t="s">
        <v>320</v>
      </c>
      <c r="LJK6" s="261" t="s">
        <v>320</v>
      </c>
      <c r="LJL6" s="261" t="s">
        <v>320</v>
      </c>
      <c r="LJM6" s="261" t="s">
        <v>320</v>
      </c>
      <c r="LJN6" s="261" t="s">
        <v>320</v>
      </c>
      <c r="LJO6" s="261" t="s">
        <v>320</v>
      </c>
      <c r="LJP6" s="261" t="s">
        <v>320</v>
      </c>
      <c r="LJQ6" s="261" t="s">
        <v>320</v>
      </c>
      <c r="LJR6" s="261" t="s">
        <v>320</v>
      </c>
      <c r="LJS6" s="261" t="s">
        <v>320</v>
      </c>
      <c r="LJT6" s="261" t="s">
        <v>320</v>
      </c>
      <c r="LJU6" s="261" t="s">
        <v>320</v>
      </c>
      <c r="LJV6" s="261" t="s">
        <v>320</v>
      </c>
      <c r="LJW6" s="261" t="s">
        <v>320</v>
      </c>
      <c r="LJX6" s="261" t="s">
        <v>320</v>
      </c>
      <c r="LJY6" s="261" t="s">
        <v>320</v>
      </c>
      <c r="LJZ6" s="261" t="s">
        <v>320</v>
      </c>
      <c r="LKA6" s="261" t="s">
        <v>320</v>
      </c>
      <c r="LKB6" s="261" t="s">
        <v>320</v>
      </c>
      <c r="LKC6" s="261" t="s">
        <v>320</v>
      </c>
      <c r="LKD6" s="261" t="s">
        <v>320</v>
      </c>
      <c r="LKE6" s="261" t="s">
        <v>320</v>
      </c>
      <c r="LKF6" s="261" t="s">
        <v>320</v>
      </c>
      <c r="LKG6" s="261" t="s">
        <v>320</v>
      </c>
      <c r="LKH6" s="261" t="s">
        <v>320</v>
      </c>
      <c r="LKI6" s="261" t="s">
        <v>320</v>
      </c>
      <c r="LKJ6" s="261" t="s">
        <v>320</v>
      </c>
      <c r="LKK6" s="261" t="s">
        <v>320</v>
      </c>
      <c r="LKL6" s="261" t="s">
        <v>320</v>
      </c>
      <c r="LKM6" s="261" t="s">
        <v>320</v>
      </c>
      <c r="LKN6" s="261" t="s">
        <v>320</v>
      </c>
      <c r="LKO6" s="261" t="s">
        <v>320</v>
      </c>
      <c r="LKP6" s="261" t="s">
        <v>320</v>
      </c>
      <c r="LKQ6" s="261" t="s">
        <v>320</v>
      </c>
      <c r="LKR6" s="261" t="s">
        <v>320</v>
      </c>
      <c r="LKS6" s="261" t="s">
        <v>320</v>
      </c>
      <c r="LKT6" s="261" t="s">
        <v>320</v>
      </c>
      <c r="LKU6" s="261" t="s">
        <v>320</v>
      </c>
      <c r="LKV6" s="261" t="s">
        <v>320</v>
      </c>
      <c r="LKW6" s="261" t="s">
        <v>320</v>
      </c>
      <c r="LKX6" s="261" t="s">
        <v>320</v>
      </c>
      <c r="LKY6" s="261" t="s">
        <v>320</v>
      </c>
      <c r="LKZ6" s="261" t="s">
        <v>320</v>
      </c>
      <c r="LLA6" s="261" t="s">
        <v>320</v>
      </c>
      <c r="LLB6" s="261" t="s">
        <v>320</v>
      </c>
      <c r="LLC6" s="261" t="s">
        <v>320</v>
      </c>
      <c r="LLD6" s="261" t="s">
        <v>320</v>
      </c>
      <c r="LLE6" s="261" t="s">
        <v>320</v>
      </c>
      <c r="LLF6" s="261" t="s">
        <v>320</v>
      </c>
      <c r="LLG6" s="261" t="s">
        <v>320</v>
      </c>
      <c r="LLH6" s="261" t="s">
        <v>320</v>
      </c>
      <c r="LLI6" s="261" t="s">
        <v>320</v>
      </c>
      <c r="LLJ6" s="261" t="s">
        <v>320</v>
      </c>
      <c r="LLK6" s="261" t="s">
        <v>320</v>
      </c>
      <c r="LLL6" s="261" t="s">
        <v>320</v>
      </c>
      <c r="LLM6" s="261" t="s">
        <v>320</v>
      </c>
      <c r="LLN6" s="261" t="s">
        <v>320</v>
      </c>
      <c r="LLO6" s="261" t="s">
        <v>320</v>
      </c>
      <c r="LLP6" s="261" t="s">
        <v>320</v>
      </c>
      <c r="LLQ6" s="261" t="s">
        <v>320</v>
      </c>
      <c r="LLR6" s="261" t="s">
        <v>320</v>
      </c>
      <c r="LLS6" s="261" t="s">
        <v>320</v>
      </c>
      <c r="LLT6" s="261" t="s">
        <v>320</v>
      </c>
      <c r="LLU6" s="261" t="s">
        <v>320</v>
      </c>
      <c r="LLV6" s="261" t="s">
        <v>320</v>
      </c>
      <c r="LLW6" s="261" t="s">
        <v>320</v>
      </c>
      <c r="LLX6" s="261" t="s">
        <v>320</v>
      </c>
      <c r="LLY6" s="261" t="s">
        <v>320</v>
      </c>
      <c r="LLZ6" s="261" t="s">
        <v>320</v>
      </c>
      <c r="LMA6" s="261" t="s">
        <v>320</v>
      </c>
      <c r="LMB6" s="261" t="s">
        <v>320</v>
      </c>
      <c r="LMC6" s="261" t="s">
        <v>320</v>
      </c>
      <c r="LMD6" s="261" t="s">
        <v>320</v>
      </c>
      <c r="LME6" s="261" t="s">
        <v>320</v>
      </c>
      <c r="LMF6" s="261" t="s">
        <v>320</v>
      </c>
      <c r="LMG6" s="261" t="s">
        <v>320</v>
      </c>
      <c r="LMH6" s="261" t="s">
        <v>320</v>
      </c>
      <c r="LMI6" s="261" t="s">
        <v>320</v>
      </c>
      <c r="LMJ6" s="261" t="s">
        <v>320</v>
      </c>
      <c r="LMK6" s="261" t="s">
        <v>320</v>
      </c>
      <c r="LML6" s="261" t="s">
        <v>320</v>
      </c>
      <c r="LMM6" s="261" t="s">
        <v>320</v>
      </c>
      <c r="LMN6" s="261" t="s">
        <v>320</v>
      </c>
      <c r="LMO6" s="261" t="s">
        <v>320</v>
      </c>
      <c r="LMP6" s="261" t="s">
        <v>320</v>
      </c>
      <c r="LMQ6" s="261" t="s">
        <v>320</v>
      </c>
      <c r="LMR6" s="261" t="s">
        <v>320</v>
      </c>
      <c r="LMS6" s="261" t="s">
        <v>320</v>
      </c>
      <c r="LMT6" s="261" t="s">
        <v>320</v>
      </c>
      <c r="LMU6" s="261" t="s">
        <v>320</v>
      </c>
      <c r="LMV6" s="261" t="s">
        <v>320</v>
      </c>
      <c r="LMW6" s="261" t="s">
        <v>320</v>
      </c>
      <c r="LMX6" s="261" t="s">
        <v>320</v>
      </c>
      <c r="LMY6" s="261" t="s">
        <v>320</v>
      </c>
      <c r="LMZ6" s="261" t="s">
        <v>320</v>
      </c>
      <c r="LNA6" s="261" t="s">
        <v>320</v>
      </c>
      <c r="LNB6" s="261" t="s">
        <v>320</v>
      </c>
      <c r="LNC6" s="261" t="s">
        <v>320</v>
      </c>
      <c r="LND6" s="261" t="s">
        <v>320</v>
      </c>
      <c r="LNE6" s="261" t="s">
        <v>320</v>
      </c>
      <c r="LNF6" s="261" t="s">
        <v>320</v>
      </c>
      <c r="LNG6" s="261" t="s">
        <v>320</v>
      </c>
      <c r="LNH6" s="261" t="s">
        <v>320</v>
      </c>
      <c r="LNI6" s="261" t="s">
        <v>320</v>
      </c>
      <c r="LNJ6" s="261" t="s">
        <v>320</v>
      </c>
      <c r="LNK6" s="261" t="s">
        <v>320</v>
      </c>
      <c r="LNL6" s="261" t="s">
        <v>320</v>
      </c>
      <c r="LNM6" s="261" t="s">
        <v>320</v>
      </c>
      <c r="LNN6" s="261" t="s">
        <v>320</v>
      </c>
      <c r="LNO6" s="261" t="s">
        <v>320</v>
      </c>
      <c r="LNP6" s="261" t="s">
        <v>320</v>
      </c>
      <c r="LNQ6" s="261" t="s">
        <v>320</v>
      </c>
      <c r="LNR6" s="261" t="s">
        <v>320</v>
      </c>
      <c r="LNS6" s="261" t="s">
        <v>320</v>
      </c>
      <c r="LNT6" s="261" t="s">
        <v>320</v>
      </c>
      <c r="LNU6" s="261" t="s">
        <v>320</v>
      </c>
      <c r="LNV6" s="261" t="s">
        <v>320</v>
      </c>
      <c r="LNW6" s="261" t="s">
        <v>320</v>
      </c>
      <c r="LNX6" s="261" t="s">
        <v>320</v>
      </c>
      <c r="LNY6" s="261" t="s">
        <v>320</v>
      </c>
      <c r="LNZ6" s="261" t="s">
        <v>320</v>
      </c>
      <c r="LOA6" s="261" t="s">
        <v>320</v>
      </c>
      <c r="LOB6" s="261" t="s">
        <v>320</v>
      </c>
      <c r="LOC6" s="261" t="s">
        <v>320</v>
      </c>
      <c r="LOD6" s="261" t="s">
        <v>320</v>
      </c>
      <c r="LOE6" s="261" t="s">
        <v>320</v>
      </c>
      <c r="LOF6" s="261" t="s">
        <v>320</v>
      </c>
      <c r="LOG6" s="261" t="s">
        <v>320</v>
      </c>
      <c r="LOH6" s="261" t="s">
        <v>320</v>
      </c>
      <c r="LOI6" s="261" t="s">
        <v>320</v>
      </c>
      <c r="LOJ6" s="261" t="s">
        <v>320</v>
      </c>
      <c r="LOK6" s="261" t="s">
        <v>320</v>
      </c>
      <c r="LOL6" s="261" t="s">
        <v>320</v>
      </c>
      <c r="LOM6" s="261" t="s">
        <v>320</v>
      </c>
      <c r="LON6" s="261" t="s">
        <v>320</v>
      </c>
      <c r="LOO6" s="261" t="s">
        <v>320</v>
      </c>
      <c r="LOP6" s="261" t="s">
        <v>320</v>
      </c>
      <c r="LOQ6" s="261" t="s">
        <v>320</v>
      </c>
      <c r="LOR6" s="261" t="s">
        <v>320</v>
      </c>
      <c r="LOS6" s="261" t="s">
        <v>320</v>
      </c>
      <c r="LOT6" s="261" t="s">
        <v>320</v>
      </c>
      <c r="LOU6" s="261" t="s">
        <v>320</v>
      </c>
      <c r="LOV6" s="261" t="s">
        <v>320</v>
      </c>
      <c r="LOW6" s="261" t="s">
        <v>320</v>
      </c>
      <c r="LOX6" s="261" t="s">
        <v>320</v>
      </c>
      <c r="LOY6" s="261" t="s">
        <v>320</v>
      </c>
      <c r="LOZ6" s="261" t="s">
        <v>320</v>
      </c>
      <c r="LPA6" s="261" t="s">
        <v>320</v>
      </c>
      <c r="LPB6" s="261" t="s">
        <v>320</v>
      </c>
      <c r="LPC6" s="261" t="s">
        <v>320</v>
      </c>
      <c r="LPD6" s="261" t="s">
        <v>320</v>
      </c>
      <c r="LPE6" s="261" t="s">
        <v>320</v>
      </c>
      <c r="LPF6" s="261" t="s">
        <v>320</v>
      </c>
      <c r="LPG6" s="261" t="s">
        <v>320</v>
      </c>
      <c r="LPH6" s="261" t="s">
        <v>320</v>
      </c>
      <c r="LPI6" s="261" t="s">
        <v>320</v>
      </c>
      <c r="LPJ6" s="261" t="s">
        <v>320</v>
      </c>
      <c r="LPK6" s="261" t="s">
        <v>320</v>
      </c>
      <c r="LPL6" s="261" t="s">
        <v>320</v>
      </c>
      <c r="LPM6" s="261" t="s">
        <v>320</v>
      </c>
      <c r="LPN6" s="261" t="s">
        <v>320</v>
      </c>
      <c r="LPO6" s="261" t="s">
        <v>320</v>
      </c>
      <c r="LPP6" s="261" t="s">
        <v>320</v>
      </c>
      <c r="LPQ6" s="261" t="s">
        <v>320</v>
      </c>
      <c r="LPR6" s="261" t="s">
        <v>320</v>
      </c>
      <c r="LPS6" s="261" t="s">
        <v>320</v>
      </c>
      <c r="LPT6" s="261" t="s">
        <v>320</v>
      </c>
      <c r="LPU6" s="261" t="s">
        <v>320</v>
      </c>
      <c r="LPV6" s="261" t="s">
        <v>320</v>
      </c>
      <c r="LPW6" s="261" t="s">
        <v>320</v>
      </c>
      <c r="LPX6" s="261" t="s">
        <v>320</v>
      </c>
      <c r="LPY6" s="261" t="s">
        <v>320</v>
      </c>
      <c r="LPZ6" s="261" t="s">
        <v>320</v>
      </c>
      <c r="LQA6" s="261" t="s">
        <v>320</v>
      </c>
      <c r="LQB6" s="261" t="s">
        <v>320</v>
      </c>
      <c r="LQC6" s="261" t="s">
        <v>320</v>
      </c>
      <c r="LQD6" s="261" t="s">
        <v>320</v>
      </c>
      <c r="LQE6" s="261" t="s">
        <v>320</v>
      </c>
      <c r="LQF6" s="261" t="s">
        <v>320</v>
      </c>
      <c r="LQG6" s="261" t="s">
        <v>320</v>
      </c>
      <c r="LQH6" s="261" t="s">
        <v>320</v>
      </c>
      <c r="LQI6" s="261" t="s">
        <v>320</v>
      </c>
      <c r="LQJ6" s="261" t="s">
        <v>320</v>
      </c>
      <c r="LQK6" s="261" t="s">
        <v>320</v>
      </c>
      <c r="LQL6" s="261" t="s">
        <v>320</v>
      </c>
      <c r="LQM6" s="261" t="s">
        <v>320</v>
      </c>
      <c r="LQN6" s="261" t="s">
        <v>320</v>
      </c>
      <c r="LQO6" s="261" t="s">
        <v>320</v>
      </c>
      <c r="LQP6" s="261" t="s">
        <v>320</v>
      </c>
      <c r="LQQ6" s="261" t="s">
        <v>320</v>
      </c>
      <c r="LQR6" s="261" t="s">
        <v>320</v>
      </c>
      <c r="LQS6" s="261" t="s">
        <v>320</v>
      </c>
      <c r="LQT6" s="261" t="s">
        <v>320</v>
      </c>
      <c r="LQU6" s="261" t="s">
        <v>320</v>
      </c>
      <c r="LQV6" s="261" t="s">
        <v>320</v>
      </c>
      <c r="LQW6" s="261" t="s">
        <v>320</v>
      </c>
      <c r="LQX6" s="261" t="s">
        <v>320</v>
      </c>
      <c r="LQY6" s="261" t="s">
        <v>320</v>
      </c>
      <c r="LQZ6" s="261" t="s">
        <v>320</v>
      </c>
      <c r="LRA6" s="261" t="s">
        <v>320</v>
      </c>
      <c r="LRB6" s="261" t="s">
        <v>320</v>
      </c>
      <c r="LRC6" s="261" t="s">
        <v>320</v>
      </c>
      <c r="LRD6" s="261" t="s">
        <v>320</v>
      </c>
      <c r="LRE6" s="261" t="s">
        <v>320</v>
      </c>
      <c r="LRF6" s="261" t="s">
        <v>320</v>
      </c>
      <c r="LRG6" s="261" t="s">
        <v>320</v>
      </c>
      <c r="LRH6" s="261" t="s">
        <v>320</v>
      </c>
      <c r="LRI6" s="261" t="s">
        <v>320</v>
      </c>
      <c r="LRJ6" s="261" t="s">
        <v>320</v>
      </c>
      <c r="LRK6" s="261" t="s">
        <v>320</v>
      </c>
      <c r="LRL6" s="261" t="s">
        <v>320</v>
      </c>
      <c r="LRM6" s="261" t="s">
        <v>320</v>
      </c>
      <c r="LRN6" s="261" t="s">
        <v>320</v>
      </c>
      <c r="LRO6" s="261" t="s">
        <v>320</v>
      </c>
      <c r="LRP6" s="261" t="s">
        <v>320</v>
      </c>
      <c r="LRQ6" s="261" t="s">
        <v>320</v>
      </c>
      <c r="LRR6" s="261" t="s">
        <v>320</v>
      </c>
      <c r="LRS6" s="261" t="s">
        <v>320</v>
      </c>
      <c r="LRT6" s="261" t="s">
        <v>320</v>
      </c>
      <c r="LRU6" s="261" t="s">
        <v>320</v>
      </c>
      <c r="LRV6" s="261" t="s">
        <v>320</v>
      </c>
      <c r="LRW6" s="261" t="s">
        <v>320</v>
      </c>
      <c r="LRX6" s="261" t="s">
        <v>320</v>
      </c>
      <c r="LRY6" s="261" t="s">
        <v>320</v>
      </c>
      <c r="LRZ6" s="261" t="s">
        <v>320</v>
      </c>
      <c r="LSA6" s="261" t="s">
        <v>320</v>
      </c>
      <c r="LSB6" s="261" t="s">
        <v>320</v>
      </c>
      <c r="LSC6" s="261" t="s">
        <v>320</v>
      </c>
      <c r="LSD6" s="261" t="s">
        <v>320</v>
      </c>
      <c r="LSE6" s="261" t="s">
        <v>320</v>
      </c>
      <c r="LSF6" s="261" t="s">
        <v>320</v>
      </c>
      <c r="LSG6" s="261" t="s">
        <v>320</v>
      </c>
      <c r="LSH6" s="261" t="s">
        <v>320</v>
      </c>
      <c r="LSI6" s="261" t="s">
        <v>320</v>
      </c>
      <c r="LSJ6" s="261" t="s">
        <v>320</v>
      </c>
      <c r="LSK6" s="261" t="s">
        <v>320</v>
      </c>
      <c r="LSL6" s="261" t="s">
        <v>320</v>
      </c>
      <c r="LSM6" s="261" t="s">
        <v>320</v>
      </c>
      <c r="LSN6" s="261" t="s">
        <v>320</v>
      </c>
      <c r="LSO6" s="261" t="s">
        <v>320</v>
      </c>
      <c r="LSP6" s="261" t="s">
        <v>320</v>
      </c>
      <c r="LSQ6" s="261" t="s">
        <v>320</v>
      </c>
      <c r="LSR6" s="261" t="s">
        <v>320</v>
      </c>
      <c r="LSS6" s="261" t="s">
        <v>320</v>
      </c>
      <c r="LST6" s="261" t="s">
        <v>320</v>
      </c>
      <c r="LSU6" s="261" t="s">
        <v>320</v>
      </c>
      <c r="LSV6" s="261" t="s">
        <v>320</v>
      </c>
      <c r="LSW6" s="261" t="s">
        <v>320</v>
      </c>
      <c r="LSX6" s="261" t="s">
        <v>320</v>
      </c>
      <c r="LSY6" s="261" t="s">
        <v>320</v>
      </c>
      <c r="LSZ6" s="261" t="s">
        <v>320</v>
      </c>
      <c r="LTA6" s="261" t="s">
        <v>320</v>
      </c>
      <c r="LTB6" s="261" t="s">
        <v>320</v>
      </c>
      <c r="LTC6" s="261" t="s">
        <v>320</v>
      </c>
      <c r="LTD6" s="261" t="s">
        <v>320</v>
      </c>
      <c r="LTE6" s="261" t="s">
        <v>320</v>
      </c>
      <c r="LTF6" s="261" t="s">
        <v>320</v>
      </c>
      <c r="LTG6" s="261" t="s">
        <v>320</v>
      </c>
      <c r="LTH6" s="261" t="s">
        <v>320</v>
      </c>
      <c r="LTI6" s="261" t="s">
        <v>320</v>
      </c>
      <c r="LTJ6" s="261" t="s">
        <v>320</v>
      </c>
      <c r="LTK6" s="261" t="s">
        <v>320</v>
      </c>
      <c r="LTL6" s="261" t="s">
        <v>320</v>
      </c>
      <c r="LTM6" s="261" t="s">
        <v>320</v>
      </c>
      <c r="LTN6" s="261" t="s">
        <v>320</v>
      </c>
      <c r="LTO6" s="261" t="s">
        <v>320</v>
      </c>
      <c r="LTP6" s="261" t="s">
        <v>320</v>
      </c>
      <c r="LTQ6" s="261" t="s">
        <v>320</v>
      </c>
      <c r="LTR6" s="261" t="s">
        <v>320</v>
      </c>
      <c r="LTS6" s="261" t="s">
        <v>320</v>
      </c>
      <c r="LTT6" s="261" t="s">
        <v>320</v>
      </c>
      <c r="LTU6" s="261" t="s">
        <v>320</v>
      </c>
      <c r="LTV6" s="261" t="s">
        <v>320</v>
      </c>
      <c r="LTW6" s="261" t="s">
        <v>320</v>
      </c>
      <c r="LTX6" s="261" t="s">
        <v>320</v>
      </c>
      <c r="LTY6" s="261" t="s">
        <v>320</v>
      </c>
      <c r="LTZ6" s="261" t="s">
        <v>320</v>
      </c>
      <c r="LUA6" s="261" t="s">
        <v>320</v>
      </c>
      <c r="LUB6" s="261" t="s">
        <v>320</v>
      </c>
      <c r="LUC6" s="261" t="s">
        <v>320</v>
      </c>
      <c r="LUD6" s="261" t="s">
        <v>320</v>
      </c>
      <c r="LUE6" s="261" t="s">
        <v>320</v>
      </c>
      <c r="LUF6" s="261" t="s">
        <v>320</v>
      </c>
      <c r="LUG6" s="261" t="s">
        <v>320</v>
      </c>
      <c r="LUH6" s="261" t="s">
        <v>320</v>
      </c>
      <c r="LUI6" s="261" t="s">
        <v>320</v>
      </c>
      <c r="LUJ6" s="261" t="s">
        <v>320</v>
      </c>
      <c r="LUK6" s="261" t="s">
        <v>320</v>
      </c>
      <c r="LUL6" s="261" t="s">
        <v>320</v>
      </c>
      <c r="LUM6" s="261" t="s">
        <v>320</v>
      </c>
      <c r="LUN6" s="261" t="s">
        <v>320</v>
      </c>
      <c r="LUO6" s="261" t="s">
        <v>320</v>
      </c>
      <c r="LUP6" s="261" t="s">
        <v>320</v>
      </c>
      <c r="LUQ6" s="261" t="s">
        <v>320</v>
      </c>
      <c r="LUR6" s="261" t="s">
        <v>320</v>
      </c>
      <c r="LUS6" s="261" t="s">
        <v>320</v>
      </c>
      <c r="LUT6" s="261" t="s">
        <v>320</v>
      </c>
      <c r="LUU6" s="261" t="s">
        <v>320</v>
      </c>
      <c r="LUV6" s="261" t="s">
        <v>320</v>
      </c>
      <c r="LUW6" s="261" t="s">
        <v>320</v>
      </c>
      <c r="LUX6" s="261" t="s">
        <v>320</v>
      </c>
      <c r="LUY6" s="261" t="s">
        <v>320</v>
      </c>
      <c r="LUZ6" s="261" t="s">
        <v>320</v>
      </c>
      <c r="LVA6" s="261" t="s">
        <v>320</v>
      </c>
      <c r="LVB6" s="261" t="s">
        <v>320</v>
      </c>
      <c r="LVC6" s="261" t="s">
        <v>320</v>
      </c>
      <c r="LVD6" s="261" t="s">
        <v>320</v>
      </c>
      <c r="LVE6" s="261" t="s">
        <v>320</v>
      </c>
      <c r="LVF6" s="261" t="s">
        <v>320</v>
      </c>
      <c r="LVG6" s="261" t="s">
        <v>320</v>
      </c>
      <c r="LVH6" s="261" t="s">
        <v>320</v>
      </c>
      <c r="LVI6" s="261" t="s">
        <v>320</v>
      </c>
      <c r="LVJ6" s="261" t="s">
        <v>320</v>
      </c>
      <c r="LVK6" s="261" t="s">
        <v>320</v>
      </c>
      <c r="LVL6" s="261" t="s">
        <v>320</v>
      </c>
      <c r="LVM6" s="261" t="s">
        <v>320</v>
      </c>
      <c r="LVN6" s="261" t="s">
        <v>320</v>
      </c>
      <c r="LVO6" s="261" t="s">
        <v>320</v>
      </c>
      <c r="LVP6" s="261" t="s">
        <v>320</v>
      </c>
      <c r="LVQ6" s="261" t="s">
        <v>320</v>
      </c>
      <c r="LVR6" s="261" t="s">
        <v>320</v>
      </c>
      <c r="LVS6" s="261" t="s">
        <v>320</v>
      </c>
      <c r="LVT6" s="261" t="s">
        <v>320</v>
      </c>
      <c r="LVU6" s="261" t="s">
        <v>320</v>
      </c>
      <c r="LVV6" s="261" t="s">
        <v>320</v>
      </c>
      <c r="LVW6" s="261" t="s">
        <v>320</v>
      </c>
      <c r="LVX6" s="261" t="s">
        <v>320</v>
      </c>
      <c r="LVY6" s="261" t="s">
        <v>320</v>
      </c>
      <c r="LVZ6" s="261" t="s">
        <v>320</v>
      </c>
      <c r="LWA6" s="261" t="s">
        <v>320</v>
      </c>
      <c r="LWB6" s="261" t="s">
        <v>320</v>
      </c>
      <c r="LWC6" s="261" t="s">
        <v>320</v>
      </c>
      <c r="LWD6" s="261" t="s">
        <v>320</v>
      </c>
      <c r="LWE6" s="261" t="s">
        <v>320</v>
      </c>
      <c r="LWF6" s="261" t="s">
        <v>320</v>
      </c>
      <c r="LWG6" s="261" t="s">
        <v>320</v>
      </c>
      <c r="LWH6" s="261" t="s">
        <v>320</v>
      </c>
      <c r="LWI6" s="261" t="s">
        <v>320</v>
      </c>
      <c r="LWJ6" s="261" t="s">
        <v>320</v>
      </c>
      <c r="LWK6" s="261" t="s">
        <v>320</v>
      </c>
      <c r="LWL6" s="261" t="s">
        <v>320</v>
      </c>
      <c r="LWM6" s="261" t="s">
        <v>320</v>
      </c>
      <c r="LWN6" s="261" t="s">
        <v>320</v>
      </c>
      <c r="LWO6" s="261" t="s">
        <v>320</v>
      </c>
      <c r="LWP6" s="261" t="s">
        <v>320</v>
      </c>
      <c r="LWQ6" s="261" t="s">
        <v>320</v>
      </c>
      <c r="LWR6" s="261" t="s">
        <v>320</v>
      </c>
      <c r="LWS6" s="261" t="s">
        <v>320</v>
      </c>
      <c r="LWT6" s="261" t="s">
        <v>320</v>
      </c>
      <c r="LWU6" s="261" t="s">
        <v>320</v>
      </c>
      <c r="LWV6" s="261" t="s">
        <v>320</v>
      </c>
      <c r="LWW6" s="261" t="s">
        <v>320</v>
      </c>
      <c r="LWX6" s="261" t="s">
        <v>320</v>
      </c>
      <c r="LWY6" s="261" t="s">
        <v>320</v>
      </c>
      <c r="LWZ6" s="261" t="s">
        <v>320</v>
      </c>
      <c r="LXA6" s="261" t="s">
        <v>320</v>
      </c>
      <c r="LXB6" s="261" t="s">
        <v>320</v>
      </c>
      <c r="LXC6" s="261" t="s">
        <v>320</v>
      </c>
      <c r="LXD6" s="261" t="s">
        <v>320</v>
      </c>
      <c r="LXE6" s="261" t="s">
        <v>320</v>
      </c>
      <c r="LXF6" s="261" t="s">
        <v>320</v>
      </c>
      <c r="LXG6" s="261" t="s">
        <v>320</v>
      </c>
      <c r="LXH6" s="261" t="s">
        <v>320</v>
      </c>
      <c r="LXI6" s="261" t="s">
        <v>320</v>
      </c>
      <c r="LXJ6" s="261" t="s">
        <v>320</v>
      </c>
      <c r="LXK6" s="261" t="s">
        <v>320</v>
      </c>
      <c r="LXL6" s="261" t="s">
        <v>320</v>
      </c>
      <c r="LXM6" s="261" t="s">
        <v>320</v>
      </c>
      <c r="LXN6" s="261" t="s">
        <v>320</v>
      </c>
      <c r="LXO6" s="261" t="s">
        <v>320</v>
      </c>
      <c r="LXP6" s="261" t="s">
        <v>320</v>
      </c>
      <c r="LXQ6" s="261" t="s">
        <v>320</v>
      </c>
      <c r="LXR6" s="261" t="s">
        <v>320</v>
      </c>
      <c r="LXS6" s="261" t="s">
        <v>320</v>
      </c>
      <c r="LXT6" s="261" t="s">
        <v>320</v>
      </c>
      <c r="LXU6" s="261" t="s">
        <v>320</v>
      </c>
      <c r="LXV6" s="261" t="s">
        <v>320</v>
      </c>
      <c r="LXW6" s="261" t="s">
        <v>320</v>
      </c>
      <c r="LXX6" s="261" t="s">
        <v>320</v>
      </c>
      <c r="LXY6" s="261" t="s">
        <v>320</v>
      </c>
      <c r="LXZ6" s="261" t="s">
        <v>320</v>
      </c>
      <c r="LYA6" s="261" t="s">
        <v>320</v>
      </c>
      <c r="LYB6" s="261" t="s">
        <v>320</v>
      </c>
      <c r="LYC6" s="261" t="s">
        <v>320</v>
      </c>
      <c r="LYD6" s="261" t="s">
        <v>320</v>
      </c>
      <c r="LYE6" s="261" t="s">
        <v>320</v>
      </c>
      <c r="LYF6" s="261" t="s">
        <v>320</v>
      </c>
      <c r="LYG6" s="261" t="s">
        <v>320</v>
      </c>
      <c r="LYH6" s="261" t="s">
        <v>320</v>
      </c>
      <c r="LYI6" s="261" t="s">
        <v>320</v>
      </c>
      <c r="LYJ6" s="261" t="s">
        <v>320</v>
      </c>
      <c r="LYK6" s="261" t="s">
        <v>320</v>
      </c>
      <c r="LYL6" s="261" t="s">
        <v>320</v>
      </c>
      <c r="LYM6" s="261" t="s">
        <v>320</v>
      </c>
      <c r="LYN6" s="261" t="s">
        <v>320</v>
      </c>
      <c r="LYO6" s="261" t="s">
        <v>320</v>
      </c>
      <c r="LYP6" s="261" t="s">
        <v>320</v>
      </c>
      <c r="LYQ6" s="261" t="s">
        <v>320</v>
      </c>
      <c r="LYR6" s="261" t="s">
        <v>320</v>
      </c>
      <c r="LYS6" s="261" t="s">
        <v>320</v>
      </c>
      <c r="LYT6" s="261" t="s">
        <v>320</v>
      </c>
      <c r="LYU6" s="261" t="s">
        <v>320</v>
      </c>
      <c r="LYV6" s="261" t="s">
        <v>320</v>
      </c>
      <c r="LYW6" s="261" t="s">
        <v>320</v>
      </c>
      <c r="LYX6" s="261" t="s">
        <v>320</v>
      </c>
      <c r="LYY6" s="261" t="s">
        <v>320</v>
      </c>
      <c r="LYZ6" s="261" t="s">
        <v>320</v>
      </c>
      <c r="LZA6" s="261" t="s">
        <v>320</v>
      </c>
      <c r="LZB6" s="261" t="s">
        <v>320</v>
      </c>
      <c r="LZC6" s="261" t="s">
        <v>320</v>
      </c>
      <c r="LZD6" s="261" t="s">
        <v>320</v>
      </c>
      <c r="LZE6" s="261" t="s">
        <v>320</v>
      </c>
      <c r="LZF6" s="261" t="s">
        <v>320</v>
      </c>
      <c r="LZG6" s="261" t="s">
        <v>320</v>
      </c>
      <c r="LZH6" s="261" t="s">
        <v>320</v>
      </c>
      <c r="LZI6" s="261" t="s">
        <v>320</v>
      </c>
      <c r="LZJ6" s="261" t="s">
        <v>320</v>
      </c>
      <c r="LZK6" s="261" t="s">
        <v>320</v>
      </c>
      <c r="LZL6" s="261" t="s">
        <v>320</v>
      </c>
      <c r="LZM6" s="261" t="s">
        <v>320</v>
      </c>
      <c r="LZN6" s="261" t="s">
        <v>320</v>
      </c>
      <c r="LZO6" s="261" t="s">
        <v>320</v>
      </c>
      <c r="LZP6" s="261" t="s">
        <v>320</v>
      </c>
      <c r="LZQ6" s="261" t="s">
        <v>320</v>
      </c>
      <c r="LZR6" s="261" t="s">
        <v>320</v>
      </c>
      <c r="LZS6" s="261" t="s">
        <v>320</v>
      </c>
      <c r="LZT6" s="261" t="s">
        <v>320</v>
      </c>
      <c r="LZU6" s="261" t="s">
        <v>320</v>
      </c>
      <c r="LZV6" s="261" t="s">
        <v>320</v>
      </c>
      <c r="LZW6" s="261" t="s">
        <v>320</v>
      </c>
      <c r="LZX6" s="261" t="s">
        <v>320</v>
      </c>
      <c r="LZY6" s="261" t="s">
        <v>320</v>
      </c>
      <c r="LZZ6" s="261" t="s">
        <v>320</v>
      </c>
      <c r="MAA6" s="261" t="s">
        <v>320</v>
      </c>
      <c r="MAB6" s="261" t="s">
        <v>320</v>
      </c>
      <c r="MAC6" s="261" t="s">
        <v>320</v>
      </c>
      <c r="MAD6" s="261" t="s">
        <v>320</v>
      </c>
      <c r="MAE6" s="261" t="s">
        <v>320</v>
      </c>
      <c r="MAF6" s="261" t="s">
        <v>320</v>
      </c>
      <c r="MAG6" s="261" t="s">
        <v>320</v>
      </c>
      <c r="MAH6" s="261" t="s">
        <v>320</v>
      </c>
      <c r="MAI6" s="261" t="s">
        <v>320</v>
      </c>
      <c r="MAJ6" s="261" t="s">
        <v>320</v>
      </c>
      <c r="MAK6" s="261" t="s">
        <v>320</v>
      </c>
      <c r="MAL6" s="261" t="s">
        <v>320</v>
      </c>
      <c r="MAM6" s="261" t="s">
        <v>320</v>
      </c>
      <c r="MAN6" s="261" t="s">
        <v>320</v>
      </c>
      <c r="MAO6" s="261" t="s">
        <v>320</v>
      </c>
      <c r="MAP6" s="261" t="s">
        <v>320</v>
      </c>
      <c r="MAQ6" s="261" t="s">
        <v>320</v>
      </c>
      <c r="MAR6" s="261" t="s">
        <v>320</v>
      </c>
      <c r="MAS6" s="261" t="s">
        <v>320</v>
      </c>
      <c r="MAT6" s="261" t="s">
        <v>320</v>
      </c>
      <c r="MAU6" s="261" t="s">
        <v>320</v>
      </c>
      <c r="MAV6" s="261" t="s">
        <v>320</v>
      </c>
      <c r="MAW6" s="261" t="s">
        <v>320</v>
      </c>
      <c r="MAX6" s="261" t="s">
        <v>320</v>
      </c>
      <c r="MAY6" s="261" t="s">
        <v>320</v>
      </c>
      <c r="MAZ6" s="261" t="s">
        <v>320</v>
      </c>
      <c r="MBA6" s="261" t="s">
        <v>320</v>
      </c>
      <c r="MBB6" s="261" t="s">
        <v>320</v>
      </c>
      <c r="MBC6" s="261" t="s">
        <v>320</v>
      </c>
      <c r="MBD6" s="261" t="s">
        <v>320</v>
      </c>
      <c r="MBE6" s="261" t="s">
        <v>320</v>
      </c>
      <c r="MBF6" s="261" t="s">
        <v>320</v>
      </c>
      <c r="MBG6" s="261" t="s">
        <v>320</v>
      </c>
      <c r="MBH6" s="261" t="s">
        <v>320</v>
      </c>
      <c r="MBI6" s="261" t="s">
        <v>320</v>
      </c>
      <c r="MBJ6" s="261" t="s">
        <v>320</v>
      </c>
      <c r="MBK6" s="261" t="s">
        <v>320</v>
      </c>
      <c r="MBL6" s="261" t="s">
        <v>320</v>
      </c>
      <c r="MBM6" s="261" t="s">
        <v>320</v>
      </c>
      <c r="MBN6" s="261" t="s">
        <v>320</v>
      </c>
      <c r="MBO6" s="261" t="s">
        <v>320</v>
      </c>
      <c r="MBP6" s="261" t="s">
        <v>320</v>
      </c>
      <c r="MBQ6" s="261" t="s">
        <v>320</v>
      </c>
      <c r="MBR6" s="261" t="s">
        <v>320</v>
      </c>
      <c r="MBS6" s="261" t="s">
        <v>320</v>
      </c>
      <c r="MBT6" s="261" t="s">
        <v>320</v>
      </c>
      <c r="MBU6" s="261" t="s">
        <v>320</v>
      </c>
      <c r="MBV6" s="261" t="s">
        <v>320</v>
      </c>
      <c r="MBW6" s="261" t="s">
        <v>320</v>
      </c>
      <c r="MBX6" s="261" t="s">
        <v>320</v>
      </c>
      <c r="MBY6" s="261" t="s">
        <v>320</v>
      </c>
      <c r="MBZ6" s="261" t="s">
        <v>320</v>
      </c>
      <c r="MCA6" s="261" t="s">
        <v>320</v>
      </c>
      <c r="MCB6" s="261" t="s">
        <v>320</v>
      </c>
      <c r="MCC6" s="261" t="s">
        <v>320</v>
      </c>
      <c r="MCD6" s="261" t="s">
        <v>320</v>
      </c>
      <c r="MCE6" s="261" t="s">
        <v>320</v>
      </c>
      <c r="MCF6" s="261" t="s">
        <v>320</v>
      </c>
      <c r="MCG6" s="261" t="s">
        <v>320</v>
      </c>
      <c r="MCH6" s="261" t="s">
        <v>320</v>
      </c>
      <c r="MCI6" s="261" t="s">
        <v>320</v>
      </c>
      <c r="MCJ6" s="261" t="s">
        <v>320</v>
      </c>
      <c r="MCK6" s="261" t="s">
        <v>320</v>
      </c>
      <c r="MCL6" s="261" t="s">
        <v>320</v>
      </c>
      <c r="MCM6" s="261" t="s">
        <v>320</v>
      </c>
      <c r="MCN6" s="261" t="s">
        <v>320</v>
      </c>
      <c r="MCO6" s="261" t="s">
        <v>320</v>
      </c>
      <c r="MCP6" s="261" t="s">
        <v>320</v>
      </c>
      <c r="MCQ6" s="261" t="s">
        <v>320</v>
      </c>
      <c r="MCR6" s="261" t="s">
        <v>320</v>
      </c>
      <c r="MCS6" s="261" t="s">
        <v>320</v>
      </c>
      <c r="MCT6" s="261" t="s">
        <v>320</v>
      </c>
      <c r="MCU6" s="261" t="s">
        <v>320</v>
      </c>
      <c r="MCV6" s="261" t="s">
        <v>320</v>
      </c>
      <c r="MCW6" s="261" t="s">
        <v>320</v>
      </c>
      <c r="MCX6" s="261" t="s">
        <v>320</v>
      </c>
      <c r="MCY6" s="261" t="s">
        <v>320</v>
      </c>
      <c r="MCZ6" s="261" t="s">
        <v>320</v>
      </c>
      <c r="MDA6" s="261" t="s">
        <v>320</v>
      </c>
      <c r="MDB6" s="261" t="s">
        <v>320</v>
      </c>
      <c r="MDC6" s="261" t="s">
        <v>320</v>
      </c>
      <c r="MDD6" s="261" t="s">
        <v>320</v>
      </c>
      <c r="MDE6" s="261" t="s">
        <v>320</v>
      </c>
      <c r="MDF6" s="261" t="s">
        <v>320</v>
      </c>
      <c r="MDG6" s="261" t="s">
        <v>320</v>
      </c>
      <c r="MDH6" s="261" t="s">
        <v>320</v>
      </c>
      <c r="MDI6" s="261" t="s">
        <v>320</v>
      </c>
      <c r="MDJ6" s="261" t="s">
        <v>320</v>
      </c>
      <c r="MDK6" s="261" t="s">
        <v>320</v>
      </c>
      <c r="MDL6" s="261" t="s">
        <v>320</v>
      </c>
      <c r="MDM6" s="261" t="s">
        <v>320</v>
      </c>
      <c r="MDN6" s="261" t="s">
        <v>320</v>
      </c>
      <c r="MDO6" s="261" t="s">
        <v>320</v>
      </c>
      <c r="MDP6" s="261" t="s">
        <v>320</v>
      </c>
      <c r="MDQ6" s="261" t="s">
        <v>320</v>
      </c>
      <c r="MDR6" s="261" t="s">
        <v>320</v>
      </c>
      <c r="MDS6" s="261" t="s">
        <v>320</v>
      </c>
      <c r="MDT6" s="261" t="s">
        <v>320</v>
      </c>
      <c r="MDU6" s="261" t="s">
        <v>320</v>
      </c>
      <c r="MDV6" s="261" t="s">
        <v>320</v>
      </c>
      <c r="MDW6" s="261" t="s">
        <v>320</v>
      </c>
      <c r="MDX6" s="261" t="s">
        <v>320</v>
      </c>
      <c r="MDY6" s="261" t="s">
        <v>320</v>
      </c>
      <c r="MDZ6" s="261" t="s">
        <v>320</v>
      </c>
      <c r="MEA6" s="261" t="s">
        <v>320</v>
      </c>
      <c r="MEB6" s="261" t="s">
        <v>320</v>
      </c>
      <c r="MEC6" s="261" t="s">
        <v>320</v>
      </c>
      <c r="MED6" s="261" t="s">
        <v>320</v>
      </c>
      <c r="MEE6" s="261" t="s">
        <v>320</v>
      </c>
      <c r="MEF6" s="261" t="s">
        <v>320</v>
      </c>
      <c r="MEG6" s="261" t="s">
        <v>320</v>
      </c>
      <c r="MEH6" s="261" t="s">
        <v>320</v>
      </c>
      <c r="MEI6" s="261" t="s">
        <v>320</v>
      </c>
      <c r="MEJ6" s="261" t="s">
        <v>320</v>
      </c>
      <c r="MEK6" s="261" t="s">
        <v>320</v>
      </c>
      <c r="MEL6" s="261" t="s">
        <v>320</v>
      </c>
      <c r="MEM6" s="261" t="s">
        <v>320</v>
      </c>
      <c r="MEN6" s="261" t="s">
        <v>320</v>
      </c>
      <c r="MEO6" s="261" t="s">
        <v>320</v>
      </c>
      <c r="MEP6" s="261" t="s">
        <v>320</v>
      </c>
      <c r="MEQ6" s="261" t="s">
        <v>320</v>
      </c>
      <c r="MER6" s="261" t="s">
        <v>320</v>
      </c>
      <c r="MES6" s="261" t="s">
        <v>320</v>
      </c>
      <c r="MET6" s="261" t="s">
        <v>320</v>
      </c>
      <c r="MEU6" s="261" t="s">
        <v>320</v>
      </c>
      <c r="MEV6" s="261" t="s">
        <v>320</v>
      </c>
      <c r="MEW6" s="261" t="s">
        <v>320</v>
      </c>
      <c r="MEX6" s="261" t="s">
        <v>320</v>
      </c>
      <c r="MEY6" s="261" t="s">
        <v>320</v>
      </c>
      <c r="MEZ6" s="261" t="s">
        <v>320</v>
      </c>
      <c r="MFA6" s="261" t="s">
        <v>320</v>
      </c>
      <c r="MFB6" s="261" t="s">
        <v>320</v>
      </c>
      <c r="MFC6" s="261" t="s">
        <v>320</v>
      </c>
      <c r="MFD6" s="261" t="s">
        <v>320</v>
      </c>
      <c r="MFE6" s="261" t="s">
        <v>320</v>
      </c>
      <c r="MFF6" s="261" t="s">
        <v>320</v>
      </c>
      <c r="MFG6" s="261" t="s">
        <v>320</v>
      </c>
      <c r="MFH6" s="261" t="s">
        <v>320</v>
      </c>
      <c r="MFI6" s="261" t="s">
        <v>320</v>
      </c>
      <c r="MFJ6" s="261" t="s">
        <v>320</v>
      </c>
      <c r="MFK6" s="261" t="s">
        <v>320</v>
      </c>
      <c r="MFL6" s="261" t="s">
        <v>320</v>
      </c>
      <c r="MFM6" s="261" t="s">
        <v>320</v>
      </c>
      <c r="MFN6" s="261" t="s">
        <v>320</v>
      </c>
      <c r="MFO6" s="261" t="s">
        <v>320</v>
      </c>
      <c r="MFP6" s="261" t="s">
        <v>320</v>
      </c>
      <c r="MFQ6" s="261" t="s">
        <v>320</v>
      </c>
      <c r="MFR6" s="261" t="s">
        <v>320</v>
      </c>
      <c r="MFS6" s="261" t="s">
        <v>320</v>
      </c>
      <c r="MFT6" s="261" t="s">
        <v>320</v>
      </c>
      <c r="MFU6" s="261" t="s">
        <v>320</v>
      </c>
      <c r="MFV6" s="261" t="s">
        <v>320</v>
      </c>
      <c r="MFW6" s="261" t="s">
        <v>320</v>
      </c>
      <c r="MFX6" s="261" t="s">
        <v>320</v>
      </c>
      <c r="MFY6" s="261" t="s">
        <v>320</v>
      </c>
      <c r="MFZ6" s="261" t="s">
        <v>320</v>
      </c>
      <c r="MGA6" s="261" t="s">
        <v>320</v>
      </c>
      <c r="MGB6" s="261" t="s">
        <v>320</v>
      </c>
      <c r="MGC6" s="261" t="s">
        <v>320</v>
      </c>
      <c r="MGD6" s="261" t="s">
        <v>320</v>
      </c>
      <c r="MGE6" s="261" t="s">
        <v>320</v>
      </c>
      <c r="MGF6" s="261" t="s">
        <v>320</v>
      </c>
      <c r="MGG6" s="261" t="s">
        <v>320</v>
      </c>
      <c r="MGH6" s="261" t="s">
        <v>320</v>
      </c>
      <c r="MGI6" s="261" t="s">
        <v>320</v>
      </c>
      <c r="MGJ6" s="261" t="s">
        <v>320</v>
      </c>
      <c r="MGK6" s="261" t="s">
        <v>320</v>
      </c>
      <c r="MGL6" s="261" t="s">
        <v>320</v>
      </c>
      <c r="MGM6" s="261" t="s">
        <v>320</v>
      </c>
      <c r="MGN6" s="261" t="s">
        <v>320</v>
      </c>
      <c r="MGO6" s="261" t="s">
        <v>320</v>
      </c>
      <c r="MGP6" s="261" t="s">
        <v>320</v>
      </c>
      <c r="MGQ6" s="261" t="s">
        <v>320</v>
      </c>
      <c r="MGR6" s="261" t="s">
        <v>320</v>
      </c>
      <c r="MGS6" s="261" t="s">
        <v>320</v>
      </c>
      <c r="MGT6" s="261" t="s">
        <v>320</v>
      </c>
      <c r="MGU6" s="261" t="s">
        <v>320</v>
      </c>
      <c r="MGV6" s="261" t="s">
        <v>320</v>
      </c>
      <c r="MGW6" s="261" t="s">
        <v>320</v>
      </c>
      <c r="MGX6" s="261" t="s">
        <v>320</v>
      </c>
      <c r="MGY6" s="261" t="s">
        <v>320</v>
      </c>
      <c r="MGZ6" s="261" t="s">
        <v>320</v>
      </c>
      <c r="MHA6" s="261" t="s">
        <v>320</v>
      </c>
      <c r="MHB6" s="261" t="s">
        <v>320</v>
      </c>
      <c r="MHC6" s="261" t="s">
        <v>320</v>
      </c>
      <c r="MHD6" s="261" t="s">
        <v>320</v>
      </c>
      <c r="MHE6" s="261" t="s">
        <v>320</v>
      </c>
      <c r="MHF6" s="261" t="s">
        <v>320</v>
      </c>
      <c r="MHG6" s="261" t="s">
        <v>320</v>
      </c>
      <c r="MHH6" s="261" t="s">
        <v>320</v>
      </c>
      <c r="MHI6" s="261" t="s">
        <v>320</v>
      </c>
      <c r="MHJ6" s="261" t="s">
        <v>320</v>
      </c>
      <c r="MHK6" s="261" t="s">
        <v>320</v>
      </c>
      <c r="MHL6" s="261" t="s">
        <v>320</v>
      </c>
      <c r="MHM6" s="261" t="s">
        <v>320</v>
      </c>
      <c r="MHN6" s="261" t="s">
        <v>320</v>
      </c>
      <c r="MHO6" s="261" t="s">
        <v>320</v>
      </c>
      <c r="MHP6" s="261" t="s">
        <v>320</v>
      </c>
      <c r="MHQ6" s="261" t="s">
        <v>320</v>
      </c>
      <c r="MHR6" s="261" t="s">
        <v>320</v>
      </c>
      <c r="MHS6" s="261" t="s">
        <v>320</v>
      </c>
      <c r="MHT6" s="261" t="s">
        <v>320</v>
      </c>
      <c r="MHU6" s="261" t="s">
        <v>320</v>
      </c>
      <c r="MHV6" s="261" t="s">
        <v>320</v>
      </c>
      <c r="MHW6" s="261" t="s">
        <v>320</v>
      </c>
      <c r="MHX6" s="261" t="s">
        <v>320</v>
      </c>
      <c r="MHY6" s="261" t="s">
        <v>320</v>
      </c>
      <c r="MHZ6" s="261" t="s">
        <v>320</v>
      </c>
      <c r="MIA6" s="261" t="s">
        <v>320</v>
      </c>
      <c r="MIB6" s="261" t="s">
        <v>320</v>
      </c>
      <c r="MIC6" s="261" t="s">
        <v>320</v>
      </c>
      <c r="MID6" s="261" t="s">
        <v>320</v>
      </c>
      <c r="MIE6" s="261" t="s">
        <v>320</v>
      </c>
      <c r="MIF6" s="261" t="s">
        <v>320</v>
      </c>
      <c r="MIG6" s="261" t="s">
        <v>320</v>
      </c>
      <c r="MIH6" s="261" t="s">
        <v>320</v>
      </c>
      <c r="MII6" s="261" t="s">
        <v>320</v>
      </c>
      <c r="MIJ6" s="261" t="s">
        <v>320</v>
      </c>
      <c r="MIK6" s="261" t="s">
        <v>320</v>
      </c>
      <c r="MIL6" s="261" t="s">
        <v>320</v>
      </c>
      <c r="MIM6" s="261" t="s">
        <v>320</v>
      </c>
      <c r="MIN6" s="261" t="s">
        <v>320</v>
      </c>
      <c r="MIO6" s="261" t="s">
        <v>320</v>
      </c>
      <c r="MIP6" s="261" t="s">
        <v>320</v>
      </c>
      <c r="MIQ6" s="261" t="s">
        <v>320</v>
      </c>
      <c r="MIR6" s="261" t="s">
        <v>320</v>
      </c>
      <c r="MIS6" s="261" t="s">
        <v>320</v>
      </c>
      <c r="MIT6" s="261" t="s">
        <v>320</v>
      </c>
      <c r="MIU6" s="261" t="s">
        <v>320</v>
      </c>
      <c r="MIV6" s="261" t="s">
        <v>320</v>
      </c>
      <c r="MIW6" s="261" t="s">
        <v>320</v>
      </c>
      <c r="MIX6" s="261" t="s">
        <v>320</v>
      </c>
      <c r="MIY6" s="261" t="s">
        <v>320</v>
      </c>
      <c r="MIZ6" s="261" t="s">
        <v>320</v>
      </c>
      <c r="MJA6" s="261" t="s">
        <v>320</v>
      </c>
      <c r="MJB6" s="261" t="s">
        <v>320</v>
      </c>
      <c r="MJC6" s="261" t="s">
        <v>320</v>
      </c>
      <c r="MJD6" s="261" t="s">
        <v>320</v>
      </c>
      <c r="MJE6" s="261" t="s">
        <v>320</v>
      </c>
      <c r="MJF6" s="261" t="s">
        <v>320</v>
      </c>
      <c r="MJG6" s="261" t="s">
        <v>320</v>
      </c>
      <c r="MJH6" s="261" t="s">
        <v>320</v>
      </c>
      <c r="MJI6" s="261" t="s">
        <v>320</v>
      </c>
      <c r="MJJ6" s="261" t="s">
        <v>320</v>
      </c>
      <c r="MJK6" s="261" t="s">
        <v>320</v>
      </c>
      <c r="MJL6" s="261" t="s">
        <v>320</v>
      </c>
      <c r="MJM6" s="261" t="s">
        <v>320</v>
      </c>
      <c r="MJN6" s="261" t="s">
        <v>320</v>
      </c>
      <c r="MJO6" s="261" t="s">
        <v>320</v>
      </c>
      <c r="MJP6" s="261" t="s">
        <v>320</v>
      </c>
      <c r="MJQ6" s="261" t="s">
        <v>320</v>
      </c>
      <c r="MJR6" s="261" t="s">
        <v>320</v>
      </c>
      <c r="MJS6" s="261" t="s">
        <v>320</v>
      </c>
      <c r="MJT6" s="261" t="s">
        <v>320</v>
      </c>
      <c r="MJU6" s="261" t="s">
        <v>320</v>
      </c>
      <c r="MJV6" s="261" t="s">
        <v>320</v>
      </c>
      <c r="MJW6" s="261" t="s">
        <v>320</v>
      </c>
      <c r="MJX6" s="261" t="s">
        <v>320</v>
      </c>
      <c r="MJY6" s="261" t="s">
        <v>320</v>
      </c>
      <c r="MJZ6" s="261" t="s">
        <v>320</v>
      </c>
      <c r="MKA6" s="261" t="s">
        <v>320</v>
      </c>
      <c r="MKB6" s="261" t="s">
        <v>320</v>
      </c>
      <c r="MKC6" s="261" t="s">
        <v>320</v>
      </c>
      <c r="MKD6" s="261" t="s">
        <v>320</v>
      </c>
      <c r="MKE6" s="261" t="s">
        <v>320</v>
      </c>
      <c r="MKF6" s="261" t="s">
        <v>320</v>
      </c>
      <c r="MKG6" s="261" t="s">
        <v>320</v>
      </c>
      <c r="MKH6" s="261" t="s">
        <v>320</v>
      </c>
      <c r="MKI6" s="261" t="s">
        <v>320</v>
      </c>
      <c r="MKJ6" s="261" t="s">
        <v>320</v>
      </c>
      <c r="MKK6" s="261" t="s">
        <v>320</v>
      </c>
      <c r="MKL6" s="261" t="s">
        <v>320</v>
      </c>
      <c r="MKM6" s="261" t="s">
        <v>320</v>
      </c>
      <c r="MKN6" s="261" t="s">
        <v>320</v>
      </c>
      <c r="MKO6" s="261" t="s">
        <v>320</v>
      </c>
      <c r="MKP6" s="261" t="s">
        <v>320</v>
      </c>
      <c r="MKQ6" s="261" t="s">
        <v>320</v>
      </c>
      <c r="MKR6" s="261" t="s">
        <v>320</v>
      </c>
      <c r="MKS6" s="261" t="s">
        <v>320</v>
      </c>
      <c r="MKT6" s="261" t="s">
        <v>320</v>
      </c>
      <c r="MKU6" s="261" t="s">
        <v>320</v>
      </c>
      <c r="MKV6" s="261" t="s">
        <v>320</v>
      </c>
      <c r="MKW6" s="261" t="s">
        <v>320</v>
      </c>
      <c r="MKX6" s="261" t="s">
        <v>320</v>
      </c>
      <c r="MKY6" s="261" t="s">
        <v>320</v>
      </c>
      <c r="MKZ6" s="261" t="s">
        <v>320</v>
      </c>
      <c r="MLA6" s="261" t="s">
        <v>320</v>
      </c>
      <c r="MLB6" s="261" t="s">
        <v>320</v>
      </c>
      <c r="MLC6" s="261" t="s">
        <v>320</v>
      </c>
      <c r="MLD6" s="261" t="s">
        <v>320</v>
      </c>
      <c r="MLE6" s="261" t="s">
        <v>320</v>
      </c>
      <c r="MLF6" s="261" t="s">
        <v>320</v>
      </c>
      <c r="MLG6" s="261" t="s">
        <v>320</v>
      </c>
      <c r="MLH6" s="261" t="s">
        <v>320</v>
      </c>
      <c r="MLI6" s="261" t="s">
        <v>320</v>
      </c>
      <c r="MLJ6" s="261" t="s">
        <v>320</v>
      </c>
      <c r="MLK6" s="261" t="s">
        <v>320</v>
      </c>
      <c r="MLL6" s="261" t="s">
        <v>320</v>
      </c>
      <c r="MLM6" s="261" t="s">
        <v>320</v>
      </c>
      <c r="MLN6" s="261" t="s">
        <v>320</v>
      </c>
      <c r="MLO6" s="261" t="s">
        <v>320</v>
      </c>
      <c r="MLP6" s="261" t="s">
        <v>320</v>
      </c>
      <c r="MLQ6" s="261" t="s">
        <v>320</v>
      </c>
      <c r="MLR6" s="261" t="s">
        <v>320</v>
      </c>
      <c r="MLS6" s="261" t="s">
        <v>320</v>
      </c>
      <c r="MLT6" s="261" t="s">
        <v>320</v>
      </c>
      <c r="MLU6" s="261" t="s">
        <v>320</v>
      </c>
      <c r="MLV6" s="261" t="s">
        <v>320</v>
      </c>
      <c r="MLW6" s="261" t="s">
        <v>320</v>
      </c>
      <c r="MLX6" s="261" t="s">
        <v>320</v>
      </c>
      <c r="MLY6" s="261" t="s">
        <v>320</v>
      </c>
      <c r="MLZ6" s="261" t="s">
        <v>320</v>
      </c>
      <c r="MMA6" s="261" t="s">
        <v>320</v>
      </c>
      <c r="MMB6" s="261" t="s">
        <v>320</v>
      </c>
      <c r="MMC6" s="261" t="s">
        <v>320</v>
      </c>
      <c r="MMD6" s="261" t="s">
        <v>320</v>
      </c>
      <c r="MME6" s="261" t="s">
        <v>320</v>
      </c>
      <c r="MMF6" s="261" t="s">
        <v>320</v>
      </c>
      <c r="MMG6" s="261" t="s">
        <v>320</v>
      </c>
      <c r="MMH6" s="261" t="s">
        <v>320</v>
      </c>
      <c r="MMI6" s="261" t="s">
        <v>320</v>
      </c>
      <c r="MMJ6" s="261" t="s">
        <v>320</v>
      </c>
      <c r="MMK6" s="261" t="s">
        <v>320</v>
      </c>
      <c r="MML6" s="261" t="s">
        <v>320</v>
      </c>
      <c r="MMM6" s="261" t="s">
        <v>320</v>
      </c>
      <c r="MMN6" s="261" t="s">
        <v>320</v>
      </c>
      <c r="MMO6" s="261" t="s">
        <v>320</v>
      </c>
      <c r="MMP6" s="261" t="s">
        <v>320</v>
      </c>
      <c r="MMQ6" s="261" t="s">
        <v>320</v>
      </c>
      <c r="MMR6" s="261" t="s">
        <v>320</v>
      </c>
      <c r="MMS6" s="261" t="s">
        <v>320</v>
      </c>
      <c r="MMT6" s="261" t="s">
        <v>320</v>
      </c>
      <c r="MMU6" s="261" t="s">
        <v>320</v>
      </c>
      <c r="MMV6" s="261" t="s">
        <v>320</v>
      </c>
      <c r="MMW6" s="261" t="s">
        <v>320</v>
      </c>
      <c r="MMX6" s="261" t="s">
        <v>320</v>
      </c>
      <c r="MMY6" s="261" t="s">
        <v>320</v>
      </c>
      <c r="MMZ6" s="261" t="s">
        <v>320</v>
      </c>
      <c r="MNA6" s="261" t="s">
        <v>320</v>
      </c>
      <c r="MNB6" s="261" t="s">
        <v>320</v>
      </c>
      <c r="MNC6" s="261" t="s">
        <v>320</v>
      </c>
      <c r="MND6" s="261" t="s">
        <v>320</v>
      </c>
      <c r="MNE6" s="261" t="s">
        <v>320</v>
      </c>
      <c r="MNF6" s="261" t="s">
        <v>320</v>
      </c>
      <c r="MNG6" s="261" t="s">
        <v>320</v>
      </c>
      <c r="MNH6" s="261" t="s">
        <v>320</v>
      </c>
      <c r="MNI6" s="261" t="s">
        <v>320</v>
      </c>
      <c r="MNJ6" s="261" t="s">
        <v>320</v>
      </c>
      <c r="MNK6" s="261" t="s">
        <v>320</v>
      </c>
      <c r="MNL6" s="261" t="s">
        <v>320</v>
      </c>
      <c r="MNM6" s="261" t="s">
        <v>320</v>
      </c>
      <c r="MNN6" s="261" t="s">
        <v>320</v>
      </c>
      <c r="MNO6" s="261" t="s">
        <v>320</v>
      </c>
      <c r="MNP6" s="261" t="s">
        <v>320</v>
      </c>
      <c r="MNQ6" s="261" t="s">
        <v>320</v>
      </c>
      <c r="MNR6" s="261" t="s">
        <v>320</v>
      </c>
      <c r="MNS6" s="261" t="s">
        <v>320</v>
      </c>
      <c r="MNT6" s="261" t="s">
        <v>320</v>
      </c>
      <c r="MNU6" s="261" t="s">
        <v>320</v>
      </c>
      <c r="MNV6" s="261" t="s">
        <v>320</v>
      </c>
      <c r="MNW6" s="261" t="s">
        <v>320</v>
      </c>
      <c r="MNX6" s="261" t="s">
        <v>320</v>
      </c>
      <c r="MNY6" s="261" t="s">
        <v>320</v>
      </c>
      <c r="MNZ6" s="261" t="s">
        <v>320</v>
      </c>
      <c r="MOA6" s="261" t="s">
        <v>320</v>
      </c>
      <c r="MOB6" s="261" t="s">
        <v>320</v>
      </c>
      <c r="MOC6" s="261" t="s">
        <v>320</v>
      </c>
      <c r="MOD6" s="261" t="s">
        <v>320</v>
      </c>
      <c r="MOE6" s="261" t="s">
        <v>320</v>
      </c>
      <c r="MOF6" s="261" t="s">
        <v>320</v>
      </c>
      <c r="MOG6" s="261" t="s">
        <v>320</v>
      </c>
      <c r="MOH6" s="261" t="s">
        <v>320</v>
      </c>
      <c r="MOI6" s="261" t="s">
        <v>320</v>
      </c>
      <c r="MOJ6" s="261" t="s">
        <v>320</v>
      </c>
      <c r="MOK6" s="261" t="s">
        <v>320</v>
      </c>
      <c r="MOL6" s="261" t="s">
        <v>320</v>
      </c>
      <c r="MOM6" s="261" t="s">
        <v>320</v>
      </c>
      <c r="MON6" s="261" t="s">
        <v>320</v>
      </c>
      <c r="MOO6" s="261" t="s">
        <v>320</v>
      </c>
      <c r="MOP6" s="261" t="s">
        <v>320</v>
      </c>
      <c r="MOQ6" s="261" t="s">
        <v>320</v>
      </c>
      <c r="MOR6" s="261" t="s">
        <v>320</v>
      </c>
      <c r="MOS6" s="261" t="s">
        <v>320</v>
      </c>
      <c r="MOT6" s="261" t="s">
        <v>320</v>
      </c>
      <c r="MOU6" s="261" t="s">
        <v>320</v>
      </c>
      <c r="MOV6" s="261" t="s">
        <v>320</v>
      </c>
      <c r="MOW6" s="261" t="s">
        <v>320</v>
      </c>
      <c r="MOX6" s="261" t="s">
        <v>320</v>
      </c>
      <c r="MOY6" s="261" t="s">
        <v>320</v>
      </c>
      <c r="MOZ6" s="261" t="s">
        <v>320</v>
      </c>
      <c r="MPA6" s="261" t="s">
        <v>320</v>
      </c>
      <c r="MPB6" s="261" t="s">
        <v>320</v>
      </c>
      <c r="MPC6" s="261" t="s">
        <v>320</v>
      </c>
      <c r="MPD6" s="261" t="s">
        <v>320</v>
      </c>
      <c r="MPE6" s="261" t="s">
        <v>320</v>
      </c>
      <c r="MPF6" s="261" t="s">
        <v>320</v>
      </c>
      <c r="MPG6" s="261" t="s">
        <v>320</v>
      </c>
      <c r="MPH6" s="261" t="s">
        <v>320</v>
      </c>
      <c r="MPI6" s="261" t="s">
        <v>320</v>
      </c>
      <c r="MPJ6" s="261" t="s">
        <v>320</v>
      </c>
      <c r="MPK6" s="261" t="s">
        <v>320</v>
      </c>
      <c r="MPL6" s="261" t="s">
        <v>320</v>
      </c>
      <c r="MPM6" s="261" t="s">
        <v>320</v>
      </c>
      <c r="MPN6" s="261" t="s">
        <v>320</v>
      </c>
      <c r="MPO6" s="261" t="s">
        <v>320</v>
      </c>
      <c r="MPP6" s="261" t="s">
        <v>320</v>
      </c>
      <c r="MPQ6" s="261" t="s">
        <v>320</v>
      </c>
      <c r="MPR6" s="261" t="s">
        <v>320</v>
      </c>
      <c r="MPS6" s="261" t="s">
        <v>320</v>
      </c>
      <c r="MPT6" s="261" t="s">
        <v>320</v>
      </c>
      <c r="MPU6" s="261" t="s">
        <v>320</v>
      </c>
      <c r="MPV6" s="261" t="s">
        <v>320</v>
      </c>
      <c r="MPW6" s="261" t="s">
        <v>320</v>
      </c>
      <c r="MPX6" s="261" t="s">
        <v>320</v>
      </c>
      <c r="MPY6" s="261" t="s">
        <v>320</v>
      </c>
      <c r="MPZ6" s="261" t="s">
        <v>320</v>
      </c>
      <c r="MQA6" s="261" t="s">
        <v>320</v>
      </c>
      <c r="MQB6" s="261" t="s">
        <v>320</v>
      </c>
      <c r="MQC6" s="261" t="s">
        <v>320</v>
      </c>
      <c r="MQD6" s="261" t="s">
        <v>320</v>
      </c>
      <c r="MQE6" s="261" t="s">
        <v>320</v>
      </c>
      <c r="MQF6" s="261" t="s">
        <v>320</v>
      </c>
      <c r="MQG6" s="261" t="s">
        <v>320</v>
      </c>
      <c r="MQH6" s="261" t="s">
        <v>320</v>
      </c>
      <c r="MQI6" s="261" t="s">
        <v>320</v>
      </c>
      <c r="MQJ6" s="261" t="s">
        <v>320</v>
      </c>
      <c r="MQK6" s="261" t="s">
        <v>320</v>
      </c>
      <c r="MQL6" s="261" t="s">
        <v>320</v>
      </c>
      <c r="MQM6" s="261" t="s">
        <v>320</v>
      </c>
      <c r="MQN6" s="261" t="s">
        <v>320</v>
      </c>
      <c r="MQO6" s="261" t="s">
        <v>320</v>
      </c>
      <c r="MQP6" s="261" t="s">
        <v>320</v>
      </c>
      <c r="MQQ6" s="261" t="s">
        <v>320</v>
      </c>
      <c r="MQR6" s="261" t="s">
        <v>320</v>
      </c>
      <c r="MQS6" s="261" t="s">
        <v>320</v>
      </c>
      <c r="MQT6" s="261" t="s">
        <v>320</v>
      </c>
      <c r="MQU6" s="261" t="s">
        <v>320</v>
      </c>
      <c r="MQV6" s="261" t="s">
        <v>320</v>
      </c>
      <c r="MQW6" s="261" t="s">
        <v>320</v>
      </c>
      <c r="MQX6" s="261" t="s">
        <v>320</v>
      </c>
      <c r="MQY6" s="261" t="s">
        <v>320</v>
      </c>
      <c r="MQZ6" s="261" t="s">
        <v>320</v>
      </c>
      <c r="MRA6" s="261" t="s">
        <v>320</v>
      </c>
      <c r="MRB6" s="261" t="s">
        <v>320</v>
      </c>
      <c r="MRC6" s="261" t="s">
        <v>320</v>
      </c>
      <c r="MRD6" s="261" t="s">
        <v>320</v>
      </c>
      <c r="MRE6" s="261" t="s">
        <v>320</v>
      </c>
      <c r="MRF6" s="261" t="s">
        <v>320</v>
      </c>
      <c r="MRG6" s="261" t="s">
        <v>320</v>
      </c>
      <c r="MRH6" s="261" t="s">
        <v>320</v>
      </c>
      <c r="MRI6" s="261" t="s">
        <v>320</v>
      </c>
      <c r="MRJ6" s="261" t="s">
        <v>320</v>
      </c>
      <c r="MRK6" s="261" t="s">
        <v>320</v>
      </c>
      <c r="MRL6" s="261" t="s">
        <v>320</v>
      </c>
      <c r="MRM6" s="261" t="s">
        <v>320</v>
      </c>
      <c r="MRN6" s="261" t="s">
        <v>320</v>
      </c>
      <c r="MRO6" s="261" t="s">
        <v>320</v>
      </c>
      <c r="MRP6" s="261" t="s">
        <v>320</v>
      </c>
      <c r="MRQ6" s="261" t="s">
        <v>320</v>
      </c>
      <c r="MRR6" s="261" t="s">
        <v>320</v>
      </c>
      <c r="MRS6" s="261" t="s">
        <v>320</v>
      </c>
      <c r="MRT6" s="261" t="s">
        <v>320</v>
      </c>
      <c r="MRU6" s="261" t="s">
        <v>320</v>
      </c>
      <c r="MRV6" s="261" t="s">
        <v>320</v>
      </c>
      <c r="MRW6" s="261" t="s">
        <v>320</v>
      </c>
      <c r="MRX6" s="261" t="s">
        <v>320</v>
      </c>
      <c r="MRY6" s="261" t="s">
        <v>320</v>
      </c>
      <c r="MRZ6" s="261" t="s">
        <v>320</v>
      </c>
      <c r="MSA6" s="261" t="s">
        <v>320</v>
      </c>
      <c r="MSB6" s="261" t="s">
        <v>320</v>
      </c>
      <c r="MSC6" s="261" t="s">
        <v>320</v>
      </c>
      <c r="MSD6" s="261" t="s">
        <v>320</v>
      </c>
      <c r="MSE6" s="261" t="s">
        <v>320</v>
      </c>
      <c r="MSF6" s="261" t="s">
        <v>320</v>
      </c>
      <c r="MSG6" s="261" t="s">
        <v>320</v>
      </c>
      <c r="MSH6" s="261" t="s">
        <v>320</v>
      </c>
      <c r="MSI6" s="261" t="s">
        <v>320</v>
      </c>
      <c r="MSJ6" s="261" t="s">
        <v>320</v>
      </c>
      <c r="MSK6" s="261" t="s">
        <v>320</v>
      </c>
      <c r="MSL6" s="261" t="s">
        <v>320</v>
      </c>
      <c r="MSM6" s="261" t="s">
        <v>320</v>
      </c>
      <c r="MSN6" s="261" t="s">
        <v>320</v>
      </c>
      <c r="MSO6" s="261" t="s">
        <v>320</v>
      </c>
      <c r="MSP6" s="261" t="s">
        <v>320</v>
      </c>
      <c r="MSQ6" s="261" t="s">
        <v>320</v>
      </c>
      <c r="MSR6" s="261" t="s">
        <v>320</v>
      </c>
      <c r="MSS6" s="261" t="s">
        <v>320</v>
      </c>
      <c r="MST6" s="261" t="s">
        <v>320</v>
      </c>
      <c r="MSU6" s="261" t="s">
        <v>320</v>
      </c>
      <c r="MSV6" s="261" t="s">
        <v>320</v>
      </c>
      <c r="MSW6" s="261" t="s">
        <v>320</v>
      </c>
      <c r="MSX6" s="261" t="s">
        <v>320</v>
      </c>
      <c r="MSY6" s="261" t="s">
        <v>320</v>
      </c>
      <c r="MSZ6" s="261" t="s">
        <v>320</v>
      </c>
      <c r="MTA6" s="261" t="s">
        <v>320</v>
      </c>
      <c r="MTB6" s="261" t="s">
        <v>320</v>
      </c>
      <c r="MTC6" s="261" t="s">
        <v>320</v>
      </c>
      <c r="MTD6" s="261" t="s">
        <v>320</v>
      </c>
      <c r="MTE6" s="261" t="s">
        <v>320</v>
      </c>
      <c r="MTF6" s="261" t="s">
        <v>320</v>
      </c>
      <c r="MTG6" s="261" t="s">
        <v>320</v>
      </c>
      <c r="MTH6" s="261" t="s">
        <v>320</v>
      </c>
      <c r="MTI6" s="261" t="s">
        <v>320</v>
      </c>
      <c r="MTJ6" s="261" t="s">
        <v>320</v>
      </c>
      <c r="MTK6" s="261" t="s">
        <v>320</v>
      </c>
      <c r="MTL6" s="261" t="s">
        <v>320</v>
      </c>
      <c r="MTM6" s="261" t="s">
        <v>320</v>
      </c>
      <c r="MTN6" s="261" t="s">
        <v>320</v>
      </c>
      <c r="MTO6" s="261" t="s">
        <v>320</v>
      </c>
      <c r="MTP6" s="261" t="s">
        <v>320</v>
      </c>
      <c r="MTQ6" s="261" t="s">
        <v>320</v>
      </c>
      <c r="MTR6" s="261" t="s">
        <v>320</v>
      </c>
      <c r="MTS6" s="261" t="s">
        <v>320</v>
      </c>
      <c r="MTT6" s="261" t="s">
        <v>320</v>
      </c>
      <c r="MTU6" s="261" t="s">
        <v>320</v>
      </c>
      <c r="MTV6" s="261" t="s">
        <v>320</v>
      </c>
      <c r="MTW6" s="261" t="s">
        <v>320</v>
      </c>
      <c r="MTX6" s="261" t="s">
        <v>320</v>
      </c>
      <c r="MTY6" s="261" t="s">
        <v>320</v>
      </c>
      <c r="MTZ6" s="261" t="s">
        <v>320</v>
      </c>
      <c r="MUA6" s="261" t="s">
        <v>320</v>
      </c>
      <c r="MUB6" s="261" t="s">
        <v>320</v>
      </c>
      <c r="MUC6" s="261" t="s">
        <v>320</v>
      </c>
      <c r="MUD6" s="261" t="s">
        <v>320</v>
      </c>
      <c r="MUE6" s="261" t="s">
        <v>320</v>
      </c>
      <c r="MUF6" s="261" t="s">
        <v>320</v>
      </c>
      <c r="MUG6" s="261" t="s">
        <v>320</v>
      </c>
      <c r="MUH6" s="261" t="s">
        <v>320</v>
      </c>
      <c r="MUI6" s="261" t="s">
        <v>320</v>
      </c>
      <c r="MUJ6" s="261" t="s">
        <v>320</v>
      </c>
      <c r="MUK6" s="261" t="s">
        <v>320</v>
      </c>
      <c r="MUL6" s="261" t="s">
        <v>320</v>
      </c>
      <c r="MUM6" s="261" t="s">
        <v>320</v>
      </c>
      <c r="MUN6" s="261" t="s">
        <v>320</v>
      </c>
      <c r="MUO6" s="261" t="s">
        <v>320</v>
      </c>
      <c r="MUP6" s="261" t="s">
        <v>320</v>
      </c>
      <c r="MUQ6" s="261" t="s">
        <v>320</v>
      </c>
      <c r="MUR6" s="261" t="s">
        <v>320</v>
      </c>
      <c r="MUS6" s="261" t="s">
        <v>320</v>
      </c>
      <c r="MUT6" s="261" t="s">
        <v>320</v>
      </c>
      <c r="MUU6" s="261" t="s">
        <v>320</v>
      </c>
      <c r="MUV6" s="261" t="s">
        <v>320</v>
      </c>
      <c r="MUW6" s="261" t="s">
        <v>320</v>
      </c>
      <c r="MUX6" s="261" t="s">
        <v>320</v>
      </c>
      <c r="MUY6" s="261" t="s">
        <v>320</v>
      </c>
      <c r="MUZ6" s="261" t="s">
        <v>320</v>
      </c>
      <c r="MVA6" s="261" t="s">
        <v>320</v>
      </c>
      <c r="MVB6" s="261" t="s">
        <v>320</v>
      </c>
      <c r="MVC6" s="261" t="s">
        <v>320</v>
      </c>
      <c r="MVD6" s="261" t="s">
        <v>320</v>
      </c>
      <c r="MVE6" s="261" t="s">
        <v>320</v>
      </c>
      <c r="MVF6" s="261" t="s">
        <v>320</v>
      </c>
      <c r="MVG6" s="261" t="s">
        <v>320</v>
      </c>
      <c r="MVH6" s="261" t="s">
        <v>320</v>
      </c>
      <c r="MVI6" s="261" t="s">
        <v>320</v>
      </c>
      <c r="MVJ6" s="261" t="s">
        <v>320</v>
      </c>
      <c r="MVK6" s="261" t="s">
        <v>320</v>
      </c>
      <c r="MVL6" s="261" t="s">
        <v>320</v>
      </c>
      <c r="MVM6" s="261" t="s">
        <v>320</v>
      </c>
      <c r="MVN6" s="261" t="s">
        <v>320</v>
      </c>
      <c r="MVO6" s="261" t="s">
        <v>320</v>
      </c>
      <c r="MVP6" s="261" t="s">
        <v>320</v>
      </c>
      <c r="MVQ6" s="261" t="s">
        <v>320</v>
      </c>
      <c r="MVR6" s="261" t="s">
        <v>320</v>
      </c>
      <c r="MVS6" s="261" t="s">
        <v>320</v>
      </c>
      <c r="MVT6" s="261" t="s">
        <v>320</v>
      </c>
      <c r="MVU6" s="261" t="s">
        <v>320</v>
      </c>
      <c r="MVV6" s="261" t="s">
        <v>320</v>
      </c>
      <c r="MVW6" s="261" t="s">
        <v>320</v>
      </c>
      <c r="MVX6" s="261" t="s">
        <v>320</v>
      </c>
      <c r="MVY6" s="261" t="s">
        <v>320</v>
      </c>
      <c r="MVZ6" s="261" t="s">
        <v>320</v>
      </c>
      <c r="MWA6" s="261" t="s">
        <v>320</v>
      </c>
      <c r="MWB6" s="261" t="s">
        <v>320</v>
      </c>
      <c r="MWC6" s="261" t="s">
        <v>320</v>
      </c>
      <c r="MWD6" s="261" t="s">
        <v>320</v>
      </c>
      <c r="MWE6" s="261" t="s">
        <v>320</v>
      </c>
      <c r="MWF6" s="261" t="s">
        <v>320</v>
      </c>
      <c r="MWG6" s="261" t="s">
        <v>320</v>
      </c>
      <c r="MWH6" s="261" t="s">
        <v>320</v>
      </c>
      <c r="MWI6" s="261" t="s">
        <v>320</v>
      </c>
      <c r="MWJ6" s="261" t="s">
        <v>320</v>
      </c>
      <c r="MWK6" s="261" t="s">
        <v>320</v>
      </c>
      <c r="MWL6" s="261" t="s">
        <v>320</v>
      </c>
      <c r="MWM6" s="261" t="s">
        <v>320</v>
      </c>
      <c r="MWN6" s="261" t="s">
        <v>320</v>
      </c>
      <c r="MWO6" s="261" t="s">
        <v>320</v>
      </c>
      <c r="MWP6" s="261" t="s">
        <v>320</v>
      </c>
      <c r="MWQ6" s="261" t="s">
        <v>320</v>
      </c>
      <c r="MWR6" s="261" t="s">
        <v>320</v>
      </c>
      <c r="MWS6" s="261" t="s">
        <v>320</v>
      </c>
      <c r="MWT6" s="261" t="s">
        <v>320</v>
      </c>
      <c r="MWU6" s="261" t="s">
        <v>320</v>
      </c>
      <c r="MWV6" s="261" t="s">
        <v>320</v>
      </c>
      <c r="MWW6" s="261" t="s">
        <v>320</v>
      </c>
      <c r="MWX6" s="261" t="s">
        <v>320</v>
      </c>
      <c r="MWY6" s="261" t="s">
        <v>320</v>
      </c>
      <c r="MWZ6" s="261" t="s">
        <v>320</v>
      </c>
      <c r="MXA6" s="261" t="s">
        <v>320</v>
      </c>
      <c r="MXB6" s="261" t="s">
        <v>320</v>
      </c>
      <c r="MXC6" s="261" t="s">
        <v>320</v>
      </c>
      <c r="MXD6" s="261" t="s">
        <v>320</v>
      </c>
      <c r="MXE6" s="261" t="s">
        <v>320</v>
      </c>
      <c r="MXF6" s="261" t="s">
        <v>320</v>
      </c>
      <c r="MXG6" s="261" t="s">
        <v>320</v>
      </c>
      <c r="MXH6" s="261" t="s">
        <v>320</v>
      </c>
      <c r="MXI6" s="261" t="s">
        <v>320</v>
      </c>
      <c r="MXJ6" s="261" t="s">
        <v>320</v>
      </c>
      <c r="MXK6" s="261" t="s">
        <v>320</v>
      </c>
      <c r="MXL6" s="261" t="s">
        <v>320</v>
      </c>
      <c r="MXM6" s="261" t="s">
        <v>320</v>
      </c>
      <c r="MXN6" s="261" t="s">
        <v>320</v>
      </c>
      <c r="MXO6" s="261" t="s">
        <v>320</v>
      </c>
      <c r="MXP6" s="261" t="s">
        <v>320</v>
      </c>
      <c r="MXQ6" s="261" t="s">
        <v>320</v>
      </c>
      <c r="MXR6" s="261" t="s">
        <v>320</v>
      </c>
      <c r="MXS6" s="261" t="s">
        <v>320</v>
      </c>
      <c r="MXT6" s="261" t="s">
        <v>320</v>
      </c>
      <c r="MXU6" s="261" t="s">
        <v>320</v>
      </c>
      <c r="MXV6" s="261" t="s">
        <v>320</v>
      </c>
      <c r="MXW6" s="261" t="s">
        <v>320</v>
      </c>
      <c r="MXX6" s="261" t="s">
        <v>320</v>
      </c>
      <c r="MXY6" s="261" t="s">
        <v>320</v>
      </c>
      <c r="MXZ6" s="261" t="s">
        <v>320</v>
      </c>
      <c r="MYA6" s="261" t="s">
        <v>320</v>
      </c>
      <c r="MYB6" s="261" t="s">
        <v>320</v>
      </c>
      <c r="MYC6" s="261" t="s">
        <v>320</v>
      </c>
      <c r="MYD6" s="261" t="s">
        <v>320</v>
      </c>
      <c r="MYE6" s="261" t="s">
        <v>320</v>
      </c>
      <c r="MYF6" s="261" t="s">
        <v>320</v>
      </c>
      <c r="MYG6" s="261" t="s">
        <v>320</v>
      </c>
      <c r="MYH6" s="261" t="s">
        <v>320</v>
      </c>
      <c r="MYI6" s="261" t="s">
        <v>320</v>
      </c>
      <c r="MYJ6" s="261" t="s">
        <v>320</v>
      </c>
      <c r="MYK6" s="261" t="s">
        <v>320</v>
      </c>
      <c r="MYL6" s="261" t="s">
        <v>320</v>
      </c>
      <c r="MYM6" s="261" t="s">
        <v>320</v>
      </c>
      <c r="MYN6" s="261" t="s">
        <v>320</v>
      </c>
      <c r="MYO6" s="261" t="s">
        <v>320</v>
      </c>
      <c r="MYP6" s="261" t="s">
        <v>320</v>
      </c>
      <c r="MYQ6" s="261" t="s">
        <v>320</v>
      </c>
      <c r="MYR6" s="261" t="s">
        <v>320</v>
      </c>
      <c r="MYS6" s="261" t="s">
        <v>320</v>
      </c>
      <c r="MYT6" s="261" t="s">
        <v>320</v>
      </c>
      <c r="MYU6" s="261" t="s">
        <v>320</v>
      </c>
      <c r="MYV6" s="261" t="s">
        <v>320</v>
      </c>
      <c r="MYW6" s="261" t="s">
        <v>320</v>
      </c>
      <c r="MYX6" s="261" t="s">
        <v>320</v>
      </c>
      <c r="MYY6" s="261" t="s">
        <v>320</v>
      </c>
      <c r="MYZ6" s="261" t="s">
        <v>320</v>
      </c>
      <c r="MZA6" s="261" t="s">
        <v>320</v>
      </c>
      <c r="MZB6" s="261" t="s">
        <v>320</v>
      </c>
      <c r="MZC6" s="261" t="s">
        <v>320</v>
      </c>
      <c r="MZD6" s="261" t="s">
        <v>320</v>
      </c>
      <c r="MZE6" s="261" t="s">
        <v>320</v>
      </c>
      <c r="MZF6" s="261" t="s">
        <v>320</v>
      </c>
      <c r="MZG6" s="261" t="s">
        <v>320</v>
      </c>
      <c r="MZH6" s="261" t="s">
        <v>320</v>
      </c>
      <c r="MZI6" s="261" t="s">
        <v>320</v>
      </c>
      <c r="MZJ6" s="261" t="s">
        <v>320</v>
      </c>
      <c r="MZK6" s="261" t="s">
        <v>320</v>
      </c>
      <c r="MZL6" s="261" t="s">
        <v>320</v>
      </c>
      <c r="MZM6" s="261" t="s">
        <v>320</v>
      </c>
      <c r="MZN6" s="261" t="s">
        <v>320</v>
      </c>
      <c r="MZO6" s="261" t="s">
        <v>320</v>
      </c>
      <c r="MZP6" s="261" t="s">
        <v>320</v>
      </c>
      <c r="MZQ6" s="261" t="s">
        <v>320</v>
      </c>
      <c r="MZR6" s="261" t="s">
        <v>320</v>
      </c>
      <c r="MZS6" s="261" t="s">
        <v>320</v>
      </c>
      <c r="MZT6" s="261" t="s">
        <v>320</v>
      </c>
      <c r="MZU6" s="261" t="s">
        <v>320</v>
      </c>
      <c r="MZV6" s="261" t="s">
        <v>320</v>
      </c>
      <c r="MZW6" s="261" t="s">
        <v>320</v>
      </c>
      <c r="MZX6" s="261" t="s">
        <v>320</v>
      </c>
      <c r="MZY6" s="261" t="s">
        <v>320</v>
      </c>
      <c r="MZZ6" s="261" t="s">
        <v>320</v>
      </c>
      <c r="NAA6" s="261" t="s">
        <v>320</v>
      </c>
      <c r="NAB6" s="261" t="s">
        <v>320</v>
      </c>
      <c r="NAC6" s="261" t="s">
        <v>320</v>
      </c>
      <c r="NAD6" s="261" t="s">
        <v>320</v>
      </c>
      <c r="NAE6" s="261" t="s">
        <v>320</v>
      </c>
      <c r="NAF6" s="261" t="s">
        <v>320</v>
      </c>
      <c r="NAG6" s="261" t="s">
        <v>320</v>
      </c>
      <c r="NAH6" s="261" t="s">
        <v>320</v>
      </c>
      <c r="NAI6" s="261" t="s">
        <v>320</v>
      </c>
      <c r="NAJ6" s="261" t="s">
        <v>320</v>
      </c>
      <c r="NAK6" s="261" t="s">
        <v>320</v>
      </c>
      <c r="NAL6" s="261" t="s">
        <v>320</v>
      </c>
      <c r="NAM6" s="261" t="s">
        <v>320</v>
      </c>
      <c r="NAN6" s="261" t="s">
        <v>320</v>
      </c>
      <c r="NAO6" s="261" t="s">
        <v>320</v>
      </c>
      <c r="NAP6" s="261" t="s">
        <v>320</v>
      </c>
      <c r="NAQ6" s="261" t="s">
        <v>320</v>
      </c>
      <c r="NAR6" s="261" t="s">
        <v>320</v>
      </c>
      <c r="NAS6" s="261" t="s">
        <v>320</v>
      </c>
      <c r="NAT6" s="261" t="s">
        <v>320</v>
      </c>
      <c r="NAU6" s="261" t="s">
        <v>320</v>
      </c>
      <c r="NAV6" s="261" t="s">
        <v>320</v>
      </c>
      <c r="NAW6" s="261" t="s">
        <v>320</v>
      </c>
      <c r="NAX6" s="261" t="s">
        <v>320</v>
      </c>
      <c r="NAY6" s="261" t="s">
        <v>320</v>
      </c>
      <c r="NAZ6" s="261" t="s">
        <v>320</v>
      </c>
      <c r="NBA6" s="261" t="s">
        <v>320</v>
      </c>
      <c r="NBB6" s="261" t="s">
        <v>320</v>
      </c>
      <c r="NBC6" s="261" t="s">
        <v>320</v>
      </c>
      <c r="NBD6" s="261" t="s">
        <v>320</v>
      </c>
      <c r="NBE6" s="261" t="s">
        <v>320</v>
      </c>
      <c r="NBF6" s="261" t="s">
        <v>320</v>
      </c>
      <c r="NBG6" s="261" t="s">
        <v>320</v>
      </c>
      <c r="NBH6" s="261" t="s">
        <v>320</v>
      </c>
      <c r="NBI6" s="261" t="s">
        <v>320</v>
      </c>
      <c r="NBJ6" s="261" t="s">
        <v>320</v>
      </c>
      <c r="NBK6" s="261" t="s">
        <v>320</v>
      </c>
      <c r="NBL6" s="261" t="s">
        <v>320</v>
      </c>
      <c r="NBM6" s="261" t="s">
        <v>320</v>
      </c>
      <c r="NBN6" s="261" t="s">
        <v>320</v>
      </c>
      <c r="NBO6" s="261" t="s">
        <v>320</v>
      </c>
      <c r="NBP6" s="261" t="s">
        <v>320</v>
      </c>
      <c r="NBQ6" s="261" t="s">
        <v>320</v>
      </c>
      <c r="NBR6" s="261" t="s">
        <v>320</v>
      </c>
      <c r="NBS6" s="261" t="s">
        <v>320</v>
      </c>
      <c r="NBT6" s="261" t="s">
        <v>320</v>
      </c>
      <c r="NBU6" s="261" t="s">
        <v>320</v>
      </c>
      <c r="NBV6" s="261" t="s">
        <v>320</v>
      </c>
      <c r="NBW6" s="261" t="s">
        <v>320</v>
      </c>
      <c r="NBX6" s="261" t="s">
        <v>320</v>
      </c>
      <c r="NBY6" s="261" t="s">
        <v>320</v>
      </c>
      <c r="NBZ6" s="261" t="s">
        <v>320</v>
      </c>
      <c r="NCA6" s="261" t="s">
        <v>320</v>
      </c>
      <c r="NCB6" s="261" t="s">
        <v>320</v>
      </c>
      <c r="NCC6" s="261" t="s">
        <v>320</v>
      </c>
      <c r="NCD6" s="261" t="s">
        <v>320</v>
      </c>
      <c r="NCE6" s="261" t="s">
        <v>320</v>
      </c>
      <c r="NCF6" s="261" t="s">
        <v>320</v>
      </c>
      <c r="NCG6" s="261" t="s">
        <v>320</v>
      </c>
      <c r="NCH6" s="261" t="s">
        <v>320</v>
      </c>
      <c r="NCI6" s="261" t="s">
        <v>320</v>
      </c>
      <c r="NCJ6" s="261" t="s">
        <v>320</v>
      </c>
      <c r="NCK6" s="261" t="s">
        <v>320</v>
      </c>
      <c r="NCL6" s="261" t="s">
        <v>320</v>
      </c>
      <c r="NCM6" s="261" t="s">
        <v>320</v>
      </c>
      <c r="NCN6" s="261" t="s">
        <v>320</v>
      </c>
      <c r="NCO6" s="261" t="s">
        <v>320</v>
      </c>
      <c r="NCP6" s="261" t="s">
        <v>320</v>
      </c>
      <c r="NCQ6" s="261" t="s">
        <v>320</v>
      </c>
      <c r="NCR6" s="261" t="s">
        <v>320</v>
      </c>
      <c r="NCS6" s="261" t="s">
        <v>320</v>
      </c>
      <c r="NCT6" s="261" t="s">
        <v>320</v>
      </c>
      <c r="NCU6" s="261" t="s">
        <v>320</v>
      </c>
      <c r="NCV6" s="261" t="s">
        <v>320</v>
      </c>
      <c r="NCW6" s="261" t="s">
        <v>320</v>
      </c>
      <c r="NCX6" s="261" t="s">
        <v>320</v>
      </c>
      <c r="NCY6" s="261" t="s">
        <v>320</v>
      </c>
      <c r="NCZ6" s="261" t="s">
        <v>320</v>
      </c>
      <c r="NDA6" s="261" t="s">
        <v>320</v>
      </c>
      <c r="NDB6" s="261" t="s">
        <v>320</v>
      </c>
      <c r="NDC6" s="261" t="s">
        <v>320</v>
      </c>
      <c r="NDD6" s="261" t="s">
        <v>320</v>
      </c>
      <c r="NDE6" s="261" t="s">
        <v>320</v>
      </c>
      <c r="NDF6" s="261" t="s">
        <v>320</v>
      </c>
      <c r="NDG6" s="261" t="s">
        <v>320</v>
      </c>
      <c r="NDH6" s="261" t="s">
        <v>320</v>
      </c>
      <c r="NDI6" s="261" t="s">
        <v>320</v>
      </c>
      <c r="NDJ6" s="261" t="s">
        <v>320</v>
      </c>
      <c r="NDK6" s="261" t="s">
        <v>320</v>
      </c>
      <c r="NDL6" s="261" t="s">
        <v>320</v>
      </c>
      <c r="NDM6" s="261" t="s">
        <v>320</v>
      </c>
      <c r="NDN6" s="261" t="s">
        <v>320</v>
      </c>
      <c r="NDO6" s="261" t="s">
        <v>320</v>
      </c>
      <c r="NDP6" s="261" t="s">
        <v>320</v>
      </c>
      <c r="NDQ6" s="261" t="s">
        <v>320</v>
      </c>
      <c r="NDR6" s="261" t="s">
        <v>320</v>
      </c>
      <c r="NDS6" s="261" t="s">
        <v>320</v>
      </c>
      <c r="NDT6" s="261" t="s">
        <v>320</v>
      </c>
      <c r="NDU6" s="261" t="s">
        <v>320</v>
      </c>
      <c r="NDV6" s="261" t="s">
        <v>320</v>
      </c>
      <c r="NDW6" s="261" t="s">
        <v>320</v>
      </c>
      <c r="NDX6" s="261" t="s">
        <v>320</v>
      </c>
      <c r="NDY6" s="261" t="s">
        <v>320</v>
      </c>
      <c r="NDZ6" s="261" t="s">
        <v>320</v>
      </c>
      <c r="NEA6" s="261" t="s">
        <v>320</v>
      </c>
      <c r="NEB6" s="261" t="s">
        <v>320</v>
      </c>
      <c r="NEC6" s="261" t="s">
        <v>320</v>
      </c>
      <c r="NED6" s="261" t="s">
        <v>320</v>
      </c>
      <c r="NEE6" s="261" t="s">
        <v>320</v>
      </c>
      <c r="NEF6" s="261" t="s">
        <v>320</v>
      </c>
      <c r="NEG6" s="261" t="s">
        <v>320</v>
      </c>
      <c r="NEH6" s="261" t="s">
        <v>320</v>
      </c>
      <c r="NEI6" s="261" t="s">
        <v>320</v>
      </c>
      <c r="NEJ6" s="261" t="s">
        <v>320</v>
      </c>
      <c r="NEK6" s="261" t="s">
        <v>320</v>
      </c>
      <c r="NEL6" s="261" t="s">
        <v>320</v>
      </c>
      <c r="NEM6" s="261" t="s">
        <v>320</v>
      </c>
      <c r="NEN6" s="261" t="s">
        <v>320</v>
      </c>
      <c r="NEO6" s="261" t="s">
        <v>320</v>
      </c>
      <c r="NEP6" s="261" t="s">
        <v>320</v>
      </c>
      <c r="NEQ6" s="261" t="s">
        <v>320</v>
      </c>
      <c r="NER6" s="261" t="s">
        <v>320</v>
      </c>
      <c r="NES6" s="261" t="s">
        <v>320</v>
      </c>
      <c r="NET6" s="261" t="s">
        <v>320</v>
      </c>
      <c r="NEU6" s="261" t="s">
        <v>320</v>
      </c>
      <c r="NEV6" s="261" t="s">
        <v>320</v>
      </c>
      <c r="NEW6" s="261" t="s">
        <v>320</v>
      </c>
      <c r="NEX6" s="261" t="s">
        <v>320</v>
      </c>
      <c r="NEY6" s="261" t="s">
        <v>320</v>
      </c>
      <c r="NEZ6" s="261" t="s">
        <v>320</v>
      </c>
      <c r="NFA6" s="261" t="s">
        <v>320</v>
      </c>
      <c r="NFB6" s="261" t="s">
        <v>320</v>
      </c>
      <c r="NFC6" s="261" t="s">
        <v>320</v>
      </c>
      <c r="NFD6" s="261" t="s">
        <v>320</v>
      </c>
      <c r="NFE6" s="261" t="s">
        <v>320</v>
      </c>
      <c r="NFF6" s="261" t="s">
        <v>320</v>
      </c>
      <c r="NFG6" s="261" t="s">
        <v>320</v>
      </c>
      <c r="NFH6" s="261" t="s">
        <v>320</v>
      </c>
      <c r="NFI6" s="261" t="s">
        <v>320</v>
      </c>
      <c r="NFJ6" s="261" t="s">
        <v>320</v>
      </c>
      <c r="NFK6" s="261" t="s">
        <v>320</v>
      </c>
      <c r="NFL6" s="261" t="s">
        <v>320</v>
      </c>
      <c r="NFM6" s="261" t="s">
        <v>320</v>
      </c>
      <c r="NFN6" s="261" t="s">
        <v>320</v>
      </c>
      <c r="NFO6" s="261" t="s">
        <v>320</v>
      </c>
      <c r="NFP6" s="261" t="s">
        <v>320</v>
      </c>
      <c r="NFQ6" s="261" t="s">
        <v>320</v>
      </c>
      <c r="NFR6" s="261" t="s">
        <v>320</v>
      </c>
      <c r="NFS6" s="261" t="s">
        <v>320</v>
      </c>
      <c r="NFT6" s="261" t="s">
        <v>320</v>
      </c>
      <c r="NFU6" s="261" t="s">
        <v>320</v>
      </c>
      <c r="NFV6" s="261" t="s">
        <v>320</v>
      </c>
      <c r="NFW6" s="261" t="s">
        <v>320</v>
      </c>
      <c r="NFX6" s="261" t="s">
        <v>320</v>
      </c>
      <c r="NFY6" s="261" t="s">
        <v>320</v>
      </c>
      <c r="NFZ6" s="261" t="s">
        <v>320</v>
      </c>
      <c r="NGA6" s="261" t="s">
        <v>320</v>
      </c>
      <c r="NGB6" s="261" t="s">
        <v>320</v>
      </c>
      <c r="NGC6" s="261" t="s">
        <v>320</v>
      </c>
      <c r="NGD6" s="261" t="s">
        <v>320</v>
      </c>
      <c r="NGE6" s="261" t="s">
        <v>320</v>
      </c>
      <c r="NGF6" s="261" t="s">
        <v>320</v>
      </c>
      <c r="NGG6" s="261" t="s">
        <v>320</v>
      </c>
      <c r="NGH6" s="261" t="s">
        <v>320</v>
      </c>
      <c r="NGI6" s="261" t="s">
        <v>320</v>
      </c>
      <c r="NGJ6" s="261" t="s">
        <v>320</v>
      </c>
      <c r="NGK6" s="261" t="s">
        <v>320</v>
      </c>
      <c r="NGL6" s="261" t="s">
        <v>320</v>
      </c>
      <c r="NGM6" s="261" t="s">
        <v>320</v>
      </c>
      <c r="NGN6" s="261" t="s">
        <v>320</v>
      </c>
      <c r="NGO6" s="261" t="s">
        <v>320</v>
      </c>
      <c r="NGP6" s="261" t="s">
        <v>320</v>
      </c>
      <c r="NGQ6" s="261" t="s">
        <v>320</v>
      </c>
      <c r="NGR6" s="261" t="s">
        <v>320</v>
      </c>
      <c r="NGS6" s="261" t="s">
        <v>320</v>
      </c>
      <c r="NGT6" s="261" t="s">
        <v>320</v>
      </c>
      <c r="NGU6" s="261" t="s">
        <v>320</v>
      </c>
      <c r="NGV6" s="261" t="s">
        <v>320</v>
      </c>
      <c r="NGW6" s="261" t="s">
        <v>320</v>
      </c>
      <c r="NGX6" s="261" t="s">
        <v>320</v>
      </c>
      <c r="NGY6" s="261" t="s">
        <v>320</v>
      </c>
      <c r="NGZ6" s="261" t="s">
        <v>320</v>
      </c>
      <c r="NHA6" s="261" t="s">
        <v>320</v>
      </c>
      <c r="NHB6" s="261" t="s">
        <v>320</v>
      </c>
      <c r="NHC6" s="261" t="s">
        <v>320</v>
      </c>
      <c r="NHD6" s="261" t="s">
        <v>320</v>
      </c>
      <c r="NHE6" s="261" t="s">
        <v>320</v>
      </c>
      <c r="NHF6" s="261" t="s">
        <v>320</v>
      </c>
      <c r="NHG6" s="261" t="s">
        <v>320</v>
      </c>
      <c r="NHH6" s="261" t="s">
        <v>320</v>
      </c>
      <c r="NHI6" s="261" t="s">
        <v>320</v>
      </c>
      <c r="NHJ6" s="261" t="s">
        <v>320</v>
      </c>
      <c r="NHK6" s="261" t="s">
        <v>320</v>
      </c>
      <c r="NHL6" s="261" t="s">
        <v>320</v>
      </c>
      <c r="NHM6" s="261" t="s">
        <v>320</v>
      </c>
      <c r="NHN6" s="261" t="s">
        <v>320</v>
      </c>
      <c r="NHO6" s="261" t="s">
        <v>320</v>
      </c>
      <c r="NHP6" s="261" t="s">
        <v>320</v>
      </c>
      <c r="NHQ6" s="261" t="s">
        <v>320</v>
      </c>
      <c r="NHR6" s="261" t="s">
        <v>320</v>
      </c>
      <c r="NHS6" s="261" t="s">
        <v>320</v>
      </c>
      <c r="NHT6" s="261" t="s">
        <v>320</v>
      </c>
      <c r="NHU6" s="261" t="s">
        <v>320</v>
      </c>
      <c r="NHV6" s="261" t="s">
        <v>320</v>
      </c>
      <c r="NHW6" s="261" t="s">
        <v>320</v>
      </c>
      <c r="NHX6" s="261" t="s">
        <v>320</v>
      </c>
      <c r="NHY6" s="261" t="s">
        <v>320</v>
      </c>
      <c r="NHZ6" s="261" t="s">
        <v>320</v>
      </c>
      <c r="NIA6" s="261" t="s">
        <v>320</v>
      </c>
      <c r="NIB6" s="261" t="s">
        <v>320</v>
      </c>
      <c r="NIC6" s="261" t="s">
        <v>320</v>
      </c>
      <c r="NID6" s="261" t="s">
        <v>320</v>
      </c>
      <c r="NIE6" s="261" t="s">
        <v>320</v>
      </c>
      <c r="NIF6" s="261" t="s">
        <v>320</v>
      </c>
      <c r="NIG6" s="261" t="s">
        <v>320</v>
      </c>
      <c r="NIH6" s="261" t="s">
        <v>320</v>
      </c>
      <c r="NII6" s="261" t="s">
        <v>320</v>
      </c>
      <c r="NIJ6" s="261" t="s">
        <v>320</v>
      </c>
      <c r="NIK6" s="261" t="s">
        <v>320</v>
      </c>
      <c r="NIL6" s="261" t="s">
        <v>320</v>
      </c>
      <c r="NIM6" s="261" t="s">
        <v>320</v>
      </c>
      <c r="NIN6" s="261" t="s">
        <v>320</v>
      </c>
      <c r="NIO6" s="261" t="s">
        <v>320</v>
      </c>
      <c r="NIP6" s="261" t="s">
        <v>320</v>
      </c>
      <c r="NIQ6" s="261" t="s">
        <v>320</v>
      </c>
      <c r="NIR6" s="261" t="s">
        <v>320</v>
      </c>
      <c r="NIS6" s="261" t="s">
        <v>320</v>
      </c>
      <c r="NIT6" s="261" t="s">
        <v>320</v>
      </c>
      <c r="NIU6" s="261" t="s">
        <v>320</v>
      </c>
      <c r="NIV6" s="261" t="s">
        <v>320</v>
      </c>
      <c r="NIW6" s="261" t="s">
        <v>320</v>
      </c>
      <c r="NIX6" s="261" t="s">
        <v>320</v>
      </c>
      <c r="NIY6" s="261" t="s">
        <v>320</v>
      </c>
      <c r="NIZ6" s="261" t="s">
        <v>320</v>
      </c>
      <c r="NJA6" s="261" t="s">
        <v>320</v>
      </c>
      <c r="NJB6" s="261" t="s">
        <v>320</v>
      </c>
      <c r="NJC6" s="261" t="s">
        <v>320</v>
      </c>
      <c r="NJD6" s="261" t="s">
        <v>320</v>
      </c>
      <c r="NJE6" s="261" t="s">
        <v>320</v>
      </c>
      <c r="NJF6" s="261" t="s">
        <v>320</v>
      </c>
      <c r="NJG6" s="261" t="s">
        <v>320</v>
      </c>
      <c r="NJH6" s="261" t="s">
        <v>320</v>
      </c>
      <c r="NJI6" s="261" t="s">
        <v>320</v>
      </c>
      <c r="NJJ6" s="261" t="s">
        <v>320</v>
      </c>
      <c r="NJK6" s="261" t="s">
        <v>320</v>
      </c>
      <c r="NJL6" s="261" t="s">
        <v>320</v>
      </c>
      <c r="NJM6" s="261" t="s">
        <v>320</v>
      </c>
      <c r="NJN6" s="261" t="s">
        <v>320</v>
      </c>
      <c r="NJO6" s="261" t="s">
        <v>320</v>
      </c>
      <c r="NJP6" s="261" t="s">
        <v>320</v>
      </c>
      <c r="NJQ6" s="261" t="s">
        <v>320</v>
      </c>
      <c r="NJR6" s="261" t="s">
        <v>320</v>
      </c>
      <c r="NJS6" s="261" t="s">
        <v>320</v>
      </c>
      <c r="NJT6" s="261" t="s">
        <v>320</v>
      </c>
      <c r="NJU6" s="261" t="s">
        <v>320</v>
      </c>
      <c r="NJV6" s="261" t="s">
        <v>320</v>
      </c>
      <c r="NJW6" s="261" t="s">
        <v>320</v>
      </c>
      <c r="NJX6" s="261" t="s">
        <v>320</v>
      </c>
      <c r="NJY6" s="261" t="s">
        <v>320</v>
      </c>
      <c r="NJZ6" s="261" t="s">
        <v>320</v>
      </c>
      <c r="NKA6" s="261" t="s">
        <v>320</v>
      </c>
      <c r="NKB6" s="261" t="s">
        <v>320</v>
      </c>
      <c r="NKC6" s="261" t="s">
        <v>320</v>
      </c>
      <c r="NKD6" s="261" t="s">
        <v>320</v>
      </c>
      <c r="NKE6" s="261" t="s">
        <v>320</v>
      </c>
      <c r="NKF6" s="261" t="s">
        <v>320</v>
      </c>
      <c r="NKG6" s="261" t="s">
        <v>320</v>
      </c>
      <c r="NKH6" s="261" t="s">
        <v>320</v>
      </c>
      <c r="NKI6" s="261" t="s">
        <v>320</v>
      </c>
      <c r="NKJ6" s="261" t="s">
        <v>320</v>
      </c>
      <c r="NKK6" s="261" t="s">
        <v>320</v>
      </c>
      <c r="NKL6" s="261" t="s">
        <v>320</v>
      </c>
      <c r="NKM6" s="261" t="s">
        <v>320</v>
      </c>
      <c r="NKN6" s="261" t="s">
        <v>320</v>
      </c>
      <c r="NKO6" s="261" t="s">
        <v>320</v>
      </c>
      <c r="NKP6" s="261" t="s">
        <v>320</v>
      </c>
      <c r="NKQ6" s="261" t="s">
        <v>320</v>
      </c>
      <c r="NKR6" s="261" t="s">
        <v>320</v>
      </c>
      <c r="NKS6" s="261" t="s">
        <v>320</v>
      </c>
      <c r="NKT6" s="261" t="s">
        <v>320</v>
      </c>
      <c r="NKU6" s="261" t="s">
        <v>320</v>
      </c>
      <c r="NKV6" s="261" t="s">
        <v>320</v>
      </c>
      <c r="NKW6" s="261" t="s">
        <v>320</v>
      </c>
      <c r="NKX6" s="261" t="s">
        <v>320</v>
      </c>
      <c r="NKY6" s="261" t="s">
        <v>320</v>
      </c>
      <c r="NKZ6" s="261" t="s">
        <v>320</v>
      </c>
      <c r="NLA6" s="261" t="s">
        <v>320</v>
      </c>
      <c r="NLB6" s="261" t="s">
        <v>320</v>
      </c>
      <c r="NLC6" s="261" t="s">
        <v>320</v>
      </c>
      <c r="NLD6" s="261" t="s">
        <v>320</v>
      </c>
      <c r="NLE6" s="261" t="s">
        <v>320</v>
      </c>
      <c r="NLF6" s="261" t="s">
        <v>320</v>
      </c>
      <c r="NLG6" s="261" t="s">
        <v>320</v>
      </c>
      <c r="NLH6" s="261" t="s">
        <v>320</v>
      </c>
      <c r="NLI6" s="261" t="s">
        <v>320</v>
      </c>
      <c r="NLJ6" s="261" t="s">
        <v>320</v>
      </c>
      <c r="NLK6" s="261" t="s">
        <v>320</v>
      </c>
      <c r="NLL6" s="261" t="s">
        <v>320</v>
      </c>
      <c r="NLM6" s="261" t="s">
        <v>320</v>
      </c>
      <c r="NLN6" s="261" t="s">
        <v>320</v>
      </c>
      <c r="NLO6" s="261" t="s">
        <v>320</v>
      </c>
      <c r="NLP6" s="261" t="s">
        <v>320</v>
      </c>
      <c r="NLQ6" s="261" t="s">
        <v>320</v>
      </c>
      <c r="NLR6" s="261" t="s">
        <v>320</v>
      </c>
      <c r="NLS6" s="261" t="s">
        <v>320</v>
      </c>
      <c r="NLT6" s="261" t="s">
        <v>320</v>
      </c>
      <c r="NLU6" s="261" t="s">
        <v>320</v>
      </c>
      <c r="NLV6" s="261" t="s">
        <v>320</v>
      </c>
      <c r="NLW6" s="261" t="s">
        <v>320</v>
      </c>
      <c r="NLX6" s="261" t="s">
        <v>320</v>
      </c>
      <c r="NLY6" s="261" t="s">
        <v>320</v>
      </c>
      <c r="NLZ6" s="261" t="s">
        <v>320</v>
      </c>
      <c r="NMA6" s="261" t="s">
        <v>320</v>
      </c>
      <c r="NMB6" s="261" t="s">
        <v>320</v>
      </c>
      <c r="NMC6" s="261" t="s">
        <v>320</v>
      </c>
      <c r="NMD6" s="261" t="s">
        <v>320</v>
      </c>
      <c r="NME6" s="261" t="s">
        <v>320</v>
      </c>
      <c r="NMF6" s="261" t="s">
        <v>320</v>
      </c>
      <c r="NMG6" s="261" t="s">
        <v>320</v>
      </c>
      <c r="NMH6" s="261" t="s">
        <v>320</v>
      </c>
      <c r="NMI6" s="261" t="s">
        <v>320</v>
      </c>
      <c r="NMJ6" s="261" t="s">
        <v>320</v>
      </c>
      <c r="NMK6" s="261" t="s">
        <v>320</v>
      </c>
      <c r="NML6" s="261" t="s">
        <v>320</v>
      </c>
      <c r="NMM6" s="261" t="s">
        <v>320</v>
      </c>
      <c r="NMN6" s="261" t="s">
        <v>320</v>
      </c>
      <c r="NMO6" s="261" t="s">
        <v>320</v>
      </c>
      <c r="NMP6" s="261" t="s">
        <v>320</v>
      </c>
      <c r="NMQ6" s="261" t="s">
        <v>320</v>
      </c>
      <c r="NMR6" s="261" t="s">
        <v>320</v>
      </c>
      <c r="NMS6" s="261" t="s">
        <v>320</v>
      </c>
      <c r="NMT6" s="261" t="s">
        <v>320</v>
      </c>
      <c r="NMU6" s="261" t="s">
        <v>320</v>
      </c>
      <c r="NMV6" s="261" t="s">
        <v>320</v>
      </c>
      <c r="NMW6" s="261" t="s">
        <v>320</v>
      </c>
      <c r="NMX6" s="261" t="s">
        <v>320</v>
      </c>
      <c r="NMY6" s="261" t="s">
        <v>320</v>
      </c>
      <c r="NMZ6" s="261" t="s">
        <v>320</v>
      </c>
      <c r="NNA6" s="261" t="s">
        <v>320</v>
      </c>
      <c r="NNB6" s="261" t="s">
        <v>320</v>
      </c>
      <c r="NNC6" s="261" t="s">
        <v>320</v>
      </c>
      <c r="NND6" s="261" t="s">
        <v>320</v>
      </c>
      <c r="NNE6" s="261" t="s">
        <v>320</v>
      </c>
      <c r="NNF6" s="261" t="s">
        <v>320</v>
      </c>
      <c r="NNG6" s="261" t="s">
        <v>320</v>
      </c>
      <c r="NNH6" s="261" t="s">
        <v>320</v>
      </c>
      <c r="NNI6" s="261" t="s">
        <v>320</v>
      </c>
      <c r="NNJ6" s="261" t="s">
        <v>320</v>
      </c>
      <c r="NNK6" s="261" t="s">
        <v>320</v>
      </c>
      <c r="NNL6" s="261" t="s">
        <v>320</v>
      </c>
      <c r="NNM6" s="261" t="s">
        <v>320</v>
      </c>
      <c r="NNN6" s="261" t="s">
        <v>320</v>
      </c>
      <c r="NNO6" s="261" t="s">
        <v>320</v>
      </c>
      <c r="NNP6" s="261" t="s">
        <v>320</v>
      </c>
      <c r="NNQ6" s="261" t="s">
        <v>320</v>
      </c>
      <c r="NNR6" s="261" t="s">
        <v>320</v>
      </c>
      <c r="NNS6" s="261" t="s">
        <v>320</v>
      </c>
      <c r="NNT6" s="261" t="s">
        <v>320</v>
      </c>
      <c r="NNU6" s="261" t="s">
        <v>320</v>
      </c>
      <c r="NNV6" s="261" t="s">
        <v>320</v>
      </c>
      <c r="NNW6" s="261" t="s">
        <v>320</v>
      </c>
      <c r="NNX6" s="261" t="s">
        <v>320</v>
      </c>
      <c r="NNY6" s="261" t="s">
        <v>320</v>
      </c>
      <c r="NNZ6" s="261" t="s">
        <v>320</v>
      </c>
      <c r="NOA6" s="261" t="s">
        <v>320</v>
      </c>
      <c r="NOB6" s="261" t="s">
        <v>320</v>
      </c>
      <c r="NOC6" s="261" t="s">
        <v>320</v>
      </c>
      <c r="NOD6" s="261" t="s">
        <v>320</v>
      </c>
      <c r="NOE6" s="261" t="s">
        <v>320</v>
      </c>
      <c r="NOF6" s="261" t="s">
        <v>320</v>
      </c>
      <c r="NOG6" s="261" t="s">
        <v>320</v>
      </c>
      <c r="NOH6" s="261" t="s">
        <v>320</v>
      </c>
      <c r="NOI6" s="261" t="s">
        <v>320</v>
      </c>
      <c r="NOJ6" s="261" t="s">
        <v>320</v>
      </c>
      <c r="NOK6" s="261" t="s">
        <v>320</v>
      </c>
      <c r="NOL6" s="261" t="s">
        <v>320</v>
      </c>
      <c r="NOM6" s="261" t="s">
        <v>320</v>
      </c>
      <c r="NON6" s="261" t="s">
        <v>320</v>
      </c>
      <c r="NOO6" s="261" t="s">
        <v>320</v>
      </c>
      <c r="NOP6" s="261" t="s">
        <v>320</v>
      </c>
      <c r="NOQ6" s="261" t="s">
        <v>320</v>
      </c>
      <c r="NOR6" s="261" t="s">
        <v>320</v>
      </c>
      <c r="NOS6" s="261" t="s">
        <v>320</v>
      </c>
      <c r="NOT6" s="261" t="s">
        <v>320</v>
      </c>
      <c r="NOU6" s="261" t="s">
        <v>320</v>
      </c>
      <c r="NOV6" s="261" t="s">
        <v>320</v>
      </c>
      <c r="NOW6" s="261" t="s">
        <v>320</v>
      </c>
      <c r="NOX6" s="261" t="s">
        <v>320</v>
      </c>
      <c r="NOY6" s="261" t="s">
        <v>320</v>
      </c>
      <c r="NOZ6" s="261" t="s">
        <v>320</v>
      </c>
      <c r="NPA6" s="261" t="s">
        <v>320</v>
      </c>
      <c r="NPB6" s="261" t="s">
        <v>320</v>
      </c>
      <c r="NPC6" s="261" t="s">
        <v>320</v>
      </c>
      <c r="NPD6" s="261" t="s">
        <v>320</v>
      </c>
      <c r="NPE6" s="261" t="s">
        <v>320</v>
      </c>
      <c r="NPF6" s="261" t="s">
        <v>320</v>
      </c>
      <c r="NPG6" s="261" t="s">
        <v>320</v>
      </c>
      <c r="NPH6" s="261" t="s">
        <v>320</v>
      </c>
      <c r="NPI6" s="261" t="s">
        <v>320</v>
      </c>
      <c r="NPJ6" s="261" t="s">
        <v>320</v>
      </c>
      <c r="NPK6" s="261" t="s">
        <v>320</v>
      </c>
      <c r="NPL6" s="261" t="s">
        <v>320</v>
      </c>
      <c r="NPM6" s="261" t="s">
        <v>320</v>
      </c>
      <c r="NPN6" s="261" t="s">
        <v>320</v>
      </c>
      <c r="NPO6" s="261" t="s">
        <v>320</v>
      </c>
      <c r="NPP6" s="261" t="s">
        <v>320</v>
      </c>
      <c r="NPQ6" s="261" t="s">
        <v>320</v>
      </c>
      <c r="NPR6" s="261" t="s">
        <v>320</v>
      </c>
      <c r="NPS6" s="261" t="s">
        <v>320</v>
      </c>
      <c r="NPT6" s="261" t="s">
        <v>320</v>
      </c>
      <c r="NPU6" s="261" t="s">
        <v>320</v>
      </c>
      <c r="NPV6" s="261" t="s">
        <v>320</v>
      </c>
      <c r="NPW6" s="261" t="s">
        <v>320</v>
      </c>
      <c r="NPX6" s="261" t="s">
        <v>320</v>
      </c>
      <c r="NPY6" s="261" t="s">
        <v>320</v>
      </c>
      <c r="NPZ6" s="261" t="s">
        <v>320</v>
      </c>
      <c r="NQA6" s="261" t="s">
        <v>320</v>
      </c>
      <c r="NQB6" s="261" t="s">
        <v>320</v>
      </c>
      <c r="NQC6" s="261" t="s">
        <v>320</v>
      </c>
      <c r="NQD6" s="261" t="s">
        <v>320</v>
      </c>
      <c r="NQE6" s="261" t="s">
        <v>320</v>
      </c>
      <c r="NQF6" s="261" t="s">
        <v>320</v>
      </c>
      <c r="NQG6" s="261" t="s">
        <v>320</v>
      </c>
      <c r="NQH6" s="261" t="s">
        <v>320</v>
      </c>
      <c r="NQI6" s="261" t="s">
        <v>320</v>
      </c>
      <c r="NQJ6" s="261" t="s">
        <v>320</v>
      </c>
      <c r="NQK6" s="261" t="s">
        <v>320</v>
      </c>
      <c r="NQL6" s="261" t="s">
        <v>320</v>
      </c>
      <c r="NQM6" s="261" t="s">
        <v>320</v>
      </c>
      <c r="NQN6" s="261" t="s">
        <v>320</v>
      </c>
      <c r="NQO6" s="261" t="s">
        <v>320</v>
      </c>
      <c r="NQP6" s="261" t="s">
        <v>320</v>
      </c>
      <c r="NQQ6" s="261" t="s">
        <v>320</v>
      </c>
      <c r="NQR6" s="261" t="s">
        <v>320</v>
      </c>
      <c r="NQS6" s="261" t="s">
        <v>320</v>
      </c>
      <c r="NQT6" s="261" t="s">
        <v>320</v>
      </c>
      <c r="NQU6" s="261" t="s">
        <v>320</v>
      </c>
      <c r="NQV6" s="261" t="s">
        <v>320</v>
      </c>
      <c r="NQW6" s="261" t="s">
        <v>320</v>
      </c>
      <c r="NQX6" s="261" t="s">
        <v>320</v>
      </c>
      <c r="NQY6" s="261" t="s">
        <v>320</v>
      </c>
      <c r="NQZ6" s="261" t="s">
        <v>320</v>
      </c>
      <c r="NRA6" s="261" t="s">
        <v>320</v>
      </c>
      <c r="NRB6" s="261" t="s">
        <v>320</v>
      </c>
      <c r="NRC6" s="261" t="s">
        <v>320</v>
      </c>
      <c r="NRD6" s="261" t="s">
        <v>320</v>
      </c>
      <c r="NRE6" s="261" t="s">
        <v>320</v>
      </c>
      <c r="NRF6" s="261" t="s">
        <v>320</v>
      </c>
      <c r="NRG6" s="261" t="s">
        <v>320</v>
      </c>
      <c r="NRH6" s="261" t="s">
        <v>320</v>
      </c>
      <c r="NRI6" s="261" t="s">
        <v>320</v>
      </c>
      <c r="NRJ6" s="261" t="s">
        <v>320</v>
      </c>
      <c r="NRK6" s="261" t="s">
        <v>320</v>
      </c>
      <c r="NRL6" s="261" t="s">
        <v>320</v>
      </c>
      <c r="NRM6" s="261" t="s">
        <v>320</v>
      </c>
      <c r="NRN6" s="261" t="s">
        <v>320</v>
      </c>
      <c r="NRO6" s="261" t="s">
        <v>320</v>
      </c>
      <c r="NRP6" s="261" t="s">
        <v>320</v>
      </c>
      <c r="NRQ6" s="261" t="s">
        <v>320</v>
      </c>
      <c r="NRR6" s="261" t="s">
        <v>320</v>
      </c>
      <c r="NRS6" s="261" t="s">
        <v>320</v>
      </c>
      <c r="NRT6" s="261" t="s">
        <v>320</v>
      </c>
      <c r="NRU6" s="261" t="s">
        <v>320</v>
      </c>
      <c r="NRV6" s="261" t="s">
        <v>320</v>
      </c>
      <c r="NRW6" s="261" t="s">
        <v>320</v>
      </c>
      <c r="NRX6" s="261" t="s">
        <v>320</v>
      </c>
      <c r="NRY6" s="261" t="s">
        <v>320</v>
      </c>
      <c r="NRZ6" s="261" t="s">
        <v>320</v>
      </c>
      <c r="NSA6" s="261" t="s">
        <v>320</v>
      </c>
      <c r="NSB6" s="261" t="s">
        <v>320</v>
      </c>
      <c r="NSC6" s="261" t="s">
        <v>320</v>
      </c>
      <c r="NSD6" s="261" t="s">
        <v>320</v>
      </c>
      <c r="NSE6" s="261" t="s">
        <v>320</v>
      </c>
      <c r="NSF6" s="261" t="s">
        <v>320</v>
      </c>
      <c r="NSG6" s="261" t="s">
        <v>320</v>
      </c>
      <c r="NSH6" s="261" t="s">
        <v>320</v>
      </c>
      <c r="NSI6" s="261" t="s">
        <v>320</v>
      </c>
      <c r="NSJ6" s="261" t="s">
        <v>320</v>
      </c>
      <c r="NSK6" s="261" t="s">
        <v>320</v>
      </c>
      <c r="NSL6" s="261" t="s">
        <v>320</v>
      </c>
      <c r="NSM6" s="261" t="s">
        <v>320</v>
      </c>
      <c r="NSN6" s="261" t="s">
        <v>320</v>
      </c>
      <c r="NSO6" s="261" t="s">
        <v>320</v>
      </c>
      <c r="NSP6" s="261" t="s">
        <v>320</v>
      </c>
      <c r="NSQ6" s="261" t="s">
        <v>320</v>
      </c>
      <c r="NSR6" s="261" t="s">
        <v>320</v>
      </c>
      <c r="NSS6" s="261" t="s">
        <v>320</v>
      </c>
      <c r="NST6" s="261" t="s">
        <v>320</v>
      </c>
      <c r="NSU6" s="261" t="s">
        <v>320</v>
      </c>
      <c r="NSV6" s="261" t="s">
        <v>320</v>
      </c>
      <c r="NSW6" s="261" t="s">
        <v>320</v>
      </c>
      <c r="NSX6" s="261" t="s">
        <v>320</v>
      </c>
      <c r="NSY6" s="261" t="s">
        <v>320</v>
      </c>
      <c r="NSZ6" s="261" t="s">
        <v>320</v>
      </c>
      <c r="NTA6" s="261" t="s">
        <v>320</v>
      </c>
      <c r="NTB6" s="261" t="s">
        <v>320</v>
      </c>
      <c r="NTC6" s="261" t="s">
        <v>320</v>
      </c>
      <c r="NTD6" s="261" t="s">
        <v>320</v>
      </c>
      <c r="NTE6" s="261" t="s">
        <v>320</v>
      </c>
      <c r="NTF6" s="261" t="s">
        <v>320</v>
      </c>
      <c r="NTG6" s="261" t="s">
        <v>320</v>
      </c>
      <c r="NTH6" s="261" t="s">
        <v>320</v>
      </c>
      <c r="NTI6" s="261" t="s">
        <v>320</v>
      </c>
      <c r="NTJ6" s="261" t="s">
        <v>320</v>
      </c>
      <c r="NTK6" s="261" t="s">
        <v>320</v>
      </c>
      <c r="NTL6" s="261" t="s">
        <v>320</v>
      </c>
      <c r="NTM6" s="261" t="s">
        <v>320</v>
      </c>
      <c r="NTN6" s="261" t="s">
        <v>320</v>
      </c>
      <c r="NTO6" s="261" t="s">
        <v>320</v>
      </c>
      <c r="NTP6" s="261" t="s">
        <v>320</v>
      </c>
      <c r="NTQ6" s="261" t="s">
        <v>320</v>
      </c>
      <c r="NTR6" s="261" t="s">
        <v>320</v>
      </c>
      <c r="NTS6" s="261" t="s">
        <v>320</v>
      </c>
      <c r="NTT6" s="261" t="s">
        <v>320</v>
      </c>
      <c r="NTU6" s="261" t="s">
        <v>320</v>
      </c>
      <c r="NTV6" s="261" t="s">
        <v>320</v>
      </c>
      <c r="NTW6" s="261" t="s">
        <v>320</v>
      </c>
      <c r="NTX6" s="261" t="s">
        <v>320</v>
      </c>
      <c r="NTY6" s="261" t="s">
        <v>320</v>
      </c>
      <c r="NTZ6" s="261" t="s">
        <v>320</v>
      </c>
      <c r="NUA6" s="261" t="s">
        <v>320</v>
      </c>
      <c r="NUB6" s="261" t="s">
        <v>320</v>
      </c>
      <c r="NUC6" s="261" t="s">
        <v>320</v>
      </c>
      <c r="NUD6" s="261" t="s">
        <v>320</v>
      </c>
      <c r="NUE6" s="261" t="s">
        <v>320</v>
      </c>
      <c r="NUF6" s="261" t="s">
        <v>320</v>
      </c>
      <c r="NUG6" s="261" t="s">
        <v>320</v>
      </c>
      <c r="NUH6" s="261" t="s">
        <v>320</v>
      </c>
      <c r="NUI6" s="261" t="s">
        <v>320</v>
      </c>
      <c r="NUJ6" s="261" t="s">
        <v>320</v>
      </c>
      <c r="NUK6" s="261" t="s">
        <v>320</v>
      </c>
      <c r="NUL6" s="261" t="s">
        <v>320</v>
      </c>
      <c r="NUM6" s="261" t="s">
        <v>320</v>
      </c>
      <c r="NUN6" s="261" t="s">
        <v>320</v>
      </c>
      <c r="NUO6" s="261" t="s">
        <v>320</v>
      </c>
      <c r="NUP6" s="261" t="s">
        <v>320</v>
      </c>
      <c r="NUQ6" s="261" t="s">
        <v>320</v>
      </c>
      <c r="NUR6" s="261" t="s">
        <v>320</v>
      </c>
      <c r="NUS6" s="261" t="s">
        <v>320</v>
      </c>
      <c r="NUT6" s="261" t="s">
        <v>320</v>
      </c>
      <c r="NUU6" s="261" t="s">
        <v>320</v>
      </c>
      <c r="NUV6" s="261" t="s">
        <v>320</v>
      </c>
      <c r="NUW6" s="261" t="s">
        <v>320</v>
      </c>
      <c r="NUX6" s="261" t="s">
        <v>320</v>
      </c>
      <c r="NUY6" s="261" t="s">
        <v>320</v>
      </c>
      <c r="NUZ6" s="261" t="s">
        <v>320</v>
      </c>
      <c r="NVA6" s="261" t="s">
        <v>320</v>
      </c>
      <c r="NVB6" s="261" t="s">
        <v>320</v>
      </c>
      <c r="NVC6" s="261" t="s">
        <v>320</v>
      </c>
      <c r="NVD6" s="261" t="s">
        <v>320</v>
      </c>
      <c r="NVE6" s="261" t="s">
        <v>320</v>
      </c>
      <c r="NVF6" s="261" t="s">
        <v>320</v>
      </c>
      <c r="NVG6" s="261" t="s">
        <v>320</v>
      </c>
      <c r="NVH6" s="261" t="s">
        <v>320</v>
      </c>
      <c r="NVI6" s="261" t="s">
        <v>320</v>
      </c>
      <c r="NVJ6" s="261" t="s">
        <v>320</v>
      </c>
      <c r="NVK6" s="261" t="s">
        <v>320</v>
      </c>
      <c r="NVL6" s="261" t="s">
        <v>320</v>
      </c>
      <c r="NVM6" s="261" t="s">
        <v>320</v>
      </c>
      <c r="NVN6" s="261" t="s">
        <v>320</v>
      </c>
      <c r="NVO6" s="261" t="s">
        <v>320</v>
      </c>
      <c r="NVP6" s="261" t="s">
        <v>320</v>
      </c>
      <c r="NVQ6" s="261" t="s">
        <v>320</v>
      </c>
      <c r="NVR6" s="261" t="s">
        <v>320</v>
      </c>
      <c r="NVS6" s="261" t="s">
        <v>320</v>
      </c>
      <c r="NVT6" s="261" t="s">
        <v>320</v>
      </c>
      <c r="NVU6" s="261" t="s">
        <v>320</v>
      </c>
      <c r="NVV6" s="261" t="s">
        <v>320</v>
      </c>
      <c r="NVW6" s="261" t="s">
        <v>320</v>
      </c>
      <c r="NVX6" s="261" t="s">
        <v>320</v>
      </c>
      <c r="NVY6" s="261" t="s">
        <v>320</v>
      </c>
      <c r="NVZ6" s="261" t="s">
        <v>320</v>
      </c>
      <c r="NWA6" s="261" t="s">
        <v>320</v>
      </c>
      <c r="NWB6" s="261" t="s">
        <v>320</v>
      </c>
      <c r="NWC6" s="261" t="s">
        <v>320</v>
      </c>
      <c r="NWD6" s="261" t="s">
        <v>320</v>
      </c>
      <c r="NWE6" s="261" t="s">
        <v>320</v>
      </c>
      <c r="NWF6" s="261" t="s">
        <v>320</v>
      </c>
      <c r="NWG6" s="261" t="s">
        <v>320</v>
      </c>
      <c r="NWH6" s="261" t="s">
        <v>320</v>
      </c>
      <c r="NWI6" s="261" t="s">
        <v>320</v>
      </c>
      <c r="NWJ6" s="261" t="s">
        <v>320</v>
      </c>
      <c r="NWK6" s="261" t="s">
        <v>320</v>
      </c>
      <c r="NWL6" s="261" t="s">
        <v>320</v>
      </c>
      <c r="NWM6" s="261" t="s">
        <v>320</v>
      </c>
      <c r="NWN6" s="261" t="s">
        <v>320</v>
      </c>
      <c r="NWO6" s="261" t="s">
        <v>320</v>
      </c>
      <c r="NWP6" s="261" t="s">
        <v>320</v>
      </c>
      <c r="NWQ6" s="261" t="s">
        <v>320</v>
      </c>
      <c r="NWR6" s="261" t="s">
        <v>320</v>
      </c>
      <c r="NWS6" s="261" t="s">
        <v>320</v>
      </c>
      <c r="NWT6" s="261" t="s">
        <v>320</v>
      </c>
      <c r="NWU6" s="261" t="s">
        <v>320</v>
      </c>
      <c r="NWV6" s="261" t="s">
        <v>320</v>
      </c>
      <c r="NWW6" s="261" t="s">
        <v>320</v>
      </c>
      <c r="NWX6" s="261" t="s">
        <v>320</v>
      </c>
      <c r="NWY6" s="261" t="s">
        <v>320</v>
      </c>
      <c r="NWZ6" s="261" t="s">
        <v>320</v>
      </c>
      <c r="NXA6" s="261" t="s">
        <v>320</v>
      </c>
      <c r="NXB6" s="261" t="s">
        <v>320</v>
      </c>
      <c r="NXC6" s="261" t="s">
        <v>320</v>
      </c>
      <c r="NXD6" s="261" t="s">
        <v>320</v>
      </c>
      <c r="NXE6" s="261" t="s">
        <v>320</v>
      </c>
      <c r="NXF6" s="261" t="s">
        <v>320</v>
      </c>
      <c r="NXG6" s="261" t="s">
        <v>320</v>
      </c>
      <c r="NXH6" s="261" t="s">
        <v>320</v>
      </c>
      <c r="NXI6" s="261" t="s">
        <v>320</v>
      </c>
      <c r="NXJ6" s="261" t="s">
        <v>320</v>
      </c>
      <c r="NXK6" s="261" t="s">
        <v>320</v>
      </c>
      <c r="NXL6" s="261" t="s">
        <v>320</v>
      </c>
      <c r="NXM6" s="261" t="s">
        <v>320</v>
      </c>
      <c r="NXN6" s="261" t="s">
        <v>320</v>
      </c>
      <c r="NXO6" s="261" t="s">
        <v>320</v>
      </c>
      <c r="NXP6" s="261" t="s">
        <v>320</v>
      </c>
      <c r="NXQ6" s="261" t="s">
        <v>320</v>
      </c>
      <c r="NXR6" s="261" t="s">
        <v>320</v>
      </c>
      <c r="NXS6" s="261" t="s">
        <v>320</v>
      </c>
      <c r="NXT6" s="261" t="s">
        <v>320</v>
      </c>
      <c r="NXU6" s="261" t="s">
        <v>320</v>
      </c>
      <c r="NXV6" s="261" t="s">
        <v>320</v>
      </c>
      <c r="NXW6" s="261" t="s">
        <v>320</v>
      </c>
      <c r="NXX6" s="261" t="s">
        <v>320</v>
      </c>
      <c r="NXY6" s="261" t="s">
        <v>320</v>
      </c>
      <c r="NXZ6" s="261" t="s">
        <v>320</v>
      </c>
      <c r="NYA6" s="261" t="s">
        <v>320</v>
      </c>
      <c r="NYB6" s="261" t="s">
        <v>320</v>
      </c>
      <c r="NYC6" s="261" t="s">
        <v>320</v>
      </c>
      <c r="NYD6" s="261" t="s">
        <v>320</v>
      </c>
      <c r="NYE6" s="261" t="s">
        <v>320</v>
      </c>
      <c r="NYF6" s="261" t="s">
        <v>320</v>
      </c>
      <c r="NYG6" s="261" t="s">
        <v>320</v>
      </c>
      <c r="NYH6" s="261" t="s">
        <v>320</v>
      </c>
      <c r="NYI6" s="261" t="s">
        <v>320</v>
      </c>
      <c r="NYJ6" s="261" t="s">
        <v>320</v>
      </c>
      <c r="NYK6" s="261" t="s">
        <v>320</v>
      </c>
      <c r="NYL6" s="261" t="s">
        <v>320</v>
      </c>
      <c r="NYM6" s="261" t="s">
        <v>320</v>
      </c>
      <c r="NYN6" s="261" t="s">
        <v>320</v>
      </c>
      <c r="NYO6" s="261" t="s">
        <v>320</v>
      </c>
      <c r="NYP6" s="261" t="s">
        <v>320</v>
      </c>
      <c r="NYQ6" s="261" t="s">
        <v>320</v>
      </c>
      <c r="NYR6" s="261" t="s">
        <v>320</v>
      </c>
      <c r="NYS6" s="261" t="s">
        <v>320</v>
      </c>
      <c r="NYT6" s="261" t="s">
        <v>320</v>
      </c>
      <c r="NYU6" s="261" t="s">
        <v>320</v>
      </c>
      <c r="NYV6" s="261" t="s">
        <v>320</v>
      </c>
      <c r="NYW6" s="261" t="s">
        <v>320</v>
      </c>
      <c r="NYX6" s="261" t="s">
        <v>320</v>
      </c>
      <c r="NYY6" s="261" t="s">
        <v>320</v>
      </c>
      <c r="NYZ6" s="261" t="s">
        <v>320</v>
      </c>
      <c r="NZA6" s="261" t="s">
        <v>320</v>
      </c>
      <c r="NZB6" s="261" t="s">
        <v>320</v>
      </c>
      <c r="NZC6" s="261" t="s">
        <v>320</v>
      </c>
      <c r="NZD6" s="261" t="s">
        <v>320</v>
      </c>
      <c r="NZE6" s="261" t="s">
        <v>320</v>
      </c>
      <c r="NZF6" s="261" t="s">
        <v>320</v>
      </c>
      <c r="NZG6" s="261" t="s">
        <v>320</v>
      </c>
      <c r="NZH6" s="261" t="s">
        <v>320</v>
      </c>
      <c r="NZI6" s="261" t="s">
        <v>320</v>
      </c>
      <c r="NZJ6" s="261" t="s">
        <v>320</v>
      </c>
      <c r="NZK6" s="261" t="s">
        <v>320</v>
      </c>
      <c r="NZL6" s="261" t="s">
        <v>320</v>
      </c>
      <c r="NZM6" s="261" t="s">
        <v>320</v>
      </c>
      <c r="NZN6" s="261" t="s">
        <v>320</v>
      </c>
      <c r="NZO6" s="261" t="s">
        <v>320</v>
      </c>
      <c r="NZP6" s="261" t="s">
        <v>320</v>
      </c>
      <c r="NZQ6" s="261" t="s">
        <v>320</v>
      </c>
      <c r="NZR6" s="261" t="s">
        <v>320</v>
      </c>
      <c r="NZS6" s="261" t="s">
        <v>320</v>
      </c>
      <c r="NZT6" s="261" t="s">
        <v>320</v>
      </c>
      <c r="NZU6" s="261" t="s">
        <v>320</v>
      </c>
      <c r="NZV6" s="261" t="s">
        <v>320</v>
      </c>
      <c r="NZW6" s="261" t="s">
        <v>320</v>
      </c>
      <c r="NZX6" s="261" t="s">
        <v>320</v>
      </c>
      <c r="NZY6" s="261" t="s">
        <v>320</v>
      </c>
      <c r="NZZ6" s="261" t="s">
        <v>320</v>
      </c>
      <c r="OAA6" s="261" t="s">
        <v>320</v>
      </c>
      <c r="OAB6" s="261" t="s">
        <v>320</v>
      </c>
      <c r="OAC6" s="261" t="s">
        <v>320</v>
      </c>
      <c r="OAD6" s="261" t="s">
        <v>320</v>
      </c>
      <c r="OAE6" s="261" t="s">
        <v>320</v>
      </c>
      <c r="OAF6" s="261" t="s">
        <v>320</v>
      </c>
      <c r="OAG6" s="261" t="s">
        <v>320</v>
      </c>
      <c r="OAH6" s="261" t="s">
        <v>320</v>
      </c>
      <c r="OAI6" s="261" t="s">
        <v>320</v>
      </c>
      <c r="OAJ6" s="261" t="s">
        <v>320</v>
      </c>
      <c r="OAK6" s="261" t="s">
        <v>320</v>
      </c>
      <c r="OAL6" s="261" t="s">
        <v>320</v>
      </c>
      <c r="OAM6" s="261" t="s">
        <v>320</v>
      </c>
      <c r="OAN6" s="261" t="s">
        <v>320</v>
      </c>
      <c r="OAO6" s="261" t="s">
        <v>320</v>
      </c>
      <c r="OAP6" s="261" t="s">
        <v>320</v>
      </c>
      <c r="OAQ6" s="261" t="s">
        <v>320</v>
      </c>
      <c r="OAR6" s="261" t="s">
        <v>320</v>
      </c>
      <c r="OAS6" s="261" t="s">
        <v>320</v>
      </c>
      <c r="OAT6" s="261" t="s">
        <v>320</v>
      </c>
      <c r="OAU6" s="261" t="s">
        <v>320</v>
      </c>
      <c r="OAV6" s="261" t="s">
        <v>320</v>
      </c>
      <c r="OAW6" s="261" t="s">
        <v>320</v>
      </c>
      <c r="OAX6" s="261" t="s">
        <v>320</v>
      </c>
      <c r="OAY6" s="261" t="s">
        <v>320</v>
      </c>
      <c r="OAZ6" s="261" t="s">
        <v>320</v>
      </c>
      <c r="OBA6" s="261" t="s">
        <v>320</v>
      </c>
      <c r="OBB6" s="261" t="s">
        <v>320</v>
      </c>
      <c r="OBC6" s="261" t="s">
        <v>320</v>
      </c>
      <c r="OBD6" s="261" t="s">
        <v>320</v>
      </c>
      <c r="OBE6" s="261" t="s">
        <v>320</v>
      </c>
      <c r="OBF6" s="261" t="s">
        <v>320</v>
      </c>
      <c r="OBG6" s="261" t="s">
        <v>320</v>
      </c>
      <c r="OBH6" s="261" t="s">
        <v>320</v>
      </c>
      <c r="OBI6" s="261" t="s">
        <v>320</v>
      </c>
      <c r="OBJ6" s="261" t="s">
        <v>320</v>
      </c>
      <c r="OBK6" s="261" t="s">
        <v>320</v>
      </c>
      <c r="OBL6" s="261" t="s">
        <v>320</v>
      </c>
      <c r="OBM6" s="261" t="s">
        <v>320</v>
      </c>
      <c r="OBN6" s="261" t="s">
        <v>320</v>
      </c>
      <c r="OBO6" s="261" t="s">
        <v>320</v>
      </c>
      <c r="OBP6" s="261" t="s">
        <v>320</v>
      </c>
      <c r="OBQ6" s="261" t="s">
        <v>320</v>
      </c>
      <c r="OBR6" s="261" t="s">
        <v>320</v>
      </c>
      <c r="OBS6" s="261" t="s">
        <v>320</v>
      </c>
      <c r="OBT6" s="261" t="s">
        <v>320</v>
      </c>
      <c r="OBU6" s="261" t="s">
        <v>320</v>
      </c>
      <c r="OBV6" s="261" t="s">
        <v>320</v>
      </c>
      <c r="OBW6" s="261" t="s">
        <v>320</v>
      </c>
      <c r="OBX6" s="261" t="s">
        <v>320</v>
      </c>
      <c r="OBY6" s="261" t="s">
        <v>320</v>
      </c>
      <c r="OBZ6" s="261" t="s">
        <v>320</v>
      </c>
      <c r="OCA6" s="261" t="s">
        <v>320</v>
      </c>
      <c r="OCB6" s="261" t="s">
        <v>320</v>
      </c>
      <c r="OCC6" s="261" t="s">
        <v>320</v>
      </c>
      <c r="OCD6" s="261" t="s">
        <v>320</v>
      </c>
      <c r="OCE6" s="261" t="s">
        <v>320</v>
      </c>
      <c r="OCF6" s="261" t="s">
        <v>320</v>
      </c>
      <c r="OCG6" s="261" t="s">
        <v>320</v>
      </c>
      <c r="OCH6" s="261" t="s">
        <v>320</v>
      </c>
      <c r="OCI6" s="261" t="s">
        <v>320</v>
      </c>
      <c r="OCJ6" s="261" t="s">
        <v>320</v>
      </c>
      <c r="OCK6" s="261" t="s">
        <v>320</v>
      </c>
      <c r="OCL6" s="261" t="s">
        <v>320</v>
      </c>
      <c r="OCM6" s="261" t="s">
        <v>320</v>
      </c>
      <c r="OCN6" s="261" t="s">
        <v>320</v>
      </c>
      <c r="OCO6" s="261" t="s">
        <v>320</v>
      </c>
      <c r="OCP6" s="261" t="s">
        <v>320</v>
      </c>
      <c r="OCQ6" s="261" t="s">
        <v>320</v>
      </c>
      <c r="OCR6" s="261" t="s">
        <v>320</v>
      </c>
      <c r="OCS6" s="261" t="s">
        <v>320</v>
      </c>
      <c r="OCT6" s="261" t="s">
        <v>320</v>
      </c>
      <c r="OCU6" s="261" t="s">
        <v>320</v>
      </c>
      <c r="OCV6" s="261" t="s">
        <v>320</v>
      </c>
      <c r="OCW6" s="261" t="s">
        <v>320</v>
      </c>
      <c r="OCX6" s="261" t="s">
        <v>320</v>
      </c>
      <c r="OCY6" s="261" t="s">
        <v>320</v>
      </c>
      <c r="OCZ6" s="261" t="s">
        <v>320</v>
      </c>
      <c r="ODA6" s="261" t="s">
        <v>320</v>
      </c>
      <c r="ODB6" s="261" t="s">
        <v>320</v>
      </c>
      <c r="ODC6" s="261" t="s">
        <v>320</v>
      </c>
      <c r="ODD6" s="261" t="s">
        <v>320</v>
      </c>
      <c r="ODE6" s="261" t="s">
        <v>320</v>
      </c>
      <c r="ODF6" s="261" t="s">
        <v>320</v>
      </c>
      <c r="ODG6" s="261" t="s">
        <v>320</v>
      </c>
      <c r="ODH6" s="261" t="s">
        <v>320</v>
      </c>
      <c r="ODI6" s="261" t="s">
        <v>320</v>
      </c>
      <c r="ODJ6" s="261" t="s">
        <v>320</v>
      </c>
      <c r="ODK6" s="261" t="s">
        <v>320</v>
      </c>
      <c r="ODL6" s="261" t="s">
        <v>320</v>
      </c>
      <c r="ODM6" s="261" t="s">
        <v>320</v>
      </c>
      <c r="ODN6" s="261" t="s">
        <v>320</v>
      </c>
      <c r="ODO6" s="261" t="s">
        <v>320</v>
      </c>
      <c r="ODP6" s="261" t="s">
        <v>320</v>
      </c>
      <c r="ODQ6" s="261" t="s">
        <v>320</v>
      </c>
      <c r="ODR6" s="261" t="s">
        <v>320</v>
      </c>
      <c r="ODS6" s="261" t="s">
        <v>320</v>
      </c>
      <c r="ODT6" s="261" t="s">
        <v>320</v>
      </c>
      <c r="ODU6" s="261" t="s">
        <v>320</v>
      </c>
      <c r="ODV6" s="261" t="s">
        <v>320</v>
      </c>
      <c r="ODW6" s="261" t="s">
        <v>320</v>
      </c>
      <c r="ODX6" s="261" t="s">
        <v>320</v>
      </c>
      <c r="ODY6" s="261" t="s">
        <v>320</v>
      </c>
      <c r="ODZ6" s="261" t="s">
        <v>320</v>
      </c>
      <c r="OEA6" s="261" t="s">
        <v>320</v>
      </c>
      <c r="OEB6" s="261" t="s">
        <v>320</v>
      </c>
      <c r="OEC6" s="261" t="s">
        <v>320</v>
      </c>
      <c r="OED6" s="261" t="s">
        <v>320</v>
      </c>
      <c r="OEE6" s="261" t="s">
        <v>320</v>
      </c>
      <c r="OEF6" s="261" t="s">
        <v>320</v>
      </c>
      <c r="OEG6" s="261" t="s">
        <v>320</v>
      </c>
      <c r="OEH6" s="261" t="s">
        <v>320</v>
      </c>
      <c r="OEI6" s="261" t="s">
        <v>320</v>
      </c>
      <c r="OEJ6" s="261" t="s">
        <v>320</v>
      </c>
      <c r="OEK6" s="261" t="s">
        <v>320</v>
      </c>
      <c r="OEL6" s="261" t="s">
        <v>320</v>
      </c>
      <c r="OEM6" s="261" t="s">
        <v>320</v>
      </c>
      <c r="OEN6" s="261" t="s">
        <v>320</v>
      </c>
      <c r="OEO6" s="261" t="s">
        <v>320</v>
      </c>
      <c r="OEP6" s="261" t="s">
        <v>320</v>
      </c>
      <c r="OEQ6" s="261" t="s">
        <v>320</v>
      </c>
      <c r="OER6" s="261" t="s">
        <v>320</v>
      </c>
      <c r="OES6" s="261" t="s">
        <v>320</v>
      </c>
      <c r="OET6" s="261" t="s">
        <v>320</v>
      </c>
      <c r="OEU6" s="261" t="s">
        <v>320</v>
      </c>
      <c r="OEV6" s="261" t="s">
        <v>320</v>
      </c>
      <c r="OEW6" s="261" t="s">
        <v>320</v>
      </c>
      <c r="OEX6" s="261" t="s">
        <v>320</v>
      </c>
      <c r="OEY6" s="261" t="s">
        <v>320</v>
      </c>
      <c r="OEZ6" s="261" t="s">
        <v>320</v>
      </c>
      <c r="OFA6" s="261" t="s">
        <v>320</v>
      </c>
      <c r="OFB6" s="261" t="s">
        <v>320</v>
      </c>
      <c r="OFC6" s="261" t="s">
        <v>320</v>
      </c>
      <c r="OFD6" s="261" t="s">
        <v>320</v>
      </c>
      <c r="OFE6" s="261" t="s">
        <v>320</v>
      </c>
      <c r="OFF6" s="261" t="s">
        <v>320</v>
      </c>
      <c r="OFG6" s="261" t="s">
        <v>320</v>
      </c>
      <c r="OFH6" s="261" t="s">
        <v>320</v>
      </c>
      <c r="OFI6" s="261" t="s">
        <v>320</v>
      </c>
      <c r="OFJ6" s="261" t="s">
        <v>320</v>
      </c>
      <c r="OFK6" s="261" t="s">
        <v>320</v>
      </c>
      <c r="OFL6" s="261" t="s">
        <v>320</v>
      </c>
      <c r="OFM6" s="261" t="s">
        <v>320</v>
      </c>
      <c r="OFN6" s="261" t="s">
        <v>320</v>
      </c>
      <c r="OFO6" s="261" t="s">
        <v>320</v>
      </c>
      <c r="OFP6" s="261" t="s">
        <v>320</v>
      </c>
      <c r="OFQ6" s="261" t="s">
        <v>320</v>
      </c>
      <c r="OFR6" s="261" t="s">
        <v>320</v>
      </c>
      <c r="OFS6" s="261" t="s">
        <v>320</v>
      </c>
      <c r="OFT6" s="261" t="s">
        <v>320</v>
      </c>
      <c r="OFU6" s="261" t="s">
        <v>320</v>
      </c>
      <c r="OFV6" s="261" t="s">
        <v>320</v>
      </c>
      <c r="OFW6" s="261" t="s">
        <v>320</v>
      </c>
      <c r="OFX6" s="261" t="s">
        <v>320</v>
      </c>
      <c r="OFY6" s="261" t="s">
        <v>320</v>
      </c>
      <c r="OFZ6" s="261" t="s">
        <v>320</v>
      </c>
      <c r="OGA6" s="261" t="s">
        <v>320</v>
      </c>
      <c r="OGB6" s="261" t="s">
        <v>320</v>
      </c>
      <c r="OGC6" s="261" t="s">
        <v>320</v>
      </c>
      <c r="OGD6" s="261" t="s">
        <v>320</v>
      </c>
      <c r="OGE6" s="261" t="s">
        <v>320</v>
      </c>
      <c r="OGF6" s="261" t="s">
        <v>320</v>
      </c>
      <c r="OGG6" s="261" t="s">
        <v>320</v>
      </c>
      <c r="OGH6" s="261" t="s">
        <v>320</v>
      </c>
      <c r="OGI6" s="261" t="s">
        <v>320</v>
      </c>
      <c r="OGJ6" s="261" t="s">
        <v>320</v>
      </c>
      <c r="OGK6" s="261" t="s">
        <v>320</v>
      </c>
      <c r="OGL6" s="261" t="s">
        <v>320</v>
      </c>
      <c r="OGM6" s="261" t="s">
        <v>320</v>
      </c>
      <c r="OGN6" s="261" t="s">
        <v>320</v>
      </c>
      <c r="OGO6" s="261" t="s">
        <v>320</v>
      </c>
      <c r="OGP6" s="261" t="s">
        <v>320</v>
      </c>
      <c r="OGQ6" s="261" t="s">
        <v>320</v>
      </c>
      <c r="OGR6" s="261" t="s">
        <v>320</v>
      </c>
      <c r="OGS6" s="261" t="s">
        <v>320</v>
      </c>
      <c r="OGT6" s="261" t="s">
        <v>320</v>
      </c>
      <c r="OGU6" s="261" t="s">
        <v>320</v>
      </c>
      <c r="OGV6" s="261" t="s">
        <v>320</v>
      </c>
      <c r="OGW6" s="261" t="s">
        <v>320</v>
      </c>
      <c r="OGX6" s="261" t="s">
        <v>320</v>
      </c>
      <c r="OGY6" s="261" t="s">
        <v>320</v>
      </c>
      <c r="OGZ6" s="261" t="s">
        <v>320</v>
      </c>
      <c r="OHA6" s="261" t="s">
        <v>320</v>
      </c>
      <c r="OHB6" s="261" t="s">
        <v>320</v>
      </c>
      <c r="OHC6" s="261" t="s">
        <v>320</v>
      </c>
      <c r="OHD6" s="261" t="s">
        <v>320</v>
      </c>
      <c r="OHE6" s="261" t="s">
        <v>320</v>
      </c>
      <c r="OHF6" s="261" t="s">
        <v>320</v>
      </c>
      <c r="OHG6" s="261" t="s">
        <v>320</v>
      </c>
      <c r="OHH6" s="261" t="s">
        <v>320</v>
      </c>
      <c r="OHI6" s="261" t="s">
        <v>320</v>
      </c>
      <c r="OHJ6" s="261" t="s">
        <v>320</v>
      </c>
      <c r="OHK6" s="261" t="s">
        <v>320</v>
      </c>
      <c r="OHL6" s="261" t="s">
        <v>320</v>
      </c>
      <c r="OHM6" s="261" t="s">
        <v>320</v>
      </c>
      <c r="OHN6" s="261" t="s">
        <v>320</v>
      </c>
      <c r="OHO6" s="261" t="s">
        <v>320</v>
      </c>
      <c r="OHP6" s="261" t="s">
        <v>320</v>
      </c>
      <c r="OHQ6" s="261" t="s">
        <v>320</v>
      </c>
      <c r="OHR6" s="261" t="s">
        <v>320</v>
      </c>
      <c r="OHS6" s="261" t="s">
        <v>320</v>
      </c>
      <c r="OHT6" s="261" t="s">
        <v>320</v>
      </c>
      <c r="OHU6" s="261" t="s">
        <v>320</v>
      </c>
      <c r="OHV6" s="261" t="s">
        <v>320</v>
      </c>
      <c r="OHW6" s="261" t="s">
        <v>320</v>
      </c>
      <c r="OHX6" s="261" t="s">
        <v>320</v>
      </c>
      <c r="OHY6" s="261" t="s">
        <v>320</v>
      </c>
      <c r="OHZ6" s="261" t="s">
        <v>320</v>
      </c>
      <c r="OIA6" s="261" t="s">
        <v>320</v>
      </c>
      <c r="OIB6" s="261" t="s">
        <v>320</v>
      </c>
      <c r="OIC6" s="261" t="s">
        <v>320</v>
      </c>
      <c r="OID6" s="261" t="s">
        <v>320</v>
      </c>
      <c r="OIE6" s="261" t="s">
        <v>320</v>
      </c>
      <c r="OIF6" s="261" t="s">
        <v>320</v>
      </c>
      <c r="OIG6" s="261" t="s">
        <v>320</v>
      </c>
      <c r="OIH6" s="261" t="s">
        <v>320</v>
      </c>
      <c r="OII6" s="261" t="s">
        <v>320</v>
      </c>
      <c r="OIJ6" s="261" t="s">
        <v>320</v>
      </c>
      <c r="OIK6" s="261" t="s">
        <v>320</v>
      </c>
      <c r="OIL6" s="261" t="s">
        <v>320</v>
      </c>
      <c r="OIM6" s="261" t="s">
        <v>320</v>
      </c>
      <c r="OIN6" s="261" t="s">
        <v>320</v>
      </c>
      <c r="OIO6" s="261" t="s">
        <v>320</v>
      </c>
      <c r="OIP6" s="261" t="s">
        <v>320</v>
      </c>
      <c r="OIQ6" s="261" t="s">
        <v>320</v>
      </c>
      <c r="OIR6" s="261" t="s">
        <v>320</v>
      </c>
      <c r="OIS6" s="261" t="s">
        <v>320</v>
      </c>
      <c r="OIT6" s="261" t="s">
        <v>320</v>
      </c>
      <c r="OIU6" s="261" t="s">
        <v>320</v>
      </c>
      <c r="OIV6" s="261" t="s">
        <v>320</v>
      </c>
      <c r="OIW6" s="261" t="s">
        <v>320</v>
      </c>
      <c r="OIX6" s="261" t="s">
        <v>320</v>
      </c>
      <c r="OIY6" s="261" t="s">
        <v>320</v>
      </c>
      <c r="OIZ6" s="261" t="s">
        <v>320</v>
      </c>
      <c r="OJA6" s="261" t="s">
        <v>320</v>
      </c>
      <c r="OJB6" s="261" t="s">
        <v>320</v>
      </c>
      <c r="OJC6" s="261" t="s">
        <v>320</v>
      </c>
      <c r="OJD6" s="261" t="s">
        <v>320</v>
      </c>
      <c r="OJE6" s="261" t="s">
        <v>320</v>
      </c>
      <c r="OJF6" s="261" t="s">
        <v>320</v>
      </c>
      <c r="OJG6" s="261" t="s">
        <v>320</v>
      </c>
      <c r="OJH6" s="261" t="s">
        <v>320</v>
      </c>
      <c r="OJI6" s="261" t="s">
        <v>320</v>
      </c>
      <c r="OJJ6" s="261" t="s">
        <v>320</v>
      </c>
      <c r="OJK6" s="261" t="s">
        <v>320</v>
      </c>
      <c r="OJL6" s="261" t="s">
        <v>320</v>
      </c>
      <c r="OJM6" s="261" t="s">
        <v>320</v>
      </c>
      <c r="OJN6" s="261" t="s">
        <v>320</v>
      </c>
      <c r="OJO6" s="261" t="s">
        <v>320</v>
      </c>
      <c r="OJP6" s="261" t="s">
        <v>320</v>
      </c>
      <c r="OJQ6" s="261" t="s">
        <v>320</v>
      </c>
      <c r="OJR6" s="261" t="s">
        <v>320</v>
      </c>
      <c r="OJS6" s="261" t="s">
        <v>320</v>
      </c>
      <c r="OJT6" s="261" t="s">
        <v>320</v>
      </c>
      <c r="OJU6" s="261" t="s">
        <v>320</v>
      </c>
      <c r="OJV6" s="261" t="s">
        <v>320</v>
      </c>
      <c r="OJW6" s="261" t="s">
        <v>320</v>
      </c>
      <c r="OJX6" s="261" t="s">
        <v>320</v>
      </c>
      <c r="OJY6" s="261" t="s">
        <v>320</v>
      </c>
      <c r="OJZ6" s="261" t="s">
        <v>320</v>
      </c>
      <c r="OKA6" s="261" t="s">
        <v>320</v>
      </c>
      <c r="OKB6" s="261" t="s">
        <v>320</v>
      </c>
      <c r="OKC6" s="261" t="s">
        <v>320</v>
      </c>
      <c r="OKD6" s="261" t="s">
        <v>320</v>
      </c>
      <c r="OKE6" s="261" t="s">
        <v>320</v>
      </c>
      <c r="OKF6" s="261" t="s">
        <v>320</v>
      </c>
      <c r="OKG6" s="261" t="s">
        <v>320</v>
      </c>
      <c r="OKH6" s="261" t="s">
        <v>320</v>
      </c>
      <c r="OKI6" s="261" t="s">
        <v>320</v>
      </c>
      <c r="OKJ6" s="261" t="s">
        <v>320</v>
      </c>
      <c r="OKK6" s="261" t="s">
        <v>320</v>
      </c>
      <c r="OKL6" s="261" t="s">
        <v>320</v>
      </c>
      <c r="OKM6" s="261" t="s">
        <v>320</v>
      </c>
      <c r="OKN6" s="261" t="s">
        <v>320</v>
      </c>
      <c r="OKO6" s="261" t="s">
        <v>320</v>
      </c>
      <c r="OKP6" s="261" t="s">
        <v>320</v>
      </c>
      <c r="OKQ6" s="261" t="s">
        <v>320</v>
      </c>
      <c r="OKR6" s="261" t="s">
        <v>320</v>
      </c>
      <c r="OKS6" s="261" t="s">
        <v>320</v>
      </c>
      <c r="OKT6" s="261" t="s">
        <v>320</v>
      </c>
      <c r="OKU6" s="261" t="s">
        <v>320</v>
      </c>
      <c r="OKV6" s="261" t="s">
        <v>320</v>
      </c>
      <c r="OKW6" s="261" t="s">
        <v>320</v>
      </c>
      <c r="OKX6" s="261" t="s">
        <v>320</v>
      </c>
      <c r="OKY6" s="261" t="s">
        <v>320</v>
      </c>
      <c r="OKZ6" s="261" t="s">
        <v>320</v>
      </c>
      <c r="OLA6" s="261" t="s">
        <v>320</v>
      </c>
      <c r="OLB6" s="261" t="s">
        <v>320</v>
      </c>
      <c r="OLC6" s="261" t="s">
        <v>320</v>
      </c>
      <c r="OLD6" s="261" t="s">
        <v>320</v>
      </c>
      <c r="OLE6" s="261" t="s">
        <v>320</v>
      </c>
      <c r="OLF6" s="261" t="s">
        <v>320</v>
      </c>
      <c r="OLG6" s="261" t="s">
        <v>320</v>
      </c>
      <c r="OLH6" s="261" t="s">
        <v>320</v>
      </c>
      <c r="OLI6" s="261" t="s">
        <v>320</v>
      </c>
      <c r="OLJ6" s="261" t="s">
        <v>320</v>
      </c>
      <c r="OLK6" s="261" t="s">
        <v>320</v>
      </c>
      <c r="OLL6" s="261" t="s">
        <v>320</v>
      </c>
      <c r="OLM6" s="261" t="s">
        <v>320</v>
      </c>
      <c r="OLN6" s="261" t="s">
        <v>320</v>
      </c>
      <c r="OLO6" s="261" t="s">
        <v>320</v>
      </c>
      <c r="OLP6" s="261" t="s">
        <v>320</v>
      </c>
      <c r="OLQ6" s="261" t="s">
        <v>320</v>
      </c>
      <c r="OLR6" s="261" t="s">
        <v>320</v>
      </c>
      <c r="OLS6" s="261" t="s">
        <v>320</v>
      </c>
      <c r="OLT6" s="261" t="s">
        <v>320</v>
      </c>
      <c r="OLU6" s="261" t="s">
        <v>320</v>
      </c>
      <c r="OLV6" s="261" t="s">
        <v>320</v>
      </c>
      <c r="OLW6" s="261" t="s">
        <v>320</v>
      </c>
      <c r="OLX6" s="261" t="s">
        <v>320</v>
      </c>
      <c r="OLY6" s="261" t="s">
        <v>320</v>
      </c>
      <c r="OLZ6" s="261" t="s">
        <v>320</v>
      </c>
      <c r="OMA6" s="261" t="s">
        <v>320</v>
      </c>
      <c r="OMB6" s="261" t="s">
        <v>320</v>
      </c>
      <c r="OMC6" s="261" t="s">
        <v>320</v>
      </c>
      <c r="OMD6" s="261" t="s">
        <v>320</v>
      </c>
      <c r="OME6" s="261" t="s">
        <v>320</v>
      </c>
      <c r="OMF6" s="261" t="s">
        <v>320</v>
      </c>
      <c r="OMG6" s="261" t="s">
        <v>320</v>
      </c>
      <c r="OMH6" s="261" t="s">
        <v>320</v>
      </c>
      <c r="OMI6" s="261" t="s">
        <v>320</v>
      </c>
      <c r="OMJ6" s="261" t="s">
        <v>320</v>
      </c>
      <c r="OMK6" s="261" t="s">
        <v>320</v>
      </c>
      <c r="OML6" s="261" t="s">
        <v>320</v>
      </c>
      <c r="OMM6" s="261" t="s">
        <v>320</v>
      </c>
      <c r="OMN6" s="261" t="s">
        <v>320</v>
      </c>
      <c r="OMO6" s="261" t="s">
        <v>320</v>
      </c>
      <c r="OMP6" s="261" t="s">
        <v>320</v>
      </c>
      <c r="OMQ6" s="261" t="s">
        <v>320</v>
      </c>
      <c r="OMR6" s="261" t="s">
        <v>320</v>
      </c>
      <c r="OMS6" s="261" t="s">
        <v>320</v>
      </c>
      <c r="OMT6" s="261" t="s">
        <v>320</v>
      </c>
      <c r="OMU6" s="261" t="s">
        <v>320</v>
      </c>
      <c r="OMV6" s="261" t="s">
        <v>320</v>
      </c>
      <c r="OMW6" s="261" t="s">
        <v>320</v>
      </c>
      <c r="OMX6" s="261" t="s">
        <v>320</v>
      </c>
      <c r="OMY6" s="261" t="s">
        <v>320</v>
      </c>
      <c r="OMZ6" s="261" t="s">
        <v>320</v>
      </c>
      <c r="ONA6" s="261" t="s">
        <v>320</v>
      </c>
      <c r="ONB6" s="261" t="s">
        <v>320</v>
      </c>
      <c r="ONC6" s="261" t="s">
        <v>320</v>
      </c>
      <c r="OND6" s="261" t="s">
        <v>320</v>
      </c>
      <c r="ONE6" s="261" t="s">
        <v>320</v>
      </c>
      <c r="ONF6" s="261" t="s">
        <v>320</v>
      </c>
      <c r="ONG6" s="261" t="s">
        <v>320</v>
      </c>
      <c r="ONH6" s="261" t="s">
        <v>320</v>
      </c>
      <c r="ONI6" s="261" t="s">
        <v>320</v>
      </c>
      <c r="ONJ6" s="261" t="s">
        <v>320</v>
      </c>
      <c r="ONK6" s="261" t="s">
        <v>320</v>
      </c>
      <c r="ONL6" s="261" t="s">
        <v>320</v>
      </c>
      <c r="ONM6" s="261" t="s">
        <v>320</v>
      </c>
      <c r="ONN6" s="261" t="s">
        <v>320</v>
      </c>
      <c r="ONO6" s="261" t="s">
        <v>320</v>
      </c>
      <c r="ONP6" s="261" t="s">
        <v>320</v>
      </c>
      <c r="ONQ6" s="261" t="s">
        <v>320</v>
      </c>
      <c r="ONR6" s="261" t="s">
        <v>320</v>
      </c>
      <c r="ONS6" s="261" t="s">
        <v>320</v>
      </c>
      <c r="ONT6" s="261" t="s">
        <v>320</v>
      </c>
      <c r="ONU6" s="261" t="s">
        <v>320</v>
      </c>
      <c r="ONV6" s="261" t="s">
        <v>320</v>
      </c>
      <c r="ONW6" s="261" t="s">
        <v>320</v>
      </c>
      <c r="ONX6" s="261" t="s">
        <v>320</v>
      </c>
      <c r="ONY6" s="261" t="s">
        <v>320</v>
      </c>
      <c r="ONZ6" s="261" t="s">
        <v>320</v>
      </c>
      <c r="OOA6" s="261" t="s">
        <v>320</v>
      </c>
      <c r="OOB6" s="261" t="s">
        <v>320</v>
      </c>
      <c r="OOC6" s="261" t="s">
        <v>320</v>
      </c>
      <c r="OOD6" s="261" t="s">
        <v>320</v>
      </c>
      <c r="OOE6" s="261" t="s">
        <v>320</v>
      </c>
      <c r="OOF6" s="261" t="s">
        <v>320</v>
      </c>
      <c r="OOG6" s="261" t="s">
        <v>320</v>
      </c>
      <c r="OOH6" s="261" t="s">
        <v>320</v>
      </c>
      <c r="OOI6" s="261" t="s">
        <v>320</v>
      </c>
      <c r="OOJ6" s="261" t="s">
        <v>320</v>
      </c>
      <c r="OOK6" s="261" t="s">
        <v>320</v>
      </c>
      <c r="OOL6" s="261" t="s">
        <v>320</v>
      </c>
      <c r="OOM6" s="261" t="s">
        <v>320</v>
      </c>
      <c r="OON6" s="261" t="s">
        <v>320</v>
      </c>
      <c r="OOO6" s="261" t="s">
        <v>320</v>
      </c>
      <c r="OOP6" s="261" t="s">
        <v>320</v>
      </c>
      <c r="OOQ6" s="261" t="s">
        <v>320</v>
      </c>
      <c r="OOR6" s="261" t="s">
        <v>320</v>
      </c>
      <c r="OOS6" s="261" t="s">
        <v>320</v>
      </c>
      <c r="OOT6" s="261" t="s">
        <v>320</v>
      </c>
      <c r="OOU6" s="261" t="s">
        <v>320</v>
      </c>
      <c r="OOV6" s="261" t="s">
        <v>320</v>
      </c>
      <c r="OOW6" s="261" t="s">
        <v>320</v>
      </c>
      <c r="OOX6" s="261" t="s">
        <v>320</v>
      </c>
      <c r="OOY6" s="261" t="s">
        <v>320</v>
      </c>
      <c r="OOZ6" s="261" t="s">
        <v>320</v>
      </c>
      <c r="OPA6" s="261" t="s">
        <v>320</v>
      </c>
      <c r="OPB6" s="261" t="s">
        <v>320</v>
      </c>
      <c r="OPC6" s="261" t="s">
        <v>320</v>
      </c>
      <c r="OPD6" s="261" t="s">
        <v>320</v>
      </c>
      <c r="OPE6" s="261" t="s">
        <v>320</v>
      </c>
      <c r="OPF6" s="261" t="s">
        <v>320</v>
      </c>
      <c r="OPG6" s="261" t="s">
        <v>320</v>
      </c>
      <c r="OPH6" s="261" t="s">
        <v>320</v>
      </c>
      <c r="OPI6" s="261" t="s">
        <v>320</v>
      </c>
      <c r="OPJ6" s="261" t="s">
        <v>320</v>
      </c>
      <c r="OPK6" s="261" t="s">
        <v>320</v>
      </c>
      <c r="OPL6" s="261" t="s">
        <v>320</v>
      </c>
      <c r="OPM6" s="261" t="s">
        <v>320</v>
      </c>
      <c r="OPN6" s="261" t="s">
        <v>320</v>
      </c>
      <c r="OPO6" s="261" t="s">
        <v>320</v>
      </c>
      <c r="OPP6" s="261" t="s">
        <v>320</v>
      </c>
      <c r="OPQ6" s="261" t="s">
        <v>320</v>
      </c>
      <c r="OPR6" s="261" t="s">
        <v>320</v>
      </c>
      <c r="OPS6" s="261" t="s">
        <v>320</v>
      </c>
      <c r="OPT6" s="261" t="s">
        <v>320</v>
      </c>
      <c r="OPU6" s="261" t="s">
        <v>320</v>
      </c>
      <c r="OPV6" s="261" t="s">
        <v>320</v>
      </c>
      <c r="OPW6" s="261" t="s">
        <v>320</v>
      </c>
      <c r="OPX6" s="261" t="s">
        <v>320</v>
      </c>
      <c r="OPY6" s="261" t="s">
        <v>320</v>
      </c>
      <c r="OPZ6" s="261" t="s">
        <v>320</v>
      </c>
      <c r="OQA6" s="261" t="s">
        <v>320</v>
      </c>
      <c r="OQB6" s="261" t="s">
        <v>320</v>
      </c>
      <c r="OQC6" s="261" t="s">
        <v>320</v>
      </c>
      <c r="OQD6" s="261" t="s">
        <v>320</v>
      </c>
      <c r="OQE6" s="261" t="s">
        <v>320</v>
      </c>
      <c r="OQF6" s="261" t="s">
        <v>320</v>
      </c>
      <c r="OQG6" s="261" t="s">
        <v>320</v>
      </c>
      <c r="OQH6" s="261" t="s">
        <v>320</v>
      </c>
      <c r="OQI6" s="261" t="s">
        <v>320</v>
      </c>
      <c r="OQJ6" s="261" t="s">
        <v>320</v>
      </c>
      <c r="OQK6" s="261" t="s">
        <v>320</v>
      </c>
      <c r="OQL6" s="261" t="s">
        <v>320</v>
      </c>
      <c r="OQM6" s="261" t="s">
        <v>320</v>
      </c>
      <c r="OQN6" s="261" t="s">
        <v>320</v>
      </c>
      <c r="OQO6" s="261" t="s">
        <v>320</v>
      </c>
      <c r="OQP6" s="261" t="s">
        <v>320</v>
      </c>
      <c r="OQQ6" s="261" t="s">
        <v>320</v>
      </c>
      <c r="OQR6" s="261" t="s">
        <v>320</v>
      </c>
      <c r="OQS6" s="261" t="s">
        <v>320</v>
      </c>
      <c r="OQT6" s="261" t="s">
        <v>320</v>
      </c>
      <c r="OQU6" s="261" t="s">
        <v>320</v>
      </c>
      <c r="OQV6" s="261" t="s">
        <v>320</v>
      </c>
      <c r="OQW6" s="261" t="s">
        <v>320</v>
      </c>
      <c r="OQX6" s="261" t="s">
        <v>320</v>
      </c>
      <c r="OQY6" s="261" t="s">
        <v>320</v>
      </c>
      <c r="OQZ6" s="261" t="s">
        <v>320</v>
      </c>
      <c r="ORA6" s="261" t="s">
        <v>320</v>
      </c>
      <c r="ORB6" s="261" t="s">
        <v>320</v>
      </c>
      <c r="ORC6" s="261" t="s">
        <v>320</v>
      </c>
      <c r="ORD6" s="261" t="s">
        <v>320</v>
      </c>
      <c r="ORE6" s="261" t="s">
        <v>320</v>
      </c>
      <c r="ORF6" s="261" t="s">
        <v>320</v>
      </c>
      <c r="ORG6" s="261" t="s">
        <v>320</v>
      </c>
      <c r="ORH6" s="261" t="s">
        <v>320</v>
      </c>
      <c r="ORI6" s="261" t="s">
        <v>320</v>
      </c>
      <c r="ORJ6" s="261" t="s">
        <v>320</v>
      </c>
      <c r="ORK6" s="261" t="s">
        <v>320</v>
      </c>
      <c r="ORL6" s="261" t="s">
        <v>320</v>
      </c>
      <c r="ORM6" s="261" t="s">
        <v>320</v>
      </c>
      <c r="ORN6" s="261" t="s">
        <v>320</v>
      </c>
      <c r="ORO6" s="261" t="s">
        <v>320</v>
      </c>
      <c r="ORP6" s="261" t="s">
        <v>320</v>
      </c>
      <c r="ORQ6" s="261" t="s">
        <v>320</v>
      </c>
      <c r="ORR6" s="261" t="s">
        <v>320</v>
      </c>
      <c r="ORS6" s="261" t="s">
        <v>320</v>
      </c>
      <c r="ORT6" s="261" t="s">
        <v>320</v>
      </c>
      <c r="ORU6" s="261" t="s">
        <v>320</v>
      </c>
      <c r="ORV6" s="261" t="s">
        <v>320</v>
      </c>
      <c r="ORW6" s="261" t="s">
        <v>320</v>
      </c>
      <c r="ORX6" s="261" t="s">
        <v>320</v>
      </c>
      <c r="ORY6" s="261" t="s">
        <v>320</v>
      </c>
      <c r="ORZ6" s="261" t="s">
        <v>320</v>
      </c>
      <c r="OSA6" s="261" t="s">
        <v>320</v>
      </c>
      <c r="OSB6" s="261" t="s">
        <v>320</v>
      </c>
      <c r="OSC6" s="261" t="s">
        <v>320</v>
      </c>
      <c r="OSD6" s="261" t="s">
        <v>320</v>
      </c>
      <c r="OSE6" s="261" t="s">
        <v>320</v>
      </c>
      <c r="OSF6" s="261" t="s">
        <v>320</v>
      </c>
      <c r="OSG6" s="261" t="s">
        <v>320</v>
      </c>
      <c r="OSH6" s="261" t="s">
        <v>320</v>
      </c>
      <c r="OSI6" s="261" t="s">
        <v>320</v>
      </c>
      <c r="OSJ6" s="261" t="s">
        <v>320</v>
      </c>
      <c r="OSK6" s="261" t="s">
        <v>320</v>
      </c>
      <c r="OSL6" s="261" t="s">
        <v>320</v>
      </c>
      <c r="OSM6" s="261" t="s">
        <v>320</v>
      </c>
      <c r="OSN6" s="261" t="s">
        <v>320</v>
      </c>
      <c r="OSO6" s="261" t="s">
        <v>320</v>
      </c>
      <c r="OSP6" s="261" t="s">
        <v>320</v>
      </c>
      <c r="OSQ6" s="261" t="s">
        <v>320</v>
      </c>
      <c r="OSR6" s="261" t="s">
        <v>320</v>
      </c>
      <c r="OSS6" s="261" t="s">
        <v>320</v>
      </c>
      <c r="OST6" s="261" t="s">
        <v>320</v>
      </c>
      <c r="OSU6" s="261" t="s">
        <v>320</v>
      </c>
      <c r="OSV6" s="261" t="s">
        <v>320</v>
      </c>
      <c r="OSW6" s="261" t="s">
        <v>320</v>
      </c>
      <c r="OSX6" s="261" t="s">
        <v>320</v>
      </c>
      <c r="OSY6" s="261" t="s">
        <v>320</v>
      </c>
      <c r="OSZ6" s="261" t="s">
        <v>320</v>
      </c>
      <c r="OTA6" s="261" t="s">
        <v>320</v>
      </c>
      <c r="OTB6" s="261" t="s">
        <v>320</v>
      </c>
      <c r="OTC6" s="261" t="s">
        <v>320</v>
      </c>
      <c r="OTD6" s="261" t="s">
        <v>320</v>
      </c>
      <c r="OTE6" s="261" t="s">
        <v>320</v>
      </c>
      <c r="OTF6" s="261" t="s">
        <v>320</v>
      </c>
      <c r="OTG6" s="261" t="s">
        <v>320</v>
      </c>
      <c r="OTH6" s="261" t="s">
        <v>320</v>
      </c>
      <c r="OTI6" s="261" t="s">
        <v>320</v>
      </c>
      <c r="OTJ6" s="261" t="s">
        <v>320</v>
      </c>
      <c r="OTK6" s="261" t="s">
        <v>320</v>
      </c>
      <c r="OTL6" s="261" t="s">
        <v>320</v>
      </c>
      <c r="OTM6" s="261" t="s">
        <v>320</v>
      </c>
      <c r="OTN6" s="261" t="s">
        <v>320</v>
      </c>
      <c r="OTO6" s="261" t="s">
        <v>320</v>
      </c>
      <c r="OTP6" s="261" t="s">
        <v>320</v>
      </c>
      <c r="OTQ6" s="261" t="s">
        <v>320</v>
      </c>
      <c r="OTR6" s="261" t="s">
        <v>320</v>
      </c>
      <c r="OTS6" s="261" t="s">
        <v>320</v>
      </c>
      <c r="OTT6" s="261" t="s">
        <v>320</v>
      </c>
      <c r="OTU6" s="261" t="s">
        <v>320</v>
      </c>
      <c r="OTV6" s="261" t="s">
        <v>320</v>
      </c>
      <c r="OTW6" s="261" t="s">
        <v>320</v>
      </c>
      <c r="OTX6" s="261" t="s">
        <v>320</v>
      </c>
      <c r="OTY6" s="261" t="s">
        <v>320</v>
      </c>
      <c r="OTZ6" s="261" t="s">
        <v>320</v>
      </c>
      <c r="OUA6" s="261" t="s">
        <v>320</v>
      </c>
      <c r="OUB6" s="261" t="s">
        <v>320</v>
      </c>
      <c r="OUC6" s="261" t="s">
        <v>320</v>
      </c>
      <c r="OUD6" s="261" t="s">
        <v>320</v>
      </c>
      <c r="OUE6" s="261" t="s">
        <v>320</v>
      </c>
      <c r="OUF6" s="261" t="s">
        <v>320</v>
      </c>
      <c r="OUG6" s="261" t="s">
        <v>320</v>
      </c>
      <c r="OUH6" s="261" t="s">
        <v>320</v>
      </c>
      <c r="OUI6" s="261" t="s">
        <v>320</v>
      </c>
      <c r="OUJ6" s="261" t="s">
        <v>320</v>
      </c>
      <c r="OUK6" s="261" t="s">
        <v>320</v>
      </c>
      <c r="OUL6" s="261" t="s">
        <v>320</v>
      </c>
      <c r="OUM6" s="261" t="s">
        <v>320</v>
      </c>
      <c r="OUN6" s="261" t="s">
        <v>320</v>
      </c>
      <c r="OUO6" s="261" t="s">
        <v>320</v>
      </c>
      <c r="OUP6" s="261" t="s">
        <v>320</v>
      </c>
      <c r="OUQ6" s="261" t="s">
        <v>320</v>
      </c>
      <c r="OUR6" s="261" t="s">
        <v>320</v>
      </c>
      <c r="OUS6" s="261" t="s">
        <v>320</v>
      </c>
      <c r="OUT6" s="261" t="s">
        <v>320</v>
      </c>
      <c r="OUU6" s="261" t="s">
        <v>320</v>
      </c>
      <c r="OUV6" s="261" t="s">
        <v>320</v>
      </c>
      <c r="OUW6" s="261" t="s">
        <v>320</v>
      </c>
      <c r="OUX6" s="261" t="s">
        <v>320</v>
      </c>
      <c r="OUY6" s="261" t="s">
        <v>320</v>
      </c>
      <c r="OUZ6" s="261" t="s">
        <v>320</v>
      </c>
      <c r="OVA6" s="261" t="s">
        <v>320</v>
      </c>
      <c r="OVB6" s="261" t="s">
        <v>320</v>
      </c>
      <c r="OVC6" s="261" t="s">
        <v>320</v>
      </c>
      <c r="OVD6" s="261" t="s">
        <v>320</v>
      </c>
      <c r="OVE6" s="261" t="s">
        <v>320</v>
      </c>
      <c r="OVF6" s="261" t="s">
        <v>320</v>
      </c>
      <c r="OVG6" s="261" t="s">
        <v>320</v>
      </c>
      <c r="OVH6" s="261" t="s">
        <v>320</v>
      </c>
      <c r="OVI6" s="261" t="s">
        <v>320</v>
      </c>
      <c r="OVJ6" s="261" t="s">
        <v>320</v>
      </c>
      <c r="OVK6" s="261" t="s">
        <v>320</v>
      </c>
      <c r="OVL6" s="261" t="s">
        <v>320</v>
      </c>
      <c r="OVM6" s="261" t="s">
        <v>320</v>
      </c>
      <c r="OVN6" s="261" t="s">
        <v>320</v>
      </c>
      <c r="OVO6" s="261" t="s">
        <v>320</v>
      </c>
      <c r="OVP6" s="261" t="s">
        <v>320</v>
      </c>
      <c r="OVQ6" s="261" t="s">
        <v>320</v>
      </c>
      <c r="OVR6" s="261" t="s">
        <v>320</v>
      </c>
      <c r="OVS6" s="261" t="s">
        <v>320</v>
      </c>
      <c r="OVT6" s="261" t="s">
        <v>320</v>
      </c>
      <c r="OVU6" s="261" t="s">
        <v>320</v>
      </c>
      <c r="OVV6" s="261" t="s">
        <v>320</v>
      </c>
      <c r="OVW6" s="261" t="s">
        <v>320</v>
      </c>
      <c r="OVX6" s="261" t="s">
        <v>320</v>
      </c>
      <c r="OVY6" s="261" t="s">
        <v>320</v>
      </c>
      <c r="OVZ6" s="261" t="s">
        <v>320</v>
      </c>
      <c r="OWA6" s="261" t="s">
        <v>320</v>
      </c>
      <c r="OWB6" s="261" t="s">
        <v>320</v>
      </c>
      <c r="OWC6" s="261" t="s">
        <v>320</v>
      </c>
      <c r="OWD6" s="261" t="s">
        <v>320</v>
      </c>
      <c r="OWE6" s="261" t="s">
        <v>320</v>
      </c>
      <c r="OWF6" s="261" t="s">
        <v>320</v>
      </c>
      <c r="OWG6" s="261" t="s">
        <v>320</v>
      </c>
      <c r="OWH6" s="261" t="s">
        <v>320</v>
      </c>
      <c r="OWI6" s="261" t="s">
        <v>320</v>
      </c>
      <c r="OWJ6" s="261" t="s">
        <v>320</v>
      </c>
      <c r="OWK6" s="261" t="s">
        <v>320</v>
      </c>
      <c r="OWL6" s="261" t="s">
        <v>320</v>
      </c>
      <c r="OWM6" s="261" t="s">
        <v>320</v>
      </c>
      <c r="OWN6" s="261" t="s">
        <v>320</v>
      </c>
      <c r="OWO6" s="261" t="s">
        <v>320</v>
      </c>
      <c r="OWP6" s="261" t="s">
        <v>320</v>
      </c>
      <c r="OWQ6" s="261" t="s">
        <v>320</v>
      </c>
      <c r="OWR6" s="261" t="s">
        <v>320</v>
      </c>
      <c r="OWS6" s="261" t="s">
        <v>320</v>
      </c>
      <c r="OWT6" s="261" t="s">
        <v>320</v>
      </c>
      <c r="OWU6" s="261" t="s">
        <v>320</v>
      </c>
      <c r="OWV6" s="261" t="s">
        <v>320</v>
      </c>
      <c r="OWW6" s="261" t="s">
        <v>320</v>
      </c>
      <c r="OWX6" s="261" t="s">
        <v>320</v>
      </c>
      <c r="OWY6" s="261" t="s">
        <v>320</v>
      </c>
      <c r="OWZ6" s="261" t="s">
        <v>320</v>
      </c>
      <c r="OXA6" s="261" t="s">
        <v>320</v>
      </c>
      <c r="OXB6" s="261" t="s">
        <v>320</v>
      </c>
      <c r="OXC6" s="261" t="s">
        <v>320</v>
      </c>
      <c r="OXD6" s="261" t="s">
        <v>320</v>
      </c>
      <c r="OXE6" s="261" t="s">
        <v>320</v>
      </c>
      <c r="OXF6" s="261" t="s">
        <v>320</v>
      </c>
      <c r="OXG6" s="261" t="s">
        <v>320</v>
      </c>
      <c r="OXH6" s="261" t="s">
        <v>320</v>
      </c>
      <c r="OXI6" s="261" t="s">
        <v>320</v>
      </c>
      <c r="OXJ6" s="261" t="s">
        <v>320</v>
      </c>
      <c r="OXK6" s="261" t="s">
        <v>320</v>
      </c>
      <c r="OXL6" s="261" t="s">
        <v>320</v>
      </c>
      <c r="OXM6" s="261" t="s">
        <v>320</v>
      </c>
      <c r="OXN6" s="261" t="s">
        <v>320</v>
      </c>
      <c r="OXO6" s="261" t="s">
        <v>320</v>
      </c>
      <c r="OXP6" s="261" t="s">
        <v>320</v>
      </c>
      <c r="OXQ6" s="261" t="s">
        <v>320</v>
      </c>
      <c r="OXR6" s="261" t="s">
        <v>320</v>
      </c>
      <c r="OXS6" s="261" t="s">
        <v>320</v>
      </c>
      <c r="OXT6" s="261" t="s">
        <v>320</v>
      </c>
      <c r="OXU6" s="261" t="s">
        <v>320</v>
      </c>
      <c r="OXV6" s="261" t="s">
        <v>320</v>
      </c>
      <c r="OXW6" s="261" t="s">
        <v>320</v>
      </c>
      <c r="OXX6" s="261" t="s">
        <v>320</v>
      </c>
      <c r="OXY6" s="261" t="s">
        <v>320</v>
      </c>
      <c r="OXZ6" s="261" t="s">
        <v>320</v>
      </c>
      <c r="OYA6" s="261" t="s">
        <v>320</v>
      </c>
      <c r="OYB6" s="261" t="s">
        <v>320</v>
      </c>
      <c r="OYC6" s="261" t="s">
        <v>320</v>
      </c>
      <c r="OYD6" s="261" t="s">
        <v>320</v>
      </c>
      <c r="OYE6" s="261" t="s">
        <v>320</v>
      </c>
      <c r="OYF6" s="261" t="s">
        <v>320</v>
      </c>
      <c r="OYG6" s="261" t="s">
        <v>320</v>
      </c>
      <c r="OYH6" s="261" t="s">
        <v>320</v>
      </c>
      <c r="OYI6" s="261" t="s">
        <v>320</v>
      </c>
      <c r="OYJ6" s="261" t="s">
        <v>320</v>
      </c>
      <c r="OYK6" s="261" t="s">
        <v>320</v>
      </c>
      <c r="OYL6" s="261" t="s">
        <v>320</v>
      </c>
      <c r="OYM6" s="261" t="s">
        <v>320</v>
      </c>
      <c r="OYN6" s="261" t="s">
        <v>320</v>
      </c>
      <c r="OYO6" s="261" t="s">
        <v>320</v>
      </c>
      <c r="OYP6" s="261" t="s">
        <v>320</v>
      </c>
      <c r="OYQ6" s="261" t="s">
        <v>320</v>
      </c>
      <c r="OYR6" s="261" t="s">
        <v>320</v>
      </c>
      <c r="OYS6" s="261" t="s">
        <v>320</v>
      </c>
      <c r="OYT6" s="261" t="s">
        <v>320</v>
      </c>
      <c r="OYU6" s="261" t="s">
        <v>320</v>
      </c>
      <c r="OYV6" s="261" t="s">
        <v>320</v>
      </c>
      <c r="OYW6" s="261" t="s">
        <v>320</v>
      </c>
      <c r="OYX6" s="261" t="s">
        <v>320</v>
      </c>
      <c r="OYY6" s="261" t="s">
        <v>320</v>
      </c>
      <c r="OYZ6" s="261" t="s">
        <v>320</v>
      </c>
      <c r="OZA6" s="261" t="s">
        <v>320</v>
      </c>
      <c r="OZB6" s="261" t="s">
        <v>320</v>
      </c>
      <c r="OZC6" s="261" t="s">
        <v>320</v>
      </c>
      <c r="OZD6" s="261" t="s">
        <v>320</v>
      </c>
      <c r="OZE6" s="261" t="s">
        <v>320</v>
      </c>
      <c r="OZF6" s="261" t="s">
        <v>320</v>
      </c>
      <c r="OZG6" s="261" t="s">
        <v>320</v>
      </c>
      <c r="OZH6" s="261" t="s">
        <v>320</v>
      </c>
      <c r="OZI6" s="261" t="s">
        <v>320</v>
      </c>
      <c r="OZJ6" s="261" t="s">
        <v>320</v>
      </c>
      <c r="OZK6" s="261" t="s">
        <v>320</v>
      </c>
      <c r="OZL6" s="261" t="s">
        <v>320</v>
      </c>
      <c r="OZM6" s="261" t="s">
        <v>320</v>
      </c>
      <c r="OZN6" s="261" t="s">
        <v>320</v>
      </c>
      <c r="OZO6" s="261" t="s">
        <v>320</v>
      </c>
      <c r="OZP6" s="261" t="s">
        <v>320</v>
      </c>
      <c r="OZQ6" s="261" t="s">
        <v>320</v>
      </c>
      <c r="OZR6" s="261" t="s">
        <v>320</v>
      </c>
      <c r="OZS6" s="261" t="s">
        <v>320</v>
      </c>
      <c r="OZT6" s="261" t="s">
        <v>320</v>
      </c>
      <c r="OZU6" s="261" t="s">
        <v>320</v>
      </c>
      <c r="OZV6" s="261" t="s">
        <v>320</v>
      </c>
      <c r="OZW6" s="261" t="s">
        <v>320</v>
      </c>
      <c r="OZX6" s="261" t="s">
        <v>320</v>
      </c>
      <c r="OZY6" s="261" t="s">
        <v>320</v>
      </c>
      <c r="OZZ6" s="261" t="s">
        <v>320</v>
      </c>
      <c r="PAA6" s="261" t="s">
        <v>320</v>
      </c>
      <c r="PAB6" s="261" t="s">
        <v>320</v>
      </c>
      <c r="PAC6" s="261" t="s">
        <v>320</v>
      </c>
      <c r="PAD6" s="261" t="s">
        <v>320</v>
      </c>
      <c r="PAE6" s="261" t="s">
        <v>320</v>
      </c>
      <c r="PAF6" s="261" t="s">
        <v>320</v>
      </c>
      <c r="PAG6" s="261" t="s">
        <v>320</v>
      </c>
      <c r="PAH6" s="261" t="s">
        <v>320</v>
      </c>
      <c r="PAI6" s="261" t="s">
        <v>320</v>
      </c>
      <c r="PAJ6" s="261" t="s">
        <v>320</v>
      </c>
      <c r="PAK6" s="261" t="s">
        <v>320</v>
      </c>
      <c r="PAL6" s="261" t="s">
        <v>320</v>
      </c>
      <c r="PAM6" s="261" t="s">
        <v>320</v>
      </c>
      <c r="PAN6" s="261" t="s">
        <v>320</v>
      </c>
      <c r="PAO6" s="261" t="s">
        <v>320</v>
      </c>
      <c r="PAP6" s="261" t="s">
        <v>320</v>
      </c>
      <c r="PAQ6" s="261" t="s">
        <v>320</v>
      </c>
      <c r="PAR6" s="261" t="s">
        <v>320</v>
      </c>
      <c r="PAS6" s="261" t="s">
        <v>320</v>
      </c>
      <c r="PAT6" s="261" t="s">
        <v>320</v>
      </c>
      <c r="PAU6" s="261" t="s">
        <v>320</v>
      </c>
      <c r="PAV6" s="261" t="s">
        <v>320</v>
      </c>
      <c r="PAW6" s="261" t="s">
        <v>320</v>
      </c>
      <c r="PAX6" s="261" t="s">
        <v>320</v>
      </c>
      <c r="PAY6" s="261" t="s">
        <v>320</v>
      </c>
      <c r="PAZ6" s="261" t="s">
        <v>320</v>
      </c>
      <c r="PBA6" s="261" t="s">
        <v>320</v>
      </c>
      <c r="PBB6" s="261" t="s">
        <v>320</v>
      </c>
      <c r="PBC6" s="261" t="s">
        <v>320</v>
      </c>
      <c r="PBD6" s="261" t="s">
        <v>320</v>
      </c>
      <c r="PBE6" s="261" t="s">
        <v>320</v>
      </c>
      <c r="PBF6" s="261" t="s">
        <v>320</v>
      </c>
      <c r="PBG6" s="261" t="s">
        <v>320</v>
      </c>
      <c r="PBH6" s="261" t="s">
        <v>320</v>
      </c>
      <c r="PBI6" s="261" t="s">
        <v>320</v>
      </c>
      <c r="PBJ6" s="261" t="s">
        <v>320</v>
      </c>
      <c r="PBK6" s="261" t="s">
        <v>320</v>
      </c>
      <c r="PBL6" s="261" t="s">
        <v>320</v>
      </c>
      <c r="PBM6" s="261" t="s">
        <v>320</v>
      </c>
      <c r="PBN6" s="261" t="s">
        <v>320</v>
      </c>
      <c r="PBO6" s="261" t="s">
        <v>320</v>
      </c>
      <c r="PBP6" s="261" t="s">
        <v>320</v>
      </c>
      <c r="PBQ6" s="261" t="s">
        <v>320</v>
      </c>
      <c r="PBR6" s="261" t="s">
        <v>320</v>
      </c>
      <c r="PBS6" s="261" t="s">
        <v>320</v>
      </c>
      <c r="PBT6" s="261" t="s">
        <v>320</v>
      </c>
      <c r="PBU6" s="261" t="s">
        <v>320</v>
      </c>
      <c r="PBV6" s="261" t="s">
        <v>320</v>
      </c>
      <c r="PBW6" s="261" t="s">
        <v>320</v>
      </c>
      <c r="PBX6" s="261" t="s">
        <v>320</v>
      </c>
      <c r="PBY6" s="261" t="s">
        <v>320</v>
      </c>
      <c r="PBZ6" s="261" t="s">
        <v>320</v>
      </c>
      <c r="PCA6" s="261" t="s">
        <v>320</v>
      </c>
      <c r="PCB6" s="261" t="s">
        <v>320</v>
      </c>
      <c r="PCC6" s="261" t="s">
        <v>320</v>
      </c>
      <c r="PCD6" s="261" t="s">
        <v>320</v>
      </c>
      <c r="PCE6" s="261" t="s">
        <v>320</v>
      </c>
      <c r="PCF6" s="261" t="s">
        <v>320</v>
      </c>
      <c r="PCG6" s="261" t="s">
        <v>320</v>
      </c>
      <c r="PCH6" s="261" t="s">
        <v>320</v>
      </c>
      <c r="PCI6" s="261" t="s">
        <v>320</v>
      </c>
      <c r="PCJ6" s="261" t="s">
        <v>320</v>
      </c>
      <c r="PCK6" s="261" t="s">
        <v>320</v>
      </c>
      <c r="PCL6" s="261" t="s">
        <v>320</v>
      </c>
      <c r="PCM6" s="261" t="s">
        <v>320</v>
      </c>
      <c r="PCN6" s="261" t="s">
        <v>320</v>
      </c>
      <c r="PCO6" s="261" t="s">
        <v>320</v>
      </c>
      <c r="PCP6" s="261" t="s">
        <v>320</v>
      </c>
      <c r="PCQ6" s="261" t="s">
        <v>320</v>
      </c>
      <c r="PCR6" s="261" t="s">
        <v>320</v>
      </c>
      <c r="PCS6" s="261" t="s">
        <v>320</v>
      </c>
      <c r="PCT6" s="261" t="s">
        <v>320</v>
      </c>
      <c r="PCU6" s="261" t="s">
        <v>320</v>
      </c>
      <c r="PCV6" s="261" t="s">
        <v>320</v>
      </c>
      <c r="PCW6" s="261" t="s">
        <v>320</v>
      </c>
      <c r="PCX6" s="261" t="s">
        <v>320</v>
      </c>
      <c r="PCY6" s="261" t="s">
        <v>320</v>
      </c>
      <c r="PCZ6" s="261" t="s">
        <v>320</v>
      </c>
      <c r="PDA6" s="261" t="s">
        <v>320</v>
      </c>
      <c r="PDB6" s="261" t="s">
        <v>320</v>
      </c>
      <c r="PDC6" s="261" t="s">
        <v>320</v>
      </c>
      <c r="PDD6" s="261" t="s">
        <v>320</v>
      </c>
      <c r="PDE6" s="261" t="s">
        <v>320</v>
      </c>
      <c r="PDF6" s="261" t="s">
        <v>320</v>
      </c>
      <c r="PDG6" s="261" t="s">
        <v>320</v>
      </c>
      <c r="PDH6" s="261" t="s">
        <v>320</v>
      </c>
      <c r="PDI6" s="261" t="s">
        <v>320</v>
      </c>
      <c r="PDJ6" s="261" t="s">
        <v>320</v>
      </c>
      <c r="PDK6" s="261" t="s">
        <v>320</v>
      </c>
      <c r="PDL6" s="261" t="s">
        <v>320</v>
      </c>
      <c r="PDM6" s="261" t="s">
        <v>320</v>
      </c>
      <c r="PDN6" s="261" t="s">
        <v>320</v>
      </c>
      <c r="PDO6" s="261" t="s">
        <v>320</v>
      </c>
      <c r="PDP6" s="261" t="s">
        <v>320</v>
      </c>
      <c r="PDQ6" s="261" t="s">
        <v>320</v>
      </c>
      <c r="PDR6" s="261" t="s">
        <v>320</v>
      </c>
      <c r="PDS6" s="261" t="s">
        <v>320</v>
      </c>
      <c r="PDT6" s="261" t="s">
        <v>320</v>
      </c>
      <c r="PDU6" s="261" t="s">
        <v>320</v>
      </c>
      <c r="PDV6" s="261" t="s">
        <v>320</v>
      </c>
      <c r="PDW6" s="261" t="s">
        <v>320</v>
      </c>
      <c r="PDX6" s="261" t="s">
        <v>320</v>
      </c>
      <c r="PDY6" s="261" t="s">
        <v>320</v>
      </c>
      <c r="PDZ6" s="261" t="s">
        <v>320</v>
      </c>
      <c r="PEA6" s="261" t="s">
        <v>320</v>
      </c>
      <c r="PEB6" s="261" t="s">
        <v>320</v>
      </c>
      <c r="PEC6" s="261" t="s">
        <v>320</v>
      </c>
      <c r="PED6" s="261" t="s">
        <v>320</v>
      </c>
      <c r="PEE6" s="261" t="s">
        <v>320</v>
      </c>
      <c r="PEF6" s="261" t="s">
        <v>320</v>
      </c>
      <c r="PEG6" s="261" t="s">
        <v>320</v>
      </c>
      <c r="PEH6" s="261" t="s">
        <v>320</v>
      </c>
      <c r="PEI6" s="261" t="s">
        <v>320</v>
      </c>
      <c r="PEJ6" s="261" t="s">
        <v>320</v>
      </c>
      <c r="PEK6" s="261" t="s">
        <v>320</v>
      </c>
      <c r="PEL6" s="261" t="s">
        <v>320</v>
      </c>
      <c r="PEM6" s="261" t="s">
        <v>320</v>
      </c>
      <c r="PEN6" s="261" t="s">
        <v>320</v>
      </c>
      <c r="PEO6" s="261" t="s">
        <v>320</v>
      </c>
      <c r="PEP6" s="261" t="s">
        <v>320</v>
      </c>
      <c r="PEQ6" s="261" t="s">
        <v>320</v>
      </c>
      <c r="PER6" s="261" t="s">
        <v>320</v>
      </c>
      <c r="PES6" s="261" t="s">
        <v>320</v>
      </c>
      <c r="PET6" s="261" t="s">
        <v>320</v>
      </c>
      <c r="PEU6" s="261" t="s">
        <v>320</v>
      </c>
      <c r="PEV6" s="261" t="s">
        <v>320</v>
      </c>
      <c r="PEW6" s="261" t="s">
        <v>320</v>
      </c>
      <c r="PEX6" s="261" t="s">
        <v>320</v>
      </c>
      <c r="PEY6" s="261" t="s">
        <v>320</v>
      </c>
      <c r="PEZ6" s="261" t="s">
        <v>320</v>
      </c>
      <c r="PFA6" s="261" t="s">
        <v>320</v>
      </c>
      <c r="PFB6" s="261" t="s">
        <v>320</v>
      </c>
      <c r="PFC6" s="261" t="s">
        <v>320</v>
      </c>
      <c r="PFD6" s="261" t="s">
        <v>320</v>
      </c>
      <c r="PFE6" s="261" t="s">
        <v>320</v>
      </c>
      <c r="PFF6" s="261" t="s">
        <v>320</v>
      </c>
      <c r="PFG6" s="261" t="s">
        <v>320</v>
      </c>
      <c r="PFH6" s="261" t="s">
        <v>320</v>
      </c>
      <c r="PFI6" s="261" t="s">
        <v>320</v>
      </c>
      <c r="PFJ6" s="261" t="s">
        <v>320</v>
      </c>
      <c r="PFK6" s="261" t="s">
        <v>320</v>
      </c>
      <c r="PFL6" s="261" t="s">
        <v>320</v>
      </c>
      <c r="PFM6" s="261" t="s">
        <v>320</v>
      </c>
      <c r="PFN6" s="261" t="s">
        <v>320</v>
      </c>
      <c r="PFO6" s="261" t="s">
        <v>320</v>
      </c>
      <c r="PFP6" s="261" t="s">
        <v>320</v>
      </c>
      <c r="PFQ6" s="261" t="s">
        <v>320</v>
      </c>
      <c r="PFR6" s="261" t="s">
        <v>320</v>
      </c>
      <c r="PFS6" s="261" t="s">
        <v>320</v>
      </c>
      <c r="PFT6" s="261" t="s">
        <v>320</v>
      </c>
      <c r="PFU6" s="261" t="s">
        <v>320</v>
      </c>
      <c r="PFV6" s="261" t="s">
        <v>320</v>
      </c>
      <c r="PFW6" s="261" t="s">
        <v>320</v>
      </c>
      <c r="PFX6" s="261" t="s">
        <v>320</v>
      </c>
      <c r="PFY6" s="261" t="s">
        <v>320</v>
      </c>
      <c r="PFZ6" s="261" t="s">
        <v>320</v>
      </c>
      <c r="PGA6" s="261" t="s">
        <v>320</v>
      </c>
      <c r="PGB6" s="261" t="s">
        <v>320</v>
      </c>
      <c r="PGC6" s="261" t="s">
        <v>320</v>
      </c>
      <c r="PGD6" s="261" t="s">
        <v>320</v>
      </c>
      <c r="PGE6" s="261" t="s">
        <v>320</v>
      </c>
      <c r="PGF6" s="261" t="s">
        <v>320</v>
      </c>
      <c r="PGG6" s="261" t="s">
        <v>320</v>
      </c>
      <c r="PGH6" s="261" t="s">
        <v>320</v>
      </c>
      <c r="PGI6" s="261" t="s">
        <v>320</v>
      </c>
      <c r="PGJ6" s="261" t="s">
        <v>320</v>
      </c>
      <c r="PGK6" s="261" t="s">
        <v>320</v>
      </c>
      <c r="PGL6" s="261" t="s">
        <v>320</v>
      </c>
      <c r="PGM6" s="261" t="s">
        <v>320</v>
      </c>
      <c r="PGN6" s="261" t="s">
        <v>320</v>
      </c>
      <c r="PGO6" s="261" t="s">
        <v>320</v>
      </c>
      <c r="PGP6" s="261" t="s">
        <v>320</v>
      </c>
      <c r="PGQ6" s="261" t="s">
        <v>320</v>
      </c>
      <c r="PGR6" s="261" t="s">
        <v>320</v>
      </c>
      <c r="PGS6" s="261" t="s">
        <v>320</v>
      </c>
      <c r="PGT6" s="261" t="s">
        <v>320</v>
      </c>
      <c r="PGU6" s="261" t="s">
        <v>320</v>
      </c>
      <c r="PGV6" s="261" t="s">
        <v>320</v>
      </c>
      <c r="PGW6" s="261" t="s">
        <v>320</v>
      </c>
      <c r="PGX6" s="261" t="s">
        <v>320</v>
      </c>
      <c r="PGY6" s="261" t="s">
        <v>320</v>
      </c>
      <c r="PGZ6" s="261" t="s">
        <v>320</v>
      </c>
      <c r="PHA6" s="261" t="s">
        <v>320</v>
      </c>
      <c r="PHB6" s="261" t="s">
        <v>320</v>
      </c>
      <c r="PHC6" s="261" t="s">
        <v>320</v>
      </c>
      <c r="PHD6" s="261" t="s">
        <v>320</v>
      </c>
      <c r="PHE6" s="261" t="s">
        <v>320</v>
      </c>
      <c r="PHF6" s="261" t="s">
        <v>320</v>
      </c>
      <c r="PHG6" s="261" t="s">
        <v>320</v>
      </c>
      <c r="PHH6" s="261" t="s">
        <v>320</v>
      </c>
      <c r="PHI6" s="261" t="s">
        <v>320</v>
      </c>
      <c r="PHJ6" s="261" t="s">
        <v>320</v>
      </c>
      <c r="PHK6" s="261" t="s">
        <v>320</v>
      </c>
      <c r="PHL6" s="261" t="s">
        <v>320</v>
      </c>
      <c r="PHM6" s="261" t="s">
        <v>320</v>
      </c>
      <c r="PHN6" s="261" t="s">
        <v>320</v>
      </c>
      <c r="PHO6" s="261" t="s">
        <v>320</v>
      </c>
      <c r="PHP6" s="261" t="s">
        <v>320</v>
      </c>
      <c r="PHQ6" s="261" t="s">
        <v>320</v>
      </c>
      <c r="PHR6" s="261" t="s">
        <v>320</v>
      </c>
      <c r="PHS6" s="261" t="s">
        <v>320</v>
      </c>
      <c r="PHT6" s="261" t="s">
        <v>320</v>
      </c>
      <c r="PHU6" s="261" t="s">
        <v>320</v>
      </c>
      <c r="PHV6" s="261" t="s">
        <v>320</v>
      </c>
      <c r="PHW6" s="261" t="s">
        <v>320</v>
      </c>
      <c r="PHX6" s="261" t="s">
        <v>320</v>
      </c>
      <c r="PHY6" s="261" t="s">
        <v>320</v>
      </c>
      <c r="PHZ6" s="261" t="s">
        <v>320</v>
      </c>
      <c r="PIA6" s="261" t="s">
        <v>320</v>
      </c>
      <c r="PIB6" s="261" t="s">
        <v>320</v>
      </c>
      <c r="PIC6" s="261" t="s">
        <v>320</v>
      </c>
      <c r="PID6" s="261" t="s">
        <v>320</v>
      </c>
      <c r="PIE6" s="261" t="s">
        <v>320</v>
      </c>
      <c r="PIF6" s="261" t="s">
        <v>320</v>
      </c>
      <c r="PIG6" s="261" t="s">
        <v>320</v>
      </c>
      <c r="PIH6" s="261" t="s">
        <v>320</v>
      </c>
      <c r="PII6" s="261" t="s">
        <v>320</v>
      </c>
      <c r="PIJ6" s="261" t="s">
        <v>320</v>
      </c>
      <c r="PIK6" s="261" t="s">
        <v>320</v>
      </c>
      <c r="PIL6" s="261" t="s">
        <v>320</v>
      </c>
      <c r="PIM6" s="261" t="s">
        <v>320</v>
      </c>
      <c r="PIN6" s="261" t="s">
        <v>320</v>
      </c>
      <c r="PIO6" s="261" t="s">
        <v>320</v>
      </c>
      <c r="PIP6" s="261" t="s">
        <v>320</v>
      </c>
      <c r="PIQ6" s="261" t="s">
        <v>320</v>
      </c>
      <c r="PIR6" s="261" t="s">
        <v>320</v>
      </c>
      <c r="PIS6" s="261" t="s">
        <v>320</v>
      </c>
      <c r="PIT6" s="261" t="s">
        <v>320</v>
      </c>
      <c r="PIU6" s="261" t="s">
        <v>320</v>
      </c>
      <c r="PIV6" s="261" t="s">
        <v>320</v>
      </c>
      <c r="PIW6" s="261" t="s">
        <v>320</v>
      </c>
      <c r="PIX6" s="261" t="s">
        <v>320</v>
      </c>
      <c r="PIY6" s="261" t="s">
        <v>320</v>
      </c>
      <c r="PIZ6" s="261" t="s">
        <v>320</v>
      </c>
      <c r="PJA6" s="261" t="s">
        <v>320</v>
      </c>
      <c r="PJB6" s="261" t="s">
        <v>320</v>
      </c>
      <c r="PJC6" s="261" t="s">
        <v>320</v>
      </c>
      <c r="PJD6" s="261" t="s">
        <v>320</v>
      </c>
      <c r="PJE6" s="261" t="s">
        <v>320</v>
      </c>
      <c r="PJF6" s="261" t="s">
        <v>320</v>
      </c>
      <c r="PJG6" s="261" t="s">
        <v>320</v>
      </c>
      <c r="PJH6" s="261" t="s">
        <v>320</v>
      </c>
      <c r="PJI6" s="261" t="s">
        <v>320</v>
      </c>
      <c r="PJJ6" s="261" t="s">
        <v>320</v>
      </c>
      <c r="PJK6" s="261" t="s">
        <v>320</v>
      </c>
      <c r="PJL6" s="261" t="s">
        <v>320</v>
      </c>
      <c r="PJM6" s="261" t="s">
        <v>320</v>
      </c>
      <c r="PJN6" s="261" t="s">
        <v>320</v>
      </c>
      <c r="PJO6" s="261" t="s">
        <v>320</v>
      </c>
      <c r="PJP6" s="261" t="s">
        <v>320</v>
      </c>
      <c r="PJQ6" s="261" t="s">
        <v>320</v>
      </c>
      <c r="PJR6" s="261" t="s">
        <v>320</v>
      </c>
      <c r="PJS6" s="261" t="s">
        <v>320</v>
      </c>
      <c r="PJT6" s="261" t="s">
        <v>320</v>
      </c>
      <c r="PJU6" s="261" t="s">
        <v>320</v>
      </c>
      <c r="PJV6" s="261" t="s">
        <v>320</v>
      </c>
      <c r="PJW6" s="261" t="s">
        <v>320</v>
      </c>
      <c r="PJX6" s="261" t="s">
        <v>320</v>
      </c>
      <c r="PJY6" s="261" t="s">
        <v>320</v>
      </c>
      <c r="PJZ6" s="261" t="s">
        <v>320</v>
      </c>
      <c r="PKA6" s="261" t="s">
        <v>320</v>
      </c>
      <c r="PKB6" s="261" t="s">
        <v>320</v>
      </c>
      <c r="PKC6" s="261" t="s">
        <v>320</v>
      </c>
      <c r="PKD6" s="261" t="s">
        <v>320</v>
      </c>
      <c r="PKE6" s="261" t="s">
        <v>320</v>
      </c>
      <c r="PKF6" s="261" t="s">
        <v>320</v>
      </c>
      <c r="PKG6" s="261" t="s">
        <v>320</v>
      </c>
      <c r="PKH6" s="261" t="s">
        <v>320</v>
      </c>
      <c r="PKI6" s="261" t="s">
        <v>320</v>
      </c>
      <c r="PKJ6" s="261" t="s">
        <v>320</v>
      </c>
      <c r="PKK6" s="261" t="s">
        <v>320</v>
      </c>
      <c r="PKL6" s="261" t="s">
        <v>320</v>
      </c>
      <c r="PKM6" s="261" t="s">
        <v>320</v>
      </c>
      <c r="PKN6" s="261" t="s">
        <v>320</v>
      </c>
      <c r="PKO6" s="261" t="s">
        <v>320</v>
      </c>
      <c r="PKP6" s="261" t="s">
        <v>320</v>
      </c>
      <c r="PKQ6" s="261" t="s">
        <v>320</v>
      </c>
      <c r="PKR6" s="261" t="s">
        <v>320</v>
      </c>
      <c r="PKS6" s="261" t="s">
        <v>320</v>
      </c>
      <c r="PKT6" s="261" t="s">
        <v>320</v>
      </c>
      <c r="PKU6" s="261" t="s">
        <v>320</v>
      </c>
      <c r="PKV6" s="261" t="s">
        <v>320</v>
      </c>
      <c r="PKW6" s="261" t="s">
        <v>320</v>
      </c>
      <c r="PKX6" s="261" t="s">
        <v>320</v>
      </c>
      <c r="PKY6" s="261" t="s">
        <v>320</v>
      </c>
      <c r="PKZ6" s="261" t="s">
        <v>320</v>
      </c>
      <c r="PLA6" s="261" t="s">
        <v>320</v>
      </c>
      <c r="PLB6" s="261" t="s">
        <v>320</v>
      </c>
      <c r="PLC6" s="261" t="s">
        <v>320</v>
      </c>
      <c r="PLD6" s="261" t="s">
        <v>320</v>
      </c>
      <c r="PLE6" s="261" t="s">
        <v>320</v>
      </c>
      <c r="PLF6" s="261" t="s">
        <v>320</v>
      </c>
      <c r="PLG6" s="261" t="s">
        <v>320</v>
      </c>
      <c r="PLH6" s="261" t="s">
        <v>320</v>
      </c>
      <c r="PLI6" s="261" t="s">
        <v>320</v>
      </c>
      <c r="PLJ6" s="261" t="s">
        <v>320</v>
      </c>
      <c r="PLK6" s="261" t="s">
        <v>320</v>
      </c>
      <c r="PLL6" s="261" t="s">
        <v>320</v>
      </c>
      <c r="PLM6" s="261" t="s">
        <v>320</v>
      </c>
      <c r="PLN6" s="261" t="s">
        <v>320</v>
      </c>
      <c r="PLO6" s="261" t="s">
        <v>320</v>
      </c>
      <c r="PLP6" s="261" t="s">
        <v>320</v>
      </c>
      <c r="PLQ6" s="261" t="s">
        <v>320</v>
      </c>
      <c r="PLR6" s="261" t="s">
        <v>320</v>
      </c>
      <c r="PLS6" s="261" t="s">
        <v>320</v>
      </c>
      <c r="PLT6" s="261" t="s">
        <v>320</v>
      </c>
      <c r="PLU6" s="261" t="s">
        <v>320</v>
      </c>
      <c r="PLV6" s="261" t="s">
        <v>320</v>
      </c>
      <c r="PLW6" s="261" t="s">
        <v>320</v>
      </c>
      <c r="PLX6" s="261" t="s">
        <v>320</v>
      </c>
      <c r="PLY6" s="261" t="s">
        <v>320</v>
      </c>
      <c r="PLZ6" s="261" t="s">
        <v>320</v>
      </c>
      <c r="PMA6" s="261" t="s">
        <v>320</v>
      </c>
      <c r="PMB6" s="261" t="s">
        <v>320</v>
      </c>
      <c r="PMC6" s="261" t="s">
        <v>320</v>
      </c>
      <c r="PMD6" s="261" t="s">
        <v>320</v>
      </c>
      <c r="PME6" s="261" t="s">
        <v>320</v>
      </c>
      <c r="PMF6" s="261" t="s">
        <v>320</v>
      </c>
      <c r="PMG6" s="261" t="s">
        <v>320</v>
      </c>
      <c r="PMH6" s="261" t="s">
        <v>320</v>
      </c>
      <c r="PMI6" s="261" t="s">
        <v>320</v>
      </c>
      <c r="PMJ6" s="261" t="s">
        <v>320</v>
      </c>
      <c r="PMK6" s="261" t="s">
        <v>320</v>
      </c>
      <c r="PML6" s="261" t="s">
        <v>320</v>
      </c>
      <c r="PMM6" s="261" t="s">
        <v>320</v>
      </c>
      <c r="PMN6" s="261" t="s">
        <v>320</v>
      </c>
      <c r="PMO6" s="261" t="s">
        <v>320</v>
      </c>
      <c r="PMP6" s="261" t="s">
        <v>320</v>
      </c>
      <c r="PMQ6" s="261" t="s">
        <v>320</v>
      </c>
      <c r="PMR6" s="261" t="s">
        <v>320</v>
      </c>
      <c r="PMS6" s="261" t="s">
        <v>320</v>
      </c>
      <c r="PMT6" s="261" t="s">
        <v>320</v>
      </c>
      <c r="PMU6" s="261" t="s">
        <v>320</v>
      </c>
      <c r="PMV6" s="261" t="s">
        <v>320</v>
      </c>
      <c r="PMW6" s="261" t="s">
        <v>320</v>
      </c>
      <c r="PMX6" s="261" t="s">
        <v>320</v>
      </c>
      <c r="PMY6" s="261" t="s">
        <v>320</v>
      </c>
      <c r="PMZ6" s="261" t="s">
        <v>320</v>
      </c>
      <c r="PNA6" s="261" t="s">
        <v>320</v>
      </c>
      <c r="PNB6" s="261" t="s">
        <v>320</v>
      </c>
      <c r="PNC6" s="261" t="s">
        <v>320</v>
      </c>
      <c r="PND6" s="261" t="s">
        <v>320</v>
      </c>
      <c r="PNE6" s="261" t="s">
        <v>320</v>
      </c>
      <c r="PNF6" s="261" t="s">
        <v>320</v>
      </c>
      <c r="PNG6" s="261" t="s">
        <v>320</v>
      </c>
      <c r="PNH6" s="261" t="s">
        <v>320</v>
      </c>
      <c r="PNI6" s="261" t="s">
        <v>320</v>
      </c>
      <c r="PNJ6" s="261" t="s">
        <v>320</v>
      </c>
      <c r="PNK6" s="261" t="s">
        <v>320</v>
      </c>
      <c r="PNL6" s="261" t="s">
        <v>320</v>
      </c>
      <c r="PNM6" s="261" t="s">
        <v>320</v>
      </c>
      <c r="PNN6" s="261" t="s">
        <v>320</v>
      </c>
      <c r="PNO6" s="261" t="s">
        <v>320</v>
      </c>
      <c r="PNP6" s="261" t="s">
        <v>320</v>
      </c>
      <c r="PNQ6" s="261" t="s">
        <v>320</v>
      </c>
      <c r="PNR6" s="261" t="s">
        <v>320</v>
      </c>
      <c r="PNS6" s="261" t="s">
        <v>320</v>
      </c>
      <c r="PNT6" s="261" t="s">
        <v>320</v>
      </c>
      <c r="PNU6" s="261" t="s">
        <v>320</v>
      </c>
      <c r="PNV6" s="261" t="s">
        <v>320</v>
      </c>
      <c r="PNW6" s="261" t="s">
        <v>320</v>
      </c>
      <c r="PNX6" s="261" t="s">
        <v>320</v>
      </c>
      <c r="PNY6" s="261" t="s">
        <v>320</v>
      </c>
      <c r="PNZ6" s="261" t="s">
        <v>320</v>
      </c>
      <c r="POA6" s="261" t="s">
        <v>320</v>
      </c>
      <c r="POB6" s="261" t="s">
        <v>320</v>
      </c>
      <c r="POC6" s="261" t="s">
        <v>320</v>
      </c>
      <c r="POD6" s="261" t="s">
        <v>320</v>
      </c>
      <c r="POE6" s="261" t="s">
        <v>320</v>
      </c>
      <c r="POF6" s="261" t="s">
        <v>320</v>
      </c>
      <c r="POG6" s="261" t="s">
        <v>320</v>
      </c>
      <c r="POH6" s="261" t="s">
        <v>320</v>
      </c>
      <c r="POI6" s="261" t="s">
        <v>320</v>
      </c>
      <c r="POJ6" s="261" t="s">
        <v>320</v>
      </c>
      <c r="POK6" s="261" t="s">
        <v>320</v>
      </c>
      <c r="POL6" s="261" t="s">
        <v>320</v>
      </c>
      <c r="POM6" s="261" t="s">
        <v>320</v>
      </c>
      <c r="PON6" s="261" t="s">
        <v>320</v>
      </c>
      <c r="POO6" s="261" t="s">
        <v>320</v>
      </c>
      <c r="POP6" s="261" t="s">
        <v>320</v>
      </c>
      <c r="POQ6" s="261" t="s">
        <v>320</v>
      </c>
      <c r="POR6" s="261" t="s">
        <v>320</v>
      </c>
      <c r="POS6" s="261" t="s">
        <v>320</v>
      </c>
      <c r="POT6" s="261" t="s">
        <v>320</v>
      </c>
      <c r="POU6" s="261" t="s">
        <v>320</v>
      </c>
      <c r="POV6" s="261" t="s">
        <v>320</v>
      </c>
      <c r="POW6" s="261" t="s">
        <v>320</v>
      </c>
      <c r="POX6" s="261" t="s">
        <v>320</v>
      </c>
      <c r="POY6" s="261" t="s">
        <v>320</v>
      </c>
      <c r="POZ6" s="261" t="s">
        <v>320</v>
      </c>
      <c r="PPA6" s="261" t="s">
        <v>320</v>
      </c>
      <c r="PPB6" s="261" t="s">
        <v>320</v>
      </c>
      <c r="PPC6" s="261" t="s">
        <v>320</v>
      </c>
      <c r="PPD6" s="261" t="s">
        <v>320</v>
      </c>
      <c r="PPE6" s="261" t="s">
        <v>320</v>
      </c>
      <c r="PPF6" s="261" t="s">
        <v>320</v>
      </c>
      <c r="PPG6" s="261" t="s">
        <v>320</v>
      </c>
      <c r="PPH6" s="261" t="s">
        <v>320</v>
      </c>
      <c r="PPI6" s="261" t="s">
        <v>320</v>
      </c>
      <c r="PPJ6" s="261" t="s">
        <v>320</v>
      </c>
      <c r="PPK6" s="261" t="s">
        <v>320</v>
      </c>
      <c r="PPL6" s="261" t="s">
        <v>320</v>
      </c>
      <c r="PPM6" s="261" t="s">
        <v>320</v>
      </c>
      <c r="PPN6" s="261" t="s">
        <v>320</v>
      </c>
      <c r="PPO6" s="261" t="s">
        <v>320</v>
      </c>
      <c r="PPP6" s="261" t="s">
        <v>320</v>
      </c>
      <c r="PPQ6" s="261" t="s">
        <v>320</v>
      </c>
      <c r="PPR6" s="261" t="s">
        <v>320</v>
      </c>
      <c r="PPS6" s="261" t="s">
        <v>320</v>
      </c>
      <c r="PPT6" s="261" t="s">
        <v>320</v>
      </c>
      <c r="PPU6" s="261" t="s">
        <v>320</v>
      </c>
      <c r="PPV6" s="261" t="s">
        <v>320</v>
      </c>
      <c r="PPW6" s="261" t="s">
        <v>320</v>
      </c>
      <c r="PPX6" s="261" t="s">
        <v>320</v>
      </c>
      <c r="PPY6" s="261" t="s">
        <v>320</v>
      </c>
      <c r="PPZ6" s="261" t="s">
        <v>320</v>
      </c>
      <c r="PQA6" s="261" t="s">
        <v>320</v>
      </c>
      <c r="PQB6" s="261" t="s">
        <v>320</v>
      </c>
      <c r="PQC6" s="261" t="s">
        <v>320</v>
      </c>
      <c r="PQD6" s="261" t="s">
        <v>320</v>
      </c>
      <c r="PQE6" s="261" t="s">
        <v>320</v>
      </c>
      <c r="PQF6" s="261" t="s">
        <v>320</v>
      </c>
      <c r="PQG6" s="261" t="s">
        <v>320</v>
      </c>
      <c r="PQH6" s="261" t="s">
        <v>320</v>
      </c>
      <c r="PQI6" s="261" t="s">
        <v>320</v>
      </c>
      <c r="PQJ6" s="261" t="s">
        <v>320</v>
      </c>
      <c r="PQK6" s="261" t="s">
        <v>320</v>
      </c>
      <c r="PQL6" s="261" t="s">
        <v>320</v>
      </c>
      <c r="PQM6" s="261" t="s">
        <v>320</v>
      </c>
      <c r="PQN6" s="261" t="s">
        <v>320</v>
      </c>
      <c r="PQO6" s="261" t="s">
        <v>320</v>
      </c>
      <c r="PQP6" s="261" t="s">
        <v>320</v>
      </c>
      <c r="PQQ6" s="261" t="s">
        <v>320</v>
      </c>
      <c r="PQR6" s="261" t="s">
        <v>320</v>
      </c>
      <c r="PQS6" s="261" t="s">
        <v>320</v>
      </c>
      <c r="PQT6" s="261" t="s">
        <v>320</v>
      </c>
      <c r="PQU6" s="261" t="s">
        <v>320</v>
      </c>
      <c r="PQV6" s="261" t="s">
        <v>320</v>
      </c>
      <c r="PQW6" s="261" t="s">
        <v>320</v>
      </c>
      <c r="PQX6" s="261" t="s">
        <v>320</v>
      </c>
      <c r="PQY6" s="261" t="s">
        <v>320</v>
      </c>
      <c r="PQZ6" s="261" t="s">
        <v>320</v>
      </c>
      <c r="PRA6" s="261" t="s">
        <v>320</v>
      </c>
      <c r="PRB6" s="261" t="s">
        <v>320</v>
      </c>
      <c r="PRC6" s="261" t="s">
        <v>320</v>
      </c>
      <c r="PRD6" s="261" t="s">
        <v>320</v>
      </c>
      <c r="PRE6" s="261" t="s">
        <v>320</v>
      </c>
      <c r="PRF6" s="261" t="s">
        <v>320</v>
      </c>
      <c r="PRG6" s="261" t="s">
        <v>320</v>
      </c>
      <c r="PRH6" s="261" t="s">
        <v>320</v>
      </c>
      <c r="PRI6" s="261" t="s">
        <v>320</v>
      </c>
      <c r="PRJ6" s="261" t="s">
        <v>320</v>
      </c>
      <c r="PRK6" s="261" t="s">
        <v>320</v>
      </c>
      <c r="PRL6" s="261" t="s">
        <v>320</v>
      </c>
      <c r="PRM6" s="261" t="s">
        <v>320</v>
      </c>
      <c r="PRN6" s="261" t="s">
        <v>320</v>
      </c>
      <c r="PRO6" s="261" t="s">
        <v>320</v>
      </c>
      <c r="PRP6" s="261" t="s">
        <v>320</v>
      </c>
      <c r="PRQ6" s="261" t="s">
        <v>320</v>
      </c>
      <c r="PRR6" s="261" t="s">
        <v>320</v>
      </c>
      <c r="PRS6" s="261" t="s">
        <v>320</v>
      </c>
      <c r="PRT6" s="261" t="s">
        <v>320</v>
      </c>
      <c r="PRU6" s="261" t="s">
        <v>320</v>
      </c>
      <c r="PRV6" s="261" t="s">
        <v>320</v>
      </c>
      <c r="PRW6" s="261" t="s">
        <v>320</v>
      </c>
      <c r="PRX6" s="261" t="s">
        <v>320</v>
      </c>
      <c r="PRY6" s="261" t="s">
        <v>320</v>
      </c>
      <c r="PRZ6" s="261" t="s">
        <v>320</v>
      </c>
      <c r="PSA6" s="261" t="s">
        <v>320</v>
      </c>
      <c r="PSB6" s="261" t="s">
        <v>320</v>
      </c>
      <c r="PSC6" s="261" t="s">
        <v>320</v>
      </c>
      <c r="PSD6" s="261" t="s">
        <v>320</v>
      </c>
      <c r="PSE6" s="261" t="s">
        <v>320</v>
      </c>
      <c r="PSF6" s="261" t="s">
        <v>320</v>
      </c>
      <c r="PSG6" s="261" t="s">
        <v>320</v>
      </c>
      <c r="PSH6" s="261" t="s">
        <v>320</v>
      </c>
      <c r="PSI6" s="261" t="s">
        <v>320</v>
      </c>
      <c r="PSJ6" s="261" t="s">
        <v>320</v>
      </c>
      <c r="PSK6" s="261" t="s">
        <v>320</v>
      </c>
      <c r="PSL6" s="261" t="s">
        <v>320</v>
      </c>
      <c r="PSM6" s="261" t="s">
        <v>320</v>
      </c>
      <c r="PSN6" s="261" t="s">
        <v>320</v>
      </c>
      <c r="PSO6" s="261" t="s">
        <v>320</v>
      </c>
      <c r="PSP6" s="261" t="s">
        <v>320</v>
      </c>
      <c r="PSQ6" s="261" t="s">
        <v>320</v>
      </c>
      <c r="PSR6" s="261" t="s">
        <v>320</v>
      </c>
      <c r="PSS6" s="261" t="s">
        <v>320</v>
      </c>
      <c r="PST6" s="261" t="s">
        <v>320</v>
      </c>
      <c r="PSU6" s="261" t="s">
        <v>320</v>
      </c>
      <c r="PSV6" s="261" t="s">
        <v>320</v>
      </c>
      <c r="PSW6" s="261" t="s">
        <v>320</v>
      </c>
      <c r="PSX6" s="261" t="s">
        <v>320</v>
      </c>
      <c r="PSY6" s="261" t="s">
        <v>320</v>
      </c>
      <c r="PSZ6" s="261" t="s">
        <v>320</v>
      </c>
      <c r="PTA6" s="261" t="s">
        <v>320</v>
      </c>
      <c r="PTB6" s="261" t="s">
        <v>320</v>
      </c>
      <c r="PTC6" s="261" t="s">
        <v>320</v>
      </c>
      <c r="PTD6" s="261" t="s">
        <v>320</v>
      </c>
      <c r="PTE6" s="261" t="s">
        <v>320</v>
      </c>
      <c r="PTF6" s="261" t="s">
        <v>320</v>
      </c>
      <c r="PTG6" s="261" t="s">
        <v>320</v>
      </c>
      <c r="PTH6" s="261" t="s">
        <v>320</v>
      </c>
      <c r="PTI6" s="261" t="s">
        <v>320</v>
      </c>
      <c r="PTJ6" s="261" t="s">
        <v>320</v>
      </c>
      <c r="PTK6" s="261" t="s">
        <v>320</v>
      </c>
      <c r="PTL6" s="261" t="s">
        <v>320</v>
      </c>
      <c r="PTM6" s="261" t="s">
        <v>320</v>
      </c>
      <c r="PTN6" s="261" t="s">
        <v>320</v>
      </c>
      <c r="PTO6" s="261" t="s">
        <v>320</v>
      </c>
      <c r="PTP6" s="261" t="s">
        <v>320</v>
      </c>
      <c r="PTQ6" s="261" t="s">
        <v>320</v>
      </c>
      <c r="PTR6" s="261" t="s">
        <v>320</v>
      </c>
      <c r="PTS6" s="261" t="s">
        <v>320</v>
      </c>
      <c r="PTT6" s="261" t="s">
        <v>320</v>
      </c>
      <c r="PTU6" s="261" t="s">
        <v>320</v>
      </c>
      <c r="PTV6" s="261" t="s">
        <v>320</v>
      </c>
      <c r="PTW6" s="261" t="s">
        <v>320</v>
      </c>
      <c r="PTX6" s="261" t="s">
        <v>320</v>
      </c>
      <c r="PTY6" s="261" t="s">
        <v>320</v>
      </c>
      <c r="PTZ6" s="261" t="s">
        <v>320</v>
      </c>
      <c r="PUA6" s="261" t="s">
        <v>320</v>
      </c>
      <c r="PUB6" s="261" t="s">
        <v>320</v>
      </c>
      <c r="PUC6" s="261" t="s">
        <v>320</v>
      </c>
      <c r="PUD6" s="261" t="s">
        <v>320</v>
      </c>
      <c r="PUE6" s="261" t="s">
        <v>320</v>
      </c>
      <c r="PUF6" s="261" t="s">
        <v>320</v>
      </c>
      <c r="PUG6" s="261" t="s">
        <v>320</v>
      </c>
      <c r="PUH6" s="261" t="s">
        <v>320</v>
      </c>
      <c r="PUI6" s="261" t="s">
        <v>320</v>
      </c>
      <c r="PUJ6" s="261" t="s">
        <v>320</v>
      </c>
      <c r="PUK6" s="261" t="s">
        <v>320</v>
      </c>
      <c r="PUL6" s="261" t="s">
        <v>320</v>
      </c>
      <c r="PUM6" s="261" t="s">
        <v>320</v>
      </c>
      <c r="PUN6" s="261" t="s">
        <v>320</v>
      </c>
      <c r="PUO6" s="261" t="s">
        <v>320</v>
      </c>
      <c r="PUP6" s="261" t="s">
        <v>320</v>
      </c>
      <c r="PUQ6" s="261" t="s">
        <v>320</v>
      </c>
      <c r="PUR6" s="261" t="s">
        <v>320</v>
      </c>
      <c r="PUS6" s="261" t="s">
        <v>320</v>
      </c>
      <c r="PUT6" s="261" t="s">
        <v>320</v>
      </c>
      <c r="PUU6" s="261" t="s">
        <v>320</v>
      </c>
      <c r="PUV6" s="261" t="s">
        <v>320</v>
      </c>
      <c r="PUW6" s="261" t="s">
        <v>320</v>
      </c>
      <c r="PUX6" s="261" t="s">
        <v>320</v>
      </c>
      <c r="PUY6" s="261" t="s">
        <v>320</v>
      </c>
      <c r="PUZ6" s="261" t="s">
        <v>320</v>
      </c>
      <c r="PVA6" s="261" t="s">
        <v>320</v>
      </c>
      <c r="PVB6" s="261" t="s">
        <v>320</v>
      </c>
      <c r="PVC6" s="261" t="s">
        <v>320</v>
      </c>
      <c r="PVD6" s="261" t="s">
        <v>320</v>
      </c>
      <c r="PVE6" s="261" t="s">
        <v>320</v>
      </c>
      <c r="PVF6" s="261" t="s">
        <v>320</v>
      </c>
      <c r="PVG6" s="261" t="s">
        <v>320</v>
      </c>
      <c r="PVH6" s="261" t="s">
        <v>320</v>
      </c>
      <c r="PVI6" s="261" t="s">
        <v>320</v>
      </c>
      <c r="PVJ6" s="261" t="s">
        <v>320</v>
      </c>
      <c r="PVK6" s="261" t="s">
        <v>320</v>
      </c>
      <c r="PVL6" s="261" t="s">
        <v>320</v>
      </c>
      <c r="PVM6" s="261" t="s">
        <v>320</v>
      </c>
      <c r="PVN6" s="261" t="s">
        <v>320</v>
      </c>
      <c r="PVO6" s="261" t="s">
        <v>320</v>
      </c>
      <c r="PVP6" s="261" t="s">
        <v>320</v>
      </c>
      <c r="PVQ6" s="261" t="s">
        <v>320</v>
      </c>
      <c r="PVR6" s="261" t="s">
        <v>320</v>
      </c>
      <c r="PVS6" s="261" t="s">
        <v>320</v>
      </c>
      <c r="PVT6" s="261" t="s">
        <v>320</v>
      </c>
      <c r="PVU6" s="261" t="s">
        <v>320</v>
      </c>
      <c r="PVV6" s="261" t="s">
        <v>320</v>
      </c>
      <c r="PVW6" s="261" t="s">
        <v>320</v>
      </c>
      <c r="PVX6" s="261" t="s">
        <v>320</v>
      </c>
      <c r="PVY6" s="261" t="s">
        <v>320</v>
      </c>
      <c r="PVZ6" s="261" t="s">
        <v>320</v>
      </c>
      <c r="PWA6" s="261" t="s">
        <v>320</v>
      </c>
      <c r="PWB6" s="261" t="s">
        <v>320</v>
      </c>
      <c r="PWC6" s="261" t="s">
        <v>320</v>
      </c>
      <c r="PWD6" s="261" t="s">
        <v>320</v>
      </c>
      <c r="PWE6" s="261" t="s">
        <v>320</v>
      </c>
      <c r="PWF6" s="261" t="s">
        <v>320</v>
      </c>
      <c r="PWG6" s="261" t="s">
        <v>320</v>
      </c>
      <c r="PWH6" s="261" t="s">
        <v>320</v>
      </c>
      <c r="PWI6" s="261" t="s">
        <v>320</v>
      </c>
      <c r="PWJ6" s="261" t="s">
        <v>320</v>
      </c>
      <c r="PWK6" s="261" t="s">
        <v>320</v>
      </c>
      <c r="PWL6" s="261" t="s">
        <v>320</v>
      </c>
      <c r="PWM6" s="261" t="s">
        <v>320</v>
      </c>
      <c r="PWN6" s="261" t="s">
        <v>320</v>
      </c>
      <c r="PWO6" s="261" t="s">
        <v>320</v>
      </c>
      <c r="PWP6" s="261" t="s">
        <v>320</v>
      </c>
      <c r="PWQ6" s="261" t="s">
        <v>320</v>
      </c>
      <c r="PWR6" s="261" t="s">
        <v>320</v>
      </c>
      <c r="PWS6" s="261" t="s">
        <v>320</v>
      </c>
      <c r="PWT6" s="261" t="s">
        <v>320</v>
      </c>
      <c r="PWU6" s="261" t="s">
        <v>320</v>
      </c>
      <c r="PWV6" s="261" t="s">
        <v>320</v>
      </c>
      <c r="PWW6" s="261" t="s">
        <v>320</v>
      </c>
      <c r="PWX6" s="261" t="s">
        <v>320</v>
      </c>
      <c r="PWY6" s="261" t="s">
        <v>320</v>
      </c>
      <c r="PWZ6" s="261" t="s">
        <v>320</v>
      </c>
      <c r="PXA6" s="261" t="s">
        <v>320</v>
      </c>
      <c r="PXB6" s="261" t="s">
        <v>320</v>
      </c>
      <c r="PXC6" s="261" t="s">
        <v>320</v>
      </c>
      <c r="PXD6" s="261" t="s">
        <v>320</v>
      </c>
      <c r="PXE6" s="261" t="s">
        <v>320</v>
      </c>
      <c r="PXF6" s="261" t="s">
        <v>320</v>
      </c>
      <c r="PXG6" s="261" t="s">
        <v>320</v>
      </c>
      <c r="PXH6" s="261" t="s">
        <v>320</v>
      </c>
      <c r="PXI6" s="261" t="s">
        <v>320</v>
      </c>
      <c r="PXJ6" s="261" t="s">
        <v>320</v>
      </c>
      <c r="PXK6" s="261" t="s">
        <v>320</v>
      </c>
      <c r="PXL6" s="261" t="s">
        <v>320</v>
      </c>
      <c r="PXM6" s="261" t="s">
        <v>320</v>
      </c>
      <c r="PXN6" s="261" t="s">
        <v>320</v>
      </c>
      <c r="PXO6" s="261" t="s">
        <v>320</v>
      </c>
      <c r="PXP6" s="261" t="s">
        <v>320</v>
      </c>
      <c r="PXQ6" s="261" t="s">
        <v>320</v>
      </c>
      <c r="PXR6" s="261" t="s">
        <v>320</v>
      </c>
      <c r="PXS6" s="261" t="s">
        <v>320</v>
      </c>
      <c r="PXT6" s="261" t="s">
        <v>320</v>
      </c>
      <c r="PXU6" s="261" t="s">
        <v>320</v>
      </c>
      <c r="PXV6" s="261" t="s">
        <v>320</v>
      </c>
      <c r="PXW6" s="261" t="s">
        <v>320</v>
      </c>
      <c r="PXX6" s="261" t="s">
        <v>320</v>
      </c>
      <c r="PXY6" s="261" t="s">
        <v>320</v>
      </c>
      <c r="PXZ6" s="261" t="s">
        <v>320</v>
      </c>
      <c r="PYA6" s="261" t="s">
        <v>320</v>
      </c>
      <c r="PYB6" s="261" t="s">
        <v>320</v>
      </c>
      <c r="PYC6" s="261" t="s">
        <v>320</v>
      </c>
      <c r="PYD6" s="261" t="s">
        <v>320</v>
      </c>
      <c r="PYE6" s="261" t="s">
        <v>320</v>
      </c>
      <c r="PYF6" s="261" t="s">
        <v>320</v>
      </c>
      <c r="PYG6" s="261" t="s">
        <v>320</v>
      </c>
      <c r="PYH6" s="261" t="s">
        <v>320</v>
      </c>
      <c r="PYI6" s="261" t="s">
        <v>320</v>
      </c>
      <c r="PYJ6" s="261" t="s">
        <v>320</v>
      </c>
      <c r="PYK6" s="261" t="s">
        <v>320</v>
      </c>
      <c r="PYL6" s="261" t="s">
        <v>320</v>
      </c>
      <c r="PYM6" s="261" t="s">
        <v>320</v>
      </c>
      <c r="PYN6" s="261" t="s">
        <v>320</v>
      </c>
      <c r="PYO6" s="261" t="s">
        <v>320</v>
      </c>
      <c r="PYP6" s="261" t="s">
        <v>320</v>
      </c>
      <c r="PYQ6" s="261" t="s">
        <v>320</v>
      </c>
      <c r="PYR6" s="261" t="s">
        <v>320</v>
      </c>
      <c r="PYS6" s="261" t="s">
        <v>320</v>
      </c>
      <c r="PYT6" s="261" t="s">
        <v>320</v>
      </c>
      <c r="PYU6" s="261" t="s">
        <v>320</v>
      </c>
      <c r="PYV6" s="261" t="s">
        <v>320</v>
      </c>
      <c r="PYW6" s="261" t="s">
        <v>320</v>
      </c>
      <c r="PYX6" s="261" t="s">
        <v>320</v>
      </c>
      <c r="PYY6" s="261" t="s">
        <v>320</v>
      </c>
      <c r="PYZ6" s="261" t="s">
        <v>320</v>
      </c>
      <c r="PZA6" s="261" t="s">
        <v>320</v>
      </c>
      <c r="PZB6" s="261" t="s">
        <v>320</v>
      </c>
      <c r="PZC6" s="261" t="s">
        <v>320</v>
      </c>
      <c r="PZD6" s="261" t="s">
        <v>320</v>
      </c>
      <c r="PZE6" s="261" t="s">
        <v>320</v>
      </c>
      <c r="PZF6" s="261" t="s">
        <v>320</v>
      </c>
      <c r="PZG6" s="261" t="s">
        <v>320</v>
      </c>
      <c r="PZH6" s="261" t="s">
        <v>320</v>
      </c>
      <c r="PZI6" s="261" t="s">
        <v>320</v>
      </c>
      <c r="PZJ6" s="261" t="s">
        <v>320</v>
      </c>
      <c r="PZK6" s="261" t="s">
        <v>320</v>
      </c>
      <c r="PZL6" s="261" t="s">
        <v>320</v>
      </c>
      <c r="PZM6" s="261" t="s">
        <v>320</v>
      </c>
      <c r="PZN6" s="261" t="s">
        <v>320</v>
      </c>
      <c r="PZO6" s="261" t="s">
        <v>320</v>
      </c>
      <c r="PZP6" s="261" t="s">
        <v>320</v>
      </c>
      <c r="PZQ6" s="261" t="s">
        <v>320</v>
      </c>
      <c r="PZR6" s="261" t="s">
        <v>320</v>
      </c>
      <c r="PZS6" s="261" t="s">
        <v>320</v>
      </c>
      <c r="PZT6" s="261" t="s">
        <v>320</v>
      </c>
      <c r="PZU6" s="261" t="s">
        <v>320</v>
      </c>
      <c r="PZV6" s="261" t="s">
        <v>320</v>
      </c>
      <c r="PZW6" s="261" t="s">
        <v>320</v>
      </c>
      <c r="PZX6" s="261" t="s">
        <v>320</v>
      </c>
      <c r="PZY6" s="261" t="s">
        <v>320</v>
      </c>
      <c r="PZZ6" s="261" t="s">
        <v>320</v>
      </c>
      <c r="QAA6" s="261" t="s">
        <v>320</v>
      </c>
      <c r="QAB6" s="261" t="s">
        <v>320</v>
      </c>
      <c r="QAC6" s="261" t="s">
        <v>320</v>
      </c>
      <c r="QAD6" s="261" t="s">
        <v>320</v>
      </c>
      <c r="QAE6" s="261" t="s">
        <v>320</v>
      </c>
      <c r="QAF6" s="261" t="s">
        <v>320</v>
      </c>
      <c r="QAG6" s="261" t="s">
        <v>320</v>
      </c>
      <c r="QAH6" s="261" t="s">
        <v>320</v>
      </c>
      <c r="QAI6" s="261" t="s">
        <v>320</v>
      </c>
      <c r="QAJ6" s="261" t="s">
        <v>320</v>
      </c>
      <c r="QAK6" s="261" t="s">
        <v>320</v>
      </c>
      <c r="QAL6" s="261" t="s">
        <v>320</v>
      </c>
      <c r="QAM6" s="261" t="s">
        <v>320</v>
      </c>
      <c r="QAN6" s="261" t="s">
        <v>320</v>
      </c>
      <c r="QAO6" s="261" t="s">
        <v>320</v>
      </c>
      <c r="QAP6" s="261" t="s">
        <v>320</v>
      </c>
      <c r="QAQ6" s="261" t="s">
        <v>320</v>
      </c>
      <c r="QAR6" s="261" t="s">
        <v>320</v>
      </c>
      <c r="QAS6" s="261" t="s">
        <v>320</v>
      </c>
      <c r="QAT6" s="261" t="s">
        <v>320</v>
      </c>
      <c r="QAU6" s="261" t="s">
        <v>320</v>
      </c>
      <c r="QAV6" s="261" t="s">
        <v>320</v>
      </c>
      <c r="QAW6" s="261" t="s">
        <v>320</v>
      </c>
      <c r="QAX6" s="261" t="s">
        <v>320</v>
      </c>
      <c r="QAY6" s="261" t="s">
        <v>320</v>
      </c>
      <c r="QAZ6" s="261" t="s">
        <v>320</v>
      </c>
      <c r="QBA6" s="261" t="s">
        <v>320</v>
      </c>
      <c r="QBB6" s="261" t="s">
        <v>320</v>
      </c>
      <c r="QBC6" s="261" t="s">
        <v>320</v>
      </c>
      <c r="QBD6" s="261" t="s">
        <v>320</v>
      </c>
      <c r="QBE6" s="261" t="s">
        <v>320</v>
      </c>
      <c r="QBF6" s="261" t="s">
        <v>320</v>
      </c>
      <c r="QBG6" s="261" t="s">
        <v>320</v>
      </c>
      <c r="QBH6" s="261" t="s">
        <v>320</v>
      </c>
      <c r="QBI6" s="261" t="s">
        <v>320</v>
      </c>
      <c r="QBJ6" s="261" t="s">
        <v>320</v>
      </c>
      <c r="QBK6" s="261" t="s">
        <v>320</v>
      </c>
      <c r="QBL6" s="261" t="s">
        <v>320</v>
      </c>
      <c r="QBM6" s="261" t="s">
        <v>320</v>
      </c>
      <c r="QBN6" s="261" t="s">
        <v>320</v>
      </c>
      <c r="QBO6" s="261" t="s">
        <v>320</v>
      </c>
      <c r="QBP6" s="261" t="s">
        <v>320</v>
      </c>
      <c r="QBQ6" s="261" t="s">
        <v>320</v>
      </c>
      <c r="QBR6" s="261" t="s">
        <v>320</v>
      </c>
      <c r="QBS6" s="261" t="s">
        <v>320</v>
      </c>
      <c r="QBT6" s="261" t="s">
        <v>320</v>
      </c>
      <c r="QBU6" s="261" t="s">
        <v>320</v>
      </c>
      <c r="QBV6" s="261" t="s">
        <v>320</v>
      </c>
      <c r="QBW6" s="261" t="s">
        <v>320</v>
      </c>
      <c r="QBX6" s="261" t="s">
        <v>320</v>
      </c>
      <c r="QBY6" s="261" t="s">
        <v>320</v>
      </c>
      <c r="QBZ6" s="261" t="s">
        <v>320</v>
      </c>
      <c r="QCA6" s="261" t="s">
        <v>320</v>
      </c>
      <c r="QCB6" s="261" t="s">
        <v>320</v>
      </c>
      <c r="QCC6" s="261" t="s">
        <v>320</v>
      </c>
      <c r="QCD6" s="261" t="s">
        <v>320</v>
      </c>
      <c r="QCE6" s="261" t="s">
        <v>320</v>
      </c>
      <c r="QCF6" s="261" t="s">
        <v>320</v>
      </c>
      <c r="QCG6" s="261" t="s">
        <v>320</v>
      </c>
      <c r="QCH6" s="261" t="s">
        <v>320</v>
      </c>
      <c r="QCI6" s="261" t="s">
        <v>320</v>
      </c>
      <c r="QCJ6" s="261" t="s">
        <v>320</v>
      </c>
      <c r="QCK6" s="261" t="s">
        <v>320</v>
      </c>
      <c r="QCL6" s="261" t="s">
        <v>320</v>
      </c>
      <c r="QCM6" s="261" t="s">
        <v>320</v>
      </c>
      <c r="QCN6" s="261" t="s">
        <v>320</v>
      </c>
      <c r="QCO6" s="261" t="s">
        <v>320</v>
      </c>
      <c r="QCP6" s="261" t="s">
        <v>320</v>
      </c>
      <c r="QCQ6" s="261" t="s">
        <v>320</v>
      </c>
      <c r="QCR6" s="261" t="s">
        <v>320</v>
      </c>
      <c r="QCS6" s="261" t="s">
        <v>320</v>
      </c>
      <c r="QCT6" s="261" t="s">
        <v>320</v>
      </c>
      <c r="QCU6" s="261" t="s">
        <v>320</v>
      </c>
      <c r="QCV6" s="261" t="s">
        <v>320</v>
      </c>
      <c r="QCW6" s="261" t="s">
        <v>320</v>
      </c>
      <c r="QCX6" s="261" t="s">
        <v>320</v>
      </c>
      <c r="QCY6" s="261" t="s">
        <v>320</v>
      </c>
      <c r="QCZ6" s="261" t="s">
        <v>320</v>
      </c>
      <c r="QDA6" s="261" t="s">
        <v>320</v>
      </c>
      <c r="QDB6" s="261" t="s">
        <v>320</v>
      </c>
      <c r="QDC6" s="261" t="s">
        <v>320</v>
      </c>
      <c r="QDD6" s="261" t="s">
        <v>320</v>
      </c>
      <c r="QDE6" s="261" t="s">
        <v>320</v>
      </c>
      <c r="QDF6" s="261" t="s">
        <v>320</v>
      </c>
      <c r="QDG6" s="261" t="s">
        <v>320</v>
      </c>
      <c r="QDH6" s="261" t="s">
        <v>320</v>
      </c>
      <c r="QDI6" s="261" t="s">
        <v>320</v>
      </c>
      <c r="QDJ6" s="261" t="s">
        <v>320</v>
      </c>
      <c r="QDK6" s="261" t="s">
        <v>320</v>
      </c>
      <c r="QDL6" s="261" t="s">
        <v>320</v>
      </c>
      <c r="QDM6" s="261" t="s">
        <v>320</v>
      </c>
      <c r="QDN6" s="261" t="s">
        <v>320</v>
      </c>
      <c r="QDO6" s="261" t="s">
        <v>320</v>
      </c>
      <c r="QDP6" s="261" t="s">
        <v>320</v>
      </c>
      <c r="QDQ6" s="261" t="s">
        <v>320</v>
      </c>
      <c r="QDR6" s="261" t="s">
        <v>320</v>
      </c>
      <c r="QDS6" s="261" t="s">
        <v>320</v>
      </c>
      <c r="QDT6" s="261" t="s">
        <v>320</v>
      </c>
      <c r="QDU6" s="261" t="s">
        <v>320</v>
      </c>
      <c r="QDV6" s="261" t="s">
        <v>320</v>
      </c>
      <c r="QDW6" s="261" t="s">
        <v>320</v>
      </c>
      <c r="QDX6" s="261" t="s">
        <v>320</v>
      </c>
      <c r="QDY6" s="261" t="s">
        <v>320</v>
      </c>
      <c r="QDZ6" s="261" t="s">
        <v>320</v>
      </c>
      <c r="QEA6" s="261" t="s">
        <v>320</v>
      </c>
      <c r="QEB6" s="261" t="s">
        <v>320</v>
      </c>
      <c r="QEC6" s="261" t="s">
        <v>320</v>
      </c>
      <c r="QED6" s="261" t="s">
        <v>320</v>
      </c>
      <c r="QEE6" s="261" t="s">
        <v>320</v>
      </c>
      <c r="QEF6" s="261" t="s">
        <v>320</v>
      </c>
      <c r="QEG6" s="261" t="s">
        <v>320</v>
      </c>
      <c r="QEH6" s="261" t="s">
        <v>320</v>
      </c>
      <c r="QEI6" s="261" t="s">
        <v>320</v>
      </c>
      <c r="QEJ6" s="261" t="s">
        <v>320</v>
      </c>
      <c r="QEK6" s="261" t="s">
        <v>320</v>
      </c>
      <c r="QEL6" s="261" t="s">
        <v>320</v>
      </c>
      <c r="QEM6" s="261" t="s">
        <v>320</v>
      </c>
      <c r="QEN6" s="261" t="s">
        <v>320</v>
      </c>
      <c r="QEO6" s="261" t="s">
        <v>320</v>
      </c>
      <c r="QEP6" s="261" t="s">
        <v>320</v>
      </c>
      <c r="QEQ6" s="261" t="s">
        <v>320</v>
      </c>
      <c r="QER6" s="261" t="s">
        <v>320</v>
      </c>
      <c r="QES6" s="261" t="s">
        <v>320</v>
      </c>
      <c r="QET6" s="261" t="s">
        <v>320</v>
      </c>
      <c r="QEU6" s="261" t="s">
        <v>320</v>
      </c>
      <c r="QEV6" s="261" t="s">
        <v>320</v>
      </c>
      <c r="QEW6" s="261" t="s">
        <v>320</v>
      </c>
      <c r="QEX6" s="261" t="s">
        <v>320</v>
      </c>
      <c r="QEY6" s="261" t="s">
        <v>320</v>
      </c>
      <c r="QEZ6" s="261" t="s">
        <v>320</v>
      </c>
      <c r="QFA6" s="261" t="s">
        <v>320</v>
      </c>
      <c r="QFB6" s="261" t="s">
        <v>320</v>
      </c>
      <c r="QFC6" s="261" t="s">
        <v>320</v>
      </c>
      <c r="QFD6" s="261" t="s">
        <v>320</v>
      </c>
      <c r="QFE6" s="261" t="s">
        <v>320</v>
      </c>
      <c r="QFF6" s="261" t="s">
        <v>320</v>
      </c>
      <c r="QFG6" s="261" t="s">
        <v>320</v>
      </c>
      <c r="QFH6" s="261" t="s">
        <v>320</v>
      </c>
      <c r="QFI6" s="261" t="s">
        <v>320</v>
      </c>
      <c r="QFJ6" s="261" t="s">
        <v>320</v>
      </c>
      <c r="QFK6" s="261" t="s">
        <v>320</v>
      </c>
      <c r="QFL6" s="261" t="s">
        <v>320</v>
      </c>
      <c r="QFM6" s="261" t="s">
        <v>320</v>
      </c>
      <c r="QFN6" s="261" t="s">
        <v>320</v>
      </c>
      <c r="QFO6" s="261" t="s">
        <v>320</v>
      </c>
      <c r="QFP6" s="261" t="s">
        <v>320</v>
      </c>
      <c r="QFQ6" s="261" t="s">
        <v>320</v>
      </c>
      <c r="QFR6" s="261" t="s">
        <v>320</v>
      </c>
      <c r="QFS6" s="261" t="s">
        <v>320</v>
      </c>
      <c r="QFT6" s="261" t="s">
        <v>320</v>
      </c>
      <c r="QFU6" s="261" t="s">
        <v>320</v>
      </c>
      <c r="QFV6" s="261" t="s">
        <v>320</v>
      </c>
      <c r="QFW6" s="261" t="s">
        <v>320</v>
      </c>
      <c r="QFX6" s="261" t="s">
        <v>320</v>
      </c>
      <c r="QFY6" s="261" t="s">
        <v>320</v>
      </c>
      <c r="QFZ6" s="261" t="s">
        <v>320</v>
      </c>
      <c r="QGA6" s="261" t="s">
        <v>320</v>
      </c>
      <c r="QGB6" s="261" t="s">
        <v>320</v>
      </c>
      <c r="QGC6" s="261" t="s">
        <v>320</v>
      </c>
      <c r="QGD6" s="261" t="s">
        <v>320</v>
      </c>
      <c r="QGE6" s="261" t="s">
        <v>320</v>
      </c>
      <c r="QGF6" s="261" t="s">
        <v>320</v>
      </c>
      <c r="QGG6" s="261" t="s">
        <v>320</v>
      </c>
      <c r="QGH6" s="261" t="s">
        <v>320</v>
      </c>
      <c r="QGI6" s="261" t="s">
        <v>320</v>
      </c>
      <c r="QGJ6" s="261" t="s">
        <v>320</v>
      </c>
      <c r="QGK6" s="261" t="s">
        <v>320</v>
      </c>
      <c r="QGL6" s="261" t="s">
        <v>320</v>
      </c>
      <c r="QGM6" s="261" t="s">
        <v>320</v>
      </c>
      <c r="QGN6" s="261" t="s">
        <v>320</v>
      </c>
      <c r="QGO6" s="261" t="s">
        <v>320</v>
      </c>
      <c r="QGP6" s="261" t="s">
        <v>320</v>
      </c>
      <c r="QGQ6" s="261" t="s">
        <v>320</v>
      </c>
      <c r="QGR6" s="261" t="s">
        <v>320</v>
      </c>
      <c r="QGS6" s="261" t="s">
        <v>320</v>
      </c>
      <c r="QGT6" s="261" t="s">
        <v>320</v>
      </c>
      <c r="QGU6" s="261" t="s">
        <v>320</v>
      </c>
      <c r="QGV6" s="261" t="s">
        <v>320</v>
      </c>
      <c r="QGW6" s="261" t="s">
        <v>320</v>
      </c>
      <c r="QGX6" s="261" t="s">
        <v>320</v>
      </c>
      <c r="QGY6" s="261" t="s">
        <v>320</v>
      </c>
      <c r="QGZ6" s="261" t="s">
        <v>320</v>
      </c>
      <c r="QHA6" s="261" t="s">
        <v>320</v>
      </c>
      <c r="QHB6" s="261" t="s">
        <v>320</v>
      </c>
      <c r="QHC6" s="261" t="s">
        <v>320</v>
      </c>
      <c r="QHD6" s="261" t="s">
        <v>320</v>
      </c>
      <c r="QHE6" s="261" t="s">
        <v>320</v>
      </c>
      <c r="QHF6" s="261" t="s">
        <v>320</v>
      </c>
      <c r="QHG6" s="261" t="s">
        <v>320</v>
      </c>
      <c r="QHH6" s="261" t="s">
        <v>320</v>
      </c>
      <c r="QHI6" s="261" t="s">
        <v>320</v>
      </c>
      <c r="QHJ6" s="261" t="s">
        <v>320</v>
      </c>
      <c r="QHK6" s="261" t="s">
        <v>320</v>
      </c>
      <c r="QHL6" s="261" t="s">
        <v>320</v>
      </c>
      <c r="QHM6" s="261" t="s">
        <v>320</v>
      </c>
      <c r="QHN6" s="261" t="s">
        <v>320</v>
      </c>
      <c r="QHO6" s="261" t="s">
        <v>320</v>
      </c>
      <c r="QHP6" s="261" t="s">
        <v>320</v>
      </c>
      <c r="QHQ6" s="261" t="s">
        <v>320</v>
      </c>
      <c r="QHR6" s="261" t="s">
        <v>320</v>
      </c>
      <c r="QHS6" s="261" t="s">
        <v>320</v>
      </c>
      <c r="QHT6" s="261" t="s">
        <v>320</v>
      </c>
      <c r="QHU6" s="261" t="s">
        <v>320</v>
      </c>
      <c r="QHV6" s="261" t="s">
        <v>320</v>
      </c>
      <c r="QHW6" s="261" t="s">
        <v>320</v>
      </c>
      <c r="QHX6" s="261" t="s">
        <v>320</v>
      </c>
      <c r="QHY6" s="261" t="s">
        <v>320</v>
      </c>
      <c r="QHZ6" s="261" t="s">
        <v>320</v>
      </c>
      <c r="QIA6" s="261" t="s">
        <v>320</v>
      </c>
      <c r="QIB6" s="261" t="s">
        <v>320</v>
      </c>
      <c r="QIC6" s="261" t="s">
        <v>320</v>
      </c>
      <c r="QID6" s="261" t="s">
        <v>320</v>
      </c>
      <c r="QIE6" s="261" t="s">
        <v>320</v>
      </c>
      <c r="QIF6" s="261" t="s">
        <v>320</v>
      </c>
      <c r="QIG6" s="261" t="s">
        <v>320</v>
      </c>
      <c r="QIH6" s="261" t="s">
        <v>320</v>
      </c>
      <c r="QII6" s="261" t="s">
        <v>320</v>
      </c>
      <c r="QIJ6" s="261" t="s">
        <v>320</v>
      </c>
      <c r="QIK6" s="261" t="s">
        <v>320</v>
      </c>
      <c r="QIL6" s="261" t="s">
        <v>320</v>
      </c>
      <c r="QIM6" s="261" t="s">
        <v>320</v>
      </c>
      <c r="QIN6" s="261" t="s">
        <v>320</v>
      </c>
      <c r="QIO6" s="261" t="s">
        <v>320</v>
      </c>
      <c r="QIP6" s="261" t="s">
        <v>320</v>
      </c>
      <c r="QIQ6" s="261" t="s">
        <v>320</v>
      </c>
      <c r="QIR6" s="261" t="s">
        <v>320</v>
      </c>
      <c r="QIS6" s="261" t="s">
        <v>320</v>
      </c>
      <c r="QIT6" s="261" t="s">
        <v>320</v>
      </c>
      <c r="QIU6" s="261" t="s">
        <v>320</v>
      </c>
      <c r="QIV6" s="261" t="s">
        <v>320</v>
      </c>
      <c r="QIW6" s="261" t="s">
        <v>320</v>
      </c>
      <c r="QIX6" s="261" t="s">
        <v>320</v>
      </c>
      <c r="QIY6" s="261" t="s">
        <v>320</v>
      </c>
      <c r="QIZ6" s="261" t="s">
        <v>320</v>
      </c>
      <c r="QJA6" s="261" t="s">
        <v>320</v>
      </c>
      <c r="QJB6" s="261" t="s">
        <v>320</v>
      </c>
      <c r="QJC6" s="261" t="s">
        <v>320</v>
      </c>
      <c r="QJD6" s="261" t="s">
        <v>320</v>
      </c>
      <c r="QJE6" s="261" t="s">
        <v>320</v>
      </c>
      <c r="QJF6" s="261" t="s">
        <v>320</v>
      </c>
      <c r="QJG6" s="261" t="s">
        <v>320</v>
      </c>
      <c r="QJH6" s="261" t="s">
        <v>320</v>
      </c>
      <c r="QJI6" s="261" t="s">
        <v>320</v>
      </c>
      <c r="QJJ6" s="261" t="s">
        <v>320</v>
      </c>
      <c r="QJK6" s="261" t="s">
        <v>320</v>
      </c>
      <c r="QJL6" s="261" t="s">
        <v>320</v>
      </c>
      <c r="QJM6" s="261" t="s">
        <v>320</v>
      </c>
      <c r="QJN6" s="261" t="s">
        <v>320</v>
      </c>
      <c r="QJO6" s="261" t="s">
        <v>320</v>
      </c>
      <c r="QJP6" s="261" t="s">
        <v>320</v>
      </c>
      <c r="QJQ6" s="261" t="s">
        <v>320</v>
      </c>
      <c r="QJR6" s="261" t="s">
        <v>320</v>
      </c>
      <c r="QJS6" s="261" t="s">
        <v>320</v>
      </c>
      <c r="QJT6" s="261" t="s">
        <v>320</v>
      </c>
      <c r="QJU6" s="261" t="s">
        <v>320</v>
      </c>
      <c r="QJV6" s="261" t="s">
        <v>320</v>
      </c>
      <c r="QJW6" s="261" t="s">
        <v>320</v>
      </c>
      <c r="QJX6" s="261" t="s">
        <v>320</v>
      </c>
      <c r="QJY6" s="261" t="s">
        <v>320</v>
      </c>
      <c r="QJZ6" s="261" t="s">
        <v>320</v>
      </c>
      <c r="QKA6" s="261" t="s">
        <v>320</v>
      </c>
      <c r="QKB6" s="261" t="s">
        <v>320</v>
      </c>
      <c r="QKC6" s="261" t="s">
        <v>320</v>
      </c>
      <c r="QKD6" s="261" t="s">
        <v>320</v>
      </c>
      <c r="QKE6" s="261" t="s">
        <v>320</v>
      </c>
      <c r="QKF6" s="261" t="s">
        <v>320</v>
      </c>
      <c r="QKG6" s="261" t="s">
        <v>320</v>
      </c>
      <c r="QKH6" s="261" t="s">
        <v>320</v>
      </c>
      <c r="QKI6" s="261" t="s">
        <v>320</v>
      </c>
      <c r="QKJ6" s="261" t="s">
        <v>320</v>
      </c>
      <c r="QKK6" s="261" t="s">
        <v>320</v>
      </c>
      <c r="QKL6" s="261" t="s">
        <v>320</v>
      </c>
      <c r="QKM6" s="261" t="s">
        <v>320</v>
      </c>
      <c r="QKN6" s="261" t="s">
        <v>320</v>
      </c>
      <c r="QKO6" s="261" t="s">
        <v>320</v>
      </c>
      <c r="QKP6" s="261" t="s">
        <v>320</v>
      </c>
      <c r="QKQ6" s="261" t="s">
        <v>320</v>
      </c>
      <c r="QKR6" s="261" t="s">
        <v>320</v>
      </c>
      <c r="QKS6" s="261" t="s">
        <v>320</v>
      </c>
      <c r="QKT6" s="261" t="s">
        <v>320</v>
      </c>
      <c r="QKU6" s="261" t="s">
        <v>320</v>
      </c>
      <c r="QKV6" s="261" t="s">
        <v>320</v>
      </c>
      <c r="QKW6" s="261" t="s">
        <v>320</v>
      </c>
      <c r="QKX6" s="261" t="s">
        <v>320</v>
      </c>
      <c r="QKY6" s="261" t="s">
        <v>320</v>
      </c>
      <c r="QKZ6" s="261" t="s">
        <v>320</v>
      </c>
      <c r="QLA6" s="261" t="s">
        <v>320</v>
      </c>
      <c r="QLB6" s="261" t="s">
        <v>320</v>
      </c>
      <c r="QLC6" s="261" t="s">
        <v>320</v>
      </c>
      <c r="QLD6" s="261" t="s">
        <v>320</v>
      </c>
      <c r="QLE6" s="261" t="s">
        <v>320</v>
      </c>
      <c r="QLF6" s="261" t="s">
        <v>320</v>
      </c>
      <c r="QLG6" s="261" t="s">
        <v>320</v>
      </c>
      <c r="QLH6" s="261" t="s">
        <v>320</v>
      </c>
      <c r="QLI6" s="261" t="s">
        <v>320</v>
      </c>
      <c r="QLJ6" s="261" t="s">
        <v>320</v>
      </c>
      <c r="QLK6" s="261" t="s">
        <v>320</v>
      </c>
      <c r="QLL6" s="261" t="s">
        <v>320</v>
      </c>
      <c r="QLM6" s="261" t="s">
        <v>320</v>
      </c>
      <c r="QLN6" s="261" t="s">
        <v>320</v>
      </c>
      <c r="QLO6" s="261" t="s">
        <v>320</v>
      </c>
      <c r="QLP6" s="261" t="s">
        <v>320</v>
      </c>
      <c r="QLQ6" s="261" t="s">
        <v>320</v>
      </c>
      <c r="QLR6" s="261" t="s">
        <v>320</v>
      </c>
      <c r="QLS6" s="261" t="s">
        <v>320</v>
      </c>
      <c r="QLT6" s="261" t="s">
        <v>320</v>
      </c>
      <c r="QLU6" s="261" t="s">
        <v>320</v>
      </c>
      <c r="QLV6" s="261" t="s">
        <v>320</v>
      </c>
      <c r="QLW6" s="261" t="s">
        <v>320</v>
      </c>
      <c r="QLX6" s="261" t="s">
        <v>320</v>
      </c>
      <c r="QLY6" s="261" t="s">
        <v>320</v>
      </c>
      <c r="QLZ6" s="261" t="s">
        <v>320</v>
      </c>
      <c r="QMA6" s="261" t="s">
        <v>320</v>
      </c>
      <c r="QMB6" s="261" t="s">
        <v>320</v>
      </c>
      <c r="QMC6" s="261" t="s">
        <v>320</v>
      </c>
      <c r="QMD6" s="261" t="s">
        <v>320</v>
      </c>
      <c r="QME6" s="261" t="s">
        <v>320</v>
      </c>
      <c r="QMF6" s="261" t="s">
        <v>320</v>
      </c>
      <c r="QMG6" s="261" t="s">
        <v>320</v>
      </c>
      <c r="QMH6" s="261" t="s">
        <v>320</v>
      </c>
      <c r="QMI6" s="261" t="s">
        <v>320</v>
      </c>
      <c r="QMJ6" s="261" t="s">
        <v>320</v>
      </c>
      <c r="QMK6" s="261" t="s">
        <v>320</v>
      </c>
      <c r="QML6" s="261" t="s">
        <v>320</v>
      </c>
      <c r="QMM6" s="261" t="s">
        <v>320</v>
      </c>
      <c r="QMN6" s="261" t="s">
        <v>320</v>
      </c>
      <c r="QMO6" s="261" t="s">
        <v>320</v>
      </c>
      <c r="QMP6" s="261" t="s">
        <v>320</v>
      </c>
      <c r="QMQ6" s="261" t="s">
        <v>320</v>
      </c>
      <c r="QMR6" s="261" t="s">
        <v>320</v>
      </c>
      <c r="QMS6" s="261" t="s">
        <v>320</v>
      </c>
      <c r="QMT6" s="261" t="s">
        <v>320</v>
      </c>
      <c r="QMU6" s="261" t="s">
        <v>320</v>
      </c>
      <c r="QMV6" s="261" t="s">
        <v>320</v>
      </c>
      <c r="QMW6" s="261" t="s">
        <v>320</v>
      </c>
      <c r="QMX6" s="261" t="s">
        <v>320</v>
      </c>
      <c r="QMY6" s="261" t="s">
        <v>320</v>
      </c>
      <c r="QMZ6" s="261" t="s">
        <v>320</v>
      </c>
      <c r="QNA6" s="261" t="s">
        <v>320</v>
      </c>
      <c r="QNB6" s="261" t="s">
        <v>320</v>
      </c>
      <c r="QNC6" s="261" t="s">
        <v>320</v>
      </c>
      <c r="QND6" s="261" t="s">
        <v>320</v>
      </c>
      <c r="QNE6" s="261" t="s">
        <v>320</v>
      </c>
      <c r="QNF6" s="261" t="s">
        <v>320</v>
      </c>
      <c r="QNG6" s="261" t="s">
        <v>320</v>
      </c>
      <c r="QNH6" s="261" t="s">
        <v>320</v>
      </c>
      <c r="QNI6" s="261" t="s">
        <v>320</v>
      </c>
      <c r="QNJ6" s="261" t="s">
        <v>320</v>
      </c>
      <c r="QNK6" s="261" t="s">
        <v>320</v>
      </c>
      <c r="QNL6" s="261" t="s">
        <v>320</v>
      </c>
      <c r="QNM6" s="261" t="s">
        <v>320</v>
      </c>
      <c r="QNN6" s="261" t="s">
        <v>320</v>
      </c>
      <c r="QNO6" s="261" t="s">
        <v>320</v>
      </c>
      <c r="QNP6" s="261" t="s">
        <v>320</v>
      </c>
      <c r="QNQ6" s="261" t="s">
        <v>320</v>
      </c>
      <c r="QNR6" s="261" t="s">
        <v>320</v>
      </c>
      <c r="QNS6" s="261" t="s">
        <v>320</v>
      </c>
      <c r="QNT6" s="261" t="s">
        <v>320</v>
      </c>
      <c r="QNU6" s="261" t="s">
        <v>320</v>
      </c>
      <c r="QNV6" s="261" t="s">
        <v>320</v>
      </c>
      <c r="QNW6" s="261" t="s">
        <v>320</v>
      </c>
      <c r="QNX6" s="261" t="s">
        <v>320</v>
      </c>
      <c r="QNY6" s="261" t="s">
        <v>320</v>
      </c>
      <c r="QNZ6" s="261" t="s">
        <v>320</v>
      </c>
      <c r="QOA6" s="261" t="s">
        <v>320</v>
      </c>
      <c r="QOB6" s="261" t="s">
        <v>320</v>
      </c>
      <c r="QOC6" s="261" t="s">
        <v>320</v>
      </c>
      <c r="QOD6" s="261" t="s">
        <v>320</v>
      </c>
      <c r="QOE6" s="261" t="s">
        <v>320</v>
      </c>
      <c r="QOF6" s="261" t="s">
        <v>320</v>
      </c>
      <c r="QOG6" s="261" t="s">
        <v>320</v>
      </c>
      <c r="QOH6" s="261" t="s">
        <v>320</v>
      </c>
      <c r="QOI6" s="261" t="s">
        <v>320</v>
      </c>
      <c r="QOJ6" s="261" t="s">
        <v>320</v>
      </c>
      <c r="QOK6" s="261" t="s">
        <v>320</v>
      </c>
      <c r="QOL6" s="261" t="s">
        <v>320</v>
      </c>
      <c r="QOM6" s="261" t="s">
        <v>320</v>
      </c>
      <c r="QON6" s="261" t="s">
        <v>320</v>
      </c>
      <c r="QOO6" s="261" t="s">
        <v>320</v>
      </c>
      <c r="QOP6" s="261" t="s">
        <v>320</v>
      </c>
      <c r="QOQ6" s="261" t="s">
        <v>320</v>
      </c>
      <c r="QOR6" s="261" t="s">
        <v>320</v>
      </c>
      <c r="QOS6" s="261" t="s">
        <v>320</v>
      </c>
      <c r="QOT6" s="261" t="s">
        <v>320</v>
      </c>
      <c r="QOU6" s="261" t="s">
        <v>320</v>
      </c>
      <c r="QOV6" s="261" t="s">
        <v>320</v>
      </c>
      <c r="QOW6" s="261" t="s">
        <v>320</v>
      </c>
      <c r="QOX6" s="261" t="s">
        <v>320</v>
      </c>
      <c r="QOY6" s="261" t="s">
        <v>320</v>
      </c>
      <c r="QOZ6" s="261" t="s">
        <v>320</v>
      </c>
      <c r="QPA6" s="261" t="s">
        <v>320</v>
      </c>
      <c r="QPB6" s="261" t="s">
        <v>320</v>
      </c>
      <c r="QPC6" s="261" t="s">
        <v>320</v>
      </c>
      <c r="QPD6" s="261" t="s">
        <v>320</v>
      </c>
      <c r="QPE6" s="261" t="s">
        <v>320</v>
      </c>
      <c r="QPF6" s="261" t="s">
        <v>320</v>
      </c>
      <c r="QPG6" s="261" t="s">
        <v>320</v>
      </c>
      <c r="QPH6" s="261" t="s">
        <v>320</v>
      </c>
      <c r="QPI6" s="261" t="s">
        <v>320</v>
      </c>
      <c r="QPJ6" s="261" t="s">
        <v>320</v>
      </c>
      <c r="QPK6" s="261" t="s">
        <v>320</v>
      </c>
      <c r="QPL6" s="261" t="s">
        <v>320</v>
      </c>
      <c r="QPM6" s="261" t="s">
        <v>320</v>
      </c>
      <c r="QPN6" s="261" t="s">
        <v>320</v>
      </c>
      <c r="QPO6" s="261" t="s">
        <v>320</v>
      </c>
      <c r="QPP6" s="261" t="s">
        <v>320</v>
      </c>
      <c r="QPQ6" s="261" t="s">
        <v>320</v>
      </c>
      <c r="QPR6" s="261" t="s">
        <v>320</v>
      </c>
      <c r="QPS6" s="261" t="s">
        <v>320</v>
      </c>
      <c r="QPT6" s="261" t="s">
        <v>320</v>
      </c>
      <c r="QPU6" s="261" t="s">
        <v>320</v>
      </c>
      <c r="QPV6" s="261" t="s">
        <v>320</v>
      </c>
      <c r="QPW6" s="261" t="s">
        <v>320</v>
      </c>
      <c r="QPX6" s="261" t="s">
        <v>320</v>
      </c>
      <c r="QPY6" s="261" t="s">
        <v>320</v>
      </c>
      <c r="QPZ6" s="261" t="s">
        <v>320</v>
      </c>
      <c r="QQA6" s="261" t="s">
        <v>320</v>
      </c>
      <c r="QQB6" s="261" t="s">
        <v>320</v>
      </c>
      <c r="QQC6" s="261" t="s">
        <v>320</v>
      </c>
      <c r="QQD6" s="261" t="s">
        <v>320</v>
      </c>
      <c r="QQE6" s="261" t="s">
        <v>320</v>
      </c>
      <c r="QQF6" s="261" t="s">
        <v>320</v>
      </c>
      <c r="QQG6" s="261" t="s">
        <v>320</v>
      </c>
      <c r="QQH6" s="261" t="s">
        <v>320</v>
      </c>
      <c r="QQI6" s="261" t="s">
        <v>320</v>
      </c>
      <c r="QQJ6" s="261" t="s">
        <v>320</v>
      </c>
      <c r="QQK6" s="261" t="s">
        <v>320</v>
      </c>
      <c r="QQL6" s="261" t="s">
        <v>320</v>
      </c>
      <c r="QQM6" s="261" t="s">
        <v>320</v>
      </c>
      <c r="QQN6" s="261" t="s">
        <v>320</v>
      </c>
      <c r="QQO6" s="261" t="s">
        <v>320</v>
      </c>
      <c r="QQP6" s="261" t="s">
        <v>320</v>
      </c>
      <c r="QQQ6" s="261" t="s">
        <v>320</v>
      </c>
      <c r="QQR6" s="261" t="s">
        <v>320</v>
      </c>
      <c r="QQS6" s="261" t="s">
        <v>320</v>
      </c>
      <c r="QQT6" s="261" t="s">
        <v>320</v>
      </c>
      <c r="QQU6" s="261" t="s">
        <v>320</v>
      </c>
      <c r="QQV6" s="261" t="s">
        <v>320</v>
      </c>
      <c r="QQW6" s="261" t="s">
        <v>320</v>
      </c>
      <c r="QQX6" s="261" t="s">
        <v>320</v>
      </c>
      <c r="QQY6" s="261" t="s">
        <v>320</v>
      </c>
      <c r="QQZ6" s="261" t="s">
        <v>320</v>
      </c>
      <c r="QRA6" s="261" t="s">
        <v>320</v>
      </c>
      <c r="QRB6" s="261" t="s">
        <v>320</v>
      </c>
      <c r="QRC6" s="261" t="s">
        <v>320</v>
      </c>
      <c r="QRD6" s="261" t="s">
        <v>320</v>
      </c>
      <c r="QRE6" s="261" t="s">
        <v>320</v>
      </c>
      <c r="QRF6" s="261" t="s">
        <v>320</v>
      </c>
      <c r="QRG6" s="261" t="s">
        <v>320</v>
      </c>
      <c r="QRH6" s="261" t="s">
        <v>320</v>
      </c>
      <c r="QRI6" s="261" t="s">
        <v>320</v>
      </c>
      <c r="QRJ6" s="261" t="s">
        <v>320</v>
      </c>
      <c r="QRK6" s="261" t="s">
        <v>320</v>
      </c>
      <c r="QRL6" s="261" t="s">
        <v>320</v>
      </c>
      <c r="QRM6" s="261" t="s">
        <v>320</v>
      </c>
      <c r="QRN6" s="261" t="s">
        <v>320</v>
      </c>
      <c r="QRO6" s="261" t="s">
        <v>320</v>
      </c>
      <c r="QRP6" s="261" t="s">
        <v>320</v>
      </c>
      <c r="QRQ6" s="261" t="s">
        <v>320</v>
      </c>
      <c r="QRR6" s="261" t="s">
        <v>320</v>
      </c>
      <c r="QRS6" s="261" t="s">
        <v>320</v>
      </c>
      <c r="QRT6" s="261" t="s">
        <v>320</v>
      </c>
      <c r="QRU6" s="261" t="s">
        <v>320</v>
      </c>
      <c r="QRV6" s="261" t="s">
        <v>320</v>
      </c>
      <c r="QRW6" s="261" t="s">
        <v>320</v>
      </c>
      <c r="QRX6" s="261" t="s">
        <v>320</v>
      </c>
      <c r="QRY6" s="261" t="s">
        <v>320</v>
      </c>
      <c r="QRZ6" s="261" t="s">
        <v>320</v>
      </c>
      <c r="QSA6" s="261" t="s">
        <v>320</v>
      </c>
      <c r="QSB6" s="261" t="s">
        <v>320</v>
      </c>
      <c r="QSC6" s="261" t="s">
        <v>320</v>
      </c>
      <c r="QSD6" s="261" t="s">
        <v>320</v>
      </c>
      <c r="QSE6" s="261" t="s">
        <v>320</v>
      </c>
      <c r="QSF6" s="261" t="s">
        <v>320</v>
      </c>
      <c r="QSG6" s="261" t="s">
        <v>320</v>
      </c>
      <c r="QSH6" s="261" t="s">
        <v>320</v>
      </c>
      <c r="QSI6" s="261" t="s">
        <v>320</v>
      </c>
      <c r="QSJ6" s="261" t="s">
        <v>320</v>
      </c>
      <c r="QSK6" s="261" t="s">
        <v>320</v>
      </c>
      <c r="QSL6" s="261" t="s">
        <v>320</v>
      </c>
      <c r="QSM6" s="261" t="s">
        <v>320</v>
      </c>
      <c r="QSN6" s="261" t="s">
        <v>320</v>
      </c>
      <c r="QSO6" s="261" t="s">
        <v>320</v>
      </c>
      <c r="QSP6" s="261" t="s">
        <v>320</v>
      </c>
      <c r="QSQ6" s="261" t="s">
        <v>320</v>
      </c>
      <c r="QSR6" s="261" t="s">
        <v>320</v>
      </c>
      <c r="QSS6" s="261" t="s">
        <v>320</v>
      </c>
      <c r="QST6" s="261" t="s">
        <v>320</v>
      </c>
      <c r="QSU6" s="261" t="s">
        <v>320</v>
      </c>
      <c r="QSV6" s="261" t="s">
        <v>320</v>
      </c>
      <c r="QSW6" s="261" t="s">
        <v>320</v>
      </c>
      <c r="QSX6" s="261" t="s">
        <v>320</v>
      </c>
      <c r="QSY6" s="261" t="s">
        <v>320</v>
      </c>
      <c r="QSZ6" s="261" t="s">
        <v>320</v>
      </c>
      <c r="QTA6" s="261" t="s">
        <v>320</v>
      </c>
      <c r="QTB6" s="261" t="s">
        <v>320</v>
      </c>
      <c r="QTC6" s="261" t="s">
        <v>320</v>
      </c>
      <c r="QTD6" s="261" t="s">
        <v>320</v>
      </c>
      <c r="QTE6" s="261" t="s">
        <v>320</v>
      </c>
      <c r="QTF6" s="261" t="s">
        <v>320</v>
      </c>
      <c r="QTG6" s="261" t="s">
        <v>320</v>
      </c>
      <c r="QTH6" s="261" t="s">
        <v>320</v>
      </c>
      <c r="QTI6" s="261" t="s">
        <v>320</v>
      </c>
      <c r="QTJ6" s="261" t="s">
        <v>320</v>
      </c>
      <c r="QTK6" s="261" t="s">
        <v>320</v>
      </c>
      <c r="QTL6" s="261" t="s">
        <v>320</v>
      </c>
      <c r="QTM6" s="261" t="s">
        <v>320</v>
      </c>
      <c r="QTN6" s="261" t="s">
        <v>320</v>
      </c>
      <c r="QTO6" s="261" t="s">
        <v>320</v>
      </c>
      <c r="QTP6" s="261" t="s">
        <v>320</v>
      </c>
      <c r="QTQ6" s="261" t="s">
        <v>320</v>
      </c>
      <c r="QTR6" s="261" t="s">
        <v>320</v>
      </c>
      <c r="QTS6" s="261" t="s">
        <v>320</v>
      </c>
      <c r="QTT6" s="261" t="s">
        <v>320</v>
      </c>
      <c r="QTU6" s="261" t="s">
        <v>320</v>
      </c>
      <c r="QTV6" s="261" t="s">
        <v>320</v>
      </c>
      <c r="QTW6" s="261" t="s">
        <v>320</v>
      </c>
      <c r="QTX6" s="261" t="s">
        <v>320</v>
      </c>
      <c r="QTY6" s="261" t="s">
        <v>320</v>
      </c>
      <c r="QTZ6" s="261" t="s">
        <v>320</v>
      </c>
      <c r="QUA6" s="261" t="s">
        <v>320</v>
      </c>
      <c r="QUB6" s="261" t="s">
        <v>320</v>
      </c>
      <c r="QUC6" s="261" t="s">
        <v>320</v>
      </c>
      <c r="QUD6" s="261" t="s">
        <v>320</v>
      </c>
      <c r="QUE6" s="261" t="s">
        <v>320</v>
      </c>
      <c r="QUF6" s="261" t="s">
        <v>320</v>
      </c>
      <c r="QUG6" s="261" t="s">
        <v>320</v>
      </c>
      <c r="QUH6" s="261" t="s">
        <v>320</v>
      </c>
      <c r="QUI6" s="261" t="s">
        <v>320</v>
      </c>
      <c r="QUJ6" s="261" t="s">
        <v>320</v>
      </c>
      <c r="QUK6" s="261" t="s">
        <v>320</v>
      </c>
      <c r="QUL6" s="261" t="s">
        <v>320</v>
      </c>
      <c r="QUM6" s="261" t="s">
        <v>320</v>
      </c>
      <c r="QUN6" s="261" t="s">
        <v>320</v>
      </c>
      <c r="QUO6" s="261" t="s">
        <v>320</v>
      </c>
      <c r="QUP6" s="261" t="s">
        <v>320</v>
      </c>
      <c r="QUQ6" s="261" t="s">
        <v>320</v>
      </c>
      <c r="QUR6" s="261" t="s">
        <v>320</v>
      </c>
      <c r="QUS6" s="261" t="s">
        <v>320</v>
      </c>
      <c r="QUT6" s="261" t="s">
        <v>320</v>
      </c>
      <c r="QUU6" s="261" t="s">
        <v>320</v>
      </c>
      <c r="QUV6" s="261" t="s">
        <v>320</v>
      </c>
      <c r="QUW6" s="261" t="s">
        <v>320</v>
      </c>
      <c r="QUX6" s="261" t="s">
        <v>320</v>
      </c>
      <c r="QUY6" s="261" t="s">
        <v>320</v>
      </c>
      <c r="QUZ6" s="261" t="s">
        <v>320</v>
      </c>
      <c r="QVA6" s="261" t="s">
        <v>320</v>
      </c>
      <c r="QVB6" s="261" t="s">
        <v>320</v>
      </c>
      <c r="QVC6" s="261" t="s">
        <v>320</v>
      </c>
      <c r="QVD6" s="261" t="s">
        <v>320</v>
      </c>
      <c r="QVE6" s="261" t="s">
        <v>320</v>
      </c>
      <c r="QVF6" s="261" t="s">
        <v>320</v>
      </c>
      <c r="QVG6" s="261" t="s">
        <v>320</v>
      </c>
      <c r="QVH6" s="261" t="s">
        <v>320</v>
      </c>
      <c r="QVI6" s="261" t="s">
        <v>320</v>
      </c>
      <c r="QVJ6" s="261" t="s">
        <v>320</v>
      </c>
      <c r="QVK6" s="261" t="s">
        <v>320</v>
      </c>
      <c r="QVL6" s="261" t="s">
        <v>320</v>
      </c>
      <c r="QVM6" s="261" t="s">
        <v>320</v>
      </c>
      <c r="QVN6" s="261" t="s">
        <v>320</v>
      </c>
      <c r="QVO6" s="261" t="s">
        <v>320</v>
      </c>
      <c r="QVP6" s="261" t="s">
        <v>320</v>
      </c>
      <c r="QVQ6" s="261" t="s">
        <v>320</v>
      </c>
      <c r="QVR6" s="261" t="s">
        <v>320</v>
      </c>
      <c r="QVS6" s="261" t="s">
        <v>320</v>
      </c>
      <c r="QVT6" s="261" t="s">
        <v>320</v>
      </c>
      <c r="QVU6" s="261" t="s">
        <v>320</v>
      </c>
      <c r="QVV6" s="261" t="s">
        <v>320</v>
      </c>
      <c r="QVW6" s="261" t="s">
        <v>320</v>
      </c>
      <c r="QVX6" s="261" t="s">
        <v>320</v>
      </c>
      <c r="QVY6" s="261" t="s">
        <v>320</v>
      </c>
      <c r="QVZ6" s="261" t="s">
        <v>320</v>
      </c>
      <c r="QWA6" s="261" t="s">
        <v>320</v>
      </c>
      <c r="QWB6" s="261" t="s">
        <v>320</v>
      </c>
      <c r="QWC6" s="261" t="s">
        <v>320</v>
      </c>
      <c r="QWD6" s="261" t="s">
        <v>320</v>
      </c>
      <c r="QWE6" s="261" t="s">
        <v>320</v>
      </c>
      <c r="QWF6" s="261" t="s">
        <v>320</v>
      </c>
      <c r="QWG6" s="261" t="s">
        <v>320</v>
      </c>
      <c r="QWH6" s="261" t="s">
        <v>320</v>
      </c>
      <c r="QWI6" s="261" t="s">
        <v>320</v>
      </c>
      <c r="QWJ6" s="261" t="s">
        <v>320</v>
      </c>
      <c r="QWK6" s="261" t="s">
        <v>320</v>
      </c>
      <c r="QWL6" s="261" t="s">
        <v>320</v>
      </c>
      <c r="QWM6" s="261" t="s">
        <v>320</v>
      </c>
      <c r="QWN6" s="261" t="s">
        <v>320</v>
      </c>
      <c r="QWO6" s="261" t="s">
        <v>320</v>
      </c>
      <c r="QWP6" s="261" t="s">
        <v>320</v>
      </c>
      <c r="QWQ6" s="261" t="s">
        <v>320</v>
      </c>
      <c r="QWR6" s="261" t="s">
        <v>320</v>
      </c>
      <c r="QWS6" s="261" t="s">
        <v>320</v>
      </c>
      <c r="QWT6" s="261" t="s">
        <v>320</v>
      </c>
      <c r="QWU6" s="261" t="s">
        <v>320</v>
      </c>
      <c r="QWV6" s="261" t="s">
        <v>320</v>
      </c>
      <c r="QWW6" s="261" t="s">
        <v>320</v>
      </c>
      <c r="QWX6" s="261" t="s">
        <v>320</v>
      </c>
      <c r="QWY6" s="261" t="s">
        <v>320</v>
      </c>
      <c r="QWZ6" s="261" t="s">
        <v>320</v>
      </c>
      <c r="QXA6" s="261" t="s">
        <v>320</v>
      </c>
      <c r="QXB6" s="261" t="s">
        <v>320</v>
      </c>
      <c r="QXC6" s="261" t="s">
        <v>320</v>
      </c>
      <c r="QXD6" s="261" t="s">
        <v>320</v>
      </c>
      <c r="QXE6" s="261" t="s">
        <v>320</v>
      </c>
      <c r="QXF6" s="261" t="s">
        <v>320</v>
      </c>
      <c r="QXG6" s="261" t="s">
        <v>320</v>
      </c>
      <c r="QXH6" s="261" t="s">
        <v>320</v>
      </c>
      <c r="QXI6" s="261" t="s">
        <v>320</v>
      </c>
      <c r="QXJ6" s="261" t="s">
        <v>320</v>
      </c>
      <c r="QXK6" s="261" t="s">
        <v>320</v>
      </c>
      <c r="QXL6" s="261" t="s">
        <v>320</v>
      </c>
      <c r="QXM6" s="261" t="s">
        <v>320</v>
      </c>
      <c r="QXN6" s="261" t="s">
        <v>320</v>
      </c>
      <c r="QXO6" s="261" t="s">
        <v>320</v>
      </c>
      <c r="QXP6" s="261" t="s">
        <v>320</v>
      </c>
      <c r="QXQ6" s="261" t="s">
        <v>320</v>
      </c>
      <c r="QXR6" s="261" t="s">
        <v>320</v>
      </c>
      <c r="QXS6" s="261" t="s">
        <v>320</v>
      </c>
      <c r="QXT6" s="261" t="s">
        <v>320</v>
      </c>
      <c r="QXU6" s="261" t="s">
        <v>320</v>
      </c>
      <c r="QXV6" s="261" t="s">
        <v>320</v>
      </c>
      <c r="QXW6" s="261" t="s">
        <v>320</v>
      </c>
      <c r="QXX6" s="261" t="s">
        <v>320</v>
      </c>
      <c r="QXY6" s="261" t="s">
        <v>320</v>
      </c>
      <c r="QXZ6" s="261" t="s">
        <v>320</v>
      </c>
      <c r="QYA6" s="261" t="s">
        <v>320</v>
      </c>
      <c r="QYB6" s="261" t="s">
        <v>320</v>
      </c>
      <c r="QYC6" s="261" t="s">
        <v>320</v>
      </c>
      <c r="QYD6" s="261" t="s">
        <v>320</v>
      </c>
      <c r="QYE6" s="261" t="s">
        <v>320</v>
      </c>
      <c r="QYF6" s="261" t="s">
        <v>320</v>
      </c>
      <c r="QYG6" s="261" t="s">
        <v>320</v>
      </c>
      <c r="QYH6" s="261" t="s">
        <v>320</v>
      </c>
      <c r="QYI6" s="261" t="s">
        <v>320</v>
      </c>
      <c r="QYJ6" s="261" t="s">
        <v>320</v>
      </c>
      <c r="QYK6" s="261" t="s">
        <v>320</v>
      </c>
      <c r="QYL6" s="261" t="s">
        <v>320</v>
      </c>
      <c r="QYM6" s="261" t="s">
        <v>320</v>
      </c>
      <c r="QYN6" s="261" t="s">
        <v>320</v>
      </c>
      <c r="QYO6" s="261" t="s">
        <v>320</v>
      </c>
      <c r="QYP6" s="261" t="s">
        <v>320</v>
      </c>
      <c r="QYQ6" s="261" t="s">
        <v>320</v>
      </c>
      <c r="QYR6" s="261" t="s">
        <v>320</v>
      </c>
      <c r="QYS6" s="261" t="s">
        <v>320</v>
      </c>
      <c r="QYT6" s="261" t="s">
        <v>320</v>
      </c>
      <c r="QYU6" s="261" t="s">
        <v>320</v>
      </c>
      <c r="QYV6" s="261" t="s">
        <v>320</v>
      </c>
      <c r="QYW6" s="261" t="s">
        <v>320</v>
      </c>
      <c r="QYX6" s="261" t="s">
        <v>320</v>
      </c>
      <c r="QYY6" s="261" t="s">
        <v>320</v>
      </c>
      <c r="QYZ6" s="261" t="s">
        <v>320</v>
      </c>
      <c r="QZA6" s="261" t="s">
        <v>320</v>
      </c>
      <c r="QZB6" s="261" t="s">
        <v>320</v>
      </c>
      <c r="QZC6" s="261" t="s">
        <v>320</v>
      </c>
      <c r="QZD6" s="261" t="s">
        <v>320</v>
      </c>
      <c r="QZE6" s="261" t="s">
        <v>320</v>
      </c>
      <c r="QZF6" s="261" t="s">
        <v>320</v>
      </c>
      <c r="QZG6" s="261" t="s">
        <v>320</v>
      </c>
      <c r="QZH6" s="261" t="s">
        <v>320</v>
      </c>
      <c r="QZI6" s="261" t="s">
        <v>320</v>
      </c>
      <c r="QZJ6" s="261" t="s">
        <v>320</v>
      </c>
      <c r="QZK6" s="261" t="s">
        <v>320</v>
      </c>
      <c r="QZL6" s="261" t="s">
        <v>320</v>
      </c>
      <c r="QZM6" s="261" t="s">
        <v>320</v>
      </c>
      <c r="QZN6" s="261" t="s">
        <v>320</v>
      </c>
      <c r="QZO6" s="261" t="s">
        <v>320</v>
      </c>
      <c r="QZP6" s="261" t="s">
        <v>320</v>
      </c>
      <c r="QZQ6" s="261" t="s">
        <v>320</v>
      </c>
      <c r="QZR6" s="261" t="s">
        <v>320</v>
      </c>
      <c r="QZS6" s="261" t="s">
        <v>320</v>
      </c>
      <c r="QZT6" s="261" t="s">
        <v>320</v>
      </c>
      <c r="QZU6" s="261" t="s">
        <v>320</v>
      </c>
      <c r="QZV6" s="261" t="s">
        <v>320</v>
      </c>
      <c r="QZW6" s="261" t="s">
        <v>320</v>
      </c>
      <c r="QZX6" s="261" t="s">
        <v>320</v>
      </c>
      <c r="QZY6" s="261" t="s">
        <v>320</v>
      </c>
      <c r="QZZ6" s="261" t="s">
        <v>320</v>
      </c>
      <c r="RAA6" s="261" t="s">
        <v>320</v>
      </c>
      <c r="RAB6" s="261" t="s">
        <v>320</v>
      </c>
      <c r="RAC6" s="261" t="s">
        <v>320</v>
      </c>
      <c r="RAD6" s="261" t="s">
        <v>320</v>
      </c>
      <c r="RAE6" s="261" t="s">
        <v>320</v>
      </c>
      <c r="RAF6" s="261" t="s">
        <v>320</v>
      </c>
      <c r="RAG6" s="261" t="s">
        <v>320</v>
      </c>
      <c r="RAH6" s="261" t="s">
        <v>320</v>
      </c>
      <c r="RAI6" s="261" t="s">
        <v>320</v>
      </c>
      <c r="RAJ6" s="261" t="s">
        <v>320</v>
      </c>
      <c r="RAK6" s="261" t="s">
        <v>320</v>
      </c>
      <c r="RAL6" s="261" t="s">
        <v>320</v>
      </c>
      <c r="RAM6" s="261" t="s">
        <v>320</v>
      </c>
      <c r="RAN6" s="261" t="s">
        <v>320</v>
      </c>
      <c r="RAO6" s="261" t="s">
        <v>320</v>
      </c>
      <c r="RAP6" s="261" t="s">
        <v>320</v>
      </c>
      <c r="RAQ6" s="261" t="s">
        <v>320</v>
      </c>
      <c r="RAR6" s="261" t="s">
        <v>320</v>
      </c>
      <c r="RAS6" s="261" t="s">
        <v>320</v>
      </c>
      <c r="RAT6" s="261" t="s">
        <v>320</v>
      </c>
      <c r="RAU6" s="261" t="s">
        <v>320</v>
      </c>
      <c r="RAV6" s="261" t="s">
        <v>320</v>
      </c>
      <c r="RAW6" s="261" t="s">
        <v>320</v>
      </c>
      <c r="RAX6" s="261" t="s">
        <v>320</v>
      </c>
      <c r="RAY6" s="261" t="s">
        <v>320</v>
      </c>
      <c r="RAZ6" s="261" t="s">
        <v>320</v>
      </c>
      <c r="RBA6" s="261" t="s">
        <v>320</v>
      </c>
      <c r="RBB6" s="261" t="s">
        <v>320</v>
      </c>
      <c r="RBC6" s="261" t="s">
        <v>320</v>
      </c>
      <c r="RBD6" s="261" t="s">
        <v>320</v>
      </c>
      <c r="RBE6" s="261" t="s">
        <v>320</v>
      </c>
      <c r="RBF6" s="261" t="s">
        <v>320</v>
      </c>
      <c r="RBG6" s="261" t="s">
        <v>320</v>
      </c>
      <c r="RBH6" s="261" t="s">
        <v>320</v>
      </c>
      <c r="RBI6" s="261" t="s">
        <v>320</v>
      </c>
      <c r="RBJ6" s="261" t="s">
        <v>320</v>
      </c>
      <c r="RBK6" s="261" t="s">
        <v>320</v>
      </c>
      <c r="RBL6" s="261" t="s">
        <v>320</v>
      </c>
      <c r="RBM6" s="261" t="s">
        <v>320</v>
      </c>
      <c r="RBN6" s="261" t="s">
        <v>320</v>
      </c>
      <c r="RBO6" s="261" t="s">
        <v>320</v>
      </c>
      <c r="RBP6" s="261" t="s">
        <v>320</v>
      </c>
      <c r="RBQ6" s="261" t="s">
        <v>320</v>
      </c>
      <c r="RBR6" s="261" t="s">
        <v>320</v>
      </c>
      <c r="RBS6" s="261" t="s">
        <v>320</v>
      </c>
      <c r="RBT6" s="261" t="s">
        <v>320</v>
      </c>
      <c r="RBU6" s="261" t="s">
        <v>320</v>
      </c>
      <c r="RBV6" s="261" t="s">
        <v>320</v>
      </c>
      <c r="RBW6" s="261" t="s">
        <v>320</v>
      </c>
      <c r="RBX6" s="261" t="s">
        <v>320</v>
      </c>
      <c r="RBY6" s="261" t="s">
        <v>320</v>
      </c>
      <c r="RBZ6" s="261" t="s">
        <v>320</v>
      </c>
      <c r="RCA6" s="261" t="s">
        <v>320</v>
      </c>
      <c r="RCB6" s="261" t="s">
        <v>320</v>
      </c>
      <c r="RCC6" s="261" t="s">
        <v>320</v>
      </c>
      <c r="RCD6" s="261" t="s">
        <v>320</v>
      </c>
      <c r="RCE6" s="261" t="s">
        <v>320</v>
      </c>
      <c r="RCF6" s="261" t="s">
        <v>320</v>
      </c>
      <c r="RCG6" s="261" t="s">
        <v>320</v>
      </c>
      <c r="RCH6" s="261" t="s">
        <v>320</v>
      </c>
      <c r="RCI6" s="261" t="s">
        <v>320</v>
      </c>
      <c r="RCJ6" s="261" t="s">
        <v>320</v>
      </c>
      <c r="RCK6" s="261" t="s">
        <v>320</v>
      </c>
      <c r="RCL6" s="261" t="s">
        <v>320</v>
      </c>
      <c r="RCM6" s="261" t="s">
        <v>320</v>
      </c>
      <c r="RCN6" s="261" t="s">
        <v>320</v>
      </c>
      <c r="RCO6" s="261" t="s">
        <v>320</v>
      </c>
      <c r="RCP6" s="261" t="s">
        <v>320</v>
      </c>
      <c r="RCQ6" s="261" t="s">
        <v>320</v>
      </c>
      <c r="RCR6" s="261" t="s">
        <v>320</v>
      </c>
      <c r="RCS6" s="261" t="s">
        <v>320</v>
      </c>
      <c r="RCT6" s="261" t="s">
        <v>320</v>
      </c>
      <c r="RCU6" s="261" t="s">
        <v>320</v>
      </c>
      <c r="RCV6" s="261" t="s">
        <v>320</v>
      </c>
      <c r="RCW6" s="261" t="s">
        <v>320</v>
      </c>
      <c r="RCX6" s="261" t="s">
        <v>320</v>
      </c>
      <c r="RCY6" s="261" t="s">
        <v>320</v>
      </c>
      <c r="RCZ6" s="261" t="s">
        <v>320</v>
      </c>
      <c r="RDA6" s="261" t="s">
        <v>320</v>
      </c>
      <c r="RDB6" s="261" t="s">
        <v>320</v>
      </c>
      <c r="RDC6" s="261" t="s">
        <v>320</v>
      </c>
      <c r="RDD6" s="261" t="s">
        <v>320</v>
      </c>
      <c r="RDE6" s="261" t="s">
        <v>320</v>
      </c>
      <c r="RDF6" s="261" t="s">
        <v>320</v>
      </c>
      <c r="RDG6" s="261" t="s">
        <v>320</v>
      </c>
      <c r="RDH6" s="261" t="s">
        <v>320</v>
      </c>
      <c r="RDI6" s="261" t="s">
        <v>320</v>
      </c>
      <c r="RDJ6" s="261" t="s">
        <v>320</v>
      </c>
      <c r="RDK6" s="261" t="s">
        <v>320</v>
      </c>
      <c r="RDL6" s="261" t="s">
        <v>320</v>
      </c>
      <c r="RDM6" s="261" t="s">
        <v>320</v>
      </c>
      <c r="RDN6" s="261" t="s">
        <v>320</v>
      </c>
      <c r="RDO6" s="261" t="s">
        <v>320</v>
      </c>
      <c r="RDP6" s="261" t="s">
        <v>320</v>
      </c>
      <c r="RDQ6" s="261" t="s">
        <v>320</v>
      </c>
      <c r="RDR6" s="261" t="s">
        <v>320</v>
      </c>
      <c r="RDS6" s="261" t="s">
        <v>320</v>
      </c>
      <c r="RDT6" s="261" t="s">
        <v>320</v>
      </c>
      <c r="RDU6" s="261" t="s">
        <v>320</v>
      </c>
      <c r="RDV6" s="261" t="s">
        <v>320</v>
      </c>
      <c r="RDW6" s="261" t="s">
        <v>320</v>
      </c>
      <c r="RDX6" s="261" t="s">
        <v>320</v>
      </c>
      <c r="RDY6" s="261" t="s">
        <v>320</v>
      </c>
      <c r="RDZ6" s="261" t="s">
        <v>320</v>
      </c>
      <c r="REA6" s="261" t="s">
        <v>320</v>
      </c>
      <c r="REB6" s="261" t="s">
        <v>320</v>
      </c>
      <c r="REC6" s="261" t="s">
        <v>320</v>
      </c>
      <c r="RED6" s="261" t="s">
        <v>320</v>
      </c>
      <c r="REE6" s="261" t="s">
        <v>320</v>
      </c>
      <c r="REF6" s="261" t="s">
        <v>320</v>
      </c>
      <c r="REG6" s="261" t="s">
        <v>320</v>
      </c>
      <c r="REH6" s="261" t="s">
        <v>320</v>
      </c>
      <c r="REI6" s="261" t="s">
        <v>320</v>
      </c>
      <c r="REJ6" s="261" t="s">
        <v>320</v>
      </c>
      <c r="REK6" s="261" t="s">
        <v>320</v>
      </c>
      <c r="REL6" s="261" t="s">
        <v>320</v>
      </c>
      <c r="REM6" s="261" t="s">
        <v>320</v>
      </c>
      <c r="REN6" s="261" t="s">
        <v>320</v>
      </c>
      <c r="REO6" s="261" t="s">
        <v>320</v>
      </c>
      <c r="REP6" s="261" t="s">
        <v>320</v>
      </c>
      <c r="REQ6" s="261" t="s">
        <v>320</v>
      </c>
      <c r="RER6" s="261" t="s">
        <v>320</v>
      </c>
      <c r="RES6" s="261" t="s">
        <v>320</v>
      </c>
      <c r="RET6" s="261" t="s">
        <v>320</v>
      </c>
      <c r="REU6" s="261" t="s">
        <v>320</v>
      </c>
      <c r="REV6" s="261" t="s">
        <v>320</v>
      </c>
      <c r="REW6" s="261" t="s">
        <v>320</v>
      </c>
      <c r="REX6" s="261" t="s">
        <v>320</v>
      </c>
      <c r="REY6" s="261" t="s">
        <v>320</v>
      </c>
      <c r="REZ6" s="261" t="s">
        <v>320</v>
      </c>
      <c r="RFA6" s="261" t="s">
        <v>320</v>
      </c>
      <c r="RFB6" s="261" t="s">
        <v>320</v>
      </c>
      <c r="RFC6" s="261" t="s">
        <v>320</v>
      </c>
      <c r="RFD6" s="261" t="s">
        <v>320</v>
      </c>
      <c r="RFE6" s="261" t="s">
        <v>320</v>
      </c>
      <c r="RFF6" s="261" t="s">
        <v>320</v>
      </c>
      <c r="RFG6" s="261" t="s">
        <v>320</v>
      </c>
      <c r="RFH6" s="261" t="s">
        <v>320</v>
      </c>
      <c r="RFI6" s="261" t="s">
        <v>320</v>
      </c>
      <c r="RFJ6" s="261" t="s">
        <v>320</v>
      </c>
      <c r="RFK6" s="261" t="s">
        <v>320</v>
      </c>
      <c r="RFL6" s="261" t="s">
        <v>320</v>
      </c>
      <c r="RFM6" s="261" t="s">
        <v>320</v>
      </c>
      <c r="RFN6" s="261" t="s">
        <v>320</v>
      </c>
      <c r="RFO6" s="261" t="s">
        <v>320</v>
      </c>
      <c r="RFP6" s="261" t="s">
        <v>320</v>
      </c>
      <c r="RFQ6" s="261" t="s">
        <v>320</v>
      </c>
      <c r="RFR6" s="261" t="s">
        <v>320</v>
      </c>
      <c r="RFS6" s="261" t="s">
        <v>320</v>
      </c>
      <c r="RFT6" s="261" t="s">
        <v>320</v>
      </c>
      <c r="RFU6" s="261" t="s">
        <v>320</v>
      </c>
      <c r="RFV6" s="261" t="s">
        <v>320</v>
      </c>
      <c r="RFW6" s="261" t="s">
        <v>320</v>
      </c>
      <c r="RFX6" s="261" t="s">
        <v>320</v>
      </c>
      <c r="RFY6" s="261" t="s">
        <v>320</v>
      </c>
      <c r="RFZ6" s="261" t="s">
        <v>320</v>
      </c>
      <c r="RGA6" s="261" t="s">
        <v>320</v>
      </c>
      <c r="RGB6" s="261" t="s">
        <v>320</v>
      </c>
      <c r="RGC6" s="261" t="s">
        <v>320</v>
      </c>
      <c r="RGD6" s="261" t="s">
        <v>320</v>
      </c>
      <c r="RGE6" s="261" t="s">
        <v>320</v>
      </c>
      <c r="RGF6" s="261" t="s">
        <v>320</v>
      </c>
      <c r="RGG6" s="261" t="s">
        <v>320</v>
      </c>
      <c r="RGH6" s="261" t="s">
        <v>320</v>
      </c>
      <c r="RGI6" s="261" t="s">
        <v>320</v>
      </c>
      <c r="RGJ6" s="261" t="s">
        <v>320</v>
      </c>
      <c r="RGK6" s="261" t="s">
        <v>320</v>
      </c>
      <c r="RGL6" s="261" t="s">
        <v>320</v>
      </c>
      <c r="RGM6" s="261" t="s">
        <v>320</v>
      </c>
      <c r="RGN6" s="261" t="s">
        <v>320</v>
      </c>
      <c r="RGO6" s="261" t="s">
        <v>320</v>
      </c>
      <c r="RGP6" s="261" t="s">
        <v>320</v>
      </c>
      <c r="RGQ6" s="261" t="s">
        <v>320</v>
      </c>
      <c r="RGR6" s="261" t="s">
        <v>320</v>
      </c>
      <c r="RGS6" s="261" t="s">
        <v>320</v>
      </c>
      <c r="RGT6" s="261" t="s">
        <v>320</v>
      </c>
      <c r="RGU6" s="261" t="s">
        <v>320</v>
      </c>
      <c r="RGV6" s="261" t="s">
        <v>320</v>
      </c>
      <c r="RGW6" s="261" t="s">
        <v>320</v>
      </c>
      <c r="RGX6" s="261" t="s">
        <v>320</v>
      </c>
      <c r="RGY6" s="261" t="s">
        <v>320</v>
      </c>
      <c r="RGZ6" s="261" t="s">
        <v>320</v>
      </c>
      <c r="RHA6" s="261" t="s">
        <v>320</v>
      </c>
      <c r="RHB6" s="261" t="s">
        <v>320</v>
      </c>
      <c r="RHC6" s="261" t="s">
        <v>320</v>
      </c>
      <c r="RHD6" s="261" t="s">
        <v>320</v>
      </c>
      <c r="RHE6" s="261" t="s">
        <v>320</v>
      </c>
      <c r="RHF6" s="261" t="s">
        <v>320</v>
      </c>
      <c r="RHG6" s="261" t="s">
        <v>320</v>
      </c>
      <c r="RHH6" s="261" t="s">
        <v>320</v>
      </c>
      <c r="RHI6" s="261" t="s">
        <v>320</v>
      </c>
      <c r="RHJ6" s="261" t="s">
        <v>320</v>
      </c>
      <c r="RHK6" s="261" t="s">
        <v>320</v>
      </c>
      <c r="RHL6" s="261" t="s">
        <v>320</v>
      </c>
      <c r="RHM6" s="261" t="s">
        <v>320</v>
      </c>
      <c r="RHN6" s="261" t="s">
        <v>320</v>
      </c>
      <c r="RHO6" s="261" t="s">
        <v>320</v>
      </c>
      <c r="RHP6" s="261" t="s">
        <v>320</v>
      </c>
      <c r="RHQ6" s="261" t="s">
        <v>320</v>
      </c>
      <c r="RHR6" s="261" t="s">
        <v>320</v>
      </c>
      <c r="RHS6" s="261" t="s">
        <v>320</v>
      </c>
      <c r="RHT6" s="261" t="s">
        <v>320</v>
      </c>
      <c r="RHU6" s="261" t="s">
        <v>320</v>
      </c>
      <c r="RHV6" s="261" t="s">
        <v>320</v>
      </c>
      <c r="RHW6" s="261" t="s">
        <v>320</v>
      </c>
      <c r="RHX6" s="261" t="s">
        <v>320</v>
      </c>
      <c r="RHY6" s="261" t="s">
        <v>320</v>
      </c>
      <c r="RHZ6" s="261" t="s">
        <v>320</v>
      </c>
      <c r="RIA6" s="261" t="s">
        <v>320</v>
      </c>
      <c r="RIB6" s="261" t="s">
        <v>320</v>
      </c>
      <c r="RIC6" s="261" t="s">
        <v>320</v>
      </c>
      <c r="RID6" s="261" t="s">
        <v>320</v>
      </c>
      <c r="RIE6" s="261" t="s">
        <v>320</v>
      </c>
      <c r="RIF6" s="261" t="s">
        <v>320</v>
      </c>
      <c r="RIG6" s="261" t="s">
        <v>320</v>
      </c>
      <c r="RIH6" s="261" t="s">
        <v>320</v>
      </c>
      <c r="RII6" s="261" t="s">
        <v>320</v>
      </c>
      <c r="RIJ6" s="261" t="s">
        <v>320</v>
      </c>
      <c r="RIK6" s="261" t="s">
        <v>320</v>
      </c>
      <c r="RIL6" s="261" t="s">
        <v>320</v>
      </c>
      <c r="RIM6" s="261" t="s">
        <v>320</v>
      </c>
      <c r="RIN6" s="261" t="s">
        <v>320</v>
      </c>
      <c r="RIO6" s="261" t="s">
        <v>320</v>
      </c>
      <c r="RIP6" s="261" t="s">
        <v>320</v>
      </c>
      <c r="RIQ6" s="261" t="s">
        <v>320</v>
      </c>
      <c r="RIR6" s="261" t="s">
        <v>320</v>
      </c>
      <c r="RIS6" s="261" t="s">
        <v>320</v>
      </c>
      <c r="RIT6" s="261" t="s">
        <v>320</v>
      </c>
      <c r="RIU6" s="261" t="s">
        <v>320</v>
      </c>
      <c r="RIV6" s="261" t="s">
        <v>320</v>
      </c>
      <c r="RIW6" s="261" t="s">
        <v>320</v>
      </c>
      <c r="RIX6" s="261" t="s">
        <v>320</v>
      </c>
      <c r="RIY6" s="261" t="s">
        <v>320</v>
      </c>
      <c r="RIZ6" s="261" t="s">
        <v>320</v>
      </c>
      <c r="RJA6" s="261" t="s">
        <v>320</v>
      </c>
      <c r="RJB6" s="261" t="s">
        <v>320</v>
      </c>
      <c r="RJC6" s="261" t="s">
        <v>320</v>
      </c>
      <c r="RJD6" s="261" t="s">
        <v>320</v>
      </c>
      <c r="RJE6" s="261" t="s">
        <v>320</v>
      </c>
      <c r="RJF6" s="261" t="s">
        <v>320</v>
      </c>
      <c r="RJG6" s="261" t="s">
        <v>320</v>
      </c>
      <c r="RJH6" s="261" t="s">
        <v>320</v>
      </c>
      <c r="RJI6" s="261" t="s">
        <v>320</v>
      </c>
      <c r="RJJ6" s="261" t="s">
        <v>320</v>
      </c>
      <c r="RJK6" s="261" t="s">
        <v>320</v>
      </c>
      <c r="RJL6" s="261" t="s">
        <v>320</v>
      </c>
      <c r="RJM6" s="261" t="s">
        <v>320</v>
      </c>
      <c r="RJN6" s="261" t="s">
        <v>320</v>
      </c>
      <c r="RJO6" s="261" t="s">
        <v>320</v>
      </c>
      <c r="RJP6" s="261" t="s">
        <v>320</v>
      </c>
      <c r="RJQ6" s="261" t="s">
        <v>320</v>
      </c>
      <c r="RJR6" s="261" t="s">
        <v>320</v>
      </c>
      <c r="RJS6" s="261" t="s">
        <v>320</v>
      </c>
      <c r="RJT6" s="261" t="s">
        <v>320</v>
      </c>
      <c r="RJU6" s="261" t="s">
        <v>320</v>
      </c>
      <c r="RJV6" s="261" t="s">
        <v>320</v>
      </c>
      <c r="RJW6" s="261" t="s">
        <v>320</v>
      </c>
      <c r="RJX6" s="261" t="s">
        <v>320</v>
      </c>
      <c r="RJY6" s="261" t="s">
        <v>320</v>
      </c>
      <c r="RJZ6" s="261" t="s">
        <v>320</v>
      </c>
      <c r="RKA6" s="261" t="s">
        <v>320</v>
      </c>
      <c r="RKB6" s="261" t="s">
        <v>320</v>
      </c>
      <c r="RKC6" s="261" t="s">
        <v>320</v>
      </c>
      <c r="RKD6" s="261" t="s">
        <v>320</v>
      </c>
      <c r="RKE6" s="261" t="s">
        <v>320</v>
      </c>
      <c r="RKF6" s="261" t="s">
        <v>320</v>
      </c>
      <c r="RKG6" s="261" t="s">
        <v>320</v>
      </c>
      <c r="RKH6" s="261" t="s">
        <v>320</v>
      </c>
      <c r="RKI6" s="261" t="s">
        <v>320</v>
      </c>
      <c r="RKJ6" s="261" t="s">
        <v>320</v>
      </c>
      <c r="RKK6" s="261" t="s">
        <v>320</v>
      </c>
      <c r="RKL6" s="261" t="s">
        <v>320</v>
      </c>
      <c r="RKM6" s="261" t="s">
        <v>320</v>
      </c>
      <c r="RKN6" s="261" t="s">
        <v>320</v>
      </c>
      <c r="RKO6" s="261" t="s">
        <v>320</v>
      </c>
      <c r="RKP6" s="261" t="s">
        <v>320</v>
      </c>
      <c r="RKQ6" s="261" t="s">
        <v>320</v>
      </c>
      <c r="RKR6" s="261" t="s">
        <v>320</v>
      </c>
      <c r="RKS6" s="261" t="s">
        <v>320</v>
      </c>
      <c r="RKT6" s="261" t="s">
        <v>320</v>
      </c>
      <c r="RKU6" s="261" t="s">
        <v>320</v>
      </c>
      <c r="RKV6" s="261" t="s">
        <v>320</v>
      </c>
      <c r="RKW6" s="261" t="s">
        <v>320</v>
      </c>
      <c r="RKX6" s="261" t="s">
        <v>320</v>
      </c>
      <c r="RKY6" s="261" t="s">
        <v>320</v>
      </c>
      <c r="RKZ6" s="261" t="s">
        <v>320</v>
      </c>
      <c r="RLA6" s="261" t="s">
        <v>320</v>
      </c>
      <c r="RLB6" s="261" t="s">
        <v>320</v>
      </c>
      <c r="RLC6" s="261" t="s">
        <v>320</v>
      </c>
      <c r="RLD6" s="261" t="s">
        <v>320</v>
      </c>
      <c r="RLE6" s="261" t="s">
        <v>320</v>
      </c>
      <c r="RLF6" s="261" t="s">
        <v>320</v>
      </c>
      <c r="RLG6" s="261" t="s">
        <v>320</v>
      </c>
      <c r="RLH6" s="261" t="s">
        <v>320</v>
      </c>
      <c r="RLI6" s="261" t="s">
        <v>320</v>
      </c>
      <c r="RLJ6" s="261" t="s">
        <v>320</v>
      </c>
      <c r="RLK6" s="261" t="s">
        <v>320</v>
      </c>
      <c r="RLL6" s="261" t="s">
        <v>320</v>
      </c>
      <c r="RLM6" s="261" t="s">
        <v>320</v>
      </c>
      <c r="RLN6" s="261" t="s">
        <v>320</v>
      </c>
      <c r="RLO6" s="261" t="s">
        <v>320</v>
      </c>
      <c r="RLP6" s="261" t="s">
        <v>320</v>
      </c>
      <c r="RLQ6" s="261" t="s">
        <v>320</v>
      </c>
      <c r="RLR6" s="261" t="s">
        <v>320</v>
      </c>
      <c r="RLS6" s="261" t="s">
        <v>320</v>
      </c>
      <c r="RLT6" s="261" t="s">
        <v>320</v>
      </c>
      <c r="RLU6" s="261" t="s">
        <v>320</v>
      </c>
      <c r="RLV6" s="261" t="s">
        <v>320</v>
      </c>
      <c r="RLW6" s="261" t="s">
        <v>320</v>
      </c>
      <c r="RLX6" s="261" t="s">
        <v>320</v>
      </c>
      <c r="RLY6" s="261" t="s">
        <v>320</v>
      </c>
      <c r="RLZ6" s="261" t="s">
        <v>320</v>
      </c>
      <c r="RMA6" s="261" t="s">
        <v>320</v>
      </c>
      <c r="RMB6" s="261" t="s">
        <v>320</v>
      </c>
      <c r="RMC6" s="261" t="s">
        <v>320</v>
      </c>
      <c r="RMD6" s="261" t="s">
        <v>320</v>
      </c>
      <c r="RME6" s="261" t="s">
        <v>320</v>
      </c>
      <c r="RMF6" s="261" t="s">
        <v>320</v>
      </c>
      <c r="RMG6" s="261" t="s">
        <v>320</v>
      </c>
      <c r="RMH6" s="261" t="s">
        <v>320</v>
      </c>
      <c r="RMI6" s="261" t="s">
        <v>320</v>
      </c>
      <c r="RMJ6" s="261" t="s">
        <v>320</v>
      </c>
      <c r="RMK6" s="261" t="s">
        <v>320</v>
      </c>
      <c r="RML6" s="261" t="s">
        <v>320</v>
      </c>
      <c r="RMM6" s="261" t="s">
        <v>320</v>
      </c>
      <c r="RMN6" s="261" t="s">
        <v>320</v>
      </c>
      <c r="RMO6" s="261" t="s">
        <v>320</v>
      </c>
      <c r="RMP6" s="261" t="s">
        <v>320</v>
      </c>
      <c r="RMQ6" s="261" t="s">
        <v>320</v>
      </c>
      <c r="RMR6" s="261" t="s">
        <v>320</v>
      </c>
      <c r="RMS6" s="261" t="s">
        <v>320</v>
      </c>
      <c r="RMT6" s="261" t="s">
        <v>320</v>
      </c>
      <c r="RMU6" s="261" t="s">
        <v>320</v>
      </c>
      <c r="RMV6" s="261" t="s">
        <v>320</v>
      </c>
      <c r="RMW6" s="261" t="s">
        <v>320</v>
      </c>
      <c r="RMX6" s="261" t="s">
        <v>320</v>
      </c>
      <c r="RMY6" s="261" t="s">
        <v>320</v>
      </c>
      <c r="RMZ6" s="261" t="s">
        <v>320</v>
      </c>
      <c r="RNA6" s="261" t="s">
        <v>320</v>
      </c>
      <c r="RNB6" s="261" t="s">
        <v>320</v>
      </c>
      <c r="RNC6" s="261" t="s">
        <v>320</v>
      </c>
      <c r="RND6" s="261" t="s">
        <v>320</v>
      </c>
      <c r="RNE6" s="261" t="s">
        <v>320</v>
      </c>
      <c r="RNF6" s="261" t="s">
        <v>320</v>
      </c>
      <c r="RNG6" s="261" t="s">
        <v>320</v>
      </c>
      <c r="RNH6" s="261" t="s">
        <v>320</v>
      </c>
      <c r="RNI6" s="261" t="s">
        <v>320</v>
      </c>
      <c r="RNJ6" s="261" t="s">
        <v>320</v>
      </c>
      <c r="RNK6" s="261" t="s">
        <v>320</v>
      </c>
      <c r="RNL6" s="261" t="s">
        <v>320</v>
      </c>
      <c r="RNM6" s="261" t="s">
        <v>320</v>
      </c>
      <c r="RNN6" s="261" t="s">
        <v>320</v>
      </c>
      <c r="RNO6" s="261" t="s">
        <v>320</v>
      </c>
      <c r="RNP6" s="261" t="s">
        <v>320</v>
      </c>
      <c r="RNQ6" s="261" t="s">
        <v>320</v>
      </c>
      <c r="RNR6" s="261" t="s">
        <v>320</v>
      </c>
      <c r="RNS6" s="261" t="s">
        <v>320</v>
      </c>
      <c r="RNT6" s="261" t="s">
        <v>320</v>
      </c>
      <c r="RNU6" s="261" t="s">
        <v>320</v>
      </c>
      <c r="RNV6" s="261" t="s">
        <v>320</v>
      </c>
      <c r="RNW6" s="261" t="s">
        <v>320</v>
      </c>
      <c r="RNX6" s="261" t="s">
        <v>320</v>
      </c>
      <c r="RNY6" s="261" t="s">
        <v>320</v>
      </c>
      <c r="RNZ6" s="261" t="s">
        <v>320</v>
      </c>
      <c r="ROA6" s="261" t="s">
        <v>320</v>
      </c>
      <c r="ROB6" s="261" t="s">
        <v>320</v>
      </c>
      <c r="ROC6" s="261" t="s">
        <v>320</v>
      </c>
      <c r="ROD6" s="261" t="s">
        <v>320</v>
      </c>
      <c r="ROE6" s="261" t="s">
        <v>320</v>
      </c>
      <c r="ROF6" s="261" t="s">
        <v>320</v>
      </c>
      <c r="ROG6" s="261" t="s">
        <v>320</v>
      </c>
      <c r="ROH6" s="261" t="s">
        <v>320</v>
      </c>
      <c r="ROI6" s="261" t="s">
        <v>320</v>
      </c>
      <c r="ROJ6" s="261" t="s">
        <v>320</v>
      </c>
      <c r="ROK6" s="261" t="s">
        <v>320</v>
      </c>
      <c r="ROL6" s="261" t="s">
        <v>320</v>
      </c>
      <c r="ROM6" s="261" t="s">
        <v>320</v>
      </c>
      <c r="RON6" s="261" t="s">
        <v>320</v>
      </c>
      <c r="ROO6" s="261" t="s">
        <v>320</v>
      </c>
      <c r="ROP6" s="261" t="s">
        <v>320</v>
      </c>
      <c r="ROQ6" s="261" t="s">
        <v>320</v>
      </c>
      <c r="ROR6" s="261" t="s">
        <v>320</v>
      </c>
      <c r="ROS6" s="261" t="s">
        <v>320</v>
      </c>
      <c r="ROT6" s="261" t="s">
        <v>320</v>
      </c>
      <c r="ROU6" s="261" t="s">
        <v>320</v>
      </c>
      <c r="ROV6" s="261" t="s">
        <v>320</v>
      </c>
      <c r="ROW6" s="261" t="s">
        <v>320</v>
      </c>
      <c r="ROX6" s="261" t="s">
        <v>320</v>
      </c>
      <c r="ROY6" s="261" t="s">
        <v>320</v>
      </c>
      <c r="ROZ6" s="261" t="s">
        <v>320</v>
      </c>
      <c r="RPA6" s="261" t="s">
        <v>320</v>
      </c>
      <c r="RPB6" s="261" t="s">
        <v>320</v>
      </c>
      <c r="RPC6" s="261" t="s">
        <v>320</v>
      </c>
      <c r="RPD6" s="261" t="s">
        <v>320</v>
      </c>
      <c r="RPE6" s="261" t="s">
        <v>320</v>
      </c>
      <c r="RPF6" s="261" t="s">
        <v>320</v>
      </c>
      <c r="RPG6" s="261" t="s">
        <v>320</v>
      </c>
      <c r="RPH6" s="261" t="s">
        <v>320</v>
      </c>
      <c r="RPI6" s="261" t="s">
        <v>320</v>
      </c>
      <c r="RPJ6" s="261" t="s">
        <v>320</v>
      </c>
      <c r="RPK6" s="261" t="s">
        <v>320</v>
      </c>
      <c r="RPL6" s="261" t="s">
        <v>320</v>
      </c>
      <c r="RPM6" s="261" t="s">
        <v>320</v>
      </c>
      <c r="RPN6" s="261" t="s">
        <v>320</v>
      </c>
      <c r="RPO6" s="261" t="s">
        <v>320</v>
      </c>
      <c r="RPP6" s="261" t="s">
        <v>320</v>
      </c>
      <c r="RPQ6" s="261" t="s">
        <v>320</v>
      </c>
      <c r="RPR6" s="261" t="s">
        <v>320</v>
      </c>
      <c r="RPS6" s="261" t="s">
        <v>320</v>
      </c>
      <c r="RPT6" s="261" t="s">
        <v>320</v>
      </c>
      <c r="RPU6" s="261" t="s">
        <v>320</v>
      </c>
      <c r="RPV6" s="261" t="s">
        <v>320</v>
      </c>
      <c r="RPW6" s="261" t="s">
        <v>320</v>
      </c>
      <c r="RPX6" s="261" t="s">
        <v>320</v>
      </c>
      <c r="RPY6" s="261" t="s">
        <v>320</v>
      </c>
      <c r="RPZ6" s="261" t="s">
        <v>320</v>
      </c>
      <c r="RQA6" s="261" t="s">
        <v>320</v>
      </c>
      <c r="RQB6" s="261" t="s">
        <v>320</v>
      </c>
      <c r="RQC6" s="261" t="s">
        <v>320</v>
      </c>
      <c r="RQD6" s="261" t="s">
        <v>320</v>
      </c>
      <c r="RQE6" s="261" t="s">
        <v>320</v>
      </c>
      <c r="RQF6" s="261" t="s">
        <v>320</v>
      </c>
      <c r="RQG6" s="261" t="s">
        <v>320</v>
      </c>
      <c r="RQH6" s="261" t="s">
        <v>320</v>
      </c>
      <c r="RQI6" s="261" t="s">
        <v>320</v>
      </c>
      <c r="RQJ6" s="261" t="s">
        <v>320</v>
      </c>
      <c r="RQK6" s="261" t="s">
        <v>320</v>
      </c>
      <c r="RQL6" s="261" t="s">
        <v>320</v>
      </c>
      <c r="RQM6" s="261" t="s">
        <v>320</v>
      </c>
      <c r="RQN6" s="261" t="s">
        <v>320</v>
      </c>
      <c r="RQO6" s="261" t="s">
        <v>320</v>
      </c>
      <c r="RQP6" s="261" t="s">
        <v>320</v>
      </c>
      <c r="RQQ6" s="261" t="s">
        <v>320</v>
      </c>
      <c r="RQR6" s="261" t="s">
        <v>320</v>
      </c>
      <c r="RQS6" s="261" t="s">
        <v>320</v>
      </c>
      <c r="RQT6" s="261" t="s">
        <v>320</v>
      </c>
      <c r="RQU6" s="261" t="s">
        <v>320</v>
      </c>
      <c r="RQV6" s="261" t="s">
        <v>320</v>
      </c>
      <c r="RQW6" s="261" t="s">
        <v>320</v>
      </c>
      <c r="RQX6" s="261" t="s">
        <v>320</v>
      </c>
      <c r="RQY6" s="261" t="s">
        <v>320</v>
      </c>
      <c r="RQZ6" s="261" t="s">
        <v>320</v>
      </c>
      <c r="RRA6" s="261" t="s">
        <v>320</v>
      </c>
      <c r="RRB6" s="261" t="s">
        <v>320</v>
      </c>
      <c r="RRC6" s="261" t="s">
        <v>320</v>
      </c>
      <c r="RRD6" s="261" t="s">
        <v>320</v>
      </c>
      <c r="RRE6" s="261" t="s">
        <v>320</v>
      </c>
      <c r="RRF6" s="261" t="s">
        <v>320</v>
      </c>
      <c r="RRG6" s="261" t="s">
        <v>320</v>
      </c>
      <c r="RRH6" s="261" t="s">
        <v>320</v>
      </c>
      <c r="RRI6" s="261" t="s">
        <v>320</v>
      </c>
      <c r="RRJ6" s="261" t="s">
        <v>320</v>
      </c>
      <c r="RRK6" s="261" t="s">
        <v>320</v>
      </c>
      <c r="RRL6" s="261" t="s">
        <v>320</v>
      </c>
      <c r="RRM6" s="261" t="s">
        <v>320</v>
      </c>
      <c r="RRN6" s="261" t="s">
        <v>320</v>
      </c>
      <c r="RRO6" s="261" t="s">
        <v>320</v>
      </c>
      <c r="RRP6" s="261" t="s">
        <v>320</v>
      </c>
      <c r="RRQ6" s="261" t="s">
        <v>320</v>
      </c>
      <c r="RRR6" s="261" t="s">
        <v>320</v>
      </c>
      <c r="RRS6" s="261" t="s">
        <v>320</v>
      </c>
      <c r="RRT6" s="261" t="s">
        <v>320</v>
      </c>
      <c r="RRU6" s="261" t="s">
        <v>320</v>
      </c>
      <c r="RRV6" s="261" t="s">
        <v>320</v>
      </c>
      <c r="RRW6" s="261" t="s">
        <v>320</v>
      </c>
      <c r="RRX6" s="261" t="s">
        <v>320</v>
      </c>
      <c r="RRY6" s="261" t="s">
        <v>320</v>
      </c>
      <c r="RRZ6" s="261" t="s">
        <v>320</v>
      </c>
      <c r="RSA6" s="261" t="s">
        <v>320</v>
      </c>
      <c r="RSB6" s="261" t="s">
        <v>320</v>
      </c>
      <c r="RSC6" s="261" t="s">
        <v>320</v>
      </c>
      <c r="RSD6" s="261" t="s">
        <v>320</v>
      </c>
      <c r="RSE6" s="261" t="s">
        <v>320</v>
      </c>
      <c r="RSF6" s="261" t="s">
        <v>320</v>
      </c>
      <c r="RSG6" s="261" t="s">
        <v>320</v>
      </c>
      <c r="RSH6" s="261" t="s">
        <v>320</v>
      </c>
      <c r="RSI6" s="261" t="s">
        <v>320</v>
      </c>
      <c r="RSJ6" s="261" t="s">
        <v>320</v>
      </c>
      <c r="RSK6" s="261" t="s">
        <v>320</v>
      </c>
      <c r="RSL6" s="261" t="s">
        <v>320</v>
      </c>
      <c r="RSM6" s="261" t="s">
        <v>320</v>
      </c>
      <c r="RSN6" s="261" t="s">
        <v>320</v>
      </c>
      <c r="RSO6" s="261" t="s">
        <v>320</v>
      </c>
      <c r="RSP6" s="261" t="s">
        <v>320</v>
      </c>
      <c r="RSQ6" s="261" t="s">
        <v>320</v>
      </c>
      <c r="RSR6" s="261" t="s">
        <v>320</v>
      </c>
      <c r="RSS6" s="261" t="s">
        <v>320</v>
      </c>
      <c r="RST6" s="261" t="s">
        <v>320</v>
      </c>
      <c r="RSU6" s="261" t="s">
        <v>320</v>
      </c>
      <c r="RSV6" s="261" t="s">
        <v>320</v>
      </c>
      <c r="RSW6" s="261" t="s">
        <v>320</v>
      </c>
      <c r="RSX6" s="261" t="s">
        <v>320</v>
      </c>
      <c r="RSY6" s="261" t="s">
        <v>320</v>
      </c>
      <c r="RSZ6" s="261" t="s">
        <v>320</v>
      </c>
      <c r="RTA6" s="261" t="s">
        <v>320</v>
      </c>
      <c r="RTB6" s="261" t="s">
        <v>320</v>
      </c>
      <c r="RTC6" s="261" t="s">
        <v>320</v>
      </c>
      <c r="RTD6" s="261" t="s">
        <v>320</v>
      </c>
      <c r="RTE6" s="261" t="s">
        <v>320</v>
      </c>
      <c r="RTF6" s="261" t="s">
        <v>320</v>
      </c>
      <c r="RTG6" s="261" t="s">
        <v>320</v>
      </c>
      <c r="RTH6" s="261" t="s">
        <v>320</v>
      </c>
      <c r="RTI6" s="261" t="s">
        <v>320</v>
      </c>
      <c r="RTJ6" s="261" t="s">
        <v>320</v>
      </c>
      <c r="RTK6" s="261" t="s">
        <v>320</v>
      </c>
      <c r="RTL6" s="261" t="s">
        <v>320</v>
      </c>
      <c r="RTM6" s="261" t="s">
        <v>320</v>
      </c>
      <c r="RTN6" s="261" t="s">
        <v>320</v>
      </c>
      <c r="RTO6" s="261" t="s">
        <v>320</v>
      </c>
      <c r="RTP6" s="261" t="s">
        <v>320</v>
      </c>
      <c r="RTQ6" s="261" t="s">
        <v>320</v>
      </c>
      <c r="RTR6" s="261" t="s">
        <v>320</v>
      </c>
      <c r="RTS6" s="261" t="s">
        <v>320</v>
      </c>
      <c r="RTT6" s="261" t="s">
        <v>320</v>
      </c>
      <c r="RTU6" s="261" t="s">
        <v>320</v>
      </c>
      <c r="RTV6" s="261" t="s">
        <v>320</v>
      </c>
      <c r="RTW6" s="261" t="s">
        <v>320</v>
      </c>
      <c r="RTX6" s="261" t="s">
        <v>320</v>
      </c>
      <c r="RTY6" s="261" t="s">
        <v>320</v>
      </c>
      <c r="RTZ6" s="261" t="s">
        <v>320</v>
      </c>
      <c r="RUA6" s="261" t="s">
        <v>320</v>
      </c>
      <c r="RUB6" s="261" t="s">
        <v>320</v>
      </c>
      <c r="RUC6" s="261" t="s">
        <v>320</v>
      </c>
      <c r="RUD6" s="261" t="s">
        <v>320</v>
      </c>
      <c r="RUE6" s="261" t="s">
        <v>320</v>
      </c>
      <c r="RUF6" s="261" t="s">
        <v>320</v>
      </c>
      <c r="RUG6" s="261" t="s">
        <v>320</v>
      </c>
      <c r="RUH6" s="261" t="s">
        <v>320</v>
      </c>
      <c r="RUI6" s="261" t="s">
        <v>320</v>
      </c>
      <c r="RUJ6" s="261" t="s">
        <v>320</v>
      </c>
      <c r="RUK6" s="261" t="s">
        <v>320</v>
      </c>
      <c r="RUL6" s="261" t="s">
        <v>320</v>
      </c>
      <c r="RUM6" s="261" t="s">
        <v>320</v>
      </c>
      <c r="RUN6" s="261" t="s">
        <v>320</v>
      </c>
      <c r="RUO6" s="261" t="s">
        <v>320</v>
      </c>
      <c r="RUP6" s="261" t="s">
        <v>320</v>
      </c>
      <c r="RUQ6" s="261" t="s">
        <v>320</v>
      </c>
      <c r="RUR6" s="261" t="s">
        <v>320</v>
      </c>
      <c r="RUS6" s="261" t="s">
        <v>320</v>
      </c>
      <c r="RUT6" s="261" t="s">
        <v>320</v>
      </c>
      <c r="RUU6" s="261" t="s">
        <v>320</v>
      </c>
      <c r="RUV6" s="261" t="s">
        <v>320</v>
      </c>
      <c r="RUW6" s="261" t="s">
        <v>320</v>
      </c>
      <c r="RUX6" s="261" t="s">
        <v>320</v>
      </c>
      <c r="RUY6" s="261" t="s">
        <v>320</v>
      </c>
      <c r="RUZ6" s="261" t="s">
        <v>320</v>
      </c>
      <c r="RVA6" s="261" t="s">
        <v>320</v>
      </c>
      <c r="RVB6" s="261" t="s">
        <v>320</v>
      </c>
      <c r="RVC6" s="261" t="s">
        <v>320</v>
      </c>
      <c r="RVD6" s="261" t="s">
        <v>320</v>
      </c>
      <c r="RVE6" s="261" t="s">
        <v>320</v>
      </c>
      <c r="RVF6" s="261" t="s">
        <v>320</v>
      </c>
      <c r="RVG6" s="261" t="s">
        <v>320</v>
      </c>
      <c r="RVH6" s="261" t="s">
        <v>320</v>
      </c>
      <c r="RVI6" s="261" t="s">
        <v>320</v>
      </c>
      <c r="RVJ6" s="261" t="s">
        <v>320</v>
      </c>
      <c r="RVK6" s="261" t="s">
        <v>320</v>
      </c>
      <c r="RVL6" s="261" t="s">
        <v>320</v>
      </c>
      <c r="RVM6" s="261" t="s">
        <v>320</v>
      </c>
      <c r="RVN6" s="261" t="s">
        <v>320</v>
      </c>
      <c r="RVO6" s="261" t="s">
        <v>320</v>
      </c>
      <c r="RVP6" s="261" t="s">
        <v>320</v>
      </c>
      <c r="RVQ6" s="261" t="s">
        <v>320</v>
      </c>
      <c r="RVR6" s="261" t="s">
        <v>320</v>
      </c>
      <c r="RVS6" s="261" t="s">
        <v>320</v>
      </c>
      <c r="RVT6" s="261" t="s">
        <v>320</v>
      </c>
      <c r="RVU6" s="261" t="s">
        <v>320</v>
      </c>
      <c r="RVV6" s="261" t="s">
        <v>320</v>
      </c>
      <c r="RVW6" s="261" t="s">
        <v>320</v>
      </c>
      <c r="RVX6" s="261" t="s">
        <v>320</v>
      </c>
      <c r="RVY6" s="261" t="s">
        <v>320</v>
      </c>
      <c r="RVZ6" s="261" t="s">
        <v>320</v>
      </c>
      <c r="RWA6" s="261" t="s">
        <v>320</v>
      </c>
      <c r="RWB6" s="261" t="s">
        <v>320</v>
      </c>
      <c r="RWC6" s="261" t="s">
        <v>320</v>
      </c>
      <c r="RWD6" s="261" t="s">
        <v>320</v>
      </c>
      <c r="RWE6" s="261" t="s">
        <v>320</v>
      </c>
      <c r="RWF6" s="261" t="s">
        <v>320</v>
      </c>
      <c r="RWG6" s="261" t="s">
        <v>320</v>
      </c>
      <c r="RWH6" s="261" t="s">
        <v>320</v>
      </c>
      <c r="RWI6" s="261" t="s">
        <v>320</v>
      </c>
      <c r="RWJ6" s="261" t="s">
        <v>320</v>
      </c>
      <c r="RWK6" s="261" t="s">
        <v>320</v>
      </c>
      <c r="RWL6" s="261" t="s">
        <v>320</v>
      </c>
      <c r="RWM6" s="261" t="s">
        <v>320</v>
      </c>
      <c r="RWN6" s="261" t="s">
        <v>320</v>
      </c>
      <c r="RWO6" s="261" t="s">
        <v>320</v>
      </c>
      <c r="RWP6" s="261" t="s">
        <v>320</v>
      </c>
      <c r="RWQ6" s="261" t="s">
        <v>320</v>
      </c>
      <c r="RWR6" s="261" t="s">
        <v>320</v>
      </c>
      <c r="RWS6" s="261" t="s">
        <v>320</v>
      </c>
      <c r="RWT6" s="261" t="s">
        <v>320</v>
      </c>
      <c r="RWU6" s="261" t="s">
        <v>320</v>
      </c>
      <c r="RWV6" s="261" t="s">
        <v>320</v>
      </c>
      <c r="RWW6" s="261" t="s">
        <v>320</v>
      </c>
      <c r="RWX6" s="261" t="s">
        <v>320</v>
      </c>
      <c r="RWY6" s="261" t="s">
        <v>320</v>
      </c>
      <c r="RWZ6" s="261" t="s">
        <v>320</v>
      </c>
      <c r="RXA6" s="261" t="s">
        <v>320</v>
      </c>
      <c r="RXB6" s="261" t="s">
        <v>320</v>
      </c>
      <c r="RXC6" s="261" t="s">
        <v>320</v>
      </c>
      <c r="RXD6" s="261" t="s">
        <v>320</v>
      </c>
      <c r="RXE6" s="261" t="s">
        <v>320</v>
      </c>
      <c r="RXF6" s="261" t="s">
        <v>320</v>
      </c>
      <c r="RXG6" s="261" t="s">
        <v>320</v>
      </c>
      <c r="RXH6" s="261" t="s">
        <v>320</v>
      </c>
      <c r="RXI6" s="261" t="s">
        <v>320</v>
      </c>
      <c r="RXJ6" s="261" t="s">
        <v>320</v>
      </c>
      <c r="RXK6" s="261" t="s">
        <v>320</v>
      </c>
      <c r="RXL6" s="261" t="s">
        <v>320</v>
      </c>
      <c r="RXM6" s="261" t="s">
        <v>320</v>
      </c>
      <c r="RXN6" s="261" t="s">
        <v>320</v>
      </c>
      <c r="RXO6" s="261" t="s">
        <v>320</v>
      </c>
      <c r="RXP6" s="261" t="s">
        <v>320</v>
      </c>
      <c r="RXQ6" s="261" t="s">
        <v>320</v>
      </c>
      <c r="RXR6" s="261" t="s">
        <v>320</v>
      </c>
      <c r="RXS6" s="261" t="s">
        <v>320</v>
      </c>
      <c r="RXT6" s="261" t="s">
        <v>320</v>
      </c>
      <c r="RXU6" s="261" t="s">
        <v>320</v>
      </c>
      <c r="RXV6" s="261" t="s">
        <v>320</v>
      </c>
      <c r="RXW6" s="261" t="s">
        <v>320</v>
      </c>
      <c r="RXX6" s="261" t="s">
        <v>320</v>
      </c>
      <c r="RXY6" s="261" t="s">
        <v>320</v>
      </c>
      <c r="RXZ6" s="261" t="s">
        <v>320</v>
      </c>
      <c r="RYA6" s="261" t="s">
        <v>320</v>
      </c>
      <c r="RYB6" s="261" t="s">
        <v>320</v>
      </c>
      <c r="RYC6" s="261" t="s">
        <v>320</v>
      </c>
      <c r="RYD6" s="261" t="s">
        <v>320</v>
      </c>
      <c r="RYE6" s="261" t="s">
        <v>320</v>
      </c>
      <c r="RYF6" s="261" t="s">
        <v>320</v>
      </c>
      <c r="RYG6" s="261" t="s">
        <v>320</v>
      </c>
      <c r="RYH6" s="261" t="s">
        <v>320</v>
      </c>
      <c r="RYI6" s="261" t="s">
        <v>320</v>
      </c>
      <c r="RYJ6" s="261" t="s">
        <v>320</v>
      </c>
      <c r="RYK6" s="261" t="s">
        <v>320</v>
      </c>
      <c r="RYL6" s="261" t="s">
        <v>320</v>
      </c>
      <c r="RYM6" s="261" t="s">
        <v>320</v>
      </c>
      <c r="RYN6" s="261" t="s">
        <v>320</v>
      </c>
      <c r="RYO6" s="261" t="s">
        <v>320</v>
      </c>
      <c r="RYP6" s="261" t="s">
        <v>320</v>
      </c>
      <c r="RYQ6" s="261" t="s">
        <v>320</v>
      </c>
      <c r="RYR6" s="261" t="s">
        <v>320</v>
      </c>
      <c r="RYS6" s="261" t="s">
        <v>320</v>
      </c>
      <c r="RYT6" s="261" t="s">
        <v>320</v>
      </c>
      <c r="RYU6" s="261" t="s">
        <v>320</v>
      </c>
      <c r="RYV6" s="261" t="s">
        <v>320</v>
      </c>
      <c r="RYW6" s="261" t="s">
        <v>320</v>
      </c>
      <c r="RYX6" s="261" t="s">
        <v>320</v>
      </c>
      <c r="RYY6" s="261" t="s">
        <v>320</v>
      </c>
      <c r="RYZ6" s="261" t="s">
        <v>320</v>
      </c>
      <c r="RZA6" s="261" t="s">
        <v>320</v>
      </c>
      <c r="RZB6" s="261" t="s">
        <v>320</v>
      </c>
      <c r="RZC6" s="261" t="s">
        <v>320</v>
      </c>
      <c r="RZD6" s="261" t="s">
        <v>320</v>
      </c>
      <c r="RZE6" s="261" t="s">
        <v>320</v>
      </c>
      <c r="RZF6" s="261" t="s">
        <v>320</v>
      </c>
      <c r="RZG6" s="261" t="s">
        <v>320</v>
      </c>
      <c r="RZH6" s="261" t="s">
        <v>320</v>
      </c>
      <c r="RZI6" s="261" t="s">
        <v>320</v>
      </c>
      <c r="RZJ6" s="261" t="s">
        <v>320</v>
      </c>
      <c r="RZK6" s="261" t="s">
        <v>320</v>
      </c>
      <c r="RZL6" s="261" t="s">
        <v>320</v>
      </c>
      <c r="RZM6" s="261" t="s">
        <v>320</v>
      </c>
      <c r="RZN6" s="261" t="s">
        <v>320</v>
      </c>
      <c r="RZO6" s="261" t="s">
        <v>320</v>
      </c>
      <c r="RZP6" s="261" t="s">
        <v>320</v>
      </c>
      <c r="RZQ6" s="261" t="s">
        <v>320</v>
      </c>
      <c r="RZR6" s="261" t="s">
        <v>320</v>
      </c>
      <c r="RZS6" s="261" t="s">
        <v>320</v>
      </c>
      <c r="RZT6" s="261" t="s">
        <v>320</v>
      </c>
      <c r="RZU6" s="261" t="s">
        <v>320</v>
      </c>
      <c r="RZV6" s="261" t="s">
        <v>320</v>
      </c>
      <c r="RZW6" s="261" t="s">
        <v>320</v>
      </c>
      <c r="RZX6" s="261" t="s">
        <v>320</v>
      </c>
      <c r="RZY6" s="261" t="s">
        <v>320</v>
      </c>
      <c r="RZZ6" s="261" t="s">
        <v>320</v>
      </c>
      <c r="SAA6" s="261" t="s">
        <v>320</v>
      </c>
      <c r="SAB6" s="261" t="s">
        <v>320</v>
      </c>
      <c r="SAC6" s="261" t="s">
        <v>320</v>
      </c>
      <c r="SAD6" s="261" t="s">
        <v>320</v>
      </c>
      <c r="SAE6" s="261" t="s">
        <v>320</v>
      </c>
      <c r="SAF6" s="261" t="s">
        <v>320</v>
      </c>
      <c r="SAG6" s="261" t="s">
        <v>320</v>
      </c>
      <c r="SAH6" s="261" t="s">
        <v>320</v>
      </c>
      <c r="SAI6" s="261" t="s">
        <v>320</v>
      </c>
      <c r="SAJ6" s="261" t="s">
        <v>320</v>
      </c>
      <c r="SAK6" s="261" t="s">
        <v>320</v>
      </c>
      <c r="SAL6" s="261" t="s">
        <v>320</v>
      </c>
      <c r="SAM6" s="261" t="s">
        <v>320</v>
      </c>
      <c r="SAN6" s="261" t="s">
        <v>320</v>
      </c>
      <c r="SAO6" s="261" t="s">
        <v>320</v>
      </c>
      <c r="SAP6" s="261" t="s">
        <v>320</v>
      </c>
      <c r="SAQ6" s="261" t="s">
        <v>320</v>
      </c>
      <c r="SAR6" s="261" t="s">
        <v>320</v>
      </c>
      <c r="SAS6" s="261" t="s">
        <v>320</v>
      </c>
      <c r="SAT6" s="261" t="s">
        <v>320</v>
      </c>
      <c r="SAU6" s="261" t="s">
        <v>320</v>
      </c>
      <c r="SAV6" s="261" t="s">
        <v>320</v>
      </c>
      <c r="SAW6" s="261" t="s">
        <v>320</v>
      </c>
      <c r="SAX6" s="261" t="s">
        <v>320</v>
      </c>
      <c r="SAY6" s="261" t="s">
        <v>320</v>
      </c>
      <c r="SAZ6" s="261" t="s">
        <v>320</v>
      </c>
      <c r="SBA6" s="261" t="s">
        <v>320</v>
      </c>
      <c r="SBB6" s="261" t="s">
        <v>320</v>
      </c>
      <c r="SBC6" s="261" t="s">
        <v>320</v>
      </c>
      <c r="SBD6" s="261" t="s">
        <v>320</v>
      </c>
      <c r="SBE6" s="261" t="s">
        <v>320</v>
      </c>
      <c r="SBF6" s="261" t="s">
        <v>320</v>
      </c>
      <c r="SBG6" s="261" t="s">
        <v>320</v>
      </c>
      <c r="SBH6" s="261" t="s">
        <v>320</v>
      </c>
      <c r="SBI6" s="261" t="s">
        <v>320</v>
      </c>
      <c r="SBJ6" s="261" t="s">
        <v>320</v>
      </c>
      <c r="SBK6" s="261" t="s">
        <v>320</v>
      </c>
      <c r="SBL6" s="261" t="s">
        <v>320</v>
      </c>
      <c r="SBM6" s="261" t="s">
        <v>320</v>
      </c>
      <c r="SBN6" s="261" t="s">
        <v>320</v>
      </c>
      <c r="SBO6" s="261" t="s">
        <v>320</v>
      </c>
      <c r="SBP6" s="261" t="s">
        <v>320</v>
      </c>
      <c r="SBQ6" s="261" t="s">
        <v>320</v>
      </c>
      <c r="SBR6" s="261" t="s">
        <v>320</v>
      </c>
      <c r="SBS6" s="261" t="s">
        <v>320</v>
      </c>
      <c r="SBT6" s="261" t="s">
        <v>320</v>
      </c>
      <c r="SBU6" s="261" t="s">
        <v>320</v>
      </c>
      <c r="SBV6" s="261" t="s">
        <v>320</v>
      </c>
      <c r="SBW6" s="261" t="s">
        <v>320</v>
      </c>
      <c r="SBX6" s="261" t="s">
        <v>320</v>
      </c>
      <c r="SBY6" s="261" t="s">
        <v>320</v>
      </c>
      <c r="SBZ6" s="261" t="s">
        <v>320</v>
      </c>
      <c r="SCA6" s="261" t="s">
        <v>320</v>
      </c>
      <c r="SCB6" s="261" t="s">
        <v>320</v>
      </c>
      <c r="SCC6" s="261" t="s">
        <v>320</v>
      </c>
      <c r="SCD6" s="261" t="s">
        <v>320</v>
      </c>
      <c r="SCE6" s="261" t="s">
        <v>320</v>
      </c>
      <c r="SCF6" s="261" t="s">
        <v>320</v>
      </c>
      <c r="SCG6" s="261" t="s">
        <v>320</v>
      </c>
      <c r="SCH6" s="261" t="s">
        <v>320</v>
      </c>
      <c r="SCI6" s="261" t="s">
        <v>320</v>
      </c>
      <c r="SCJ6" s="261" t="s">
        <v>320</v>
      </c>
      <c r="SCK6" s="261" t="s">
        <v>320</v>
      </c>
      <c r="SCL6" s="261" t="s">
        <v>320</v>
      </c>
      <c r="SCM6" s="261" t="s">
        <v>320</v>
      </c>
      <c r="SCN6" s="261" t="s">
        <v>320</v>
      </c>
      <c r="SCO6" s="261" t="s">
        <v>320</v>
      </c>
      <c r="SCP6" s="261" t="s">
        <v>320</v>
      </c>
      <c r="SCQ6" s="261" t="s">
        <v>320</v>
      </c>
      <c r="SCR6" s="261" t="s">
        <v>320</v>
      </c>
      <c r="SCS6" s="261" t="s">
        <v>320</v>
      </c>
      <c r="SCT6" s="261" t="s">
        <v>320</v>
      </c>
      <c r="SCU6" s="261" t="s">
        <v>320</v>
      </c>
      <c r="SCV6" s="261" t="s">
        <v>320</v>
      </c>
      <c r="SCW6" s="261" t="s">
        <v>320</v>
      </c>
      <c r="SCX6" s="261" t="s">
        <v>320</v>
      </c>
      <c r="SCY6" s="261" t="s">
        <v>320</v>
      </c>
      <c r="SCZ6" s="261" t="s">
        <v>320</v>
      </c>
      <c r="SDA6" s="261" t="s">
        <v>320</v>
      </c>
      <c r="SDB6" s="261" t="s">
        <v>320</v>
      </c>
      <c r="SDC6" s="261" t="s">
        <v>320</v>
      </c>
      <c r="SDD6" s="261" t="s">
        <v>320</v>
      </c>
      <c r="SDE6" s="261" t="s">
        <v>320</v>
      </c>
      <c r="SDF6" s="261" t="s">
        <v>320</v>
      </c>
      <c r="SDG6" s="261" t="s">
        <v>320</v>
      </c>
      <c r="SDH6" s="261" t="s">
        <v>320</v>
      </c>
      <c r="SDI6" s="261" t="s">
        <v>320</v>
      </c>
      <c r="SDJ6" s="261" t="s">
        <v>320</v>
      </c>
      <c r="SDK6" s="261" t="s">
        <v>320</v>
      </c>
      <c r="SDL6" s="261" t="s">
        <v>320</v>
      </c>
      <c r="SDM6" s="261" t="s">
        <v>320</v>
      </c>
      <c r="SDN6" s="261" t="s">
        <v>320</v>
      </c>
      <c r="SDO6" s="261" t="s">
        <v>320</v>
      </c>
      <c r="SDP6" s="261" t="s">
        <v>320</v>
      </c>
      <c r="SDQ6" s="261" t="s">
        <v>320</v>
      </c>
      <c r="SDR6" s="261" t="s">
        <v>320</v>
      </c>
      <c r="SDS6" s="261" t="s">
        <v>320</v>
      </c>
      <c r="SDT6" s="261" t="s">
        <v>320</v>
      </c>
      <c r="SDU6" s="261" t="s">
        <v>320</v>
      </c>
      <c r="SDV6" s="261" t="s">
        <v>320</v>
      </c>
      <c r="SDW6" s="261" t="s">
        <v>320</v>
      </c>
      <c r="SDX6" s="261" t="s">
        <v>320</v>
      </c>
      <c r="SDY6" s="261" t="s">
        <v>320</v>
      </c>
      <c r="SDZ6" s="261" t="s">
        <v>320</v>
      </c>
      <c r="SEA6" s="261" t="s">
        <v>320</v>
      </c>
      <c r="SEB6" s="261" t="s">
        <v>320</v>
      </c>
      <c r="SEC6" s="261" t="s">
        <v>320</v>
      </c>
      <c r="SED6" s="261" t="s">
        <v>320</v>
      </c>
      <c r="SEE6" s="261" t="s">
        <v>320</v>
      </c>
      <c r="SEF6" s="261" t="s">
        <v>320</v>
      </c>
      <c r="SEG6" s="261" t="s">
        <v>320</v>
      </c>
      <c r="SEH6" s="261" t="s">
        <v>320</v>
      </c>
      <c r="SEI6" s="261" t="s">
        <v>320</v>
      </c>
      <c r="SEJ6" s="261" t="s">
        <v>320</v>
      </c>
      <c r="SEK6" s="261" t="s">
        <v>320</v>
      </c>
      <c r="SEL6" s="261" t="s">
        <v>320</v>
      </c>
      <c r="SEM6" s="261" t="s">
        <v>320</v>
      </c>
      <c r="SEN6" s="261" t="s">
        <v>320</v>
      </c>
      <c r="SEO6" s="261" t="s">
        <v>320</v>
      </c>
      <c r="SEP6" s="261" t="s">
        <v>320</v>
      </c>
      <c r="SEQ6" s="261" t="s">
        <v>320</v>
      </c>
      <c r="SER6" s="261" t="s">
        <v>320</v>
      </c>
      <c r="SES6" s="261" t="s">
        <v>320</v>
      </c>
      <c r="SET6" s="261" t="s">
        <v>320</v>
      </c>
      <c r="SEU6" s="261" t="s">
        <v>320</v>
      </c>
      <c r="SEV6" s="261" t="s">
        <v>320</v>
      </c>
      <c r="SEW6" s="261" t="s">
        <v>320</v>
      </c>
      <c r="SEX6" s="261" t="s">
        <v>320</v>
      </c>
      <c r="SEY6" s="261" t="s">
        <v>320</v>
      </c>
      <c r="SEZ6" s="261" t="s">
        <v>320</v>
      </c>
      <c r="SFA6" s="261" t="s">
        <v>320</v>
      </c>
      <c r="SFB6" s="261" t="s">
        <v>320</v>
      </c>
      <c r="SFC6" s="261" t="s">
        <v>320</v>
      </c>
      <c r="SFD6" s="261" t="s">
        <v>320</v>
      </c>
      <c r="SFE6" s="261" t="s">
        <v>320</v>
      </c>
      <c r="SFF6" s="261" t="s">
        <v>320</v>
      </c>
      <c r="SFG6" s="261" t="s">
        <v>320</v>
      </c>
      <c r="SFH6" s="261" t="s">
        <v>320</v>
      </c>
      <c r="SFI6" s="261" t="s">
        <v>320</v>
      </c>
      <c r="SFJ6" s="261" t="s">
        <v>320</v>
      </c>
      <c r="SFK6" s="261" t="s">
        <v>320</v>
      </c>
      <c r="SFL6" s="261" t="s">
        <v>320</v>
      </c>
      <c r="SFM6" s="261" t="s">
        <v>320</v>
      </c>
      <c r="SFN6" s="261" t="s">
        <v>320</v>
      </c>
      <c r="SFO6" s="261" t="s">
        <v>320</v>
      </c>
      <c r="SFP6" s="261" t="s">
        <v>320</v>
      </c>
      <c r="SFQ6" s="261" t="s">
        <v>320</v>
      </c>
      <c r="SFR6" s="261" t="s">
        <v>320</v>
      </c>
      <c r="SFS6" s="261" t="s">
        <v>320</v>
      </c>
      <c r="SFT6" s="261" t="s">
        <v>320</v>
      </c>
      <c r="SFU6" s="261" t="s">
        <v>320</v>
      </c>
      <c r="SFV6" s="261" t="s">
        <v>320</v>
      </c>
      <c r="SFW6" s="261" t="s">
        <v>320</v>
      </c>
      <c r="SFX6" s="261" t="s">
        <v>320</v>
      </c>
      <c r="SFY6" s="261" t="s">
        <v>320</v>
      </c>
      <c r="SFZ6" s="261" t="s">
        <v>320</v>
      </c>
      <c r="SGA6" s="261" t="s">
        <v>320</v>
      </c>
      <c r="SGB6" s="261" t="s">
        <v>320</v>
      </c>
      <c r="SGC6" s="261" t="s">
        <v>320</v>
      </c>
      <c r="SGD6" s="261" t="s">
        <v>320</v>
      </c>
      <c r="SGE6" s="261" t="s">
        <v>320</v>
      </c>
      <c r="SGF6" s="261" t="s">
        <v>320</v>
      </c>
      <c r="SGG6" s="261" t="s">
        <v>320</v>
      </c>
      <c r="SGH6" s="261" t="s">
        <v>320</v>
      </c>
      <c r="SGI6" s="261" t="s">
        <v>320</v>
      </c>
      <c r="SGJ6" s="261" t="s">
        <v>320</v>
      </c>
      <c r="SGK6" s="261" t="s">
        <v>320</v>
      </c>
      <c r="SGL6" s="261" t="s">
        <v>320</v>
      </c>
      <c r="SGM6" s="261" t="s">
        <v>320</v>
      </c>
      <c r="SGN6" s="261" t="s">
        <v>320</v>
      </c>
      <c r="SGO6" s="261" t="s">
        <v>320</v>
      </c>
      <c r="SGP6" s="261" t="s">
        <v>320</v>
      </c>
      <c r="SGQ6" s="261" t="s">
        <v>320</v>
      </c>
      <c r="SGR6" s="261" t="s">
        <v>320</v>
      </c>
      <c r="SGS6" s="261" t="s">
        <v>320</v>
      </c>
      <c r="SGT6" s="261" t="s">
        <v>320</v>
      </c>
      <c r="SGU6" s="261" t="s">
        <v>320</v>
      </c>
      <c r="SGV6" s="261" t="s">
        <v>320</v>
      </c>
      <c r="SGW6" s="261" t="s">
        <v>320</v>
      </c>
      <c r="SGX6" s="261" t="s">
        <v>320</v>
      </c>
      <c r="SGY6" s="261" t="s">
        <v>320</v>
      </c>
      <c r="SGZ6" s="261" t="s">
        <v>320</v>
      </c>
      <c r="SHA6" s="261" t="s">
        <v>320</v>
      </c>
      <c r="SHB6" s="261" t="s">
        <v>320</v>
      </c>
      <c r="SHC6" s="261" t="s">
        <v>320</v>
      </c>
      <c r="SHD6" s="261" t="s">
        <v>320</v>
      </c>
      <c r="SHE6" s="261" t="s">
        <v>320</v>
      </c>
      <c r="SHF6" s="261" t="s">
        <v>320</v>
      </c>
      <c r="SHG6" s="261" t="s">
        <v>320</v>
      </c>
      <c r="SHH6" s="261" t="s">
        <v>320</v>
      </c>
      <c r="SHI6" s="261" t="s">
        <v>320</v>
      </c>
      <c r="SHJ6" s="261" t="s">
        <v>320</v>
      </c>
      <c r="SHK6" s="261" t="s">
        <v>320</v>
      </c>
      <c r="SHL6" s="261" t="s">
        <v>320</v>
      </c>
      <c r="SHM6" s="261" t="s">
        <v>320</v>
      </c>
      <c r="SHN6" s="261" t="s">
        <v>320</v>
      </c>
      <c r="SHO6" s="261" t="s">
        <v>320</v>
      </c>
      <c r="SHP6" s="261" t="s">
        <v>320</v>
      </c>
      <c r="SHQ6" s="261" t="s">
        <v>320</v>
      </c>
      <c r="SHR6" s="261" t="s">
        <v>320</v>
      </c>
      <c r="SHS6" s="261" t="s">
        <v>320</v>
      </c>
      <c r="SHT6" s="261" t="s">
        <v>320</v>
      </c>
      <c r="SHU6" s="261" t="s">
        <v>320</v>
      </c>
      <c r="SHV6" s="261" t="s">
        <v>320</v>
      </c>
      <c r="SHW6" s="261" t="s">
        <v>320</v>
      </c>
      <c r="SHX6" s="261" t="s">
        <v>320</v>
      </c>
      <c r="SHY6" s="261" t="s">
        <v>320</v>
      </c>
      <c r="SHZ6" s="261" t="s">
        <v>320</v>
      </c>
      <c r="SIA6" s="261" t="s">
        <v>320</v>
      </c>
      <c r="SIB6" s="261" t="s">
        <v>320</v>
      </c>
      <c r="SIC6" s="261" t="s">
        <v>320</v>
      </c>
      <c r="SID6" s="261" t="s">
        <v>320</v>
      </c>
      <c r="SIE6" s="261" t="s">
        <v>320</v>
      </c>
      <c r="SIF6" s="261" t="s">
        <v>320</v>
      </c>
      <c r="SIG6" s="261" t="s">
        <v>320</v>
      </c>
      <c r="SIH6" s="261" t="s">
        <v>320</v>
      </c>
      <c r="SII6" s="261" t="s">
        <v>320</v>
      </c>
      <c r="SIJ6" s="261" t="s">
        <v>320</v>
      </c>
      <c r="SIK6" s="261" t="s">
        <v>320</v>
      </c>
      <c r="SIL6" s="261" t="s">
        <v>320</v>
      </c>
      <c r="SIM6" s="261" t="s">
        <v>320</v>
      </c>
      <c r="SIN6" s="261" t="s">
        <v>320</v>
      </c>
      <c r="SIO6" s="261" t="s">
        <v>320</v>
      </c>
      <c r="SIP6" s="261" t="s">
        <v>320</v>
      </c>
      <c r="SIQ6" s="261" t="s">
        <v>320</v>
      </c>
      <c r="SIR6" s="261" t="s">
        <v>320</v>
      </c>
      <c r="SIS6" s="261" t="s">
        <v>320</v>
      </c>
      <c r="SIT6" s="261" t="s">
        <v>320</v>
      </c>
      <c r="SIU6" s="261" t="s">
        <v>320</v>
      </c>
      <c r="SIV6" s="261" t="s">
        <v>320</v>
      </c>
      <c r="SIW6" s="261" t="s">
        <v>320</v>
      </c>
      <c r="SIX6" s="261" t="s">
        <v>320</v>
      </c>
      <c r="SIY6" s="261" t="s">
        <v>320</v>
      </c>
      <c r="SIZ6" s="261" t="s">
        <v>320</v>
      </c>
      <c r="SJA6" s="261" t="s">
        <v>320</v>
      </c>
      <c r="SJB6" s="261" t="s">
        <v>320</v>
      </c>
      <c r="SJC6" s="261" t="s">
        <v>320</v>
      </c>
      <c r="SJD6" s="261" t="s">
        <v>320</v>
      </c>
      <c r="SJE6" s="261" t="s">
        <v>320</v>
      </c>
      <c r="SJF6" s="261" t="s">
        <v>320</v>
      </c>
      <c r="SJG6" s="261" t="s">
        <v>320</v>
      </c>
      <c r="SJH6" s="261" t="s">
        <v>320</v>
      </c>
      <c r="SJI6" s="261" t="s">
        <v>320</v>
      </c>
      <c r="SJJ6" s="261" t="s">
        <v>320</v>
      </c>
      <c r="SJK6" s="261" t="s">
        <v>320</v>
      </c>
      <c r="SJL6" s="261" t="s">
        <v>320</v>
      </c>
      <c r="SJM6" s="261" t="s">
        <v>320</v>
      </c>
      <c r="SJN6" s="261" t="s">
        <v>320</v>
      </c>
      <c r="SJO6" s="261" t="s">
        <v>320</v>
      </c>
      <c r="SJP6" s="261" t="s">
        <v>320</v>
      </c>
      <c r="SJQ6" s="261" t="s">
        <v>320</v>
      </c>
      <c r="SJR6" s="261" t="s">
        <v>320</v>
      </c>
      <c r="SJS6" s="261" t="s">
        <v>320</v>
      </c>
      <c r="SJT6" s="261" t="s">
        <v>320</v>
      </c>
      <c r="SJU6" s="261" t="s">
        <v>320</v>
      </c>
      <c r="SJV6" s="261" t="s">
        <v>320</v>
      </c>
      <c r="SJW6" s="261" t="s">
        <v>320</v>
      </c>
      <c r="SJX6" s="261" t="s">
        <v>320</v>
      </c>
      <c r="SJY6" s="261" t="s">
        <v>320</v>
      </c>
      <c r="SJZ6" s="261" t="s">
        <v>320</v>
      </c>
      <c r="SKA6" s="261" t="s">
        <v>320</v>
      </c>
      <c r="SKB6" s="261" t="s">
        <v>320</v>
      </c>
      <c r="SKC6" s="261" t="s">
        <v>320</v>
      </c>
      <c r="SKD6" s="261" t="s">
        <v>320</v>
      </c>
      <c r="SKE6" s="261" t="s">
        <v>320</v>
      </c>
      <c r="SKF6" s="261" t="s">
        <v>320</v>
      </c>
      <c r="SKG6" s="261" t="s">
        <v>320</v>
      </c>
      <c r="SKH6" s="261" t="s">
        <v>320</v>
      </c>
      <c r="SKI6" s="261" t="s">
        <v>320</v>
      </c>
      <c r="SKJ6" s="261" t="s">
        <v>320</v>
      </c>
      <c r="SKK6" s="261" t="s">
        <v>320</v>
      </c>
      <c r="SKL6" s="261" t="s">
        <v>320</v>
      </c>
      <c r="SKM6" s="261" t="s">
        <v>320</v>
      </c>
      <c r="SKN6" s="261" t="s">
        <v>320</v>
      </c>
      <c r="SKO6" s="261" t="s">
        <v>320</v>
      </c>
      <c r="SKP6" s="261" t="s">
        <v>320</v>
      </c>
      <c r="SKQ6" s="261" t="s">
        <v>320</v>
      </c>
      <c r="SKR6" s="261" t="s">
        <v>320</v>
      </c>
      <c r="SKS6" s="261" t="s">
        <v>320</v>
      </c>
      <c r="SKT6" s="261" t="s">
        <v>320</v>
      </c>
      <c r="SKU6" s="261" t="s">
        <v>320</v>
      </c>
      <c r="SKV6" s="261" t="s">
        <v>320</v>
      </c>
      <c r="SKW6" s="261" t="s">
        <v>320</v>
      </c>
      <c r="SKX6" s="261" t="s">
        <v>320</v>
      </c>
      <c r="SKY6" s="261" t="s">
        <v>320</v>
      </c>
      <c r="SKZ6" s="261" t="s">
        <v>320</v>
      </c>
      <c r="SLA6" s="261" t="s">
        <v>320</v>
      </c>
      <c r="SLB6" s="261" t="s">
        <v>320</v>
      </c>
      <c r="SLC6" s="261" t="s">
        <v>320</v>
      </c>
      <c r="SLD6" s="261" t="s">
        <v>320</v>
      </c>
      <c r="SLE6" s="261" t="s">
        <v>320</v>
      </c>
      <c r="SLF6" s="261" t="s">
        <v>320</v>
      </c>
      <c r="SLG6" s="261" t="s">
        <v>320</v>
      </c>
      <c r="SLH6" s="261" t="s">
        <v>320</v>
      </c>
      <c r="SLI6" s="261" t="s">
        <v>320</v>
      </c>
      <c r="SLJ6" s="261" t="s">
        <v>320</v>
      </c>
      <c r="SLK6" s="261" t="s">
        <v>320</v>
      </c>
      <c r="SLL6" s="261" t="s">
        <v>320</v>
      </c>
      <c r="SLM6" s="261" t="s">
        <v>320</v>
      </c>
      <c r="SLN6" s="261" t="s">
        <v>320</v>
      </c>
      <c r="SLO6" s="261" t="s">
        <v>320</v>
      </c>
      <c r="SLP6" s="261" t="s">
        <v>320</v>
      </c>
      <c r="SLQ6" s="261" t="s">
        <v>320</v>
      </c>
      <c r="SLR6" s="261" t="s">
        <v>320</v>
      </c>
      <c r="SLS6" s="261" t="s">
        <v>320</v>
      </c>
      <c r="SLT6" s="261" t="s">
        <v>320</v>
      </c>
      <c r="SLU6" s="261" t="s">
        <v>320</v>
      </c>
      <c r="SLV6" s="261" t="s">
        <v>320</v>
      </c>
      <c r="SLW6" s="261" t="s">
        <v>320</v>
      </c>
      <c r="SLX6" s="261" t="s">
        <v>320</v>
      </c>
      <c r="SLY6" s="261" t="s">
        <v>320</v>
      </c>
      <c r="SLZ6" s="261" t="s">
        <v>320</v>
      </c>
      <c r="SMA6" s="261" t="s">
        <v>320</v>
      </c>
      <c r="SMB6" s="261" t="s">
        <v>320</v>
      </c>
      <c r="SMC6" s="261" t="s">
        <v>320</v>
      </c>
      <c r="SMD6" s="261" t="s">
        <v>320</v>
      </c>
      <c r="SME6" s="261" t="s">
        <v>320</v>
      </c>
      <c r="SMF6" s="261" t="s">
        <v>320</v>
      </c>
      <c r="SMG6" s="261" t="s">
        <v>320</v>
      </c>
      <c r="SMH6" s="261" t="s">
        <v>320</v>
      </c>
      <c r="SMI6" s="261" t="s">
        <v>320</v>
      </c>
      <c r="SMJ6" s="261" t="s">
        <v>320</v>
      </c>
      <c r="SMK6" s="261" t="s">
        <v>320</v>
      </c>
      <c r="SML6" s="261" t="s">
        <v>320</v>
      </c>
      <c r="SMM6" s="261" t="s">
        <v>320</v>
      </c>
      <c r="SMN6" s="261" t="s">
        <v>320</v>
      </c>
      <c r="SMO6" s="261" t="s">
        <v>320</v>
      </c>
      <c r="SMP6" s="261" t="s">
        <v>320</v>
      </c>
      <c r="SMQ6" s="261" t="s">
        <v>320</v>
      </c>
      <c r="SMR6" s="261" t="s">
        <v>320</v>
      </c>
      <c r="SMS6" s="261" t="s">
        <v>320</v>
      </c>
      <c r="SMT6" s="261" t="s">
        <v>320</v>
      </c>
      <c r="SMU6" s="261" t="s">
        <v>320</v>
      </c>
      <c r="SMV6" s="261" t="s">
        <v>320</v>
      </c>
      <c r="SMW6" s="261" t="s">
        <v>320</v>
      </c>
      <c r="SMX6" s="261" t="s">
        <v>320</v>
      </c>
      <c r="SMY6" s="261" t="s">
        <v>320</v>
      </c>
      <c r="SMZ6" s="261" t="s">
        <v>320</v>
      </c>
      <c r="SNA6" s="261" t="s">
        <v>320</v>
      </c>
      <c r="SNB6" s="261" t="s">
        <v>320</v>
      </c>
      <c r="SNC6" s="261" t="s">
        <v>320</v>
      </c>
      <c r="SND6" s="261" t="s">
        <v>320</v>
      </c>
      <c r="SNE6" s="261" t="s">
        <v>320</v>
      </c>
      <c r="SNF6" s="261" t="s">
        <v>320</v>
      </c>
      <c r="SNG6" s="261" t="s">
        <v>320</v>
      </c>
      <c r="SNH6" s="261" t="s">
        <v>320</v>
      </c>
      <c r="SNI6" s="261" t="s">
        <v>320</v>
      </c>
      <c r="SNJ6" s="261" t="s">
        <v>320</v>
      </c>
      <c r="SNK6" s="261" t="s">
        <v>320</v>
      </c>
      <c r="SNL6" s="261" t="s">
        <v>320</v>
      </c>
      <c r="SNM6" s="261" t="s">
        <v>320</v>
      </c>
      <c r="SNN6" s="261" t="s">
        <v>320</v>
      </c>
      <c r="SNO6" s="261" t="s">
        <v>320</v>
      </c>
      <c r="SNP6" s="261" t="s">
        <v>320</v>
      </c>
      <c r="SNQ6" s="261" t="s">
        <v>320</v>
      </c>
      <c r="SNR6" s="261" t="s">
        <v>320</v>
      </c>
      <c r="SNS6" s="261" t="s">
        <v>320</v>
      </c>
      <c r="SNT6" s="261" t="s">
        <v>320</v>
      </c>
      <c r="SNU6" s="261" t="s">
        <v>320</v>
      </c>
      <c r="SNV6" s="261" t="s">
        <v>320</v>
      </c>
      <c r="SNW6" s="261" t="s">
        <v>320</v>
      </c>
      <c r="SNX6" s="261" t="s">
        <v>320</v>
      </c>
      <c r="SNY6" s="261" t="s">
        <v>320</v>
      </c>
      <c r="SNZ6" s="261" t="s">
        <v>320</v>
      </c>
      <c r="SOA6" s="261" t="s">
        <v>320</v>
      </c>
      <c r="SOB6" s="261" t="s">
        <v>320</v>
      </c>
      <c r="SOC6" s="261" t="s">
        <v>320</v>
      </c>
      <c r="SOD6" s="261" t="s">
        <v>320</v>
      </c>
      <c r="SOE6" s="261" t="s">
        <v>320</v>
      </c>
      <c r="SOF6" s="261" t="s">
        <v>320</v>
      </c>
      <c r="SOG6" s="261" t="s">
        <v>320</v>
      </c>
      <c r="SOH6" s="261" t="s">
        <v>320</v>
      </c>
      <c r="SOI6" s="261" t="s">
        <v>320</v>
      </c>
      <c r="SOJ6" s="261" t="s">
        <v>320</v>
      </c>
      <c r="SOK6" s="261" t="s">
        <v>320</v>
      </c>
      <c r="SOL6" s="261" t="s">
        <v>320</v>
      </c>
      <c r="SOM6" s="261" t="s">
        <v>320</v>
      </c>
      <c r="SON6" s="261" t="s">
        <v>320</v>
      </c>
      <c r="SOO6" s="261" t="s">
        <v>320</v>
      </c>
      <c r="SOP6" s="261" t="s">
        <v>320</v>
      </c>
      <c r="SOQ6" s="261" t="s">
        <v>320</v>
      </c>
      <c r="SOR6" s="261" t="s">
        <v>320</v>
      </c>
      <c r="SOS6" s="261" t="s">
        <v>320</v>
      </c>
      <c r="SOT6" s="261" t="s">
        <v>320</v>
      </c>
      <c r="SOU6" s="261" t="s">
        <v>320</v>
      </c>
      <c r="SOV6" s="261" t="s">
        <v>320</v>
      </c>
      <c r="SOW6" s="261" t="s">
        <v>320</v>
      </c>
      <c r="SOX6" s="261" t="s">
        <v>320</v>
      </c>
      <c r="SOY6" s="261" t="s">
        <v>320</v>
      </c>
      <c r="SOZ6" s="261" t="s">
        <v>320</v>
      </c>
      <c r="SPA6" s="261" t="s">
        <v>320</v>
      </c>
      <c r="SPB6" s="261" t="s">
        <v>320</v>
      </c>
      <c r="SPC6" s="261" t="s">
        <v>320</v>
      </c>
      <c r="SPD6" s="261" t="s">
        <v>320</v>
      </c>
      <c r="SPE6" s="261" t="s">
        <v>320</v>
      </c>
      <c r="SPF6" s="261" t="s">
        <v>320</v>
      </c>
      <c r="SPG6" s="261" t="s">
        <v>320</v>
      </c>
      <c r="SPH6" s="261" t="s">
        <v>320</v>
      </c>
      <c r="SPI6" s="261" t="s">
        <v>320</v>
      </c>
      <c r="SPJ6" s="261" t="s">
        <v>320</v>
      </c>
      <c r="SPK6" s="261" t="s">
        <v>320</v>
      </c>
      <c r="SPL6" s="261" t="s">
        <v>320</v>
      </c>
      <c r="SPM6" s="261" t="s">
        <v>320</v>
      </c>
      <c r="SPN6" s="261" t="s">
        <v>320</v>
      </c>
      <c r="SPO6" s="261" t="s">
        <v>320</v>
      </c>
      <c r="SPP6" s="261" t="s">
        <v>320</v>
      </c>
      <c r="SPQ6" s="261" t="s">
        <v>320</v>
      </c>
      <c r="SPR6" s="261" t="s">
        <v>320</v>
      </c>
      <c r="SPS6" s="261" t="s">
        <v>320</v>
      </c>
      <c r="SPT6" s="261" t="s">
        <v>320</v>
      </c>
      <c r="SPU6" s="261" t="s">
        <v>320</v>
      </c>
      <c r="SPV6" s="261" t="s">
        <v>320</v>
      </c>
      <c r="SPW6" s="261" t="s">
        <v>320</v>
      </c>
      <c r="SPX6" s="261" t="s">
        <v>320</v>
      </c>
      <c r="SPY6" s="261" t="s">
        <v>320</v>
      </c>
      <c r="SPZ6" s="261" t="s">
        <v>320</v>
      </c>
      <c r="SQA6" s="261" t="s">
        <v>320</v>
      </c>
      <c r="SQB6" s="261" t="s">
        <v>320</v>
      </c>
      <c r="SQC6" s="261" t="s">
        <v>320</v>
      </c>
      <c r="SQD6" s="261" t="s">
        <v>320</v>
      </c>
      <c r="SQE6" s="261" t="s">
        <v>320</v>
      </c>
      <c r="SQF6" s="261" t="s">
        <v>320</v>
      </c>
      <c r="SQG6" s="261" t="s">
        <v>320</v>
      </c>
      <c r="SQH6" s="261" t="s">
        <v>320</v>
      </c>
      <c r="SQI6" s="261" t="s">
        <v>320</v>
      </c>
      <c r="SQJ6" s="261" t="s">
        <v>320</v>
      </c>
      <c r="SQK6" s="261" t="s">
        <v>320</v>
      </c>
      <c r="SQL6" s="261" t="s">
        <v>320</v>
      </c>
      <c r="SQM6" s="261" t="s">
        <v>320</v>
      </c>
      <c r="SQN6" s="261" t="s">
        <v>320</v>
      </c>
      <c r="SQO6" s="261" t="s">
        <v>320</v>
      </c>
      <c r="SQP6" s="261" t="s">
        <v>320</v>
      </c>
      <c r="SQQ6" s="261" t="s">
        <v>320</v>
      </c>
      <c r="SQR6" s="261" t="s">
        <v>320</v>
      </c>
      <c r="SQS6" s="261" t="s">
        <v>320</v>
      </c>
      <c r="SQT6" s="261" t="s">
        <v>320</v>
      </c>
      <c r="SQU6" s="261" t="s">
        <v>320</v>
      </c>
      <c r="SQV6" s="261" t="s">
        <v>320</v>
      </c>
      <c r="SQW6" s="261" t="s">
        <v>320</v>
      </c>
      <c r="SQX6" s="261" t="s">
        <v>320</v>
      </c>
      <c r="SQY6" s="261" t="s">
        <v>320</v>
      </c>
      <c r="SQZ6" s="261" t="s">
        <v>320</v>
      </c>
      <c r="SRA6" s="261" t="s">
        <v>320</v>
      </c>
      <c r="SRB6" s="261" t="s">
        <v>320</v>
      </c>
      <c r="SRC6" s="261" t="s">
        <v>320</v>
      </c>
      <c r="SRD6" s="261" t="s">
        <v>320</v>
      </c>
      <c r="SRE6" s="261" t="s">
        <v>320</v>
      </c>
      <c r="SRF6" s="261" t="s">
        <v>320</v>
      </c>
      <c r="SRG6" s="261" t="s">
        <v>320</v>
      </c>
      <c r="SRH6" s="261" t="s">
        <v>320</v>
      </c>
      <c r="SRI6" s="261" t="s">
        <v>320</v>
      </c>
      <c r="SRJ6" s="261" t="s">
        <v>320</v>
      </c>
      <c r="SRK6" s="261" t="s">
        <v>320</v>
      </c>
      <c r="SRL6" s="261" t="s">
        <v>320</v>
      </c>
      <c r="SRM6" s="261" t="s">
        <v>320</v>
      </c>
      <c r="SRN6" s="261" t="s">
        <v>320</v>
      </c>
      <c r="SRO6" s="261" t="s">
        <v>320</v>
      </c>
      <c r="SRP6" s="261" t="s">
        <v>320</v>
      </c>
      <c r="SRQ6" s="261" t="s">
        <v>320</v>
      </c>
      <c r="SRR6" s="261" t="s">
        <v>320</v>
      </c>
      <c r="SRS6" s="261" t="s">
        <v>320</v>
      </c>
      <c r="SRT6" s="261" t="s">
        <v>320</v>
      </c>
      <c r="SRU6" s="261" t="s">
        <v>320</v>
      </c>
      <c r="SRV6" s="261" t="s">
        <v>320</v>
      </c>
      <c r="SRW6" s="261" t="s">
        <v>320</v>
      </c>
      <c r="SRX6" s="261" t="s">
        <v>320</v>
      </c>
      <c r="SRY6" s="261" t="s">
        <v>320</v>
      </c>
      <c r="SRZ6" s="261" t="s">
        <v>320</v>
      </c>
      <c r="SSA6" s="261" t="s">
        <v>320</v>
      </c>
      <c r="SSB6" s="261" t="s">
        <v>320</v>
      </c>
      <c r="SSC6" s="261" t="s">
        <v>320</v>
      </c>
      <c r="SSD6" s="261" t="s">
        <v>320</v>
      </c>
      <c r="SSE6" s="261" t="s">
        <v>320</v>
      </c>
      <c r="SSF6" s="261" t="s">
        <v>320</v>
      </c>
      <c r="SSG6" s="261" t="s">
        <v>320</v>
      </c>
      <c r="SSH6" s="261" t="s">
        <v>320</v>
      </c>
      <c r="SSI6" s="261" t="s">
        <v>320</v>
      </c>
      <c r="SSJ6" s="261" t="s">
        <v>320</v>
      </c>
      <c r="SSK6" s="261" t="s">
        <v>320</v>
      </c>
      <c r="SSL6" s="261" t="s">
        <v>320</v>
      </c>
      <c r="SSM6" s="261" t="s">
        <v>320</v>
      </c>
      <c r="SSN6" s="261" t="s">
        <v>320</v>
      </c>
      <c r="SSO6" s="261" t="s">
        <v>320</v>
      </c>
      <c r="SSP6" s="261" t="s">
        <v>320</v>
      </c>
      <c r="SSQ6" s="261" t="s">
        <v>320</v>
      </c>
      <c r="SSR6" s="261" t="s">
        <v>320</v>
      </c>
      <c r="SSS6" s="261" t="s">
        <v>320</v>
      </c>
      <c r="SST6" s="261" t="s">
        <v>320</v>
      </c>
      <c r="SSU6" s="261" t="s">
        <v>320</v>
      </c>
      <c r="SSV6" s="261" t="s">
        <v>320</v>
      </c>
      <c r="SSW6" s="261" t="s">
        <v>320</v>
      </c>
      <c r="SSX6" s="261" t="s">
        <v>320</v>
      </c>
      <c r="SSY6" s="261" t="s">
        <v>320</v>
      </c>
      <c r="SSZ6" s="261" t="s">
        <v>320</v>
      </c>
      <c r="STA6" s="261" t="s">
        <v>320</v>
      </c>
      <c r="STB6" s="261" t="s">
        <v>320</v>
      </c>
      <c r="STC6" s="261" t="s">
        <v>320</v>
      </c>
      <c r="STD6" s="261" t="s">
        <v>320</v>
      </c>
      <c r="STE6" s="261" t="s">
        <v>320</v>
      </c>
      <c r="STF6" s="261" t="s">
        <v>320</v>
      </c>
      <c r="STG6" s="261" t="s">
        <v>320</v>
      </c>
      <c r="STH6" s="261" t="s">
        <v>320</v>
      </c>
      <c r="STI6" s="261" t="s">
        <v>320</v>
      </c>
      <c r="STJ6" s="261" t="s">
        <v>320</v>
      </c>
      <c r="STK6" s="261" t="s">
        <v>320</v>
      </c>
      <c r="STL6" s="261" t="s">
        <v>320</v>
      </c>
      <c r="STM6" s="261" t="s">
        <v>320</v>
      </c>
      <c r="STN6" s="261" t="s">
        <v>320</v>
      </c>
      <c r="STO6" s="261" t="s">
        <v>320</v>
      </c>
      <c r="STP6" s="261" t="s">
        <v>320</v>
      </c>
      <c r="STQ6" s="261" t="s">
        <v>320</v>
      </c>
      <c r="STR6" s="261" t="s">
        <v>320</v>
      </c>
      <c r="STS6" s="261" t="s">
        <v>320</v>
      </c>
      <c r="STT6" s="261" t="s">
        <v>320</v>
      </c>
      <c r="STU6" s="261" t="s">
        <v>320</v>
      </c>
      <c r="STV6" s="261" t="s">
        <v>320</v>
      </c>
      <c r="STW6" s="261" t="s">
        <v>320</v>
      </c>
      <c r="STX6" s="261" t="s">
        <v>320</v>
      </c>
      <c r="STY6" s="261" t="s">
        <v>320</v>
      </c>
      <c r="STZ6" s="261" t="s">
        <v>320</v>
      </c>
      <c r="SUA6" s="261" t="s">
        <v>320</v>
      </c>
      <c r="SUB6" s="261" t="s">
        <v>320</v>
      </c>
      <c r="SUC6" s="261" t="s">
        <v>320</v>
      </c>
      <c r="SUD6" s="261" t="s">
        <v>320</v>
      </c>
      <c r="SUE6" s="261" t="s">
        <v>320</v>
      </c>
      <c r="SUF6" s="261" t="s">
        <v>320</v>
      </c>
      <c r="SUG6" s="261" t="s">
        <v>320</v>
      </c>
      <c r="SUH6" s="261" t="s">
        <v>320</v>
      </c>
      <c r="SUI6" s="261" t="s">
        <v>320</v>
      </c>
      <c r="SUJ6" s="261" t="s">
        <v>320</v>
      </c>
      <c r="SUK6" s="261" t="s">
        <v>320</v>
      </c>
      <c r="SUL6" s="261" t="s">
        <v>320</v>
      </c>
      <c r="SUM6" s="261" t="s">
        <v>320</v>
      </c>
      <c r="SUN6" s="261" t="s">
        <v>320</v>
      </c>
      <c r="SUO6" s="261" t="s">
        <v>320</v>
      </c>
      <c r="SUP6" s="261" t="s">
        <v>320</v>
      </c>
      <c r="SUQ6" s="261" t="s">
        <v>320</v>
      </c>
      <c r="SUR6" s="261" t="s">
        <v>320</v>
      </c>
      <c r="SUS6" s="261" t="s">
        <v>320</v>
      </c>
      <c r="SUT6" s="261" t="s">
        <v>320</v>
      </c>
      <c r="SUU6" s="261" t="s">
        <v>320</v>
      </c>
      <c r="SUV6" s="261" t="s">
        <v>320</v>
      </c>
      <c r="SUW6" s="261" t="s">
        <v>320</v>
      </c>
      <c r="SUX6" s="261" t="s">
        <v>320</v>
      </c>
      <c r="SUY6" s="261" t="s">
        <v>320</v>
      </c>
      <c r="SUZ6" s="261" t="s">
        <v>320</v>
      </c>
      <c r="SVA6" s="261" t="s">
        <v>320</v>
      </c>
      <c r="SVB6" s="261" t="s">
        <v>320</v>
      </c>
      <c r="SVC6" s="261" t="s">
        <v>320</v>
      </c>
      <c r="SVD6" s="261" t="s">
        <v>320</v>
      </c>
      <c r="SVE6" s="261" t="s">
        <v>320</v>
      </c>
      <c r="SVF6" s="261" t="s">
        <v>320</v>
      </c>
      <c r="SVG6" s="261" t="s">
        <v>320</v>
      </c>
      <c r="SVH6" s="261" t="s">
        <v>320</v>
      </c>
      <c r="SVI6" s="261" t="s">
        <v>320</v>
      </c>
      <c r="SVJ6" s="261" t="s">
        <v>320</v>
      </c>
      <c r="SVK6" s="261" t="s">
        <v>320</v>
      </c>
      <c r="SVL6" s="261" t="s">
        <v>320</v>
      </c>
      <c r="SVM6" s="261" t="s">
        <v>320</v>
      </c>
      <c r="SVN6" s="261" t="s">
        <v>320</v>
      </c>
      <c r="SVO6" s="261" t="s">
        <v>320</v>
      </c>
      <c r="SVP6" s="261" t="s">
        <v>320</v>
      </c>
      <c r="SVQ6" s="261" t="s">
        <v>320</v>
      </c>
      <c r="SVR6" s="261" t="s">
        <v>320</v>
      </c>
      <c r="SVS6" s="261" t="s">
        <v>320</v>
      </c>
      <c r="SVT6" s="261" t="s">
        <v>320</v>
      </c>
      <c r="SVU6" s="261" t="s">
        <v>320</v>
      </c>
      <c r="SVV6" s="261" t="s">
        <v>320</v>
      </c>
      <c r="SVW6" s="261" t="s">
        <v>320</v>
      </c>
      <c r="SVX6" s="261" t="s">
        <v>320</v>
      </c>
      <c r="SVY6" s="261" t="s">
        <v>320</v>
      </c>
      <c r="SVZ6" s="261" t="s">
        <v>320</v>
      </c>
      <c r="SWA6" s="261" t="s">
        <v>320</v>
      </c>
      <c r="SWB6" s="261" t="s">
        <v>320</v>
      </c>
      <c r="SWC6" s="261" t="s">
        <v>320</v>
      </c>
      <c r="SWD6" s="261" t="s">
        <v>320</v>
      </c>
      <c r="SWE6" s="261" t="s">
        <v>320</v>
      </c>
      <c r="SWF6" s="261" t="s">
        <v>320</v>
      </c>
      <c r="SWG6" s="261" t="s">
        <v>320</v>
      </c>
      <c r="SWH6" s="261" t="s">
        <v>320</v>
      </c>
      <c r="SWI6" s="261" t="s">
        <v>320</v>
      </c>
      <c r="SWJ6" s="261" t="s">
        <v>320</v>
      </c>
      <c r="SWK6" s="261" t="s">
        <v>320</v>
      </c>
      <c r="SWL6" s="261" t="s">
        <v>320</v>
      </c>
      <c r="SWM6" s="261" t="s">
        <v>320</v>
      </c>
      <c r="SWN6" s="261" t="s">
        <v>320</v>
      </c>
      <c r="SWO6" s="261" t="s">
        <v>320</v>
      </c>
      <c r="SWP6" s="261" t="s">
        <v>320</v>
      </c>
      <c r="SWQ6" s="261" t="s">
        <v>320</v>
      </c>
      <c r="SWR6" s="261" t="s">
        <v>320</v>
      </c>
      <c r="SWS6" s="261" t="s">
        <v>320</v>
      </c>
      <c r="SWT6" s="261" t="s">
        <v>320</v>
      </c>
      <c r="SWU6" s="261" t="s">
        <v>320</v>
      </c>
      <c r="SWV6" s="261" t="s">
        <v>320</v>
      </c>
      <c r="SWW6" s="261" t="s">
        <v>320</v>
      </c>
      <c r="SWX6" s="261" t="s">
        <v>320</v>
      </c>
      <c r="SWY6" s="261" t="s">
        <v>320</v>
      </c>
      <c r="SWZ6" s="261" t="s">
        <v>320</v>
      </c>
      <c r="SXA6" s="261" t="s">
        <v>320</v>
      </c>
      <c r="SXB6" s="261" t="s">
        <v>320</v>
      </c>
      <c r="SXC6" s="261" t="s">
        <v>320</v>
      </c>
      <c r="SXD6" s="261" t="s">
        <v>320</v>
      </c>
      <c r="SXE6" s="261" t="s">
        <v>320</v>
      </c>
      <c r="SXF6" s="261" t="s">
        <v>320</v>
      </c>
      <c r="SXG6" s="261" t="s">
        <v>320</v>
      </c>
      <c r="SXH6" s="261" t="s">
        <v>320</v>
      </c>
      <c r="SXI6" s="261" t="s">
        <v>320</v>
      </c>
      <c r="SXJ6" s="261" t="s">
        <v>320</v>
      </c>
      <c r="SXK6" s="261" t="s">
        <v>320</v>
      </c>
      <c r="SXL6" s="261" t="s">
        <v>320</v>
      </c>
      <c r="SXM6" s="261" t="s">
        <v>320</v>
      </c>
      <c r="SXN6" s="261" t="s">
        <v>320</v>
      </c>
      <c r="SXO6" s="261" t="s">
        <v>320</v>
      </c>
      <c r="SXP6" s="261" t="s">
        <v>320</v>
      </c>
      <c r="SXQ6" s="261" t="s">
        <v>320</v>
      </c>
      <c r="SXR6" s="261" t="s">
        <v>320</v>
      </c>
      <c r="SXS6" s="261" t="s">
        <v>320</v>
      </c>
      <c r="SXT6" s="261" t="s">
        <v>320</v>
      </c>
      <c r="SXU6" s="261" t="s">
        <v>320</v>
      </c>
      <c r="SXV6" s="261" t="s">
        <v>320</v>
      </c>
      <c r="SXW6" s="261" t="s">
        <v>320</v>
      </c>
      <c r="SXX6" s="261" t="s">
        <v>320</v>
      </c>
      <c r="SXY6" s="261" t="s">
        <v>320</v>
      </c>
      <c r="SXZ6" s="261" t="s">
        <v>320</v>
      </c>
      <c r="SYA6" s="261" t="s">
        <v>320</v>
      </c>
      <c r="SYB6" s="261" t="s">
        <v>320</v>
      </c>
      <c r="SYC6" s="261" t="s">
        <v>320</v>
      </c>
      <c r="SYD6" s="261" t="s">
        <v>320</v>
      </c>
      <c r="SYE6" s="261" t="s">
        <v>320</v>
      </c>
      <c r="SYF6" s="261" t="s">
        <v>320</v>
      </c>
      <c r="SYG6" s="261" t="s">
        <v>320</v>
      </c>
      <c r="SYH6" s="261" t="s">
        <v>320</v>
      </c>
      <c r="SYI6" s="261" t="s">
        <v>320</v>
      </c>
      <c r="SYJ6" s="261" t="s">
        <v>320</v>
      </c>
      <c r="SYK6" s="261" t="s">
        <v>320</v>
      </c>
      <c r="SYL6" s="261" t="s">
        <v>320</v>
      </c>
      <c r="SYM6" s="261" t="s">
        <v>320</v>
      </c>
      <c r="SYN6" s="261" t="s">
        <v>320</v>
      </c>
      <c r="SYO6" s="261" t="s">
        <v>320</v>
      </c>
      <c r="SYP6" s="261" t="s">
        <v>320</v>
      </c>
      <c r="SYQ6" s="261" t="s">
        <v>320</v>
      </c>
      <c r="SYR6" s="261" t="s">
        <v>320</v>
      </c>
      <c r="SYS6" s="261" t="s">
        <v>320</v>
      </c>
      <c r="SYT6" s="261" t="s">
        <v>320</v>
      </c>
      <c r="SYU6" s="261" t="s">
        <v>320</v>
      </c>
      <c r="SYV6" s="261" t="s">
        <v>320</v>
      </c>
      <c r="SYW6" s="261" t="s">
        <v>320</v>
      </c>
      <c r="SYX6" s="261" t="s">
        <v>320</v>
      </c>
      <c r="SYY6" s="261" t="s">
        <v>320</v>
      </c>
      <c r="SYZ6" s="261" t="s">
        <v>320</v>
      </c>
      <c r="SZA6" s="261" t="s">
        <v>320</v>
      </c>
      <c r="SZB6" s="261" t="s">
        <v>320</v>
      </c>
      <c r="SZC6" s="261" t="s">
        <v>320</v>
      </c>
      <c r="SZD6" s="261" t="s">
        <v>320</v>
      </c>
      <c r="SZE6" s="261" t="s">
        <v>320</v>
      </c>
      <c r="SZF6" s="261" t="s">
        <v>320</v>
      </c>
      <c r="SZG6" s="261" t="s">
        <v>320</v>
      </c>
      <c r="SZH6" s="261" t="s">
        <v>320</v>
      </c>
      <c r="SZI6" s="261" t="s">
        <v>320</v>
      </c>
      <c r="SZJ6" s="261" t="s">
        <v>320</v>
      </c>
      <c r="SZK6" s="261" t="s">
        <v>320</v>
      </c>
      <c r="SZL6" s="261" t="s">
        <v>320</v>
      </c>
      <c r="SZM6" s="261" t="s">
        <v>320</v>
      </c>
      <c r="SZN6" s="261" t="s">
        <v>320</v>
      </c>
      <c r="SZO6" s="261" t="s">
        <v>320</v>
      </c>
      <c r="SZP6" s="261" t="s">
        <v>320</v>
      </c>
      <c r="SZQ6" s="261" t="s">
        <v>320</v>
      </c>
      <c r="SZR6" s="261" t="s">
        <v>320</v>
      </c>
      <c r="SZS6" s="261" t="s">
        <v>320</v>
      </c>
      <c r="SZT6" s="261" t="s">
        <v>320</v>
      </c>
      <c r="SZU6" s="261" t="s">
        <v>320</v>
      </c>
      <c r="SZV6" s="261" t="s">
        <v>320</v>
      </c>
      <c r="SZW6" s="261" t="s">
        <v>320</v>
      </c>
      <c r="SZX6" s="261" t="s">
        <v>320</v>
      </c>
      <c r="SZY6" s="261" t="s">
        <v>320</v>
      </c>
      <c r="SZZ6" s="261" t="s">
        <v>320</v>
      </c>
      <c r="TAA6" s="261" t="s">
        <v>320</v>
      </c>
      <c r="TAB6" s="261" t="s">
        <v>320</v>
      </c>
      <c r="TAC6" s="261" t="s">
        <v>320</v>
      </c>
      <c r="TAD6" s="261" t="s">
        <v>320</v>
      </c>
      <c r="TAE6" s="261" t="s">
        <v>320</v>
      </c>
      <c r="TAF6" s="261" t="s">
        <v>320</v>
      </c>
      <c r="TAG6" s="261" t="s">
        <v>320</v>
      </c>
      <c r="TAH6" s="261" t="s">
        <v>320</v>
      </c>
      <c r="TAI6" s="261" t="s">
        <v>320</v>
      </c>
      <c r="TAJ6" s="261" t="s">
        <v>320</v>
      </c>
      <c r="TAK6" s="261" t="s">
        <v>320</v>
      </c>
      <c r="TAL6" s="261" t="s">
        <v>320</v>
      </c>
      <c r="TAM6" s="261" t="s">
        <v>320</v>
      </c>
      <c r="TAN6" s="261" t="s">
        <v>320</v>
      </c>
      <c r="TAO6" s="261" t="s">
        <v>320</v>
      </c>
      <c r="TAP6" s="261" t="s">
        <v>320</v>
      </c>
      <c r="TAQ6" s="261" t="s">
        <v>320</v>
      </c>
      <c r="TAR6" s="261" t="s">
        <v>320</v>
      </c>
      <c r="TAS6" s="261" t="s">
        <v>320</v>
      </c>
      <c r="TAT6" s="261" t="s">
        <v>320</v>
      </c>
      <c r="TAU6" s="261" t="s">
        <v>320</v>
      </c>
      <c r="TAV6" s="261" t="s">
        <v>320</v>
      </c>
      <c r="TAW6" s="261" t="s">
        <v>320</v>
      </c>
      <c r="TAX6" s="261" t="s">
        <v>320</v>
      </c>
      <c r="TAY6" s="261" t="s">
        <v>320</v>
      </c>
      <c r="TAZ6" s="261" t="s">
        <v>320</v>
      </c>
      <c r="TBA6" s="261" t="s">
        <v>320</v>
      </c>
      <c r="TBB6" s="261" t="s">
        <v>320</v>
      </c>
      <c r="TBC6" s="261" t="s">
        <v>320</v>
      </c>
      <c r="TBD6" s="261" t="s">
        <v>320</v>
      </c>
      <c r="TBE6" s="261" t="s">
        <v>320</v>
      </c>
      <c r="TBF6" s="261" t="s">
        <v>320</v>
      </c>
      <c r="TBG6" s="261" t="s">
        <v>320</v>
      </c>
      <c r="TBH6" s="261" t="s">
        <v>320</v>
      </c>
      <c r="TBI6" s="261" t="s">
        <v>320</v>
      </c>
      <c r="TBJ6" s="261" t="s">
        <v>320</v>
      </c>
      <c r="TBK6" s="261" t="s">
        <v>320</v>
      </c>
      <c r="TBL6" s="261" t="s">
        <v>320</v>
      </c>
      <c r="TBM6" s="261" t="s">
        <v>320</v>
      </c>
      <c r="TBN6" s="261" t="s">
        <v>320</v>
      </c>
      <c r="TBO6" s="261" t="s">
        <v>320</v>
      </c>
      <c r="TBP6" s="261" t="s">
        <v>320</v>
      </c>
      <c r="TBQ6" s="261" t="s">
        <v>320</v>
      </c>
      <c r="TBR6" s="261" t="s">
        <v>320</v>
      </c>
      <c r="TBS6" s="261" t="s">
        <v>320</v>
      </c>
      <c r="TBT6" s="261" t="s">
        <v>320</v>
      </c>
      <c r="TBU6" s="261" t="s">
        <v>320</v>
      </c>
      <c r="TBV6" s="261" t="s">
        <v>320</v>
      </c>
      <c r="TBW6" s="261" t="s">
        <v>320</v>
      </c>
      <c r="TBX6" s="261" t="s">
        <v>320</v>
      </c>
      <c r="TBY6" s="261" t="s">
        <v>320</v>
      </c>
      <c r="TBZ6" s="261" t="s">
        <v>320</v>
      </c>
      <c r="TCA6" s="261" t="s">
        <v>320</v>
      </c>
      <c r="TCB6" s="261" t="s">
        <v>320</v>
      </c>
      <c r="TCC6" s="261" t="s">
        <v>320</v>
      </c>
      <c r="TCD6" s="261" t="s">
        <v>320</v>
      </c>
      <c r="TCE6" s="261" t="s">
        <v>320</v>
      </c>
      <c r="TCF6" s="261" t="s">
        <v>320</v>
      </c>
      <c r="TCG6" s="261" t="s">
        <v>320</v>
      </c>
      <c r="TCH6" s="261" t="s">
        <v>320</v>
      </c>
      <c r="TCI6" s="261" t="s">
        <v>320</v>
      </c>
      <c r="TCJ6" s="261" t="s">
        <v>320</v>
      </c>
      <c r="TCK6" s="261" t="s">
        <v>320</v>
      </c>
      <c r="TCL6" s="261" t="s">
        <v>320</v>
      </c>
      <c r="TCM6" s="261" t="s">
        <v>320</v>
      </c>
      <c r="TCN6" s="261" t="s">
        <v>320</v>
      </c>
      <c r="TCO6" s="261" t="s">
        <v>320</v>
      </c>
      <c r="TCP6" s="261" t="s">
        <v>320</v>
      </c>
      <c r="TCQ6" s="261" t="s">
        <v>320</v>
      </c>
      <c r="TCR6" s="261" t="s">
        <v>320</v>
      </c>
      <c r="TCS6" s="261" t="s">
        <v>320</v>
      </c>
      <c r="TCT6" s="261" t="s">
        <v>320</v>
      </c>
      <c r="TCU6" s="261" t="s">
        <v>320</v>
      </c>
      <c r="TCV6" s="261" t="s">
        <v>320</v>
      </c>
      <c r="TCW6" s="261" t="s">
        <v>320</v>
      </c>
      <c r="TCX6" s="261" t="s">
        <v>320</v>
      </c>
      <c r="TCY6" s="261" t="s">
        <v>320</v>
      </c>
      <c r="TCZ6" s="261" t="s">
        <v>320</v>
      </c>
      <c r="TDA6" s="261" t="s">
        <v>320</v>
      </c>
      <c r="TDB6" s="261" t="s">
        <v>320</v>
      </c>
      <c r="TDC6" s="261" t="s">
        <v>320</v>
      </c>
      <c r="TDD6" s="261" t="s">
        <v>320</v>
      </c>
      <c r="TDE6" s="261" t="s">
        <v>320</v>
      </c>
      <c r="TDF6" s="261" t="s">
        <v>320</v>
      </c>
      <c r="TDG6" s="261" t="s">
        <v>320</v>
      </c>
      <c r="TDH6" s="261" t="s">
        <v>320</v>
      </c>
      <c r="TDI6" s="261" t="s">
        <v>320</v>
      </c>
      <c r="TDJ6" s="261" t="s">
        <v>320</v>
      </c>
      <c r="TDK6" s="261" t="s">
        <v>320</v>
      </c>
      <c r="TDL6" s="261" t="s">
        <v>320</v>
      </c>
      <c r="TDM6" s="261" t="s">
        <v>320</v>
      </c>
      <c r="TDN6" s="261" t="s">
        <v>320</v>
      </c>
      <c r="TDO6" s="261" t="s">
        <v>320</v>
      </c>
      <c r="TDP6" s="261" t="s">
        <v>320</v>
      </c>
      <c r="TDQ6" s="261" t="s">
        <v>320</v>
      </c>
      <c r="TDR6" s="261" t="s">
        <v>320</v>
      </c>
      <c r="TDS6" s="261" t="s">
        <v>320</v>
      </c>
      <c r="TDT6" s="261" t="s">
        <v>320</v>
      </c>
      <c r="TDU6" s="261" t="s">
        <v>320</v>
      </c>
      <c r="TDV6" s="261" t="s">
        <v>320</v>
      </c>
      <c r="TDW6" s="261" t="s">
        <v>320</v>
      </c>
      <c r="TDX6" s="261" t="s">
        <v>320</v>
      </c>
      <c r="TDY6" s="261" t="s">
        <v>320</v>
      </c>
      <c r="TDZ6" s="261" t="s">
        <v>320</v>
      </c>
      <c r="TEA6" s="261" t="s">
        <v>320</v>
      </c>
      <c r="TEB6" s="261" t="s">
        <v>320</v>
      </c>
      <c r="TEC6" s="261" t="s">
        <v>320</v>
      </c>
      <c r="TED6" s="261" t="s">
        <v>320</v>
      </c>
      <c r="TEE6" s="261" t="s">
        <v>320</v>
      </c>
      <c r="TEF6" s="261" t="s">
        <v>320</v>
      </c>
      <c r="TEG6" s="261" t="s">
        <v>320</v>
      </c>
      <c r="TEH6" s="261" t="s">
        <v>320</v>
      </c>
      <c r="TEI6" s="261" t="s">
        <v>320</v>
      </c>
      <c r="TEJ6" s="261" t="s">
        <v>320</v>
      </c>
      <c r="TEK6" s="261" t="s">
        <v>320</v>
      </c>
      <c r="TEL6" s="261" t="s">
        <v>320</v>
      </c>
      <c r="TEM6" s="261" t="s">
        <v>320</v>
      </c>
      <c r="TEN6" s="261" t="s">
        <v>320</v>
      </c>
      <c r="TEO6" s="261" t="s">
        <v>320</v>
      </c>
      <c r="TEP6" s="261" t="s">
        <v>320</v>
      </c>
      <c r="TEQ6" s="261" t="s">
        <v>320</v>
      </c>
      <c r="TER6" s="261" t="s">
        <v>320</v>
      </c>
      <c r="TES6" s="261" t="s">
        <v>320</v>
      </c>
      <c r="TET6" s="261" t="s">
        <v>320</v>
      </c>
      <c r="TEU6" s="261" t="s">
        <v>320</v>
      </c>
      <c r="TEV6" s="261" t="s">
        <v>320</v>
      </c>
      <c r="TEW6" s="261" t="s">
        <v>320</v>
      </c>
      <c r="TEX6" s="261" t="s">
        <v>320</v>
      </c>
      <c r="TEY6" s="261" t="s">
        <v>320</v>
      </c>
      <c r="TEZ6" s="261" t="s">
        <v>320</v>
      </c>
      <c r="TFA6" s="261" t="s">
        <v>320</v>
      </c>
      <c r="TFB6" s="261" t="s">
        <v>320</v>
      </c>
      <c r="TFC6" s="261" t="s">
        <v>320</v>
      </c>
      <c r="TFD6" s="261" t="s">
        <v>320</v>
      </c>
      <c r="TFE6" s="261" t="s">
        <v>320</v>
      </c>
      <c r="TFF6" s="261" t="s">
        <v>320</v>
      </c>
      <c r="TFG6" s="261" t="s">
        <v>320</v>
      </c>
      <c r="TFH6" s="261" t="s">
        <v>320</v>
      </c>
      <c r="TFI6" s="261" t="s">
        <v>320</v>
      </c>
      <c r="TFJ6" s="261" t="s">
        <v>320</v>
      </c>
      <c r="TFK6" s="261" t="s">
        <v>320</v>
      </c>
      <c r="TFL6" s="261" t="s">
        <v>320</v>
      </c>
      <c r="TFM6" s="261" t="s">
        <v>320</v>
      </c>
      <c r="TFN6" s="261" t="s">
        <v>320</v>
      </c>
      <c r="TFO6" s="261" t="s">
        <v>320</v>
      </c>
      <c r="TFP6" s="261" t="s">
        <v>320</v>
      </c>
      <c r="TFQ6" s="261" t="s">
        <v>320</v>
      </c>
      <c r="TFR6" s="261" t="s">
        <v>320</v>
      </c>
      <c r="TFS6" s="261" t="s">
        <v>320</v>
      </c>
      <c r="TFT6" s="261" t="s">
        <v>320</v>
      </c>
      <c r="TFU6" s="261" t="s">
        <v>320</v>
      </c>
      <c r="TFV6" s="261" t="s">
        <v>320</v>
      </c>
      <c r="TFW6" s="261" t="s">
        <v>320</v>
      </c>
      <c r="TFX6" s="261" t="s">
        <v>320</v>
      </c>
      <c r="TFY6" s="261" t="s">
        <v>320</v>
      </c>
      <c r="TFZ6" s="261" t="s">
        <v>320</v>
      </c>
      <c r="TGA6" s="261" t="s">
        <v>320</v>
      </c>
      <c r="TGB6" s="261" t="s">
        <v>320</v>
      </c>
      <c r="TGC6" s="261" t="s">
        <v>320</v>
      </c>
      <c r="TGD6" s="261" t="s">
        <v>320</v>
      </c>
      <c r="TGE6" s="261" t="s">
        <v>320</v>
      </c>
      <c r="TGF6" s="261" t="s">
        <v>320</v>
      </c>
      <c r="TGG6" s="261" t="s">
        <v>320</v>
      </c>
      <c r="TGH6" s="261" t="s">
        <v>320</v>
      </c>
      <c r="TGI6" s="261" t="s">
        <v>320</v>
      </c>
      <c r="TGJ6" s="261" t="s">
        <v>320</v>
      </c>
      <c r="TGK6" s="261" t="s">
        <v>320</v>
      </c>
      <c r="TGL6" s="261" t="s">
        <v>320</v>
      </c>
      <c r="TGM6" s="261" t="s">
        <v>320</v>
      </c>
      <c r="TGN6" s="261" t="s">
        <v>320</v>
      </c>
      <c r="TGO6" s="261" t="s">
        <v>320</v>
      </c>
      <c r="TGP6" s="261" t="s">
        <v>320</v>
      </c>
      <c r="TGQ6" s="261" t="s">
        <v>320</v>
      </c>
      <c r="TGR6" s="261" t="s">
        <v>320</v>
      </c>
      <c r="TGS6" s="261" t="s">
        <v>320</v>
      </c>
      <c r="TGT6" s="261" t="s">
        <v>320</v>
      </c>
      <c r="TGU6" s="261" t="s">
        <v>320</v>
      </c>
      <c r="TGV6" s="261" t="s">
        <v>320</v>
      </c>
      <c r="TGW6" s="261" t="s">
        <v>320</v>
      </c>
      <c r="TGX6" s="261" t="s">
        <v>320</v>
      </c>
      <c r="TGY6" s="261" t="s">
        <v>320</v>
      </c>
      <c r="TGZ6" s="261" t="s">
        <v>320</v>
      </c>
      <c r="THA6" s="261" t="s">
        <v>320</v>
      </c>
      <c r="THB6" s="261" t="s">
        <v>320</v>
      </c>
      <c r="THC6" s="261" t="s">
        <v>320</v>
      </c>
      <c r="THD6" s="261" t="s">
        <v>320</v>
      </c>
      <c r="THE6" s="261" t="s">
        <v>320</v>
      </c>
      <c r="THF6" s="261" t="s">
        <v>320</v>
      </c>
      <c r="THG6" s="261" t="s">
        <v>320</v>
      </c>
      <c r="THH6" s="261" t="s">
        <v>320</v>
      </c>
      <c r="THI6" s="261" t="s">
        <v>320</v>
      </c>
      <c r="THJ6" s="261" t="s">
        <v>320</v>
      </c>
      <c r="THK6" s="261" t="s">
        <v>320</v>
      </c>
      <c r="THL6" s="261" t="s">
        <v>320</v>
      </c>
      <c r="THM6" s="261" t="s">
        <v>320</v>
      </c>
      <c r="THN6" s="261" t="s">
        <v>320</v>
      </c>
      <c r="THO6" s="261" t="s">
        <v>320</v>
      </c>
      <c r="THP6" s="261" t="s">
        <v>320</v>
      </c>
      <c r="THQ6" s="261" t="s">
        <v>320</v>
      </c>
      <c r="THR6" s="261" t="s">
        <v>320</v>
      </c>
      <c r="THS6" s="261" t="s">
        <v>320</v>
      </c>
      <c r="THT6" s="261" t="s">
        <v>320</v>
      </c>
      <c r="THU6" s="261" t="s">
        <v>320</v>
      </c>
      <c r="THV6" s="261" t="s">
        <v>320</v>
      </c>
      <c r="THW6" s="261" t="s">
        <v>320</v>
      </c>
      <c r="THX6" s="261" t="s">
        <v>320</v>
      </c>
      <c r="THY6" s="261" t="s">
        <v>320</v>
      </c>
      <c r="THZ6" s="261" t="s">
        <v>320</v>
      </c>
      <c r="TIA6" s="261" t="s">
        <v>320</v>
      </c>
      <c r="TIB6" s="261" t="s">
        <v>320</v>
      </c>
      <c r="TIC6" s="261" t="s">
        <v>320</v>
      </c>
      <c r="TID6" s="261" t="s">
        <v>320</v>
      </c>
      <c r="TIE6" s="261" t="s">
        <v>320</v>
      </c>
      <c r="TIF6" s="261" t="s">
        <v>320</v>
      </c>
      <c r="TIG6" s="261" t="s">
        <v>320</v>
      </c>
      <c r="TIH6" s="261" t="s">
        <v>320</v>
      </c>
      <c r="TII6" s="261" t="s">
        <v>320</v>
      </c>
      <c r="TIJ6" s="261" t="s">
        <v>320</v>
      </c>
      <c r="TIK6" s="261" t="s">
        <v>320</v>
      </c>
      <c r="TIL6" s="261" t="s">
        <v>320</v>
      </c>
      <c r="TIM6" s="261" t="s">
        <v>320</v>
      </c>
      <c r="TIN6" s="261" t="s">
        <v>320</v>
      </c>
      <c r="TIO6" s="261" t="s">
        <v>320</v>
      </c>
      <c r="TIP6" s="261" t="s">
        <v>320</v>
      </c>
      <c r="TIQ6" s="261" t="s">
        <v>320</v>
      </c>
      <c r="TIR6" s="261" t="s">
        <v>320</v>
      </c>
      <c r="TIS6" s="261" t="s">
        <v>320</v>
      </c>
      <c r="TIT6" s="261" t="s">
        <v>320</v>
      </c>
      <c r="TIU6" s="261" t="s">
        <v>320</v>
      </c>
      <c r="TIV6" s="261" t="s">
        <v>320</v>
      </c>
      <c r="TIW6" s="261" t="s">
        <v>320</v>
      </c>
      <c r="TIX6" s="261" t="s">
        <v>320</v>
      </c>
      <c r="TIY6" s="261" t="s">
        <v>320</v>
      </c>
      <c r="TIZ6" s="261" t="s">
        <v>320</v>
      </c>
      <c r="TJA6" s="261" t="s">
        <v>320</v>
      </c>
      <c r="TJB6" s="261" t="s">
        <v>320</v>
      </c>
      <c r="TJC6" s="261" t="s">
        <v>320</v>
      </c>
      <c r="TJD6" s="261" t="s">
        <v>320</v>
      </c>
      <c r="TJE6" s="261" t="s">
        <v>320</v>
      </c>
      <c r="TJF6" s="261" t="s">
        <v>320</v>
      </c>
      <c r="TJG6" s="261" t="s">
        <v>320</v>
      </c>
      <c r="TJH6" s="261" t="s">
        <v>320</v>
      </c>
      <c r="TJI6" s="261" t="s">
        <v>320</v>
      </c>
      <c r="TJJ6" s="261" t="s">
        <v>320</v>
      </c>
      <c r="TJK6" s="261" t="s">
        <v>320</v>
      </c>
      <c r="TJL6" s="261" t="s">
        <v>320</v>
      </c>
      <c r="TJM6" s="261" t="s">
        <v>320</v>
      </c>
      <c r="TJN6" s="261" t="s">
        <v>320</v>
      </c>
      <c r="TJO6" s="261" t="s">
        <v>320</v>
      </c>
      <c r="TJP6" s="261" t="s">
        <v>320</v>
      </c>
      <c r="TJQ6" s="261" t="s">
        <v>320</v>
      </c>
      <c r="TJR6" s="261" t="s">
        <v>320</v>
      </c>
      <c r="TJS6" s="261" t="s">
        <v>320</v>
      </c>
      <c r="TJT6" s="261" t="s">
        <v>320</v>
      </c>
      <c r="TJU6" s="261" t="s">
        <v>320</v>
      </c>
      <c r="TJV6" s="261" t="s">
        <v>320</v>
      </c>
      <c r="TJW6" s="261" t="s">
        <v>320</v>
      </c>
      <c r="TJX6" s="261" t="s">
        <v>320</v>
      </c>
      <c r="TJY6" s="261" t="s">
        <v>320</v>
      </c>
      <c r="TJZ6" s="261" t="s">
        <v>320</v>
      </c>
      <c r="TKA6" s="261" t="s">
        <v>320</v>
      </c>
      <c r="TKB6" s="261" t="s">
        <v>320</v>
      </c>
      <c r="TKC6" s="261" t="s">
        <v>320</v>
      </c>
      <c r="TKD6" s="261" t="s">
        <v>320</v>
      </c>
      <c r="TKE6" s="261" t="s">
        <v>320</v>
      </c>
      <c r="TKF6" s="261" t="s">
        <v>320</v>
      </c>
      <c r="TKG6" s="261" t="s">
        <v>320</v>
      </c>
      <c r="TKH6" s="261" t="s">
        <v>320</v>
      </c>
      <c r="TKI6" s="261" t="s">
        <v>320</v>
      </c>
      <c r="TKJ6" s="261" t="s">
        <v>320</v>
      </c>
      <c r="TKK6" s="261" t="s">
        <v>320</v>
      </c>
      <c r="TKL6" s="261" t="s">
        <v>320</v>
      </c>
      <c r="TKM6" s="261" t="s">
        <v>320</v>
      </c>
      <c r="TKN6" s="261" t="s">
        <v>320</v>
      </c>
      <c r="TKO6" s="261" t="s">
        <v>320</v>
      </c>
      <c r="TKP6" s="261" t="s">
        <v>320</v>
      </c>
      <c r="TKQ6" s="261" t="s">
        <v>320</v>
      </c>
      <c r="TKR6" s="261" t="s">
        <v>320</v>
      </c>
      <c r="TKS6" s="261" t="s">
        <v>320</v>
      </c>
      <c r="TKT6" s="261" t="s">
        <v>320</v>
      </c>
      <c r="TKU6" s="261" t="s">
        <v>320</v>
      </c>
      <c r="TKV6" s="261" t="s">
        <v>320</v>
      </c>
      <c r="TKW6" s="261" t="s">
        <v>320</v>
      </c>
      <c r="TKX6" s="261" t="s">
        <v>320</v>
      </c>
      <c r="TKY6" s="261" t="s">
        <v>320</v>
      </c>
      <c r="TKZ6" s="261" t="s">
        <v>320</v>
      </c>
      <c r="TLA6" s="261" t="s">
        <v>320</v>
      </c>
      <c r="TLB6" s="261" t="s">
        <v>320</v>
      </c>
      <c r="TLC6" s="261" t="s">
        <v>320</v>
      </c>
      <c r="TLD6" s="261" t="s">
        <v>320</v>
      </c>
      <c r="TLE6" s="261" t="s">
        <v>320</v>
      </c>
      <c r="TLF6" s="261" t="s">
        <v>320</v>
      </c>
      <c r="TLG6" s="261" t="s">
        <v>320</v>
      </c>
      <c r="TLH6" s="261" t="s">
        <v>320</v>
      </c>
      <c r="TLI6" s="261" t="s">
        <v>320</v>
      </c>
      <c r="TLJ6" s="261" t="s">
        <v>320</v>
      </c>
      <c r="TLK6" s="261" t="s">
        <v>320</v>
      </c>
      <c r="TLL6" s="261" t="s">
        <v>320</v>
      </c>
      <c r="TLM6" s="261" t="s">
        <v>320</v>
      </c>
      <c r="TLN6" s="261" t="s">
        <v>320</v>
      </c>
      <c r="TLO6" s="261" t="s">
        <v>320</v>
      </c>
      <c r="TLP6" s="261" t="s">
        <v>320</v>
      </c>
      <c r="TLQ6" s="261" t="s">
        <v>320</v>
      </c>
      <c r="TLR6" s="261" t="s">
        <v>320</v>
      </c>
      <c r="TLS6" s="261" t="s">
        <v>320</v>
      </c>
      <c r="TLT6" s="261" t="s">
        <v>320</v>
      </c>
      <c r="TLU6" s="261" t="s">
        <v>320</v>
      </c>
      <c r="TLV6" s="261" t="s">
        <v>320</v>
      </c>
      <c r="TLW6" s="261" t="s">
        <v>320</v>
      </c>
      <c r="TLX6" s="261" t="s">
        <v>320</v>
      </c>
      <c r="TLY6" s="261" t="s">
        <v>320</v>
      </c>
      <c r="TLZ6" s="261" t="s">
        <v>320</v>
      </c>
      <c r="TMA6" s="261" t="s">
        <v>320</v>
      </c>
      <c r="TMB6" s="261" t="s">
        <v>320</v>
      </c>
      <c r="TMC6" s="261" t="s">
        <v>320</v>
      </c>
      <c r="TMD6" s="261" t="s">
        <v>320</v>
      </c>
      <c r="TME6" s="261" t="s">
        <v>320</v>
      </c>
      <c r="TMF6" s="261" t="s">
        <v>320</v>
      </c>
      <c r="TMG6" s="261" t="s">
        <v>320</v>
      </c>
      <c r="TMH6" s="261" t="s">
        <v>320</v>
      </c>
      <c r="TMI6" s="261" t="s">
        <v>320</v>
      </c>
      <c r="TMJ6" s="261" t="s">
        <v>320</v>
      </c>
      <c r="TMK6" s="261" t="s">
        <v>320</v>
      </c>
      <c r="TML6" s="261" t="s">
        <v>320</v>
      </c>
      <c r="TMM6" s="261" t="s">
        <v>320</v>
      </c>
      <c r="TMN6" s="261" t="s">
        <v>320</v>
      </c>
      <c r="TMO6" s="261" t="s">
        <v>320</v>
      </c>
      <c r="TMP6" s="261" t="s">
        <v>320</v>
      </c>
      <c r="TMQ6" s="261" t="s">
        <v>320</v>
      </c>
      <c r="TMR6" s="261" t="s">
        <v>320</v>
      </c>
      <c r="TMS6" s="261" t="s">
        <v>320</v>
      </c>
      <c r="TMT6" s="261" t="s">
        <v>320</v>
      </c>
      <c r="TMU6" s="261" t="s">
        <v>320</v>
      </c>
      <c r="TMV6" s="261" t="s">
        <v>320</v>
      </c>
      <c r="TMW6" s="261" t="s">
        <v>320</v>
      </c>
      <c r="TMX6" s="261" t="s">
        <v>320</v>
      </c>
      <c r="TMY6" s="261" t="s">
        <v>320</v>
      </c>
      <c r="TMZ6" s="261" t="s">
        <v>320</v>
      </c>
      <c r="TNA6" s="261" t="s">
        <v>320</v>
      </c>
      <c r="TNB6" s="261" t="s">
        <v>320</v>
      </c>
      <c r="TNC6" s="261" t="s">
        <v>320</v>
      </c>
      <c r="TND6" s="261" t="s">
        <v>320</v>
      </c>
      <c r="TNE6" s="261" t="s">
        <v>320</v>
      </c>
      <c r="TNF6" s="261" t="s">
        <v>320</v>
      </c>
      <c r="TNG6" s="261" t="s">
        <v>320</v>
      </c>
      <c r="TNH6" s="261" t="s">
        <v>320</v>
      </c>
      <c r="TNI6" s="261" t="s">
        <v>320</v>
      </c>
      <c r="TNJ6" s="261" t="s">
        <v>320</v>
      </c>
      <c r="TNK6" s="261" t="s">
        <v>320</v>
      </c>
      <c r="TNL6" s="261" t="s">
        <v>320</v>
      </c>
      <c r="TNM6" s="261" t="s">
        <v>320</v>
      </c>
      <c r="TNN6" s="261" t="s">
        <v>320</v>
      </c>
      <c r="TNO6" s="261" t="s">
        <v>320</v>
      </c>
      <c r="TNP6" s="261" t="s">
        <v>320</v>
      </c>
      <c r="TNQ6" s="261" t="s">
        <v>320</v>
      </c>
      <c r="TNR6" s="261" t="s">
        <v>320</v>
      </c>
      <c r="TNS6" s="261" t="s">
        <v>320</v>
      </c>
      <c r="TNT6" s="261" t="s">
        <v>320</v>
      </c>
      <c r="TNU6" s="261" t="s">
        <v>320</v>
      </c>
      <c r="TNV6" s="261" t="s">
        <v>320</v>
      </c>
      <c r="TNW6" s="261" t="s">
        <v>320</v>
      </c>
      <c r="TNX6" s="261" t="s">
        <v>320</v>
      </c>
      <c r="TNY6" s="261" t="s">
        <v>320</v>
      </c>
      <c r="TNZ6" s="261" t="s">
        <v>320</v>
      </c>
      <c r="TOA6" s="261" t="s">
        <v>320</v>
      </c>
      <c r="TOB6" s="261" t="s">
        <v>320</v>
      </c>
      <c r="TOC6" s="261" t="s">
        <v>320</v>
      </c>
      <c r="TOD6" s="261" t="s">
        <v>320</v>
      </c>
      <c r="TOE6" s="261" t="s">
        <v>320</v>
      </c>
      <c r="TOF6" s="261" t="s">
        <v>320</v>
      </c>
      <c r="TOG6" s="261" t="s">
        <v>320</v>
      </c>
      <c r="TOH6" s="261" t="s">
        <v>320</v>
      </c>
      <c r="TOI6" s="261" t="s">
        <v>320</v>
      </c>
      <c r="TOJ6" s="261" t="s">
        <v>320</v>
      </c>
      <c r="TOK6" s="261" t="s">
        <v>320</v>
      </c>
      <c r="TOL6" s="261" t="s">
        <v>320</v>
      </c>
      <c r="TOM6" s="261" t="s">
        <v>320</v>
      </c>
      <c r="TON6" s="261" t="s">
        <v>320</v>
      </c>
      <c r="TOO6" s="261" t="s">
        <v>320</v>
      </c>
      <c r="TOP6" s="261" t="s">
        <v>320</v>
      </c>
      <c r="TOQ6" s="261" t="s">
        <v>320</v>
      </c>
      <c r="TOR6" s="261" t="s">
        <v>320</v>
      </c>
      <c r="TOS6" s="261" t="s">
        <v>320</v>
      </c>
      <c r="TOT6" s="261" t="s">
        <v>320</v>
      </c>
      <c r="TOU6" s="261" t="s">
        <v>320</v>
      </c>
      <c r="TOV6" s="261" t="s">
        <v>320</v>
      </c>
      <c r="TOW6" s="261" t="s">
        <v>320</v>
      </c>
      <c r="TOX6" s="261" t="s">
        <v>320</v>
      </c>
      <c r="TOY6" s="261" t="s">
        <v>320</v>
      </c>
      <c r="TOZ6" s="261" t="s">
        <v>320</v>
      </c>
      <c r="TPA6" s="261" t="s">
        <v>320</v>
      </c>
      <c r="TPB6" s="261" t="s">
        <v>320</v>
      </c>
      <c r="TPC6" s="261" t="s">
        <v>320</v>
      </c>
      <c r="TPD6" s="261" t="s">
        <v>320</v>
      </c>
      <c r="TPE6" s="261" t="s">
        <v>320</v>
      </c>
      <c r="TPF6" s="261" t="s">
        <v>320</v>
      </c>
      <c r="TPG6" s="261" t="s">
        <v>320</v>
      </c>
      <c r="TPH6" s="261" t="s">
        <v>320</v>
      </c>
      <c r="TPI6" s="261" t="s">
        <v>320</v>
      </c>
      <c r="TPJ6" s="261" t="s">
        <v>320</v>
      </c>
      <c r="TPK6" s="261" t="s">
        <v>320</v>
      </c>
      <c r="TPL6" s="261" t="s">
        <v>320</v>
      </c>
      <c r="TPM6" s="261" t="s">
        <v>320</v>
      </c>
      <c r="TPN6" s="261" t="s">
        <v>320</v>
      </c>
      <c r="TPO6" s="261" t="s">
        <v>320</v>
      </c>
      <c r="TPP6" s="261" t="s">
        <v>320</v>
      </c>
      <c r="TPQ6" s="261" t="s">
        <v>320</v>
      </c>
      <c r="TPR6" s="261" t="s">
        <v>320</v>
      </c>
      <c r="TPS6" s="261" t="s">
        <v>320</v>
      </c>
      <c r="TPT6" s="261" t="s">
        <v>320</v>
      </c>
      <c r="TPU6" s="261" t="s">
        <v>320</v>
      </c>
      <c r="TPV6" s="261" t="s">
        <v>320</v>
      </c>
      <c r="TPW6" s="261" t="s">
        <v>320</v>
      </c>
      <c r="TPX6" s="261" t="s">
        <v>320</v>
      </c>
      <c r="TPY6" s="261" t="s">
        <v>320</v>
      </c>
      <c r="TPZ6" s="261" t="s">
        <v>320</v>
      </c>
      <c r="TQA6" s="261" t="s">
        <v>320</v>
      </c>
      <c r="TQB6" s="261" t="s">
        <v>320</v>
      </c>
      <c r="TQC6" s="261" t="s">
        <v>320</v>
      </c>
      <c r="TQD6" s="261" t="s">
        <v>320</v>
      </c>
      <c r="TQE6" s="261" t="s">
        <v>320</v>
      </c>
      <c r="TQF6" s="261" t="s">
        <v>320</v>
      </c>
      <c r="TQG6" s="261" t="s">
        <v>320</v>
      </c>
      <c r="TQH6" s="261" t="s">
        <v>320</v>
      </c>
      <c r="TQI6" s="261" t="s">
        <v>320</v>
      </c>
      <c r="TQJ6" s="261" t="s">
        <v>320</v>
      </c>
      <c r="TQK6" s="261" t="s">
        <v>320</v>
      </c>
      <c r="TQL6" s="261" t="s">
        <v>320</v>
      </c>
      <c r="TQM6" s="261" t="s">
        <v>320</v>
      </c>
      <c r="TQN6" s="261" t="s">
        <v>320</v>
      </c>
      <c r="TQO6" s="261" t="s">
        <v>320</v>
      </c>
      <c r="TQP6" s="261" t="s">
        <v>320</v>
      </c>
      <c r="TQQ6" s="261" t="s">
        <v>320</v>
      </c>
      <c r="TQR6" s="261" t="s">
        <v>320</v>
      </c>
      <c r="TQS6" s="261" t="s">
        <v>320</v>
      </c>
      <c r="TQT6" s="261" t="s">
        <v>320</v>
      </c>
      <c r="TQU6" s="261" t="s">
        <v>320</v>
      </c>
      <c r="TQV6" s="261" t="s">
        <v>320</v>
      </c>
      <c r="TQW6" s="261" t="s">
        <v>320</v>
      </c>
      <c r="TQX6" s="261" t="s">
        <v>320</v>
      </c>
      <c r="TQY6" s="261" t="s">
        <v>320</v>
      </c>
      <c r="TQZ6" s="261" t="s">
        <v>320</v>
      </c>
      <c r="TRA6" s="261" t="s">
        <v>320</v>
      </c>
      <c r="TRB6" s="261" t="s">
        <v>320</v>
      </c>
      <c r="TRC6" s="261" t="s">
        <v>320</v>
      </c>
      <c r="TRD6" s="261" t="s">
        <v>320</v>
      </c>
      <c r="TRE6" s="261" t="s">
        <v>320</v>
      </c>
      <c r="TRF6" s="261" t="s">
        <v>320</v>
      </c>
      <c r="TRG6" s="261" t="s">
        <v>320</v>
      </c>
      <c r="TRH6" s="261" t="s">
        <v>320</v>
      </c>
      <c r="TRI6" s="261" t="s">
        <v>320</v>
      </c>
      <c r="TRJ6" s="261" t="s">
        <v>320</v>
      </c>
      <c r="TRK6" s="261" t="s">
        <v>320</v>
      </c>
      <c r="TRL6" s="261" t="s">
        <v>320</v>
      </c>
      <c r="TRM6" s="261" t="s">
        <v>320</v>
      </c>
      <c r="TRN6" s="261" t="s">
        <v>320</v>
      </c>
      <c r="TRO6" s="261" t="s">
        <v>320</v>
      </c>
      <c r="TRP6" s="261" t="s">
        <v>320</v>
      </c>
      <c r="TRQ6" s="261" t="s">
        <v>320</v>
      </c>
      <c r="TRR6" s="261" t="s">
        <v>320</v>
      </c>
      <c r="TRS6" s="261" t="s">
        <v>320</v>
      </c>
      <c r="TRT6" s="261" t="s">
        <v>320</v>
      </c>
      <c r="TRU6" s="261" t="s">
        <v>320</v>
      </c>
      <c r="TRV6" s="261" t="s">
        <v>320</v>
      </c>
      <c r="TRW6" s="261" t="s">
        <v>320</v>
      </c>
      <c r="TRX6" s="261" t="s">
        <v>320</v>
      </c>
      <c r="TRY6" s="261" t="s">
        <v>320</v>
      </c>
      <c r="TRZ6" s="261" t="s">
        <v>320</v>
      </c>
      <c r="TSA6" s="261" t="s">
        <v>320</v>
      </c>
      <c r="TSB6" s="261" t="s">
        <v>320</v>
      </c>
      <c r="TSC6" s="261" t="s">
        <v>320</v>
      </c>
      <c r="TSD6" s="261" t="s">
        <v>320</v>
      </c>
      <c r="TSE6" s="261" t="s">
        <v>320</v>
      </c>
      <c r="TSF6" s="261" t="s">
        <v>320</v>
      </c>
      <c r="TSG6" s="261" t="s">
        <v>320</v>
      </c>
      <c r="TSH6" s="261" t="s">
        <v>320</v>
      </c>
      <c r="TSI6" s="261" t="s">
        <v>320</v>
      </c>
      <c r="TSJ6" s="261" t="s">
        <v>320</v>
      </c>
      <c r="TSK6" s="261" t="s">
        <v>320</v>
      </c>
      <c r="TSL6" s="261" t="s">
        <v>320</v>
      </c>
      <c r="TSM6" s="261" t="s">
        <v>320</v>
      </c>
      <c r="TSN6" s="261" t="s">
        <v>320</v>
      </c>
      <c r="TSO6" s="261" t="s">
        <v>320</v>
      </c>
      <c r="TSP6" s="261" t="s">
        <v>320</v>
      </c>
      <c r="TSQ6" s="261" t="s">
        <v>320</v>
      </c>
      <c r="TSR6" s="261" t="s">
        <v>320</v>
      </c>
      <c r="TSS6" s="261" t="s">
        <v>320</v>
      </c>
      <c r="TST6" s="261" t="s">
        <v>320</v>
      </c>
      <c r="TSU6" s="261" t="s">
        <v>320</v>
      </c>
      <c r="TSV6" s="261" t="s">
        <v>320</v>
      </c>
      <c r="TSW6" s="261" t="s">
        <v>320</v>
      </c>
      <c r="TSX6" s="261" t="s">
        <v>320</v>
      </c>
      <c r="TSY6" s="261" t="s">
        <v>320</v>
      </c>
      <c r="TSZ6" s="261" t="s">
        <v>320</v>
      </c>
      <c r="TTA6" s="261" t="s">
        <v>320</v>
      </c>
      <c r="TTB6" s="261" t="s">
        <v>320</v>
      </c>
      <c r="TTC6" s="261" t="s">
        <v>320</v>
      </c>
      <c r="TTD6" s="261" t="s">
        <v>320</v>
      </c>
      <c r="TTE6" s="261" t="s">
        <v>320</v>
      </c>
      <c r="TTF6" s="261" t="s">
        <v>320</v>
      </c>
      <c r="TTG6" s="261" t="s">
        <v>320</v>
      </c>
      <c r="TTH6" s="261" t="s">
        <v>320</v>
      </c>
      <c r="TTI6" s="261" t="s">
        <v>320</v>
      </c>
      <c r="TTJ6" s="261" t="s">
        <v>320</v>
      </c>
      <c r="TTK6" s="261" t="s">
        <v>320</v>
      </c>
      <c r="TTL6" s="261" t="s">
        <v>320</v>
      </c>
      <c r="TTM6" s="261" t="s">
        <v>320</v>
      </c>
      <c r="TTN6" s="261" t="s">
        <v>320</v>
      </c>
      <c r="TTO6" s="261" t="s">
        <v>320</v>
      </c>
      <c r="TTP6" s="261" t="s">
        <v>320</v>
      </c>
      <c r="TTQ6" s="261" t="s">
        <v>320</v>
      </c>
      <c r="TTR6" s="261" t="s">
        <v>320</v>
      </c>
      <c r="TTS6" s="261" t="s">
        <v>320</v>
      </c>
      <c r="TTT6" s="261" t="s">
        <v>320</v>
      </c>
      <c r="TTU6" s="261" t="s">
        <v>320</v>
      </c>
      <c r="TTV6" s="261" t="s">
        <v>320</v>
      </c>
      <c r="TTW6" s="261" t="s">
        <v>320</v>
      </c>
      <c r="TTX6" s="261" t="s">
        <v>320</v>
      </c>
      <c r="TTY6" s="261" t="s">
        <v>320</v>
      </c>
      <c r="TTZ6" s="261" t="s">
        <v>320</v>
      </c>
      <c r="TUA6" s="261" t="s">
        <v>320</v>
      </c>
      <c r="TUB6" s="261" t="s">
        <v>320</v>
      </c>
      <c r="TUC6" s="261" t="s">
        <v>320</v>
      </c>
      <c r="TUD6" s="261" t="s">
        <v>320</v>
      </c>
      <c r="TUE6" s="261" t="s">
        <v>320</v>
      </c>
      <c r="TUF6" s="261" t="s">
        <v>320</v>
      </c>
      <c r="TUG6" s="261" t="s">
        <v>320</v>
      </c>
      <c r="TUH6" s="261" t="s">
        <v>320</v>
      </c>
      <c r="TUI6" s="261" t="s">
        <v>320</v>
      </c>
      <c r="TUJ6" s="261" t="s">
        <v>320</v>
      </c>
      <c r="TUK6" s="261" t="s">
        <v>320</v>
      </c>
      <c r="TUL6" s="261" t="s">
        <v>320</v>
      </c>
      <c r="TUM6" s="261" t="s">
        <v>320</v>
      </c>
      <c r="TUN6" s="261" t="s">
        <v>320</v>
      </c>
      <c r="TUO6" s="261" t="s">
        <v>320</v>
      </c>
      <c r="TUP6" s="261" t="s">
        <v>320</v>
      </c>
      <c r="TUQ6" s="261" t="s">
        <v>320</v>
      </c>
      <c r="TUR6" s="261" t="s">
        <v>320</v>
      </c>
      <c r="TUS6" s="261" t="s">
        <v>320</v>
      </c>
      <c r="TUT6" s="261" t="s">
        <v>320</v>
      </c>
      <c r="TUU6" s="261" t="s">
        <v>320</v>
      </c>
      <c r="TUV6" s="261" t="s">
        <v>320</v>
      </c>
      <c r="TUW6" s="261" t="s">
        <v>320</v>
      </c>
      <c r="TUX6" s="261" t="s">
        <v>320</v>
      </c>
      <c r="TUY6" s="261" t="s">
        <v>320</v>
      </c>
      <c r="TUZ6" s="261" t="s">
        <v>320</v>
      </c>
      <c r="TVA6" s="261" t="s">
        <v>320</v>
      </c>
      <c r="TVB6" s="261" t="s">
        <v>320</v>
      </c>
      <c r="TVC6" s="261" t="s">
        <v>320</v>
      </c>
      <c r="TVD6" s="261" t="s">
        <v>320</v>
      </c>
      <c r="TVE6" s="261" t="s">
        <v>320</v>
      </c>
      <c r="TVF6" s="261" t="s">
        <v>320</v>
      </c>
      <c r="TVG6" s="261" t="s">
        <v>320</v>
      </c>
      <c r="TVH6" s="261" t="s">
        <v>320</v>
      </c>
      <c r="TVI6" s="261" t="s">
        <v>320</v>
      </c>
      <c r="TVJ6" s="261" t="s">
        <v>320</v>
      </c>
      <c r="TVK6" s="261" t="s">
        <v>320</v>
      </c>
      <c r="TVL6" s="261" t="s">
        <v>320</v>
      </c>
      <c r="TVM6" s="261" t="s">
        <v>320</v>
      </c>
      <c r="TVN6" s="261" t="s">
        <v>320</v>
      </c>
      <c r="TVO6" s="261" t="s">
        <v>320</v>
      </c>
      <c r="TVP6" s="261" t="s">
        <v>320</v>
      </c>
      <c r="TVQ6" s="261" t="s">
        <v>320</v>
      </c>
      <c r="TVR6" s="261" t="s">
        <v>320</v>
      </c>
      <c r="TVS6" s="261" t="s">
        <v>320</v>
      </c>
      <c r="TVT6" s="261" t="s">
        <v>320</v>
      </c>
      <c r="TVU6" s="261" t="s">
        <v>320</v>
      </c>
      <c r="TVV6" s="261" t="s">
        <v>320</v>
      </c>
      <c r="TVW6" s="261" t="s">
        <v>320</v>
      </c>
      <c r="TVX6" s="261" t="s">
        <v>320</v>
      </c>
      <c r="TVY6" s="261" t="s">
        <v>320</v>
      </c>
      <c r="TVZ6" s="261" t="s">
        <v>320</v>
      </c>
      <c r="TWA6" s="261" t="s">
        <v>320</v>
      </c>
      <c r="TWB6" s="261" t="s">
        <v>320</v>
      </c>
      <c r="TWC6" s="261" t="s">
        <v>320</v>
      </c>
      <c r="TWD6" s="261" t="s">
        <v>320</v>
      </c>
      <c r="TWE6" s="261" t="s">
        <v>320</v>
      </c>
      <c r="TWF6" s="261" t="s">
        <v>320</v>
      </c>
      <c r="TWG6" s="261" t="s">
        <v>320</v>
      </c>
      <c r="TWH6" s="261" t="s">
        <v>320</v>
      </c>
      <c r="TWI6" s="261" t="s">
        <v>320</v>
      </c>
      <c r="TWJ6" s="261" t="s">
        <v>320</v>
      </c>
      <c r="TWK6" s="261" t="s">
        <v>320</v>
      </c>
      <c r="TWL6" s="261" t="s">
        <v>320</v>
      </c>
      <c r="TWM6" s="261" t="s">
        <v>320</v>
      </c>
      <c r="TWN6" s="261" t="s">
        <v>320</v>
      </c>
      <c r="TWO6" s="261" t="s">
        <v>320</v>
      </c>
      <c r="TWP6" s="261" t="s">
        <v>320</v>
      </c>
      <c r="TWQ6" s="261" t="s">
        <v>320</v>
      </c>
      <c r="TWR6" s="261" t="s">
        <v>320</v>
      </c>
      <c r="TWS6" s="261" t="s">
        <v>320</v>
      </c>
      <c r="TWT6" s="261" t="s">
        <v>320</v>
      </c>
      <c r="TWU6" s="261" t="s">
        <v>320</v>
      </c>
      <c r="TWV6" s="261" t="s">
        <v>320</v>
      </c>
      <c r="TWW6" s="261" t="s">
        <v>320</v>
      </c>
      <c r="TWX6" s="261" t="s">
        <v>320</v>
      </c>
      <c r="TWY6" s="261" t="s">
        <v>320</v>
      </c>
      <c r="TWZ6" s="261" t="s">
        <v>320</v>
      </c>
      <c r="TXA6" s="261" t="s">
        <v>320</v>
      </c>
      <c r="TXB6" s="261" t="s">
        <v>320</v>
      </c>
      <c r="TXC6" s="261" t="s">
        <v>320</v>
      </c>
      <c r="TXD6" s="261" t="s">
        <v>320</v>
      </c>
      <c r="TXE6" s="261" t="s">
        <v>320</v>
      </c>
      <c r="TXF6" s="261" t="s">
        <v>320</v>
      </c>
      <c r="TXG6" s="261" t="s">
        <v>320</v>
      </c>
      <c r="TXH6" s="261" t="s">
        <v>320</v>
      </c>
      <c r="TXI6" s="261" t="s">
        <v>320</v>
      </c>
      <c r="TXJ6" s="261" t="s">
        <v>320</v>
      </c>
      <c r="TXK6" s="261" t="s">
        <v>320</v>
      </c>
      <c r="TXL6" s="261" t="s">
        <v>320</v>
      </c>
      <c r="TXM6" s="261" t="s">
        <v>320</v>
      </c>
      <c r="TXN6" s="261" t="s">
        <v>320</v>
      </c>
      <c r="TXO6" s="261" t="s">
        <v>320</v>
      </c>
      <c r="TXP6" s="261" t="s">
        <v>320</v>
      </c>
      <c r="TXQ6" s="261" t="s">
        <v>320</v>
      </c>
      <c r="TXR6" s="261" t="s">
        <v>320</v>
      </c>
      <c r="TXS6" s="261" t="s">
        <v>320</v>
      </c>
      <c r="TXT6" s="261" t="s">
        <v>320</v>
      </c>
      <c r="TXU6" s="261" t="s">
        <v>320</v>
      </c>
      <c r="TXV6" s="261" t="s">
        <v>320</v>
      </c>
      <c r="TXW6" s="261" t="s">
        <v>320</v>
      </c>
      <c r="TXX6" s="261" t="s">
        <v>320</v>
      </c>
      <c r="TXY6" s="261" t="s">
        <v>320</v>
      </c>
      <c r="TXZ6" s="261" t="s">
        <v>320</v>
      </c>
      <c r="TYA6" s="261" t="s">
        <v>320</v>
      </c>
      <c r="TYB6" s="261" t="s">
        <v>320</v>
      </c>
      <c r="TYC6" s="261" t="s">
        <v>320</v>
      </c>
      <c r="TYD6" s="261" t="s">
        <v>320</v>
      </c>
      <c r="TYE6" s="261" t="s">
        <v>320</v>
      </c>
      <c r="TYF6" s="261" t="s">
        <v>320</v>
      </c>
      <c r="TYG6" s="261" t="s">
        <v>320</v>
      </c>
      <c r="TYH6" s="261" t="s">
        <v>320</v>
      </c>
      <c r="TYI6" s="261" t="s">
        <v>320</v>
      </c>
      <c r="TYJ6" s="261" t="s">
        <v>320</v>
      </c>
      <c r="TYK6" s="261" t="s">
        <v>320</v>
      </c>
      <c r="TYL6" s="261" t="s">
        <v>320</v>
      </c>
      <c r="TYM6" s="261" t="s">
        <v>320</v>
      </c>
      <c r="TYN6" s="261" t="s">
        <v>320</v>
      </c>
      <c r="TYO6" s="261" t="s">
        <v>320</v>
      </c>
      <c r="TYP6" s="261" t="s">
        <v>320</v>
      </c>
      <c r="TYQ6" s="261" t="s">
        <v>320</v>
      </c>
      <c r="TYR6" s="261" t="s">
        <v>320</v>
      </c>
      <c r="TYS6" s="261" t="s">
        <v>320</v>
      </c>
      <c r="TYT6" s="261" t="s">
        <v>320</v>
      </c>
      <c r="TYU6" s="261" t="s">
        <v>320</v>
      </c>
      <c r="TYV6" s="261" t="s">
        <v>320</v>
      </c>
      <c r="TYW6" s="261" t="s">
        <v>320</v>
      </c>
      <c r="TYX6" s="261" t="s">
        <v>320</v>
      </c>
      <c r="TYY6" s="261" t="s">
        <v>320</v>
      </c>
      <c r="TYZ6" s="261" t="s">
        <v>320</v>
      </c>
      <c r="TZA6" s="261" t="s">
        <v>320</v>
      </c>
      <c r="TZB6" s="261" t="s">
        <v>320</v>
      </c>
      <c r="TZC6" s="261" t="s">
        <v>320</v>
      </c>
      <c r="TZD6" s="261" t="s">
        <v>320</v>
      </c>
      <c r="TZE6" s="261" t="s">
        <v>320</v>
      </c>
      <c r="TZF6" s="261" t="s">
        <v>320</v>
      </c>
      <c r="TZG6" s="261" t="s">
        <v>320</v>
      </c>
      <c r="TZH6" s="261" t="s">
        <v>320</v>
      </c>
      <c r="TZI6" s="261" t="s">
        <v>320</v>
      </c>
      <c r="TZJ6" s="261" t="s">
        <v>320</v>
      </c>
      <c r="TZK6" s="261" t="s">
        <v>320</v>
      </c>
      <c r="TZL6" s="261" t="s">
        <v>320</v>
      </c>
      <c r="TZM6" s="261" t="s">
        <v>320</v>
      </c>
      <c r="TZN6" s="261" t="s">
        <v>320</v>
      </c>
      <c r="TZO6" s="261" t="s">
        <v>320</v>
      </c>
      <c r="TZP6" s="261" t="s">
        <v>320</v>
      </c>
      <c r="TZQ6" s="261" t="s">
        <v>320</v>
      </c>
      <c r="TZR6" s="261" t="s">
        <v>320</v>
      </c>
      <c r="TZS6" s="261" t="s">
        <v>320</v>
      </c>
      <c r="TZT6" s="261" t="s">
        <v>320</v>
      </c>
      <c r="TZU6" s="261" t="s">
        <v>320</v>
      </c>
      <c r="TZV6" s="261" t="s">
        <v>320</v>
      </c>
      <c r="TZW6" s="261" t="s">
        <v>320</v>
      </c>
      <c r="TZX6" s="261" t="s">
        <v>320</v>
      </c>
      <c r="TZY6" s="261" t="s">
        <v>320</v>
      </c>
      <c r="TZZ6" s="261" t="s">
        <v>320</v>
      </c>
      <c r="UAA6" s="261" t="s">
        <v>320</v>
      </c>
      <c r="UAB6" s="261" t="s">
        <v>320</v>
      </c>
      <c r="UAC6" s="261" t="s">
        <v>320</v>
      </c>
      <c r="UAD6" s="261" t="s">
        <v>320</v>
      </c>
      <c r="UAE6" s="261" t="s">
        <v>320</v>
      </c>
      <c r="UAF6" s="261" t="s">
        <v>320</v>
      </c>
      <c r="UAG6" s="261" t="s">
        <v>320</v>
      </c>
      <c r="UAH6" s="261" t="s">
        <v>320</v>
      </c>
      <c r="UAI6" s="261" t="s">
        <v>320</v>
      </c>
      <c r="UAJ6" s="261" t="s">
        <v>320</v>
      </c>
      <c r="UAK6" s="261" t="s">
        <v>320</v>
      </c>
      <c r="UAL6" s="261" t="s">
        <v>320</v>
      </c>
      <c r="UAM6" s="261" t="s">
        <v>320</v>
      </c>
      <c r="UAN6" s="261" t="s">
        <v>320</v>
      </c>
      <c r="UAO6" s="261" t="s">
        <v>320</v>
      </c>
      <c r="UAP6" s="261" t="s">
        <v>320</v>
      </c>
      <c r="UAQ6" s="261" t="s">
        <v>320</v>
      </c>
      <c r="UAR6" s="261" t="s">
        <v>320</v>
      </c>
      <c r="UAS6" s="261" t="s">
        <v>320</v>
      </c>
      <c r="UAT6" s="261" t="s">
        <v>320</v>
      </c>
      <c r="UAU6" s="261" t="s">
        <v>320</v>
      </c>
      <c r="UAV6" s="261" t="s">
        <v>320</v>
      </c>
      <c r="UAW6" s="261" t="s">
        <v>320</v>
      </c>
      <c r="UAX6" s="261" t="s">
        <v>320</v>
      </c>
      <c r="UAY6" s="261" t="s">
        <v>320</v>
      </c>
      <c r="UAZ6" s="261" t="s">
        <v>320</v>
      </c>
      <c r="UBA6" s="261" t="s">
        <v>320</v>
      </c>
      <c r="UBB6" s="261" t="s">
        <v>320</v>
      </c>
      <c r="UBC6" s="261" t="s">
        <v>320</v>
      </c>
      <c r="UBD6" s="261" t="s">
        <v>320</v>
      </c>
      <c r="UBE6" s="261" t="s">
        <v>320</v>
      </c>
      <c r="UBF6" s="261" t="s">
        <v>320</v>
      </c>
      <c r="UBG6" s="261" t="s">
        <v>320</v>
      </c>
      <c r="UBH6" s="261" t="s">
        <v>320</v>
      </c>
      <c r="UBI6" s="261" t="s">
        <v>320</v>
      </c>
      <c r="UBJ6" s="261" t="s">
        <v>320</v>
      </c>
      <c r="UBK6" s="261" t="s">
        <v>320</v>
      </c>
      <c r="UBL6" s="261" t="s">
        <v>320</v>
      </c>
      <c r="UBM6" s="261" t="s">
        <v>320</v>
      </c>
      <c r="UBN6" s="261" t="s">
        <v>320</v>
      </c>
      <c r="UBO6" s="261" t="s">
        <v>320</v>
      </c>
      <c r="UBP6" s="261" t="s">
        <v>320</v>
      </c>
      <c r="UBQ6" s="261" t="s">
        <v>320</v>
      </c>
      <c r="UBR6" s="261" t="s">
        <v>320</v>
      </c>
      <c r="UBS6" s="261" t="s">
        <v>320</v>
      </c>
      <c r="UBT6" s="261" t="s">
        <v>320</v>
      </c>
      <c r="UBU6" s="261" t="s">
        <v>320</v>
      </c>
      <c r="UBV6" s="261" t="s">
        <v>320</v>
      </c>
      <c r="UBW6" s="261" t="s">
        <v>320</v>
      </c>
      <c r="UBX6" s="261" t="s">
        <v>320</v>
      </c>
      <c r="UBY6" s="261" t="s">
        <v>320</v>
      </c>
      <c r="UBZ6" s="261" t="s">
        <v>320</v>
      </c>
      <c r="UCA6" s="261" t="s">
        <v>320</v>
      </c>
      <c r="UCB6" s="261" t="s">
        <v>320</v>
      </c>
      <c r="UCC6" s="261" t="s">
        <v>320</v>
      </c>
      <c r="UCD6" s="261" t="s">
        <v>320</v>
      </c>
      <c r="UCE6" s="261" t="s">
        <v>320</v>
      </c>
      <c r="UCF6" s="261" t="s">
        <v>320</v>
      </c>
      <c r="UCG6" s="261" t="s">
        <v>320</v>
      </c>
      <c r="UCH6" s="261" t="s">
        <v>320</v>
      </c>
      <c r="UCI6" s="261" t="s">
        <v>320</v>
      </c>
      <c r="UCJ6" s="261" t="s">
        <v>320</v>
      </c>
      <c r="UCK6" s="261" t="s">
        <v>320</v>
      </c>
      <c r="UCL6" s="261" t="s">
        <v>320</v>
      </c>
      <c r="UCM6" s="261" t="s">
        <v>320</v>
      </c>
      <c r="UCN6" s="261" t="s">
        <v>320</v>
      </c>
      <c r="UCO6" s="261" t="s">
        <v>320</v>
      </c>
      <c r="UCP6" s="261" t="s">
        <v>320</v>
      </c>
      <c r="UCQ6" s="261" t="s">
        <v>320</v>
      </c>
      <c r="UCR6" s="261" t="s">
        <v>320</v>
      </c>
      <c r="UCS6" s="261" t="s">
        <v>320</v>
      </c>
      <c r="UCT6" s="261" t="s">
        <v>320</v>
      </c>
      <c r="UCU6" s="261" t="s">
        <v>320</v>
      </c>
      <c r="UCV6" s="261" t="s">
        <v>320</v>
      </c>
      <c r="UCW6" s="261" t="s">
        <v>320</v>
      </c>
      <c r="UCX6" s="261" t="s">
        <v>320</v>
      </c>
      <c r="UCY6" s="261" t="s">
        <v>320</v>
      </c>
      <c r="UCZ6" s="261" t="s">
        <v>320</v>
      </c>
      <c r="UDA6" s="261" t="s">
        <v>320</v>
      </c>
      <c r="UDB6" s="261" t="s">
        <v>320</v>
      </c>
      <c r="UDC6" s="261" t="s">
        <v>320</v>
      </c>
      <c r="UDD6" s="261" t="s">
        <v>320</v>
      </c>
      <c r="UDE6" s="261" t="s">
        <v>320</v>
      </c>
      <c r="UDF6" s="261" t="s">
        <v>320</v>
      </c>
      <c r="UDG6" s="261" t="s">
        <v>320</v>
      </c>
      <c r="UDH6" s="261" t="s">
        <v>320</v>
      </c>
      <c r="UDI6" s="261" t="s">
        <v>320</v>
      </c>
      <c r="UDJ6" s="261" t="s">
        <v>320</v>
      </c>
      <c r="UDK6" s="261" t="s">
        <v>320</v>
      </c>
      <c r="UDL6" s="261" t="s">
        <v>320</v>
      </c>
      <c r="UDM6" s="261" t="s">
        <v>320</v>
      </c>
      <c r="UDN6" s="261" t="s">
        <v>320</v>
      </c>
      <c r="UDO6" s="261" t="s">
        <v>320</v>
      </c>
      <c r="UDP6" s="261" t="s">
        <v>320</v>
      </c>
      <c r="UDQ6" s="261" t="s">
        <v>320</v>
      </c>
      <c r="UDR6" s="261" t="s">
        <v>320</v>
      </c>
      <c r="UDS6" s="261" t="s">
        <v>320</v>
      </c>
      <c r="UDT6" s="261" t="s">
        <v>320</v>
      </c>
      <c r="UDU6" s="261" t="s">
        <v>320</v>
      </c>
      <c r="UDV6" s="261" t="s">
        <v>320</v>
      </c>
      <c r="UDW6" s="261" t="s">
        <v>320</v>
      </c>
      <c r="UDX6" s="261" t="s">
        <v>320</v>
      </c>
      <c r="UDY6" s="261" t="s">
        <v>320</v>
      </c>
      <c r="UDZ6" s="261" t="s">
        <v>320</v>
      </c>
      <c r="UEA6" s="261" t="s">
        <v>320</v>
      </c>
      <c r="UEB6" s="261" t="s">
        <v>320</v>
      </c>
      <c r="UEC6" s="261" t="s">
        <v>320</v>
      </c>
      <c r="UED6" s="261" t="s">
        <v>320</v>
      </c>
      <c r="UEE6" s="261" t="s">
        <v>320</v>
      </c>
      <c r="UEF6" s="261" t="s">
        <v>320</v>
      </c>
      <c r="UEG6" s="261" t="s">
        <v>320</v>
      </c>
      <c r="UEH6" s="261" t="s">
        <v>320</v>
      </c>
      <c r="UEI6" s="261" t="s">
        <v>320</v>
      </c>
      <c r="UEJ6" s="261" t="s">
        <v>320</v>
      </c>
      <c r="UEK6" s="261" t="s">
        <v>320</v>
      </c>
      <c r="UEL6" s="261" t="s">
        <v>320</v>
      </c>
      <c r="UEM6" s="261" t="s">
        <v>320</v>
      </c>
      <c r="UEN6" s="261" t="s">
        <v>320</v>
      </c>
      <c r="UEO6" s="261" t="s">
        <v>320</v>
      </c>
      <c r="UEP6" s="261" t="s">
        <v>320</v>
      </c>
      <c r="UEQ6" s="261" t="s">
        <v>320</v>
      </c>
      <c r="UER6" s="261" t="s">
        <v>320</v>
      </c>
      <c r="UES6" s="261" t="s">
        <v>320</v>
      </c>
      <c r="UET6" s="261" t="s">
        <v>320</v>
      </c>
      <c r="UEU6" s="261" t="s">
        <v>320</v>
      </c>
      <c r="UEV6" s="261" t="s">
        <v>320</v>
      </c>
      <c r="UEW6" s="261" t="s">
        <v>320</v>
      </c>
      <c r="UEX6" s="261" t="s">
        <v>320</v>
      </c>
      <c r="UEY6" s="261" t="s">
        <v>320</v>
      </c>
      <c r="UEZ6" s="261" t="s">
        <v>320</v>
      </c>
      <c r="UFA6" s="261" t="s">
        <v>320</v>
      </c>
      <c r="UFB6" s="261" t="s">
        <v>320</v>
      </c>
      <c r="UFC6" s="261" t="s">
        <v>320</v>
      </c>
      <c r="UFD6" s="261" t="s">
        <v>320</v>
      </c>
      <c r="UFE6" s="261" t="s">
        <v>320</v>
      </c>
      <c r="UFF6" s="261" t="s">
        <v>320</v>
      </c>
      <c r="UFG6" s="261" t="s">
        <v>320</v>
      </c>
      <c r="UFH6" s="261" t="s">
        <v>320</v>
      </c>
      <c r="UFI6" s="261" t="s">
        <v>320</v>
      </c>
      <c r="UFJ6" s="261" t="s">
        <v>320</v>
      </c>
      <c r="UFK6" s="261" t="s">
        <v>320</v>
      </c>
      <c r="UFL6" s="261" t="s">
        <v>320</v>
      </c>
      <c r="UFM6" s="261" t="s">
        <v>320</v>
      </c>
      <c r="UFN6" s="261" t="s">
        <v>320</v>
      </c>
      <c r="UFO6" s="261" t="s">
        <v>320</v>
      </c>
      <c r="UFP6" s="261" t="s">
        <v>320</v>
      </c>
      <c r="UFQ6" s="261" t="s">
        <v>320</v>
      </c>
      <c r="UFR6" s="261" t="s">
        <v>320</v>
      </c>
      <c r="UFS6" s="261" t="s">
        <v>320</v>
      </c>
      <c r="UFT6" s="261" t="s">
        <v>320</v>
      </c>
      <c r="UFU6" s="261" t="s">
        <v>320</v>
      </c>
      <c r="UFV6" s="261" t="s">
        <v>320</v>
      </c>
      <c r="UFW6" s="261" t="s">
        <v>320</v>
      </c>
      <c r="UFX6" s="261" t="s">
        <v>320</v>
      </c>
      <c r="UFY6" s="261" t="s">
        <v>320</v>
      </c>
      <c r="UFZ6" s="261" t="s">
        <v>320</v>
      </c>
      <c r="UGA6" s="261" t="s">
        <v>320</v>
      </c>
      <c r="UGB6" s="261" t="s">
        <v>320</v>
      </c>
      <c r="UGC6" s="261" t="s">
        <v>320</v>
      </c>
      <c r="UGD6" s="261" t="s">
        <v>320</v>
      </c>
      <c r="UGE6" s="261" t="s">
        <v>320</v>
      </c>
      <c r="UGF6" s="261" t="s">
        <v>320</v>
      </c>
      <c r="UGG6" s="261" t="s">
        <v>320</v>
      </c>
      <c r="UGH6" s="261" t="s">
        <v>320</v>
      </c>
      <c r="UGI6" s="261" t="s">
        <v>320</v>
      </c>
      <c r="UGJ6" s="261" t="s">
        <v>320</v>
      </c>
      <c r="UGK6" s="261" t="s">
        <v>320</v>
      </c>
      <c r="UGL6" s="261" t="s">
        <v>320</v>
      </c>
      <c r="UGM6" s="261" t="s">
        <v>320</v>
      </c>
      <c r="UGN6" s="261" t="s">
        <v>320</v>
      </c>
      <c r="UGO6" s="261" t="s">
        <v>320</v>
      </c>
      <c r="UGP6" s="261" t="s">
        <v>320</v>
      </c>
      <c r="UGQ6" s="261" t="s">
        <v>320</v>
      </c>
      <c r="UGR6" s="261" t="s">
        <v>320</v>
      </c>
      <c r="UGS6" s="261" t="s">
        <v>320</v>
      </c>
      <c r="UGT6" s="261" t="s">
        <v>320</v>
      </c>
      <c r="UGU6" s="261" t="s">
        <v>320</v>
      </c>
      <c r="UGV6" s="261" t="s">
        <v>320</v>
      </c>
      <c r="UGW6" s="261" t="s">
        <v>320</v>
      </c>
      <c r="UGX6" s="261" t="s">
        <v>320</v>
      </c>
      <c r="UGY6" s="261" t="s">
        <v>320</v>
      </c>
      <c r="UGZ6" s="261" t="s">
        <v>320</v>
      </c>
      <c r="UHA6" s="261" t="s">
        <v>320</v>
      </c>
      <c r="UHB6" s="261" t="s">
        <v>320</v>
      </c>
      <c r="UHC6" s="261" t="s">
        <v>320</v>
      </c>
      <c r="UHD6" s="261" t="s">
        <v>320</v>
      </c>
      <c r="UHE6" s="261" t="s">
        <v>320</v>
      </c>
      <c r="UHF6" s="261" t="s">
        <v>320</v>
      </c>
      <c r="UHG6" s="261" t="s">
        <v>320</v>
      </c>
      <c r="UHH6" s="261" t="s">
        <v>320</v>
      </c>
      <c r="UHI6" s="261" t="s">
        <v>320</v>
      </c>
      <c r="UHJ6" s="261" t="s">
        <v>320</v>
      </c>
      <c r="UHK6" s="261" t="s">
        <v>320</v>
      </c>
      <c r="UHL6" s="261" t="s">
        <v>320</v>
      </c>
      <c r="UHM6" s="261" t="s">
        <v>320</v>
      </c>
      <c r="UHN6" s="261" t="s">
        <v>320</v>
      </c>
      <c r="UHO6" s="261" t="s">
        <v>320</v>
      </c>
      <c r="UHP6" s="261" t="s">
        <v>320</v>
      </c>
      <c r="UHQ6" s="261" t="s">
        <v>320</v>
      </c>
      <c r="UHR6" s="261" t="s">
        <v>320</v>
      </c>
      <c r="UHS6" s="261" t="s">
        <v>320</v>
      </c>
      <c r="UHT6" s="261" t="s">
        <v>320</v>
      </c>
      <c r="UHU6" s="261" t="s">
        <v>320</v>
      </c>
      <c r="UHV6" s="261" t="s">
        <v>320</v>
      </c>
      <c r="UHW6" s="261" t="s">
        <v>320</v>
      </c>
      <c r="UHX6" s="261" t="s">
        <v>320</v>
      </c>
      <c r="UHY6" s="261" t="s">
        <v>320</v>
      </c>
      <c r="UHZ6" s="261" t="s">
        <v>320</v>
      </c>
      <c r="UIA6" s="261" t="s">
        <v>320</v>
      </c>
      <c r="UIB6" s="261" t="s">
        <v>320</v>
      </c>
      <c r="UIC6" s="261" t="s">
        <v>320</v>
      </c>
      <c r="UID6" s="261" t="s">
        <v>320</v>
      </c>
      <c r="UIE6" s="261" t="s">
        <v>320</v>
      </c>
      <c r="UIF6" s="261" t="s">
        <v>320</v>
      </c>
      <c r="UIG6" s="261" t="s">
        <v>320</v>
      </c>
      <c r="UIH6" s="261" t="s">
        <v>320</v>
      </c>
      <c r="UII6" s="261" t="s">
        <v>320</v>
      </c>
      <c r="UIJ6" s="261" t="s">
        <v>320</v>
      </c>
      <c r="UIK6" s="261" t="s">
        <v>320</v>
      </c>
      <c r="UIL6" s="261" t="s">
        <v>320</v>
      </c>
      <c r="UIM6" s="261" t="s">
        <v>320</v>
      </c>
      <c r="UIN6" s="261" t="s">
        <v>320</v>
      </c>
      <c r="UIO6" s="261" t="s">
        <v>320</v>
      </c>
      <c r="UIP6" s="261" t="s">
        <v>320</v>
      </c>
      <c r="UIQ6" s="261" t="s">
        <v>320</v>
      </c>
      <c r="UIR6" s="261" t="s">
        <v>320</v>
      </c>
      <c r="UIS6" s="261" t="s">
        <v>320</v>
      </c>
      <c r="UIT6" s="261" t="s">
        <v>320</v>
      </c>
      <c r="UIU6" s="261" t="s">
        <v>320</v>
      </c>
      <c r="UIV6" s="261" t="s">
        <v>320</v>
      </c>
      <c r="UIW6" s="261" t="s">
        <v>320</v>
      </c>
      <c r="UIX6" s="261" t="s">
        <v>320</v>
      </c>
      <c r="UIY6" s="261" t="s">
        <v>320</v>
      </c>
      <c r="UIZ6" s="261" t="s">
        <v>320</v>
      </c>
      <c r="UJA6" s="261" t="s">
        <v>320</v>
      </c>
      <c r="UJB6" s="261" t="s">
        <v>320</v>
      </c>
      <c r="UJC6" s="261" t="s">
        <v>320</v>
      </c>
      <c r="UJD6" s="261" t="s">
        <v>320</v>
      </c>
      <c r="UJE6" s="261" t="s">
        <v>320</v>
      </c>
      <c r="UJF6" s="261" t="s">
        <v>320</v>
      </c>
      <c r="UJG6" s="261" t="s">
        <v>320</v>
      </c>
      <c r="UJH6" s="261" t="s">
        <v>320</v>
      </c>
      <c r="UJI6" s="261" t="s">
        <v>320</v>
      </c>
      <c r="UJJ6" s="261" t="s">
        <v>320</v>
      </c>
      <c r="UJK6" s="261" t="s">
        <v>320</v>
      </c>
      <c r="UJL6" s="261" t="s">
        <v>320</v>
      </c>
      <c r="UJM6" s="261" t="s">
        <v>320</v>
      </c>
      <c r="UJN6" s="261" t="s">
        <v>320</v>
      </c>
      <c r="UJO6" s="261" t="s">
        <v>320</v>
      </c>
      <c r="UJP6" s="261" t="s">
        <v>320</v>
      </c>
      <c r="UJQ6" s="261" t="s">
        <v>320</v>
      </c>
      <c r="UJR6" s="261" t="s">
        <v>320</v>
      </c>
      <c r="UJS6" s="261" t="s">
        <v>320</v>
      </c>
      <c r="UJT6" s="261" t="s">
        <v>320</v>
      </c>
      <c r="UJU6" s="261" t="s">
        <v>320</v>
      </c>
      <c r="UJV6" s="261" t="s">
        <v>320</v>
      </c>
      <c r="UJW6" s="261" t="s">
        <v>320</v>
      </c>
      <c r="UJX6" s="261" t="s">
        <v>320</v>
      </c>
      <c r="UJY6" s="261" t="s">
        <v>320</v>
      </c>
      <c r="UJZ6" s="261" t="s">
        <v>320</v>
      </c>
      <c r="UKA6" s="261" t="s">
        <v>320</v>
      </c>
      <c r="UKB6" s="261" t="s">
        <v>320</v>
      </c>
      <c r="UKC6" s="261" t="s">
        <v>320</v>
      </c>
      <c r="UKD6" s="261" t="s">
        <v>320</v>
      </c>
      <c r="UKE6" s="261" t="s">
        <v>320</v>
      </c>
      <c r="UKF6" s="261" t="s">
        <v>320</v>
      </c>
      <c r="UKG6" s="261" t="s">
        <v>320</v>
      </c>
      <c r="UKH6" s="261" t="s">
        <v>320</v>
      </c>
      <c r="UKI6" s="261" t="s">
        <v>320</v>
      </c>
      <c r="UKJ6" s="261" t="s">
        <v>320</v>
      </c>
      <c r="UKK6" s="261" t="s">
        <v>320</v>
      </c>
      <c r="UKL6" s="261" t="s">
        <v>320</v>
      </c>
      <c r="UKM6" s="261" t="s">
        <v>320</v>
      </c>
      <c r="UKN6" s="261" t="s">
        <v>320</v>
      </c>
      <c r="UKO6" s="261" t="s">
        <v>320</v>
      </c>
      <c r="UKP6" s="261" t="s">
        <v>320</v>
      </c>
      <c r="UKQ6" s="261" t="s">
        <v>320</v>
      </c>
      <c r="UKR6" s="261" t="s">
        <v>320</v>
      </c>
      <c r="UKS6" s="261" t="s">
        <v>320</v>
      </c>
      <c r="UKT6" s="261" t="s">
        <v>320</v>
      </c>
      <c r="UKU6" s="261" t="s">
        <v>320</v>
      </c>
      <c r="UKV6" s="261" t="s">
        <v>320</v>
      </c>
      <c r="UKW6" s="261" t="s">
        <v>320</v>
      </c>
      <c r="UKX6" s="261" t="s">
        <v>320</v>
      </c>
      <c r="UKY6" s="261" t="s">
        <v>320</v>
      </c>
      <c r="UKZ6" s="261" t="s">
        <v>320</v>
      </c>
      <c r="ULA6" s="261" t="s">
        <v>320</v>
      </c>
      <c r="ULB6" s="261" t="s">
        <v>320</v>
      </c>
      <c r="ULC6" s="261" t="s">
        <v>320</v>
      </c>
      <c r="ULD6" s="261" t="s">
        <v>320</v>
      </c>
      <c r="ULE6" s="261" t="s">
        <v>320</v>
      </c>
      <c r="ULF6" s="261" t="s">
        <v>320</v>
      </c>
      <c r="ULG6" s="261" t="s">
        <v>320</v>
      </c>
      <c r="ULH6" s="261" t="s">
        <v>320</v>
      </c>
      <c r="ULI6" s="261" t="s">
        <v>320</v>
      </c>
      <c r="ULJ6" s="261" t="s">
        <v>320</v>
      </c>
      <c r="ULK6" s="261" t="s">
        <v>320</v>
      </c>
      <c r="ULL6" s="261" t="s">
        <v>320</v>
      </c>
      <c r="ULM6" s="261" t="s">
        <v>320</v>
      </c>
      <c r="ULN6" s="261" t="s">
        <v>320</v>
      </c>
      <c r="ULO6" s="261" t="s">
        <v>320</v>
      </c>
      <c r="ULP6" s="261" t="s">
        <v>320</v>
      </c>
      <c r="ULQ6" s="261" t="s">
        <v>320</v>
      </c>
      <c r="ULR6" s="261" t="s">
        <v>320</v>
      </c>
      <c r="ULS6" s="261" t="s">
        <v>320</v>
      </c>
      <c r="ULT6" s="261" t="s">
        <v>320</v>
      </c>
      <c r="ULU6" s="261" t="s">
        <v>320</v>
      </c>
      <c r="ULV6" s="261" t="s">
        <v>320</v>
      </c>
      <c r="ULW6" s="261" t="s">
        <v>320</v>
      </c>
      <c r="ULX6" s="261" t="s">
        <v>320</v>
      </c>
      <c r="ULY6" s="261" t="s">
        <v>320</v>
      </c>
      <c r="ULZ6" s="261" t="s">
        <v>320</v>
      </c>
      <c r="UMA6" s="261" t="s">
        <v>320</v>
      </c>
      <c r="UMB6" s="261" t="s">
        <v>320</v>
      </c>
      <c r="UMC6" s="261" t="s">
        <v>320</v>
      </c>
      <c r="UMD6" s="261" t="s">
        <v>320</v>
      </c>
      <c r="UME6" s="261" t="s">
        <v>320</v>
      </c>
      <c r="UMF6" s="261" t="s">
        <v>320</v>
      </c>
      <c r="UMG6" s="261" t="s">
        <v>320</v>
      </c>
      <c r="UMH6" s="261" t="s">
        <v>320</v>
      </c>
      <c r="UMI6" s="261" t="s">
        <v>320</v>
      </c>
      <c r="UMJ6" s="261" t="s">
        <v>320</v>
      </c>
      <c r="UMK6" s="261" t="s">
        <v>320</v>
      </c>
      <c r="UML6" s="261" t="s">
        <v>320</v>
      </c>
      <c r="UMM6" s="261" t="s">
        <v>320</v>
      </c>
      <c r="UMN6" s="261" t="s">
        <v>320</v>
      </c>
      <c r="UMO6" s="261" t="s">
        <v>320</v>
      </c>
      <c r="UMP6" s="261" t="s">
        <v>320</v>
      </c>
      <c r="UMQ6" s="261" t="s">
        <v>320</v>
      </c>
      <c r="UMR6" s="261" t="s">
        <v>320</v>
      </c>
      <c r="UMS6" s="261" t="s">
        <v>320</v>
      </c>
      <c r="UMT6" s="261" t="s">
        <v>320</v>
      </c>
      <c r="UMU6" s="261" t="s">
        <v>320</v>
      </c>
      <c r="UMV6" s="261" t="s">
        <v>320</v>
      </c>
      <c r="UMW6" s="261" t="s">
        <v>320</v>
      </c>
      <c r="UMX6" s="261" t="s">
        <v>320</v>
      </c>
      <c r="UMY6" s="261" t="s">
        <v>320</v>
      </c>
      <c r="UMZ6" s="261" t="s">
        <v>320</v>
      </c>
      <c r="UNA6" s="261" t="s">
        <v>320</v>
      </c>
      <c r="UNB6" s="261" t="s">
        <v>320</v>
      </c>
      <c r="UNC6" s="261" t="s">
        <v>320</v>
      </c>
      <c r="UND6" s="261" t="s">
        <v>320</v>
      </c>
      <c r="UNE6" s="261" t="s">
        <v>320</v>
      </c>
      <c r="UNF6" s="261" t="s">
        <v>320</v>
      </c>
      <c r="UNG6" s="261" t="s">
        <v>320</v>
      </c>
      <c r="UNH6" s="261" t="s">
        <v>320</v>
      </c>
      <c r="UNI6" s="261" t="s">
        <v>320</v>
      </c>
      <c r="UNJ6" s="261" t="s">
        <v>320</v>
      </c>
      <c r="UNK6" s="261" t="s">
        <v>320</v>
      </c>
      <c r="UNL6" s="261" t="s">
        <v>320</v>
      </c>
      <c r="UNM6" s="261" t="s">
        <v>320</v>
      </c>
      <c r="UNN6" s="261" t="s">
        <v>320</v>
      </c>
      <c r="UNO6" s="261" t="s">
        <v>320</v>
      </c>
      <c r="UNP6" s="261" t="s">
        <v>320</v>
      </c>
      <c r="UNQ6" s="261" t="s">
        <v>320</v>
      </c>
      <c r="UNR6" s="261" t="s">
        <v>320</v>
      </c>
      <c r="UNS6" s="261" t="s">
        <v>320</v>
      </c>
      <c r="UNT6" s="261" t="s">
        <v>320</v>
      </c>
      <c r="UNU6" s="261" t="s">
        <v>320</v>
      </c>
      <c r="UNV6" s="261" t="s">
        <v>320</v>
      </c>
      <c r="UNW6" s="261" t="s">
        <v>320</v>
      </c>
      <c r="UNX6" s="261" t="s">
        <v>320</v>
      </c>
      <c r="UNY6" s="261" t="s">
        <v>320</v>
      </c>
      <c r="UNZ6" s="261" t="s">
        <v>320</v>
      </c>
      <c r="UOA6" s="261" t="s">
        <v>320</v>
      </c>
      <c r="UOB6" s="261" t="s">
        <v>320</v>
      </c>
      <c r="UOC6" s="261" t="s">
        <v>320</v>
      </c>
      <c r="UOD6" s="261" t="s">
        <v>320</v>
      </c>
      <c r="UOE6" s="261" t="s">
        <v>320</v>
      </c>
      <c r="UOF6" s="261" t="s">
        <v>320</v>
      </c>
      <c r="UOG6" s="261" t="s">
        <v>320</v>
      </c>
      <c r="UOH6" s="261" t="s">
        <v>320</v>
      </c>
      <c r="UOI6" s="261" t="s">
        <v>320</v>
      </c>
      <c r="UOJ6" s="261" t="s">
        <v>320</v>
      </c>
      <c r="UOK6" s="261" t="s">
        <v>320</v>
      </c>
      <c r="UOL6" s="261" t="s">
        <v>320</v>
      </c>
      <c r="UOM6" s="261" t="s">
        <v>320</v>
      </c>
      <c r="UON6" s="261" t="s">
        <v>320</v>
      </c>
      <c r="UOO6" s="261" t="s">
        <v>320</v>
      </c>
      <c r="UOP6" s="261" t="s">
        <v>320</v>
      </c>
      <c r="UOQ6" s="261" t="s">
        <v>320</v>
      </c>
      <c r="UOR6" s="261" t="s">
        <v>320</v>
      </c>
      <c r="UOS6" s="261" t="s">
        <v>320</v>
      </c>
      <c r="UOT6" s="261" t="s">
        <v>320</v>
      </c>
      <c r="UOU6" s="261" t="s">
        <v>320</v>
      </c>
      <c r="UOV6" s="261" t="s">
        <v>320</v>
      </c>
      <c r="UOW6" s="261" t="s">
        <v>320</v>
      </c>
      <c r="UOX6" s="261" t="s">
        <v>320</v>
      </c>
      <c r="UOY6" s="261" t="s">
        <v>320</v>
      </c>
      <c r="UOZ6" s="261" t="s">
        <v>320</v>
      </c>
      <c r="UPA6" s="261" t="s">
        <v>320</v>
      </c>
      <c r="UPB6" s="261" t="s">
        <v>320</v>
      </c>
      <c r="UPC6" s="261" t="s">
        <v>320</v>
      </c>
      <c r="UPD6" s="261" t="s">
        <v>320</v>
      </c>
      <c r="UPE6" s="261" t="s">
        <v>320</v>
      </c>
      <c r="UPF6" s="261" t="s">
        <v>320</v>
      </c>
      <c r="UPG6" s="261" t="s">
        <v>320</v>
      </c>
      <c r="UPH6" s="261" t="s">
        <v>320</v>
      </c>
      <c r="UPI6" s="261" t="s">
        <v>320</v>
      </c>
      <c r="UPJ6" s="261" t="s">
        <v>320</v>
      </c>
      <c r="UPK6" s="261" t="s">
        <v>320</v>
      </c>
      <c r="UPL6" s="261" t="s">
        <v>320</v>
      </c>
      <c r="UPM6" s="261" t="s">
        <v>320</v>
      </c>
      <c r="UPN6" s="261" t="s">
        <v>320</v>
      </c>
      <c r="UPO6" s="261" t="s">
        <v>320</v>
      </c>
      <c r="UPP6" s="261" t="s">
        <v>320</v>
      </c>
      <c r="UPQ6" s="261" t="s">
        <v>320</v>
      </c>
      <c r="UPR6" s="261" t="s">
        <v>320</v>
      </c>
      <c r="UPS6" s="261" t="s">
        <v>320</v>
      </c>
      <c r="UPT6" s="261" t="s">
        <v>320</v>
      </c>
      <c r="UPU6" s="261" t="s">
        <v>320</v>
      </c>
      <c r="UPV6" s="261" t="s">
        <v>320</v>
      </c>
      <c r="UPW6" s="261" t="s">
        <v>320</v>
      </c>
      <c r="UPX6" s="261" t="s">
        <v>320</v>
      </c>
      <c r="UPY6" s="261" t="s">
        <v>320</v>
      </c>
      <c r="UPZ6" s="261" t="s">
        <v>320</v>
      </c>
      <c r="UQA6" s="261" t="s">
        <v>320</v>
      </c>
      <c r="UQB6" s="261" t="s">
        <v>320</v>
      </c>
      <c r="UQC6" s="261" t="s">
        <v>320</v>
      </c>
      <c r="UQD6" s="261" t="s">
        <v>320</v>
      </c>
      <c r="UQE6" s="261" t="s">
        <v>320</v>
      </c>
      <c r="UQF6" s="261" t="s">
        <v>320</v>
      </c>
      <c r="UQG6" s="261" t="s">
        <v>320</v>
      </c>
      <c r="UQH6" s="261" t="s">
        <v>320</v>
      </c>
      <c r="UQI6" s="261" t="s">
        <v>320</v>
      </c>
      <c r="UQJ6" s="261" t="s">
        <v>320</v>
      </c>
      <c r="UQK6" s="261" t="s">
        <v>320</v>
      </c>
      <c r="UQL6" s="261" t="s">
        <v>320</v>
      </c>
      <c r="UQM6" s="261" t="s">
        <v>320</v>
      </c>
      <c r="UQN6" s="261" t="s">
        <v>320</v>
      </c>
      <c r="UQO6" s="261" t="s">
        <v>320</v>
      </c>
      <c r="UQP6" s="261" t="s">
        <v>320</v>
      </c>
      <c r="UQQ6" s="261" t="s">
        <v>320</v>
      </c>
      <c r="UQR6" s="261" t="s">
        <v>320</v>
      </c>
      <c r="UQS6" s="261" t="s">
        <v>320</v>
      </c>
      <c r="UQT6" s="261" t="s">
        <v>320</v>
      </c>
      <c r="UQU6" s="261" t="s">
        <v>320</v>
      </c>
      <c r="UQV6" s="261" t="s">
        <v>320</v>
      </c>
      <c r="UQW6" s="261" t="s">
        <v>320</v>
      </c>
      <c r="UQX6" s="261" t="s">
        <v>320</v>
      </c>
      <c r="UQY6" s="261" t="s">
        <v>320</v>
      </c>
      <c r="UQZ6" s="261" t="s">
        <v>320</v>
      </c>
      <c r="URA6" s="261" t="s">
        <v>320</v>
      </c>
      <c r="URB6" s="261" t="s">
        <v>320</v>
      </c>
      <c r="URC6" s="261" t="s">
        <v>320</v>
      </c>
      <c r="URD6" s="261" t="s">
        <v>320</v>
      </c>
      <c r="URE6" s="261" t="s">
        <v>320</v>
      </c>
      <c r="URF6" s="261" t="s">
        <v>320</v>
      </c>
      <c r="URG6" s="261" t="s">
        <v>320</v>
      </c>
      <c r="URH6" s="261" t="s">
        <v>320</v>
      </c>
      <c r="URI6" s="261" t="s">
        <v>320</v>
      </c>
      <c r="URJ6" s="261" t="s">
        <v>320</v>
      </c>
      <c r="URK6" s="261" t="s">
        <v>320</v>
      </c>
      <c r="URL6" s="261" t="s">
        <v>320</v>
      </c>
      <c r="URM6" s="261" t="s">
        <v>320</v>
      </c>
      <c r="URN6" s="261" t="s">
        <v>320</v>
      </c>
      <c r="URO6" s="261" t="s">
        <v>320</v>
      </c>
      <c r="URP6" s="261" t="s">
        <v>320</v>
      </c>
      <c r="URQ6" s="261" t="s">
        <v>320</v>
      </c>
      <c r="URR6" s="261" t="s">
        <v>320</v>
      </c>
      <c r="URS6" s="261" t="s">
        <v>320</v>
      </c>
      <c r="URT6" s="261" t="s">
        <v>320</v>
      </c>
      <c r="URU6" s="261" t="s">
        <v>320</v>
      </c>
      <c r="URV6" s="261" t="s">
        <v>320</v>
      </c>
      <c r="URW6" s="261" t="s">
        <v>320</v>
      </c>
      <c r="URX6" s="261" t="s">
        <v>320</v>
      </c>
      <c r="URY6" s="261" t="s">
        <v>320</v>
      </c>
      <c r="URZ6" s="261" t="s">
        <v>320</v>
      </c>
      <c r="USA6" s="261" t="s">
        <v>320</v>
      </c>
      <c r="USB6" s="261" t="s">
        <v>320</v>
      </c>
      <c r="USC6" s="261" t="s">
        <v>320</v>
      </c>
      <c r="USD6" s="261" t="s">
        <v>320</v>
      </c>
      <c r="USE6" s="261" t="s">
        <v>320</v>
      </c>
      <c r="USF6" s="261" t="s">
        <v>320</v>
      </c>
      <c r="USG6" s="261" t="s">
        <v>320</v>
      </c>
      <c r="USH6" s="261" t="s">
        <v>320</v>
      </c>
      <c r="USI6" s="261" t="s">
        <v>320</v>
      </c>
      <c r="USJ6" s="261" t="s">
        <v>320</v>
      </c>
      <c r="USK6" s="261" t="s">
        <v>320</v>
      </c>
      <c r="USL6" s="261" t="s">
        <v>320</v>
      </c>
      <c r="USM6" s="261" t="s">
        <v>320</v>
      </c>
      <c r="USN6" s="261" t="s">
        <v>320</v>
      </c>
      <c r="USO6" s="261" t="s">
        <v>320</v>
      </c>
      <c r="USP6" s="261" t="s">
        <v>320</v>
      </c>
      <c r="USQ6" s="261" t="s">
        <v>320</v>
      </c>
      <c r="USR6" s="261" t="s">
        <v>320</v>
      </c>
      <c r="USS6" s="261" t="s">
        <v>320</v>
      </c>
      <c r="UST6" s="261" t="s">
        <v>320</v>
      </c>
      <c r="USU6" s="261" t="s">
        <v>320</v>
      </c>
      <c r="USV6" s="261" t="s">
        <v>320</v>
      </c>
      <c r="USW6" s="261" t="s">
        <v>320</v>
      </c>
      <c r="USX6" s="261" t="s">
        <v>320</v>
      </c>
      <c r="USY6" s="261" t="s">
        <v>320</v>
      </c>
      <c r="USZ6" s="261" t="s">
        <v>320</v>
      </c>
      <c r="UTA6" s="261" t="s">
        <v>320</v>
      </c>
      <c r="UTB6" s="261" t="s">
        <v>320</v>
      </c>
      <c r="UTC6" s="261" t="s">
        <v>320</v>
      </c>
      <c r="UTD6" s="261" t="s">
        <v>320</v>
      </c>
      <c r="UTE6" s="261" t="s">
        <v>320</v>
      </c>
      <c r="UTF6" s="261" t="s">
        <v>320</v>
      </c>
      <c r="UTG6" s="261" t="s">
        <v>320</v>
      </c>
      <c r="UTH6" s="261" t="s">
        <v>320</v>
      </c>
      <c r="UTI6" s="261" t="s">
        <v>320</v>
      </c>
      <c r="UTJ6" s="261" t="s">
        <v>320</v>
      </c>
      <c r="UTK6" s="261" t="s">
        <v>320</v>
      </c>
      <c r="UTL6" s="261" t="s">
        <v>320</v>
      </c>
      <c r="UTM6" s="261" t="s">
        <v>320</v>
      </c>
      <c r="UTN6" s="261" t="s">
        <v>320</v>
      </c>
      <c r="UTO6" s="261" t="s">
        <v>320</v>
      </c>
      <c r="UTP6" s="261" t="s">
        <v>320</v>
      </c>
      <c r="UTQ6" s="261" t="s">
        <v>320</v>
      </c>
      <c r="UTR6" s="261" t="s">
        <v>320</v>
      </c>
      <c r="UTS6" s="261" t="s">
        <v>320</v>
      </c>
      <c r="UTT6" s="261" t="s">
        <v>320</v>
      </c>
      <c r="UTU6" s="261" t="s">
        <v>320</v>
      </c>
      <c r="UTV6" s="261" t="s">
        <v>320</v>
      </c>
      <c r="UTW6" s="261" t="s">
        <v>320</v>
      </c>
      <c r="UTX6" s="261" t="s">
        <v>320</v>
      </c>
      <c r="UTY6" s="261" t="s">
        <v>320</v>
      </c>
      <c r="UTZ6" s="261" t="s">
        <v>320</v>
      </c>
      <c r="UUA6" s="261" t="s">
        <v>320</v>
      </c>
      <c r="UUB6" s="261" t="s">
        <v>320</v>
      </c>
      <c r="UUC6" s="261" t="s">
        <v>320</v>
      </c>
      <c r="UUD6" s="261" t="s">
        <v>320</v>
      </c>
      <c r="UUE6" s="261" t="s">
        <v>320</v>
      </c>
      <c r="UUF6" s="261" t="s">
        <v>320</v>
      </c>
      <c r="UUG6" s="261" t="s">
        <v>320</v>
      </c>
      <c r="UUH6" s="261" t="s">
        <v>320</v>
      </c>
      <c r="UUI6" s="261" t="s">
        <v>320</v>
      </c>
      <c r="UUJ6" s="261" t="s">
        <v>320</v>
      </c>
      <c r="UUK6" s="261" t="s">
        <v>320</v>
      </c>
      <c r="UUL6" s="261" t="s">
        <v>320</v>
      </c>
      <c r="UUM6" s="261" t="s">
        <v>320</v>
      </c>
      <c r="UUN6" s="261" t="s">
        <v>320</v>
      </c>
      <c r="UUO6" s="261" t="s">
        <v>320</v>
      </c>
      <c r="UUP6" s="261" t="s">
        <v>320</v>
      </c>
      <c r="UUQ6" s="261" t="s">
        <v>320</v>
      </c>
      <c r="UUR6" s="261" t="s">
        <v>320</v>
      </c>
      <c r="UUS6" s="261" t="s">
        <v>320</v>
      </c>
      <c r="UUT6" s="261" t="s">
        <v>320</v>
      </c>
      <c r="UUU6" s="261" t="s">
        <v>320</v>
      </c>
      <c r="UUV6" s="261" t="s">
        <v>320</v>
      </c>
      <c r="UUW6" s="261" t="s">
        <v>320</v>
      </c>
      <c r="UUX6" s="261" t="s">
        <v>320</v>
      </c>
      <c r="UUY6" s="261" t="s">
        <v>320</v>
      </c>
      <c r="UUZ6" s="261" t="s">
        <v>320</v>
      </c>
      <c r="UVA6" s="261" t="s">
        <v>320</v>
      </c>
      <c r="UVB6" s="261" t="s">
        <v>320</v>
      </c>
      <c r="UVC6" s="261" t="s">
        <v>320</v>
      </c>
      <c r="UVD6" s="261" t="s">
        <v>320</v>
      </c>
      <c r="UVE6" s="261" t="s">
        <v>320</v>
      </c>
      <c r="UVF6" s="261" t="s">
        <v>320</v>
      </c>
      <c r="UVG6" s="261" t="s">
        <v>320</v>
      </c>
      <c r="UVH6" s="261" t="s">
        <v>320</v>
      </c>
      <c r="UVI6" s="261" t="s">
        <v>320</v>
      </c>
      <c r="UVJ6" s="261" t="s">
        <v>320</v>
      </c>
      <c r="UVK6" s="261" t="s">
        <v>320</v>
      </c>
      <c r="UVL6" s="261" t="s">
        <v>320</v>
      </c>
      <c r="UVM6" s="261" t="s">
        <v>320</v>
      </c>
      <c r="UVN6" s="261" t="s">
        <v>320</v>
      </c>
      <c r="UVO6" s="261" t="s">
        <v>320</v>
      </c>
      <c r="UVP6" s="261" t="s">
        <v>320</v>
      </c>
      <c r="UVQ6" s="261" t="s">
        <v>320</v>
      </c>
      <c r="UVR6" s="261" t="s">
        <v>320</v>
      </c>
      <c r="UVS6" s="261" t="s">
        <v>320</v>
      </c>
      <c r="UVT6" s="261" t="s">
        <v>320</v>
      </c>
      <c r="UVU6" s="261" t="s">
        <v>320</v>
      </c>
      <c r="UVV6" s="261" t="s">
        <v>320</v>
      </c>
      <c r="UVW6" s="261" t="s">
        <v>320</v>
      </c>
      <c r="UVX6" s="261" t="s">
        <v>320</v>
      </c>
      <c r="UVY6" s="261" t="s">
        <v>320</v>
      </c>
      <c r="UVZ6" s="261" t="s">
        <v>320</v>
      </c>
      <c r="UWA6" s="261" t="s">
        <v>320</v>
      </c>
      <c r="UWB6" s="261" t="s">
        <v>320</v>
      </c>
      <c r="UWC6" s="261" t="s">
        <v>320</v>
      </c>
      <c r="UWD6" s="261" t="s">
        <v>320</v>
      </c>
      <c r="UWE6" s="261" t="s">
        <v>320</v>
      </c>
      <c r="UWF6" s="261" t="s">
        <v>320</v>
      </c>
      <c r="UWG6" s="261" t="s">
        <v>320</v>
      </c>
      <c r="UWH6" s="261" t="s">
        <v>320</v>
      </c>
      <c r="UWI6" s="261" t="s">
        <v>320</v>
      </c>
      <c r="UWJ6" s="261" t="s">
        <v>320</v>
      </c>
      <c r="UWK6" s="261" t="s">
        <v>320</v>
      </c>
      <c r="UWL6" s="261" t="s">
        <v>320</v>
      </c>
      <c r="UWM6" s="261" t="s">
        <v>320</v>
      </c>
      <c r="UWN6" s="261" t="s">
        <v>320</v>
      </c>
      <c r="UWO6" s="261" t="s">
        <v>320</v>
      </c>
      <c r="UWP6" s="261" t="s">
        <v>320</v>
      </c>
      <c r="UWQ6" s="261" t="s">
        <v>320</v>
      </c>
      <c r="UWR6" s="261" t="s">
        <v>320</v>
      </c>
      <c r="UWS6" s="261" t="s">
        <v>320</v>
      </c>
      <c r="UWT6" s="261" t="s">
        <v>320</v>
      </c>
      <c r="UWU6" s="261" t="s">
        <v>320</v>
      </c>
      <c r="UWV6" s="261" t="s">
        <v>320</v>
      </c>
      <c r="UWW6" s="261" t="s">
        <v>320</v>
      </c>
      <c r="UWX6" s="261" t="s">
        <v>320</v>
      </c>
      <c r="UWY6" s="261" t="s">
        <v>320</v>
      </c>
      <c r="UWZ6" s="261" t="s">
        <v>320</v>
      </c>
      <c r="UXA6" s="261" t="s">
        <v>320</v>
      </c>
      <c r="UXB6" s="261" t="s">
        <v>320</v>
      </c>
      <c r="UXC6" s="261" t="s">
        <v>320</v>
      </c>
      <c r="UXD6" s="261" t="s">
        <v>320</v>
      </c>
      <c r="UXE6" s="261" t="s">
        <v>320</v>
      </c>
      <c r="UXF6" s="261" t="s">
        <v>320</v>
      </c>
      <c r="UXG6" s="261" t="s">
        <v>320</v>
      </c>
      <c r="UXH6" s="261" t="s">
        <v>320</v>
      </c>
      <c r="UXI6" s="261" t="s">
        <v>320</v>
      </c>
      <c r="UXJ6" s="261" t="s">
        <v>320</v>
      </c>
      <c r="UXK6" s="261" t="s">
        <v>320</v>
      </c>
      <c r="UXL6" s="261" t="s">
        <v>320</v>
      </c>
      <c r="UXM6" s="261" t="s">
        <v>320</v>
      </c>
      <c r="UXN6" s="261" t="s">
        <v>320</v>
      </c>
      <c r="UXO6" s="261" t="s">
        <v>320</v>
      </c>
      <c r="UXP6" s="261" t="s">
        <v>320</v>
      </c>
      <c r="UXQ6" s="261" t="s">
        <v>320</v>
      </c>
      <c r="UXR6" s="261" t="s">
        <v>320</v>
      </c>
      <c r="UXS6" s="261" t="s">
        <v>320</v>
      </c>
      <c r="UXT6" s="261" t="s">
        <v>320</v>
      </c>
      <c r="UXU6" s="261" t="s">
        <v>320</v>
      </c>
      <c r="UXV6" s="261" t="s">
        <v>320</v>
      </c>
      <c r="UXW6" s="261" t="s">
        <v>320</v>
      </c>
      <c r="UXX6" s="261" t="s">
        <v>320</v>
      </c>
      <c r="UXY6" s="261" t="s">
        <v>320</v>
      </c>
      <c r="UXZ6" s="261" t="s">
        <v>320</v>
      </c>
      <c r="UYA6" s="261" t="s">
        <v>320</v>
      </c>
      <c r="UYB6" s="261" t="s">
        <v>320</v>
      </c>
      <c r="UYC6" s="261" t="s">
        <v>320</v>
      </c>
      <c r="UYD6" s="261" t="s">
        <v>320</v>
      </c>
      <c r="UYE6" s="261" t="s">
        <v>320</v>
      </c>
      <c r="UYF6" s="261" t="s">
        <v>320</v>
      </c>
      <c r="UYG6" s="261" t="s">
        <v>320</v>
      </c>
      <c r="UYH6" s="261" t="s">
        <v>320</v>
      </c>
      <c r="UYI6" s="261" t="s">
        <v>320</v>
      </c>
      <c r="UYJ6" s="261" t="s">
        <v>320</v>
      </c>
      <c r="UYK6" s="261" t="s">
        <v>320</v>
      </c>
      <c r="UYL6" s="261" t="s">
        <v>320</v>
      </c>
      <c r="UYM6" s="261" t="s">
        <v>320</v>
      </c>
      <c r="UYN6" s="261" t="s">
        <v>320</v>
      </c>
      <c r="UYO6" s="261" t="s">
        <v>320</v>
      </c>
      <c r="UYP6" s="261" t="s">
        <v>320</v>
      </c>
      <c r="UYQ6" s="261" t="s">
        <v>320</v>
      </c>
      <c r="UYR6" s="261" t="s">
        <v>320</v>
      </c>
      <c r="UYS6" s="261" t="s">
        <v>320</v>
      </c>
      <c r="UYT6" s="261" t="s">
        <v>320</v>
      </c>
      <c r="UYU6" s="261" t="s">
        <v>320</v>
      </c>
      <c r="UYV6" s="261" t="s">
        <v>320</v>
      </c>
      <c r="UYW6" s="261" t="s">
        <v>320</v>
      </c>
      <c r="UYX6" s="261" t="s">
        <v>320</v>
      </c>
      <c r="UYY6" s="261" t="s">
        <v>320</v>
      </c>
      <c r="UYZ6" s="261" t="s">
        <v>320</v>
      </c>
      <c r="UZA6" s="261" t="s">
        <v>320</v>
      </c>
      <c r="UZB6" s="261" t="s">
        <v>320</v>
      </c>
      <c r="UZC6" s="261" t="s">
        <v>320</v>
      </c>
      <c r="UZD6" s="261" t="s">
        <v>320</v>
      </c>
      <c r="UZE6" s="261" t="s">
        <v>320</v>
      </c>
      <c r="UZF6" s="261" t="s">
        <v>320</v>
      </c>
      <c r="UZG6" s="261" t="s">
        <v>320</v>
      </c>
      <c r="UZH6" s="261" t="s">
        <v>320</v>
      </c>
      <c r="UZI6" s="261" t="s">
        <v>320</v>
      </c>
      <c r="UZJ6" s="261" t="s">
        <v>320</v>
      </c>
      <c r="UZK6" s="261" t="s">
        <v>320</v>
      </c>
      <c r="UZL6" s="261" t="s">
        <v>320</v>
      </c>
      <c r="UZM6" s="261" t="s">
        <v>320</v>
      </c>
      <c r="UZN6" s="261" t="s">
        <v>320</v>
      </c>
      <c r="UZO6" s="261" t="s">
        <v>320</v>
      </c>
      <c r="UZP6" s="261" t="s">
        <v>320</v>
      </c>
      <c r="UZQ6" s="261" t="s">
        <v>320</v>
      </c>
      <c r="UZR6" s="261" t="s">
        <v>320</v>
      </c>
      <c r="UZS6" s="261" t="s">
        <v>320</v>
      </c>
      <c r="UZT6" s="261" t="s">
        <v>320</v>
      </c>
      <c r="UZU6" s="261" t="s">
        <v>320</v>
      </c>
      <c r="UZV6" s="261" t="s">
        <v>320</v>
      </c>
      <c r="UZW6" s="261" t="s">
        <v>320</v>
      </c>
      <c r="UZX6" s="261" t="s">
        <v>320</v>
      </c>
      <c r="UZY6" s="261" t="s">
        <v>320</v>
      </c>
      <c r="UZZ6" s="261" t="s">
        <v>320</v>
      </c>
      <c r="VAA6" s="261" t="s">
        <v>320</v>
      </c>
      <c r="VAB6" s="261" t="s">
        <v>320</v>
      </c>
      <c r="VAC6" s="261" t="s">
        <v>320</v>
      </c>
      <c r="VAD6" s="261" t="s">
        <v>320</v>
      </c>
      <c r="VAE6" s="261" t="s">
        <v>320</v>
      </c>
      <c r="VAF6" s="261" t="s">
        <v>320</v>
      </c>
      <c r="VAG6" s="261" t="s">
        <v>320</v>
      </c>
      <c r="VAH6" s="261" t="s">
        <v>320</v>
      </c>
      <c r="VAI6" s="261" t="s">
        <v>320</v>
      </c>
      <c r="VAJ6" s="261" t="s">
        <v>320</v>
      </c>
      <c r="VAK6" s="261" t="s">
        <v>320</v>
      </c>
      <c r="VAL6" s="261" t="s">
        <v>320</v>
      </c>
      <c r="VAM6" s="261" t="s">
        <v>320</v>
      </c>
      <c r="VAN6" s="261" t="s">
        <v>320</v>
      </c>
      <c r="VAO6" s="261" t="s">
        <v>320</v>
      </c>
      <c r="VAP6" s="261" t="s">
        <v>320</v>
      </c>
      <c r="VAQ6" s="261" t="s">
        <v>320</v>
      </c>
      <c r="VAR6" s="261" t="s">
        <v>320</v>
      </c>
      <c r="VAS6" s="261" t="s">
        <v>320</v>
      </c>
      <c r="VAT6" s="261" t="s">
        <v>320</v>
      </c>
      <c r="VAU6" s="261" t="s">
        <v>320</v>
      </c>
      <c r="VAV6" s="261" t="s">
        <v>320</v>
      </c>
      <c r="VAW6" s="261" t="s">
        <v>320</v>
      </c>
      <c r="VAX6" s="261" t="s">
        <v>320</v>
      </c>
      <c r="VAY6" s="261" t="s">
        <v>320</v>
      </c>
      <c r="VAZ6" s="261" t="s">
        <v>320</v>
      </c>
      <c r="VBA6" s="261" t="s">
        <v>320</v>
      </c>
      <c r="VBB6" s="261" t="s">
        <v>320</v>
      </c>
      <c r="VBC6" s="261" t="s">
        <v>320</v>
      </c>
      <c r="VBD6" s="261" t="s">
        <v>320</v>
      </c>
      <c r="VBE6" s="261" t="s">
        <v>320</v>
      </c>
      <c r="VBF6" s="261" t="s">
        <v>320</v>
      </c>
      <c r="VBG6" s="261" t="s">
        <v>320</v>
      </c>
      <c r="VBH6" s="261" t="s">
        <v>320</v>
      </c>
      <c r="VBI6" s="261" t="s">
        <v>320</v>
      </c>
      <c r="VBJ6" s="261" t="s">
        <v>320</v>
      </c>
      <c r="VBK6" s="261" t="s">
        <v>320</v>
      </c>
      <c r="VBL6" s="261" t="s">
        <v>320</v>
      </c>
      <c r="VBM6" s="261" t="s">
        <v>320</v>
      </c>
      <c r="VBN6" s="261" t="s">
        <v>320</v>
      </c>
      <c r="VBO6" s="261" t="s">
        <v>320</v>
      </c>
      <c r="VBP6" s="261" t="s">
        <v>320</v>
      </c>
      <c r="VBQ6" s="261" t="s">
        <v>320</v>
      </c>
      <c r="VBR6" s="261" t="s">
        <v>320</v>
      </c>
      <c r="VBS6" s="261" t="s">
        <v>320</v>
      </c>
      <c r="VBT6" s="261" t="s">
        <v>320</v>
      </c>
      <c r="VBU6" s="261" t="s">
        <v>320</v>
      </c>
      <c r="VBV6" s="261" t="s">
        <v>320</v>
      </c>
      <c r="VBW6" s="261" t="s">
        <v>320</v>
      </c>
      <c r="VBX6" s="261" t="s">
        <v>320</v>
      </c>
      <c r="VBY6" s="261" t="s">
        <v>320</v>
      </c>
      <c r="VBZ6" s="261" t="s">
        <v>320</v>
      </c>
      <c r="VCA6" s="261" t="s">
        <v>320</v>
      </c>
      <c r="VCB6" s="261" t="s">
        <v>320</v>
      </c>
      <c r="VCC6" s="261" t="s">
        <v>320</v>
      </c>
      <c r="VCD6" s="261" t="s">
        <v>320</v>
      </c>
      <c r="VCE6" s="261" t="s">
        <v>320</v>
      </c>
      <c r="VCF6" s="261" t="s">
        <v>320</v>
      </c>
      <c r="VCG6" s="261" t="s">
        <v>320</v>
      </c>
      <c r="VCH6" s="261" t="s">
        <v>320</v>
      </c>
      <c r="VCI6" s="261" t="s">
        <v>320</v>
      </c>
      <c r="VCJ6" s="261" t="s">
        <v>320</v>
      </c>
      <c r="VCK6" s="261" t="s">
        <v>320</v>
      </c>
      <c r="VCL6" s="261" t="s">
        <v>320</v>
      </c>
      <c r="VCM6" s="261" t="s">
        <v>320</v>
      </c>
      <c r="VCN6" s="261" t="s">
        <v>320</v>
      </c>
      <c r="VCO6" s="261" t="s">
        <v>320</v>
      </c>
      <c r="VCP6" s="261" t="s">
        <v>320</v>
      </c>
      <c r="VCQ6" s="261" t="s">
        <v>320</v>
      </c>
      <c r="VCR6" s="261" t="s">
        <v>320</v>
      </c>
      <c r="VCS6" s="261" t="s">
        <v>320</v>
      </c>
      <c r="VCT6" s="261" t="s">
        <v>320</v>
      </c>
      <c r="VCU6" s="261" t="s">
        <v>320</v>
      </c>
      <c r="VCV6" s="261" t="s">
        <v>320</v>
      </c>
      <c r="VCW6" s="261" t="s">
        <v>320</v>
      </c>
      <c r="VCX6" s="261" t="s">
        <v>320</v>
      </c>
      <c r="VCY6" s="261" t="s">
        <v>320</v>
      </c>
      <c r="VCZ6" s="261" t="s">
        <v>320</v>
      </c>
      <c r="VDA6" s="261" t="s">
        <v>320</v>
      </c>
      <c r="VDB6" s="261" t="s">
        <v>320</v>
      </c>
      <c r="VDC6" s="261" t="s">
        <v>320</v>
      </c>
      <c r="VDD6" s="261" t="s">
        <v>320</v>
      </c>
      <c r="VDE6" s="261" t="s">
        <v>320</v>
      </c>
      <c r="VDF6" s="261" t="s">
        <v>320</v>
      </c>
      <c r="VDG6" s="261" t="s">
        <v>320</v>
      </c>
      <c r="VDH6" s="261" t="s">
        <v>320</v>
      </c>
      <c r="VDI6" s="261" t="s">
        <v>320</v>
      </c>
      <c r="VDJ6" s="261" t="s">
        <v>320</v>
      </c>
      <c r="VDK6" s="261" t="s">
        <v>320</v>
      </c>
      <c r="VDL6" s="261" t="s">
        <v>320</v>
      </c>
      <c r="VDM6" s="261" t="s">
        <v>320</v>
      </c>
      <c r="VDN6" s="261" t="s">
        <v>320</v>
      </c>
      <c r="VDO6" s="261" t="s">
        <v>320</v>
      </c>
      <c r="VDP6" s="261" t="s">
        <v>320</v>
      </c>
      <c r="VDQ6" s="261" t="s">
        <v>320</v>
      </c>
      <c r="VDR6" s="261" t="s">
        <v>320</v>
      </c>
      <c r="VDS6" s="261" t="s">
        <v>320</v>
      </c>
      <c r="VDT6" s="261" t="s">
        <v>320</v>
      </c>
      <c r="VDU6" s="261" t="s">
        <v>320</v>
      </c>
      <c r="VDV6" s="261" t="s">
        <v>320</v>
      </c>
      <c r="VDW6" s="261" t="s">
        <v>320</v>
      </c>
      <c r="VDX6" s="261" t="s">
        <v>320</v>
      </c>
      <c r="VDY6" s="261" t="s">
        <v>320</v>
      </c>
      <c r="VDZ6" s="261" t="s">
        <v>320</v>
      </c>
      <c r="VEA6" s="261" t="s">
        <v>320</v>
      </c>
      <c r="VEB6" s="261" t="s">
        <v>320</v>
      </c>
      <c r="VEC6" s="261" t="s">
        <v>320</v>
      </c>
      <c r="VED6" s="261" t="s">
        <v>320</v>
      </c>
      <c r="VEE6" s="261" t="s">
        <v>320</v>
      </c>
      <c r="VEF6" s="261" t="s">
        <v>320</v>
      </c>
      <c r="VEG6" s="261" t="s">
        <v>320</v>
      </c>
      <c r="VEH6" s="261" t="s">
        <v>320</v>
      </c>
      <c r="VEI6" s="261" t="s">
        <v>320</v>
      </c>
      <c r="VEJ6" s="261" t="s">
        <v>320</v>
      </c>
      <c r="VEK6" s="261" t="s">
        <v>320</v>
      </c>
      <c r="VEL6" s="261" t="s">
        <v>320</v>
      </c>
      <c r="VEM6" s="261" t="s">
        <v>320</v>
      </c>
      <c r="VEN6" s="261" t="s">
        <v>320</v>
      </c>
      <c r="VEO6" s="261" t="s">
        <v>320</v>
      </c>
      <c r="VEP6" s="261" t="s">
        <v>320</v>
      </c>
      <c r="VEQ6" s="261" t="s">
        <v>320</v>
      </c>
      <c r="VER6" s="261" t="s">
        <v>320</v>
      </c>
      <c r="VES6" s="261" t="s">
        <v>320</v>
      </c>
      <c r="VET6" s="261" t="s">
        <v>320</v>
      </c>
      <c r="VEU6" s="261" t="s">
        <v>320</v>
      </c>
      <c r="VEV6" s="261" t="s">
        <v>320</v>
      </c>
      <c r="VEW6" s="261" t="s">
        <v>320</v>
      </c>
      <c r="VEX6" s="261" t="s">
        <v>320</v>
      </c>
      <c r="VEY6" s="261" t="s">
        <v>320</v>
      </c>
      <c r="VEZ6" s="261" t="s">
        <v>320</v>
      </c>
      <c r="VFA6" s="261" t="s">
        <v>320</v>
      </c>
      <c r="VFB6" s="261" t="s">
        <v>320</v>
      </c>
      <c r="VFC6" s="261" t="s">
        <v>320</v>
      </c>
      <c r="VFD6" s="261" t="s">
        <v>320</v>
      </c>
      <c r="VFE6" s="261" t="s">
        <v>320</v>
      </c>
      <c r="VFF6" s="261" t="s">
        <v>320</v>
      </c>
      <c r="VFG6" s="261" t="s">
        <v>320</v>
      </c>
      <c r="VFH6" s="261" t="s">
        <v>320</v>
      </c>
      <c r="VFI6" s="261" t="s">
        <v>320</v>
      </c>
      <c r="VFJ6" s="261" t="s">
        <v>320</v>
      </c>
      <c r="VFK6" s="261" t="s">
        <v>320</v>
      </c>
      <c r="VFL6" s="261" t="s">
        <v>320</v>
      </c>
      <c r="VFM6" s="261" t="s">
        <v>320</v>
      </c>
      <c r="VFN6" s="261" t="s">
        <v>320</v>
      </c>
      <c r="VFO6" s="261" t="s">
        <v>320</v>
      </c>
      <c r="VFP6" s="261" t="s">
        <v>320</v>
      </c>
      <c r="VFQ6" s="261" t="s">
        <v>320</v>
      </c>
      <c r="VFR6" s="261" t="s">
        <v>320</v>
      </c>
      <c r="VFS6" s="261" t="s">
        <v>320</v>
      </c>
      <c r="VFT6" s="261" t="s">
        <v>320</v>
      </c>
      <c r="VFU6" s="261" t="s">
        <v>320</v>
      </c>
      <c r="VFV6" s="261" t="s">
        <v>320</v>
      </c>
      <c r="VFW6" s="261" t="s">
        <v>320</v>
      </c>
      <c r="VFX6" s="261" t="s">
        <v>320</v>
      </c>
      <c r="VFY6" s="261" t="s">
        <v>320</v>
      </c>
      <c r="VFZ6" s="261" t="s">
        <v>320</v>
      </c>
      <c r="VGA6" s="261" t="s">
        <v>320</v>
      </c>
      <c r="VGB6" s="261" t="s">
        <v>320</v>
      </c>
      <c r="VGC6" s="261" t="s">
        <v>320</v>
      </c>
      <c r="VGD6" s="261" t="s">
        <v>320</v>
      </c>
      <c r="VGE6" s="261" t="s">
        <v>320</v>
      </c>
      <c r="VGF6" s="261" t="s">
        <v>320</v>
      </c>
      <c r="VGG6" s="261" t="s">
        <v>320</v>
      </c>
      <c r="VGH6" s="261" t="s">
        <v>320</v>
      </c>
      <c r="VGI6" s="261" t="s">
        <v>320</v>
      </c>
      <c r="VGJ6" s="261" t="s">
        <v>320</v>
      </c>
      <c r="VGK6" s="261" t="s">
        <v>320</v>
      </c>
      <c r="VGL6" s="261" t="s">
        <v>320</v>
      </c>
      <c r="VGM6" s="261" t="s">
        <v>320</v>
      </c>
      <c r="VGN6" s="261" t="s">
        <v>320</v>
      </c>
      <c r="VGO6" s="261" t="s">
        <v>320</v>
      </c>
      <c r="VGP6" s="261" t="s">
        <v>320</v>
      </c>
      <c r="VGQ6" s="261" t="s">
        <v>320</v>
      </c>
      <c r="VGR6" s="261" t="s">
        <v>320</v>
      </c>
      <c r="VGS6" s="261" t="s">
        <v>320</v>
      </c>
      <c r="VGT6" s="261" t="s">
        <v>320</v>
      </c>
      <c r="VGU6" s="261" t="s">
        <v>320</v>
      </c>
      <c r="VGV6" s="261" t="s">
        <v>320</v>
      </c>
      <c r="VGW6" s="261" t="s">
        <v>320</v>
      </c>
      <c r="VGX6" s="261" t="s">
        <v>320</v>
      </c>
      <c r="VGY6" s="261" t="s">
        <v>320</v>
      </c>
      <c r="VGZ6" s="261" t="s">
        <v>320</v>
      </c>
      <c r="VHA6" s="261" t="s">
        <v>320</v>
      </c>
      <c r="VHB6" s="261" t="s">
        <v>320</v>
      </c>
      <c r="VHC6" s="261" t="s">
        <v>320</v>
      </c>
      <c r="VHD6" s="261" t="s">
        <v>320</v>
      </c>
      <c r="VHE6" s="261" t="s">
        <v>320</v>
      </c>
      <c r="VHF6" s="261" t="s">
        <v>320</v>
      </c>
      <c r="VHG6" s="261" t="s">
        <v>320</v>
      </c>
      <c r="VHH6" s="261" t="s">
        <v>320</v>
      </c>
      <c r="VHI6" s="261" t="s">
        <v>320</v>
      </c>
      <c r="VHJ6" s="261" t="s">
        <v>320</v>
      </c>
      <c r="VHK6" s="261" t="s">
        <v>320</v>
      </c>
      <c r="VHL6" s="261" t="s">
        <v>320</v>
      </c>
      <c r="VHM6" s="261" t="s">
        <v>320</v>
      </c>
      <c r="VHN6" s="261" t="s">
        <v>320</v>
      </c>
      <c r="VHO6" s="261" t="s">
        <v>320</v>
      </c>
      <c r="VHP6" s="261" t="s">
        <v>320</v>
      </c>
      <c r="VHQ6" s="261" t="s">
        <v>320</v>
      </c>
      <c r="VHR6" s="261" t="s">
        <v>320</v>
      </c>
      <c r="VHS6" s="261" t="s">
        <v>320</v>
      </c>
      <c r="VHT6" s="261" t="s">
        <v>320</v>
      </c>
      <c r="VHU6" s="261" t="s">
        <v>320</v>
      </c>
      <c r="VHV6" s="261" t="s">
        <v>320</v>
      </c>
      <c r="VHW6" s="261" t="s">
        <v>320</v>
      </c>
      <c r="VHX6" s="261" t="s">
        <v>320</v>
      </c>
      <c r="VHY6" s="261" t="s">
        <v>320</v>
      </c>
      <c r="VHZ6" s="261" t="s">
        <v>320</v>
      </c>
      <c r="VIA6" s="261" t="s">
        <v>320</v>
      </c>
      <c r="VIB6" s="261" t="s">
        <v>320</v>
      </c>
      <c r="VIC6" s="261" t="s">
        <v>320</v>
      </c>
      <c r="VID6" s="261" t="s">
        <v>320</v>
      </c>
      <c r="VIE6" s="261" t="s">
        <v>320</v>
      </c>
      <c r="VIF6" s="261" t="s">
        <v>320</v>
      </c>
      <c r="VIG6" s="261" t="s">
        <v>320</v>
      </c>
      <c r="VIH6" s="261" t="s">
        <v>320</v>
      </c>
      <c r="VII6" s="261" t="s">
        <v>320</v>
      </c>
      <c r="VIJ6" s="261" t="s">
        <v>320</v>
      </c>
      <c r="VIK6" s="261" t="s">
        <v>320</v>
      </c>
      <c r="VIL6" s="261" t="s">
        <v>320</v>
      </c>
      <c r="VIM6" s="261" t="s">
        <v>320</v>
      </c>
      <c r="VIN6" s="261" t="s">
        <v>320</v>
      </c>
      <c r="VIO6" s="261" t="s">
        <v>320</v>
      </c>
      <c r="VIP6" s="261" t="s">
        <v>320</v>
      </c>
      <c r="VIQ6" s="261" t="s">
        <v>320</v>
      </c>
      <c r="VIR6" s="261" t="s">
        <v>320</v>
      </c>
      <c r="VIS6" s="261" t="s">
        <v>320</v>
      </c>
      <c r="VIT6" s="261" t="s">
        <v>320</v>
      </c>
      <c r="VIU6" s="261" t="s">
        <v>320</v>
      </c>
      <c r="VIV6" s="261" t="s">
        <v>320</v>
      </c>
      <c r="VIW6" s="261" t="s">
        <v>320</v>
      </c>
      <c r="VIX6" s="261" t="s">
        <v>320</v>
      </c>
      <c r="VIY6" s="261" t="s">
        <v>320</v>
      </c>
      <c r="VIZ6" s="261" t="s">
        <v>320</v>
      </c>
      <c r="VJA6" s="261" t="s">
        <v>320</v>
      </c>
      <c r="VJB6" s="261" t="s">
        <v>320</v>
      </c>
      <c r="VJC6" s="261" t="s">
        <v>320</v>
      </c>
      <c r="VJD6" s="261" t="s">
        <v>320</v>
      </c>
      <c r="VJE6" s="261" t="s">
        <v>320</v>
      </c>
      <c r="VJF6" s="261" t="s">
        <v>320</v>
      </c>
      <c r="VJG6" s="261" t="s">
        <v>320</v>
      </c>
      <c r="VJH6" s="261" t="s">
        <v>320</v>
      </c>
      <c r="VJI6" s="261" t="s">
        <v>320</v>
      </c>
      <c r="VJJ6" s="261" t="s">
        <v>320</v>
      </c>
      <c r="VJK6" s="261" t="s">
        <v>320</v>
      </c>
      <c r="VJL6" s="261" t="s">
        <v>320</v>
      </c>
      <c r="VJM6" s="261" t="s">
        <v>320</v>
      </c>
      <c r="VJN6" s="261" t="s">
        <v>320</v>
      </c>
      <c r="VJO6" s="261" t="s">
        <v>320</v>
      </c>
      <c r="VJP6" s="261" t="s">
        <v>320</v>
      </c>
      <c r="VJQ6" s="261" t="s">
        <v>320</v>
      </c>
      <c r="VJR6" s="261" t="s">
        <v>320</v>
      </c>
      <c r="VJS6" s="261" t="s">
        <v>320</v>
      </c>
      <c r="VJT6" s="261" t="s">
        <v>320</v>
      </c>
      <c r="VJU6" s="261" t="s">
        <v>320</v>
      </c>
      <c r="VJV6" s="261" t="s">
        <v>320</v>
      </c>
      <c r="VJW6" s="261" t="s">
        <v>320</v>
      </c>
      <c r="VJX6" s="261" t="s">
        <v>320</v>
      </c>
      <c r="VJY6" s="261" t="s">
        <v>320</v>
      </c>
      <c r="VJZ6" s="261" t="s">
        <v>320</v>
      </c>
      <c r="VKA6" s="261" t="s">
        <v>320</v>
      </c>
      <c r="VKB6" s="261" t="s">
        <v>320</v>
      </c>
      <c r="VKC6" s="261" t="s">
        <v>320</v>
      </c>
      <c r="VKD6" s="261" t="s">
        <v>320</v>
      </c>
      <c r="VKE6" s="261" t="s">
        <v>320</v>
      </c>
      <c r="VKF6" s="261" t="s">
        <v>320</v>
      </c>
      <c r="VKG6" s="261" t="s">
        <v>320</v>
      </c>
      <c r="VKH6" s="261" t="s">
        <v>320</v>
      </c>
      <c r="VKI6" s="261" t="s">
        <v>320</v>
      </c>
      <c r="VKJ6" s="261" t="s">
        <v>320</v>
      </c>
      <c r="VKK6" s="261" t="s">
        <v>320</v>
      </c>
      <c r="VKL6" s="261" t="s">
        <v>320</v>
      </c>
      <c r="VKM6" s="261" t="s">
        <v>320</v>
      </c>
      <c r="VKN6" s="261" t="s">
        <v>320</v>
      </c>
      <c r="VKO6" s="261" t="s">
        <v>320</v>
      </c>
      <c r="VKP6" s="261" t="s">
        <v>320</v>
      </c>
      <c r="VKQ6" s="261" t="s">
        <v>320</v>
      </c>
      <c r="VKR6" s="261" t="s">
        <v>320</v>
      </c>
      <c r="VKS6" s="261" t="s">
        <v>320</v>
      </c>
      <c r="VKT6" s="261" t="s">
        <v>320</v>
      </c>
      <c r="VKU6" s="261" t="s">
        <v>320</v>
      </c>
      <c r="VKV6" s="261" t="s">
        <v>320</v>
      </c>
      <c r="VKW6" s="261" t="s">
        <v>320</v>
      </c>
      <c r="VKX6" s="261" t="s">
        <v>320</v>
      </c>
      <c r="VKY6" s="261" t="s">
        <v>320</v>
      </c>
      <c r="VKZ6" s="261" t="s">
        <v>320</v>
      </c>
      <c r="VLA6" s="261" t="s">
        <v>320</v>
      </c>
      <c r="VLB6" s="261" t="s">
        <v>320</v>
      </c>
      <c r="VLC6" s="261" t="s">
        <v>320</v>
      </c>
      <c r="VLD6" s="261" t="s">
        <v>320</v>
      </c>
      <c r="VLE6" s="261" t="s">
        <v>320</v>
      </c>
      <c r="VLF6" s="261" t="s">
        <v>320</v>
      </c>
      <c r="VLG6" s="261" t="s">
        <v>320</v>
      </c>
      <c r="VLH6" s="261" t="s">
        <v>320</v>
      </c>
      <c r="VLI6" s="261" t="s">
        <v>320</v>
      </c>
      <c r="VLJ6" s="261" t="s">
        <v>320</v>
      </c>
      <c r="VLK6" s="261" t="s">
        <v>320</v>
      </c>
      <c r="VLL6" s="261" t="s">
        <v>320</v>
      </c>
      <c r="VLM6" s="261" t="s">
        <v>320</v>
      </c>
      <c r="VLN6" s="261" t="s">
        <v>320</v>
      </c>
      <c r="VLO6" s="261" t="s">
        <v>320</v>
      </c>
      <c r="VLP6" s="261" t="s">
        <v>320</v>
      </c>
      <c r="VLQ6" s="261" t="s">
        <v>320</v>
      </c>
      <c r="VLR6" s="261" t="s">
        <v>320</v>
      </c>
      <c r="VLS6" s="261" t="s">
        <v>320</v>
      </c>
      <c r="VLT6" s="261" t="s">
        <v>320</v>
      </c>
      <c r="VLU6" s="261" t="s">
        <v>320</v>
      </c>
      <c r="VLV6" s="261" t="s">
        <v>320</v>
      </c>
      <c r="VLW6" s="261" t="s">
        <v>320</v>
      </c>
      <c r="VLX6" s="261" t="s">
        <v>320</v>
      </c>
      <c r="VLY6" s="261" t="s">
        <v>320</v>
      </c>
      <c r="VLZ6" s="261" t="s">
        <v>320</v>
      </c>
      <c r="VMA6" s="261" t="s">
        <v>320</v>
      </c>
      <c r="VMB6" s="261" t="s">
        <v>320</v>
      </c>
      <c r="VMC6" s="261" t="s">
        <v>320</v>
      </c>
      <c r="VMD6" s="261" t="s">
        <v>320</v>
      </c>
      <c r="VME6" s="261" t="s">
        <v>320</v>
      </c>
      <c r="VMF6" s="261" t="s">
        <v>320</v>
      </c>
      <c r="VMG6" s="261" t="s">
        <v>320</v>
      </c>
      <c r="VMH6" s="261" t="s">
        <v>320</v>
      </c>
      <c r="VMI6" s="261" t="s">
        <v>320</v>
      </c>
      <c r="VMJ6" s="261" t="s">
        <v>320</v>
      </c>
      <c r="VMK6" s="261" t="s">
        <v>320</v>
      </c>
      <c r="VML6" s="261" t="s">
        <v>320</v>
      </c>
      <c r="VMM6" s="261" t="s">
        <v>320</v>
      </c>
      <c r="VMN6" s="261" t="s">
        <v>320</v>
      </c>
      <c r="VMO6" s="261" t="s">
        <v>320</v>
      </c>
      <c r="VMP6" s="261" t="s">
        <v>320</v>
      </c>
      <c r="VMQ6" s="261" t="s">
        <v>320</v>
      </c>
      <c r="VMR6" s="261" t="s">
        <v>320</v>
      </c>
      <c r="VMS6" s="261" t="s">
        <v>320</v>
      </c>
      <c r="VMT6" s="261" t="s">
        <v>320</v>
      </c>
      <c r="VMU6" s="261" t="s">
        <v>320</v>
      </c>
      <c r="VMV6" s="261" t="s">
        <v>320</v>
      </c>
      <c r="VMW6" s="261" t="s">
        <v>320</v>
      </c>
      <c r="VMX6" s="261" t="s">
        <v>320</v>
      </c>
      <c r="VMY6" s="261" t="s">
        <v>320</v>
      </c>
      <c r="VMZ6" s="261" t="s">
        <v>320</v>
      </c>
      <c r="VNA6" s="261" t="s">
        <v>320</v>
      </c>
      <c r="VNB6" s="261" t="s">
        <v>320</v>
      </c>
      <c r="VNC6" s="261" t="s">
        <v>320</v>
      </c>
      <c r="VND6" s="261" t="s">
        <v>320</v>
      </c>
      <c r="VNE6" s="261" t="s">
        <v>320</v>
      </c>
      <c r="VNF6" s="261" t="s">
        <v>320</v>
      </c>
      <c r="VNG6" s="261" t="s">
        <v>320</v>
      </c>
      <c r="VNH6" s="261" t="s">
        <v>320</v>
      </c>
      <c r="VNI6" s="261" t="s">
        <v>320</v>
      </c>
      <c r="VNJ6" s="261" t="s">
        <v>320</v>
      </c>
      <c r="VNK6" s="261" t="s">
        <v>320</v>
      </c>
      <c r="VNL6" s="261" t="s">
        <v>320</v>
      </c>
      <c r="VNM6" s="261" t="s">
        <v>320</v>
      </c>
      <c r="VNN6" s="261" t="s">
        <v>320</v>
      </c>
      <c r="VNO6" s="261" t="s">
        <v>320</v>
      </c>
      <c r="VNP6" s="261" t="s">
        <v>320</v>
      </c>
      <c r="VNQ6" s="261" t="s">
        <v>320</v>
      </c>
      <c r="VNR6" s="261" t="s">
        <v>320</v>
      </c>
      <c r="VNS6" s="261" t="s">
        <v>320</v>
      </c>
      <c r="VNT6" s="261" t="s">
        <v>320</v>
      </c>
      <c r="VNU6" s="261" t="s">
        <v>320</v>
      </c>
      <c r="VNV6" s="261" t="s">
        <v>320</v>
      </c>
      <c r="VNW6" s="261" t="s">
        <v>320</v>
      </c>
      <c r="VNX6" s="261" t="s">
        <v>320</v>
      </c>
      <c r="VNY6" s="261" t="s">
        <v>320</v>
      </c>
      <c r="VNZ6" s="261" t="s">
        <v>320</v>
      </c>
      <c r="VOA6" s="261" t="s">
        <v>320</v>
      </c>
      <c r="VOB6" s="261" t="s">
        <v>320</v>
      </c>
      <c r="VOC6" s="261" t="s">
        <v>320</v>
      </c>
      <c r="VOD6" s="261" t="s">
        <v>320</v>
      </c>
      <c r="VOE6" s="261" t="s">
        <v>320</v>
      </c>
      <c r="VOF6" s="261" t="s">
        <v>320</v>
      </c>
      <c r="VOG6" s="261" t="s">
        <v>320</v>
      </c>
      <c r="VOH6" s="261" t="s">
        <v>320</v>
      </c>
      <c r="VOI6" s="261" t="s">
        <v>320</v>
      </c>
      <c r="VOJ6" s="261" t="s">
        <v>320</v>
      </c>
      <c r="VOK6" s="261" t="s">
        <v>320</v>
      </c>
      <c r="VOL6" s="261" t="s">
        <v>320</v>
      </c>
      <c r="VOM6" s="261" t="s">
        <v>320</v>
      </c>
      <c r="VON6" s="261" t="s">
        <v>320</v>
      </c>
      <c r="VOO6" s="261" t="s">
        <v>320</v>
      </c>
      <c r="VOP6" s="261" t="s">
        <v>320</v>
      </c>
      <c r="VOQ6" s="261" t="s">
        <v>320</v>
      </c>
      <c r="VOR6" s="261" t="s">
        <v>320</v>
      </c>
      <c r="VOS6" s="261" t="s">
        <v>320</v>
      </c>
      <c r="VOT6" s="261" t="s">
        <v>320</v>
      </c>
      <c r="VOU6" s="261" t="s">
        <v>320</v>
      </c>
      <c r="VOV6" s="261" t="s">
        <v>320</v>
      </c>
      <c r="VOW6" s="261" t="s">
        <v>320</v>
      </c>
      <c r="VOX6" s="261" t="s">
        <v>320</v>
      </c>
      <c r="VOY6" s="261" t="s">
        <v>320</v>
      </c>
      <c r="VOZ6" s="261" t="s">
        <v>320</v>
      </c>
      <c r="VPA6" s="261" t="s">
        <v>320</v>
      </c>
      <c r="VPB6" s="261" t="s">
        <v>320</v>
      </c>
      <c r="VPC6" s="261" t="s">
        <v>320</v>
      </c>
      <c r="VPD6" s="261" t="s">
        <v>320</v>
      </c>
      <c r="VPE6" s="261" t="s">
        <v>320</v>
      </c>
      <c r="VPF6" s="261" t="s">
        <v>320</v>
      </c>
      <c r="VPG6" s="261" t="s">
        <v>320</v>
      </c>
      <c r="VPH6" s="261" t="s">
        <v>320</v>
      </c>
      <c r="VPI6" s="261" t="s">
        <v>320</v>
      </c>
      <c r="VPJ6" s="261" t="s">
        <v>320</v>
      </c>
      <c r="VPK6" s="261" t="s">
        <v>320</v>
      </c>
      <c r="VPL6" s="261" t="s">
        <v>320</v>
      </c>
      <c r="VPM6" s="261" t="s">
        <v>320</v>
      </c>
      <c r="VPN6" s="261" t="s">
        <v>320</v>
      </c>
      <c r="VPO6" s="261" t="s">
        <v>320</v>
      </c>
      <c r="VPP6" s="261" t="s">
        <v>320</v>
      </c>
      <c r="VPQ6" s="261" t="s">
        <v>320</v>
      </c>
      <c r="VPR6" s="261" t="s">
        <v>320</v>
      </c>
      <c r="VPS6" s="261" t="s">
        <v>320</v>
      </c>
      <c r="VPT6" s="261" t="s">
        <v>320</v>
      </c>
      <c r="VPU6" s="261" t="s">
        <v>320</v>
      </c>
      <c r="VPV6" s="261" t="s">
        <v>320</v>
      </c>
      <c r="VPW6" s="261" t="s">
        <v>320</v>
      </c>
      <c r="VPX6" s="261" t="s">
        <v>320</v>
      </c>
      <c r="VPY6" s="261" t="s">
        <v>320</v>
      </c>
      <c r="VPZ6" s="261" t="s">
        <v>320</v>
      </c>
      <c r="VQA6" s="261" t="s">
        <v>320</v>
      </c>
      <c r="VQB6" s="261" t="s">
        <v>320</v>
      </c>
      <c r="VQC6" s="261" t="s">
        <v>320</v>
      </c>
      <c r="VQD6" s="261" t="s">
        <v>320</v>
      </c>
      <c r="VQE6" s="261" t="s">
        <v>320</v>
      </c>
      <c r="VQF6" s="261" t="s">
        <v>320</v>
      </c>
      <c r="VQG6" s="261" t="s">
        <v>320</v>
      </c>
      <c r="VQH6" s="261" t="s">
        <v>320</v>
      </c>
      <c r="VQI6" s="261" t="s">
        <v>320</v>
      </c>
      <c r="VQJ6" s="261" t="s">
        <v>320</v>
      </c>
      <c r="VQK6" s="261" t="s">
        <v>320</v>
      </c>
      <c r="VQL6" s="261" t="s">
        <v>320</v>
      </c>
      <c r="VQM6" s="261" t="s">
        <v>320</v>
      </c>
      <c r="VQN6" s="261" t="s">
        <v>320</v>
      </c>
      <c r="VQO6" s="261" t="s">
        <v>320</v>
      </c>
      <c r="VQP6" s="261" t="s">
        <v>320</v>
      </c>
      <c r="VQQ6" s="261" t="s">
        <v>320</v>
      </c>
      <c r="VQR6" s="261" t="s">
        <v>320</v>
      </c>
      <c r="VQS6" s="261" t="s">
        <v>320</v>
      </c>
      <c r="VQT6" s="261" t="s">
        <v>320</v>
      </c>
      <c r="VQU6" s="261" t="s">
        <v>320</v>
      </c>
      <c r="VQV6" s="261" t="s">
        <v>320</v>
      </c>
      <c r="VQW6" s="261" t="s">
        <v>320</v>
      </c>
      <c r="VQX6" s="261" t="s">
        <v>320</v>
      </c>
      <c r="VQY6" s="261" t="s">
        <v>320</v>
      </c>
      <c r="VQZ6" s="261" t="s">
        <v>320</v>
      </c>
      <c r="VRA6" s="261" t="s">
        <v>320</v>
      </c>
      <c r="VRB6" s="261" t="s">
        <v>320</v>
      </c>
      <c r="VRC6" s="261" t="s">
        <v>320</v>
      </c>
      <c r="VRD6" s="261" t="s">
        <v>320</v>
      </c>
      <c r="VRE6" s="261" t="s">
        <v>320</v>
      </c>
      <c r="VRF6" s="261" t="s">
        <v>320</v>
      </c>
      <c r="VRG6" s="261" t="s">
        <v>320</v>
      </c>
      <c r="VRH6" s="261" t="s">
        <v>320</v>
      </c>
      <c r="VRI6" s="261" t="s">
        <v>320</v>
      </c>
      <c r="VRJ6" s="261" t="s">
        <v>320</v>
      </c>
      <c r="VRK6" s="261" t="s">
        <v>320</v>
      </c>
      <c r="VRL6" s="261" t="s">
        <v>320</v>
      </c>
      <c r="VRM6" s="261" t="s">
        <v>320</v>
      </c>
      <c r="VRN6" s="261" t="s">
        <v>320</v>
      </c>
      <c r="VRO6" s="261" t="s">
        <v>320</v>
      </c>
      <c r="VRP6" s="261" t="s">
        <v>320</v>
      </c>
      <c r="VRQ6" s="261" t="s">
        <v>320</v>
      </c>
      <c r="VRR6" s="261" t="s">
        <v>320</v>
      </c>
      <c r="VRS6" s="261" t="s">
        <v>320</v>
      </c>
      <c r="VRT6" s="261" t="s">
        <v>320</v>
      </c>
      <c r="VRU6" s="261" t="s">
        <v>320</v>
      </c>
      <c r="VRV6" s="261" t="s">
        <v>320</v>
      </c>
      <c r="VRW6" s="261" t="s">
        <v>320</v>
      </c>
      <c r="VRX6" s="261" t="s">
        <v>320</v>
      </c>
      <c r="VRY6" s="261" t="s">
        <v>320</v>
      </c>
      <c r="VRZ6" s="261" t="s">
        <v>320</v>
      </c>
      <c r="VSA6" s="261" t="s">
        <v>320</v>
      </c>
      <c r="VSB6" s="261" t="s">
        <v>320</v>
      </c>
      <c r="VSC6" s="261" t="s">
        <v>320</v>
      </c>
      <c r="VSD6" s="261" t="s">
        <v>320</v>
      </c>
      <c r="VSE6" s="261" t="s">
        <v>320</v>
      </c>
      <c r="VSF6" s="261" t="s">
        <v>320</v>
      </c>
      <c r="VSG6" s="261" t="s">
        <v>320</v>
      </c>
      <c r="VSH6" s="261" t="s">
        <v>320</v>
      </c>
      <c r="VSI6" s="261" t="s">
        <v>320</v>
      </c>
      <c r="VSJ6" s="261" t="s">
        <v>320</v>
      </c>
      <c r="VSK6" s="261" t="s">
        <v>320</v>
      </c>
      <c r="VSL6" s="261" t="s">
        <v>320</v>
      </c>
      <c r="VSM6" s="261" t="s">
        <v>320</v>
      </c>
      <c r="VSN6" s="261" t="s">
        <v>320</v>
      </c>
      <c r="VSO6" s="261" t="s">
        <v>320</v>
      </c>
      <c r="VSP6" s="261" t="s">
        <v>320</v>
      </c>
      <c r="VSQ6" s="261" t="s">
        <v>320</v>
      </c>
      <c r="VSR6" s="261" t="s">
        <v>320</v>
      </c>
      <c r="VSS6" s="261" t="s">
        <v>320</v>
      </c>
      <c r="VST6" s="261" t="s">
        <v>320</v>
      </c>
      <c r="VSU6" s="261" t="s">
        <v>320</v>
      </c>
      <c r="VSV6" s="261" t="s">
        <v>320</v>
      </c>
      <c r="VSW6" s="261" t="s">
        <v>320</v>
      </c>
      <c r="VSX6" s="261" t="s">
        <v>320</v>
      </c>
      <c r="VSY6" s="261" t="s">
        <v>320</v>
      </c>
      <c r="VSZ6" s="261" t="s">
        <v>320</v>
      </c>
      <c r="VTA6" s="261" t="s">
        <v>320</v>
      </c>
      <c r="VTB6" s="261" t="s">
        <v>320</v>
      </c>
      <c r="VTC6" s="261" t="s">
        <v>320</v>
      </c>
      <c r="VTD6" s="261" t="s">
        <v>320</v>
      </c>
      <c r="VTE6" s="261" t="s">
        <v>320</v>
      </c>
      <c r="VTF6" s="261" t="s">
        <v>320</v>
      </c>
      <c r="VTG6" s="261" t="s">
        <v>320</v>
      </c>
      <c r="VTH6" s="261" t="s">
        <v>320</v>
      </c>
      <c r="VTI6" s="261" t="s">
        <v>320</v>
      </c>
      <c r="VTJ6" s="261" t="s">
        <v>320</v>
      </c>
      <c r="VTK6" s="261" t="s">
        <v>320</v>
      </c>
      <c r="VTL6" s="261" t="s">
        <v>320</v>
      </c>
      <c r="VTM6" s="261" t="s">
        <v>320</v>
      </c>
      <c r="VTN6" s="261" t="s">
        <v>320</v>
      </c>
      <c r="VTO6" s="261" t="s">
        <v>320</v>
      </c>
      <c r="VTP6" s="261" t="s">
        <v>320</v>
      </c>
      <c r="VTQ6" s="261" t="s">
        <v>320</v>
      </c>
      <c r="VTR6" s="261" t="s">
        <v>320</v>
      </c>
      <c r="VTS6" s="261" t="s">
        <v>320</v>
      </c>
      <c r="VTT6" s="261" t="s">
        <v>320</v>
      </c>
      <c r="VTU6" s="261" t="s">
        <v>320</v>
      </c>
      <c r="VTV6" s="261" t="s">
        <v>320</v>
      </c>
      <c r="VTW6" s="261" t="s">
        <v>320</v>
      </c>
      <c r="VTX6" s="261" t="s">
        <v>320</v>
      </c>
      <c r="VTY6" s="261" t="s">
        <v>320</v>
      </c>
      <c r="VTZ6" s="261" t="s">
        <v>320</v>
      </c>
      <c r="VUA6" s="261" t="s">
        <v>320</v>
      </c>
      <c r="VUB6" s="261" t="s">
        <v>320</v>
      </c>
      <c r="VUC6" s="261" t="s">
        <v>320</v>
      </c>
      <c r="VUD6" s="261" t="s">
        <v>320</v>
      </c>
      <c r="VUE6" s="261" t="s">
        <v>320</v>
      </c>
      <c r="VUF6" s="261" t="s">
        <v>320</v>
      </c>
      <c r="VUG6" s="261" t="s">
        <v>320</v>
      </c>
      <c r="VUH6" s="261" t="s">
        <v>320</v>
      </c>
      <c r="VUI6" s="261" t="s">
        <v>320</v>
      </c>
      <c r="VUJ6" s="261" t="s">
        <v>320</v>
      </c>
      <c r="VUK6" s="261" t="s">
        <v>320</v>
      </c>
      <c r="VUL6" s="261" t="s">
        <v>320</v>
      </c>
      <c r="VUM6" s="261" t="s">
        <v>320</v>
      </c>
      <c r="VUN6" s="261" t="s">
        <v>320</v>
      </c>
      <c r="VUO6" s="261" t="s">
        <v>320</v>
      </c>
      <c r="VUP6" s="261" t="s">
        <v>320</v>
      </c>
      <c r="VUQ6" s="261" t="s">
        <v>320</v>
      </c>
      <c r="VUR6" s="261" t="s">
        <v>320</v>
      </c>
      <c r="VUS6" s="261" t="s">
        <v>320</v>
      </c>
      <c r="VUT6" s="261" t="s">
        <v>320</v>
      </c>
      <c r="VUU6" s="261" t="s">
        <v>320</v>
      </c>
      <c r="VUV6" s="261" t="s">
        <v>320</v>
      </c>
      <c r="VUW6" s="261" t="s">
        <v>320</v>
      </c>
      <c r="VUX6" s="261" t="s">
        <v>320</v>
      </c>
      <c r="VUY6" s="261" t="s">
        <v>320</v>
      </c>
      <c r="VUZ6" s="261" t="s">
        <v>320</v>
      </c>
      <c r="VVA6" s="261" t="s">
        <v>320</v>
      </c>
      <c r="VVB6" s="261" t="s">
        <v>320</v>
      </c>
      <c r="VVC6" s="261" t="s">
        <v>320</v>
      </c>
      <c r="VVD6" s="261" t="s">
        <v>320</v>
      </c>
      <c r="VVE6" s="261" t="s">
        <v>320</v>
      </c>
      <c r="VVF6" s="261" t="s">
        <v>320</v>
      </c>
      <c r="VVG6" s="261" t="s">
        <v>320</v>
      </c>
      <c r="VVH6" s="261" t="s">
        <v>320</v>
      </c>
      <c r="VVI6" s="261" t="s">
        <v>320</v>
      </c>
      <c r="VVJ6" s="261" t="s">
        <v>320</v>
      </c>
      <c r="VVK6" s="261" t="s">
        <v>320</v>
      </c>
      <c r="VVL6" s="261" t="s">
        <v>320</v>
      </c>
      <c r="VVM6" s="261" t="s">
        <v>320</v>
      </c>
      <c r="VVN6" s="261" t="s">
        <v>320</v>
      </c>
      <c r="VVO6" s="261" t="s">
        <v>320</v>
      </c>
      <c r="VVP6" s="261" t="s">
        <v>320</v>
      </c>
      <c r="VVQ6" s="261" t="s">
        <v>320</v>
      </c>
      <c r="VVR6" s="261" t="s">
        <v>320</v>
      </c>
      <c r="VVS6" s="261" t="s">
        <v>320</v>
      </c>
      <c r="VVT6" s="261" t="s">
        <v>320</v>
      </c>
      <c r="VVU6" s="261" t="s">
        <v>320</v>
      </c>
      <c r="VVV6" s="261" t="s">
        <v>320</v>
      </c>
      <c r="VVW6" s="261" t="s">
        <v>320</v>
      </c>
      <c r="VVX6" s="261" t="s">
        <v>320</v>
      </c>
      <c r="VVY6" s="261" t="s">
        <v>320</v>
      </c>
      <c r="VVZ6" s="261" t="s">
        <v>320</v>
      </c>
      <c r="VWA6" s="261" t="s">
        <v>320</v>
      </c>
      <c r="VWB6" s="261" t="s">
        <v>320</v>
      </c>
      <c r="VWC6" s="261" t="s">
        <v>320</v>
      </c>
      <c r="VWD6" s="261" t="s">
        <v>320</v>
      </c>
      <c r="VWE6" s="261" t="s">
        <v>320</v>
      </c>
      <c r="VWF6" s="261" t="s">
        <v>320</v>
      </c>
      <c r="VWG6" s="261" t="s">
        <v>320</v>
      </c>
      <c r="VWH6" s="261" t="s">
        <v>320</v>
      </c>
      <c r="VWI6" s="261" t="s">
        <v>320</v>
      </c>
      <c r="VWJ6" s="261" t="s">
        <v>320</v>
      </c>
      <c r="VWK6" s="261" t="s">
        <v>320</v>
      </c>
      <c r="VWL6" s="261" t="s">
        <v>320</v>
      </c>
      <c r="VWM6" s="261" t="s">
        <v>320</v>
      </c>
      <c r="VWN6" s="261" t="s">
        <v>320</v>
      </c>
      <c r="VWO6" s="261" t="s">
        <v>320</v>
      </c>
      <c r="VWP6" s="261" t="s">
        <v>320</v>
      </c>
      <c r="VWQ6" s="261" t="s">
        <v>320</v>
      </c>
      <c r="VWR6" s="261" t="s">
        <v>320</v>
      </c>
      <c r="VWS6" s="261" t="s">
        <v>320</v>
      </c>
      <c r="VWT6" s="261" t="s">
        <v>320</v>
      </c>
      <c r="VWU6" s="261" t="s">
        <v>320</v>
      </c>
      <c r="VWV6" s="261" t="s">
        <v>320</v>
      </c>
      <c r="VWW6" s="261" t="s">
        <v>320</v>
      </c>
      <c r="VWX6" s="261" t="s">
        <v>320</v>
      </c>
      <c r="VWY6" s="261" t="s">
        <v>320</v>
      </c>
      <c r="VWZ6" s="261" t="s">
        <v>320</v>
      </c>
      <c r="VXA6" s="261" t="s">
        <v>320</v>
      </c>
      <c r="VXB6" s="261" t="s">
        <v>320</v>
      </c>
      <c r="VXC6" s="261" t="s">
        <v>320</v>
      </c>
      <c r="VXD6" s="261" t="s">
        <v>320</v>
      </c>
      <c r="VXE6" s="261" t="s">
        <v>320</v>
      </c>
      <c r="VXF6" s="261" t="s">
        <v>320</v>
      </c>
      <c r="VXG6" s="261" t="s">
        <v>320</v>
      </c>
      <c r="VXH6" s="261" t="s">
        <v>320</v>
      </c>
      <c r="VXI6" s="261" t="s">
        <v>320</v>
      </c>
      <c r="VXJ6" s="261" t="s">
        <v>320</v>
      </c>
      <c r="VXK6" s="261" t="s">
        <v>320</v>
      </c>
      <c r="VXL6" s="261" t="s">
        <v>320</v>
      </c>
      <c r="VXM6" s="261" t="s">
        <v>320</v>
      </c>
      <c r="VXN6" s="261" t="s">
        <v>320</v>
      </c>
      <c r="VXO6" s="261" t="s">
        <v>320</v>
      </c>
      <c r="VXP6" s="261" t="s">
        <v>320</v>
      </c>
      <c r="VXQ6" s="261" t="s">
        <v>320</v>
      </c>
      <c r="VXR6" s="261" t="s">
        <v>320</v>
      </c>
      <c r="VXS6" s="261" t="s">
        <v>320</v>
      </c>
      <c r="VXT6" s="261" t="s">
        <v>320</v>
      </c>
      <c r="VXU6" s="261" t="s">
        <v>320</v>
      </c>
      <c r="VXV6" s="261" t="s">
        <v>320</v>
      </c>
      <c r="VXW6" s="261" t="s">
        <v>320</v>
      </c>
      <c r="VXX6" s="261" t="s">
        <v>320</v>
      </c>
      <c r="VXY6" s="261" t="s">
        <v>320</v>
      </c>
      <c r="VXZ6" s="261" t="s">
        <v>320</v>
      </c>
      <c r="VYA6" s="261" t="s">
        <v>320</v>
      </c>
      <c r="VYB6" s="261" t="s">
        <v>320</v>
      </c>
      <c r="VYC6" s="261" t="s">
        <v>320</v>
      </c>
      <c r="VYD6" s="261" t="s">
        <v>320</v>
      </c>
      <c r="VYE6" s="261" t="s">
        <v>320</v>
      </c>
      <c r="VYF6" s="261" t="s">
        <v>320</v>
      </c>
      <c r="VYG6" s="261" t="s">
        <v>320</v>
      </c>
      <c r="VYH6" s="261" t="s">
        <v>320</v>
      </c>
      <c r="VYI6" s="261" t="s">
        <v>320</v>
      </c>
      <c r="VYJ6" s="261" t="s">
        <v>320</v>
      </c>
      <c r="VYK6" s="261" t="s">
        <v>320</v>
      </c>
      <c r="VYL6" s="261" t="s">
        <v>320</v>
      </c>
      <c r="VYM6" s="261" t="s">
        <v>320</v>
      </c>
      <c r="VYN6" s="261" t="s">
        <v>320</v>
      </c>
      <c r="VYO6" s="261" t="s">
        <v>320</v>
      </c>
      <c r="VYP6" s="261" t="s">
        <v>320</v>
      </c>
      <c r="VYQ6" s="261" t="s">
        <v>320</v>
      </c>
      <c r="VYR6" s="261" t="s">
        <v>320</v>
      </c>
      <c r="VYS6" s="261" t="s">
        <v>320</v>
      </c>
      <c r="VYT6" s="261" t="s">
        <v>320</v>
      </c>
      <c r="VYU6" s="261" t="s">
        <v>320</v>
      </c>
      <c r="VYV6" s="261" t="s">
        <v>320</v>
      </c>
      <c r="VYW6" s="261" t="s">
        <v>320</v>
      </c>
      <c r="VYX6" s="261" t="s">
        <v>320</v>
      </c>
      <c r="VYY6" s="261" t="s">
        <v>320</v>
      </c>
      <c r="VYZ6" s="261" t="s">
        <v>320</v>
      </c>
      <c r="VZA6" s="261" t="s">
        <v>320</v>
      </c>
      <c r="VZB6" s="261" t="s">
        <v>320</v>
      </c>
      <c r="VZC6" s="261" t="s">
        <v>320</v>
      </c>
      <c r="VZD6" s="261" t="s">
        <v>320</v>
      </c>
      <c r="VZE6" s="261" t="s">
        <v>320</v>
      </c>
      <c r="VZF6" s="261" t="s">
        <v>320</v>
      </c>
      <c r="VZG6" s="261" t="s">
        <v>320</v>
      </c>
      <c r="VZH6" s="261" t="s">
        <v>320</v>
      </c>
      <c r="VZI6" s="261" t="s">
        <v>320</v>
      </c>
      <c r="VZJ6" s="261" t="s">
        <v>320</v>
      </c>
      <c r="VZK6" s="261" t="s">
        <v>320</v>
      </c>
      <c r="VZL6" s="261" t="s">
        <v>320</v>
      </c>
      <c r="VZM6" s="261" t="s">
        <v>320</v>
      </c>
      <c r="VZN6" s="261" t="s">
        <v>320</v>
      </c>
      <c r="VZO6" s="261" t="s">
        <v>320</v>
      </c>
      <c r="VZP6" s="261" t="s">
        <v>320</v>
      </c>
      <c r="VZQ6" s="261" t="s">
        <v>320</v>
      </c>
      <c r="VZR6" s="261" t="s">
        <v>320</v>
      </c>
      <c r="VZS6" s="261" t="s">
        <v>320</v>
      </c>
      <c r="VZT6" s="261" t="s">
        <v>320</v>
      </c>
      <c r="VZU6" s="261" t="s">
        <v>320</v>
      </c>
      <c r="VZV6" s="261" t="s">
        <v>320</v>
      </c>
      <c r="VZW6" s="261" t="s">
        <v>320</v>
      </c>
      <c r="VZX6" s="261" t="s">
        <v>320</v>
      </c>
      <c r="VZY6" s="261" t="s">
        <v>320</v>
      </c>
      <c r="VZZ6" s="261" t="s">
        <v>320</v>
      </c>
      <c r="WAA6" s="261" t="s">
        <v>320</v>
      </c>
      <c r="WAB6" s="261" t="s">
        <v>320</v>
      </c>
      <c r="WAC6" s="261" t="s">
        <v>320</v>
      </c>
      <c r="WAD6" s="261" t="s">
        <v>320</v>
      </c>
      <c r="WAE6" s="261" t="s">
        <v>320</v>
      </c>
      <c r="WAF6" s="261" t="s">
        <v>320</v>
      </c>
      <c r="WAG6" s="261" t="s">
        <v>320</v>
      </c>
      <c r="WAH6" s="261" t="s">
        <v>320</v>
      </c>
      <c r="WAI6" s="261" t="s">
        <v>320</v>
      </c>
      <c r="WAJ6" s="261" t="s">
        <v>320</v>
      </c>
      <c r="WAK6" s="261" t="s">
        <v>320</v>
      </c>
      <c r="WAL6" s="261" t="s">
        <v>320</v>
      </c>
      <c r="WAM6" s="261" t="s">
        <v>320</v>
      </c>
      <c r="WAN6" s="261" t="s">
        <v>320</v>
      </c>
      <c r="WAO6" s="261" t="s">
        <v>320</v>
      </c>
      <c r="WAP6" s="261" t="s">
        <v>320</v>
      </c>
      <c r="WAQ6" s="261" t="s">
        <v>320</v>
      </c>
      <c r="WAR6" s="261" t="s">
        <v>320</v>
      </c>
      <c r="WAS6" s="261" t="s">
        <v>320</v>
      </c>
      <c r="WAT6" s="261" t="s">
        <v>320</v>
      </c>
      <c r="WAU6" s="261" t="s">
        <v>320</v>
      </c>
      <c r="WAV6" s="261" t="s">
        <v>320</v>
      </c>
      <c r="WAW6" s="261" t="s">
        <v>320</v>
      </c>
      <c r="WAX6" s="261" t="s">
        <v>320</v>
      </c>
      <c r="WAY6" s="261" t="s">
        <v>320</v>
      </c>
      <c r="WAZ6" s="261" t="s">
        <v>320</v>
      </c>
      <c r="WBA6" s="261" t="s">
        <v>320</v>
      </c>
      <c r="WBB6" s="261" t="s">
        <v>320</v>
      </c>
      <c r="WBC6" s="261" t="s">
        <v>320</v>
      </c>
      <c r="WBD6" s="261" t="s">
        <v>320</v>
      </c>
      <c r="WBE6" s="261" t="s">
        <v>320</v>
      </c>
      <c r="WBF6" s="261" t="s">
        <v>320</v>
      </c>
      <c r="WBG6" s="261" t="s">
        <v>320</v>
      </c>
      <c r="WBH6" s="261" t="s">
        <v>320</v>
      </c>
      <c r="WBI6" s="261" t="s">
        <v>320</v>
      </c>
      <c r="WBJ6" s="261" t="s">
        <v>320</v>
      </c>
      <c r="WBK6" s="261" t="s">
        <v>320</v>
      </c>
      <c r="WBL6" s="261" t="s">
        <v>320</v>
      </c>
      <c r="WBM6" s="261" t="s">
        <v>320</v>
      </c>
      <c r="WBN6" s="261" t="s">
        <v>320</v>
      </c>
      <c r="WBO6" s="261" t="s">
        <v>320</v>
      </c>
      <c r="WBP6" s="261" t="s">
        <v>320</v>
      </c>
      <c r="WBQ6" s="261" t="s">
        <v>320</v>
      </c>
      <c r="WBR6" s="261" t="s">
        <v>320</v>
      </c>
      <c r="WBS6" s="261" t="s">
        <v>320</v>
      </c>
      <c r="WBT6" s="261" t="s">
        <v>320</v>
      </c>
      <c r="WBU6" s="261" t="s">
        <v>320</v>
      </c>
      <c r="WBV6" s="261" t="s">
        <v>320</v>
      </c>
      <c r="WBW6" s="261" t="s">
        <v>320</v>
      </c>
      <c r="WBX6" s="261" t="s">
        <v>320</v>
      </c>
      <c r="WBY6" s="261" t="s">
        <v>320</v>
      </c>
      <c r="WBZ6" s="261" t="s">
        <v>320</v>
      </c>
      <c r="WCA6" s="261" t="s">
        <v>320</v>
      </c>
      <c r="WCB6" s="261" t="s">
        <v>320</v>
      </c>
      <c r="WCC6" s="261" t="s">
        <v>320</v>
      </c>
      <c r="WCD6" s="261" t="s">
        <v>320</v>
      </c>
      <c r="WCE6" s="261" t="s">
        <v>320</v>
      </c>
      <c r="WCF6" s="261" t="s">
        <v>320</v>
      </c>
      <c r="WCG6" s="261" t="s">
        <v>320</v>
      </c>
      <c r="WCH6" s="261" t="s">
        <v>320</v>
      </c>
      <c r="WCI6" s="261" t="s">
        <v>320</v>
      </c>
      <c r="WCJ6" s="261" t="s">
        <v>320</v>
      </c>
      <c r="WCK6" s="261" t="s">
        <v>320</v>
      </c>
      <c r="WCL6" s="261" t="s">
        <v>320</v>
      </c>
      <c r="WCM6" s="261" t="s">
        <v>320</v>
      </c>
      <c r="WCN6" s="261" t="s">
        <v>320</v>
      </c>
      <c r="WCO6" s="261" t="s">
        <v>320</v>
      </c>
      <c r="WCP6" s="261" t="s">
        <v>320</v>
      </c>
      <c r="WCQ6" s="261" t="s">
        <v>320</v>
      </c>
      <c r="WCR6" s="261" t="s">
        <v>320</v>
      </c>
      <c r="WCS6" s="261" t="s">
        <v>320</v>
      </c>
      <c r="WCT6" s="261" t="s">
        <v>320</v>
      </c>
      <c r="WCU6" s="261" t="s">
        <v>320</v>
      </c>
      <c r="WCV6" s="261" t="s">
        <v>320</v>
      </c>
      <c r="WCW6" s="261" t="s">
        <v>320</v>
      </c>
      <c r="WCX6" s="261" t="s">
        <v>320</v>
      </c>
      <c r="WCY6" s="261" t="s">
        <v>320</v>
      </c>
      <c r="WCZ6" s="261" t="s">
        <v>320</v>
      </c>
      <c r="WDA6" s="261" t="s">
        <v>320</v>
      </c>
      <c r="WDB6" s="261" t="s">
        <v>320</v>
      </c>
      <c r="WDC6" s="261" t="s">
        <v>320</v>
      </c>
      <c r="WDD6" s="261" t="s">
        <v>320</v>
      </c>
      <c r="WDE6" s="261" t="s">
        <v>320</v>
      </c>
      <c r="WDF6" s="261" t="s">
        <v>320</v>
      </c>
      <c r="WDG6" s="261" t="s">
        <v>320</v>
      </c>
      <c r="WDH6" s="261" t="s">
        <v>320</v>
      </c>
      <c r="WDI6" s="261" t="s">
        <v>320</v>
      </c>
      <c r="WDJ6" s="261" t="s">
        <v>320</v>
      </c>
      <c r="WDK6" s="261" t="s">
        <v>320</v>
      </c>
      <c r="WDL6" s="261" t="s">
        <v>320</v>
      </c>
      <c r="WDM6" s="261" t="s">
        <v>320</v>
      </c>
      <c r="WDN6" s="261" t="s">
        <v>320</v>
      </c>
      <c r="WDO6" s="261" t="s">
        <v>320</v>
      </c>
      <c r="WDP6" s="261" t="s">
        <v>320</v>
      </c>
      <c r="WDQ6" s="261" t="s">
        <v>320</v>
      </c>
      <c r="WDR6" s="261" t="s">
        <v>320</v>
      </c>
      <c r="WDS6" s="261" t="s">
        <v>320</v>
      </c>
      <c r="WDT6" s="261" t="s">
        <v>320</v>
      </c>
      <c r="WDU6" s="261" t="s">
        <v>320</v>
      </c>
      <c r="WDV6" s="261" t="s">
        <v>320</v>
      </c>
      <c r="WDW6" s="261" t="s">
        <v>320</v>
      </c>
      <c r="WDX6" s="261" t="s">
        <v>320</v>
      </c>
      <c r="WDY6" s="261" t="s">
        <v>320</v>
      </c>
      <c r="WDZ6" s="261" t="s">
        <v>320</v>
      </c>
      <c r="WEA6" s="261" t="s">
        <v>320</v>
      </c>
      <c r="WEB6" s="261" t="s">
        <v>320</v>
      </c>
      <c r="WEC6" s="261" t="s">
        <v>320</v>
      </c>
      <c r="WED6" s="261" t="s">
        <v>320</v>
      </c>
      <c r="WEE6" s="261" t="s">
        <v>320</v>
      </c>
      <c r="WEF6" s="261" t="s">
        <v>320</v>
      </c>
      <c r="WEG6" s="261" t="s">
        <v>320</v>
      </c>
      <c r="WEH6" s="261" t="s">
        <v>320</v>
      </c>
      <c r="WEI6" s="261" t="s">
        <v>320</v>
      </c>
      <c r="WEJ6" s="261" t="s">
        <v>320</v>
      </c>
      <c r="WEK6" s="261" t="s">
        <v>320</v>
      </c>
      <c r="WEL6" s="261" t="s">
        <v>320</v>
      </c>
      <c r="WEM6" s="261" t="s">
        <v>320</v>
      </c>
      <c r="WEN6" s="261" t="s">
        <v>320</v>
      </c>
      <c r="WEO6" s="261" t="s">
        <v>320</v>
      </c>
      <c r="WEP6" s="261" t="s">
        <v>320</v>
      </c>
      <c r="WEQ6" s="261" t="s">
        <v>320</v>
      </c>
      <c r="WER6" s="261" t="s">
        <v>320</v>
      </c>
      <c r="WES6" s="261" t="s">
        <v>320</v>
      </c>
      <c r="WET6" s="261" t="s">
        <v>320</v>
      </c>
      <c r="WEU6" s="261" t="s">
        <v>320</v>
      </c>
      <c r="WEV6" s="261" t="s">
        <v>320</v>
      </c>
      <c r="WEW6" s="261" t="s">
        <v>320</v>
      </c>
      <c r="WEX6" s="261" t="s">
        <v>320</v>
      </c>
      <c r="WEY6" s="261" t="s">
        <v>320</v>
      </c>
      <c r="WEZ6" s="261" t="s">
        <v>320</v>
      </c>
      <c r="WFA6" s="261" t="s">
        <v>320</v>
      </c>
      <c r="WFB6" s="261" t="s">
        <v>320</v>
      </c>
      <c r="WFC6" s="261" t="s">
        <v>320</v>
      </c>
      <c r="WFD6" s="261" t="s">
        <v>320</v>
      </c>
      <c r="WFE6" s="261" t="s">
        <v>320</v>
      </c>
      <c r="WFF6" s="261" t="s">
        <v>320</v>
      </c>
      <c r="WFG6" s="261" t="s">
        <v>320</v>
      </c>
      <c r="WFH6" s="261" t="s">
        <v>320</v>
      </c>
      <c r="WFI6" s="261" t="s">
        <v>320</v>
      </c>
      <c r="WFJ6" s="261" t="s">
        <v>320</v>
      </c>
      <c r="WFK6" s="261" t="s">
        <v>320</v>
      </c>
      <c r="WFL6" s="261" t="s">
        <v>320</v>
      </c>
      <c r="WFM6" s="261" t="s">
        <v>320</v>
      </c>
      <c r="WFN6" s="261" t="s">
        <v>320</v>
      </c>
      <c r="WFO6" s="261" t="s">
        <v>320</v>
      </c>
      <c r="WFP6" s="261" t="s">
        <v>320</v>
      </c>
      <c r="WFQ6" s="261" t="s">
        <v>320</v>
      </c>
      <c r="WFR6" s="261" t="s">
        <v>320</v>
      </c>
      <c r="WFS6" s="261" t="s">
        <v>320</v>
      </c>
      <c r="WFT6" s="261" t="s">
        <v>320</v>
      </c>
      <c r="WFU6" s="261" t="s">
        <v>320</v>
      </c>
      <c r="WFV6" s="261" t="s">
        <v>320</v>
      </c>
      <c r="WFW6" s="261" t="s">
        <v>320</v>
      </c>
      <c r="WFX6" s="261" t="s">
        <v>320</v>
      </c>
      <c r="WFY6" s="261" t="s">
        <v>320</v>
      </c>
      <c r="WFZ6" s="261" t="s">
        <v>320</v>
      </c>
      <c r="WGA6" s="261" t="s">
        <v>320</v>
      </c>
      <c r="WGB6" s="261" t="s">
        <v>320</v>
      </c>
      <c r="WGC6" s="261" t="s">
        <v>320</v>
      </c>
      <c r="WGD6" s="261" t="s">
        <v>320</v>
      </c>
      <c r="WGE6" s="261" t="s">
        <v>320</v>
      </c>
      <c r="WGF6" s="261" t="s">
        <v>320</v>
      </c>
      <c r="WGG6" s="261" t="s">
        <v>320</v>
      </c>
      <c r="WGH6" s="261" t="s">
        <v>320</v>
      </c>
      <c r="WGI6" s="261" t="s">
        <v>320</v>
      </c>
      <c r="WGJ6" s="261" t="s">
        <v>320</v>
      </c>
      <c r="WGK6" s="261" t="s">
        <v>320</v>
      </c>
      <c r="WGL6" s="261" t="s">
        <v>320</v>
      </c>
      <c r="WGM6" s="261" t="s">
        <v>320</v>
      </c>
      <c r="WGN6" s="261" t="s">
        <v>320</v>
      </c>
      <c r="WGO6" s="261" t="s">
        <v>320</v>
      </c>
      <c r="WGP6" s="261" t="s">
        <v>320</v>
      </c>
      <c r="WGQ6" s="261" t="s">
        <v>320</v>
      </c>
      <c r="WGR6" s="261" t="s">
        <v>320</v>
      </c>
      <c r="WGS6" s="261" t="s">
        <v>320</v>
      </c>
      <c r="WGT6" s="261" t="s">
        <v>320</v>
      </c>
      <c r="WGU6" s="261" t="s">
        <v>320</v>
      </c>
      <c r="WGV6" s="261" t="s">
        <v>320</v>
      </c>
      <c r="WGW6" s="261" t="s">
        <v>320</v>
      </c>
      <c r="WGX6" s="261" t="s">
        <v>320</v>
      </c>
      <c r="WGY6" s="261" t="s">
        <v>320</v>
      </c>
      <c r="WGZ6" s="261" t="s">
        <v>320</v>
      </c>
      <c r="WHA6" s="261" t="s">
        <v>320</v>
      </c>
      <c r="WHB6" s="261" t="s">
        <v>320</v>
      </c>
      <c r="WHC6" s="261" t="s">
        <v>320</v>
      </c>
      <c r="WHD6" s="261" t="s">
        <v>320</v>
      </c>
      <c r="WHE6" s="261" t="s">
        <v>320</v>
      </c>
      <c r="WHF6" s="261" t="s">
        <v>320</v>
      </c>
      <c r="WHG6" s="261" t="s">
        <v>320</v>
      </c>
      <c r="WHH6" s="261" t="s">
        <v>320</v>
      </c>
      <c r="WHI6" s="261" t="s">
        <v>320</v>
      </c>
      <c r="WHJ6" s="261" t="s">
        <v>320</v>
      </c>
      <c r="WHK6" s="261" t="s">
        <v>320</v>
      </c>
      <c r="WHL6" s="261" t="s">
        <v>320</v>
      </c>
      <c r="WHM6" s="261" t="s">
        <v>320</v>
      </c>
      <c r="WHN6" s="261" t="s">
        <v>320</v>
      </c>
      <c r="WHO6" s="261" t="s">
        <v>320</v>
      </c>
      <c r="WHP6" s="261" t="s">
        <v>320</v>
      </c>
      <c r="WHQ6" s="261" t="s">
        <v>320</v>
      </c>
      <c r="WHR6" s="261" t="s">
        <v>320</v>
      </c>
      <c r="WHS6" s="261" t="s">
        <v>320</v>
      </c>
      <c r="WHT6" s="261" t="s">
        <v>320</v>
      </c>
      <c r="WHU6" s="261" t="s">
        <v>320</v>
      </c>
      <c r="WHV6" s="261" t="s">
        <v>320</v>
      </c>
      <c r="WHW6" s="261" t="s">
        <v>320</v>
      </c>
      <c r="WHX6" s="261" t="s">
        <v>320</v>
      </c>
      <c r="WHY6" s="261" t="s">
        <v>320</v>
      </c>
      <c r="WHZ6" s="261" t="s">
        <v>320</v>
      </c>
      <c r="WIA6" s="261" t="s">
        <v>320</v>
      </c>
      <c r="WIB6" s="261" t="s">
        <v>320</v>
      </c>
      <c r="WIC6" s="261" t="s">
        <v>320</v>
      </c>
      <c r="WID6" s="261" t="s">
        <v>320</v>
      </c>
      <c r="WIE6" s="261" t="s">
        <v>320</v>
      </c>
      <c r="WIF6" s="261" t="s">
        <v>320</v>
      </c>
      <c r="WIG6" s="261" t="s">
        <v>320</v>
      </c>
      <c r="WIH6" s="261" t="s">
        <v>320</v>
      </c>
      <c r="WII6" s="261" t="s">
        <v>320</v>
      </c>
      <c r="WIJ6" s="261" t="s">
        <v>320</v>
      </c>
      <c r="WIK6" s="261" t="s">
        <v>320</v>
      </c>
      <c r="WIL6" s="261" t="s">
        <v>320</v>
      </c>
      <c r="WIM6" s="261" t="s">
        <v>320</v>
      </c>
      <c r="WIN6" s="261" t="s">
        <v>320</v>
      </c>
      <c r="WIO6" s="261" t="s">
        <v>320</v>
      </c>
      <c r="WIP6" s="261" t="s">
        <v>320</v>
      </c>
      <c r="WIQ6" s="261" t="s">
        <v>320</v>
      </c>
      <c r="WIR6" s="261" t="s">
        <v>320</v>
      </c>
      <c r="WIS6" s="261" t="s">
        <v>320</v>
      </c>
      <c r="WIT6" s="261" t="s">
        <v>320</v>
      </c>
      <c r="WIU6" s="261" t="s">
        <v>320</v>
      </c>
      <c r="WIV6" s="261" t="s">
        <v>320</v>
      </c>
      <c r="WIW6" s="261" t="s">
        <v>320</v>
      </c>
      <c r="WIX6" s="261" t="s">
        <v>320</v>
      </c>
      <c r="WIY6" s="261" t="s">
        <v>320</v>
      </c>
      <c r="WIZ6" s="261" t="s">
        <v>320</v>
      </c>
      <c r="WJA6" s="261" t="s">
        <v>320</v>
      </c>
      <c r="WJB6" s="261" t="s">
        <v>320</v>
      </c>
      <c r="WJC6" s="261" t="s">
        <v>320</v>
      </c>
      <c r="WJD6" s="261" t="s">
        <v>320</v>
      </c>
      <c r="WJE6" s="261" t="s">
        <v>320</v>
      </c>
      <c r="WJF6" s="261" t="s">
        <v>320</v>
      </c>
      <c r="WJG6" s="261" t="s">
        <v>320</v>
      </c>
      <c r="WJH6" s="261" t="s">
        <v>320</v>
      </c>
      <c r="WJI6" s="261" t="s">
        <v>320</v>
      </c>
      <c r="WJJ6" s="261" t="s">
        <v>320</v>
      </c>
      <c r="WJK6" s="261" t="s">
        <v>320</v>
      </c>
      <c r="WJL6" s="261" t="s">
        <v>320</v>
      </c>
      <c r="WJM6" s="261" t="s">
        <v>320</v>
      </c>
      <c r="WJN6" s="261" t="s">
        <v>320</v>
      </c>
      <c r="WJO6" s="261" t="s">
        <v>320</v>
      </c>
      <c r="WJP6" s="261" t="s">
        <v>320</v>
      </c>
      <c r="WJQ6" s="261" t="s">
        <v>320</v>
      </c>
      <c r="WJR6" s="261" t="s">
        <v>320</v>
      </c>
      <c r="WJS6" s="261" t="s">
        <v>320</v>
      </c>
      <c r="WJT6" s="261" t="s">
        <v>320</v>
      </c>
      <c r="WJU6" s="261" t="s">
        <v>320</v>
      </c>
      <c r="WJV6" s="261" t="s">
        <v>320</v>
      </c>
      <c r="WJW6" s="261" t="s">
        <v>320</v>
      </c>
      <c r="WJX6" s="261" t="s">
        <v>320</v>
      </c>
      <c r="WJY6" s="261" t="s">
        <v>320</v>
      </c>
      <c r="WJZ6" s="261" t="s">
        <v>320</v>
      </c>
      <c r="WKA6" s="261" t="s">
        <v>320</v>
      </c>
      <c r="WKB6" s="261" t="s">
        <v>320</v>
      </c>
      <c r="WKC6" s="261" t="s">
        <v>320</v>
      </c>
      <c r="WKD6" s="261" t="s">
        <v>320</v>
      </c>
      <c r="WKE6" s="261" t="s">
        <v>320</v>
      </c>
      <c r="WKF6" s="261" t="s">
        <v>320</v>
      </c>
      <c r="WKG6" s="261" t="s">
        <v>320</v>
      </c>
      <c r="WKH6" s="261" t="s">
        <v>320</v>
      </c>
      <c r="WKI6" s="261" t="s">
        <v>320</v>
      </c>
      <c r="WKJ6" s="261" t="s">
        <v>320</v>
      </c>
      <c r="WKK6" s="261" t="s">
        <v>320</v>
      </c>
      <c r="WKL6" s="261" t="s">
        <v>320</v>
      </c>
      <c r="WKM6" s="261" t="s">
        <v>320</v>
      </c>
      <c r="WKN6" s="261" t="s">
        <v>320</v>
      </c>
      <c r="WKO6" s="261" t="s">
        <v>320</v>
      </c>
      <c r="WKP6" s="261" t="s">
        <v>320</v>
      </c>
      <c r="WKQ6" s="261" t="s">
        <v>320</v>
      </c>
      <c r="WKR6" s="261" t="s">
        <v>320</v>
      </c>
      <c r="WKS6" s="261" t="s">
        <v>320</v>
      </c>
      <c r="WKT6" s="261" t="s">
        <v>320</v>
      </c>
      <c r="WKU6" s="261" t="s">
        <v>320</v>
      </c>
      <c r="WKV6" s="261" t="s">
        <v>320</v>
      </c>
      <c r="WKW6" s="261" t="s">
        <v>320</v>
      </c>
      <c r="WKX6" s="261" t="s">
        <v>320</v>
      </c>
      <c r="WKY6" s="261" t="s">
        <v>320</v>
      </c>
      <c r="WKZ6" s="261" t="s">
        <v>320</v>
      </c>
      <c r="WLA6" s="261" t="s">
        <v>320</v>
      </c>
      <c r="WLB6" s="261" t="s">
        <v>320</v>
      </c>
      <c r="WLC6" s="261" t="s">
        <v>320</v>
      </c>
      <c r="WLD6" s="261" t="s">
        <v>320</v>
      </c>
      <c r="WLE6" s="261" t="s">
        <v>320</v>
      </c>
      <c r="WLF6" s="261" t="s">
        <v>320</v>
      </c>
      <c r="WLG6" s="261" t="s">
        <v>320</v>
      </c>
      <c r="WLH6" s="261" t="s">
        <v>320</v>
      </c>
      <c r="WLI6" s="261" t="s">
        <v>320</v>
      </c>
      <c r="WLJ6" s="261" t="s">
        <v>320</v>
      </c>
      <c r="WLK6" s="261" t="s">
        <v>320</v>
      </c>
      <c r="WLL6" s="261" t="s">
        <v>320</v>
      </c>
      <c r="WLM6" s="261" t="s">
        <v>320</v>
      </c>
      <c r="WLN6" s="261" t="s">
        <v>320</v>
      </c>
      <c r="WLO6" s="261" t="s">
        <v>320</v>
      </c>
      <c r="WLP6" s="261" t="s">
        <v>320</v>
      </c>
      <c r="WLQ6" s="261" t="s">
        <v>320</v>
      </c>
      <c r="WLR6" s="261" t="s">
        <v>320</v>
      </c>
      <c r="WLS6" s="261" t="s">
        <v>320</v>
      </c>
      <c r="WLT6" s="261" t="s">
        <v>320</v>
      </c>
      <c r="WLU6" s="261" t="s">
        <v>320</v>
      </c>
      <c r="WLV6" s="261" t="s">
        <v>320</v>
      </c>
      <c r="WLW6" s="261" t="s">
        <v>320</v>
      </c>
      <c r="WLX6" s="261" t="s">
        <v>320</v>
      </c>
      <c r="WLY6" s="261" t="s">
        <v>320</v>
      </c>
      <c r="WLZ6" s="261" t="s">
        <v>320</v>
      </c>
      <c r="WMA6" s="261" t="s">
        <v>320</v>
      </c>
      <c r="WMB6" s="261" t="s">
        <v>320</v>
      </c>
      <c r="WMC6" s="261" t="s">
        <v>320</v>
      </c>
      <c r="WMD6" s="261" t="s">
        <v>320</v>
      </c>
      <c r="WME6" s="261" t="s">
        <v>320</v>
      </c>
      <c r="WMF6" s="261" t="s">
        <v>320</v>
      </c>
      <c r="WMG6" s="261" t="s">
        <v>320</v>
      </c>
      <c r="WMH6" s="261" t="s">
        <v>320</v>
      </c>
      <c r="WMI6" s="261" t="s">
        <v>320</v>
      </c>
      <c r="WMJ6" s="261" t="s">
        <v>320</v>
      </c>
      <c r="WMK6" s="261" t="s">
        <v>320</v>
      </c>
      <c r="WML6" s="261" t="s">
        <v>320</v>
      </c>
      <c r="WMM6" s="261" t="s">
        <v>320</v>
      </c>
      <c r="WMN6" s="261" t="s">
        <v>320</v>
      </c>
      <c r="WMO6" s="261" t="s">
        <v>320</v>
      </c>
      <c r="WMP6" s="261" t="s">
        <v>320</v>
      </c>
      <c r="WMQ6" s="261" t="s">
        <v>320</v>
      </c>
      <c r="WMR6" s="261" t="s">
        <v>320</v>
      </c>
      <c r="WMS6" s="261" t="s">
        <v>320</v>
      </c>
      <c r="WMT6" s="261" t="s">
        <v>320</v>
      </c>
      <c r="WMU6" s="261" t="s">
        <v>320</v>
      </c>
      <c r="WMV6" s="261" t="s">
        <v>320</v>
      </c>
      <c r="WMW6" s="261" t="s">
        <v>320</v>
      </c>
      <c r="WMX6" s="261" t="s">
        <v>320</v>
      </c>
      <c r="WMY6" s="261" t="s">
        <v>320</v>
      </c>
      <c r="WMZ6" s="261" t="s">
        <v>320</v>
      </c>
      <c r="WNA6" s="261" t="s">
        <v>320</v>
      </c>
      <c r="WNB6" s="261" t="s">
        <v>320</v>
      </c>
      <c r="WNC6" s="261" t="s">
        <v>320</v>
      </c>
      <c r="WND6" s="261" t="s">
        <v>320</v>
      </c>
      <c r="WNE6" s="261" t="s">
        <v>320</v>
      </c>
      <c r="WNF6" s="261" t="s">
        <v>320</v>
      </c>
      <c r="WNG6" s="261" t="s">
        <v>320</v>
      </c>
      <c r="WNH6" s="261" t="s">
        <v>320</v>
      </c>
      <c r="WNI6" s="261" t="s">
        <v>320</v>
      </c>
      <c r="WNJ6" s="261" t="s">
        <v>320</v>
      </c>
      <c r="WNK6" s="261" t="s">
        <v>320</v>
      </c>
      <c r="WNL6" s="261" t="s">
        <v>320</v>
      </c>
      <c r="WNM6" s="261" t="s">
        <v>320</v>
      </c>
      <c r="WNN6" s="261" t="s">
        <v>320</v>
      </c>
      <c r="WNO6" s="261" t="s">
        <v>320</v>
      </c>
      <c r="WNP6" s="261" t="s">
        <v>320</v>
      </c>
      <c r="WNQ6" s="261" t="s">
        <v>320</v>
      </c>
      <c r="WNR6" s="261" t="s">
        <v>320</v>
      </c>
      <c r="WNS6" s="261" t="s">
        <v>320</v>
      </c>
      <c r="WNT6" s="261" t="s">
        <v>320</v>
      </c>
      <c r="WNU6" s="261" t="s">
        <v>320</v>
      </c>
      <c r="WNV6" s="261" t="s">
        <v>320</v>
      </c>
      <c r="WNW6" s="261" t="s">
        <v>320</v>
      </c>
      <c r="WNX6" s="261" t="s">
        <v>320</v>
      </c>
      <c r="WNY6" s="261" t="s">
        <v>320</v>
      </c>
      <c r="WNZ6" s="261" t="s">
        <v>320</v>
      </c>
      <c r="WOA6" s="261" t="s">
        <v>320</v>
      </c>
      <c r="WOB6" s="261" t="s">
        <v>320</v>
      </c>
      <c r="WOC6" s="261" t="s">
        <v>320</v>
      </c>
      <c r="WOD6" s="261" t="s">
        <v>320</v>
      </c>
      <c r="WOE6" s="261" t="s">
        <v>320</v>
      </c>
      <c r="WOF6" s="261" t="s">
        <v>320</v>
      </c>
      <c r="WOG6" s="261" t="s">
        <v>320</v>
      </c>
      <c r="WOH6" s="261" t="s">
        <v>320</v>
      </c>
      <c r="WOI6" s="261" t="s">
        <v>320</v>
      </c>
      <c r="WOJ6" s="261" t="s">
        <v>320</v>
      </c>
      <c r="WOK6" s="261" t="s">
        <v>320</v>
      </c>
      <c r="WOL6" s="261" t="s">
        <v>320</v>
      </c>
      <c r="WOM6" s="261" t="s">
        <v>320</v>
      </c>
      <c r="WON6" s="261" t="s">
        <v>320</v>
      </c>
      <c r="WOO6" s="261" t="s">
        <v>320</v>
      </c>
      <c r="WOP6" s="261" t="s">
        <v>320</v>
      </c>
      <c r="WOQ6" s="261" t="s">
        <v>320</v>
      </c>
      <c r="WOR6" s="261" t="s">
        <v>320</v>
      </c>
      <c r="WOS6" s="261" t="s">
        <v>320</v>
      </c>
      <c r="WOT6" s="261" t="s">
        <v>320</v>
      </c>
      <c r="WOU6" s="261" t="s">
        <v>320</v>
      </c>
      <c r="WOV6" s="261" t="s">
        <v>320</v>
      </c>
      <c r="WOW6" s="261" t="s">
        <v>320</v>
      </c>
      <c r="WOX6" s="261" t="s">
        <v>320</v>
      </c>
      <c r="WOY6" s="261" t="s">
        <v>320</v>
      </c>
      <c r="WOZ6" s="261" t="s">
        <v>320</v>
      </c>
      <c r="WPA6" s="261" t="s">
        <v>320</v>
      </c>
      <c r="WPB6" s="261" t="s">
        <v>320</v>
      </c>
      <c r="WPC6" s="261" t="s">
        <v>320</v>
      </c>
      <c r="WPD6" s="261" t="s">
        <v>320</v>
      </c>
      <c r="WPE6" s="261" t="s">
        <v>320</v>
      </c>
      <c r="WPF6" s="261" t="s">
        <v>320</v>
      </c>
      <c r="WPG6" s="261" t="s">
        <v>320</v>
      </c>
      <c r="WPH6" s="261" t="s">
        <v>320</v>
      </c>
      <c r="WPI6" s="261" t="s">
        <v>320</v>
      </c>
      <c r="WPJ6" s="261" t="s">
        <v>320</v>
      </c>
      <c r="WPK6" s="261" t="s">
        <v>320</v>
      </c>
      <c r="WPL6" s="261" t="s">
        <v>320</v>
      </c>
      <c r="WPM6" s="261" t="s">
        <v>320</v>
      </c>
      <c r="WPN6" s="261" t="s">
        <v>320</v>
      </c>
      <c r="WPO6" s="261" t="s">
        <v>320</v>
      </c>
      <c r="WPP6" s="261" t="s">
        <v>320</v>
      </c>
      <c r="WPQ6" s="261" t="s">
        <v>320</v>
      </c>
      <c r="WPR6" s="261" t="s">
        <v>320</v>
      </c>
      <c r="WPS6" s="261" t="s">
        <v>320</v>
      </c>
      <c r="WPT6" s="261" t="s">
        <v>320</v>
      </c>
      <c r="WPU6" s="261" t="s">
        <v>320</v>
      </c>
      <c r="WPV6" s="261" t="s">
        <v>320</v>
      </c>
      <c r="WPW6" s="261" t="s">
        <v>320</v>
      </c>
      <c r="WPX6" s="261" t="s">
        <v>320</v>
      </c>
      <c r="WPY6" s="261" t="s">
        <v>320</v>
      </c>
      <c r="WPZ6" s="261" t="s">
        <v>320</v>
      </c>
      <c r="WQA6" s="261" t="s">
        <v>320</v>
      </c>
      <c r="WQB6" s="261" t="s">
        <v>320</v>
      </c>
      <c r="WQC6" s="261" t="s">
        <v>320</v>
      </c>
      <c r="WQD6" s="261" t="s">
        <v>320</v>
      </c>
      <c r="WQE6" s="261" t="s">
        <v>320</v>
      </c>
      <c r="WQF6" s="261" t="s">
        <v>320</v>
      </c>
      <c r="WQG6" s="261" t="s">
        <v>320</v>
      </c>
      <c r="WQH6" s="261" t="s">
        <v>320</v>
      </c>
      <c r="WQI6" s="261" t="s">
        <v>320</v>
      </c>
      <c r="WQJ6" s="261" t="s">
        <v>320</v>
      </c>
      <c r="WQK6" s="261" t="s">
        <v>320</v>
      </c>
      <c r="WQL6" s="261" t="s">
        <v>320</v>
      </c>
      <c r="WQM6" s="261" t="s">
        <v>320</v>
      </c>
      <c r="WQN6" s="261" t="s">
        <v>320</v>
      </c>
      <c r="WQO6" s="261" t="s">
        <v>320</v>
      </c>
      <c r="WQP6" s="261" t="s">
        <v>320</v>
      </c>
      <c r="WQQ6" s="261" t="s">
        <v>320</v>
      </c>
      <c r="WQR6" s="261" t="s">
        <v>320</v>
      </c>
      <c r="WQS6" s="261" t="s">
        <v>320</v>
      </c>
      <c r="WQT6" s="261" t="s">
        <v>320</v>
      </c>
      <c r="WQU6" s="261" t="s">
        <v>320</v>
      </c>
      <c r="WQV6" s="261" t="s">
        <v>320</v>
      </c>
      <c r="WQW6" s="261" t="s">
        <v>320</v>
      </c>
      <c r="WQX6" s="261" t="s">
        <v>320</v>
      </c>
      <c r="WQY6" s="261" t="s">
        <v>320</v>
      </c>
      <c r="WQZ6" s="261" t="s">
        <v>320</v>
      </c>
      <c r="WRA6" s="261" t="s">
        <v>320</v>
      </c>
      <c r="WRB6" s="261" t="s">
        <v>320</v>
      </c>
      <c r="WRC6" s="261" t="s">
        <v>320</v>
      </c>
      <c r="WRD6" s="261" t="s">
        <v>320</v>
      </c>
      <c r="WRE6" s="261" t="s">
        <v>320</v>
      </c>
      <c r="WRF6" s="261" t="s">
        <v>320</v>
      </c>
      <c r="WRG6" s="261" t="s">
        <v>320</v>
      </c>
      <c r="WRH6" s="261" t="s">
        <v>320</v>
      </c>
      <c r="WRI6" s="261" t="s">
        <v>320</v>
      </c>
      <c r="WRJ6" s="261" t="s">
        <v>320</v>
      </c>
      <c r="WRK6" s="261" t="s">
        <v>320</v>
      </c>
      <c r="WRL6" s="261" t="s">
        <v>320</v>
      </c>
      <c r="WRM6" s="261" t="s">
        <v>320</v>
      </c>
      <c r="WRN6" s="261" t="s">
        <v>320</v>
      </c>
      <c r="WRO6" s="261" t="s">
        <v>320</v>
      </c>
      <c r="WRP6" s="261" t="s">
        <v>320</v>
      </c>
      <c r="WRQ6" s="261" t="s">
        <v>320</v>
      </c>
      <c r="WRR6" s="261" t="s">
        <v>320</v>
      </c>
      <c r="WRS6" s="261" t="s">
        <v>320</v>
      </c>
      <c r="WRT6" s="261" t="s">
        <v>320</v>
      </c>
      <c r="WRU6" s="261" t="s">
        <v>320</v>
      </c>
      <c r="WRV6" s="261" t="s">
        <v>320</v>
      </c>
      <c r="WRW6" s="261" t="s">
        <v>320</v>
      </c>
      <c r="WRX6" s="261" t="s">
        <v>320</v>
      </c>
      <c r="WRY6" s="261" t="s">
        <v>320</v>
      </c>
      <c r="WRZ6" s="261" t="s">
        <v>320</v>
      </c>
      <c r="WSA6" s="261" t="s">
        <v>320</v>
      </c>
      <c r="WSB6" s="261" t="s">
        <v>320</v>
      </c>
      <c r="WSC6" s="261" t="s">
        <v>320</v>
      </c>
      <c r="WSD6" s="261" t="s">
        <v>320</v>
      </c>
      <c r="WSE6" s="261" t="s">
        <v>320</v>
      </c>
      <c r="WSF6" s="261" t="s">
        <v>320</v>
      </c>
      <c r="WSG6" s="261" t="s">
        <v>320</v>
      </c>
      <c r="WSH6" s="261" t="s">
        <v>320</v>
      </c>
      <c r="WSI6" s="261" t="s">
        <v>320</v>
      </c>
      <c r="WSJ6" s="261" t="s">
        <v>320</v>
      </c>
      <c r="WSK6" s="261" t="s">
        <v>320</v>
      </c>
      <c r="WSL6" s="261" t="s">
        <v>320</v>
      </c>
      <c r="WSM6" s="261" t="s">
        <v>320</v>
      </c>
      <c r="WSN6" s="261" t="s">
        <v>320</v>
      </c>
      <c r="WSO6" s="261" t="s">
        <v>320</v>
      </c>
      <c r="WSP6" s="261" t="s">
        <v>320</v>
      </c>
      <c r="WSQ6" s="261" t="s">
        <v>320</v>
      </c>
      <c r="WSR6" s="261" t="s">
        <v>320</v>
      </c>
      <c r="WSS6" s="261" t="s">
        <v>320</v>
      </c>
      <c r="WST6" s="261" t="s">
        <v>320</v>
      </c>
      <c r="WSU6" s="261" t="s">
        <v>320</v>
      </c>
      <c r="WSV6" s="261" t="s">
        <v>320</v>
      </c>
      <c r="WSW6" s="261" t="s">
        <v>320</v>
      </c>
      <c r="WSX6" s="261" t="s">
        <v>320</v>
      </c>
      <c r="WSY6" s="261" t="s">
        <v>320</v>
      </c>
      <c r="WSZ6" s="261" t="s">
        <v>320</v>
      </c>
      <c r="WTA6" s="261" t="s">
        <v>320</v>
      </c>
      <c r="WTB6" s="261" t="s">
        <v>320</v>
      </c>
      <c r="WTC6" s="261" t="s">
        <v>320</v>
      </c>
      <c r="WTD6" s="261" t="s">
        <v>320</v>
      </c>
      <c r="WTE6" s="261" t="s">
        <v>320</v>
      </c>
      <c r="WTF6" s="261" t="s">
        <v>320</v>
      </c>
      <c r="WTG6" s="261" t="s">
        <v>320</v>
      </c>
      <c r="WTH6" s="261" t="s">
        <v>320</v>
      </c>
      <c r="WTI6" s="261" t="s">
        <v>320</v>
      </c>
      <c r="WTJ6" s="261" t="s">
        <v>320</v>
      </c>
      <c r="WTK6" s="261" t="s">
        <v>320</v>
      </c>
      <c r="WTL6" s="261" t="s">
        <v>320</v>
      </c>
      <c r="WTM6" s="261" t="s">
        <v>320</v>
      </c>
      <c r="WTN6" s="261" t="s">
        <v>320</v>
      </c>
      <c r="WTO6" s="261" t="s">
        <v>320</v>
      </c>
      <c r="WTP6" s="261" t="s">
        <v>320</v>
      </c>
      <c r="WTQ6" s="261" t="s">
        <v>320</v>
      </c>
      <c r="WTR6" s="261" t="s">
        <v>320</v>
      </c>
      <c r="WTS6" s="261" t="s">
        <v>320</v>
      </c>
      <c r="WTT6" s="261" t="s">
        <v>320</v>
      </c>
      <c r="WTU6" s="261" t="s">
        <v>320</v>
      </c>
      <c r="WTV6" s="261" t="s">
        <v>320</v>
      </c>
      <c r="WTW6" s="261" t="s">
        <v>320</v>
      </c>
      <c r="WTX6" s="261" t="s">
        <v>320</v>
      </c>
      <c r="WTY6" s="261" t="s">
        <v>320</v>
      </c>
      <c r="WTZ6" s="261" t="s">
        <v>320</v>
      </c>
      <c r="WUA6" s="261" t="s">
        <v>320</v>
      </c>
      <c r="WUB6" s="261" t="s">
        <v>320</v>
      </c>
      <c r="WUC6" s="261" t="s">
        <v>320</v>
      </c>
      <c r="WUD6" s="261" t="s">
        <v>320</v>
      </c>
      <c r="WUE6" s="261" t="s">
        <v>320</v>
      </c>
      <c r="WUF6" s="261" t="s">
        <v>320</v>
      </c>
      <c r="WUG6" s="261" t="s">
        <v>320</v>
      </c>
      <c r="WUH6" s="261" t="s">
        <v>320</v>
      </c>
      <c r="WUI6" s="261" t="s">
        <v>320</v>
      </c>
      <c r="WUJ6" s="261" t="s">
        <v>320</v>
      </c>
      <c r="WUK6" s="261" t="s">
        <v>320</v>
      </c>
      <c r="WUL6" s="261" t="s">
        <v>320</v>
      </c>
      <c r="WUM6" s="261" t="s">
        <v>320</v>
      </c>
      <c r="WUN6" s="261" t="s">
        <v>320</v>
      </c>
      <c r="WUO6" s="261" t="s">
        <v>320</v>
      </c>
      <c r="WUP6" s="261" t="s">
        <v>320</v>
      </c>
      <c r="WUQ6" s="261" t="s">
        <v>320</v>
      </c>
      <c r="WUR6" s="261" t="s">
        <v>320</v>
      </c>
      <c r="WUS6" s="261" t="s">
        <v>320</v>
      </c>
      <c r="WUT6" s="261" t="s">
        <v>320</v>
      </c>
      <c r="WUU6" s="261" t="s">
        <v>320</v>
      </c>
      <c r="WUV6" s="261" t="s">
        <v>320</v>
      </c>
      <c r="WUW6" s="261" t="s">
        <v>320</v>
      </c>
      <c r="WUX6" s="261" t="s">
        <v>320</v>
      </c>
      <c r="WUY6" s="261" t="s">
        <v>320</v>
      </c>
      <c r="WUZ6" s="261" t="s">
        <v>320</v>
      </c>
      <c r="WVA6" s="261" t="s">
        <v>320</v>
      </c>
      <c r="WVB6" s="261" t="s">
        <v>320</v>
      </c>
      <c r="WVC6" s="261" t="s">
        <v>320</v>
      </c>
      <c r="WVD6" s="261" t="s">
        <v>320</v>
      </c>
      <c r="WVE6" s="261" t="s">
        <v>320</v>
      </c>
      <c r="WVF6" s="261" t="s">
        <v>320</v>
      </c>
      <c r="WVG6" s="261" t="s">
        <v>320</v>
      </c>
      <c r="WVH6" s="261" t="s">
        <v>320</v>
      </c>
      <c r="WVI6" s="261" t="s">
        <v>320</v>
      </c>
      <c r="WVJ6" s="261" t="s">
        <v>320</v>
      </c>
      <c r="WVK6" s="261" t="s">
        <v>320</v>
      </c>
      <c r="WVL6" s="261" t="s">
        <v>320</v>
      </c>
      <c r="WVM6" s="261" t="s">
        <v>320</v>
      </c>
      <c r="WVN6" s="261" t="s">
        <v>320</v>
      </c>
      <c r="WVO6" s="261" t="s">
        <v>320</v>
      </c>
      <c r="WVP6" s="261" t="s">
        <v>320</v>
      </c>
      <c r="WVQ6" s="261" t="s">
        <v>320</v>
      </c>
      <c r="WVR6" s="261" t="s">
        <v>320</v>
      </c>
      <c r="WVS6" s="261" t="s">
        <v>320</v>
      </c>
      <c r="WVT6" s="261" t="s">
        <v>320</v>
      </c>
      <c r="WVU6" s="261" t="s">
        <v>320</v>
      </c>
      <c r="WVV6" s="261" t="s">
        <v>320</v>
      </c>
      <c r="WVW6" s="261" t="s">
        <v>320</v>
      </c>
      <c r="WVX6" s="261" t="s">
        <v>320</v>
      </c>
      <c r="WVY6" s="261" t="s">
        <v>320</v>
      </c>
      <c r="WVZ6" s="261" t="s">
        <v>320</v>
      </c>
      <c r="WWA6" s="261" t="s">
        <v>320</v>
      </c>
      <c r="WWB6" s="261" t="s">
        <v>320</v>
      </c>
      <c r="WWC6" s="261" t="s">
        <v>320</v>
      </c>
      <c r="WWD6" s="261" t="s">
        <v>320</v>
      </c>
      <c r="WWE6" s="261" t="s">
        <v>320</v>
      </c>
      <c r="WWF6" s="261" t="s">
        <v>320</v>
      </c>
      <c r="WWG6" s="261" t="s">
        <v>320</v>
      </c>
      <c r="WWH6" s="261" t="s">
        <v>320</v>
      </c>
      <c r="WWI6" s="261" t="s">
        <v>320</v>
      </c>
      <c r="WWJ6" s="261" t="s">
        <v>320</v>
      </c>
      <c r="WWK6" s="261" t="s">
        <v>320</v>
      </c>
      <c r="WWL6" s="261" t="s">
        <v>320</v>
      </c>
      <c r="WWM6" s="261" t="s">
        <v>320</v>
      </c>
      <c r="WWN6" s="261" t="s">
        <v>320</v>
      </c>
      <c r="WWO6" s="261" t="s">
        <v>320</v>
      </c>
      <c r="WWP6" s="261" t="s">
        <v>320</v>
      </c>
      <c r="WWQ6" s="261" t="s">
        <v>320</v>
      </c>
      <c r="WWR6" s="261" t="s">
        <v>320</v>
      </c>
      <c r="WWS6" s="261" t="s">
        <v>320</v>
      </c>
      <c r="WWT6" s="261" t="s">
        <v>320</v>
      </c>
      <c r="WWU6" s="261" t="s">
        <v>320</v>
      </c>
      <c r="WWV6" s="261" t="s">
        <v>320</v>
      </c>
      <c r="WWW6" s="261" t="s">
        <v>320</v>
      </c>
      <c r="WWX6" s="261" t="s">
        <v>320</v>
      </c>
      <c r="WWY6" s="261" t="s">
        <v>320</v>
      </c>
      <c r="WWZ6" s="261" t="s">
        <v>320</v>
      </c>
      <c r="WXA6" s="261" t="s">
        <v>320</v>
      </c>
      <c r="WXB6" s="261" t="s">
        <v>320</v>
      </c>
      <c r="WXC6" s="261" t="s">
        <v>320</v>
      </c>
      <c r="WXD6" s="261" t="s">
        <v>320</v>
      </c>
      <c r="WXE6" s="261" t="s">
        <v>320</v>
      </c>
      <c r="WXF6" s="261" t="s">
        <v>320</v>
      </c>
      <c r="WXG6" s="261" t="s">
        <v>320</v>
      </c>
      <c r="WXH6" s="261" t="s">
        <v>320</v>
      </c>
      <c r="WXI6" s="261" t="s">
        <v>320</v>
      </c>
      <c r="WXJ6" s="261" t="s">
        <v>320</v>
      </c>
      <c r="WXK6" s="261" t="s">
        <v>320</v>
      </c>
      <c r="WXL6" s="261" t="s">
        <v>320</v>
      </c>
      <c r="WXM6" s="261" t="s">
        <v>320</v>
      </c>
      <c r="WXN6" s="261" t="s">
        <v>320</v>
      </c>
      <c r="WXO6" s="261" t="s">
        <v>320</v>
      </c>
      <c r="WXP6" s="261" t="s">
        <v>320</v>
      </c>
      <c r="WXQ6" s="261" t="s">
        <v>320</v>
      </c>
      <c r="WXR6" s="261" t="s">
        <v>320</v>
      </c>
      <c r="WXS6" s="261" t="s">
        <v>320</v>
      </c>
      <c r="WXT6" s="261" t="s">
        <v>320</v>
      </c>
      <c r="WXU6" s="261" t="s">
        <v>320</v>
      </c>
      <c r="WXV6" s="261" t="s">
        <v>320</v>
      </c>
      <c r="WXW6" s="261" t="s">
        <v>320</v>
      </c>
      <c r="WXX6" s="261" t="s">
        <v>320</v>
      </c>
      <c r="WXY6" s="261" t="s">
        <v>320</v>
      </c>
      <c r="WXZ6" s="261" t="s">
        <v>320</v>
      </c>
      <c r="WYA6" s="261" t="s">
        <v>320</v>
      </c>
      <c r="WYB6" s="261" t="s">
        <v>320</v>
      </c>
      <c r="WYC6" s="261" t="s">
        <v>320</v>
      </c>
      <c r="WYD6" s="261" t="s">
        <v>320</v>
      </c>
      <c r="WYE6" s="261" t="s">
        <v>320</v>
      </c>
      <c r="WYF6" s="261" t="s">
        <v>320</v>
      </c>
      <c r="WYG6" s="261" t="s">
        <v>320</v>
      </c>
      <c r="WYH6" s="261" t="s">
        <v>320</v>
      </c>
      <c r="WYI6" s="261" t="s">
        <v>320</v>
      </c>
      <c r="WYJ6" s="261" t="s">
        <v>320</v>
      </c>
      <c r="WYK6" s="261" t="s">
        <v>320</v>
      </c>
      <c r="WYL6" s="261" t="s">
        <v>320</v>
      </c>
      <c r="WYM6" s="261" t="s">
        <v>320</v>
      </c>
      <c r="WYN6" s="261" t="s">
        <v>320</v>
      </c>
      <c r="WYO6" s="261" t="s">
        <v>320</v>
      </c>
      <c r="WYP6" s="261" t="s">
        <v>320</v>
      </c>
      <c r="WYQ6" s="261" t="s">
        <v>320</v>
      </c>
      <c r="WYR6" s="261" t="s">
        <v>320</v>
      </c>
      <c r="WYS6" s="261" t="s">
        <v>320</v>
      </c>
      <c r="WYT6" s="261" t="s">
        <v>320</v>
      </c>
      <c r="WYU6" s="261" t="s">
        <v>320</v>
      </c>
      <c r="WYV6" s="261" t="s">
        <v>320</v>
      </c>
      <c r="WYW6" s="261" t="s">
        <v>320</v>
      </c>
      <c r="WYX6" s="261" t="s">
        <v>320</v>
      </c>
      <c r="WYY6" s="261" t="s">
        <v>320</v>
      </c>
      <c r="WYZ6" s="261" t="s">
        <v>320</v>
      </c>
      <c r="WZA6" s="261" t="s">
        <v>320</v>
      </c>
      <c r="WZB6" s="261" t="s">
        <v>320</v>
      </c>
      <c r="WZC6" s="261" t="s">
        <v>320</v>
      </c>
      <c r="WZD6" s="261" t="s">
        <v>320</v>
      </c>
      <c r="WZE6" s="261" t="s">
        <v>320</v>
      </c>
      <c r="WZF6" s="261" t="s">
        <v>320</v>
      </c>
      <c r="WZG6" s="261" t="s">
        <v>320</v>
      </c>
      <c r="WZH6" s="261" t="s">
        <v>320</v>
      </c>
      <c r="WZI6" s="261" t="s">
        <v>320</v>
      </c>
      <c r="WZJ6" s="261" t="s">
        <v>320</v>
      </c>
      <c r="WZK6" s="261" t="s">
        <v>320</v>
      </c>
      <c r="WZL6" s="261" t="s">
        <v>320</v>
      </c>
      <c r="WZM6" s="261" t="s">
        <v>320</v>
      </c>
      <c r="WZN6" s="261" t="s">
        <v>320</v>
      </c>
      <c r="WZO6" s="261" t="s">
        <v>320</v>
      </c>
      <c r="WZP6" s="261" t="s">
        <v>320</v>
      </c>
      <c r="WZQ6" s="261" t="s">
        <v>320</v>
      </c>
      <c r="WZR6" s="261" t="s">
        <v>320</v>
      </c>
      <c r="WZS6" s="261" t="s">
        <v>320</v>
      </c>
      <c r="WZT6" s="261" t="s">
        <v>320</v>
      </c>
      <c r="WZU6" s="261" t="s">
        <v>320</v>
      </c>
      <c r="WZV6" s="261" t="s">
        <v>320</v>
      </c>
      <c r="WZW6" s="261" t="s">
        <v>320</v>
      </c>
      <c r="WZX6" s="261" t="s">
        <v>320</v>
      </c>
      <c r="WZY6" s="261" t="s">
        <v>320</v>
      </c>
      <c r="WZZ6" s="261" t="s">
        <v>320</v>
      </c>
      <c r="XAA6" s="261" t="s">
        <v>320</v>
      </c>
      <c r="XAB6" s="261" t="s">
        <v>320</v>
      </c>
      <c r="XAC6" s="261" t="s">
        <v>320</v>
      </c>
      <c r="XAD6" s="261" t="s">
        <v>320</v>
      </c>
      <c r="XAE6" s="261" t="s">
        <v>320</v>
      </c>
      <c r="XAF6" s="261" t="s">
        <v>320</v>
      </c>
      <c r="XAG6" s="261" t="s">
        <v>320</v>
      </c>
      <c r="XAH6" s="261" t="s">
        <v>320</v>
      </c>
      <c r="XAI6" s="261" t="s">
        <v>320</v>
      </c>
      <c r="XAJ6" s="261" t="s">
        <v>320</v>
      </c>
      <c r="XAK6" s="261" t="s">
        <v>320</v>
      </c>
      <c r="XAL6" s="261" t="s">
        <v>320</v>
      </c>
      <c r="XAM6" s="261" t="s">
        <v>320</v>
      </c>
      <c r="XAN6" s="261" t="s">
        <v>320</v>
      </c>
      <c r="XAO6" s="261" t="s">
        <v>320</v>
      </c>
      <c r="XAP6" s="261" t="s">
        <v>320</v>
      </c>
      <c r="XAQ6" s="261" t="s">
        <v>320</v>
      </c>
      <c r="XAR6" s="261" t="s">
        <v>320</v>
      </c>
      <c r="XAS6" s="261" t="s">
        <v>320</v>
      </c>
      <c r="XAT6" s="261" t="s">
        <v>320</v>
      </c>
      <c r="XAU6" s="261" t="s">
        <v>320</v>
      </c>
      <c r="XAV6" s="261" t="s">
        <v>320</v>
      </c>
      <c r="XAW6" s="261" t="s">
        <v>320</v>
      </c>
      <c r="XAX6" s="261" t="s">
        <v>320</v>
      </c>
      <c r="XAY6" s="261" t="s">
        <v>320</v>
      </c>
      <c r="XAZ6" s="261" t="s">
        <v>320</v>
      </c>
      <c r="XBA6" s="261" t="s">
        <v>320</v>
      </c>
      <c r="XBB6" s="261" t="s">
        <v>320</v>
      </c>
      <c r="XBC6" s="261" t="s">
        <v>320</v>
      </c>
      <c r="XBD6" s="261" t="s">
        <v>320</v>
      </c>
      <c r="XBE6" s="261" t="s">
        <v>320</v>
      </c>
      <c r="XBF6" s="261" t="s">
        <v>320</v>
      </c>
      <c r="XBG6" s="261" t="s">
        <v>320</v>
      </c>
      <c r="XBH6" s="261" t="s">
        <v>320</v>
      </c>
      <c r="XBI6" s="261" t="s">
        <v>320</v>
      </c>
      <c r="XBJ6" s="261" t="s">
        <v>320</v>
      </c>
      <c r="XBK6" s="261" t="s">
        <v>320</v>
      </c>
      <c r="XBL6" s="261" t="s">
        <v>320</v>
      </c>
      <c r="XBM6" s="261" t="s">
        <v>320</v>
      </c>
      <c r="XBN6" s="261" t="s">
        <v>320</v>
      </c>
      <c r="XBO6" s="261" t="s">
        <v>320</v>
      </c>
      <c r="XBP6" s="261" t="s">
        <v>320</v>
      </c>
      <c r="XBQ6" s="261" t="s">
        <v>320</v>
      </c>
      <c r="XBR6" s="261" t="s">
        <v>320</v>
      </c>
      <c r="XBS6" s="261" t="s">
        <v>320</v>
      </c>
      <c r="XBT6" s="261" t="s">
        <v>320</v>
      </c>
      <c r="XBU6" s="261" t="s">
        <v>320</v>
      </c>
      <c r="XBV6" s="261" t="s">
        <v>320</v>
      </c>
      <c r="XBW6" s="261" t="s">
        <v>320</v>
      </c>
      <c r="XBX6" s="261" t="s">
        <v>320</v>
      </c>
      <c r="XBY6" s="261" t="s">
        <v>320</v>
      </c>
      <c r="XBZ6" s="261" t="s">
        <v>320</v>
      </c>
      <c r="XCA6" s="261" t="s">
        <v>320</v>
      </c>
      <c r="XCB6" s="261" t="s">
        <v>320</v>
      </c>
      <c r="XCC6" s="261" t="s">
        <v>320</v>
      </c>
      <c r="XCD6" s="261" t="s">
        <v>320</v>
      </c>
      <c r="XCE6" s="261" t="s">
        <v>320</v>
      </c>
      <c r="XCF6" s="261" t="s">
        <v>320</v>
      </c>
      <c r="XCG6" s="261" t="s">
        <v>320</v>
      </c>
      <c r="XCH6" s="261" t="s">
        <v>320</v>
      </c>
      <c r="XCI6" s="261" t="s">
        <v>320</v>
      </c>
      <c r="XCJ6" s="261" t="s">
        <v>320</v>
      </c>
      <c r="XCK6" s="261" t="s">
        <v>320</v>
      </c>
      <c r="XCL6" s="261" t="s">
        <v>320</v>
      </c>
      <c r="XCM6" s="261" t="s">
        <v>320</v>
      </c>
      <c r="XCN6" s="261" t="s">
        <v>320</v>
      </c>
      <c r="XCO6" s="261" t="s">
        <v>320</v>
      </c>
      <c r="XCP6" s="261" t="s">
        <v>320</v>
      </c>
      <c r="XCQ6" s="261" t="s">
        <v>320</v>
      </c>
      <c r="XCR6" s="261" t="s">
        <v>320</v>
      </c>
      <c r="XCS6" s="261" t="s">
        <v>320</v>
      </c>
      <c r="XCT6" s="261" t="s">
        <v>320</v>
      </c>
      <c r="XCU6" s="261" t="s">
        <v>320</v>
      </c>
      <c r="XCV6" s="261" t="s">
        <v>320</v>
      </c>
      <c r="XCW6" s="261" t="s">
        <v>320</v>
      </c>
      <c r="XCX6" s="261" t="s">
        <v>320</v>
      </c>
      <c r="XCY6" s="261" t="s">
        <v>320</v>
      </c>
      <c r="XCZ6" s="261" t="s">
        <v>320</v>
      </c>
      <c r="XDA6" s="261" t="s">
        <v>320</v>
      </c>
      <c r="XDB6" s="261" t="s">
        <v>320</v>
      </c>
      <c r="XDC6" s="261" t="s">
        <v>320</v>
      </c>
      <c r="XDD6" s="261" t="s">
        <v>320</v>
      </c>
      <c r="XDE6" s="261" t="s">
        <v>320</v>
      </c>
      <c r="XDF6" s="261" t="s">
        <v>320</v>
      </c>
      <c r="XDG6" s="261" t="s">
        <v>320</v>
      </c>
      <c r="XDH6" s="261" t="s">
        <v>320</v>
      </c>
      <c r="XDI6" s="261" t="s">
        <v>320</v>
      </c>
      <c r="XDJ6" s="261" t="s">
        <v>320</v>
      </c>
      <c r="XDK6" s="261" t="s">
        <v>320</v>
      </c>
      <c r="XDL6" s="261" t="s">
        <v>320</v>
      </c>
      <c r="XDM6" s="261" t="s">
        <v>320</v>
      </c>
      <c r="XDN6" s="261" t="s">
        <v>320</v>
      </c>
      <c r="XDO6" s="261" t="s">
        <v>320</v>
      </c>
      <c r="XDP6" s="261" t="s">
        <v>320</v>
      </c>
      <c r="XDQ6" s="261" t="s">
        <v>320</v>
      </c>
      <c r="XDR6" s="261" t="s">
        <v>320</v>
      </c>
      <c r="XDS6" s="261" t="s">
        <v>320</v>
      </c>
      <c r="XDT6" s="261" t="s">
        <v>320</v>
      </c>
      <c r="XDU6" s="261" t="s">
        <v>320</v>
      </c>
      <c r="XDV6" s="261" t="s">
        <v>320</v>
      </c>
      <c r="XDW6" s="261" t="s">
        <v>320</v>
      </c>
      <c r="XDX6" s="261" t="s">
        <v>320</v>
      </c>
      <c r="XDY6" s="261" t="s">
        <v>320</v>
      </c>
      <c r="XDZ6" s="261" t="s">
        <v>320</v>
      </c>
      <c r="XEA6" s="261" t="s">
        <v>320</v>
      </c>
      <c r="XEB6" s="261" t="s">
        <v>320</v>
      </c>
      <c r="XEC6" s="261" t="s">
        <v>320</v>
      </c>
      <c r="XED6" s="261" t="s">
        <v>320</v>
      </c>
      <c r="XEE6" s="261" t="s">
        <v>320</v>
      </c>
      <c r="XEF6" s="261" t="s">
        <v>320</v>
      </c>
      <c r="XEG6" s="261" t="s">
        <v>320</v>
      </c>
      <c r="XEH6" s="261" t="s">
        <v>320</v>
      </c>
      <c r="XEI6" s="261" t="s">
        <v>320</v>
      </c>
      <c r="XEJ6" s="261" t="s">
        <v>320</v>
      </c>
      <c r="XEK6" s="261" t="s">
        <v>320</v>
      </c>
      <c r="XEL6" s="261" t="s">
        <v>320</v>
      </c>
      <c r="XEM6" s="261" t="s">
        <v>320</v>
      </c>
      <c r="XEN6" s="261" t="s">
        <v>320</v>
      </c>
      <c r="XEO6" s="261" t="s">
        <v>320</v>
      </c>
      <c r="XEP6" s="261" t="s">
        <v>320</v>
      </c>
      <c r="XEQ6" s="261" t="s">
        <v>320</v>
      </c>
      <c r="XER6" s="261" t="s">
        <v>320</v>
      </c>
      <c r="XES6" s="261" t="s">
        <v>320</v>
      </c>
      <c r="XET6" s="261" t="s">
        <v>320</v>
      </c>
      <c r="XEU6" s="261" t="s">
        <v>320</v>
      </c>
      <c r="XEV6" s="261" t="s">
        <v>320</v>
      </c>
      <c r="XEW6" s="261" t="s">
        <v>320</v>
      </c>
      <c r="XEX6" s="261" t="s">
        <v>320</v>
      </c>
      <c r="XEY6" s="261" t="s">
        <v>320</v>
      </c>
      <c r="XEZ6" s="261" t="s">
        <v>320</v>
      </c>
      <c r="XFA6" s="261" t="s">
        <v>320</v>
      </c>
      <c r="XFB6" s="261" t="s">
        <v>320</v>
      </c>
      <c r="XFC6" s="261" t="s">
        <v>320</v>
      </c>
      <c r="XFD6" s="261" t="s">
        <v>320</v>
      </c>
    </row>
    <row r="7" spans="1:16384" s="268" customFormat="1">
      <c r="A7" s="269" t="s">
        <v>321</v>
      </c>
      <c r="B7" s="270" t="s">
        <v>423</v>
      </c>
      <c r="C7" s="271" t="s">
        <v>322</v>
      </c>
      <c r="D7" s="272" t="s">
        <v>424</v>
      </c>
      <c r="E7" s="273" t="s">
        <v>424</v>
      </c>
      <c r="F7" s="273" t="s">
        <v>424</v>
      </c>
      <c r="G7" s="273" t="s">
        <v>424</v>
      </c>
      <c r="H7" s="274" t="s">
        <v>424</v>
      </c>
      <c r="I7" s="273"/>
      <c r="J7" s="273"/>
      <c r="K7" s="273"/>
      <c r="L7" s="273"/>
      <c r="M7" s="274"/>
      <c r="N7" s="273">
        <v>100</v>
      </c>
      <c r="O7" s="273">
        <v>100</v>
      </c>
      <c r="P7" s="273">
        <v>100</v>
      </c>
      <c r="Q7" s="273">
        <v>100</v>
      </c>
      <c r="R7" s="274">
        <v>100</v>
      </c>
      <c r="S7" s="273"/>
      <c r="T7" s="273"/>
      <c r="U7" s="273"/>
      <c r="V7" s="273"/>
      <c r="W7" s="274"/>
      <c r="X7" s="273">
        <v>100</v>
      </c>
      <c r="Y7" s="273">
        <v>100</v>
      </c>
      <c r="Z7" s="273">
        <v>100</v>
      </c>
      <c r="AA7" s="273">
        <v>100</v>
      </c>
      <c r="AB7" s="274">
        <v>100</v>
      </c>
      <c r="AC7" s="275">
        <v>1</v>
      </c>
      <c r="AD7" s="275">
        <v>1</v>
      </c>
      <c r="AE7" s="275">
        <v>1</v>
      </c>
      <c r="AF7" s="275">
        <v>1</v>
      </c>
      <c r="AG7" s="276">
        <v>1</v>
      </c>
      <c r="AH7" s="275">
        <v>0</v>
      </c>
      <c r="AI7" s="275">
        <v>0</v>
      </c>
      <c r="AJ7" s="275">
        <v>0</v>
      </c>
      <c r="AK7" s="275">
        <v>0</v>
      </c>
      <c r="AL7" s="276">
        <v>0</v>
      </c>
      <c r="AM7" s="275">
        <v>0</v>
      </c>
      <c r="AN7" s="275">
        <v>0</v>
      </c>
      <c r="AO7" s="275">
        <v>0</v>
      </c>
      <c r="AP7" s="275">
        <v>0</v>
      </c>
      <c r="AQ7" s="276">
        <v>0</v>
      </c>
      <c r="AR7" s="273"/>
      <c r="AS7" s="273"/>
      <c r="AT7" s="273"/>
      <c r="AU7" s="273"/>
      <c r="AV7" s="274"/>
      <c r="AW7" s="273">
        <v>20</v>
      </c>
      <c r="AX7" s="273">
        <v>20</v>
      </c>
      <c r="AY7" s="273">
        <v>20</v>
      </c>
      <c r="AZ7" s="273">
        <v>20</v>
      </c>
      <c r="BA7" s="274">
        <v>20</v>
      </c>
      <c r="BB7" s="277">
        <v>6600</v>
      </c>
      <c r="BC7" s="277">
        <v>6600</v>
      </c>
      <c r="BD7" s="277">
        <v>6600</v>
      </c>
      <c r="BE7" s="277">
        <v>6600</v>
      </c>
      <c r="BF7" s="278">
        <v>6600</v>
      </c>
      <c r="BG7" s="277">
        <v>0</v>
      </c>
      <c r="BH7" s="277">
        <v>0</v>
      </c>
      <c r="BI7" s="277">
        <v>0</v>
      </c>
      <c r="BJ7" s="277">
        <v>0</v>
      </c>
      <c r="BK7" s="278">
        <v>0</v>
      </c>
      <c r="BL7" s="277">
        <v>270</v>
      </c>
      <c r="BM7" s="277">
        <v>270</v>
      </c>
      <c r="BN7" s="277">
        <v>270</v>
      </c>
      <c r="BO7" s="277">
        <v>270</v>
      </c>
      <c r="BP7" s="278">
        <v>270</v>
      </c>
      <c r="BQ7" s="279">
        <v>0</v>
      </c>
      <c r="BR7" s="277">
        <v>0</v>
      </c>
      <c r="BS7" s="277">
        <v>0</v>
      </c>
      <c r="BT7" s="277">
        <v>0</v>
      </c>
      <c r="BU7" s="278">
        <v>0</v>
      </c>
      <c r="BV7" s="280"/>
      <c r="BW7" s="281">
        <v>293.33333333333331</v>
      </c>
      <c r="BX7" s="281">
        <v>293.33333333333331</v>
      </c>
      <c r="BY7" s="281">
        <v>293.33333333333331</v>
      </c>
      <c r="BZ7" s="281">
        <v>293.33333333333331</v>
      </c>
      <c r="CA7" s="282">
        <v>293.33333333333331</v>
      </c>
      <c r="CB7" s="281">
        <v>0</v>
      </c>
      <c r="CC7" s="281">
        <v>0</v>
      </c>
      <c r="CD7" s="281">
        <v>0</v>
      </c>
      <c r="CE7" s="281">
        <v>0</v>
      </c>
      <c r="CF7" s="282">
        <v>0</v>
      </c>
      <c r="CG7" s="283">
        <v>12</v>
      </c>
      <c r="CH7" s="281">
        <v>12</v>
      </c>
      <c r="CI7" s="281">
        <v>12</v>
      </c>
      <c r="CJ7" s="281">
        <v>12</v>
      </c>
      <c r="CK7" s="282">
        <v>12</v>
      </c>
    </row>
    <row r="8" spans="1:16384" s="268" customFormat="1">
      <c r="A8" s="269" t="s">
        <v>323</v>
      </c>
      <c r="B8" s="270" t="s">
        <v>322</v>
      </c>
      <c r="C8" s="271" t="s">
        <v>324</v>
      </c>
      <c r="D8" s="272">
        <v>400</v>
      </c>
      <c r="E8" s="273">
        <v>400</v>
      </c>
      <c r="F8" s="273">
        <v>400</v>
      </c>
      <c r="G8" s="273">
        <v>400</v>
      </c>
      <c r="H8" s="274">
        <v>400</v>
      </c>
      <c r="I8" s="273"/>
      <c r="J8" s="273"/>
      <c r="K8" s="273"/>
      <c r="L8" s="273"/>
      <c r="M8" s="274"/>
      <c r="N8" s="273">
        <v>100</v>
      </c>
      <c r="O8" s="273">
        <v>100</v>
      </c>
      <c r="P8" s="273">
        <v>100</v>
      </c>
      <c r="Q8" s="273">
        <v>100</v>
      </c>
      <c r="R8" s="274">
        <v>100</v>
      </c>
      <c r="S8" s="273"/>
      <c r="T8" s="273"/>
      <c r="U8" s="273"/>
      <c r="V8" s="273"/>
      <c r="W8" s="274"/>
      <c r="X8" s="273">
        <v>100</v>
      </c>
      <c r="Y8" s="273">
        <v>100</v>
      </c>
      <c r="Z8" s="273">
        <v>100</v>
      </c>
      <c r="AA8" s="273">
        <v>100</v>
      </c>
      <c r="AB8" s="274">
        <v>100</v>
      </c>
      <c r="AC8" s="275">
        <v>0.96</v>
      </c>
      <c r="AD8" s="275">
        <v>0.96</v>
      </c>
      <c r="AE8" s="275">
        <v>0.96</v>
      </c>
      <c r="AF8" s="275">
        <v>0.96</v>
      </c>
      <c r="AG8" s="276">
        <v>0.96</v>
      </c>
      <c r="AH8" s="275">
        <v>0</v>
      </c>
      <c r="AI8" s="275">
        <v>0</v>
      </c>
      <c r="AJ8" s="275">
        <v>0</v>
      </c>
      <c r="AK8" s="275">
        <v>0</v>
      </c>
      <c r="AL8" s="276">
        <v>0</v>
      </c>
      <c r="AM8" s="275">
        <v>0</v>
      </c>
      <c r="AN8" s="275">
        <v>0</v>
      </c>
      <c r="AO8" s="275">
        <v>0</v>
      </c>
      <c r="AP8" s="275">
        <v>0</v>
      </c>
      <c r="AQ8" s="276">
        <v>0</v>
      </c>
      <c r="AR8" s="273"/>
      <c r="AS8" s="273"/>
      <c r="AT8" s="273"/>
      <c r="AU8" s="273"/>
      <c r="AV8" s="274"/>
      <c r="AW8" s="273">
        <v>20</v>
      </c>
      <c r="AX8" s="273">
        <v>20</v>
      </c>
      <c r="AY8" s="273">
        <v>20</v>
      </c>
      <c r="AZ8" s="273">
        <v>20</v>
      </c>
      <c r="BA8" s="274">
        <v>20</v>
      </c>
      <c r="BB8" s="277">
        <v>32000</v>
      </c>
      <c r="BC8" s="277">
        <v>32000</v>
      </c>
      <c r="BD8" s="277">
        <v>32000</v>
      </c>
      <c r="BE8" s="277">
        <v>32000</v>
      </c>
      <c r="BF8" s="278">
        <v>32000</v>
      </c>
      <c r="BG8" s="277">
        <v>0</v>
      </c>
      <c r="BH8" s="277">
        <v>0</v>
      </c>
      <c r="BI8" s="277">
        <v>0</v>
      </c>
      <c r="BJ8" s="277">
        <v>0</v>
      </c>
      <c r="BK8" s="278">
        <v>0</v>
      </c>
      <c r="BL8" s="277">
        <v>500</v>
      </c>
      <c r="BM8" s="277">
        <v>500</v>
      </c>
      <c r="BN8" s="277">
        <v>500</v>
      </c>
      <c r="BO8" s="277">
        <v>500</v>
      </c>
      <c r="BP8" s="278">
        <v>500</v>
      </c>
      <c r="BQ8" s="279">
        <v>0</v>
      </c>
      <c r="BR8" s="277">
        <v>0</v>
      </c>
      <c r="BS8" s="277">
        <v>0</v>
      </c>
      <c r="BT8" s="277">
        <v>0</v>
      </c>
      <c r="BU8" s="278">
        <v>0</v>
      </c>
      <c r="BV8" s="280"/>
      <c r="BW8" s="277">
        <v>80</v>
      </c>
      <c r="BX8" s="277">
        <v>80</v>
      </c>
      <c r="BY8" s="277">
        <v>80</v>
      </c>
      <c r="BZ8" s="277">
        <v>80</v>
      </c>
      <c r="CA8" s="278">
        <v>80</v>
      </c>
      <c r="CB8" s="277">
        <v>0</v>
      </c>
      <c r="CC8" s="277">
        <v>0</v>
      </c>
      <c r="CD8" s="277">
        <v>0</v>
      </c>
      <c r="CE8" s="277">
        <v>0</v>
      </c>
      <c r="CF8" s="278">
        <v>0</v>
      </c>
      <c r="CG8" s="279">
        <v>1.25</v>
      </c>
      <c r="CH8" s="277">
        <v>1.25</v>
      </c>
      <c r="CI8" s="277">
        <v>1.25</v>
      </c>
      <c r="CJ8" s="277">
        <v>1.25</v>
      </c>
      <c r="CK8" s="278">
        <v>1.25</v>
      </c>
    </row>
    <row r="9" spans="1:16384" s="268" customFormat="1">
      <c r="A9" s="269" t="s">
        <v>325</v>
      </c>
      <c r="B9" s="270" t="s">
        <v>326</v>
      </c>
      <c r="C9" s="271" t="s">
        <v>326</v>
      </c>
      <c r="D9" s="272" t="s">
        <v>425</v>
      </c>
      <c r="E9" s="273" t="s">
        <v>426</v>
      </c>
      <c r="F9" s="273" t="s">
        <v>427</v>
      </c>
      <c r="G9" s="273" t="s">
        <v>427</v>
      </c>
      <c r="H9" s="274" t="s">
        <v>428</v>
      </c>
      <c r="I9" s="273"/>
      <c r="J9" s="273"/>
      <c r="K9" s="273"/>
      <c r="L9" s="273"/>
      <c r="M9" s="274"/>
      <c r="N9" s="273">
        <v>100</v>
      </c>
      <c r="O9" s="273">
        <v>100</v>
      </c>
      <c r="P9" s="273">
        <v>100</v>
      </c>
      <c r="Q9" s="273">
        <v>100</v>
      </c>
      <c r="R9" s="274">
        <v>100</v>
      </c>
      <c r="S9" s="273"/>
      <c r="T9" s="273"/>
      <c r="U9" s="273"/>
      <c r="V9" s="273"/>
      <c r="W9" s="274"/>
      <c r="X9" s="273">
        <v>100</v>
      </c>
      <c r="Y9" s="273">
        <v>100</v>
      </c>
      <c r="Z9" s="273">
        <v>100</v>
      </c>
      <c r="AA9" s="273">
        <v>100</v>
      </c>
      <c r="AB9" s="274">
        <v>100</v>
      </c>
      <c r="AC9" s="275">
        <v>1.02</v>
      </c>
      <c r="AD9" s="275">
        <v>1.02</v>
      </c>
      <c r="AE9" s="275">
        <v>1.02</v>
      </c>
      <c r="AF9" s="275">
        <v>1.02</v>
      </c>
      <c r="AG9" s="276">
        <v>1.02</v>
      </c>
      <c r="AH9" s="275">
        <v>0</v>
      </c>
      <c r="AI9" s="275">
        <v>0</v>
      </c>
      <c r="AJ9" s="275">
        <v>0</v>
      </c>
      <c r="AK9" s="275">
        <v>0</v>
      </c>
      <c r="AL9" s="276">
        <v>0</v>
      </c>
      <c r="AM9" s="275">
        <v>0</v>
      </c>
      <c r="AN9" s="275">
        <v>0</v>
      </c>
      <c r="AO9" s="275">
        <v>0</v>
      </c>
      <c r="AP9" s="275">
        <v>0</v>
      </c>
      <c r="AQ9" s="276">
        <v>0</v>
      </c>
      <c r="AR9" s="273" t="s">
        <v>429</v>
      </c>
      <c r="AS9" s="273" t="s">
        <v>430</v>
      </c>
      <c r="AT9" s="273" t="s">
        <v>431</v>
      </c>
      <c r="AU9" s="273" t="s">
        <v>432</v>
      </c>
      <c r="AV9" s="274" t="s">
        <v>432</v>
      </c>
      <c r="AW9" s="273">
        <v>22</v>
      </c>
      <c r="AX9" s="273">
        <v>22</v>
      </c>
      <c r="AY9" s="273">
        <v>22</v>
      </c>
      <c r="AZ9" s="273">
        <v>22</v>
      </c>
      <c r="BA9" s="274">
        <v>22</v>
      </c>
      <c r="BB9" s="273">
        <v>4000</v>
      </c>
      <c r="BC9" s="273">
        <v>4000</v>
      </c>
      <c r="BD9" s="273">
        <v>4000</v>
      </c>
      <c r="BE9" s="273">
        <v>4000</v>
      </c>
      <c r="BF9" s="274">
        <v>4000</v>
      </c>
      <c r="BG9" s="273">
        <v>2000</v>
      </c>
      <c r="BH9" s="273">
        <v>2000</v>
      </c>
      <c r="BI9" s="273">
        <v>2000</v>
      </c>
      <c r="BJ9" s="273">
        <v>2000</v>
      </c>
      <c r="BK9" s="274">
        <v>2000</v>
      </c>
      <c r="BL9" s="273">
        <v>235</v>
      </c>
      <c r="BM9" s="273">
        <v>235</v>
      </c>
      <c r="BN9" s="273">
        <v>235</v>
      </c>
      <c r="BO9" s="273">
        <v>235</v>
      </c>
      <c r="BP9" s="274">
        <v>235</v>
      </c>
      <c r="BQ9" s="272"/>
      <c r="BR9" s="273"/>
      <c r="BS9" s="273"/>
      <c r="BT9" s="273"/>
      <c r="BU9" s="274"/>
      <c r="BV9" s="280" t="s">
        <v>327</v>
      </c>
      <c r="BW9" s="281">
        <v>320</v>
      </c>
      <c r="BX9" s="281">
        <v>347.82608695652175</v>
      </c>
      <c r="BY9" s="281">
        <v>363.63636363636363</v>
      </c>
      <c r="BZ9" s="281">
        <v>363.63636363636363</v>
      </c>
      <c r="CA9" s="282">
        <v>380.95238095238096</v>
      </c>
      <c r="CB9" s="281">
        <v>160</v>
      </c>
      <c r="CC9" s="281">
        <v>173.91304347826087</v>
      </c>
      <c r="CD9" s="281">
        <v>181.81818181818181</v>
      </c>
      <c r="CE9" s="281">
        <v>181.81818181818181</v>
      </c>
      <c r="CF9" s="282">
        <v>190.47619047619048</v>
      </c>
      <c r="CG9" s="283">
        <v>18.8</v>
      </c>
      <c r="CH9" s="281">
        <v>20.434782608695652</v>
      </c>
      <c r="CI9" s="281">
        <v>21.363636363636363</v>
      </c>
      <c r="CJ9" s="281">
        <v>21.363636363636363</v>
      </c>
      <c r="CK9" s="282">
        <v>22.38095238095238</v>
      </c>
    </row>
    <row r="10" spans="1:16384" s="268" customFormat="1">
      <c r="A10" s="269" t="s">
        <v>328</v>
      </c>
      <c r="B10" s="270" t="s">
        <v>433</v>
      </c>
      <c r="C10" s="271" t="s">
        <v>329</v>
      </c>
      <c r="D10" s="272" t="s">
        <v>434</v>
      </c>
      <c r="E10" s="273" t="s">
        <v>434</v>
      </c>
      <c r="F10" s="273" t="s">
        <v>434</v>
      </c>
      <c r="G10" s="273" t="s">
        <v>434</v>
      </c>
      <c r="H10" s="274" t="s">
        <v>434</v>
      </c>
      <c r="I10" s="273"/>
      <c r="J10" s="273"/>
      <c r="K10" s="273"/>
      <c r="L10" s="273"/>
      <c r="M10" s="274"/>
      <c r="N10" s="273">
        <v>100</v>
      </c>
      <c r="O10" s="273">
        <v>100</v>
      </c>
      <c r="P10" s="273">
        <v>100</v>
      </c>
      <c r="Q10" s="273">
        <v>100</v>
      </c>
      <c r="R10" s="274">
        <v>100</v>
      </c>
      <c r="S10" s="273"/>
      <c r="T10" s="273"/>
      <c r="U10" s="273"/>
      <c r="V10" s="273"/>
      <c r="W10" s="274"/>
      <c r="X10" s="273">
        <v>100</v>
      </c>
      <c r="Y10" s="273">
        <v>100</v>
      </c>
      <c r="Z10" s="273">
        <v>100</v>
      </c>
      <c r="AA10" s="273">
        <v>100</v>
      </c>
      <c r="AB10" s="274">
        <v>100</v>
      </c>
      <c r="AC10" s="275">
        <v>1.02</v>
      </c>
      <c r="AD10" s="275">
        <v>1.02</v>
      </c>
      <c r="AE10" s="275">
        <v>1.02</v>
      </c>
      <c r="AF10" s="275">
        <v>1.02</v>
      </c>
      <c r="AG10" s="276">
        <v>1.02</v>
      </c>
      <c r="AH10" s="275">
        <v>0</v>
      </c>
      <c r="AI10" s="275">
        <v>0</v>
      </c>
      <c r="AJ10" s="275">
        <v>0</v>
      </c>
      <c r="AK10" s="275">
        <v>0</v>
      </c>
      <c r="AL10" s="276">
        <v>0</v>
      </c>
      <c r="AM10" s="275">
        <v>0</v>
      </c>
      <c r="AN10" s="275">
        <v>0</v>
      </c>
      <c r="AO10" s="275">
        <v>0</v>
      </c>
      <c r="AP10" s="275">
        <v>0</v>
      </c>
      <c r="AQ10" s="276">
        <v>0</v>
      </c>
      <c r="AR10" s="273">
        <v>400</v>
      </c>
      <c r="AS10" s="273">
        <v>300</v>
      </c>
      <c r="AT10" s="273">
        <v>200</v>
      </c>
      <c r="AU10" s="273">
        <v>100</v>
      </c>
      <c r="AV10" s="274">
        <v>100</v>
      </c>
      <c r="AW10" s="273">
        <v>25</v>
      </c>
      <c r="AX10" s="273">
        <v>25</v>
      </c>
      <c r="AY10" s="273">
        <v>25</v>
      </c>
      <c r="AZ10" s="273">
        <v>25</v>
      </c>
      <c r="BA10" s="274">
        <v>25</v>
      </c>
      <c r="BB10" s="273">
        <v>22500</v>
      </c>
      <c r="BC10" s="273">
        <v>20000</v>
      </c>
      <c r="BD10" s="273">
        <v>17500</v>
      </c>
      <c r="BE10" s="273">
        <v>17500</v>
      </c>
      <c r="BF10" s="274">
        <v>17500</v>
      </c>
      <c r="BG10" s="273">
        <v>2000</v>
      </c>
      <c r="BH10" s="273">
        <v>2000</v>
      </c>
      <c r="BI10" s="273">
        <v>2000</v>
      </c>
      <c r="BJ10" s="273">
        <v>2000</v>
      </c>
      <c r="BK10" s="274">
        <v>2000</v>
      </c>
      <c r="BL10" s="277">
        <v>1540</v>
      </c>
      <c r="BM10" s="273">
        <v>1540</v>
      </c>
      <c r="BN10" s="273">
        <v>1540</v>
      </c>
      <c r="BO10" s="273">
        <v>1540</v>
      </c>
      <c r="BP10" s="274">
        <v>1540</v>
      </c>
      <c r="BQ10" s="272">
        <v>2</v>
      </c>
      <c r="BR10" s="273">
        <v>2</v>
      </c>
      <c r="BS10" s="273">
        <v>2</v>
      </c>
      <c r="BT10" s="273">
        <v>2</v>
      </c>
      <c r="BU10" s="274">
        <v>2</v>
      </c>
      <c r="BV10" s="280" t="s">
        <v>327</v>
      </c>
      <c r="BW10" s="281">
        <v>58.441558441558442</v>
      </c>
      <c r="BX10" s="281">
        <v>51.948051948051948</v>
      </c>
      <c r="BY10" s="281">
        <v>45.454545454545453</v>
      </c>
      <c r="BZ10" s="281">
        <v>45.454545454545453</v>
      </c>
      <c r="CA10" s="282">
        <v>45.454545454545453</v>
      </c>
      <c r="CB10" s="281">
        <v>5.1948051948051948</v>
      </c>
      <c r="CC10" s="281">
        <v>5.1948051948051948</v>
      </c>
      <c r="CD10" s="281">
        <v>5.1948051948051948</v>
      </c>
      <c r="CE10" s="281">
        <v>5.1948051948051948</v>
      </c>
      <c r="CF10" s="282">
        <v>5.1948051948051948</v>
      </c>
      <c r="CG10" s="284">
        <v>4</v>
      </c>
      <c r="CH10" s="284">
        <v>4</v>
      </c>
      <c r="CI10" s="284">
        <v>4</v>
      </c>
      <c r="CJ10" s="284">
        <v>4</v>
      </c>
      <c r="CK10" s="285">
        <v>4</v>
      </c>
    </row>
    <row r="11" spans="1:16384" s="268" customFormat="1">
      <c r="A11" s="269" t="s">
        <v>330</v>
      </c>
      <c r="B11" s="270" t="s">
        <v>435</v>
      </c>
      <c r="C11" s="271" t="s">
        <v>331</v>
      </c>
      <c r="D11" s="272" t="s">
        <v>436</v>
      </c>
      <c r="E11" s="273" t="s">
        <v>425</v>
      </c>
      <c r="F11" s="273" t="s">
        <v>437</v>
      </c>
      <c r="G11" s="273" t="s">
        <v>437</v>
      </c>
      <c r="H11" s="274" t="s">
        <v>437</v>
      </c>
      <c r="I11" s="273"/>
      <c r="J11" s="273"/>
      <c r="K11" s="273"/>
      <c r="L11" s="273"/>
      <c r="M11" s="274"/>
      <c r="N11" s="273">
        <v>100</v>
      </c>
      <c r="O11" s="273">
        <v>100</v>
      </c>
      <c r="P11" s="273">
        <v>100</v>
      </c>
      <c r="Q11" s="273">
        <v>100</v>
      </c>
      <c r="R11" s="274">
        <v>100</v>
      </c>
      <c r="S11" s="273"/>
      <c r="T11" s="273"/>
      <c r="U11" s="273"/>
      <c r="V11" s="273"/>
      <c r="W11" s="274"/>
      <c r="X11" s="273">
        <v>100</v>
      </c>
      <c r="Y11" s="273">
        <v>100</v>
      </c>
      <c r="Z11" s="273">
        <v>100</v>
      </c>
      <c r="AA11" s="273">
        <v>100</v>
      </c>
      <c r="AB11" s="274">
        <v>100</v>
      </c>
      <c r="AC11" s="275">
        <v>0.8</v>
      </c>
      <c r="AD11" s="275">
        <v>0.87</v>
      </c>
      <c r="AE11" s="275">
        <v>0.91</v>
      </c>
      <c r="AF11" s="275">
        <v>0.95</v>
      </c>
      <c r="AG11" s="276">
        <v>0.95</v>
      </c>
      <c r="AH11" s="275">
        <v>0</v>
      </c>
      <c r="AI11" s="275">
        <v>0</v>
      </c>
      <c r="AJ11" s="275">
        <v>0</v>
      </c>
      <c r="AK11" s="275">
        <v>0</v>
      </c>
      <c r="AL11" s="276">
        <v>0</v>
      </c>
      <c r="AM11" s="275">
        <v>0</v>
      </c>
      <c r="AN11" s="275">
        <v>0</v>
      </c>
      <c r="AO11" s="275">
        <v>0</v>
      </c>
      <c r="AP11" s="275">
        <v>0</v>
      </c>
      <c r="AQ11" s="276">
        <v>0</v>
      </c>
      <c r="AR11" s="273"/>
      <c r="AS11" s="273"/>
      <c r="AT11" s="273"/>
      <c r="AU11" s="273"/>
      <c r="AV11" s="274"/>
      <c r="AW11" s="273">
        <v>20</v>
      </c>
      <c r="AX11" s="273">
        <v>20</v>
      </c>
      <c r="AY11" s="273">
        <v>20</v>
      </c>
      <c r="AZ11" s="273">
        <v>20</v>
      </c>
      <c r="BA11" s="274">
        <v>20</v>
      </c>
      <c r="BB11" s="277">
        <v>6750</v>
      </c>
      <c r="BC11" s="277">
        <v>6750</v>
      </c>
      <c r="BD11" s="277">
        <v>7500</v>
      </c>
      <c r="BE11" s="277">
        <v>7500</v>
      </c>
      <c r="BF11" s="278">
        <v>7500</v>
      </c>
      <c r="BG11" s="277">
        <v>1600</v>
      </c>
      <c r="BH11" s="277">
        <v>1600</v>
      </c>
      <c r="BI11" s="277">
        <v>1600</v>
      </c>
      <c r="BJ11" s="277">
        <v>1600</v>
      </c>
      <c r="BK11" s="278">
        <v>1600</v>
      </c>
      <c r="BL11" s="277">
        <v>26</v>
      </c>
      <c r="BM11" s="277">
        <v>25</v>
      </c>
      <c r="BN11" s="277">
        <v>36</v>
      </c>
      <c r="BO11" s="277">
        <v>36</v>
      </c>
      <c r="BP11" s="278">
        <v>36</v>
      </c>
      <c r="BQ11" s="279">
        <v>0</v>
      </c>
      <c r="BR11" s="277">
        <v>0</v>
      </c>
      <c r="BS11" s="277">
        <v>0</v>
      </c>
      <c r="BT11" s="277">
        <v>0</v>
      </c>
      <c r="BU11" s="278">
        <v>0</v>
      </c>
      <c r="BV11" s="280" t="s">
        <v>332</v>
      </c>
      <c r="BW11" s="281">
        <v>519.23076923076928</v>
      </c>
      <c r="BX11" s="281">
        <v>540</v>
      </c>
      <c r="BY11" s="281">
        <v>625</v>
      </c>
      <c r="BZ11" s="281">
        <v>625</v>
      </c>
      <c r="CA11" s="282">
        <v>625</v>
      </c>
      <c r="CB11" s="281">
        <v>123.07692307692308</v>
      </c>
      <c r="CC11" s="281">
        <v>128</v>
      </c>
      <c r="CD11" s="281">
        <v>133.33333333333334</v>
      </c>
      <c r="CE11" s="281">
        <v>133.33333333333334</v>
      </c>
      <c r="CF11" s="282">
        <v>133.33333333333334</v>
      </c>
      <c r="CG11" s="284">
        <v>2</v>
      </c>
      <c r="CH11" s="284">
        <v>2</v>
      </c>
      <c r="CI11" s="284">
        <v>3</v>
      </c>
      <c r="CJ11" s="284">
        <v>3</v>
      </c>
      <c r="CK11" s="285">
        <v>3</v>
      </c>
    </row>
    <row r="12" spans="1:16384" s="268" customFormat="1">
      <c r="A12" s="269" t="s">
        <v>333</v>
      </c>
      <c r="B12" s="270" t="s">
        <v>438</v>
      </c>
      <c r="C12" s="271" t="s">
        <v>334</v>
      </c>
      <c r="D12" s="272" t="s">
        <v>439</v>
      </c>
      <c r="E12" s="273" t="s">
        <v>439</v>
      </c>
      <c r="F12" s="273" t="s">
        <v>439</v>
      </c>
      <c r="G12" s="273" t="s">
        <v>439</v>
      </c>
      <c r="H12" s="274" t="s">
        <v>439</v>
      </c>
      <c r="I12" s="273"/>
      <c r="J12" s="273"/>
      <c r="K12" s="273"/>
      <c r="L12" s="273"/>
      <c r="M12" s="274"/>
      <c r="N12" s="273">
        <v>100</v>
      </c>
      <c r="O12" s="273">
        <v>100</v>
      </c>
      <c r="P12" s="273">
        <v>100</v>
      </c>
      <c r="Q12" s="273">
        <v>100</v>
      </c>
      <c r="R12" s="274">
        <v>100</v>
      </c>
      <c r="S12" s="273"/>
      <c r="T12" s="273"/>
      <c r="U12" s="273"/>
      <c r="V12" s="273"/>
      <c r="W12" s="274"/>
      <c r="X12" s="273">
        <v>100</v>
      </c>
      <c r="Y12" s="273">
        <v>100</v>
      </c>
      <c r="Z12" s="273">
        <v>100</v>
      </c>
      <c r="AA12" s="273">
        <v>100</v>
      </c>
      <c r="AB12" s="274">
        <v>100</v>
      </c>
      <c r="AC12" s="275">
        <v>0.85</v>
      </c>
      <c r="AD12" s="275">
        <v>0.87</v>
      </c>
      <c r="AE12" s="275">
        <v>0.91</v>
      </c>
      <c r="AF12" s="275">
        <v>0.95</v>
      </c>
      <c r="AG12" s="276">
        <v>0.95</v>
      </c>
      <c r="AH12" s="275">
        <v>0</v>
      </c>
      <c r="AI12" s="275">
        <v>0</v>
      </c>
      <c r="AJ12" s="275">
        <v>0</v>
      </c>
      <c r="AK12" s="275">
        <v>0</v>
      </c>
      <c r="AL12" s="276">
        <v>0</v>
      </c>
      <c r="AM12" s="275">
        <v>0</v>
      </c>
      <c r="AN12" s="275">
        <v>0</v>
      </c>
      <c r="AO12" s="275">
        <v>0</v>
      </c>
      <c r="AP12" s="275">
        <v>0</v>
      </c>
      <c r="AQ12" s="276">
        <v>0</v>
      </c>
      <c r="AR12" s="273"/>
      <c r="AS12" s="273"/>
      <c r="AT12" s="273"/>
      <c r="AU12" s="273"/>
      <c r="AV12" s="274"/>
      <c r="AW12" s="273">
        <v>20</v>
      </c>
      <c r="AX12" s="273">
        <v>20</v>
      </c>
      <c r="AY12" s="273">
        <v>20</v>
      </c>
      <c r="AZ12" s="273">
        <v>20</v>
      </c>
      <c r="BA12" s="274">
        <v>20</v>
      </c>
      <c r="BB12" s="277">
        <v>93500</v>
      </c>
      <c r="BC12" s="277">
        <v>93500</v>
      </c>
      <c r="BD12" s="277">
        <v>93500</v>
      </c>
      <c r="BE12" s="277">
        <v>93500</v>
      </c>
      <c r="BF12" s="278">
        <v>93500</v>
      </c>
      <c r="BG12" s="277">
        <v>15000</v>
      </c>
      <c r="BH12" s="277">
        <v>15000</v>
      </c>
      <c r="BI12" s="277">
        <v>18500</v>
      </c>
      <c r="BJ12" s="277">
        <v>18500</v>
      </c>
      <c r="BK12" s="278">
        <v>18500</v>
      </c>
      <c r="BL12" s="277">
        <v>31.5</v>
      </c>
      <c r="BM12" s="277">
        <v>31.5</v>
      </c>
      <c r="BN12" s="277">
        <v>35</v>
      </c>
      <c r="BO12" s="277">
        <v>40</v>
      </c>
      <c r="BP12" s="277">
        <v>40</v>
      </c>
      <c r="BQ12" s="279">
        <v>0</v>
      </c>
      <c r="BR12" s="277">
        <v>0</v>
      </c>
      <c r="BS12" s="277">
        <v>0</v>
      </c>
      <c r="BT12" s="277">
        <v>0</v>
      </c>
      <c r="BU12" s="278">
        <v>0</v>
      </c>
      <c r="BV12" s="280" t="s">
        <v>335</v>
      </c>
      <c r="BW12" s="286">
        <v>170</v>
      </c>
      <c r="BX12" s="286">
        <v>170</v>
      </c>
      <c r="BY12" s="286">
        <v>170</v>
      </c>
      <c r="BZ12" s="286">
        <v>170</v>
      </c>
      <c r="CA12" s="287">
        <v>170</v>
      </c>
      <c r="CB12" s="281">
        <v>27.272727272727273</v>
      </c>
      <c r="CC12" s="281">
        <v>27.272727272727273</v>
      </c>
      <c r="CD12" s="281">
        <v>33.636363636363633</v>
      </c>
      <c r="CE12" s="281">
        <v>33.636363636363633</v>
      </c>
      <c r="CF12" s="282">
        <v>33.636363636363633</v>
      </c>
      <c r="CG12" s="284">
        <v>6.3</v>
      </c>
      <c r="CH12" s="284">
        <v>6.3</v>
      </c>
      <c r="CI12" s="284">
        <v>7</v>
      </c>
      <c r="CJ12" s="284">
        <v>8</v>
      </c>
      <c r="CK12" s="285">
        <v>8</v>
      </c>
    </row>
    <row r="13" spans="1:16384" s="268" customFormat="1">
      <c r="A13" s="269" t="s">
        <v>336</v>
      </c>
      <c r="B13" s="270" t="s">
        <v>440</v>
      </c>
      <c r="C13" s="271" t="s">
        <v>337</v>
      </c>
      <c r="D13" s="272" t="s">
        <v>441</v>
      </c>
      <c r="E13" s="273" t="s">
        <v>442</v>
      </c>
      <c r="F13" s="273" t="s">
        <v>443</v>
      </c>
      <c r="G13" s="273" t="s">
        <v>444</v>
      </c>
      <c r="H13" s="274" t="s">
        <v>444</v>
      </c>
      <c r="I13" s="273"/>
      <c r="J13" s="273"/>
      <c r="K13" s="273"/>
      <c r="L13" s="273"/>
      <c r="M13" s="274"/>
      <c r="N13" s="288">
        <v>40</v>
      </c>
      <c r="O13" s="288">
        <v>40</v>
      </c>
      <c r="P13" s="288">
        <v>40</v>
      </c>
      <c r="Q13" s="288">
        <v>40</v>
      </c>
      <c r="R13" s="289">
        <v>40</v>
      </c>
      <c r="S13" s="273"/>
      <c r="T13" s="273"/>
      <c r="U13" s="273"/>
      <c r="V13" s="273"/>
      <c r="W13" s="274"/>
      <c r="X13" s="273">
        <v>0</v>
      </c>
      <c r="Y13" s="273">
        <v>0</v>
      </c>
      <c r="Z13" s="273">
        <v>0</v>
      </c>
      <c r="AA13" s="273">
        <v>0</v>
      </c>
      <c r="AB13" s="274">
        <v>0</v>
      </c>
      <c r="AC13" s="275">
        <v>0.65</v>
      </c>
      <c r="AD13" s="275">
        <v>0.7</v>
      </c>
      <c r="AE13" s="275">
        <v>0.75</v>
      </c>
      <c r="AF13" s="275">
        <v>0.75</v>
      </c>
      <c r="AG13" s="276">
        <v>0.75</v>
      </c>
      <c r="AH13" s="275">
        <v>0</v>
      </c>
      <c r="AI13" s="275">
        <v>0</v>
      </c>
      <c r="AJ13" s="275">
        <v>0</v>
      </c>
      <c r="AK13" s="275">
        <v>0</v>
      </c>
      <c r="AL13" s="276">
        <v>0</v>
      </c>
      <c r="AM13" s="275">
        <v>0</v>
      </c>
      <c r="AN13" s="275">
        <v>0</v>
      </c>
      <c r="AO13" s="275">
        <v>0</v>
      </c>
      <c r="AP13" s="275">
        <v>0</v>
      </c>
      <c r="AQ13" s="276">
        <v>0</v>
      </c>
      <c r="AR13" s="273"/>
      <c r="AS13" s="273"/>
      <c r="AT13" s="273"/>
      <c r="AU13" s="273"/>
      <c r="AV13" s="274"/>
      <c r="AW13" s="273">
        <v>24</v>
      </c>
      <c r="AX13" s="273">
        <v>24</v>
      </c>
      <c r="AY13" s="273">
        <v>24</v>
      </c>
      <c r="AZ13" s="273">
        <v>24</v>
      </c>
      <c r="BA13" s="274">
        <v>24</v>
      </c>
      <c r="BB13" s="277">
        <v>2600</v>
      </c>
      <c r="BC13" s="277">
        <v>2600</v>
      </c>
      <c r="BD13" s="277">
        <v>3500</v>
      </c>
      <c r="BE13" s="277">
        <v>3500</v>
      </c>
      <c r="BF13" s="278">
        <v>3500</v>
      </c>
      <c r="BG13" s="277">
        <v>1600</v>
      </c>
      <c r="BH13" s="277">
        <v>1600</v>
      </c>
      <c r="BI13" s="277">
        <v>1600</v>
      </c>
      <c r="BJ13" s="277">
        <v>1600</v>
      </c>
      <c r="BK13" s="278">
        <v>1600</v>
      </c>
      <c r="BL13" s="277">
        <v>0.75</v>
      </c>
      <c r="BM13" s="277">
        <v>0.70000000000000007</v>
      </c>
      <c r="BN13" s="277">
        <v>0.5</v>
      </c>
      <c r="BO13" s="277">
        <v>0.70000000000000007</v>
      </c>
      <c r="BP13" s="278">
        <v>0.70000000000000007</v>
      </c>
      <c r="BQ13" s="279">
        <v>0</v>
      </c>
      <c r="BR13" s="277">
        <v>0</v>
      </c>
      <c r="BS13" s="277">
        <v>0</v>
      </c>
      <c r="BT13" s="277">
        <v>0</v>
      </c>
      <c r="BU13" s="278">
        <v>0</v>
      </c>
      <c r="BV13" s="280" t="s">
        <v>338</v>
      </c>
      <c r="BW13" s="281">
        <v>346.66666666666669</v>
      </c>
      <c r="BX13" s="281">
        <v>371.42857142857144</v>
      </c>
      <c r="BY13" s="281">
        <v>666.66666666666663</v>
      </c>
      <c r="BZ13" s="281">
        <v>933.33333333333337</v>
      </c>
      <c r="CA13" s="282">
        <v>933.33333333333337</v>
      </c>
      <c r="CB13" s="281">
        <v>213.33333333333334</v>
      </c>
      <c r="CC13" s="281">
        <v>228.57142857142858</v>
      </c>
      <c r="CD13" s="281">
        <v>304.76190476190476</v>
      </c>
      <c r="CE13" s="281">
        <v>426.66666666666669</v>
      </c>
      <c r="CF13" s="282">
        <v>426.66666666666669</v>
      </c>
      <c r="CG13" s="284">
        <v>0.1</v>
      </c>
      <c r="CH13" s="284">
        <v>0.1</v>
      </c>
      <c r="CI13" s="284">
        <v>0.1</v>
      </c>
      <c r="CJ13" s="284">
        <v>0.2</v>
      </c>
      <c r="CK13" s="285">
        <v>0.2</v>
      </c>
    </row>
    <row r="14" spans="1:16384" s="268" customFormat="1">
      <c r="A14" s="269"/>
      <c r="B14" s="270"/>
      <c r="C14" s="271" t="s">
        <v>339</v>
      </c>
      <c r="D14" s="272"/>
      <c r="E14" s="273"/>
      <c r="F14" s="273"/>
      <c r="G14" s="273"/>
      <c r="H14" s="274"/>
      <c r="I14" s="273"/>
      <c r="J14" s="273"/>
      <c r="K14" s="273"/>
      <c r="L14" s="273"/>
      <c r="M14" s="274"/>
      <c r="N14" s="273"/>
      <c r="O14" s="273"/>
      <c r="P14" s="273"/>
      <c r="Q14" s="273"/>
      <c r="R14" s="274"/>
      <c r="S14" s="273"/>
      <c r="T14" s="273"/>
      <c r="U14" s="273"/>
      <c r="V14" s="273"/>
      <c r="W14" s="274"/>
      <c r="X14" s="273"/>
      <c r="Y14" s="273"/>
      <c r="Z14" s="273"/>
      <c r="AA14" s="273"/>
      <c r="AB14" s="274"/>
      <c r="AC14" s="275">
        <v>0</v>
      </c>
      <c r="AD14" s="275">
        <v>0</v>
      </c>
      <c r="AE14" s="275">
        <v>0</v>
      </c>
      <c r="AF14" s="275">
        <v>0</v>
      </c>
      <c r="AG14" s="276">
        <v>0</v>
      </c>
      <c r="AH14" s="275">
        <v>0</v>
      </c>
      <c r="AI14" s="275">
        <v>0</v>
      </c>
      <c r="AJ14" s="275">
        <v>0</v>
      </c>
      <c r="AK14" s="275">
        <v>0</v>
      </c>
      <c r="AL14" s="276">
        <v>0</v>
      </c>
      <c r="AM14" s="275">
        <v>0</v>
      </c>
      <c r="AN14" s="275">
        <v>0</v>
      </c>
      <c r="AO14" s="275">
        <v>0</v>
      </c>
      <c r="AP14" s="275">
        <v>0</v>
      </c>
      <c r="AQ14" s="276">
        <v>0</v>
      </c>
      <c r="AR14" s="273"/>
      <c r="AS14" s="273"/>
      <c r="AT14" s="273"/>
      <c r="AU14" s="273"/>
      <c r="AV14" s="274"/>
      <c r="AW14" s="273"/>
      <c r="AX14" s="273"/>
      <c r="AY14" s="273"/>
      <c r="AZ14" s="273"/>
      <c r="BA14" s="274"/>
      <c r="BB14" s="277">
        <v>0</v>
      </c>
      <c r="BC14" s="277">
        <v>0</v>
      </c>
      <c r="BD14" s="277">
        <v>0</v>
      </c>
      <c r="BE14" s="277">
        <v>0</v>
      </c>
      <c r="BF14" s="278">
        <v>0</v>
      </c>
      <c r="BG14" s="277">
        <v>0</v>
      </c>
      <c r="BH14" s="277">
        <v>0</v>
      </c>
      <c r="BI14" s="277">
        <v>0</v>
      </c>
      <c r="BJ14" s="277">
        <v>0</v>
      </c>
      <c r="BK14" s="278">
        <v>0</v>
      </c>
      <c r="BL14" s="277"/>
      <c r="BM14" s="277"/>
      <c r="BN14" s="277"/>
      <c r="BO14" s="277"/>
      <c r="BP14" s="278"/>
      <c r="BQ14" s="279"/>
      <c r="BR14" s="277"/>
      <c r="BS14" s="277"/>
      <c r="BT14" s="277"/>
      <c r="BU14" s="278"/>
      <c r="BV14" s="280"/>
      <c r="BW14" s="277"/>
      <c r="BX14" s="277"/>
      <c r="BY14" s="277"/>
      <c r="BZ14" s="277"/>
      <c r="CA14" s="278"/>
      <c r="CB14" s="277"/>
      <c r="CC14" s="277"/>
      <c r="CD14" s="277"/>
      <c r="CE14" s="277"/>
      <c r="CF14" s="278"/>
      <c r="CG14" s="279"/>
      <c r="CH14" s="277"/>
      <c r="CI14" s="277"/>
      <c r="CJ14" s="277"/>
      <c r="CK14" s="278"/>
    </row>
    <row r="15" spans="1:16384" s="268" customFormat="1">
      <c r="A15" s="261" t="s">
        <v>340</v>
      </c>
      <c r="B15" s="262"/>
      <c r="C15" s="263"/>
      <c r="D15" s="264"/>
      <c r="E15" s="265"/>
      <c r="F15" s="265"/>
      <c r="G15" s="265"/>
      <c r="H15" s="266"/>
      <c r="I15" s="265"/>
      <c r="J15" s="265"/>
      <c r="K15" s="265"/>
      <c r="L15" s="265"/>
      <c r="M15" s="266"/>
      <c r="N15" s="265"/>
      <c r="O15" s="265"/>
      <c r="P15" s="265"/>
      <c r="Q15" s="265"/>
      <c r="R15" s="266"/>
      <c r="S15" s="265"/>
      <c r="T15" s="265"/>
      <c r="U15" s="265"/>
      <c r="V15" s="265"/>
      <c r="W15" s="266"/>
      <c r="X15" s="265"/>
      <c r="Y15" s="265"/>
      <c r="Z15" s="265"/>
      <c r="AA15" s="265"/>
      <c r="AB15" s="266"/>
      <c r="AC15" s="290">
        <v>0</v>
      </c>
      <c r="AD15" s="290">
        <v>0</v>
      </c>
      <c r="AE15" s="290">
        <v>0</v>
      </c>
      <c r="AF15" s="290">
        <v>0</v>
      </c>
      <c r="AG15" s="291">
        <v>0</v>
      </c>
      <c r="AH15" s="290">
        <v>0</v>
      </c>
      <c r="AI15" s="290">
        <v>0</v>
      </c>
      <c r="AJ15" s="290">
        <v>0</v>
      </c>
      <c r="AK15" s="290">
        <v>0</v>
      </c>
      <c r="AL15" s="291">
        <v>0</v>
      </c>
      <c r="AM15" s="290">
        <v>0</v>
      </c>
      <c r="AN15" s="290">
        <v>0</v>
      </c>
      <c r="AO15" s="290">
        <v>0</v>
      </c>
      <c r="AP15" s="290">
        <v>0</v>
      </c>
      <c r="AQ15" s="291">
        <v>0</v>
      </c>
      <c r="AR15" s="265"/>
      <c r="AS15" s="265"/>
      <c r="AT15" s="265"/>
      <c r="AU15" s="265"/>
      <c r="AV15" s="266"/>
      <c r="AW15" s="265"/>
      <c r="AX15" s="265"/>
      <c r="AY15" s="265"/>
      <c r="AZ15" s="265"/>
      <c r="BA15" s="266"/>
      <c r="BB15" s="265">
        <v>0</v>
      </c>
      <c r="BC15" s="265">
        <v>0</v>
      </c>
      <c r="BD15" s="265">
        <v>0</v>
      </c>
      <c r="BE15" s="265">
        <v>0</v>
      </c>
      <c r="BF15" s="266">
        <v>0</v>
      </c>
      <c r="BG15" s="265">
        <v>0</v>
      </c>
      <c r="BH15" s="265">
        <v>0</v>
      </c>
      <c r="BI15" s="265">
        <v>0</v>
      </c>
      <c r="BJ15" s="265">
        <v>0</v>
      </c>
      <c r="BK15" s="266">
        <v>0</v>
      </c>
      <c r="BL15" s="265"/>
      <c r="BM15" s="265"/>
      <c r="BN15" s="265"/>
      <c r="BO15" s="265"/>
      <c r="BP15" s="266"/>
      <c r="BQ15" s="264"/>
      <c r="BR15" s="265"/>
      <c r="BS15" s="265"/>
      <c r="BT15" s="265"/>
      <c r="BU15" s="266"/>
      <c r="BV15" s="267"/>
      <c r="BW15" s="265"/>
      <c r="BX15" s="265"/>
      <c r="BY15" s="265"/>
      <c r="BZ15" s="265"/>
      <c r="CA15" s="266"/>
      <c r="CB15" s="265"/>
      <c r="CC15" s="265"/>
      <c r="CD15" s="265"/>
      <c r="CE15" s="265"/>
      <c r="CF15" s="266"/>
      <c r="CG15" s="264"/>
      <c r="CH15" s="265"/>
      <c r="CI15" s="265"/>
      <c r="CJ15" s="265"/>
      <c r="CK15" s="266"/>
    </row>
    <row r="16" spans="1:16384" s="268" customFormat="1">
      <c r="A16" s="269" t="s">
        <v>341</v>
      </c>
      <c r="B16" s="270" t="s">
        <v>445</v>
      </c>
      <c r="C16" s="271" t="s">
        <v>342</v>
      </c>
      <c r="D16" s="272" t="s">
        <v>446</v>
      </c>
      <c r="E16" s="273" t="s">
        <v>446</v>
      </c>
      <c r="F16" s="273" t="s">
        <v>446</v>
      </c>
      <c r="G16" s="273" t="s">
        <v>446</v>
      </c>
      <c r="H16" s="274" t="s">
        <v>446</v>
      </c>
      <c r="I16" s="273"/>
      <c r="J16" s="273"/>
      <c r="K16" s="273"/>
      <c r="L16" s="273"/>
      <c r="M16" s="274"/>
      <c r="N16" s="273">
        <v>60</v>
      </c>
      <c r="O16" s="273">
        <v>60</v>
      </c>
      <c r="P16" s="273">
        <v>60</v>
      </c>
      <c r="Q16" s="273">
        <v>60</v>
      </c>
      <c r="R16" s="274">
        <v>60</v>
      </c>
      <c r="S16" s="273"/>
      <c r="T16" s="273"/>
      <c r="U16" s="273"/>
      <c r="V16" s="273"/>
      <c r="W16" s="274"/>
      <c r="X16" s="273">
        <v>0</v>
      </c>
      <c r="Y16" s="273">
        <v>0</v>
      </c>
      <c r="Z16" s="273">
        <v>0</v>
      </c>
      <c r="AA16" s="273">
        <v>0</v>
      </c>
      <c r="AB16" s="274">
        <v>0</v>
      </c>
      <c r="AC16" s="275">
        <v>3</v>
      </c>
      <c r="AD16" s="275">
        <v>3.2</v>
      </c>
      <c r="AE16" s="275">
        <v>3.7</v>
      </c>
      <c r="AF16" s="275">
        <v>4</v>
      </c>
      <c r="AG16" s="276">
        <v>4</v>
      </c>
      <c r="AH16" s="275">
        <v>0</v>
      </c>
      <c r="AI16" s="275">
        <v>0</v>
      </c>
      <c r="AJ16" s="275">
        <v>0</v>
      </c>
      <c r="AK16" s="275">
        <v>0</v>
      </c>
      <c r="AL16" s="276">
        <v>0</v>
      </c>
      <c r="AM16" s="275">
        <v>0</v>
      </c>
      <c r="AN16" s="275">
        <v>0</v>
      </c>
      <c r="AO16" s="275">
        <v>0</v>
      </c>
      <c r="AP16" s="275">
        <v>0</v>
      </c>
      <c r="AQ16" s="276">
        <v>0</v>
      </c>
      <c r="AR16" s="273"/>
      <c r="AS16" s="273"/>
      <c r="AT16" s="273"/>
      <c r="AU16" s="273"/>
      <c r="AV16" s="274"/>
      <c r="AW16" s="273">
        <v>20</v>
      </c>
      <c r="AX16" s="273">
        <v>20</v>
      </c>
      <c r="AY16" s="273">
        <v>20</v>
      </c>
      <c r="AZ16" s="273">
        <v>20</v>
      </c>
      <c r="BA16" s="274">
        <v>20</v>
      </c>
      <c r="BB16" s="277">
        <v>2200</v>
      </c>
      <c r="BC16" s="277">
        <v>2100</v>
      </c>
      <c r="BD16" s="277">
        <v>1900</v>
      </c>
      <c r="BE16" s="277">
        <v>1800</v>
      </c>
      <c r="BF16" s="278">
        <v>1800</v>
      </c>
      <c r="BG16" s="277">
        <v>0</v>
      </c>
      <c r="BH16" s="277">
        <v>0</v>
      </c>
      <c r="BI16" s="277">
        <v>0</v>
      </c>
      <c r="BJ16" s="277">
        <v>0</v>
      </c>
      <c r="BK16" s="278">
        <v>0</v>
      </c>
      <c r="BL16" s="277">
        <v>34</v>
      </c>
      <c r="BM16" s="277">
        <v>34</v>
      </c>
      <c r="BN16" s="277">
        <v>34</v>
      </c>
      <c r="BO16" s="277">
        <v>34</v>
      </c>
      <c r="BP16" s="278">
        <v>34</v>
      </c>
      <c r="BQ16" s="279">
        <v>0</v>
      </c>
      <c r="BR16" s="277">
        <v>0</v>
      </c>
      <c r="BS16" s="277">
        <v>0</v>
      </c>
      <c r="BT16" s="277">
        <v>0</v>
      </c>
      <c r="BU16" s="278">
        <v>0</v>
      </c>
      <c r="BV16" s="280"/>
      <c r="BW16" s="281">
        <v>550</v>
      </c>
      <c r="BX16" s="281">
        <v>525</v>
      </c>
      <c r="BY16" s="281">
        <v>475</v>
      </c>
      <c r="BZ16" s="281">
        <v>450</v>
      </c>
      <c r="CA16" s="282">
        <v>450</v>
      </c>
      <c r="CB16" s="277">
        <v>0</v>
      </c>
      <c r="CC16" s="277">
        <v>0</v>
      </c>
      <c r="CD16" s="277">
        <v>0</v>
      </c>
      <c r="CE16" s="277">
        <v>0</v>
      </c>
      <c r="CF16" s="278">
        <v>0</v>
      </c>
      <c r="CG16" s="283">
        <v>8.5</v>
      </c>
      <c r="CH16" s="281">
        <v>8.5</v>
      </c>
      <c r="CI16" s="281">
        <v>8.5</v>
      </c>
      <c r="CJ16" s="281">
        <v>8.5</v>
      </c>
      <c r="CK16" s="282">
        <v>8.5</v>
      </c>
    </row>
    <row r="17" spans="1:89" s="268" customFormat="1">
      <c r="A17" s="269"/>
      <c r="B17" s="270"/>
      <c r="C17" s="271" t="s">
        <v>343</v>
      </c>
      <c r="D17" s="292">
        <v>63.7</v>
      </c>
      <c r="E17" s="288">
        <v>63.7</v>
      </c>
      <c r="F17" s="288">
        <v>63.7</v>
      </c>
      <c r="G17" s="288">
        <v>63.7</v>
      </c>
      <c r="H17" s="289">
        <v>63.7</v>
      </c>
      <c r="I17" s="273"/>
      <c r="J17" s="273"/>
      <c r="K17" s="273"/>
      <c r="L17" s="273"/>
      <c r="M17" s="274"/>
      <c r="N17" s="273"/>
      <c r="O17" s="273"/>
      <c r="P17" s="273"/>
      <c r="Q17" s="273"/>
      <c r="R17" s="274"/>
      <c r="S17" s="273"/>
      <c r="T17" s="273"/>
      <c r="U17" s="273"/>
      <c r="V17" s="273"/>
      <c r="W17" s="274"/>
      <c r="X17" s="273"/>
      <c r="Y17" s="273"/>
      <c r="Z17" s="273"/>
      <c r="AA17" s="273"/>
      <c r="AB17" s="274"/>
      <c r="AC17" s="275">
        <v>0</v>
      </c>
      <c r="AD17" s="275">
        <v>0</v>
      </c>
      <c r="AE17" s="275">
        <v>0</v>
      </c>
      <c r="AF17" s="275">
        <v>0</v>
      </c>
      <c r="AG17" s="276">
        <v>0</v>
      </c>
      <c r="AH17" s="275">
        <v>0</v>
      </c>
      <c r="AI17" s="275">
        <v>0</v>
      </c>
      <c r="AJ17" s="275">
        <v>0</v>
      </c>
      <c r="AK17" s="275">
        <v>0</v>
      </c>
      <c r="AL17" s="276">
        <v>0</v>
      </c>
      <c r="AM17" s="275">
        <v>0</v>
      </c>
      <c r="AN17" s="275">
        <v>0</v>
      </c>
      <c r="AO17" s="275">
        <v>0</v>
      </c>
      <c r="AP17" s="275">
        <v>0</v>
      </c>
      <c r="AQ17" s="276">
        <v>0</v>
      </c>
      <c r="AR17" s="273"/>
      <c r="AS17" s="273"/>
      <c r="AT17" s="273"/>
      <c r="AU17" s="273"/>
      <c r="AV17" s="274"/>
      <c r="AW17" s="273"/>
      <c r="AX17" s="273"/>
      <c r="AY17" s="273"/>
      <c r="AZ17" s="273"/>
      <c r="BA17" s="274"/>
      <c r="BB17" s="293">
        <v>27140.2</v>
      </c>
      <c r="BC17" s="293">
        <v>25783.19</v>
      </c>
      <c r="BD17" s="293">
        <v>23340.571999999996</v>
      </c>
      <c r="BE17" s="293">
        <v>22254.963999999996</v>
      </c>
      <c r="BF17" s="294">
        <v>22254.963999999996</v>
      </c>
      <c r="BG17" s="277">
        <v>0</v>
      </c>
      <c r="BH17" s="277">
        <v>0</v>
      </c>
      <c r="BI17" s="277">
        <v>0</v>
      </c>
      <c r="BJ17" s="277">
        <v>0</v>
      </c>
      <c r="BK17" s="278">
        <v>0</v>
      </c>
      <c r="BL17" s="293">
        <v>650</v>
      </c>
      <c r="BM17" s="277"/>
      <c r="BN17" s="277"/>
      <c r="BO17" s="277"/>
      <c r="BP17" s="278"/>
      <c r="BQ17" s="279"/>
      <c r="BR17" s="277"/>
      <c r="BS17" s="277"/>
      <c r="BT17" s="277"/>
      <c r="BU17" s="278"/>
      <c r="BV17" s="280"/>
      <c r="BW17" s="277">
        <v>426.06279434850865</v>
      </c>
      <c r="BX17" s="277">
        <v>404.75965463108315</v>
      </c>
      <c r="BY17" s="277">
        <v>366.41400313971735</v>
      </c>
      <c r="BZ17" s="277">
        <v>349.37149136577699</v>
      </c>
      <c r="CA17" s="278">
        <v>349.37149136577699</v>
      </c>
      <c r="CB17" s="277">
        <v>0</v>
      </c>
      <c r="CC17" s="277">
        <v>0</v>
      </c>
      <c r="CD17" s="277">
        <v>0</v>
      </c>
      <c r="CE17" s="277">
        <v>0</v>
      </c>
      <c r="CF17" s="278">
        <v>0</v>
      </c>
      <c r="CG17" s="279">
        <v>10.204081632653061</v>
      </c>
      <c r="CH17" s="277">
        <v>0</v>
      </c>
      <c r="CI17" s="277">
        <v>0</v>
      </c>
      <c r="CJ17" s="277">
        <v>0</v>
      </c>
      <c r="CK17" s="278">
        <v>0</v>
      </c>
    </row>
    <row r="18" spans="1:89" s="268" customFormat="1">
      <c r="A18" s="269" t="s">
        <v>344</v>
      </c>
      <c r="B18" s="270" t="s">
        <v>447</v>
      </c>
      <c r="C18" s="271" t="s">
        <v>345</v>
      </c>
      <c r="D18" s="272">
        <v>10</v>
      </c>
      <c r="E18" s="273">
        <v>10</v>
      </c>
      <c r="F18" s="273">
        <v>10</v>
      </c>
      <c r="G18" s="273">
        <v>10</v>
      </c>
      <c r="H18" s="274">
        <v>10</v>
      </c>
      <c r="I18" s="273"/>
      <c r="J18" s="273"/>
      <c r="K18" s="273"/>
      <c r="L18" s="273"/>
      <c r="M18" s="274"/>
      <c r="N18" s="273">
        <v>100</v>
      </c>
      <c r="O18" s="273">
        <v>100</v>
      </c>
      <c r="P18" s="273">
        <v>100</v>
      </c>
      <c r="Q18" s="273">
        <v>100</v>
      </c>
      <c r="R18" s="274">
        <v>100</v>
      </c>
      <c r="S18" s="273"/>
      <c r="T18" s="273"/>
      <c r="U18" s="273"/>
      <c r="V18" s="273"/>
      <c r="W18" s="274"/>
      <c r="X18" s="273">
        <v>100</v>
      </c>
      <c r="Y18" s="273">
        <v>100</v>
      </c>
      <c r="Z18" s="273">
        <v>100</v>
      </c>
      <c r="AA18" s="273">
        <v>100</v>
      </c>
      <c r="AB18" s="274">
        <v>100</v>
      </c>
      <c r="AC18" s="275">
        <v>3</v>
      </c>
      <c r="AD18" s="275">
        <v>3.3</v>
      </c>
      <c r="AE18" s="275">
        <v>3.7</v>
      </c>
      <c r="AF18" s="275">
        <v>4</v>
      </c>
      <c r="AG18" s="276">
        <v>4</v>
      </c>
      <c r="AH18" s="275">
        <v>0</v>
      </c>
      <c r="AI18" s="275">
        <v>0</v>
      </c>
      <c r="AJ18" s="275">
        <v>0</v>
      </c>
      <c r="AK18" s="275">
        <v>0</v>
      </c>
      <c r="AL18" s="276">
        <v>0</v>
      </c>
      <c r="AM18" s="275">
        <v>0</v>
      </c>
      <c r="AN18" s="275">
        <v>0</v>
      </c>
      <c r="AO18" s="275">
        <v>0</v>
      </c>
      <c r="AP18" s="275">
        <v>0</v>
      </c>
      <c r="AQ18" s="276">
        <v>0</v>
      </c>
      <c r="AR18" s="273"/>
      <c r="AS18" s="273"/>
      <c r="AT18" s="273"/>
      <c r="AU18" s="273"/>
      <c r="AV18" s="274"/>
      <c r="AW18" s="273">
        <v>20</v>
      </c>
      <c r="AX18" s="273">
        <v>20</v>
      </c>
      <c r="AY18" s="273">
        <v>20</v>
      </c>
      <c r="AZ18" s="273">
        <v>20</v>
      </c>
      <c r="BA18" s="274">
        <v>20</v>
      </c>
      <c r="BB18" s="277">
        <v>11000</v>
      </c>
      <c r="BC18" s="277">
        <v>10000</v>
      </c>
      <c r="BD18" s="277">
        <v>10000</v>
      </c>
      <c r="BE18" s="277">
        <v>9000</v>
      </c>
      <c r="BF18" s="278">
        <v>9000</v>
      </c>
      <c r="BG18" s="277">
        <v>0</v>
      </c>
      <c r="BH18" s="277">
        <v>0</v>
      </c>
      <c r="BI18" s="277">
        <v>0</v>
      </c>
      <c r="BJ18" s="277">
        <v>0</v>
      </c>
      <c r="BK18" s="278">
        <v>0</v>
      </c>
      <c r="BL18" s="277">
        <v>150</v>
      </c>
      <c r="BM18" s="277">
        <v>150</v>
      </c>
      <c r="BN18" s="277">
        <v>150</v>
      </c>
      <c r="BO18" s="277">
        <v>150</v>
      </c>
      <c r="BP18" s="278">
        <v>150</v>
      </c>
      <c r="BQ18" s="279">
        <v>0</v>
      </c>
      <c r="BR18" s="277">
        <v>0</v>
      </c>
      <c r="BS18" s="277">
        <v>0</v>
      </c>
      <c r="BT18" s="277">
        <v>0</v>
      </c>
      <c r="BU18" s="278">
        <v>0</v>
      </c>
      <c r="BV18" s="280" t="s">
        <v>346</v>
      </c>
      <c r="BW18" s="277">
        <v>1100</v>
      </c>
      <c r="BX18" s="277">
        <v>1000</v>
      </c>
      <c r="BY18" s="277">
        <v>1000</v>
      </c>
      <c r="BZ18" s="277">
        <v>900</v>
      </c>
      <c r="CA18" s="278">
        <v>900</v>
      </c>
      <c r="CB18" s="277">
        <v>0</v>
      </c>
      <c r="CC18" s="277">
        <v>0</v>
      </c>
      <c r="CD18" s="277">
        <v>0</v>
      </c>
      <c r="CE18" s="277">
        <v>0</v>
      </c>
      <c r="CF18" s="278">
        <v>0</v>
      </c>
      <c r="CG18" s="279">
        <v>15</v>
      </c>
      <c r="CH18" s="277">
        <v>15</v>
      </c>
      <c r="CI18" s="277">
        <v>15</v>
      </c>
      <c r="CJ18" s="277">
        <v>15</v>
      </c>
      <c r="CK18" s="278">
        <v>15</v>
      </c>
    </row>
    <row r="19" spans="1:89" s="268" customFormat="1">
      <c r="A19" s="269" t="s">
        <v>347</v>
      </c>
      <c r="B19" s="270" t="s">
        <v>448</v>
      </c>
      <c r="C19" s="271" t="s">
        <v>348</v>
      </c>
      <c r="D19" s="272" t="s">
        <v>449</v>
      </c>
      <c r="E19" s="273" t="s">
        <v>449</v>
      </c>
      <c r="F19" s="273" t="s">
        <v>449</v>
      </c>
      <c r="G19" s="273" t="s">
        <v>449</v>
      </c>
      <c r="H19" s="274" t="s">
        <v>449</v>
      </c>
      <c r="I19" s="273"/>
      <c r="J19" s="273"/>
      <c r="K19" s="273"/>
      <c r="L19" s="273"/>
      <c r="M19" s="274"/>
      <c r="N19" s="273">
        <v>100</v>
      </c>
      <c r="O19" s="273">
        <v>100</v>
      </c>
      <c r="P19" s="273">
        <v>100</v>
      </c>
      <c r="Q19" s="273">
        <v>100</v>
      </c>
      <c r="R19" s="274">
        <v>100</v>
      </c>
      <c r="S19" s="273"/>
      <c r="T19" s="273"/>
      <c r="U19" s="273"/>
      <c r="V19" s="273"/>
      <c r="W19" s="274"/>
      <c r="X19" s="273">
        <v>100</v>
      </c>
      <c r="Y19" s="273">
        <v>100</v>
      </c>
      <c r="Z19" s="273">
        <v>100</v>
      </c>
      <c r="AA19" s="273">
        <v>100</v>
      </c>
      <c r="AB19" s="274">
        <v>100</v>
      </c>
      <c r="AC19" s="275">
        <v>3</v>
      </c>
      <c r="AD19" s="275">
        <v>3.3</v>
      </c>
      <c r="AE19" s="275">
        <v>3.7</v>
      </c>
      <c r="AF19" s="275">
        <v>4</v>
      </c>
      <c r="AG19" s="276">
        <v>4</v>
      </c>
      <c r="AH19" s="275">
        <v>0</v>
      </c>
      <c r="AI19" s="275">
        <v>0</v>
      </c>
      <c r="AJ19" s="275">
        <v>0</v>
      </c>
      <c r="AK19" s="275">
        <v>0</v>
      </c>
      <c r="AL19" s="276">
        <v>0</v>
      </c>
      <c r="AM19" s="275">
        <v>0</v>
      </c>
      <c r="AN19" s="275">
        <v>0</v>
      </c>
      <c r="AO19" s="275">
        <v>0</v>
      </c>
      <c r="AP19" s="275">
        <v>0</v>
      </c>
      <c r="AQ19" s="276">
        <v>0</v>
      </c>
      <c r="AR19" s="273"/>
      <c r="AS19" s="273"/>
      <c r="AT19" s="273"/>
      <c r="AU19" s="273"/>
      <c r="AV19" s="274"/>
      <c r="AW19" s="273">
        <v>20</v>
      </c>
      <c r="AX19" s="273">
        <v>20</v>
      </c>
      <c r="AY19" s="273">
        <v>20</v>
      </c>
      <c r="AZ19" s="273">
        <v>20</v>
      </c>
      <c r="BA19" s="274">
        <v>20</v>
      </c>
      <c r="BB19" s="277">
        <v>320000</v>
      </c>
      <c r="BC19" s="277">
        <v>320000</v>
      </c>
      <c r="BD19" s="277">
        <v>280000</v>
      </c>
      <c r="BE19" s="277">
        <v>280000</v>
      </c>
      <c r="BF19" s="278">
        <v>280000</v>
      </c>
      <c r="BG19" s="277">
        <v>0</v>
      </c>
      <c r="BH19" s="277">
        <v>0</v>
      </c>
      <c r="BI19" s="277">
        <v>0</v>
      </c>
      <c r="BJ19" s="277">
        <v>0</v>
      </c>
      <c r="BK19" s="278">
        <v>0</v>
      </c>
      <c r="BL19" s="277">
        <v>450</v>
      </c>
      <c r="BM19" s="277">
        <v>450</v>
      </c>
      <c r="BN19" s="277">
        <v>450</v>
      </c>
      <c r="BO19" s="277">
        <v>450</v>
      </c>
      <c r="BP19" s="278">
        <v>450</v>
      </c>
      <c r="BQ19" s="279">
        <v>0</v>
      </c>
      <c r="BR19" s="277">
        <v>0</v>
      </c>
      <c r="BS19" s="277">
        <v>0</v>
      </c>
      <c r="BT19" s="277">
        <v>0</v>
      </c>
      <c r="BU19" s="278">
        <v>0</v>
      </c>
      <c r="BV19" s="280"/>
      <c r="BW19" s="286">
        <v>800</v>
      </c>
      <c r="BX19" s="286">
        <v>800</v>
      </c>
      <c r="BY19" s="286">
        <v>700</v>
      </c>
      <c r="BZ19" s="286">
        <v>700</v>
      </c>
      <c r="CA19" s="287">
        <v>700</v>
      </c>
      <c r="CB19" s="277" t="s">
        <v>450</v>
      </c>
      <c r="CC19" s="277" t="s">
        <v>450</v>
      </c>
      <c r="CD19" s="277" t="s">
        <v>450</v>
      </c>
      <c r="CE19" s="277" t="s">
        <v>450</v>
      </c>
      <c r="CF19" s="278" t="s">
        <v>450</v>
      </c>
      <c r="CG19" s="283">
        <v>1.125</v>
      </c>
      <c r="CH19" s="281">
        <v>1.125</v>
      </c>
      <c r="CI19" s="281">
        <v>1.125</v>
      </c>
      <c r="CJ19" s="281">
        <v>1.125</v>
      </c>
      <c r="CK19" s="282">
        <v>1.125</v>
      </c>
    </row>
    <row r="20" spans="1:89" s="268" customFormat="1">
      <c r="A20" s="269" t="s">
        <v>349</v>
      </c>
      <c r="B20" s="270" t="s">
        <v>451</v>
      </c>
      <c r="C20" s="271" t="s">
        <v>350</v>
      </c>
      <c r="D20" s="272">
        <v>10</v>
      </c>
      <c r="E20" s="273">
        <v>10</v>
      </c>
      <c r="F20" s="273">
        <v>10</v>
      </c>
      <c r="G20" s="273">
        <v>10</v>
      </c>
      <c r="H20" s="274">
        <v>10</v>
      </c>
      <c r="I20" s="273"/>
      <c r="J20" s="273"/>
      <c r="K20" s="273"/>
      <c r="L20" s="273"/>
      <c r="M20" s="274"/>
      <c r="N20" s="273">
        <v>100</v>
      </c>
      <c r="O20" s="273">
        <v>100</v>
      </c>
      <c r="P20" s="273">
        <v>100</v>
      </c>
      <c r="Q20" s="273">
        <v>100</v>
      </c>
      <c r="R20" s="274">
        <v>100</v>
      </c>
      <c r="S20" s="273"/>
      <c r="T20" s="273"/>
      <c r="U20" s="273"/>
      <c r="V20" s="273"/>
      <c r="W20" s="274"/>
      <c r="X20" s="273">
        <v>100</v>
      </c>
      <c r="Y20" s="273">
        <v>100</v>
      </c>
      <c r="Z20" s="273">
        <v>100</v>
      </c>
      <c r="AA20" s="273">
        <v>100</v>
      </c>
      <c r="AB20" s="274">
        <v>100</v>
      </c>
      <c r="AC20" s="275">
        <v>3.3</v>
      </c>
      <c r="AD20" s="275">
        <v>3.5</v>
      </c>
      <c r="AE20" s="275">
        <v>4</v>
      </c>
      <c r="AF20" s="275">
        <v>4.5</v>
      </c>
      <c r="AG20" s="276">
        <v>4.5</v>
      </c>
      <c r="AH20" s="275">
        <v>0</v>
      </c>
      <c r="AI20" s="275">
        <v>0</v>
      </c>
      <c r="AJ20" s="275">
        <v>0</v>
      </c>
      <c r="AK20" s="275">
        <v>0</v>
      </c>
      <c r="AL20" s="276">
        <v>0</v>
      </c>
      <c r="AM20" s="275">
        <v>0</v>
      </c>
      <c r="AN20" s="275">
        <v>0</v>
      </c>
      <c r="AO20" s="275">
        <v>0</v>
      </c>
      <c r="AP20" s="275">
        <v>0</v>
      </c>
      <c r="AQ20" s="276">
        <v>0</v>
      </c>
      <c r="AR20" s="273"/>
      <c r="AS20" s="273"/>
      <c r="AT20" s="273"/>
      <c r="AU20" s="273"/>
      <c r="AV20" s="274"/>
      <c r="AW20" s="273">
        <v>20</v>
      </c>
      <c r="AX20" s="273">
        <v>20</v>
      </c>
      <c r="AY20" s="273">
        <v>20</v>
      </c>
      <c r="AZ20" s="273">
        <v>20</v>
      </c>
      <c r="BA20" s="274">
        <v>20</v>
      </c>
      <c r="BB20" s="277">
        <v>14000</v>
      </c>
      <c r="BC20" s="277">
        <v>13000</v>
      </c>
      <c r="BD20" s="277">
        <v>12000</v>
      </c>
      <c r="BE20" s="277">
        <v>11000</v>
      </c>
      <c r="BF20" s="278">
        <v>11000</v>
      </c>
      <c r="BG20" s="277">
        <v>5000</v>
      </c>
      <c r="BH20" s="277">
        <v>5000</v>
      </c>
      <c r="BI20" s="277">
        <v>5000</v>
      </c>
      <c r="BJ20" s="277">
        <v>5000</v>
      </c>
      <c r="BK20" s="278">
        <v>5000</v>
      </c>
      <c r="BL20" s="277">
        <v>200</v>
      </c>
      <c r="BM20" s="277">
        <v>200</v>
      </c>
      <c r="BN20" s="277">
        <v>200</v>
      </c>
      <c r="BO20" s="277">
        <v>200</v>
      </c>
      <c r="BP20" s="278">
        <v>200</v>
      </c>
      <c r="BQ20" s="279">
        <v>0</v>
      </c>
      <c r="BR20" s="277">
        <v>0</v>
      </c>
      <c r="BS20" s="277">
        <v>0</v>
      </c>
      <c r="BT20" s="277">
        <v>0</v>
      </c>
      <c r="BU20" s="278">
        <v>0</v>
      </c>
      <c r="BV20" s="280" t="s">
        <v>351</v>
      </c>
      <c r="BW20" s="277">
        <v>1400</v>
      </c>
      <c r="BX20" s="277">
        <v>1300</v>
      </c>
      <c r="BY20" s="277">
        <v>1200</v>
      </c>
      <c r="BZ20" s="277">
        <v>1100</v>
      </c>
      <c r="CA20" s="278">
        <v>1100</v>
      </c>
      <c r="CB20" s="277">
        <v>500</v>
      </c>
      <c r="CC20" s="277">
        <v>500</v>
      </c>
      <c r="CD20" s="277">
        <v>500</v>
      </c>
      <c r="CE20" s="277">
        <v>500</v>
      </c>
      <c r="CF20" s="278">
        <v>500</v>
      </c>
      <c r="CG20" s="279">
        <v>20</v>
      </c>
      <c r="CH20" s="277">
        <v>20</v>
      </c>
      <c r="CI20" s="277">
        <v>20</v>
      </c>
      <c r="CJ20" s="277">
        <v>20</v>
      </c>
      <c r="CK20" s="278">
        <v>20</v>
      </c>
    </row>
    <row r="21" spans="1:89" s="268" customFormat="1">
      <c r="A21" s="269" t="s">
        <v>352</v>
      </c>
      <c r="B21" s="270" t="s">
        <v>452</v>
      </c>
      <c r="C21" s="271" t="s">
        <v>353</v>
      </c>
      <c r="D21" s="272" t="s">
        <v>449</v>
      </c>
      <c r="E21" s="273" t="s">
        <v>449</v>
      </c>
      <c r="F21" s="273" t="s">
        <v>449</v>
      </c>
      <c r="G21" s="273" t="s">
        <v>449</v>
      </c>
      <c r="H21" s="274" t="s">
        <v>449</v>
      </c>
      <c r="I21" s="273"/>
      <c r="J21" s="273"/>
      <c r="K21" s="273"/>
      <c r="L21" s="273"/>
      <c r="M21" s="274"/>
      <c r="N21" s="273">
        <v>100</v>
      </c>
      <c r="O21" s="273">
        <v>100</v>
      </c>
      <c r="P21" s="273">
        <v>100</v>
      </c>
      <c r="Q21" s="273">
        <v>100</v>
      </c>
      <c r="R21" s="274">
        <v>100</v>
      </c>
      <c r="S21" s="273"/>
      <c r="T21" s="273"/>
      <c r="U21" s="273"/>
      <c r="V21" s="273"/>
      <c r="W21" s="274"/>
      <c r="X21" s="273">
        <v>100</v>
      </c>
      <c r="Y21" s="273">
        <v>100</v>
      </c>
      <c r="Z21" s="273">
        <v>100</v>
      </c>
      <c r="AA21" s="273">
        <v>100</v>
      </c>
      <c r="AB21" s="274">
        <v>100</v>
      </c>
      <c r="AC21" s="275">
        <v>3.3</v>
      </c>
      <c r="AD21" s="275">
        <v>3.5</v>
      </c>
      <c r="AE21" s="275">
        <v>4</v>
      </c>
      <c r="AF21" s="275">
        <v>4.5</v>
      </c>
      <c r="AG21" s="276">
        <v>4.5</v>
      </c>
      <c r="AH21" s="275">
        <v>0</v>
      </c>
      <c r="AI21" s="275">
        <v>0</v>
      </c>
      <c r="AJ21" s="275">
        <v>0</v>
      </c>
      <c r="AK21" s="275">
        <v>0</v>
      </c>
      <c r="AL21" s="276">
        <v>0</v>
      </c>
      <c r="AM21" s="275">
        <v>0</v>
      </c>
      <c r="AN21" s="275">
        <v>0</v>
      </c>
      <c r="AO21" s="275">
        <v>0</v>
      </c>
      <c r="AP21" s="275">
        <v>0</v>
      </c>
      <c r="AQ21" s="276">
        <v>0</v>
      </c>
      <c r="AR21" s="273"/>
      <c r="AS21" s="273"/>
      <c r="AT21" s="273"/>
      <c r="AU21" s="273"/>
      <c r="AV21" s="274"/>
      <c r="AW21" s="273">
        <v>20</v>
      </c>
      <c r="AX21" s="273">
        <v>20</v>
      </c>
      <c r="AY21" s="273">
        <v>20</v>
      </c>
      <c r="AZ21" s="273">
        <v>20</v>
      </c>
      <c r="BA21" s="274">
        <v>20</v>
      </c>
      <c r="BB21" s="277">
        <v>360000</v>
      </c>
      <c r="BC21" s="277">
        <v>360000</v>
      </c>
      <c r="BD21" s="277">
        <v>320000</v>
      </c>
      <c r="BE21" s="277">
        <v>280000</v>
      </c>
      <c r="BF21" s="278">
        <v>280000</v>
      </c>
      <c r="BG21" s="277">
        <v>540</v>
      </c>
      <c r="BH21" s="277">
        <v>540</v>
      </c>
      <c r="BI21" s="277">
        <v>540</v>
      </c>
      <c r="BJ21" s="277">
        <v>540</v>
      </c>
      <c r="BK21" s="278">
        <v>540</v>
      </c>
      <c r="BL21" s="277">
        <v>600</v>
      </c>
      <c r="BM21" s="277">
        <v>600</v>
      </c>
      <c r="BN21" s="277">
        <v>600</v>
      </c>
      <c r="BO21" s="277">
        <v>600</v>
      </c>
      <c r="BP21" s="278">
        <v>600</v>
      </c>
      <c r="BQ21" s="279">
        <v>0</v>
      </c>
      <c r="BR21" s="277">
        <v>0</v>
      </c>
      <c r="BS21" s="277">
        <v>0</v>
      </c>
      <c r="BT21" s="277">
        <v>0</v>
      </c>
      <c r="BU21" s="278">
        <v>0</v>
      </c>
      <c r="BV21" s="280" t="s">
        <v>351</v>
      </c>
      <c r="BW21" s="286">
        <v>900</v>
      </c>
      <c r="BX21" s="286">
        <v>900</v>
      </c>
      <c r="BY21" s="286">
        <v>800</v>
      </c>
      <c r="BZ21" s="286">
        <v>700</v>
      </c>
      <c r="CA21" s="287">
        <v>700</v>
      </c>
      <c r="CB21" s="295">
        <v>1.35</v>
      </c>
      <c r="CC21" s="281">
        <v>1.35</v>
      </c>
      <c r="CD21" s="281">
        <v>1.35</v>
      </c>
      <c r="CE21" s="281">
        <v>1.35</v>
      </c>
      <c r="CF21" s="282">
        <v>1.35</v>
      </c>
      <c r="CG21" s="283">
        <v>1.5</v>
      </c>
      <c r="CH21" s="281">
        <v>1.5</v>
      </c>
      <c r="CI21" s="281">
        <v>1.5</v>
      </c>
      <c r="CJ21" s="281">
        <v>1.5</v>
      </c>
      <c r="CK21" s="282">
        <v>1.5</v>
      </c>
    </row>
    <row r="22" spans="1:89" s="268" customFormat="1">
      <c r="A22" s="269" t="s">
        <v>354</v>
      </c>
      <c r="B22" s="270" t="s">
        <v>453</v>
      </c>
      <c r="C22" s="271" t="s">
        <v>354</v>
      </c>
      <c r="D22" s="292">
        <v>15</v>
      </c>
      <c r="E22" s="288">
        <v>15</v>
      </c>
      <c r="F22" s="288">
        <v>15</v>
      </c>
      <c r="G22" s="288">
        <v>15</v>
      </c>
      <c r="H22" s="289">
        <v>15</v>
      </c>
      <c r="I22" s="273"/>
      <c r="J22" s="273"/>
      <c r="K22" s="273"/>
      <c r="L22" s="273"/>
      <c r="M22" s="274"/>
      <c r="N22" s="273">
        <v>0</v>
      </c>
      <c r="O22" s="273">
        <v>0</v>
      </c>
      <c r="P22" s="273">
        <v>0</v>
      </c>
      <c r="Q22" s="273">
        <v>0</v>
      </c>
      <c r="R22" s="274">
        <v>0</v>
      </c>
      <c r="S22" s="273"/>
      <c r="T22" s="273"/>
      <c r="U22" s="273"/>
      <c r="V22" s="273"/>
      <c r="W22" s="274"/>
      <c r="X22" s="273">
        <v>0</v>
      </c>
      <c r="Y22" s="273">
        <v>0</v>
      </c>
      <c r="Z22" s="273">
        <v>0</v>
      </c>
      <c r="AA22" s="273">
        <v>0</v>
      </c>
      <c r="AB22" s="274">
        <v>0</v>
      </c>
      <c r="AC22" s="275">
        <v>0</v>
      </c>
      <c r="AD22" s="275">
        <v>0</v>
      </c>
      <c r="AE22" s="275">
        <v>0</v>
      </c>
      <c r="AF22" s="275">
        <v>0</v>
      </c>
      <c r="AG22" s="276">
        <v>0</v>
      </c>
      <c r="AH22" s="275">
        <v>0</v>
      </c>
      <c r="AI22" s="275">
        <v>0</v>
      </c>
      <c r="AJ22" s="275">
        <v>0</v>
      </c>
      <c r="AK22" s="275">
        <v>0</v>
      </c>
      <c r="AL22" s="276">
        <v>0</v>
      </c>
      <c r="AM22" s="275">
        <v>0</v>
      </c>
      <c r="AN22" s="275">
        <v>0</v>
      </c>
      <c r="AO22" s="275">
        <v>0</v>
      </c>
      <c r="AP22" s="275">
        <v>0</v>
      </c>
      <c r="AQ22" s="276">
        <v>0</v>
      </c>
      <c r="AR22" s="273"/>
      <c r="AS22" s="273"/>
      <c r="AT22" s="273"/>
      <c r="AU22" s="273"/>
      <c r="AV22" s="274"/>
      <c r="AW22" s="273">
        <v>0</v>
      </c>
      <c r="AX22" s="273">
        <v>0</v>
      </c>
      <c r="AY22" s="273">
        <v>0</v>
      </c>
      <c r="AZ22" s="273">
        <v>0</v>
      </c>
      <c r="BA22" s="274">
        <v>0</v>
      </c>
      <c r="BB22" s="281">
        <v>16350</v>
      </c>
      <c r="BC22" s="281">
        <v>16350</v>
      </c>
      <c r="BD22" s="281">
        <v>12262.5</v>
      </c>
      <c r="BE22" s="281">
        <v>12262.5</v>
      </c>
      <c r="BF22" s="282">
        <v>10627.5</v>
      </c>
      <c r="BG22" s="281">
        <v>9385</v>
      </c>
      <c r="BH22" s="281">
        <v>9385</v>
      </c>
      <c r="BI22" s="281">
        <v>9385</v>
      </c>
      <c r="BJ22" s="281">
        <v>9385</v>
      </c>
      <c r="BK22" s="282">
        <v>9385</v>
      </c>
      <c r="BL22" s="281">
        <v>300</v>
      </c>
      <c r="BM22" s="281">
        <v>300</v>
      </c>
      <c r="BN22" s="281">
        <v>300</v>
      </c>
      <c r="BO22" s="281">
        <v>300</v>
      </c>
      <c r="BP22" s="282">
        <v>300</v>
      </c>
      <c r="BQ22" s="279">
        <v>0</v>
      </c>
      <c r="BR22" s="277">
        <v>0</v>
      </c>
      <c r="BS22" s="277">
        <v>0</v>
      </c>
      <c r="BT22" s="277">
        <v>0</v>
      </c>
      <c r="BU22" s="278">
        <v>0</v>
      </c>
      <c r="BV22" s="280" t="s">
        <v>355</v>
      </c>
      <c r="BW22" s="277">
        <v>1090</v>
      </c>
      <c r="BX22" s="277">
        <v>1090</v>
      </c>
      <c r="BY22" s="277">
        <v>817.5</v>
      </c>
      <c r="BZ22" s="277">
        <v>817.5</v>
      </c>
      <c r="CA22" s="278">
        <v>708.5</v>
      </c>
      <c r="CB22" s="277">
        <v>625.66666666666663</v>
      </c>
      <c r="CC22" s="277">
        <v>625.66666666666663</v>
      </c>
      <c r="CD22" s="277">
        <v>625.66666666666663</v>
      </c>
      <c r="CE22" s="277">
        <v>625.66666666666663</v>
      </c>
      <c r="CF22" s="278">
        <v>625.66666666666663</v>
      </c>
      <c r="CG22" s="279">
        <v>20</v>
      </c>
      <c r="CH22" s="277">
        <v>20</v>
      </c>
      <c r="CI22" s="277">
        <v>20</v>
      </c>
      <c r="CJ22" s="277">
        <v>20</v>
      </c>
      <c r="CK22" s="278">
        <v>20</v>
      </c>
    </row>
    <row r="23" spans="1:89" s="268" customFormat="1">
      <c r="A23" s="269"/>
      <c r="B23" s="270"/>
      <c r="C23" s="271" t="s">
        <v>356</v>
      </c>
      <c r="D23" s="292">
        <v>290</v>
      </c>
      <c r="E23" s="288">
        <v>290</v>
      </c>
      <c r="F23" s="288">
        <v>290</v>
      </c>
      <c r="G23" s="288">
        <v>290</v>
      </c>
      <c r="H23" s="289">
        <v>290</v>
      </c>
      <c r="I23" s="273"/>
      <c r="J23" s="273"/>
      <c r="K23" s="273"/>
      <c r="L23" s="273"/>
      <c r="M23" s="274"/>
      <c r="N23" s="273"/>
      <c r="O23" s="273"/>
      <c r="P23" s="273"/>
      <c r="Q23" s="273"/>
      <c r="R23" s="274"/>
      <c r="S23" s="273"/>
      <c r="T23" s="273"/>
      <c r="U23" s="273"/>
      <c r="V23" s="273"/>
      <c r="W23" s="274"/>
      <c r="X23" s="273"/>
      <c r="Y23" s="273"/>
      <c r="Z23" s="273"/>
      <c r="AA23" s="273"/>
      <c r="AB23" s="274"/>
      <c r="AC23" s="275">
        <v>0</v>
      </c>
      <c r="AD23" s="275">
        <v>0</v>
      </c>
      <c r="AE23" s="275">
        <v>0</v>
      </c>
      <c r="AF23" s="275">
        <v>0</v>
      </c>
      <c r="AG23" s="276">
        <v>0</v>
      </c>
      <c r="AH23" s="275">
        <v>0</v>
      </c>
      <c r="AI23" s="275">
        <v>0</v>
      </c>
      <c r="AJ23" s="275">
        <v>0</v>
      </c>
      <c r="AK23" s="275">
        <v>0</v>
      </c>
      <c r="AL23" s="276">
        <v>0</v>
      </c>
      <c r="AM23" s="275">
        <v>0</v>
      </c>
      <c r="AN23" s="275">
        <v>0</v>
      </c>
      <c r="AO23" s="275">
        <v>0</v>
      </c>
      <c r="AP23" s="275">
        <v>0</v>
      </c>
      <c r="AQ23" s="276">
        <v>0</v>
      </c>
      <c r="AR23" s="273"/>
      <c r="AS23" s="273"/>
      <c r="AT23" s="273"/>
      <c r="AU23" s="273"/>
      <c r="AV23" s="274"/>
      <c r="AW23" s="273"/>
      <c r="AX23" s="273"/>
      <c r="AY23" s="273"/>
      <c r="AZ23" s="273"/>
      <c r="BA23" s="274"/>
      <c r="BB23" s="281">
        <v>87000</v>
      </c>
      <c r="BC23" s="281">
        <v>87000</v>
      </c>
      <c r="BD23" s="281">
        <v>65250</v>
      </c>
      <c r="BE23" s="281">
        <v>65250</v>
      </c>
      <c r="BF23" s="282">
        <v>56550</v>
      </c>
      <c r="BG23" s="281">
        <v>18770</v>
      </c>
      <c r="BH23" s="281">
        <v>18770</v>
      </c>
      <c r="BI23" s="281">
        <v>18770</v>
      </c>
      <c r="BJ23" s="281">
        <v>18770</v>
      </c>
      <c r="BK23" s="282">
        <v>18770</v>
      </c>
      <c r="BL23" s="281">
        <v>300</v>
      </c>
      <c r="BM23" s="281">
        <v>300</v>
      </c>
      <c r="BN23" s="281">
        <v>300</v>
      </c>
      <c r="BO23" s="281">
        <v>300</v>
      </c>
      <c r="BP23" s="282">
        <v>300</v>
      </c>
      <c r="BQ23" s="279"/>
      <c r="BR23" s="277"/>
      <c r="BS23" s="277"/>
      <c r="BT23" s="277"/>
      <c r="BU23" s="278"/>
      <c r="BV23" s="280"/>
      <c r="BW23" s="277">
        <v>300</v>
      </c>
      <c r="BX23" s="277">
        <v>300</v>
      </c>
      <c r="BY23" s="277">
        <v>225</v>
      </c>
      <c r="BZ23" s="277">
        <v>225</v>
      </c>
      <c r="CA23" s="278">
        <v>195</v>
      </c>
      <c r="CB23" s="277">
        <v>64.724137931034477</v>
      </c>
      <c r="CC23" s="277">
        <v>64.724137931034477</v>
      </c>
      <c r="CD23" s="277">
        <v>64.724137931034477</v>
      </c>
      <c r="CE23" s="277">
        <v>64.724137931034477</v>
      </c>
      <c r="CF23" s="278">
        <v>64.724137931034477</v>
      </c>
      <c r="CG23" s="279">
        <v>1.0344827586206897</v>
      </c>
      <c r="CH23" s="277">
        <v>1.0344827586206897</v>
      </c>
      <c r="CI23" s="277">
        <v>1.0344827586206897</v>
      </c>
      <c r="CJ23" s="277">
        <v>1.0344827586206897</v>
      </c>
      <c r="CK23" s="278">
        <v>1.0344827586206897</v>
      </c>
    </row>
    <row r="24" spans="1:89" s="268" customFormat="1">
      <c r="A24" s="269" t="s">
        <v>357</v>
      </c>
      <c r="B24" s="270" t="s">
        <v>454</v>
      </c>
      <c r="C24" s="271" t="s">
        <v>358</v>
      </c>
      <c r="D24" s="272">
        <v>2</v>
      </c>
      <c r="E24" s="273">
        <v>2</v>
      </c>
      <c r="F24" s="273">
        <v>2</v>
      </c>
      <c r="G24" s="273">
        <v>2</v>
      </c>
      <c r="H24" s="274">
        <v>2</v>
      </c>
      <c r="I24" s="273"/>
      <c r="J24" s="273"/>
      <c r="K24" s="273"/>
      <c r="L24" s="273"/>
      <c r="M24" s="274"/>
      <c r="N24" s="273">
        <v>40</v>
      </c>
      <c r="O24" s="273">
        <v>40</v>
      </c>
      <c r="P24" s="273">
        <v>40</v>
      </c>
      <c r="Q24" s="273">
        <v>40</v>
      </c>
      <c r="R24" s="274">
        <v>40</v>
      </c>
      <c r="S24" s="273"/>
      <c r="T24" s="273"/>
      <c r="U24" s="273"/>
      <c r="V24" s="273"/>
      <c r="W24" s="274"/>
      <c r="X24" s="273">
        <v>0</v>
      </c>
      <c r="Y24" s="273">
        <v>0</v>
      </c>
      <c r="Z24" s="273">
        <v>0</v>
      </c>
      <c r="AA24" s="273">
        <v>0</v>
      </c>
      <c r="AB24" s="274">
        <v>0</v>
      </c>
      <c r="AC24" s="275">
        <v>3</v>
      </c>
      <c r="AD24" s="275">
        <v>3.1</v>
      </c>
      <c r="AE24" s="275">
        <v>3.4</v>
      </c>
      <c r="AF24" s="275">
        <v>3.5</v>
      </c>
      <c r="AG24" s="276">
        <v>3.5</v>
      </c>
      <c r="AH24" s="275">
        <v>0</v>
      </c>
      <c r="AI24" s="275">
        <v>0</v>
      </c>
      <c r="AJ24" s="275">
        <v>0</v>
      </c>
      <c r="AK24" s="275">
        <v>0</v>
      </c>
      <c r="AL24" s="276">
        <v>0</v>
      </c>
      <c r="AM24" s="275">
        <v>0</v>
      </c>
      <c r="AN24" s="275">
        <v>0</v>
      </c>
      <c r="AO24" s="275">
        <v>0</v>
      </c>
      <c r="AP24" s="275">
        <v>0</v>
      </c>
      <c r="AQ24" s="276">
        <v>0</v>
      </c>
      <c r="AR24" s="273"/>
      <c r="AS24" s="273"/>
      <c r="AT24" s="273"/>
      <c r="AU24" s="273"/>
      <c r="AV24" s="274"/>
      <c r="AW24" s="273">
        <v>20</v>
      </c>
      <c r="AX24" s="273">
        <v>20</v>
      </c>
      <c r="AY24" s="273">
        <v>20</v>
      </c>
      <c r="AZ24" s="273">
        <v>20</v>
      </c>
      <c r="BA24" s="274">
        <v>20</v>
      </c>
      <c r="BB24" s="277">
        <v>2000</v>
      </c>
      <c r="BC24" s="277">
        <v>1900</v>
      </c>
      <c r="BD24" s="277">
        <v>1800</v>
      </c>
      <c r="BE24" s="277">
        <v>1700</v>
      </c>
      <c r="BF24" s="278">
        <v>1700</v>
      </c>
      <c r="BG24" s="277">
        <v>0</v>
      </c>
      <c r="BH24" s="277">
        <v>0</v>
      </c>
      <c r="BI24" s="277">
        <v>0</v>
      </c>
      <c r="BJ24" s="277">
        <v>0</v>
      </c>
      <c r="BK24" s="278">
        <v>0</v>
      </c>
      <c r="BL24" s="277">
        <v>150</v>
      </c>
      <c r="BM24" s="277">
        <v>150</v>
      </c>
      <c r="BN24" s="277">
        <v>150</v>
      </c>
      <c r="BO24" s="277">
        <v>150</v>
      </c>
      <c r="BP24" s="278">
        <v>150</v>
      </c>
      <c r="BQ24" s="279">
        <v>0</v>
      </c>
      <c r="BR24" s="277">
        <v>0</v>
      </c>
      <c r="BS24" s="277">
        <v>0</v>
      </c>
      <c r="BT24" s="277">
        <v>0</v>
      </c>
      <c r="BU24" s="278">
        <v>0</v>
      </c>
      <c r="BV24" s="296"/>
      <c r="BW24" s="277">
        <v>1000</v>
      </c>
      <c r="BX24" s="277">
        <v>950</v>
      </c>
      <c r="BY24" s="277">
        <v>900</v>
      </c>
      <c r="BZ24" s="277">
        <v>850</v>
      </c>
      <c r="CA24" s="278">
        <v>850</v>
      </c>
      <c r="CB24" s="277">
        <v>0</v>
      </c>
      <c r="CC24" s="277">
        <v>0</v>
      </c>
      <c r="CD24" s="277">
        <v>0</v>
      </c>
      <c r="CE24" s="277">
        <v>0</v>
      </c>
      <c r="CF24" s="278">
        <v>0</v>
      </c>
      <c r="CG24" s="279">
        <v>75</v>
      </c>
      <c r="CH24" s="277">
        <v>75</v>
      </c>
      <c r="CI24" s="277">
        <v>75</v>
      </c>
      <c r="CJ24" s="277">
        <v>75</v>
      </c>
      <c r="CK24" s="278">
        <v>75</v>
      </c>
    </row>
    <row r="25" spans="1:89" s="268" customFormat="1">
      <c r="A25" s="269" t="s">
        <v>359</v>
      </c>
      <c r="B25" s="270" t="s">
        <v>455</v>
      </c>
      <c r="C25" s="271" t="s">
        <v>360</v>
      </c>
      <c r="D25" s="272" t="s">
        <v>456</v>
      </c>
      <c r="E25" s="273" t="s">
        <v>456</v>
      </c>
      <c r="F25" s="273" t="s">
        <v>456</v>
      </c>
      <c r="G25" s="273" t="s">
        <v>456</v>
      </c>
      <c r="H25" s="274" t="s">
        <v>456</v>
      </c>
      <c r="I25" s="273"/>
      <c r="J25" s="273"/>
      <c r="K25" s="273"/>
      <c r="L25" s="273"/>
      <c r="M25" s="274"/>
      <c r="N25" s="273">
        <v>40</v>
      </c>
      <c r="O25" s="273">
        <v>40</v>
      </c>
      <c r="P25" s="273">
        <v>40</v>
      </c>
      <c r="Q25" s="273">
        <v>40</v>
      </c>
      <c r="R25" s="274">
        <v>40</v>
      </c>
      <c r="S25" s="273"/>
      <c r="T25" s="273"/>
      <c r="U25" s="273"/>
      <c r="V25" s="273"/>
      <c r="W25" s="274"/>
      <c r="X25" s="273">
        <v>0</v>
      </c>
      <c r="Y25" s="273">
        <v>0</v>
      </c>
      <c r="Z25" s="273">
        <v>0</v>
      </c>
      <c r="AA25" s="273">
        <v>0</v>
      </c>
      <c r="AB25" s="274">
        <v>0</v>
      </c>
      <c r="AC25" s="275">
        <v>3</v>
      </c>
      <c r="AD25" s="275">
        <v>3.1</v>
      </c>
      <c r="AE25" s="275">
        <v>3.4</v>
      </c>
      <c r="AF25" s="275">
        <v>3.5</v>
      </c>
      <c r="AG25" s="276">
        <v>3.5</v>
      </c>
      <c r="AH25" s="275">
        <v>0</v>
      </c>
      <c r="AI25" s="275">
        <v>0</v>
      </c>
      <c r="AJ25" s="275">
        <v>0</v>
      </c>
      <c r="AK25" s="275">
        <v>0</v>
      </c>
      <c r="AL25" s="276">
        <v>0</v>
      </c>
      <c r="AM25" s="275">
        <v>0</v>
      </c>
      <c r="AN25" s="275">
        <v>0</v>
      </c>
      <c r="AO25" s="275">
        <v>0</v>
      </c>
      <c r="AP25" s="275">
        <v>0</v>
      </c>
      <c r="AQ25" s="276">
        <v>0</v>
      </c>
      <c r="AR25" s="273"/>
      <c r="AS25" s="273"/>
      <c r="AT25" s="273"/>
      <c r="AU25" s="273"/>
      <c r="AV25" s="274"/>
      <c r="AW25" s="273">
        <v>20</v>
      </c>
      <c r="AX25" s="273">
        <v>20</v>
      </c>
      <c r="AY25" s="273">
        <v>20</v>
      </c>
      <c r="AZ25" s="273">
        <v>20</v>
      </c>
      <c r="BA25" s="274">
        <v>20</v>
      </c>
      <c r="BB25" s="277">
        <v>85600</v>
      </c>
      <c r="BC25" s="277">
        <v>85600</v>
      </c>
      <c r="BD25" s="277">
        <v>74900</v>
      </c>
      <c r="BE25" s="277">
        <v>74900</v>
      </c>
      <c r="BF25" s="278">
        <v>74900</v>
      </c>
      <c r="BG25" s="277">
        <v>0</v>
      </c>
      <c r="BH25" s="277">
        <v>0</v>
      </c>
      <c r="BI25" s="277">
        <v>0</v>
      </c>
      <c r="BJ25" s="277">
        <v>0</v>
      </c>
      <c r="BK25" s="278">
        <v>0</v>
      </c>
      <c r="BL25" s="277">
        <v>450</v>
      </c>
      <c r="BM25" s="277">
        <v>450</v>
      </c>
      <c r="BN25" s="277">
        <v>450</v>
      </c>
      <c r="BO25" s="277">
        <v>450</v>
      </c>
      <c r="BP25" s="278">
        <v>450</v>
      </c>
      <c r="BQ25" s="279">
        <v>0</v>
      </c>
      <c r="BR25" s="277">
        <v>0</v>
      </c>
      <c r="BS25" s="277">
        <v>0</v>
      </c>
      <c r="BT25" s="277">
        <v>0</v>
      </c>
      <c r="BU25" s="278">
        <v>0</v>
      </c>
      <c r="BV25" s="296"/>
      <c r="BW25" s="286">
        <v>800</v>
      </c>
      <c r="BX25" s="286">
        <v>800</v>
      </c>
      <c r="BY25" s="286">
        <v>700</v>
      </c>
      <c r="BZ25" s="286">
        <v>700</v>
      </c>
      <c r="CA25" s="287">
        <v>700</v>
      </c>
      <c r="CB25" s="277" t="s">
        <v>450</v>
      </c>
      <c r="CC25" s="277" t="s">
        <v>450</v>
      </c>
      <c r="CD25" s="277" t="s">
        <v>450</v>
      </c>
      <c r="CE25" s="277" t="s">
        <v>450</v>
      </c>
      <c r="CF25" s="278" t="s">
        <v>450</v>
      </c>
      <c r="CG25" s="283">
        <v>4.2056074766355138</v>
      </c>
      <c r="CH25" s="281">
        <v>4.2056074766355138</v>
      </c>
      <c r="CI25" s="281">
        <v>4.2056074766355138</v>
      </c>
      <c r="CJ25" s="281">
        <v>4.2056074766355138</v>
      </c>
      <c r="CK25" s="282">
        <v>4.2056074766355138</v>
      </c>
    </row>
    <row r="26" spans="1:89" s="268" customFormat="1">
      <c r="A26" s="270" t="s">
        <v>523</v>
      </c>
      <c r="B26" s="270" t="s">
        <v>524</v>
      </c>
      <c r="C26" s="270" t="s">
        <v>358</v>
      </c>
      <c r="D26" s="272">
        <v>3.6</v>
      </c>
      <c r="E26" s="273">
        <v>3.6</v>
      </c>
      <c r="F26" s="273">
        <v>3.6</v>
      </c>
      <c r="G26" s="273">
        <v>3.6</v>
      </c>
      <c r="H26" s="274">
        <v>3.6</v>
      </c>
      <c r="I26" s="273">
        <v>2.5</v>
      </c>
      <c r="J26" s="273">
        <v>2.5</v>
      </c>
      <c r="K26" s="273">
        <v>2.5</v>
      </c>
      <c r="L26" s="273">
        <v>2.5</v>
      </c>
      <c r="M26" s="274">
        <v>2.5</v>
      </c>
      <c r="N26" s="273">
        <v>100</v>
      </c>
      <c r="O26" s="273">
        <v>100</v>
      </c>
      <c r="P26" s="273">
        <v>100</v>
      </c>
      <c r="Q26" s="273">
        <v>100</v>
      </c>
      <c r="R26" s="274">
        <v>100</v>
      </c>
      <c r="S26" s="273">
        <v>100</v>
      </c>
      <c r="T26" s="273">
        <v>100</v>
      </c>
      <c r="U26" s="273">
        <v>100</v>
      </c>
      <c r="V26" s="273">
        <v>100</v>
      </c>
      <c r="W26" s="274">
        <v>100</v>
      </c>
      <c r="X26" s="273">
        <v>0</v>
      </c>
      <c r="Y26" s="273">
        <v>0</v>
      </c>
      <c r="Z26" s="273">
        <v>0</v>
      </c>
      <c r="AA26" s="273">
        <v>0</v>
      </c>
      <c r="AB26" s="274">
        <v>0</v>
      </c>
      <c r="AC26" s="336">
        <v>0</v>
      </c>
      <c r="AD26" s="336">
        <v>0</v>
      </c>
      <c r="AE26" s="336">
        <v>0</v>
      </c>
      <c r="AF26" s="336">
        <v>0</v>
      </c>
      <c r="AG26" s="337">
        <v>0</v>
      </c>
      <c r="AH26" s="304">
        <v>3</v>
      </c>
      <c r="AI26" s="304">
        <v>3.1</v>
      </c>
      <c r="AJ26" s="304">
        <v>3.4</v>
      </c>
      <c r="AK26" s="304">
        <v>3.5</v>
      </c>
      <c r="AL26" s="338">
        <v>3.5</v>
      </c>
      <c r="AM26" s="304">
        <v>3</v>
      </c>
      <c r="AN26" s="304">
        <v>3.1</v>
      </c>
      <c r="AO26" s="304">
        <v>3.4</v>
      </c>
      <c r="AP26" s="304">
        <v>3.5</v>
      </c>
      <c r="AQ26" s="338">
        <v>3.5</v>
      </c>
      <c r="AR26" s="273">
        <v>0</v>
      </c>
      <c r="AS26" s="273">
        <v>0</v>
      </c>
      <c r="AT26" s="273">
        <v>0</v>
      </c>
      <c r="AU26" s="273">
        <v>0</v>
      </c>
      <c r="AV26" s="274">
        <v>0</v>
      </c>
      <c r="AW26" s="288">
        <v>20</v>
      </c>
      <c r="AX26" s="288">
        <v>20</v>
      </c>
      <c r="AY26" s="288">
        <v>20</v>
      </c>
      <c r="AZ26" s="288">
        <v>20</v>
      </c>
      <c r="BA26" s="289">
        <v>20</v>
      </c>
      <c r="BB26" s="277">
        <v>1875</v>
      </c>
      <c r="BC26" s="277">
        <v>1781.25</v>
      </c>
      <c r="BD26" s="277">
        <v>1593.75</v>
      </c>
      <c r="BE26" s="277">
        <v>1500</v>
      </c>
      <c r="BF26" s="278">
        <v>1406.25</v>
      </c>
      <c r="BG26" s="281">
        <v>1500</v>
      </c>
      <c r="BH26" s="281">
        <v>1500</v>
      </c>
      <c r="BI26" s="281">
        <v>1500</v>
      </c>
      <c r="BJ26" s="281">
        <v>1500</v>
      </c>
      <c r="BK26" s="282">
        <v>1500</v>
      </c>
      <c r="BL26" s="277">
        <v>294.44</v>
      </c>
      <c r="BM26" s="277">
        <v>294.44</v>
      </c>
      <c r="BN26" s="277">
        <v>294.44</v>
      </c>
      <c r="BO26" s="277">
        <v>294.44</v>
      </c>
      <c r="BP26" s="278">
        <v>294.44</v>
      </c>
      <c r="BQ26" s="277"/>
      <c r="BR26" s="277"/>
      <c r="BS26" s="277"/>
      <c r="BT26" s="277"/>
      <c r="BU26" s="278"/>
      <c r="BV26" s="280"/>
      <c r="BW26" s="279">
        <v>520.83333333333337</v>
      </c>
      <c r="BX26" s="277">
        <v>494.79166666666663</v>
      </c>
      <c r="BY26" s="277">
        <v>442.70833333333331</v>
      </c>
      <c r="BZ26" s="277">
        <v>416.66666666666663</v>
      </c>
      <c r="CA26" s="278">
        <v>390.625</v>
      </c>
      <c r="CB26" s="279">
        <v>416.66666666666663</v>
      </c>
      <c r="CC26" s="277">
        <v>416.66666666666663</v>
      </c>
      <c r="CD26" s="277">
        <v>416.66666666666663</v>
      </c>
      <c r="CE26" s="277">
        <v>416.66666666666663</v>
      </c>
      <c r="CF26" s="278">
        <v>416.66666666666663</v>
      </c>
      <c r="CG26" s="279">
        <v>81.788888888888891</v>
      </c>
      <c r="CH26" s="277">
        <v>81.788888888888891</v>
      </c>
      <c r="CI26" s="277">
        <v>81.788888888888891</v>
      </c>
      <c r="CJ26" s="277">
        <v>81.788888888888891</v>
      </c>
      <c r="CK26" s="278">
        <v>81.788888888888891</v>
      </c>
    </row>
    <row r="27" spans="1:89" s="268" customFormat="1">
      <c r="A27" s="261" t="s">
        <v>361</v>
      </c>
      <c r="B27" s="262"/>
      <c r="C27" s="263"/>
      <c r="D27" s="264"/>
      <c r="E27" s="265"/>
      <c r="F27" s="265"/>
      <c r="G27" s="265"/>
      <c r="H27" s="266"/>
      <c r="I27" s="265"/>
      <c r="J27" s="265"/>
      <c r="K27" s="265"/>
      <c r="L27" s="265"/>
      <c r="M27" s="266"/>
      <c r="N27" s="265"/>
      <c r="O27" s="265"/>
      <c r="P27" s="265"/>
      <c r="Q27" s="265"/>
      <c r="R27" s="266"/>
      <c r="S27" s="265"/>
      <c r="T27" s="265"/>
      <c r="U27" s="265"/>
      <c r="V27" s="265"/>
      <c r="W27" s="266"/>
      <c r="X27" s="265"/>
      <c r="Y27" s="265"/>
      <c r="Z27" s="265"/>
      <c r="AA27" s="265"/>
      <c r="AB27" s="266"/>
      <c r="AC27" s="290">
        <v>0</v>
      </c>
      <c r="AD27" s="290">
        <v>0</v>
      </c>
      <c r="AE27" s="290">
        <v>0</v>
      </c>
      <c r="AF27" s="290">
        <v>0</v>
      </c>
      <c r="AG27" s="291">
        <v>0</v>
      </c>
      <c r="AH27" s="290">
        <v>0</v>
      </c>
      <c r="AI27" s="290">
        <v>0</v>
      </c>
      <c r="AJ27" s="290">
        <v>0</v>
      </c>
      <c r="AK27" s="290">
        <v>0</v>
      </c>
      <c r="AL27" s="291">
        <v>0</v>
      </c>
      <c r="AM27" s="290">
        <v>0</v>
      </c>
      <c r="AN27" s="290">
        <v>0</v>
      </c>
      <c r="AO27" s="290">
        <v>0</v>
      </c>
      <c r="AP27" s="290">
        <v>0</v>
      </c>
      <c r="AQ27" s="291">
        <v>0</v>
      </c>
      <c r="AR27" s="265"/>
      <c r="AS27" s="265"/>
      <c r="AT27" s="265"/>
      <c r="AU27" s="265"/>
      <c r="AV27" s="266"/>
      <c r="AW27" s="265"/>
      <c r="AX27" s="265"/>
      <c r="AY27" s="265"/>
      <c r="AZ27" s="265"/>
      <c r="BA27" s="266"/>
      <c r="BB27" s="265">
        <v>0</v>
      </c>
      <c r="BC27" s="265">
        <v>0</v>
      </c>
      <c r="BD27" s="265">
        <v>0</v>
      </c>
      <c r="BE27" s="265">
        <v>0</v>
      </c>
      <c r="BF27" s="266">
        <v>0</v>
      </c>
      <c r="BG27" s="265">
        <v>0</v>
      </c>
      <c r="BH27" s="265">
        <v>0</v>
      </c>
      <c r="BI27" s="265">
        <v>0</v>
      </c>
      <c r="BJ27" s="265">
        <v>0</v>
      </c>
      <c r="BK27" s="266">
        <v>0</v>
      </c>
      <c r="BL27" s="265"/>
      <c r="BM27" s="265"/>
      <c r="BN27" s="265"/>
      <c r="BO27" s="265"/>
      <c r="BP27" s="266"/>
      <c r="BQ27" s="264"/>
      <c r="BR27" s="265"/>
      <c r="BS27" s="265"/>
      <c r="BT27" s="265"/>
      <c r="BU27" s="266"/>
      <c r="BV27" s="267"/>
      <c r="BW27" s="265"/>
      <c r="BX27" s="265"/>
      <c r="BY27" s="265"/>
      <c r="BZ27" s="265"/>
      <c r="CA27" s="266"/>
      <c r="CB27" s="265"/>
      <c r="CC27" s="265"/>
      <c r="CD27" s="265"/>
      <c r="CE27" s="265"/>
      <c r="CF27" s="266"/>
      <c r="CG27" s="264"/>
      <c r="CH27" s="265"/>
      <c r="CI27" s="265"/>
      <c r="CJ27" s="265"/>
      <c r="CK27" s="266"/>
    </row>
    <row r="28" spans="1:89" s="268" customFormat="1">
      <c r="A28" s="269" t="s">
        <v>362</v>
      </c>
      <c r="B28" s="270" t="s">
        <v>457</v>
      </c>
      <c r="C28" s="271" t="s">
        <v>363</v>
      </c>
      <c r="D28" s="272">
        <v>18</v>
      </c>
      <c r="E28" s="273">
        <v>30</v>
      </c>
      <c r="F28" s="273">
        <v>30</v>
      </c>
      <c r="G28" s="273">
        <v>30</v>
      </c>
      <c r="H28" s="274">
        <v>30</v>
      </c>
      <c r="I28" s="273"/>
      <c r="J28" s="273"/>
      <c r="K28" s="273"/>
      <c r="L28" s="273"/>
      <c r="M28" s="274"/>
      <c r="N28" s="273">
        <v>100</v>
      </c>
      <c r="O28" s="273">
        <v>100</v>
      </c>
      <c r="P28" s="273">
        <v>100</v>
      </c>
      <c r="Q28" s="273">
        <v>100</v>
      </c>
      <c r="R28" s="274">
        <v>100</v>
      </c>
      <c r="S28" s="273"/>
      <c r="T28" s="273"/>
      <c r="U28" s="273"/>
      <c r="V28" s="273"/>
      <c r="W28" s="274"/>
      <c r="X28" s="273">
        <v>100</v>
      </c>
      <c r="Y28" s="273">
        <v>100</v>
      </c>
      <c r="Z28" s="273">
        <v>100</v>
      </c>
      <c r="AA28" s="273">
        <v>100</v>
      </c>
      <c r="AB28" s="274">
        <v>100</v>
      </c>
      <c r="AC28" s="275">
        <v>1.35</v>
      </c>
      <c r="AD28" s="275">
        <v>1.45</v>
      </c>
      <c r="AE28" s="275">
        <v>1.7</v>
      </c>
      <c r="AF28" s="275">
        <v>1.7</v>
      </c>
      <c r="AG28" s="276">
        <v>1.7</v>
      </c>
      <c r="AH28" s="275">
        <v>0</v>
      </c>
      <c r="AI28" s="275">
        <v>0</v>
      </c>
      <c r="AJ28" s="275">
        <v>0</v>
      </c>
      <c r="AK28" s="275">
        <v>0</v>
      </c>
      <c r="AL28" s="276">
        <v>0</v>
      </c>
      <c r="AM28" s="275">
        <v>0</v>
      </c>
      <c r="AN28" s="275">
        <v>0</v>
      </c>
      <c r="AO28" s="275">
        <v>0</v>
      </c>
      <c r="AP28" s="275">
        <v>0</v>
      </c>
      <c r="AQ28" s="276">
        <v>0</v>
      </c>
      <c r="AR28" s="273"/>
      <c r="AS28" s="273"/>
      <c r="AT28" s="273"/>
      <c r="AU28" s="273"/>
      <c r="AV28" s="274"/>
      <c r="AW28" s="273">
        <v>22</v>
      </c>
      <c r="AX28" s="273">
        <v>22</v>
      </c>
      <c r="AY28" s="273">
        <v>22</v>
      </c>
      <c r="AZ28" s="273">
        <v>22</v>
      </c>
      <c r="BA28" s="274">
        <v>22</v>
      </c>
      <c r="BB28" s="277">
        <v>15600</v>
      </c>
      <c r="BC28" s="277">
        <v>14600</v>
      </c>
      <c r="BD28" s="277">
        <v>12600</v>
      </c>
      <c r="BE28" s="277">
        <v>12600</v>
      </c>
      <c r="BF28" s="278">
        <v>12600</v>
      </c>
      <c r="BG28" s="277">
        <v>6400</v>
      </c>
      <c r="BH28" s="277">
        <v>6400</v>
      </c>
      <c r="BI28" s="277">
        <v>6400</v>
      </c>
      <c r="BJ28" s="277">
        <v>6400</v>
      </c>
      <c r="BK28" s="278">
        <v>6400</v>
      </c>
      <c r="BL28" s="273">
        <v>235</v>
      </c>
      <c r="BM28" s="273">
        <v>235</v>
      </c>
      <c r="BN28" s="273">
        <v>235</v>
      </c>
      <c r="BO28" s="273">
        <v>235</v>
      </c>
      <c r="BP28" s="274">
        <v>235</v>
      </c>
      <c r="BQ28" s="272"/>
      <c r="BR28" s="273"/>
      <c r="BS28" s="273"/>
      <c r="BT28" s="273"/>
      <c r="BU28" s="274"/>
      <c r="BV28" s="280" t="s">
        <v>364</v>
      </c>
      <c r="BW28" s="277">
        <v>866.66666666666663</v>
      </c>
      <c r="BX28" s="277">
        <v>811.11111111111109</v>
      </c>
      <c r="BY28" s="277">
        <v>700</v>
      </c>
      <c r="BZ28" s="277">
        <v>700</v>
      </c>
      <c r="CA28" s="278">
        <v>700</v>
      </c>
      <c r="CB28" s="277">
        <v>355.55555555555554</v>
      </c>
      <c r="CC28" s="277">
        <v>355.55555555555554</v>
      </c>
      <c r="CD28" s="277">
        <v>355.55555555555554</v>
      </c>
      <c r="CE28" s="277">
        <v>355.55555555555554</v>
      </c>
      <c r="CF28" s="278">
        <v>355.55555555555554</v>
      </c>
      <c r="CG28" s="279">
        <v>13.055555555555555</v>
      </c>
      <c r="CH28" s="277">
        <v>13.055555555555555</v>
      </c>
      <c r="CI28" s="277">
        <v>13.055555555555555</v>
      </c>
      <c r="CJ28" s="277">
        <v>13.055555555555555</v>
      </c>
      <c r="CK28" s="278">
        <v>13.055555555555555</v>
      </c>
    </row>
    <row r="29" spans="1:89" s="268" customFormat="1">
      <c r="A29" s="269" t="s">
        <v>365</v>
      </c>
      <c r="B29" s="270" t="s">
        <v>458</v>
      </c>
      <c r="C29" s="271" t="s">
        <v>366</v>
      </c>
      <c r="D29" s="272">
        <v>44</v>
      </c>
      <c r="E29" s="273">
        <v>80</v>
      </c>
      <c r="F29" s="273">
        <v>80</v>
      </c>
      <c r="G29" s="273">
        <v>80</v>
      </c>
      <c r="H29" s="274">
        <v>80</v>
      </c>
      <c r="I29" s="273"/>
      <c r="J29" s="273"/>
      <c r="K29" s="273"/>
      <c r="L29" s="273"/>
      <c r="M29" s="274"/>
      <c r="N29" s="273">
        <v>100</v>
      </c>
      <c r="O29" s="273">
        <v>100</v>
      </c>
      <c r="P29" s="273">
        <v>100</v>
      </c>
      <c r="Q29" s="273">
        <v>100</v>
      </c>
      <c r="R29" s="274">
        <v>100</v>
      </c>
      <c r="S29" s="273"/>
      <c r="T29" s="273"/>
      <c r="U29" s="273"/>
      <c r="V29" s="273"/>
      <c r="W29" s="274"/>
      <c r="X29" s="273">
        <v>100</v>
      </c>
      <c r="Y29" s="273">
        <v>100</v>
      </c>
      <c r="Z29" s="273">
        <v>100</v>
      </c>
      <c r="AA29" s="273">
        <v>100</v>
      </c>
      <c r="AB29" s="274">
        <v>100</v>
      </c>
      <c r="AC29" s="275">
        <v>1.35</v>
      </c>
      <c r="AD29" s="275">
        <v>1.45</v>
      </c>
      <c r="AE29" s="275">
        <v>1.7</v>
      </c>
      <c r="AF29" s="275">
        <v>1.7</v>
      </c>
      <c r="AG29" s="276">
        <v>1.7</v>
      </c>
      <c r="AH29" s="275">
        <v>0</v>
      </c>
      <c r="AI29" s="275">
        <v>0</v>
      </c>
      <c r="AJ29" s="275">
        <v>0</v>
      </c>
      <c r="AK29" s="275">
        <v>0</v>
      </c>
      <c r="AL29" s="276">
        <v>0</v>
      </c>
      <c r="AM29" s="275">
        <v>0</v>
      </c>
      <c r="AN29" s="275">
        <v>0</v>
      </c>
      <c r="AO29" s="275">
        <v>0</v>
      </c>
      <c r="AP29" s="275">
        <v>0</v>
      </c>
      <c r="AQ29" s="276">
        <v>0</v>
      </c>
      <c r="AR29" s="273"/>
      <c r="AS29" s="273"/>
      <c r="AT29" s="273"/>
      <c r="AU29" s="273"/>
      <c r="AV29" s="274"/>
      <c r="AW29" s="273">
        <v>22</v>
      </c>
      <c r="AX29" s="273">
        <v>22</v>
      </c>
      <c r="AY29" s="273">
        <v>22</v>
      </c>
      <c r="AZ29" s="273">
        <v>22</v>
      </c>
      <c r="BA29" s="274">
        <v>22</v>
      </c>
      <c r="BB29" s="277">
        <v>33000</v>
      </c>
      <c r="BC29" s="277">
        <v>33000</v>
      </c>
      <c r="BD29" s="277">
        <v>32000</v>
      </c>
      <c r="BE29" s="277">
        <v>32000</v>
      </c>
      <c r="BF29" s="278">
        <v>32000</v>
      </c>
      <c r="BG29" s="277">
        <v>24600</v>
      </c>
      <c r="BH29" s="277">
        <v>24600</v>
      </c>
      <c r="BI29" s="277">
        <v>24600</v>
      </c>
      <c r="BJ29" s="277">
        <v>24600</v>
      </c>
      <c r="BK29" s="278">
        <v>24600</v>
      </c>
      <c r="BL29" s="273">
        <v>235</v>
      </c>
      <c r="BM29" s="273">
        <v>235</v>
      </c>
      <c r="BN29" s="273">
        <v>235</v>
      </c>
      <c r="BO29" s="273">
        <v>235</v>
      </c>
      <c r="BP29" s="274">
        <v>235</v>
      </c>
      <c r="BQ29" s="272"/>
      <c r="BR29" s="273"/>
      <c r="BS29" s="273"/>
      <c r="BT29" s="273"/>
      <c r="BU29" s="274"/>
      <c r="BV29" s="280" t="s">
        <v>364</v>
      </c>
      <c r="BW29" s="277">
        <v>750</v>
      </c>
      <c r="BX29" s="277">
        <v>750</v>
      </c>
      <c r="BY29" s="277">
        <v>727.27272727272725</v>
      </c>
      <c r="BZ29" s="277">
        <v>727.27272727272725</v>
      </c>
      <c r="CA29" s="278">
        <v>727.27272727272725</v>
      </c>
      <c r="CB29" s="277">
        <v>559.09090909090912</v>
      </c>
      <c r="CC29" s="277">
        <v>559.09090909090912</v>
      </c>
      <c r="CD29" s="277">
        <v>559.09090909090912</v>
      </c>
      <c r="CE29" s="277">
        <v>559.09090909090912</v>
      </c>
      <c r="CF29" s="278">
        <v>559.09090909090912</v>
      </c>
      <c r="CG29" s="279">
        <v>5.3409090909090908</v>
      </c>
      <c r="CH29" s="277">
        <v>5.3409090909090908</v>
      </c>
      <c r="CI29" s="277">
        <v>5.3409090909090908</v>
      </c>
      <c r="CJ29" s="277">
        <v>5.3409090909090908</v>
      </c>
      <c r="CK29" s="278">
        <v>5.3409090909090908</v>
      </c>
    </row>
    <row r="30" spans="1:89" s="268" customFormat="1">
      <c r="A30" s="269" t="s">
        <v>367</v>
      </c>
      <c r="B30" s="270" t="s">
        <v>459</v>
      </c>
      <c r="C30" s="271" t="s">
        <v>368</v>
      </c>
      <c r="D30" s="272" t="s">
        <v>431</v>
      </c>
      <c r="E30" s="273" t="s">
        <v>431</v>
      </c>
      <c r="F30" s="273" t="s">
        <v>431</v>
      </c>
      <c r="G30" s="273" t="s">
        <v>431</v>
      </c>
      <c r="H30" s="274" t="s">
        <v>431</v>
      </c>
      <c r="I30" s="273"/>
      <c r="J30" s="273"/>
      <c r="K30" s="273"/>
      <c r="L30" s="273"/>
      <c r="M30" s="274"/>
      <c r="N30" s="273">
        <v>100</v>
      </c>
      <c r="O30" s="273">
        <v>100</v>
      </c>
      <c r="P30" s="273">
        <v>100</v>
      </c>
      <c r="Q30" s="273">
        <v>100</v>
      </c>
      <c r="R30" s="274">
        <v>100</v>
      </c>
      <c r="S30" s="273"/>
      <c r="T30" s="273"/>
      <c r="U30" s="273"/>
      <c r="V30" s="273"/>
      <c r="W30" s="274"/>
      <c r="X30" s="273">
        <v>100</v>
      </c>
      <c r="Y30" s="273">
        <v>100</v>
      </c>
      <c r="Z30" s="273">
        <v>100</v>
      </c>
      <c r="AA30" s="273">
        <v>100</v>
      </c>
      <c r="AB30" s="274">
        <v>100</v>
      </c>
      <c r="AC30" s="275">
        <v>1.5</v>
      </c>
      <c r="AD30" s="275">
        <v>1.55</v>
      </c>
      <c r="AE30" s="275">
        <v>1.55</v>
      </c>
      <c r="AF30" s="275">
        <v>1.6</v>
      </c>
      <c r="AG30" s="276">
        <v>1.6</v>
      </c>
      <c r="AH30" s="275">
        <v>0</v>
      </c>
      <c r="AI30" s="275">
        <v>0</v>
      </c>
      <c r="AJ30" s="275">
        <v>0</v>
      </c>
      <c r="AK30" s="275">
        <v>0</v>
      </c>
      <c r="AL30" s="276">
        <v>0</v>
      </c>
      <c r="AM30" s="275">
        <v>0</v>
      </c>
      <c r="AN30" s="275">
        <v>0</v>
      </c>
      <c r="AO30" s="275">
        <v>0</v>
      </c>
      <c r="AP30" s="275">
        <v>0</v>
      </c>
      <c r="AQ30" s="276">
        <v>0</v>
      </c>
      <c r="AR30" s="273"/>
      <c r="AS30" s="273"/>
      <c r="AT30" s="273"/>
      <c r="AU30" s="273"/>
      <c r="AV30" s="274"/>
      <c r="AW30" s="273" t="s">
        <v>460</v>
      </c>
      <c r="AX30" s="273" t="s">
        <v>461</v>
      </c>
      <c r="AY30" s="273" t="s">
        <v>461</v>
      </c>
      <c r="AZ30" s="273" t="s">
        <v>461</v>
      </c>
      <c r="BA30" s="274" t="s">
        <v>461</v>
      </c>
      <c r="BB30" s="277">
        <v>47500</v>
      </c>
      <c r="BC30" s="277">
        <v>47500</v>
      </c>
      <c r="BD30" s="277">
        <v>47500</v>
      </c>
      <c r="BE30" s="277">
        <v>47500</v>
      </c>
      <c r="BF30" s="278">
        <v>47500</v>
      </c>
      <c r="BG30" s="277">
        <v>1600</v>
      </c>
      <c r="BH30" s="277">
        <v>1600</v>
      </c>
      <c r="BI30" s="277">
        <v>1600</v>
      </c>
      <c r="BJ30" s="277">
        <v>1600</v>
      </c>
      <c r="BK30" s="278">
        <v>1600</v>
      </c>
      <c r="BL30" s="273">
        <v>235</v>
      </c>
      <c r="BM30" s="273">
        <v>235</v>
      </c>
      <c r="BN30" s="273">
        <v>235</v>
      </c>
      <c r="BO30" s="273">
        <v>235</v>
      </c>
      <c r="BP30" s="274">
        <v>235</v>
      </c>
      <c r="BQ30" s="272"/>
      <c r="BR30" s="273"/>
      <c r="BS30" s="273"/>
      <c r="BT30" s="273"/>
      <c r="BU30" s="274"/>
      <c r="BV30" s="280" t="s">
        <v>369</v>
      </c>
      <c r="BW30" s="286">
        <v>950</v>
      </c>
      <c r="BX30" s="286">
        <v>950</v>
      </c>
      <c r="BY30" s="286">
        <v>950</v>
      </c>
      <c r="BZ30" s="286">
        <v>950</v>
      </c>
      <c r="CA30" s="287">
        <v>950</v>
      </c>
      <c r="CB30" s="281">
        <v>32</v>
      </c>
      <c r="CC30" s="281">
        <v>32</v>
      </c>
      <c r="CD30" s="281">
        <v>32</v>
      </c>
      <c r="CE30" s="281">
        <v>32</v>
      </c>
      <c r="CF30" s="282">
        <v>32</v>
      </c>
      <c r="CG30" s="283">
        <v>4.7</v>
      </c>
      <c r="CH30" s="281">
        <v>4.7</v>
      </c>
      <c r="CI30" s="281">
        <v>4.7</v>
      </c>
      <c r="CJ30" s="281">
        <v>4.7</v>
      </c>
      <c r="CK30" s="282">
        <v>4.7</v>
      </c>
    </row>
    <row r="31" spans="1:89" s="268" customFormat="1">
      <c r="A31" s="269" t="s">
        <v>370</v>
      </c>
      <c r="B31" s="270" t="s">
        <v>462</v>
      </c>
      <c r="C31" s="297" t="s">
        <v>371</v>
      </c>
      <c r="D31" s="272" t="s">
        <v>463</v>
      </c>
      <c r="E31" s="273" t="s">
        <v>463</v>
      </c>
      <c r="F31" s="273" t="s">
        <v>463</v>
      </c>
      <c r="G31" s="273" t="s">
        <v>463</v>
      </c>
      <c r="H31" s="274" t="s">
        <v>463</v>
      </c>
      <c r="I31" s="273"/>
      <c r="J31" s="273"/>
      <c r="K31" s="273"/>
      <c r="L31" s="273"/>
      <c r="M31" s="274"/>
      <c r="N31" s="273">
        <v>100</v>
      </c>
      <c r="O31" s="273">
        <v>100</v>
      </c>
      <c r="P31" s="273">
        <v>100</v>
      </c>
      <c r="Q31" s="273">
        <v>100</v>
      </c>
      <c r="R31" s="274">
        <v>100</v>
      </c>
      <c r="S31" s="273"/>
      <c r="T31" s="273"/>
      <c r="U31" s="273"/>
      <c r="V31" s="273"/>
      <c r="W31" s="274"/>
      <c r="X31" s="273">
        <v>100</v>
      </c>
      <c r="Y31" s="273">
        <v>100</v>
      </c>
      <c r="Z31" s="273">
        <v>100</v>
      </c>
      <c r="AA31" s="273">
        <v>100</v>
      </c>
      <c r="AB31" s="274">
        <v>100</v>
      </c>
      <c r="AC31" s="275">
        <v>1.35</v>
      </c>
      <c r="AD31" s="275">
        <v>1.35</v>
      </c>
      <c r="AE31" s="275">
        <v>1.35</v>
      </c>
      <c r="AF31" s="275">
        <v>1.35</v>
      </c>
      <c r="AG31" s="276">
        <v>1.35</v>
      </c>
      <c r="AH31" s="275">
        <v>0</v>
      </c>
      <c r="AI31" s="275">
        <v>0</v>
      </c>
      <c r="AJ31" s="275">
        <v>0</v>
      </c>
      <c r="AK31" s="275">
        <v>0</v>
      </c>
      <c r="AL31" s="276">
        <v>0</v>
      </c>
      <c r="AM31" s="275">
        <v>0</v>
      </c>
      <c r="AN31" s="275">
        <v>0</v>
      </c>
      <c r="AO31" s="275">
        <v>0</v>
      </c>
      <c r="AP31" s="275">
        <v>0</v>
      </c>
      <c r="AQ31" s="276">
        <v>0</v>
      </c>
      <c r="AR31" s="273"/>
      <c r="AS31" s="273"/>
      <c r="AT31" s="273"/>
      <c r="AU31" s="273"/>
      <c r="AV31" s="274"/>
      <c r="AW31" s="273">
        <v>20</v>
      </c>
      <c r="AX31" s="273">
        <v>20</v>
      </c>
      <c r="AY31" s="273">
        <v>20</v>
      </c>
      <c r="AZ31" s="273">
        <v>20</v>
      </c>
      <c r="BA31" s="274">
        <v>20</v>
      </c>
      <c r="BB31" s="277">
        <v>14000</v>
      </c>
      <c r="BC31" s="277">
        <v>14000</v>
      </c>
      <c r="BD31" s="277">
        <v>14000</v>
      </c>
      <c r="BE31" s="277">
        <v>14000</v>
      </c>
      <c r="BF31" s="278">
        <v>14000</v>
      </c>
      <c r="BG31" s="277">
        <v>1600</v>
      </c>
      <c r="BH31" s="277">
        <v>1600</v>
      </c>
      <c r="BI31" s="277">
        <v>1600</v>
      </c>
      <c r="BJ31" s="277">
        <v>1600</v>
      </c>
      <c r="BK31" s="278">
        <v>1600</v>
      </c>
      <c r="BL31" s="273">
        <v>235</v>
      </c>
      <c r="BM31" s="273">
        <v>235</v>
      </c>
      <c r="BN31" s="273">
        <v>235</v>
      </c>
      <c r="BO31" s="273">
        <v>235</v>
      </c>
      <c r="BP31" s="274">
        <v>235</v>
      </c>
      <c r="BQ31" s="272"/>
      <c r="BR31" s="273"/>
      <c r="BS31" s="273"/>
      <c r="BT31" s="273"/>
      <c r="BU31" s="274"/>
      <c r="BV31" s="280" t="s">
        <v>372</v>
      </c>
      <c r="BW31" s="281">
        <v>1696.969696969697</v>
      </c>
      <c r="BX31" s="281">
        <v>1696.969696969697</v>
      </c>
      <c r="BY31" s="281">
        <v>1696.969696969697</v>
      </c>
      <c r="BZ31" s="281">
        <v>1696.969696969697</v>
      </c>
      <c r="CA31" s="282">
        <v>1696.969696969697</v>
      </c>
      <c r="CB31" s="281">
        <v>193.93939393939394</v>
      </c>
      <c r="CC31" s="281">
        <v>193.93939393939394</v>
      </c>
      <c r="CD31" s="281">
        <v>193.93939393939394</v>
      </c>
      <c r="CE31" s="281">
        <v>193.93939393939394</v>
      </c>
      <c r="CF31" s="282">
        <v>193.93939393939394</v>
      </c>
      <c r="CG31" s="283">
        <v>28.484848484848484</v>
      </c>
      <c r="CH31" s="281">
        <v>28.484848484848484</v>
      </c>
      <c r="CI31" s="281">
        <v>28.484848484848484</v>
      </c>
      <c r="CJ31" s="281">
        <v>28.484848484848484</v>
      </c>
      <c r="CK31" s="282">
        <v>28.484848484848484</v>
      </c>
    </row>
    <row r="32" spans="1:89" s="268" customFormat="1">
      <c r="A32" s="269" t="s">
        <v>373</v>
      </c>
      <c r="B32" s="270" t="s">
        <v>453</v>
      </c>
      <c r="C32" s="271" t="s">
        <v>374</v>
      </c>
      <c r="D32" s="272">
        <v>0</v>
      </c>
      <c r="E32" s="273">
        <v>0</v>
      </c>
      <c r="F32" s="273">
        <v>0</v>
      </c>
      <c r="G32" s="273">
        <v>0</v>
      </c>
      <c r="H32" s="274">
        <v>0</v>
      </c>
      <c r="I32" s="273"/>
      <c r="J32" s="273"/>
      <c r="K32" s="273"/>
      <c r="L32" s="273"/>
      <c r="M32" s="274"/>
      <c r="N32" s="273">
        <v>0</v>
      </c>
      <c r="O32" s="273">
        <v>0</v>
      </c>
      <c r="P32" s="273">
        <v>0</v>
      </c>
      <c r="Q32" s="273">
        <v>0</v>
      </c>
      <c r="R32" s="274">
        <v>0</v>
      </c>
      <c r="S32" s="273"/>
      <c r="T32" s="273"/>
      <c r="U32" s="273"/>
      <c r="V32" s="273"/>
      <c r="W32" s="274"/>
      <c r="X32" s="273">
        <v>0</v>
      </c>
      <c r="Y32" s="273">
        <v>0</v>
      </c>
      <c r="Z32" s="273">
        <v>0</v>
      </c>
      <c r="AA32" s="273">
        <v>0</v>
      </c>
      <c r="AB32" s="274">
        <v>0</v>
      </c>
      <c r="AC32" s="275">
        <v>0</v>
      </c>
      <c r="AD32" s="275">
        <v>0</v>
      </c>
      <c r="AE32" s="275">
        <v>0</v>
      </c>
      <c r="AF32" s="275">
        <v>0</v>
      </c>
      <c r="AG32" s="276">
        <v>0</v>
      </c>
      <c r="AH32" s="275">
        <v>0</v>
      </c>
      <c r="AI32" s="275">
        <v>0</v>
      </c>
      <c r="AJ32" s="275">
        <v>0</v>
      </c>
      <c r="AK32" s="275">
        <v>0</v>
      </c>
      <c r="AL32" s="276">
        <v>0</v>
      </c>
      <c r="AM32" s="275">
        <v>0</v>
      </c>
      <c r="AN32" s="275">
        <v>0</v>
      </c>
      <c r="AO32" s="275">
        <v>0</v>
      </c>
      <c r="AP32" s="275">
        <v>0</v>
      </c>
      <c r="AQ32" s="276">
        <v>0</v>
      </c>
      <c r="AR32" s="273"/>
      <c r="AS32" s="273"/>
      <c r="AT32" s="273"/>
      <c r="AU32" s="273"/>
      <c r="AV32" s="274"/>
      <c r="AW32" s="273">
        <v>0</v>
      </c>
      <c r="AX32" s="273">
        <v>0</v>
      </c>
      <c r="AY32" s="273">
        <v>0</v>
      </c>
      <c r="AZ32" s="273">
        <v>0</v>
      </c>
      <c r="BA32" s="274">
        <v>0</v>
      </c>
      <c r="BB32" s="277">
        <v>0</v>
      </c>
      <c r="BC32" s="277">
        <v>0</v>
      </c>
      <c r="BD32" s="277">
        <v>0</v>
      </c>
      <c r="BE32" s="277">
        <v>0</v>
      </c>
      <c r="BF32" s="278">
        <v>0</v>
      </c>
      <c r="BG32" s="277">
        <v>0</v>
      </c>
      <c r="BH32" s="277">
        <v>0</v>
      </c>
      <c r="BI32" s="277">
        <v>0</v>
      </c>
      <c r="BJ32" s="277">
        <v>0</v>
      </c>
      <c r="BK32" s="278">
        <v>0</v>
      </c>
      <c r="BL32" s="273">
        <v>0</v>
      </c>
      <c r="BM32" s="273">
        <v>0</v>
      </c>
      <c r="BN32" s="273">
        <v>0</v>
      </c>
      <c r="BO32" s="273">
        <v>0</v>
      </c>
      <c r="BP32" s="274">
        <v>0</v>
      </c>
      <c r="BQ32" s="272">
        <v>0</v>
      </c>
      <c r="BR32" s="273">
        <v>0</v>
      </c>
      <c r="BS32" s="273">
        <v>0</v>
      </c>
      <c r="BT32" s="273">
        <v>0</v>
      </c>
      <c r="BU32" s="274">
        <v>0</v>
      </c>
      <c r="BV32" s="280"/>
      <c r="BW32" s="277" t="s">
        <v>450</v>
      </c>
      <c r="BX32" s="277" t="s">
        <v>450</v>
      </c>
      <c r="BY32" s="277" t="s">
        <v>450</v>
      </c>
      <c r="BZ32" s="277" t="s">
        <v>450</v>
      </c>
      <c r="CA32" s="278" t="s">
        <v>450</v>
      </c>
      <c r="CB32" s="277" t="s">
        <v>450</v>
      </c>
      <c r="CC32" s="277" t="s">
        <v>450</v>
      </c>
      <c r="CD32" s="277" t="s">
        <v>450</v>
      </c>
      <c r="CE32" s="277" t="s">
        <v>450</v>
      </c>
      <c r="CF32" s="278" t="s">
        <v>450</v>
      </c>
      <c r="CG32" s="279" t="s">
        <v>450</v>
      </c>
      <c r="CH32" s="277" t="s">
        <v>450</v>
      </c>
      <c r="CI32" s="277" t="s">
        <v>450</v>
      </c>
      <c r="CJ32" s="277" t="s">
        <v>450</v>
      </c>
      <c r="CK32" s="278" t="s">
        <v>450</v>
      </c>
    </row>
    <row r="33" spans="1:89" s="268" customFormat="1">
      <c r="A33" s="261" t="s">
        <v>375</v>
      </c>
      <c r="B33" s="262"/>
      <c r="C33" s="263"/>
      <c r="D33" s="264"/>
      <c r="E33" s="265"/>
      <c r="F33" s="265"/>
      <c r="G33" s="265"/>
      <c r="H33" s="266"/>
      <c r="I33" s="265"/>
      <c r="J33" s="265"/>
      <c r="K33" s="265"/>
      <c r="L33" s="265"/>
      <c r="M33" s="266"/>
      <c r="N33" s="265"/>
      <c r="O33" s="265"/>
      <c r="P33" s="265"/>
      <c r="Q33" s="265"/>
      <c r="R33" s="266"/>
      <c r="S33" s="265"/>
      <c r="T33" s="265"/>
      <c r="U33" s="265"/>
      <c r="V33" s="265"/>
      <c r="W33" s="266"/>
      <c r="X33" s="265"/>
      <c r="Y33" s="265"/>
      <c r="Z33" s="265"/>
      <c r="AA33" s="265"/>
      <c r="AB33" s="266"/>
      <c r="AC33" s="290">
        <v>0</v>
      </c>
      <c r="AD33" s="290">
        <v>0</v>
      </c>
      <c r="AE33" s="290">
        <v>0</v>
      </c>
      <c r="AF33" s="290">
        <v>0</v>
      </c>
      <c r="AG33" s="291">
        <v>0</v>
      </c>
      <c r="AH33" s="290">
        <v>0</v>
      </c>
      <c r="AI33" s="290">
        <v>0</v>
      </c>
      <c r="AJ33" s="290">
        <v>0</v>
      </c>
      <c r="AK33" s="290">
        <v>0</v>
      </c>
      <c r="AL33" s="291">
        <v>0</v>
      </c>
      <c r="AM33" s="290">
        <v>0</v>
      </c>
      <c r="AN33" s="290">
        <v>0</v>
      </c>
      <c r="AO33" s="290">
        <v>0</v>
      </c>
      <c r="AP33" s="290">
        <v>0</v>
      </c>
      <c r="AQ33" s="291">
        <v>0</v>
      </c>
      <c r="AR33" s="265"/>
      <c r="AS33" s="265"/>
      <c r="AT33" s="265"/>
      <c r="AU33" s="265"/>
      <c r="AV33" s="266"/>
      <c r="AW33" s="265"/>
      <c r="AX33" s="265"/>
      <c r="AY33" s="265"/>
      <c r="AZ33" s="265"/>
      <c r="BA33" s="266"/>
      <c r="BB33" s="265"/>
      <c r="BC33" s="265"/>
      <c r="BD33" s="265"/>
      <c r="BE33" s="265"/>
      <c r="BF33" s="266"/>
      <c r="BG33" s="265">
        <v>0</v>
      </c>
      <c r="BH33" s="265">
        <v>0</v>
      </c>
      <c r="BI33" s="265">
        <v>0</v>
      </c>
      <c r="BJ33" s="265">
        <v>0</v>
      </c>
      <c r="BK33" s="266">
        <v>0</v>
      </c>
      <c r="BL33" s="265"/>
      <c r="BM33" s="265"/>
      <c r="BN33" s="265"/>
      <c r="BO33" s="265"/>
      <c r="BP33" s="266"/>
      <c r="BQ33" s="264"/>
      <c r="BR33" s="265"/>
      <c r="BS33" s="265"/>
      <c r="BT33" s="265"/>
      <c r="BU33" s="266"/>
      <c r="BV33" s="267"/>
      <c r="BW33" s="265"/>
      <c r="BX33" s="265"/>
      <c r="BY33" s="265"/>
      <c r="BZ33" s="265"/>
      <c r="CA33" s="266"/>
      <c r="CB33" s="265"/>
      <c r="CC33" s="265"/>
      <c r="CD33" s="265"/>
      <c r="CE33" s="265"/>
      <c r="CF33" s="266"/>
      <c r="CG33" s="264"/>
      <c r="CH33" s="265"/>
      <c r="CI33" s="265"/>
      <c r="CJ33" s="265"/>
      <c r="CK33" s="266"/>
    </row>
    <row r="34" spans="1:89" s="268" customFormat="1">
      <c r="A34" s="269" t="s">
        <v>376</v>
      </c>
      <c r="B34" s="270" t="s">
        <v>453</v>
      </c>
      <c r="C34" s="271" t="s">
        <v>377</v>
      </c>
      <c r="D34" s="292">
        <v>30</v>
      </c>
      <c r="E34" s="288">
        <v>30</v>
      </c>
      <c r="F34" s="288">
        <v>30</v>
      </c>
      <c r="G34" s="288">
        <v>30</v>
      </c>
      <c r="H34" s="289">
        <v>30</v>
      </c>
      <c r="I34" s="273"/>
      <c r="J34" s="273"/>
      <c r="K34" s="273"/>
      <c r="L34" s="273"/>
      <c r="M34" s="274"/>
      <c r="N34" s="273">
        <v>0</v>
      </c>
      <c r="O34" s="273">
        <v>0</v>
      </c>
      <c r="P34" s="273">
        <v>0</v>
      </c>
      <c r="Q34" s="273">
        <v>0</v>
      </c>
      <c r="R34" s="274">
        <v>0</v>
      </c>
      <c r="S34" s="273"/>
      <c r="T34" s="273"/>
      <c r="U34" s="273"/>
      <c r="V34" s="273"/>
      <c r="W34" s="274"/>
      <c r="X34" s="273">
        <v>0</v>
      </c>
      <c r="Y34" s="273">
        <v>0</v>
      </c>
      <c r="Z34" s="273">
        <v>0</v>
      </c>
      <c r="AA34" s="273">
        <v>0</v>
      </c>
      <c r="AB34" s="274">
        <v>0</v>
      </c>
      <c r="AC34" s="298">
        <v>0.9</v>
      </c>
      <c r="AD34" s="298">
        <v>0.9</v>
      </c>
      <c r="AE34" s="298">
        <v>0.9</v>
      </c>
      <c r="AF34" s="298">
        <v>0.9</v>
      </c>
      <c r="AG34" s="299">
        <v>0.9</v>
      </c>
      <c r="AH34" s="275">
        <v>0</v>
      </c>
      <c r="AI34" s="275">
        <v>0</v>
      </c>
      <c r="AJ34" s="275">
        <v>0</v>
      </c>
      <c r="AK34" s="275">
        <v>0</v>
      </c>
      <c r="AL34" s="276">
        <v>0</v>
      </c>
      <c r="AM34" s="300">
        <v>0.26</v>
      </c>
      <c r="AN34" s="298">
        <v>0.26</v>
      </c>
      <c r="AO34" s="298">
        <v>0.26</v>
      </c>
      <c r="AP34" s="298">
        <v>0.26</v>
      </c>
      <c r="AQ34" s="299">
        <v>0.26</v>
      </c>
      <c r="AR34" s="273"/>
      <c r="AS34" s="273"/>
      <c r="AT34" s="273"/>
      <c r="AU34" s="273"/>
      <c r="AV34" s="274"/>
      <c r="AW34" s="273">
        <v>0</v>
      </c>
      <c r="AX34" s="273">
        <v>0</v>
      </c>
      <c r="AY34" s="273">
        <v>0</v>
      </c>
      <c r="AZ34" s="273">
        <v>0</v>
      </c>
      <c r="BA34" s="274">
        <v>0</v>
      </c>
      <c r="BB34" s="281">
        <v>103980</v>
      </c>
      <c r="BC34" s="281">
        <v>103980</v>
      </c>
      <c r="BD34" s="281">
        <v>77985</v>
      </c>
      <c r="BE34" s="281">
        <v>77985</v>
      </c>
      <c r="BF34" s="282">
        <v>62388</v>
      </c>
      <c r="BG34" s="281">
        <v>0</v>
      </c>
      <c r="BH34" s="281">
        <v>0</v>
      </c>
      <c r="BI34" s="281">
        <v>0</v>
      </c>
      <c r="BJ34" s="281">
        <v>0</v>
      </c>
      <c r="BK34" s="282">
        <v>0</v>
      </c>
      <c r="BL34" s="281">
        <v>310</v>
      </c>
      <c r="BM34" s="277">
        <v>0</v>
      </c>
      <c r="BN34" s="277">
        <v>0</v>
      </c>
      <c r="BO34" s="277">
        <v>0</v>
      </c>
      <c r="BP34" s="278">
        <v>0</v>
      </c>
      <c r="BQ34" s="279">
        <v>0</v>
      </c>
      <c r="BR34" s="277">
        <v>0</v>
      </c>
      <c r="BS34" s="277">
        <v>0</v>
      </c>
      <c r="BT34" s="277">
        <v>0</v>
      </c>
      <c r="BU34" s="278">
        <v>0</v>
      </c>
      <c r="BV34" s="280" t="s">
        <v>355</v>
      </c>
      <c r="BW34" s="277">
        <v>3466</v>
      </c>
      <c r="BX34" s="277">
        <v>3466</v>
      </c>
      <c r="BY34" s="277">
        <v>2599.5</v>
      </c>
      <c r="BZ34" s="277">
        <v>2599.5</v>
      </c>
      <c r="CA34" s="278">
        <v>2079.6</v>
      </c>
      <c r="CB34" s="277">
        <v>0</v>
      </c>
      <c r="CC34" s="277">
        <v>0</v>
      </c>
      <c r="CD34" s="277">
        <v>0</v>
      </c>
      <c r="CE34" s="277">
        <v>0</v>
      </c>
      <c r="CF34" s="278">
        <v>0</v>
      </c>
      <c r="CG34" s="279">
        <v>10.333333333333334</v>
      </c>
      <c r="CH34" s="277">
        <v>0</v>
      </c>
      <c r="CI34" s="277">
        <v>0</v>
      </c>
      <c r="CJ34" s="277">
        <v>0</v>
      </c>
      <c r="CK34" s="278">
        <v>0</v>
      </c>
    </row>
    <row r="35" spans="1:89" s="268" customFormat="1">
      <c r="A35" s="269"/>
      <c r="B35" s="270"/>
      <c r="C35" s="271" t="s">
        <v>378</v>
      </c>
      <c r="D35" s="292">
        <v>200</v>
      </c>
      <c r="E35" s="288">
        <v>200</v>
      </c>
      <c r="F35" s="288">
        <v>200</v>
      </c>
      <c r="G35" s="288">
        <v>200</v>
      </c>
      <c r="H35" s="289">
        <v>200</v>
      </c>
      <c r="I35" s="273"/>
      <c r="J35" s="273"/>
      <c r="K35" s="273"/>
      <c r="L35" s="273"/>
      <c r="M35" s="274"/>
      <c r="N35" s="273"/>
      <c r="O35" s="273"/>
      <c r="P35" s="273"/>
      <c r="Q35" s="273"/>
      <c r="R35" s="274"/>
      <c r="S35" s="273"/>
      <c r="T35" s="273"/>
      <c r="U35" s="273"/>
      <c r="V35" s="273"/>
      <c r="W35" s="274"/>
      <c r="X35" s="273"/>
      <c r="Y35" s="273"/>
      <c r="Z35" s="273"/>
      <c r="AA35" s="273"/>
      <c r="AB35" s="274"/>
      <c r="AC35" s="298">
        <v>0.9</v>
      </c>
      <c r="AD35" s="298">
        <v>0.9</v>
      </c>
      <c r="AE35" s="298">
        <v>0.9</v>
      </c>
      <c r="AF35" s="298">
        <v>0.9</v>
      </c>
      <c r="AG35" s="299">
        <v>0.9</v>
      </c>
      <c r="AH35" s="275">
        <v>0</v>
      </c>
      <c r="AI35" s="275">
        <v>0</v>
      </c>
      <c r="AJ35" s="275">
        <v>0</v>
      </c>
      <c r="AK35" s="275">
        <v>0</v>
      </c>
      <c r="AL35" s="276">
        <v>0</v>
      </c>
      <c r="AM35" s="300">
        <v>0.33</v>
      </c>
      <c r="AN35" s="298">
        <v>0.33</v>
      </c>
      <c r="AO35" s="298">
        <v>0.33</v>
      </c>
      <c r="AP35" s="298">
        <v>0.33</v>
      </c>
      <c r="AQ35" s="299">
        <v>0.33</v>
      </c>
      <c r="AR35" s="273"/>
      <c r="AS35" s="273"/>
      <c r="AT35" s="273"/>
      <c r="AU35" s="273"/>
      <c r="AV35" s="274"/>
      <c r="AW35" s="273"/>
      <c r="AX35" s="273"/>
      <c r="AY35" s="273"/>
      <c r="AZ35" s="273"/>
      <c r="BA35" s="274"/>
      <c r="BB35" s="281">
        <v>275000</v>
      </c>
      <c r="BC35" s="281">
        <v>275000</v>
      </c>
      <c r="BD35" s="281">
        <v>206250</v>
      </c>
      <c r="BE35" s="281">
        <v>206250</v>
      </c>
      <c r="BF35" s="282">
        <v>165000</v>
      </c>
      <c r="BG35" s="281">
        <v>0</v>
      </c>
      <c r="BH35" s="281">
        <v>0</v>
      </c>
      <c r="BI35" s="281">
        <v>0</v>
      </c>
      <c r="BJ35" s="281">
        <v>0</v>
      </c>
      <c r="BK35" s="282">
        <v>0</v>
      </c>
      <c r="BL35" s="281">
        <v>310</v>
      </c>
      <c r="BM35" s="277"/>
      <c r="BN35" s="277"/>
      <c r="BO35" s="277"/>
      <c r="BP35" s="278"/>
      <c r="BQ35" s="279"/>
      <c r="BR35" s="277"/>
      <c r="BS35" s="277"/>
      <c r="BT35" s="277"/>
      <c r="BU35" s="278"/>
      <c r="BV35" s="280"/>
      <c r="BW35" s="277">
        <v>1375</v>
      </c>
      <c r="BX35" s="277">
        <v>1375</v>
      </c>
      <c r="BY35" s="277">
        <v>1031.25</v>
      </c>
      <c r="BZ35" s="277">
        <v>1031.25</v>
      </c>
      <c r="CA35" s="278">
        <v>825</v>
      </c>
      <c r="CB35" s="277"/>
      <c r="CC35" s="277"/>
      <c r="CD35" s="277"/>
      <c r="CE35" s="277"/>
      <c r="CF35" s="278"/>
      <c r="CG35" s="279">
        <v>1.55</v>
      </c>
      <c r="CH35" s="277"/>
      <c r="CI35" s="277"/>
      <c r="CJ35" s="277"/>
      <c r="CK35" s="278"/>
    </row>
    <row r="36" spans="1:89" s="268" customFormat="1">
      <c r="A36" s="269" t="s">
        <v>379</v>
      </c>
      <c r="B36" s="270" t="s">
        <v>464</v>
      </c>
      <c r="C36" s="271" t="s">
        <v>380</v>
      </c>
      <c r="D36" s="272">
        <v>3.2</v>
      </c>
      <c r="E36" s="273">
        <v>3.2</v>
      </c>
      <c r="F36" s="273">
        <v>3.2</v>
      </c>
      <c r="G36" s="273">
        <v>0</v>
      </c>
      <c r="H36" s="274">
        <v>0</v>
      </c>
      <c r="I36" s="273">
        <v>1</v>
      </c>
      <c r="J36" s="273">
        <v>1</v>
      </c>
      <c r="K36" s="273">
        <v>1</v>
      </c>
      <c r="L36" s="273">
        <v>0</v>
      </c>
      <c r="M36" s="274">
        <v>0</v>
      </c>
      <c r="N36" s="273" t="s">
        <v>465</v>
      </c>
      <c r="O36" s="273" t="s">
        <v>466</v>
      </c>
      <c r="P36" s="273" t="s">
        <v>466</v>
      </c>
      <c r="Q36" s="273">
        <v>0</v>
      </c>
      <c r="R36" s="274">
        <v>0</v>
      </c>
      <c r="S36" s="273"/>
      <c r="T36" s="273"/>
      <c r="U36" s="273"/>
      <c r="V36" s="273"/>
      <c r="W36" s="274"/>
      <c r="X36" s="273" t="s">
        <v>467</v>
      </c>
      <c r="Y36" s="273" t="s">
        <v>467</v>
      </c>
      <c r="Z36" s="273" t="s">
        <v>468</v>
      </c>
      <c r="AA36" s="273">
        <v>0</v>
      </c>
      <c r="AB36" s="274">
        <v>0</v>
      </c>
      <c r="AC36" s="301">
        <v>0.85</v>
      </c>
      <c r="AD36" s="301">
        <v>0.92</v>
      </c>
      <c r="AE36" s="302">
        <v>0.97499999999999998</v>
      </c>
      <c r="AF36" s="275">
        <v>0</v>
      </c>
      <c r="AG36" s="276">
        <v>0</v>
      </c>
      <c r="AH36" s="275">
        <v>0.65</v>
      </c>
      <c r="AI36" s="275">
        <v>0.7</v>
      </c>
      <c r="AJ36" s="275">
        <v>0.72499999999999998</v>
      </c>
      <c r="AK36" s="275">
        <v>0</v>
      </c>
      <c r="AL36" s="276">
        <v>0</v>
      </c>
      <c r="AM36" s="275">
        <v>0.2</v>
      </c>
      <c r="AN36" s="275">
        <v>0.22</v>
      </c>
      <c r="AO36" s="275">
        <v>0.25</v>
      </c>
      <c r="AP36" s="275">
        <v>0</v>
      </c>
      <c r="AQ36" s="276">
        <v>0</v>
      </c>
      <c r="AR36" s="273"/>
      <c r="AS36" s="273"/>
      <c r="AT36" s="273"/>
      <c r="AU36" s="273"/>
      <c r="AV36" s="274"/>
      <c r="AW36" s="273">
        <v>10</v>
      </c>
      <c r="AX36" s="273" t="s">
        <v>469</v>
      </c>
      <c r="AY36" s="273" t="s">
        <v>469</v>
      </c>
      <c r="AZ36" s="273">
        <v>0</v>
      </c>
      <c r="BA36" s="274">
        <v>0</v>
      </c>
      <c r="BB36" s="277">
        <v>15000</v>
      </c>
      <c r="BC36" s="277">
        <v>12000</v>
      </c>
      <c r="BD36" s="277">
        <v>10000</v>
      </c>
      <c r="BE36" s="277">
        <v>0</v>
      </c>
      <c r="BF36" s="278">
        <v>0</v>
      </c>
      <c r="BG36" s="277">
        <v>2500</v>
      </c>
      <c r="BH36" s="277">
        <v>2500</v>
      </c>
      <c r="BI36" s="277">
        <v>2500</v>
      </c>
      <c r="BJ36" s="277">
        <v>0</v>
      </c>
      <c r="BK36" s="278">
        <v>0</v>
      </c>
      <c r="BL36" s="273">
        <v>0</v>
      </c>
      <c r="BM36" s="273">
        <v>0</v>
      </c>
      <c r="BN36" s="273">
        <v>0</v>
      </c>
      <c r="BO36" s="273">
        <v>0</v>
      </c>
      <c r="BP36" s="274">
        <v>0</v>
      </c>
      <c r="BQ36" s="303">
        <v>1.1000000000000001</v>
      </c>
      <c r="BR36" s="304">
        <v>1.1000000000000001</v>
      </c>
      <c r="BS36" s="304">
        <v>1.1000000000000001</v>
      </c>
      <c r="BT36" s="273">
        <v>0</v>
      </c>
      <c r="BU36" s="274">
        <v>0</v>
      </c>
      <c r="BV36" s="280" t="s">
        <v>381</v>
      </c>
      <c r="BW36" s="277">
        <v>4687.5</v>
      </c>
      <c r="BX36" s="277">
        <v>3750</v>
      </c>
      <c r="BY36" s="277">
        <v>3125</v>
      </c>
      <c r="BZ36" s="277">
        <v>0</v>
      </c>
      <c r="CA36" s="278">
        <v>0</v>
      </c>
      <c r="CB36" s="305">
        <v>781.25</v>
      </c>
      <c r="CC36" s="305">
        <v>781.25</v>
      </c>
      <c r="CD36" s="305">
        <v>781.25</v>
      </c>
      <c r="CE36" s="305" t="s">
        <v>450</v>
      </c>
      <c r="CF36" s="305" t="s">
        <v>450</v>
      </c>
      <c r="CG36" s="279">
        <v>0</v>
      </c>
      <c r="CH36" s="277">
        <v>0</v>
      </c>
      <c r="CI36" s="277">
        <v>0</v>
      </c>
      <c r="CJ36" s="277">
        <v>0</v>
      </c>
      <c r="CK36" s="278">
        <v>0</v>
      </c>
    </row>
    <row r="37" spans="1:89" s="268" customFormat="1">
      <c r="A37" s="269" t="s">
        <v>382</v>
      </c>
      <c r="B37" s="270" t="s">
        <v>470</v>
      </c>
      <c r="C37" s="271" t="s">
        <v>383</v>
      </c>
      <c r="D37" s="272" t="s">
        <v>471</v>
      </c>
      <c r="E37" s="273" t="s">
        <v>471</v>
      </c>
      <c r="F37" s="273" t="s">
        <v>471</v>
      </c>
      <c r="G37" s="273">
        <v>0</v>
      </c>
      <c r="H37" s="274">
        <v>0</v>
      </c>
      <c r="I37" s="273" t="s">
        <v>472</v>
      </c>
      <c r="J37" s="273" t="s">
        <v>473</v>
      </c>
      <c r="K37" s="273" t="s">
        <v>474</v>
      </c>
      <c r="L37" s="273">
        <v>0</v>
      </c>
      <c r="M37" s="274">
        <v>0</v>
      </c>
      <c r="N37" s="273" t="s">
        <v>475</v>
      </c>
      <c r="O37" s="273" t="s">
        <v>475</v>
      </c>
      <c r="P37" s="273" t="s">
        <v>475</v>
      </c>
      <c r="Q37" s="273">
        <v>0</v>
      </c>
      <c r="R37" s="274">
        <v>0</v>
      </c>
      <c r="S37" s="273"/>
      <c r="T37" s="273"/>
      <c r="U37" s="273"/>
      <c r="V37" s="273"/>
      <c r="W37" s="274"/>
      <c r="X37" s="273" t="s">
        <v>476</v>
      </c>
      <c r="Y37" s="273" t="s">
        <v>476</v>
      </c>
      <c r="Z37" s="273" t="s">
        <v>476</v>
      </c>
      <c r="AA37" s="273">
        <v>0</v>
      </c>
      <c r="AB37" s="274">
        <v>0</v>
      </c>
      <c r="AC37" s="302">
        <v>0.89500000000000002</v>
      </c>
      <c r="AD37" s="302">
        <v>0.93</v>
      </c>
      <c r="AE37" s="302">
        <v>0.95499999999999996</v>
      </c>
      <c r="AF37" s="275">
        <v>0</v>
      </c>
      <c r="AG37" s="276">
        <v>0</v>
      </c>
      <c r="AH37" s="275">
        <v>0.57499999999999996</v>
      </c>
      <c r="AI37" s="275">
        <v>0.58499999999999996</v>
      </c>
      <c r="AJ37" s="275">
        <v>0.59499999999999997</v>
      </c>
      <c r="AK37" s="275">
        <v>0</v>
      </c>
      <c r="AL37" s="276">
        <v>0</v>
      </c>
      <c r="AM37" s="275">
        <v>0.32</v>
      </c>
      <c r="AN37" s="275">
        <v>0.34</v>
      </c>
      <c r="AO37" s="275">
        <v>0.36</v>
      </c>
      <c r="AP37" s="275">
        <v>0</v>
      </c>
      <c r="AQ37" s="276">
        <v>0</v>
      </c>
      <c r="AR37" s="273"/>
      <c r="AS37" s="273"/>
      <c r="AT37" s="273"/>
      <c r="AU37" s="273"/>
      <c r="AV37" s="274"/>
      <c r="AW37" s="273" t="s">
        <v>460</v>
      </c>
      <c r="AX37" s="273" t="s">
        <v>460</v>
      </c>
      <c r="AY37" s="273" t="s">
        <v>460</v>
      </c>
      <c r="AZ37" s="273">
        <v>0</v>
      </c>
      <c r="BA37" s="274">
        <v>0</v>
      </c>
      <c r="BB37" s="277">
        <v>72500</v>
      </c>
      <c r="BC37" s="277">
        <v>72500</v>
      </c>
      <c r="BD37" s="277">
        <v>72500</v>
      </c>
      <c r="BE37" s="277">
        <v>0</v>
      </c>
      <c r="BF37" s="278">
        <v>0</v>
      </c>
      <c r="BG37" s="277">
        <v>200</v>
      </c>
      <c r="BH37" s="277">
        <v>200</v>
      </c>
      <c r="BI37" s="277">
        <v>200</v>
      </c>
      <c r="BJ37" s="277">
        <v>0</v>
      </c>
      <c r="BK37" s="278">
        <v>0</v>
      </c>
      <c r="BL37" s="273">
        <v>0</v>
      </c>
      <c r="BM37" s="273">
        <v>0</v>
      </c>
      <c r="BN37" s="273">
        <v>0</v>
      </c>
      <c r="BO37" s="273">
        <v>0</v>
      </c>
      <c r="BP37" s="274">
        <v>0</v>
      </c>
      <c r="BQ37" s="303">
        <v>0.85</v>
      </c>
      <c r="BR37" s="304">
        <v>0.85</v>
      </c>
      <c r="BS37" s="304">
        <v>0.85</v>
      </c>
      <c r="BT37" s="273">
        <v>0</v>
      </c>
      <c r="BU37" s="274">
        <v>0</v>
      </c>
      <c r="BV37" s="280" t="s">
        <v>381</v>
      </c>
      <c r="BW37" s="281">
        <v>446.15384615384613</v>
      </c>
      <c r="BX37" s="281">
        <v>446.15384615384613</v>
      </c>
      <c r="BY37" s="281">
        <v>446.15384615384613</v>
      </c>
      <c r="BZ37" s="281" t="s">
        <v>450</v>
      </c>
      <c r="CA37" s="282" t="s">
        <v>450</v>
      </c>
      <c r="CB37" s="295">
        <v>1.2307692307692308</v>
      </c>
      <c r="CC37" s="306">
        <v>1.2307692307692308</v>
      </c>
      <c r="CD37" s="306">
        <v>1.2307692307692308</v>
      </c>
      <c r="CE37" s="306" t="s">
        <v>450</v>
      </c>
      <c r="CF37" s="307" t="s">
        <v>450</v>
      </c>
      <c r="CG37" s="279">
        <v>0</v>
      </c>
      <c r="CH37" s="277">
        <v>0</v>
      </c>
      <c r="CI37" s="277">
        <v>0</v>
      </c>
      <c r="CJ37" s="277" t="s">
        <v>450</v>
      </c>
      <c r="CK37" s="278" t="s">
        <v>450</v>
      </c>
    </row>
    <row r="38" spans="1:89" s="268" customFormat="1">
      <c r="A38" s="269" t="s">
        <v>384</v>
      </c>
      <c r="B38" s="270" t="s">
        <v>453</v>
      </c>
      <c r="C38" s="271" t="s">
        <v>385</v>
      </c>
      <c r="D38" s="292" t="s">
        <v>386</v>
      </c>
      <c r="E38" s="288">
        <v>10</v>
      </c>
      <c r="F38" s="288">
        <v>10</v>
      </c>
      <c r="G38" s="288">
        <v>10</v>
      </c>
      <c r="H38" s="289">
        <v>10</v>
      </c>
      <c r="I38" s="273"/>
      <c r="J38" s="273"/>
      <c r="K38" s="273"/>
      <c r="L38" s="273"/>
      <c r="M38" s="274"/>
      <c r="N38" s="273">
        <v>0</v>
      </c>
      <c r="O38" s="273">
        <v>0</v>
      </c>
      <c r="P38" s="273">
        <v>0</v>
      </c>
      <c r="Q38" s="273">
        <v>0</v>
      </c>
      <c r="R38" s="274">
        <v>0</v>
      </c>
      <c r="S38" s="273"/>
      <c r="T38" s="273"/>
      <c r="U38" s="273"/>
      <c r="V38" s="273"/>
      <c r="W38" s="274"/>
      <c r="X38" s="273">
        <v>0</v>
      </c>
      <c r="Y38" s="273">
        <v>0</v>
      </c>
      <c r="Z38" s="273">
        <v>0</v>
      </c>
      <c r="AA38" s="273">
        <v>0</v>
      </c>
      <c r="AB38" s="274">
        <v>0</v>
      </c>
      <c r="AC38" s="308">
        <v>0.65</v>
      </c>
      <c r="AD38" s="308">
        <v>0.7</v>
      </c>
      <c r="AE38" s="308">
        <v>0.72499999999999998</v>
      </c>
      <c r="AF38" s="275">
        <v>0</v>
      </c>
      <c r="AG38" s="276">
        <v>0</v>
      </c>
      <c r="AH38" s="275">
        <v>0</v>
      </c>
      <c r="AI38" s="275">
        <v>0</v>
      </c>
      <c r="AJ38" s="275">
        <v>0</v>
      </c>
      <c r="AK38" s="275">
        <v>0</v>
      </c>
      <c r="AL38" s="276">
        <v>0</v>
      </c>
      <c r="AM38" s="309">
        <v>0.2</v>
      </c>
      <c r="AN38" s="309">
        <v>0.22</v>
      </c>
      <c r="AO38" s="309">
        <v>0.25</v>
      </c>
      <c r="AP38" s="273">
        <v>0</v>
      </c>
      <c r="AQ38" s="276">
        <v>0</v>
      </c>
      <c r="AR38" s="273"/>
      <c r="AS38" s="273"/>
      <c r="AT38" s="273"/>
      <c r="AU38" s="273"/>
      <c r="AV38" s="274"/>
      <c r="AW38" s="273">
        <v>0</v>
      </c>
      <c r="AX38" s="273">
        <v>0</v>
      </c>
      <c r="AY38" s="273">
        <v>0</v>
      </c>
      <c r="AZ38" s="273">
        <v>0</v>
      </c>
      <c r="BA38" s="274">
        <v>0</v>
      </c>
      <c r="BB38" s="281">
        <v>21450</v>
      </c>
      <c r="BC38" s="281">
        <v>17160</v>
      </c>
      <c r="BD38" s="281">
        <v>14371.5</v>
      </c>
      <c r="BE38" s="281">
        <v>14371.5</v>
      </c>
      <c r="BF38" s="282">
        <v>14371.5</v>
      </c>
      <c r="BG38" s="281">
        <v>2550</v>
      </c>
      <c r="BH38" s="281">
        <v>2550</v>
      </c>
      <c r="BI38" s="281">
        <v>2550</v>
      </c>
      <c r="BJ38" s="281">
        <v>2550</v>
      </c>
      <c r="BK38" s="282">
        <v>2550</v>
      </c>
      <c r="BL38" s="281">
        <v>310</v>
      </c>
      <c r="BM38" s="277">
        <v>0</v>
      </c>
      <c r="BN38" s="277">
        <v>0</v>
      </c>
      <c r="BO38" s="277">
        <v>0</v>
      </c>
      <c r="BP38" s="278">
        <v>0</v>
      </c>
      <c r="BQ38" s="310">
        <v>0</v>
      </c>
      <c r="BR38" s="275">
        <v>0</v>
      </c>
      <c r="BS38" s="275">
        <v>0</v>
      </c>
      <c r="BT38" s="277">
        <v>0</v>
      </c>
      <c r="BU38" s="278">
        <v>0</v>
      </c>
      <c r="BV38" s="280" t="s">
        <v>355</v>
      </c>
      <c r="BW38" s="277">
        <v>2145</v>
      </c>
      <c r="BX38" s="277">
        <v>1716</v>
      </c>
      <c r="BY38" s="277">
        <v>1437.15</v>
      </c>
      <c r="BZ38" s="277">
        <v>1437.15</v>
      </c>
      <c r="CA38" s="278">
        <v>1437.15</v>
      </c>
      <c r="CB38" s="277">
        <v>255</v>
      </c>
      <c r="CC38" s="277">
        <v>255</v>
      </c>
      <c r="CD38" s="277">
        <v>255</v>
      </c>
      <c r="CE38" s="277">
        <v>255</v>
      </c>
      <c r="CF38" s="278">
        <v>255</v>
      </c>
      <c r="CG38" s="279">
        <v>31</v>
      </c>
      <c r="CH38" s="277">
        <v>0</v>
      </c>
      <c r="CI38" s="277">
        <v>0</v>
      </c>
      <c r="CJ38" s="277">
        <v>0</v>
      </c>
      <c r="CK38" s="278">
        <v>0</v>
      </c>
    </row>
    <row r="39" spans="1:89" s="268" customFormat="1">
      <c r="A39" s="269" t="s">
        <v>387</v>
      </c>
      <c r="B39" s="270" t="s">
        <v>477</v>
      </c>
      <c r="C39" s="271" t="s">
        <v>388</v>
      </c>
      <c r="D39" s="272" t="s">
        <v>478</v>
      </c>
      <c r="E39" s="273" t="s">
        <v>479</v>
      </c>
      <c r="F39" s="273" t="s">
        <v>480</v>
      </c>
      <c r="G39" s="273">
        <v>0</v>
      </c>
      <c r="H39" s="274">
        <v>0</v>
      </c>
      <c r="I39" s="273">
        <v>1</v>
      </c>
      <c r="J39" s="273">
        <v>1</v>
      </c>
      <c r="K39" s="273">
        <v>1</v>
      </c>
      <c r="L39" s="273">
        <v>0</v>
      </c>
      <c r="M39" s="274">
        <v>0</v>
      </c>
      <c r="N39" s="273" t="s">
        <v>481</v>
      </c>
      <c r="O39" s="273" t="s">
        <v>481</v>
      </c>
      <c r="P39" s="273" t="s">
        <v>481</v>
      </c>
      <c r="Q39" s="273">
        <v>0</v>
      </c>
      <c r="R39" s="274">
        <v>0</v>
      </c>
      <c r="S39" s="273"/>
      <c r="T39" s="273"/>
      <c r="U39" s="273"/>
      <c r="V39" s="273"/>
      <c r="W39" s="274"/>
      <c r="X39" s="273" t="s">
        <v>476</v>
      </c>
      <c r="Y39" s="273" t="s">
        <v>476</v>
      </c>
      <c r="Z39" s="273" t="s">
        <v>476</v>
      </c>
      <c r="AA39" s="273">
        <v>0</v>
      </c>
      <c r="AB39" s="274">
        <v>0</v>
      </c>
      <c r="AC39" s="275">
        <v>0.89500000000000002</v>
      </c>
      <c r="AD39" s="275">
        <v>0.94</v>
      </c>
      <c r="AE39" s="275">
        <v>0.98499999999999999</v>
      </c>
      <c r="AF39" s="275">
        <v>0</v>
      </c>
      <c r="AG39" s="276">
        <v>0</v>
      </c>
      <c r="AH39" s="275">
        <v>0.77500000000000002</v>
      </c>
      <c r="AI39" s="275">
        <v>0.8</v>
      </c>
      <c r="AJ39" s="275">
        <v>0.82499999999999996</v>
      </c>
      <c r="AK39" s="275">
        <v>0</v>
      </c>
      <c r="AL39" s="276">
        <v>0</v>
      </c>
      <c r="AM39" s="275">
        <v>0.12</v>
      </c>
      <c r="AN39" s="275">
        <v>0.14000000000000001</v>
      </c>
      <c r="AO39" s="275">
        <v>0.16</v>
      </c>
      <c r="AP39" s="275">
        <v>0</v>
      </c>
      <c r="AQ39" s="276">
        <v>0</v>
      </c>
      <c r="AR39" s="273"/>
      <c r="AS39" s="273"/>
      <c r="AT39" s="273"/>
      <c r="AU39" s="273"/>
      <c r="AV39" s="274"/>
      <c r="AW39" s="273">
        <v>10</v>
      </c>
      <c r="AX39" s="273" t="s">
        <v>469</v>
      </c>
      <c r="AY39" s="273" t="s">
        <v>469</v>
      </c>
      <c r="AZ39" s="273">
        <v>0</v>
      </c>
      <c r="BA39" s="274">
        <v>0</v>
      </c>
      <c r="BB39" s="277">
        <v>12000</v>
      </c>
      <c r="BC39" s="277">
        <v>7000</v>
      </c>
      <c r="BD39" s="277">
        <v>5000</v>
      </c>
      <c r="BE39" s="277">
        <v>0</v>
      </c>
      <c r="BF39" s="278">
        <v>0</v>
      </c>
      <c r="BG39" s="277">
        <v>2500</v>
      </c>
      <c r="BH39" s="277">
        <v>2500</v>
      </c>
      <c r="BI39" s="277">
        <v>2500</v>
      </c>
      <c r="BJ39" s="277">
        <v>0</v>
      </c>
      <c r="BK39" s="278">
        <v>0</v>
      </c>
      <c r="BL39" s="273">
        <v>0</v>
      </c>
      <c r="BM39" s="273">
        <v>0</v>
      </c>
      <c r="BN39" s="273">
        <v>0</v>
      </c>
      <c r="BO39" s="273">
        <v>0</v>
      </c>
      <c r="BP39" s="274">
        <v>0</v>
      </c>
      <c r="BQ39" s="303">
        <v>0.75</v>
      </c>
      <c r="BR39" s="304">
        <v>0.75</v>
      </c>
      <c r="BS39" s="304">
        <v>0.75</v>
      </c>
      <c r="BT39" s="273">
        <v>0</v>
      </c>
      <c r="BU39" s="274">
        <v>0</v>
      </c>
      <c r="BV39" s="280" t="s">
        <v>389</v>
      </c>
      <c r="BW39" s="281">
        <v>1263.1578947368421</v>
      </c>
      <c r="BX39" s="281">
        <v>875</v>
      </c>
      <c r="BY39" s="281">
        <v>909.09090909090912</v>
      </c>
      <c r="BZ39" s="281" t="s">
        <v>450</v>
      </c>
      <c r="CA39" s="282" t="s">
        <v>450</v>
      </c>
      <c r="CB39" s="281">
        <v>263.15789473684208</v>
      </c>
      <c r="CC39" s="281">
        <v>312.5</v>
      </c>
      <c r="CD39" s="281">
        <v>454.54545454545456</v>
      </c>
      <c r="CE39" s="281" t="s">
        <v>450</v>
      </c>
      <c r="CF39" s="282" t="s">
        <v>450</v>
      </c>
      <c r="CG39" s="279">
        <v>0</v>
      </c>
      <c r="CH39" s="277">
        <v>0</v>
      </c>
      <c r="CI39" s="277">
        <v>0</v>
      </c>
      <c r="CJ39" s="277">
        <v>0</v>
      </c>
      <c r="CK39" s="278">
        <v>0</v>
      </c>
    </row>
    <row r="40" spans="1:89" s="268" customFormat="1">
      <c r="A40" s="269" t="s">
        <v>390</v>
      </c>
      <c r="B40" s="270" t="s">
        <v>482</v>
      </c>
      <c r="C40" s="271" t="s">
        <v>391</v>
      </c>
      <c r="D40" s="272">
        <v>15</v>
      </c>
      <c r="E40" s="273">
        <v>14</v>
      </c>
      <c r="F40" s="273">
        <v>13</v>
      </c>
      <c r="G40" s="273">
        <v>0</v>
      </c>
      <c r="H40" s="274">
        <v>0</v>
      </c>
      <c r="I40" s="273">
        <v>7</v>
      </c>
      <c r="J40" s="273">
        <v>7</v>
      </c>
      <c r="K40" s="273">
        <v>7</v>
      </c>
      <c r="L40" s="273">
        <v>0</v>
      </c>
      <c r="M40" s="274">
        <v>0</v>
      </c>
      <c r="N40" s="273" t="s">
        <v>481</v>
      </c>
      <c r="O40" s="273" t="s">
        <v>481</v>
      </c>
      <c r="P40" s="273" t="s">
        <v>481</v>
      </c>
      <c r="Q40" s="273">
        <v>0</v>
      </c>
      <c r="R40" s="274">
        <v>0</v>
      </c>
      <c r="S40" s="273"/>
      <c r="T40" s="273"/>
      <c r="U40" s="273"/>
      <c r="V40" s="273"/>
      <c r="W40" s="274"/>
      <c r="X40" s="273" t="s">
        <v>483</v>
      </c>
      <c r="Y40" s="273" t="s">
        <v>483</v>
      </c>
      <c r="Z40" s="273" t="s">
        <v>483</v>
      </c>
      <c r="AA40" s="273">
        <v>0</v>
      </c>
      <c r="AB40" s="274">
        <v>0</v>
      </c>
      <c r="AC40" s="275">
        <v>0.8</v>
      </c>
      <c r="AD40" s="275">
        <v>0.82</v>
      </c>
      <c r="AE40" s="275">
        <v>0.85</v>
      </c>
      <c r="AF40" s="275">
        <v>0</v>
      </c>
      <c r="AG40" s="276">
        <v>0</v>
      </c>
      <c r="AH40" s="275">
        <v>0.55000000000000004</v>
      </c>
      <c r="AI40" s="275">
        <v>0.55000000000000004</v>
      </c>
      <c r="AJ40" s="275">
        <v>0.55000000000000004</v>
      </c>
      <c r="AK40" s="275">
        <v>0</v>
      </c>
      <c r="AL40" s="276">
        <v>0</v>
      </c>
      <c r="AM40" s="275">
        <v>0.25</v>
      </c>
      <c r="AN40" s="275">
        <v>0.27</v>
      </c>
      <c r="AO40" s="275">
        <v>0.3</v>
      </c>
      <c r="AP40" s="275">
        <v>0</v>
      </c>
      <c r="AQ40" s="276">
        <v>0</v>
      </c>
      <c r="AR40" s="273"/>
      <c r="AS40" s="273"/>
      <c r="AT40" s="273"/>
      <c r="AU40" s="273"/>
      <c r="AV40" s="274"/>
      <c r="AW40" s="273">
        <v>10</v>
      </c>
      <c r="AX40" s="273" t="s">
        <v>469</v>
      </c>
      <c r="AY40" s="273" t="s">
        <v>469</v>
      </c>
      <c r="AZ40" s="273">
        <v>0</v>
      </c>
      <c r="BA40" s="274">
        <v>0</v>
      </c>
      <c r="BB40" s="277">
        <v>20000</v>
      </c>
      <c r="BC40" s="277">
        <v>18000</v>
      </c>
      <c r="BD40" s="277">
        <v>15000</v>
      </c>
      <c r="BE40" s="277">
        <v>0</v>
      </c>
      <c r="BF40" s="278">
        <v>0</v>
      </c>
      <c r="BG40" s="277">
        <v>200</v>
      </c>
      <c r="BH40" s="277">
        <v>200</v>
      </c>
      <c r="BI40" s="277">
        <v>200</v>
      </c>
      <c r="BJ40" s="277">
        <v>0</v>
      </c>
      <c r="BK40" s="278">
        <v>0</v>
      </c>
      <c r="BL40" s="273">
        <v>0</v>
      </c>
      <c r="BM40" s="273">
        <v>0</v>
      </c>
      <c r="BN40" s="273">
        <v>0</v>
      </c>
      <c r="BO40" s="273">
        <v>0</v>
      </c>
      <c r="BP40" s="274">
        <v>0</v>
      </c>
      <c r="BQ40" s="303">
        <v>0.7</v>
      </c>
      <c r="BR40" s="304">
        <v>0.7</v>
      </c>
      <c r="BS40" s="304">
        <v>0.7</v>
      </c>
      <c r="BT40" s="273">
        <v>0</v>
      </c>
      <c r="BU40" s="274">
        <v>0</v>
      </c>
      <c r="BV40" s="280" t="s">
        <v>389</v>
      </c>
      <c r="BW40" s="277">
        <v>1333.3333333333333</v>
      </c>
      <c r="BX40" s="277">
        <v>1200</v>
      </c>
      <c r="BY40" s="277">
        <v>1000</v>
      </c>
      <c r="BZ40" s="277">
        <v>0</v>
      </c>
      <c r="CA40" s="278">
        <v>0</v>
      </c>
      <c r="CB40" s="277">
        <v>13.333333333333334</v>
      </c>
      <c r="CC40" s="277">
        <v>13.333333333333334</v>
      </c>
      <c r="CD40" s="277">
        <v>13.333333333333334</v>
      </c>
      <c r="CE40" s="277">
        <v>0</v>
      </c>
      <c r="CF40" s="278">
        <v>0</v>
      </c>
      <c r="CG40" s="279">
        <v>0</v>
      </c>
      <c r="CH40" s="277">
        <v>0</v>
      </c>
      <c r="CI40" s="277">
        <v>0</v>
      </c>
      <c r="CJ40" s="277">
        <v>0</v>
      </c>
      <c r="CK40" s="278">
        <v>0</v>
      </c>
    </row>
    <row r="41" spans="1:89" s="268" customFormat="1">
      <c r="A41" s="269" t="s">
        <v>392</v>
      </c>
      <c r="B41" s="270" t="s">
        <v>484</v>
      </c>
      <c r="C41" s="271" t="s">
        <v>393</v>
      </c>
      <c r="D41" s="272" t="s">
        <v>485</v>
      </c>
      <c r="E41" s="273" t="s">
        <v>485</v>
      </c>
      <c r="F41" s="273" t="s">
        <v>485</v>
      </c>
      <c r="G41" s="273" t="s">
        <v>450</v>
      </c>
      <c r="H41" s="274" t="s">
        <v>450</v>
      </c>
      <c r="I41" s="273" t="s">
        <v>486</v>
      </c>
      <c r="J41" s="273" t="s">
        <v>486</v>
      </c>
      <c r="K41" s="273" t="s">
        <v>486</v>
      </c>
      <c r="L41" s="273">
        <v>0</v>
      </c>
      <c r="M41" s="274">
        <v>0</v>
      </c>
      <c r="N41" s="273" t="s">
        <v>487</v>
      </c>
      <c r="O41" s="273" t="s">
        <v>487</v>
      </c>
      <c r="P41" s="273" t="s">
        <v>487</v>
      </c>
      <c r="Q41" s="273">
        <v>0</v>
      </c>
      <c r="R41" s="274">
        <v>0</v>
      </c>
      <c r="S41" s="273"/>
      <c r="T41" s="273"/>
      <c r="U41" s="273"/>
      <c r="V41" s="273"/>
      <c r="W41" s="274"/>
      <c r="X41" s="273" t="s">
        <v>488</v>
      </c>
      <c r="Y41" s="273" t="s">
        <v>488</v>
      </c>
      <c r="Z41" s="273" t="s">
        <v>488</v>
      </c>
      <c r="AA41" s="273">
        <v>0</v>
      </c>
      <c r="AB41" s="274">
        <v>0</v>
      </c>
      <c r="AC41" s="275">
        <v>0.875</v>
      </c>
      <c r="AD41" s="275">
        <v>0.47499999999999998</v>
      </c>
      <c r="AE41" s="275">
        <v>0.98499999999999999</v>
      </c>
      <c r="AF41" s="275">
        <v>0</v>
      </c>
      <c r="AG41" s="276">
        <v>0</v>
      </c>
      <c r="AH41" s="275">
        <v>0.55000000000000004</v>
      </c>
      <c r="AI41" s="275">
        <v>0.52500000000000002</v>
      </c>
      <c r="AJ41" s="275">
        <v>0.52500000000000002</v>
      </c>
      <c r="AK41" s="275">
        <v>0</v>
      </c>
      <c r="AL41" s="276">
        <v>0</v>
      </c>
      <c r="AM41" s="275">
        <v>0.375</v>
      </c>
      <c r="AN41" s="275">
        <v>0.45</v>
      </c>
      <c r="AO41" s="275">
        <v>0.47499999999999998</v>
      </c>
      <c r="AP41" s="275">
        <v>0</v>
      </c>
      <c r="AQ41" s="276">
        <v>0</v>
      </c>
      <c r="AR41" s="273"/>
      <c r="AS41" s="273"/>
      <c r="AT41" s="273"/>
      <c r="AU41" s="273"/>
      <c r="AV41" s="274"/>
      <c r="AW41" s="273" t="s">
        <v>489</v>
      </c>
      <c r="AX41" s="273" t="s">
        <v>490</v>
      </c>
      <c r="AY41" s="273" t="s">
        <v>490</v>
      </c>
      <c r="AZ41" s="273">
        <v>0</v>
      </c>
      <c r="BA41" s="274">
        <v>0</v>
      </c>
      <c r="BB41" s="277">
        <v>21000</v>
      </c>
      <c r="BC41" s="281">
        <v>18900</v>
      </c>
      <c r="BD41" s="281">
        <v>15750</v>
      </c>
      <c r="BE41" s="277">
        <v>0</v>
      </c>
      <c r="BF41" s="278">
        <v>0</v>
      </c>
      <c r="BG41" s="277">
        <v>2500</v>
      </c>
      <c r="BH41" s="277">
        <v>2500</v>
      </c>
      <c r="BI41" s="277">
        <v>2500</v>
      </c>
      <c r="BJ41" s="277">
        <v>0</v>
      </c>
      <c r="BK41" s="278">
        <v>0</v>
      </c>
      <c r="BL41" s="288">
        <v>500</v>
      </c>
      <c r="BM41" s="273">
        <v>0</v>
      </c>
      <c r="BN41" s="273">
        <v>0</v>
      </c>
      <c r="BO41" s="273">
        <v>0</v>
      </c>
      <c r="BP41" s="274">
        <v>0</v>
      </c>
      <c r="BQ41" s="272">
        <v>0</v>
      </c>
      <c r="BR41" s="273">
        <v>0</v>
      </c>
      <c r="BS41" s="273">
        <v>0</v>
      </c>
      <c r="BT41" s="273">
        <v>0</v>
      </c>
      <c r="BU41" s="274">
        <v>0</v>
      </c>
      <c r="BV41" s="280" t="s">
        <v>389</v>
      </c>
      <c r="BW41" s="277">
        <v>14000</v>
      </c>
      <c r="BX41" s="277">
        <v>12600</v>
      </c>
      <c r="BY41" s="277">
        <v>10500</v>
      </c>
      <c r="BZ41" s="277">
        <v>0</v>
      </c>
      <c r="CA41" s="278">
        <v>0</v>
      </c>
      <c r="CB41" s="277">
        <v>1666.6666666666667</v>
      </c>
      <c r="CC41" s="277">
        <v>1666.6666666666667</v>
      </c>
      <c r="CD41" s="277">
        <v>1666.6666666666667</v>
      </c>
      <c r="CE41" s="277">
        <v>0</v>
      </c>
      <c r="CF41" s="278">
        <v>0</v>
      </c>
      <c r="CG41" s="279">
        <v>333.33333333333331</v>
      </c>
      <c r="CH41" s="277">
        <v>0</v>
      </c>
      <c r="CI41" s="277">
        <v>0</v>
      </c>
      <c r="CJ41" s="277">
        <v>0</v>
      </c>
      <c r="CK41" s="278">
        <v>0</v>
      </c>
    </row>
    <row r="42" spans="1:89" s="268" customFormat="1">
      <c r="A42" s="269" t="s">
        <v>394</v>
      </c>
      <c r="B42" s="270" t="s">
        <v>491</v>
      </c>
      <c r="C42" s="271" t="s">
        <v>395</v>
      </c>
      <c r="D42" s="272">
        <v>1.6</v>
      </c>
      <c r="E42" s="273">
        <v>1.6</v>
      </c>
      <c r="F42" s="273">
        <v>1.6</v>
      </c>
      <c r="G42" s="273">
        <v>0</v>
      </c>
      <c r="H42" s="274">
        <v>0</v>
      </c>
      <c r="I42" s="273">
        <v>1.4</v>
      </c>
      <c r="J42" s="273">
        <v>1.4</v>
      </c>
      <c r="K42" s="273">
        <v>1.4</v>
      </c>
      <c r="L42" s="273">
        <v>0</v>
      </c>
      <c r="M42" s="274">
        <v>0</v>
      </c>
      <c r="N42" s="273" t="s">
        <v>476</v>
      </c>
      <c r="O42" s="273" t="s">
        <v>476</v>
      </c>
      <c r="P42" s="273" t="s">
        <v>476</v>
      </c>
      <c r="Q42" s="273">
        <v>0</v>
      </c>
      <c r="R42" s="274">
        <v>0</v>
      </c>
      <c r="S42" s="273"/>
      <c r="T42" s="273"/>
      <c r="U42" s="273"/>
      <c r="V42" s="273"/>
      <c r="W42" s="274"/>
      <c r="X42" s="273" t="s">
        <v>476</v>
      </c>
      <c r="Y42" s="273" t="s">
        <v>476</v>
      </c>
      <c r="Z42" s="273" t="s">
        <v>476</v>
      </c>
      <c r="AA42" s="273">
        <v>0</v>
      </c>
      <c r="AB42" s="274">
        <v>0</v>
      </c>
      <c r="AC42" s="275">
        <v>0.875</v>
      </c>
      <c r="AD42" s="275">
        <v>0.94</v>
      </c>
      <c r="AE42" s="275">
        <v>0.98499999999999999</v>
      </c>
      <c r="AF42" s="275">
        <v>0</v>
      </c>
      <c r="AG42" s="276">
        <v>0</v>
      </c>
      <c r="AH42" s="275">
        <v>0.4</v>
      </c>
      <c r="AI42" s="275">
        <v>0.44</v>
      </c>
      <c r="AJ42" s="275">
        <v>0.45</v>
      </c>
      <c r="AK42" s="275">
        <v>0</v>
      </c>
      <c r="AL42" s="276">
        <v>0</v>
      </c>
      <c r="AM42" s="275">
        <v>0.47499999999999998</v>
      </c>
      <c r="AN42" s="275">
        <v>0.505</v>
      </c>
      <c r="AO42" s="275">
        <v>0.54500000000000004</v>
      </c>
      <c r="AP42" s="275">
        <v>0</v>
      </c>
      <c r="AQ42" s="276">
        <v>0</v>
      </c>
      <c r="AR42" s="273"/>
      <c r="AS42" s="273"/>
      <c r="AT42" s="273"/>
      <c r="AU42" s="273"/>
      <c r="AV42" s="274"/>
      <c r="AW42" s="273">
        <v>7</v>
      </c>
      <c r="AX42" s="273" t="s">
        <v>469</v>
      </c>
      <c r="AY42" s="273" t="s">
        <v>469</v>
      </c>
      <c r="AZ42" s="273">
        <v>0</v>
      </c>
      <c r="BA42" s="274">
        <v>0</v>
      </c>
      <c r="BB42" s="277">
        <v>10500</v>
      </c>
      <c r="BC42" s="281">
        <v>9450</v>
      </c>
      <c r="BD42" s="281">
        <v>7875</v>
      </c>
      <c r="BE42" s="277">
        <v>0</v>
      </c>
      <c r="BF42" s="278">
        <v>0</v>
      </c>
      <c r="BG42" s="277">
        <v>2500</v>
      </c>
      <c r="BH42" s="277">
        <v>2500</v>
      </c>
      <c r="BI42" s="277">
        <v>2500</v>
      </c>
      <c r="BJ42" s="277">
        <v>0</v>
      </c>
      <c r="BK42" s="278">
        <v>0</v>
      </c>
      <c r="BL42" s="288">
        <v>500</v>
      </c>
      <c r="BM42" s="273">
        <v>0</v>
      </c>
      <c r="BN42" s="273">
        <v>0</v>
      </c>
      <c r="BO42" s="273">
        <v>0</v>
      </c>
      <c r="BP42" s="274">
        <v>0</v>
      </c>
      <c r="BQ42" s="272">
        <v>0</v>
      </c>
      <c r="BR42" s="273">
        <v>0</v>
      </c>
      <c r="BS42" s="273">
        <v>0</v>
      </c>
      <c r="BT42" s="273">
        <v>0</v>
      </c>
      <c r="BU42" s="274">
        <v>0</v>
      </c>
      <c r="BV42" s="280" t="s">
        <v>389</v>
      </c>
      <c r="BW42" s="277">
        <v>6562.5</v>
      </c>
      <c r="BX42" s="277">
        <v>5906.25</v>
      </c>
      <c r="BY42" s="277">
        <v>4921.875</v>
      </c>
      <c r="BZ42" s="277">
        <v>0</v>
      </c>
      <c r="CA42" s="278">
        <v>0</v>
      </c>
      <c r="CB42" s="277">
        <v>1562.5</v>
      </c>
      <c r="CC42" s="277">
        <v>1562.5</v>
      </c>
      <c r="CD42" s="277">
        <v>1562.5</v>
      </c>
      <c r="CE42" s="277">
        <v>0</v>
      </c>
      <c r="CF42" s="278">
        <v>0</v>
      </c>
      <c r="CG42" s="279">
        <v>312.5</v>
      </c>
      <c r="CH42" s="277">
        <v>0</v>
      </c>
      <c r="CI42" s="277">
        <v>0</v>
      </c>
      <c r="CJ42" s="277">
        <v>0</v>
      </c>
      <c r="CK42" s="278">
        <v>0</v>
      </c>
    </row>
    <row r="43" spans="1:89" s="268" customFormat="1">
      <c r="A43" s="261" t="s">
        <v>396</v>
      </c>
      <c r="B43" s="262"/>
      <c r="C43" s="263"/>
      <c r="D43" s="264"/>
      <c r="E43" s="265"/>
      <c r="F43" s="265"/>
      <c r="G43" s="265"/>
      <c r="H43" s="266"/>
      <c r="I43" s="265"/>
      <c r="J43" s="265"/>
      <c r="K43" s="265"/>
      <c r="L43" s="265"/>
      <c r="M43" s="266"/>
      <c r="N43" s="265"/>
      <c r="O43" s="265"/>
      <c r="P43" s="265"/>
      <c r="Q43" s="265"/>
      <c r="R43" s="266"/>
      <c r="S43" s="265"/>
      <c r="T43" s="265"/>
      <c r="U43" s="265"/>
      <c r="V43" s="265"/>
      <c r="W43" s="266"/>
      <c r="X43" s="265"/>
      <c r="Y43" s="265"/>
      <c r="Z43" s="265"/>
      <c r="AA43" s="265"/>
      <c r="AB43" s="266"/>
      <c r="AC43" s="290">
        <v>0</v>
      </c>
      <c r="AD43" s="290">
        <v>0</v>
      </c>
      <c r="AE43" s="290">
        <v>0</v>
      </c>
      <c r="AF43" s="290">
        <v>0</v>
      </c>
      <c r="AG43" s="291">
        <v>0</v>
      </c>
      <c r="AH43" s="290">
        <v>0</v>
      </c>
      <c r="AI43" s="290">
        <v>0</v>
      </c>
      <c r="AJ43" s="290">
        <v>0</v>
      </c>
      <c r="AK43" s="290">
        <v>0</v>
      </c>
      <c r="AL43" s="291">
        <v>0</v>
      </c>
      <c r="AM43" s="290">
        <v>0</v>
      </c>
      <c r="AN43" s="290">
        <v>0</v>
      </c>
      <c r="AO43" s="290">
        <v>0</v>
      </c>
      <c r="AP43" s="290">
        <v>0</v>
      </c>
      <c r="AQ43" s="291">
        <v>0</v>
      </c>
      <c r="AR43" s="265"/>
      <c r="AS43" s="265"/>
      <c r="AT43" s="265"/>
      <c r="AU43" s="265"/>
      <c r="AV43" s="266"/>
      <c r="AW43" s="265"/>
      <c r="AX43" s="265"/>
      <c r="AY43" s="265"/>
      <c r="AZ43" s="265"/>
      <c r="BA43" s="266"/>
      <c r="BB43" s="265"/>
      <c r="BC43" s="265"/>
      <c r="BD43" s="265"/>
      <c r="BE43" s="265"/>
      <c r="BF43" s="266"/>
      <c r="BG43" s="265"/>
      <c r="BH43" s="265"/>
      <c r="BI43" s="265"/>
      <c r="BJ43" s="265"/>
      <c r="BK43" s="266"/>
      <c r="BL43" s="265"/>
      <c r="BM43" s="265"/>
      <c r="BN43" s="265"/>
      <c r="BO43" s="265"/>
      <c r="BP43" s="266"/>
      <c r="BQ43" s="264"/>
      <c r="BR43" s="265"/>
      <c r="BS43" s="265"/>
      <c r="BT43" s="265"/>
      <c r="BU43" s="266"/>
      <c r="BV43" s="267"/>
      <c r="BW43" s="265"/>
      <c r="BX43" s="265"/>
      <c r="BY43" s="265"/>
      <c r="BZ43" s="265"/>
      <c r="CA43" s="266"/>
      <c r="CB43" s="265"/>
      <c r="CC43" s="265"/>
      <c r="CD43" s="265"/>
      <c r="CE43" s="265"/>
      <c r="CF43" s="266"/>
      <c r="CG43" s="264"/>
      <c r="CH43" s="265"/>
      <c r="CI43" s="265"/>
      <c r="CJ43" s="265"/>
      <c r="CK43" s="266"/>
    </row>
    <row r="44" spans="1:89" s="268" customFormat="1">
      <c r="A44" s="269"/>
      <c r="B44" s="270"/>
      <c r="C44" s="271" t="s">
        <v>397</v>
      </c>
      <c r="D44" s="272"/>
      <c r="E44" s="273"/>
      <c r="F44" s="273"/>
      <c r="G44" s="273"/>
      <c r="H44" s="274"/>
      <c r="I44" s="273"/>
      <c r="J44" s="273"/>
      <c r="K44" s="273"/>
      <c r="L44" s="273"/>
      <c r="M44" s="274"/>
      <c r="N44" s="273"/>
      <c r="O44" s="273"/>
      <c r="P44" s="273"/>
      <c r="Q44" s="273"/>
      <c r="R44" s="274"/>
      <c r="S44" s="273"/>
      <c r="T44" s="273"/>
      <c r="U44" s="273"/>
      <c r="V44" s="273"/>
      <c r="W44" s="274"/>
      <c r="X44" s="273"/>
      <c r="Y44" s="273"/>
      <c r="Z44" s="273"/>
      <c r="AA44" s="273"/>
      <c r="AB44" s="274"/>
      <c r="AC44" s="275">
        <v>0</v>
      </c>
      <c r="AD44" s="275">
        <v>0</v>
      </c>
      <c r="AE44" s="275">
        <v>0</v>
      </c>
      <c r="AF44" s="275">
        <v>0</v>
      </c>
      <c r="AG44" s="276">
        <v>0</v>
      </c>
      <c r="AH44" s="275">
        <v>0</v>
      </c>
      <c r="AI44" s="275">
        <v>0</v>
      </c>
      <c r="AJ44" s="275">
        <v>0</v>
      </c>
      <c r="AK44" s="275">
        <v>0</v>
      </c>
      <c r="AL44" s="276">
        <v>0</v>
      </c>
      <c r="AM44" s="275">
        <v>0</v>
      </c>
      <c r="AN44" s="275">
        <v>0</v>
      </c>
      <c r="AO44" s="275">
        <v>0</v>
      </c>
      <c r="AP44" s="275">
        <v>0</v>
      </c>
      <c r="AQ44" s="276">
        <v>0</v>
      </c>
      <c r="AR44" s="273"/>
      <c r="AS44" s="273"/>
      <c r="AT44" s="273"/>
      <c r="AU44" s="273"/>
      <c r="AV44" s="274"/>
      <c r="AW44" s="273"/>
      <c r="AX44" s="273"/>
      <c r="AY44" s="273"/>
      <c r="AZ44" s="273"/>
      <c r="BA44" s="274"/>
      <c r="BB44" s="277">
        <v>0</v>
      </c>
      <c r="BC44" s="277">
        <v>0</v>
      </c>
      <c r="BD44" s="277">
        <v>0</v>
      </c>
      <c r="BE44" s="277">
        <v>0</v>
      </c>
      <c r="BF44" s="278">
        <v>0</v>
      </c>
      <c r="BG44" s="273"/>
      <c r="BH44" s="273"/>
      <c r="BI44" s="273"/>
      <c r="BJ44" s="273"/>
      <c r="BK44" s="274"/>
      <c r="BL44" s="273"/>
      <c r="BM44" s="273"/>
      <c r="BN44" s="273"/>
      <c r="BO44" s="273"/>
      <c r="BP44" s="274"/>
      <c r="BQ44" s="272"/>
      <c r="BR44" s="273"/>
      <c r="BS44" s="273"/>
      <c r="BT44" s="273"/>
      <c r="BU44" s="274"/>
      <c r="BV44" s="280"/>
      <c r="BW44" s="277"/>
      <c r="BX44" s="277"/>
      <c r="BY44" s="277"/>
      <c r="BZ44" s="277"/>
      <c r="CA44" s="278"/>
      <c r="CB44" s="277"/>
      <c r="CC44" s="277"/>
      <c r="CD44" s="277"/>
      <c r="CE44" s="277"/>
      <c r="CF44" s="278"/>
      <c r="CG44" s="279"/>
      <c r="CH44" s="277"/>
      <c r="CI44" s="277"/>
      <c r="CJ44" s="277"/>
      <c r="CK44" s="278"/>
    </row>
    <row r="45" spans="1:89" s="268" customFormat="1">
      <c r="A45" s="269" t="s">
        <v>398</v>
      </c>
      <c r="B45" s="270" t="s">
        <v>492</v>
      </c>
      <c r="C45" s="271" t="s">
        <v>399</v>
      </c>
      <c r="D45" s="272">
        <v>4.2</v>
      </c>
      <c r="E45" s="273">
        <v>4.2</v>
      </c>
      <c r="F45" s="273">
        <v>4.2</v>
      </c>
      <c r="G45" s="273">
        <v>4.2</v>
      </c>
      <c r="H45" s="274">
        <v>4.2</v>
      </c>
      <c r="I45" s="273"/>
      <c r="J45" s="273"/>
      <c r="K45" s="273"/>
      <c r="L45" s="273"/>
      <c r="M45" s="274"/>
      <c r="N45" s="273">
        <v>10</v>
      </c>
      <c r="O45" s="273">
        <v>10</v>
      </c>
      <c r="P45" s="273">
        <v>12</v>
      </c>
      <c r="Q45" s="273">
        <v>12</v>
      </c>
      <c r="R45" s="274">
        <v>12</v>
      </c>
      <c r="S45" s="273"/>
      <c r="T45" s="273"/>
      <c r="U45" s="273"/>
      <c r="V45" s="273"/>
      <c r="W45" s="274"/>
      <c r="X45" s="273">
        <v>65</v>
      </c>
      <c r="Y45" s="273">
        <v>65</v>
      </c>
      <c r="Z45" s="273">
        <v>70</v>
      </c>
      <c r="AA45" s="273">
        <v>70</v>
      </c>
      <c r="AB45" s="274">
        <v>70</v>
      </c>
      <c r="AC45" s="275">
        <v>0</v>
      </c>
      <c r="AD45" s="275">
        <v>0</v>
      </c>
      <c r="AE45" s="275">
        <v>0</v>
      </c>
      <c r="AF45" s="275">
        <v>0</v>
      </c>
      <c r="AG45" s="276">
        <v>0</v>
      </c>
      <c r="AH45" s="275">
        <v>0</v>
      </c>
      <c r="AI45" s="275">
        <v>0</v>
      </c>
      <c r="AJ45" s="275">
        <v>0</v>
      </c>
      <c r="AK45" s="275">
        <v>0</v>
      </c>
      <c r="AL45" s="276">
        <v>0</v>
      </c>
      <c r="AM45" s="275">
        <v>0</v>
      </c>
      <c r="AN45" s="275">
        <v>0</v>
      </c>
      <c r="AO45" s="275">
        <v>0</v>
      </c>
      <c r="AP45" s="275">
        <v>0</v>
      </c>
      <c r="AQ45" s="276">
        <v>0</v>
      </c>
      <c r="AR45" s="273"/>
      <c r="AS45" s="273"/>
      <c r="AT45" s="273"/>
      <c r="AU45" s="273"/>
      <c r="AV45" s="274"/>
      <c r="AW45" s="273">
        <v>20</v>
      </c>
      <c r="AX45" s="273">
        <v>25</v>
      </c>
      <c r="AY45" s="273">
        <v>30</v>
      </c>
      <c r="AZ45" s="273">
        <v>30</v>
      </c>
      <c r="BA45" s="274">
        <v>30</v>
      </c>
      <c r="BB45" s="277">
        <v>5400</v>
      </c>
      <c r="BC45" s="277">
        <v>5100</v>
      </c>
      <c r="BD45" s="277">
        <v>4600</v>
      </c>
      <c r="BE45" s="277">
        <v>3700</v>
      </c>
      <c r="BF45" s="278">
        <v>3700</v>
      </c>
      <c r="BG45" s="273">
        <v>0</v>
      </c>
      <c r="BH45" s="273">
        <v>0</v>
      </c>
      <c r="BI45" s="273">
        <v>0</v>
      </c>
      <c r="BJ45" s="273">
        <v>0</v>
      </c>
      <c r="BK45" s="274">
        <v>0</v>
      </c>
      <c r="BL45" s="273">
        <v>62</v>
      </c>
      <c r="BM45" s="273">
        <v>62</v>
      </c>
      <c r="BN45" s="273">
        <v>62</v>
      </c>
      <c r="BO45" s="273">
        <v>62</v>
      </c>
      <c r="BP45" s="274">
        <v>62</v>
      </c>
      <c r="BQ45" s="272"/>
      <c r="BR45" s="273"/>
      <c r="BS45" s="273"/>
      <c r="BT45" s="273"/>
      <c r="BU45" s="274"/>
      <c r="BV45" s="280"/>
      <c r="BW45" s="277">
        <v>1285.7142857142856</v>
      </c>
      <c r="BX45" s="277">
        <v>1214.2857142857142</v>
      </c>
      <c r="BY45" s="277">
        <v>1095.2380952380952</v>
      </c>
      <c r="BZ45" s="277">
        <v>880.95238095238096</v>
      </c>
      <c r="CA45" s="278">
        <v>880.95238095238096</v>
      </c>
      <c r="CB45" s="277">
        <v>0</v>
      </c>
      <c r="CC45" s="277">
        <v>0</v>
      </c>
      <c r="CD45" s="277">
        <v>0</v>
      </c>
      <c r="CE45" s="277">
        <v>0</v>
      </c>
      <c r="CF45" s="278">
        <v>0</v>
      </c>
      <c r="CG45" s="279">
        <v>14.761904761904761</v>
      </c>
      <c r="CH45" s="277">
        <v>14.761904761904761</v>
      </c>
      <c r="CI45" s="277">
        <v>14.761904761904761</v>
      </c>
      <c r="CJ45" s="277">
        <v>14.761904761904761</v>
      </c>
      <c r="CK45" s="278">
        <v>14.761904761904761</v>
      </c>
    </row>
    <row r="46" spans="1:89" s="268" customFormat="1">
      <c r="A46" s="269" t="s">
        <v>400</v>
      </c>
      <c r="B46" s="270" t="s">
        <v>493</v>
      </c>
      <c r="C46" s="271" t="s">
        <v>401</v>
      </c>
      <c r="D46" s="272">
        <v>140</v>
      </c>
      <c r="E46" s="273">
        <v>140</v>
      </c>
      <c r="F46" s="273">
        <v>140</v>
      </c>
      <c r="G46" s="273">
        <v>140</v>
      </c>
      <c r="H46" s="274">
        <v>140</v>
      </c>
      <c r="I46" s="273"/>
      <c r="J46" s="273"/>
      <c r="K46" s="273"/>
      <c r="L46" s="273"/>
      <c r="M46" s="274"/>
      <c r="N46" s="273">
        <v>10</v>
      </c>
      <c r="O46" s="273">
        <v>10</v>
      </c>
      <c r="P46" s="273">
        <v>12</v>
      </c>
      <c r="Q46" s="273">
        <v>12</v>
      </c>
      <c r="R46" s="274">
        <v>12</v>
      </c>
      <c r="S46" s="273"/>
      <c r="T46" s="273"/>
      <c r="U46" s="273"/>
      <c r="V46" s="273"/>
      <c r="W46" s="274"/>
      <c r="X46" s="273">
        <v>65</v>
      </c>
      <c r="Y46" s="273">
        <v>65</v>
      </c>
      <c r="Z46" s="273">
        <v>70</v>
      </c>
      <c r="AA46" s="273">
        <v>70</v>
      </c>
      <c r="AB46" s="274">
        <v>70</v>
      </c>
      <c r="AC46" s="275">
        <v>0</v>
      </c>
      <c r="AD46" s="275">
        <v>0</v>
      </c>
      <c r="AE46" s="275">
        <v>0</v>
      </c>
      <c r="AF46" s="275">
        <v>0</v>
      </c>
      <c r="AG46" s="276">
        <v>0</v>
      </c>
      <c r="AH46" s="275">
        <v>0</v>
      </c>
      <c r="AI46" s="275">
        <v>0</v>
      </c>
      <c r="AJ46" s="275">
        <v>0</v>
      </c>
      <c r="AK46" s="275">
        <v>0</v>
      </c>
      <c r="AL46" s="276">
        <v>0</v>
      </c>
      <c r="AM46" s="275">
        <v>0</v>
      </c>
      <c r="AN46" s="275">
        <v>0</v>
      </c>
      <c r="AO46" s="275">
        <v>0</v>
      </c>
      <c r="AP46" s="275">
        <v>0</v>
      </c>
      <c r="AQ46" s="276">
        <v>0</v>
      </c>
      <c r="AR46" s="273"/>
      <c r="AS46" s="273"/>
      <c r="AT46" s="273"/>
      <c r="AU46" s="273"/>
      <c r="AV46" s="274"/>
      <c r="AW46" s="273">
        <v>20</v>
      </c>
      <c r="AX46" s="273">
        <v>25</v>
      </c>
      <c r="AY46" s="273">
        <v>30</v>
      </c>
      <c r="AZ46" s="273">
        <v>30</v>
      </c>
      <c r="BA46" s="274">
        <v>30</v>
      </c>
      <c r="BB46" s="277">
        <v>90000</v>
      </c>
      <c r="BC46" s="277">
        <v>90000</v>
      </c>
      <c r="BD46" s="277">
        <v>90000</v>
      </c>
      <c r="BE46" s="277">
        <v>90000</v>
      </c>
      <c r="BF46" s="278">
        <v>90000</v>
      </c>
      <c r="BG46" s="273">
        <v>0</v>
      </c>
      <c r="BH46" s="273">
        <v>0</v>
      </c>
      <c r="BI46" s="273">
        <v>0</v>
      </c>
      <c r="BJ46" s="273">
        <v>0</v>
      </c>
      <c r="BK46" s="274">
        <v>0</v>
      </c>
      <c r="BL46" s="273">
        <v>600</v>
      </c>
      <c r="BM46" s="273">
        <v>600</v>
      </c>
      <c r="BN46" s="273">
        <v>600</v>
      </c>
      <c r="BO46" s="273">
        <v>600</v>
      </c>
      <c r="BP46" s="274">
        <v>600</v>
      </c>
      <c r="BQ46" s="272"/>
      <c r="BR46" s="273"/>
      <c r="BS46" s="273"/>
      <c r="BT46" s="273"/>
      <c r="BU46" s="274"/>
      <c r="BV46" s="280"/>
      <c r="BW46" s="277">
        <v>642.85714285714289</v>
      </c>
      <c r="BX46" s="277">
        <v>642.85714285714289</v>
      </c>
      <c r="BY46" s="277">
        <v>642.85714285714289</v>
      </c>
      <c r="BZ46" s="277">
        <v>642.85714285714289</v>
      </c>
      <c r="CA46" s="278">
        <v>642.85714285714289</v>
      </c>
      <c r="CB46" s="277">
        <v>0</v>
      </c>
      <c r="CC46" s="277">
        <v>0</v>
      </c>
      <c r="CD46" s="277">
        <v>0</v>
      </c>
      <c r="CE46" s="277">
        <v>0</v>
      </c>
      <c r="CF46" s="278">
        <v>0</v>
      </c>
      <c r="CG46" s="279">
        <v>4.2857142857142856</v>
      </c>
      <c r="CH46" s="277">
        <v>4.2857142857142856</v>
      </c>
      <c r="CI46" s="277">
        <v>4.2857142857142856</v>
      </c>
      <c r="CJ46" s="277">
        <v>4.2857142857142856</v>
      </c>
      <c r="CK46" s="278">
        <v>4.2857142857142856</v>
      </c>
    </row>
    <row r="47" spans="1:89" s="268" customFormat="1">
      <c r="A47" s="269"/>
      <c r="B47" s="270"/>
      <c r="C47" s="271" t="s">
        <v>402</v>
      </c>
      <c r="D47" s="272"/>
      <c r="E47" s="273"/>
      <c r="F47" s="273"/>
      <c r="G47" s="273"/>
      <c r="H47" s="274"/>
      <c r="I47" s="273"/>
      <c r="J47" s="273"/>
      <c r="K47" s="273"/>
      <c r="L47" s="273"/>
      <c r="M47" s="274"/>
      <c r="N47" s="273"/>
      <c r="O47" s="273"/>
      <c r="P47" s="273"/>
      <c r="Q47" s="273"/>
      <c r="R47" s="274"/>
      <c r="S47" s="273"/>
      <c r="T47" s="273"/>
      <c r="U47" s="273"/>
      <c r="V47" s="273"/>
      <c r="W47" s="274"/>
      <c r="X47" s="273"/>
      <c r="Y47" s="273"/>
      <c r="Z47" s="273"/>
      <c r="AA47" s="273"/>
      <c r="AB47" s="274"/>
      <c r="AC47" s="275">
        <v>0</v>
      </c>
      <c r="AD47" s="275">
        <v>0</v>
      </c>
      <c r="AE47" s="275">
        <v>0</v>
      </c>
      <c r="AF47" s="275">
        <v>0</v>
      </c>
      <c r="AG47" s="276">
        <v>0</v>
      </c>
      <c r="AH47" s="275">
        <v>0</v>
      </c>
      <c r="AI47" s="275">
        <v>0</v>
      </c>
      <c r="AJ47" s="275">
        <v>0</v>
      </c>
      <c r="AK47" s="275">
        <v>0</v>
      </c>
      <c r="AL47" s="276">
        <v>0</v>
      </c>
      <c r="AM47" s="275">
        <v>0</v>
      </c>
      <c r="AN47" s="275">
        <v>0</v>
      </c>
      <c r="AO47" s="275">
        <v>0</v>
      </c>
      <c r="AP47" s="275">
        <v>0</v>
      </c>
      <c r="AQ47" s="276">
        <v>0</v>
      </c>
      <c r="AR47" s="273"/>
      <c r="AS47" s="273"/>
      <c r="AT47" s="273"/>
      <c r="AU47" s="273"/>
      <c r="AV47" s="274"/>
      <c r="AW47" s="273"/>
      <c r="AX47" s="273"/>
      <c r="AY47" s="273"/>
      <c r="AZ47" s="273"/>
      <c r="BA47" s="274"/>
      <c r="BB47" s="277">
        <v>0</v>
      </c>
      <c r="BC47" s="277">
        <v>0</v>
      </c>
      <c r="BD47" s="277">
        <v>0</v>
      </c>
      <c r="BE47" s="277">
        <v>0</v>
      </c>
      <c r="BF47" s="278">
        <v>0</v>
      </c>
      <c r="BG47" s="273"/>
      <c r="BH47" s="273"/>
      <c r="BI47" s="273"/>
      <c r="BJ47" s="273"/>
      <c r="BK47" s="274"/>
      <c r="BL47" s="273"/>
      <c r="BM47" s="273"/>
      <c r="BN47" s="273"/>
      <c r="BO47" s="273"/>
      <c r="BP47" s="274"/>
      <c r="BQ47" s="272"/>
      <c r="BR47" s="273"/>
      <c r="BS47" s="273"/>
      <c r="BT47" s="273"/>
      <c r="BU47" s="274"/>
      <c r="BV47" s="280"/>
      <c r="BW47" s="277"/>
      <c r="BX47" s="277"/>
      <c r="BY47" s="277"/>
      <c r="BZ47" s="277"/>
      <c r="CA47" s="278"/>
      <c r="CB47" s="277"/>
      <c r="CC47" s="277"/>
      <c r="CD47" s="277"/>
      <c r="CE47" s="277"/>
      <c r="CF47" s="278"/>
      <c r="CG47" s="279"/>
      <c r="CH47" s="277"/>
      <c r="CI47" s="277"/>
      <c r="CJ47" s="277"/>
      <c r="CK47" s="278"/>
    </row>
    <row r="48" spans="1:89" s="268" customFormat="1">
      <c r="A48" s="269" t="s">
        <v>403</v>
      </c>
      <c r="B48" s="270" t="s">
        <v>494</v>
      </c>
      <c r="C48" s="271" t="s">
        <v>404</v>
      </c>
      <c r="D48" s="272">
        <v>5</v>
      </c>
      <c r="E48" s="273">
        <v>5</v>
      </c>
      <c r="F48" s="273">
        <v>5</v>
      </c>
      <c r="G48" s="273">
        <v>5</v>
      </c>
      <c r="H48" s="274">
        <v>5</v>
      </c>
      <c r="I48" s="273"/>
      <c r="J48" s="273"/>
      <c r="K48" s="273"/>
      <c r="L48" s="273"/>
      <c r="M48" s="274"/>
      <c r="N48" s="273">
        <v>100</v>
      </c>
      <c r="O48" s="273">
        <v>100</v>
      </c>
      <c r="P48" s="273">
        <v>100</v>
      </c>
      <c r="Q48" s="273">
        <v>100</v>
      </c>
      <c r="R48" s="274">
        <v>100</v>
      </c>
      <c r="S48" s="273"/>
      <c r="T48" s="273"/>
      <c r="U48" s="273"/>
      <c r="V48" s="273"/>
      <c r="W48" s="274"/>
      <c r="X48" s="273">
        <v>100</v>
      </c>
      <c r="Y48" s="273">
        <v>100</v>
      </c>
      <c r="Z48" s="273">
        <v>100</v>
      </c>
      <c r="AA48" s="273">
        <v>100</v>
      </c>
      <c r="AB48" s="274">
        <v>100</v>
      </c>
      <c r="AC48" s="275">
        <v>1</v>
      </c>
      <c r="AD48" s="275">
        <v>1</v>
      </c>
      <c r="AE48" s="275">
        <v>1</v>
      </c>
      <c r="AF48" s="275">
        <v>1</v>
      </c>
      <c r="AG48" s="276">
        <v>1</v>
      </c>
      <c r="AH48" s="275">
        <v>0</v>
      </c>
      <c r="AI48" s="275">
        <v>0</v>
      </c>
      <c r="AJ48" s="275">
        <v>0</v>
      </c>
      <c r="AK48" s="275">
        <v>0</v>
      </c>
      <c r="AL48" s="276">
        <v>0</v>
      </c>
      <c r="AM48" s="275">
        <v>0</v>
      </c>
      <c r="AN48" s="275">
        <v>0</v>
      </c>
      <c r="AO48" s="275">
        <v>0</v>
      </c>
      <c r="AP48" s="275">
        <v>0</v>
      </c>
      <c r="AQ48" s="276">
        <v>0</v>
      </c>
      <c r="AR48" s="273"/>
      <c r="AS48" s="273"/>
      <c r="AT48" s="273"/>
      <c r="AU48" s="273"/>
      <c r="AV48" s="274"/>
      <c r="AW48" s="273">
        <v>30</v>
      </c>
      <c r="AX48" s="273">
        <v>30</v>
      </c>
      <c r="AY48" s="273">
        <v>30</v>
      </c>
      <c r="AZ48" s="273">
        <v>30</v>
      </c>
      <c r="BA48" s="274">
        <v>30</v>
      </c>
      <c r="BB48" s="277">
        <v>4000</v>
      </c>
      <c r="BC48" s="277">
        <v>4000</v>
      </c>
      <c r="BD48" s="277">
        <v>4000</v>
      </c>
      <c r="BE48" s="277">
        <v>4000</v>
      </c>
      <c r="BF48" s="278">
        <v>4000</v>
      </c>
      <c r="BG48" s="273">
        <v>0</v>
      </c>
      <c r="BH48" s="273">
        <v>0</v>
      </c>
      <c r="BI48" s="273">
        <v>0</v>
      </c>
      <c r="BJ48" s="273">
        <v>0</v>
      </c>
      <c r="BK48" s="274">
        <v>0</v>
      </c>
      <c r="BL48" s="273">
        <v>50</v>
      </c>
      <c r="BM48" s="273">
        <v>50</v>
      </c>
      <c r="BN48" s="273">
        <v>50</v>
      </c>
      <c r="BO48" s="273">
        <v>50</v>
      </c>
      <c r="BP48" s="274">
        <v>50</v>
      </c>
      <c r="BQ48" s="272">
        <v>0</v>
      </c>
      <c r="BR48" s="273">
        <v>0</v>
      </c>
      <c r="BS48" s="273">
        <v>0</v>
      </c>
      <c r="BT48" s="273">
        <v>0</v>
      </c>
      <c r="BU48" s="274">
        <v>0</v>
      </c>
      <c r="BV48" s="280" t="s">
        <v>405</v>
      </c>
      <c r="BW48" s="277">
        <v>800</v>
      </c>
      <c r="BX48" s="277">
        <v>800</v>
      </c>
      <c r="BY48" s="277">
        <v>800</v>
      </c>
      <c r="BZ48" s="277">
        <v>800</v>
      </c>
      <c r="CA48" s="278">
        <v>800</v>
      </c>
      <c r="CB48" s="277">
        <v>0</v>
      </c>
      <c r="CC48" s="277">
        <v>0</v>
      </c>
      <c r="CD48" s="277">
        <v>0</v>
      </c>
      <c r="CE48" s="277">
        <v>0</v>
      </c>
      <c r="CF48" s="278">
        <v>0</v>
      </c>
      <c r="CG48" s="279">
        <v>10</v>
      </c>
      <c r="CH48" s="277">
        <v>10</v>
      </c>
      <c r="CI48" s="277">
        <v>10</v>
      </c>
      <c r="CJ48" s="277">
        <v>10</v>
      </c>
      <c r="CK48" s="278">
        <v>10</v>
      </c>
    </row>
    <row r="49" spans="1:89" s="268" customFormat="1">
      <c r="A49" s="269" t="s">
        <v>406</v>
      </c>
      <c r="B49" s="270" t="s">
        <v>495</v>
      </c>
      <c r="C49" s="271" t="s">
        <v>407</v>
      </c>
      <c r="D49" s="272">
        <v>400</v>
      </c>
      <c r="E49" s="273">
        <v>400</v>
      </c>
      <c r="F49" s="273">
        <v>400</v>
      </c>
      <c r="G49" s="273">
        <v>400</v>
      </c>
      <c r="H49" s="274">
        <v>400</v>
      </c>
      <c r="I49" s="273"/>
      <c r="J49" s="273"/>
      <c r="K49" s="273"/>
      <c r="L49" s="273"/>
      <c r="M49" s="274"/>
      <c r="N49" s="273">
        <v>100</v>
      </c>
      <c r="O49" s="273">
        <v>100</v>
      </c>
      <c r="P49" s="273">
        <v>100</v>
      </c>
      <c r="Q49" s="273">
        <v>100</v>
      </c>
      <c r="R49" s="274">
        <v>100</v>
      </c>
      <c r="S49" s="273"/>
      <c r="T49" s="273"/>
      <c r="U49" s="273"/>
      <c r="V49" s="273"/>
      <c r="W49" s="274"/>
      <c r="X49" s="273">
        <v>100</v>
      </c>
      <c r="Y49" s="273">
        <v>100</v>
      </c>
      <c r="Z49" s="273">
        <v>100</v>
      </c>
      <c r="AA49" s="273">
        <v>100</v>
      </c>
      <c r="AB49" s="274">
        <v>100</v>
      </c>
      <c r="AC49" s="275">
        <v>0.95</v>
      </c>
      <c r="AD49" s="275">
        <v>0.95</v>
      </c>
      <c r="AE49" s="275">
        <v>0.95</v>
      </c>
      <c r="AF49" s="275">
        <v>0.95</v>
      </c>
      <c r="AG49" s="276">
        <v>0.95</v>
      </c>
      <c r="AH49" s="275">
        <v>0</v>
      </c>
      <c r="AI49" s="275">
        <v>0</v>
      </c>
      <c r="AJ49" s="275">
        <v>0</v>
      </c>
      <c r="AK49" s="275">
        <v>0</v>
      </c>
      <c r="AL49" s="276">
        <v>0</v>
      </c>
      <c r="AM49" s="275">
        <v>0</v>
      </c>
      <c r="AN49" s="275">
        <v>0</v>
      </c>
      <c r="AO49" s="275">
        <v>0</v>
      </c>
      <c r="AP49" s="275">
        <v>0</v>
      </c>
      <c r="AQ49" s="276">
        <v>0</v>
      </c>
      <c r="AR49" s="273"/>
      <c r="AS49" s="273"/>
      <c r="AT49" s="273"/>
      <c r="AU49" s="273"/>
      <c r="AV49" s="274"/>
      <c r="AW49" s="273">
        <v>30</v>
      </c>
      <c r="AX49" s="273">
        <v>30</v>
      </c>
      <c r="AY49" s="273">
        <v>30</v>
      </c>
      <c r="AZ49" s="273">
        <v>30</v>
      </c>
      <c r="BA49" s="274">
        <v>30</v>
      </c>
      <c r="BB49" s="277">
        <v>266000</v>
      </c>
      <c r="BC49" s="277">
        <v>266000</v>
      </c>
      <c r="BD49" s="277">
        <v>266000</v>
      </c>
      <c r="BE49" s="277">
        <v>266000</v>
      </c>
      <c r="BF49" s="278">
        <v>266000</v>
      </c>
      <c r="BG49" s="273">
        <v>0</v>
      </c>
      <c r="BH49" s="273">
        <v>0</v>
      </c>
      <c r="BI49" s="273">
        <v>0</v>
      </c>
      <c r="BJ49" s="273">
        <v>0</v>
      </c>
      <c r="BK49" s="274">
        <v>0</v>
      </c>
      <c r="BL49" s="273">
        <v>4000</v>
      </c>
      <c r="BM49" s="273">
        <v>4000</v>
      </c>
      <c r="BN49" s="273">
        <v>4000</v>
      </c>
      <c r="BO49" s="273">
        <v>4000</v>
      </c>
      <c r="BP49" s="274">
        <v>4000</v>
      </c>
      <c r="BQ49" s="272">
        <v>0</v>
      </c>
      <c r="BR49" s="273">
        <v>0</v>
      </c>
      <c r="BS49" s="273">
        <v>0</v>
      </c>
      <c r="BT49" s="273">
        <v>0</v>
      </c>
      <c r="BU49" s="274">
        <v>0</v>
      </c>
      <c r="BV49" s="280" t="s">
        <v>405</v>
      </c>
      <c r="BW49" s="277">
        <v>665</v>
      </c>
      <c r="BX49" s="277">
        <v>665</v>
      </c>
      <c r="BY49" s="277">
        <v>665</v>
      </c>
      <c r="BZ49" s="277">
        <v>665</v>
      </c>
      <c r="CA49" s="278">
        <v>665</v>
      </c>
      <c r="CB49" s="277">
        <v>0</v>
      </c>
      <c r="CC49" s="277">
        <v>0</v>
      </c>
      <c r="CD49" s="277">
        <v>0</v>
      </c>
      <c r="CE49" s="277">
        <v>0</v>
      </c>
      <c r="CF49" s="278">
        <v>0</v>
      </c>
      <c r="CG49" s="279">
        <v>10</v>
      </c>
      <c r="CH49" s="277">
        <v>10</v>
      </c>
      <c r="CI49" s="277">
        <v>10</v>
      </c>
      <c r="CJ49" s="277">
        <v>10</v>
      </c>
      <c r="CK49" s="278">
        <v>10</v>
      </c>
    </row>
    <row r="50" spans="1:89" s="268" customFormat="1">
      <c r="A50" s="269" t="s">
        <v>408</v>
      </c>
      <c r="B50" s="270" t="s">
        <v>453</v>
      </c>
      <c r="C50" s="271" t="s">
        <v>408</v>
      </c>
      <c r="D50" s="272">
        <v>0</v>
      </c>
      <c r="E50" s="273">
        <v>0</v>
      </c>
      <c r="F50" s="273">
        <v>0</v>
      </c>
      <c r="G50" s="273">
        <v>0</v>
      </c>
      <c r="H50" s="274">
        <v>0</v>
      </c>
      <c r="I50" s="273"/>
      <c r="J50" s="273"/>
      <c r="K50" s="273"/>
      <c r="L50" s="273"/>
      <c r="M50" s="274"/>
      <c r="N50" s="273">
        <v>0</v>
      </c>
      <c r="O50" s="273">
        <v>0</v>
      </c>
      <c r="P50" s="273">
        <v>0</v>
      </c>
      <c r="Q50" s="273">
        <v>0</v>
      </c>
      <c r="R50" s="274">
        <v>0</v>
      </c>
      <c r="S50" s="273"/>
      <c r="T50" s="273"/>
      <c r="U50" s="273"/>
      <c r="V50" s="273"/>
      <c r="W50" s="274"/>
      <c r="X50" s="273">
        <v>0</v>
      </c>
      <c r="Y50" s="273">
        <v>0</v>
      </c>
      <c r="Z50" s="273">
        <v>0</v>
      </c>
      <c r="AA50" s="273">
        <v>0</v>
      </c>
      <c r="AB50" s="274">
        <v>0</v>
      </c>
      <c r="AC50" s="275">
        <v>0</v>
      </c>
      <c r="AD50" s="275">
        <v>0</v>
      </c>
      <c r="AE50" s="275">
        <v>0</v>
      </c>
      <c r="AF50" s="275">
        <v>0</v>
      </c>
      <c r="AG50" s="276">
        <v>0</v>
      </c>
      <c r="AH50" s="275">
        <v>0</v>
      </c>
      <c r="AI50" s="275">
        <v>0</v>
      </c>
      <c r="AJ50" s="275">
        <v>0</v>
      </c>
      <c r="AK50" s="275">
        <v>0</v>
      </c>
      <c r="AL50" s="276">
        <v>0</v>
      </c>
      <c r="AM50" s="275">
        <v>0</v>
      </c>
      <c r="AN50" s="275">
        <v>0</v>
      </c>
      <c r="AO50" s="275">
        <v>0</v>
      </c>
      <c r="AP50" s="275">
        <v>0</v>
      </c>
      <c r="AQ50" s="276">
        <v>0</v>
      </c>
      <c r="AR50" s="273"/>
      <c r="AS50" s="273"/>
      <c r="AT50" s="273"/>
      <c r="AU50" s="273"/>
      <c r="AV50" s="274"/>
      <c r="AW50" s="273">
        <v>0</v>
      </c>
      <c r="AX50" s="273">
        <v>0</v>
      </c>
      <c r="AY50" s="273">
        <v>0</v>
      </c>
      <c r="AZ50" s="273">
        <v>0</v>
      </c>
      <c r="BA50" s="274">
        <v>0</v>
      </c>
      <c r="BB50" s="277">
        <v>0</v>
      </c>
      <c r="BC50" s="277">
        <v>0</v>
      </c>
      <c r="BD50" s="277">
        <v>0</v>
      </c>
      <c r="BE50" s="277">
        <v>0</v>
      </c>
      <c r="BF50" s="278">
        <v>0</v>
      </c>
      <c r="BG50" s="277">
        <v>0</v>
      </c>
      <c r="BH50" s="277">
        <v>0</v>
      </c>
      <c r="BI50" s="277">
        <v>0</v>
      </c>
      <c r="BJ50" s="277">
        <v>0</v>
      </c>
      <c r="BK50" s="278">
        <v>0</v>
      </c>
      <c r="BL50" s="277">
        <v>0</v>
      </c>
      <c r="BM50" s="277">
        <v>0</v>
      </c>
      <c r="BN50" s="277">
        <v>0</v>
      </c>
      <c r="BO50" s="277">
        <v>0</v>
      </c>
      <c r="BP50" s="278">
        <v>0</v>
      </c>
      <c r="BQ50" s="279">
        <v>0</v>
      </c>
      <c r="BR50" s="277">
        <v>0</v>
      </c>
      <c r="BS50" s="277">
        <v>0</v>
      </c>
      <c r="BT50" s="277">
        <v>0</v>
      </c>
      <c r="BU50" s="278">
        <v>0</v>
      </c>
      <c r="BV50" s="280" t="s">
        <v>355</v>
      </c>
      <c r="BW50" s="277" t="s">
        <v>450</v>
      </c>
      <c r="BX50" s="277" t="s">
        <v>450</v>
      </c>
      <c r="BY50" s="277" t="s">
        <v>450</v>
      </c>
      <c r="BZ50" s="277" t="s">
        <v>450</v>
      </c>
      <c r="CA50" s="278" t="s">
        <v>450</v>
      </c>
      <c r="CB50" s="277" t="s">
        <v>450</v>
      </c>
      <c r="CC50" s="277" t="s">
        <v>450</v>
      </c>
      <c r="CD50" s="277" t="s">
        <v>450</v>
      </c>
      <c r="CE50" s="277" t="s">
        <v>450</v>
      </c>
      <c r="CF50" s="278" t="s">
        <v>450</v>
      </c>
      <c r="CG50" s="279" t="s">
        <v>450</v>
      </c>
      <c r="CH50" s="277" t="s">
        <v>450</v>
      </c>
      <c r="CI50" s="277" t="s">
        <v>450</v>
      </c>
      <c r="CJ50" s="277" t="s">
        <v>450</v>
      </c>
      <c r="CK50" s="278" t="s">
        <v>450</v>
      </c>
    </row>
    <row r="51" spans="1:89" s="268" customFormat="1">
      <c r="A51" s="269"/>
      <c r="B51" s="270"/>
      <c r="C51" s="271" t="s">
        <v>409</v>
      </c>
      <c r="D51" s="272"/>
      <c r="E51" s="273"/>
      <c r="F51" s="273"/>
      <c r="G51" s="273"/>
      <c r="H51" s="274"/>
      <c r="I51" s="273"/>
      <c r="J51" s="273"/>
      <c r="K51" s="273"/>
      <c r="L51" s="273"/>
      <c r="M51" s="274"/>
      <c r="N51" s="273"/>
      <c r="O51" s="273"/>
      <c r="P51" s="273"/>
      <c r="Q51" s="273"/>
      <c r="R51" s="274"/>
      <c r="S51" s="273"/>
      <c r="T51" s="273"/>
      <c r="U51" s="273"/>
      <c r="V51" s="273"/>
      <c r="W51" s="274"/>
      <c r="X51" s="273"/>
      <c r="Y51" s="273"/>
      <c r="Z51" s="273"/>
      <c r="AA51" s="273"/>
      <c r="AB51" s="274"/>
      <c r="AC51" s="275">
        <v>0</v>
      </c>
      <c r="AD51" s="275">
        <v>0</v>
      </c>
      <c r="AE51" s="275">
        <v>0</v>
      </c>
      <c r="AF51" s="275">
        <v>0</v>
      </c>
      <c r="AG51" s="276">
        <v>0</v>
      </c>
      <c r="AH51" s="275">
        <v>0</v>
      </c>
      <c r="AI51" s="275">
        <v>0</v>
      </c>
      <c r="AJ51" s="275">
        <v>0</v>
      </c>
      <c r="AK51" s="275">
        <v>0</v>
      </c>
      <c r="AL51" s="276">
        <v>0</v>
      </c>
      <c r="AM51" s="275">
        <v>0</v>
      </c>
      <c r="AN51" s="275">
        <v>0</v>
      </c>
      <c r="AO51" s="275">
        <v>0</v>
      </c>
      <c r="AP51" s="275">
        <v>0</v>
      </c>
      <c r="AQ51" s="276">
        <v>0</v>
      </c>
      <c r="AR51" s="273"/>
      <c r="AS51" s="273"/>
      <c r="AT51" s="273"/>
      <c r="AU51" s="273"/>
      <c r="AV51" s="274"/>
      <c r="AW51" s="273"/>
      <c r="AX51" s="273"/>
      <c r="AY51" s="273"/>
      <c r="AZ51" s="273"/>
      <c r="BA51" s="274"/>
      <c r="BB51" s="277">
        <v>0</v>
      </c>
      <c r="BC51" s="277">
        <v>0</v>
      </c>
      <c r="BD51" s="277">
        <v>0</v>
      </c>
      <c r="BE51" s="277">
        <v>0</v>
      </c>
      <c r="BF51" s="278">
        <v>0</v>
      </c>
      <c r="BG51" s="277"/>
      <c r="BH51" s="277"/>
      <c r="BI51" s="277"/>
      <c r="BJ51" s="277"/>
      <c r="BK51" s="278"/>
      <c r="BL51" s="277"/>
      <c r="BM51" s="277"/>
      <c r="BN51" s="277"/>
      <c r="BO51" s="277"/>
      <c r="BP51" s="278"/>
      <c r="BQ51" s="279"/>
      <c r="BR51" s="277"/>
      <c r="BS51" s="277"/>
      <c r="BT51" s="277"/>
      <c r="BU51" s="278"/>
      <c r="BV51" s="280"/>
      <c r="BW51" s="277"/>
      <c r="BX51" s="277"/>
      <c r="BY51" s="277"/>
      <c r="BZ51" s="277"/>
      <c r="CA51" s="278"/>
      <c r="CB51" s="277"/>
      <c r="CC51" s="277"/>
      <c r="CD51" s="277"/>
      <c r="CE51" s="277"/>
      <c r="CF51" s="278"/>
      <c r="CG51" s="279"/>
      <c r="CH51" s="277"/>
      <c r="CI51" s="277"/>
      <c r="CJ51" s="277"/>
      <c r="CK51" s="278"/>
    </row>
    <row r="52" spans="1:89" s="268" customFormat="1">
      <c r="A52" s="311" t="s">
        <v>410</v>
      </c>
      <c r="B52" s="312" t="s">
        <v>453</v>
      </c>
      <c r="C52" s="313"/>
      <c r="D52" s="314">
        <v>0</v>
      </c>
      <c r="E52" s="315">
        <v>0</v>
      </c>
      <c r="F52" s="315">
        <v>0</v>
      </c>
      <c r="G52" s="315">
        <v>0</v>
      </c>
      <c r="H52" s="316">
        <v>0</v>
      </c>
      <c r="I52" s="315"/>
      <c r="J52" s="315"/>
      <c r="K52" s="315"/>
      <c r="L52" s="315"/>
      <c r="M52" s="316"/>
      <c r="N52" s="315">
        <v>0</v>
      </c>
      <c r="O52" s="315">
        <v>0</v>
      </c>
      <c r="P52" s="315">
        <v>0</v>
      </c>
      <c r="Q52" s="315">
        <v>0</v>
      </c>
      <c r="R52" s="316">
        <v>0</v>
      </c>
      <c r="S52" s="315"/>
      <c r="T52" s="315"/>
      <c r="U52" s="315"/>
      <c r="V52" s="315"/>
      <c r="W52" s="316"/>
      <c r="X52" s="315">
        <v>0</v>
      </c>
      <c r="Y52" s="315">
        <v>0</v>
      </c>
      <c r="Z52" s="315">
        <v>0</v>
      </c>
      <c r="AA52" s="315">
        <v>0</v>
      </c>
      <c r="AB52" s="316">
        <v>0</v>
      </c>
      <c r="AC52" s="317">
        <v>0</v>
      </c>
      <c r="AD52" s="317">
        <v>0</v>
      </c>
      <c r="AE52" s="317">
        <v>0</v>
      </c>
      <c r="AF52" s="317">
        <v>0</v>
      </c>
      <c r="AG52" s="318">
        <v>0</v>
      </c>
      <c r="AH52" s="317">
        <v>0</v>
      </c>
      <c r="AI52" s="317">
        <v>0</v>
      </c>
      <c r="AJ52" s="317">
        <v>0</v>
      </c>
      <c r="AK52" s="317">
        <v>0</v>
      </c>
      <c r="AL52" s="318">
        <v>0</v>
      </c>
      <c r="AM52" s="317">
        <v>0</v>
      </c>
      <c r="AN52" s="317">
        <v>0</v>
      </c>
      <c r="AO52" s="317">
        <v>0</v>
      </c>
      <c r="AP52" s="317">
        <v>0</v>
      </c>
      <c r="AQ52" s="318">
        <v>0</v>
      </c>
      <c r="AR52" s="315"/>
      <c r="AS52" s="315"/>
      <c r="AT52" s="315"/>
      <c r="AU52" s="315"/>
      <c r="AV52" s="316"/>
      <c r="AW52" s="315">
        <v>0</v>
      </c>
      <c r="AX52" s="315">
        <v>0</v>
      </c>
      <c r="AY52" s="315">
        <v>0</v>
      </c>
      <c r="AZ52" s="315">
        <v>0</v>
      </c>
      <c r="BA52" s="316">
        <v>0</v>
      </c>
      <c r="BB52" s="319">
        <v>0</v>
      </c>
      <c r="BC52" s="320">
        <v>0</v>
      </c>
      <c r="BD52" s="320">
        <v>0</v>
      </c>
      <c r="BE52" s="320">
        <v>0</v>
      </c>
      <c r="BF52" s="321">
        <v>0</v>
      </c>
      <c r="BG52" s="320">
        <v>0</v>
      </c>
      <c r="BH52" s="320">
        <v>0</v>
      </c>
      <c r="BI52" s="320">
        <v>0</v>
      </c>
      <c r="BJ52" s="320">
        <v>0</v>
      </c>
      <c r="BK52" s="321">
        <v>0</v>
      </c>
      <c r="BL52" s="320">
        <v>0</v>
      </c>
      <c r="BM52" s="320">
        <v>0</v>
      </c>
      <c r="BN52" s="320">
        <v>0</v>
      </c>
      <c r="BO52" s="320">
        <v>0</v>
      </c>
      <c r="BP52" s="321">
        <v>0</v>
      </c>
      <c r="BQ52" s="319">
        <v>0</v>
      </c>
      <c r="BR52" s="320">
        <v>0</v>
      </c>
      <c r="BS52" s="320">
        <v>0</v>
      </c>
      <c r="BT52" s="320">
        <v>0</v>
      </c>
      <c r="BU52" s="321">
        <v>0</v>
      </c>
      <c r="BV52" s="322" t="s">
        <v>355</v>
      </c>
      <c r="BW52" s="320" t="s">
        <v>450</v>
      </c>
      <c r="BX52" s="320" t="s">
        <v>450</v>
      </c>
      <c r="BY52" s="320" t="s">
        <v>450</v>
      </c>
      <c r="BZ52" s="320" t="s">
        <v>450</v>
      </c>
      <c r="CA52" s="321" t="s">
        <v>450</v>
      </c>
      <c r="CB52" s="320" t="s">
        <v>450</v>
      </c>
      <c r="CC52" s="320" t="s">
        <v>450</v>
      </c>
      <c r="CD52" s="320" t="s">
        <v>450</v>
      </c>
      <c r="CE52" s="320" t="s">
        <v>450</v>
      </c>
      <c r="CF52" s="321" t="s">
        <v>450</v>
      </c>
      <c r="CG52" s="320" t="s">
        <v>450</v>
      </c>
      <c r="CH52" s="320" t="s">
        <v>450</v>
      </c>
      <c r="CI52" s="320" t="s">
        <v>450</v>
      </c>
      <c r="CJ52" s="320" t="s">
        <v>450</v>
      </c>
      <c r="CK52" s="321" t="s">
        <v>450</v>
      </c>
    </row>
    <row r="53" spans="1:89" s="268" customFormat="1">
      <c r="A53" s="311" t="s">
        <v>411</v>
      </c>
      <c r="B53" s="312" t="s">
        <v>453</v>
      </c>
      <c r="C53" s="313"/>
      <c r="D53" s="314">
        <v>0</v>
      </c>
      <c r="E53" s="315">
        <v>0</v>
      </c>
      <c r="F53" s="315">
        <v>0</v>
      </c>
      <c r="G53" s="315">
        <v>0</v>
      </c>
      <c r="H53" s="316">
        <v>0</v>
      </c>
      <c r="I53" s="315"/>
      <c r="J53" s="315"/>
      <c r="K53" s="315"/>
      <c r="L53" s="315"/>
      <c r="M53" s="316"/>
      <c r="N53" s="315">
        <v>0</v>
      </c>
      <c r="O53" s="315">
        <v>0</v>
      </c>
      <c r="P53" s="315">
        <v>0</v>
      </c>
      <c r="Q53" s="315">
        <v>0</v>
      </c>
      <c r="R53" s="316">
        <v>0</v>
      </c>
      <c r="S53" s="315"/>
      <c r="T53" s="315"/>
      <c r="U53" s="315"/>
      <c r="V53" s="315"/>
      <c r="W53" s="316"/>
      <c r="X53" s="315">
        <v>0</v>
      </c>
      <c r="Y53" s="315">
        <v>0</v>
      </c>
      <c r="Z53" s="315">
        <v>0</v>
      </c>
      <c r="AA53" s="315">
        <v>0</v>
      </c>
      <c r="AB53" s="316">
        <v>0</v>
      </c>
      <c r="AC53" s="317">
        <v>0</v>
      </c>
      <c r="AD53" s="317">
        <v>0</v>
      </c>
      <c r="AE53" s="317">
        <v>0</v>
      </c>
      <c r="AF53" s="317">
        <v>0</v>
      </c>
      <c r="AG53" s="318">
        <v>0</v>
      </c>
      <c r="AH53" s="317">
        <v>0</v>
      </c>
      <c r="AI53" s="317">
        <v>0</v>
      </c>
      <c r="AJ53" s="317">
        <v>0</v>
      </c>
      <c r="AK53" s="317">
        <v>0</v>
      </c>
      <c r="AL53" s="318">
        <v>0</v>
      </c>
      <c r="AM53" s="317">
        <v>0</v>
      </c>
      <c r="AN53" s="317">
        <v>0</v>
      </c>
      <c r="AO53" s="317">
        <v>0</v>
      </c>
      <c r="AP53" s="317">
        <v>0</v>
      </c>
      <c r="AQ53" s="318">
        <v>0</v>
      </c>
      <c r="AR53" s="315"/>
      <c r="AS53" s="315"/>
      <c r="AT53" s="315"/>
      <c r="AU53" s="315"/>
      <c r="AV53" s="316"/>
      <c r="AW53" s="315">
        <v>0</v>
      </c>
      <c r="AX53" s="315">
        <v>0</v>
      </c>
      <c r="AY53" s="315">
        <v>0</v>
      </c>
      <c r="AZ53" s="315">
        <v>0</v>
      </c>
      <c r="BA53" s="316">
        <v>0</v>
      </c>
      <c r="BB53" s="319">
        <v>0</v>
      </c>
      <c r="BC53" s="320">
        <v>0</v>
      </c>
      <c r="BD53" s="320">
        <v>0</v>
      </c>
      <c r="BE53" s="320">
        <v>0</v>
      </c>
      <c r="BF53" s="321">
        <v>0</v>
      </c>
      <c r="BG53" s="320">
        <v>0</v>
      </c>
      <c r="BH53" s="320">
        <v>0</v>
      </c>
      <c r="BI53" s="320">
        <v>0</v>
      </c>
      <c r="BJ53" s="320">
        <v>0</v>
      </c>
      <c r="BK53" s="321">
        <v>0</v>
      </c>
      <c r="BL53" s="320">
        <v>0</v>
      </c>
      <c r="BM53" s="320">
        <v>0</v>
      </c>
      <c r="BN53" s="320">
        <v>0</v>
      </c>
      <c r="BO53" s="320">
        <v>0</v>
      </c>
      <c r="BP53" s="321">
        <v>0</v>
      </c>
      <c r="BQ53" s="319">
        <v>0</v>
      </c>
      <c r="BR53" s="320">
        <v>0</v>
      </c>
      <c r="BS53" s="320">
        <v>0</v>
      </c>
      <c r="BT53" s="320">
        <v>0</v>
      </c>
      <c r="BU53" s="321">
        <v>0</v>
      </c>
      <c r="BV53" s="322" t="s">
        <v>355</v>
      </c>
      <c r="BW53" s="320" t="s">
        <v>450</v>
      </c>
      <c r="BX53" s="320" t="s">
        <v>450</v>
      </c>
      <c r="BY53" s="320" t="s">
        <v>450</v>
      </c>
      <c r="BZ53" s="320" t="s">
        <v>450</v>
      </c>
      <c r="CA53" s="321" t="s">
        <v>450</v>
      </c>
      <c r="CB53" s="320" t="s">
        <v>450</v>
      </c>
      <c r="CC53" s="320" t="s">
        <v>450</v>
      </c>
      <c r="CD53" s="320" t="s">
        <v>450</v>
      </c>
      <c r="CE53" s="320" t="s">
        <v>450</v>
      </c>
      <c r="CF53" s="321" t="s">
        <v>450</v>
      </c>
      <c r="CG53" s="320" t="s">
        <v>450</v>
      </c>
      <c r="CH53" s="320" t="s">
        <v>450</v>
      </c>
      <c r="CI53" s="320" t="s">
        <v>450</v>
      </c>
      <c r="CJ53" s="320" t="s">
        <v>450</v>
      </c>
      <c r="CK53" s="321" t="s">
        <v>450</v>
      </c>
    </row>
    <row r="54" spans="1:89" s="268" customFormat="1">
      <c r="A54" s="311" t="s">
        <v>412</v>
      </c>
      <c r="B54" s="312" t="s">
        <v>453</v>
      </c>
      <c r="C54" s="313"/>
      <c r="D54" s="314">
        <v>0</v>
      </c>
      <c r="E54" s="315">
        <v>0</v>
      </c>
      <c r="F54" s="315">
        <v>0</v>
      </c>
      <c r="G54" s="315">
        <v>0</v>
      </c>
      <c r="H54" s="316">
        <v>0</v>
      </c>
      <c r="I54" s="315"/>
      <c r="J54" s="315"/>
      <c r="K54" s="315"/>
      <c r="L54" s="315"/>
      <c r="M54" s="316"/>
      <c r="N54" s="315">
        <v>0</v>
      </c>
      <c r="O54" s="315">
        <v>0</v>
      </c>
      <c r="P54" s="315">
        <v>0</v>
      </c>
      <c r="Q54" s="315">
        <v>0</v>
      </c>
      <c r="R54" s="316">
        <v>0</v>
      </c>
      <c r="S54" s="315"/>
      <c r="T54" s="315"/>
      <c r="U54" s="315"/>
      <c r="V54" s="315"/>
      <c r="W54" s="316"/>
      <c r="X54" s="315">
        <v>0</v>
      </c>
      <c r="Y54" s="315">
        <v>0</v>
      </c>
      <c r="Z54" s="315">
        <v>0</v>
      </c>
      <c r="AA54" s="315">
        <v>0</v>
      </c>
      <c r="AB54" s="316">
        <v>0</v>
      </c>
      <c r="AC54" s="317">
        <v>0</v>
      </c>
      <c r="AD54" s="317">
        <v>0</v>
      </c>
      <c r="AE54" s="317">
        <v>0</v>
      </c>
      <c r="AF54" s="317">
        <v>0</v>
      </c>
      <c r="AG54" s="318">
        <v>0</v>
      </c>
      <c r="AH54" s="317">
        <v>0</v>
      </c>
      <c r="AI54" s="317">
        <v>0</v>
      </c>
      <c r="AJ54" s="317">
        <v>0</v>
      </c>
      <c r="AK54" s="317">
        <v>0</v>
      </c>
      <c r="AL54" s="318">
        <v>0</v>
      </c>
      <c r="AM54" s="317">
        <v>0</v>
      </c>
      <c r="AN54" s="317">
        <v>0</v>
      </c>
      <c r="AO54" s="317">
        <v>0</v>
      </c>
      <c r="AP54" s="317">
        <v>0</v>
      </c>
      <c r="AQ54" s="318">
        <v>0</v>
      </c>
      <c r="AR54" s="315"/>
      <c r="AS54" s="315"/>
      <c r="AT54" s="315"/>
      <c r="AU54" s="315"/>
      <c r="AV54" s="316"/>
      <c r="AW54" s="315">
        <v>0</v>
      </c>
      <c r="AX54" s="315">
        <v>0</v>
      </c>
      <c r="AY54" s="315">
        <v>0</v>
      </c>
      <c r="AZ54" s="315">
        <v>0</v>
      </c>
      <c r="BA54" s="316">
        <v>0</v>
      </c>
      <c r="BB54" s="319">
        <v>0</v>
      </c>
      <c r="BC54" s="320">
        <v>0</v>
      </c>
      <c r="BD54" s="320">
        <v>0</v>
      </c>
      <c r="BE54" s="320">
        <v>0</v>
      </c>
      <c r="BF54" s="321">
        <v>0</v>
      </c>
      <c r="BG54" s="320">
        <v>0</v>
      </c>
      <c r="BH54" s="320">
        <v>0</v>
      </c>
      <c r="BI54" s="320">
        <v>0</v>
      </c>
      <c r="BJ54" s="320">
        <v>0</v>
      </c>
      <c r="BK54" s="321">
        <v>0</v>
      </c>
      <c r="BL54" s="320">
        <v>0</v>
      </c>
      <c r="BM54" s="320">
        <v>0</v>
      </c>
      <c r="BN54" s="320">
        <v>0</v>
      </c>
      <c r="BO54" s="320">
        <v>0</v>
      </c>
      <c r="BP54" s="321">
        <v>0</v>
      </c>
      <c r="BQ54" s="319">
        <v>0</v>
      </c>
      <c r="BR54" s="320">
        <v>0</v>
      </c>
      <c r="BS54" s="320">
        <v>0</v>
      </c>
      <c r="BT54" s="320">
        <v>0</v>
      </c>
      <c r="BU54" s="321">
        <v>0</v>
      </c>
      <c r="BV54" s="322" t="s">
        <v>355</v>
      </c>
      <c r="BW54" s="320" t="s">
        <v>450</v>
      </c>
      <c r="BX54" s="320" t="s">
        <v>450</v>
      </c>
      <c r="BY54" s="320" t="s">
        <v>450</v>
      </c>
      <c r="BZ54" s="320" t="s">
        <v>450</v>
      </c>
      <c r="CA54" s="321" t="s">
        <v>450</v>
      </c>
      <c r="CB54" s="320" t="s">
        <v>450</v>
      </c>
      <c r="CC54" s="320" t="s">
        <v>450</v>
      </c>
      <c r="CD54" s="320" t="s">
        <v>450</v>
      </c>
      <c r="CE54" s="320" t="s">
        <v>450</v>
      </c>
      <c r="CF54" s="321" t="s">
        <v>450</v>
      </c>
      <c r="CG54" s="320" t="s">
        <v>450</v>
      </c>
      <c r="CH54" s="320" t="s">
        <v>450</v>
      </c>
      <c r="CI54" s="320" t="s">
        <v>450</v>
      </c>
      <c r="CJ54" s="320" t="s">
        <v>450</v>
      </c>
      <c r="CK54" s="321" t="s">
        <v>450</v>
      </c>
    </row>
    <row r="55" spans="1:89" s="268" customFormat="1">
      <c r="A55" s="311" t="s">
        <v>413</v>
      </c>
      <c r="B55" s="312" t="s">
        <v>453</v>
      </c>
      <c r="C55" s="313"/>
      <c r="D55" s="314">
        <v>0</v>
      </c>
      <c r="E55" s="315">
        <v>0</v>
      </c>
      <c r="F55" s="315">
        <v>0</v>
      </c>
      <c r="G55" s="315">
        <v>0</v>
      </c>
      <c r="H55" s="316">
        <v>0</v>
      </c>
      <c r="I55" s="315"/>
      <c r="J55" s="315"/>
      <c r="K55" s="315"/>
      <c r="L55" s="315"/>
      <c r="M55" s="316"/>
      <c r="N55" s="315">
        <v>0</v>
      </c>
      <c r="O55" s="315">
        <v>0</v>
      </c>
      <c r="P55" s="315">
        <v>0</v>
      </c>
      <c r="Q55" s="315">
        <v>0</v>
      </c>
      <c r="R55" s="316">
        <v>0</v>
      </c>
      <c r="S55" s="315"/>
      <c r="T55" s="315"/>
      <c r="U55" s="315"/>
      <c r="V55" s="315"/>
      <c r="W55" s="316"/>
      <c r="X55" s="315">
        <v>0</v>
      </c>
      <c r="Y55" s="315">
        <v>0</v>
      </c>
      <c r="Z55" s="315">
        <v>0</v>
      </c>
      <c r="AA55" s="315">
        <v>0</v>
      </c>
      <c r="AB55" s="316">
        <v>0</v>
      </c>
      <c r="AC55" s="317">
        <v>0</v>
      </c>
      <c r="AD55" s="317">
        <v>0</v>
      </c>
      <c r="AE55" s="317">
        <v>0</v>
      </c>
      <c r="AF55" s="317">
        <v>0</v>
      </c>
      <c r="AG55" s="318">
        <v>0</v>
      </c>
      <c r="AH55" s="317">
        <v>0</v>
      </c>
      <c r="AI55" s="317">
        <v>0</v>
      </c>
      <c r="AJ55" s="317">
        <v>0</v>
      </c>
      <c r="AK55" s="317">
        <v>0</v>
      </c>
      <c r="AL55" s="318">
        <v>0</v>
      </c>
      <c r="AM55" s="317">
        <v>0</v>
      </c>
      <c r="AN55" s="317">
        <v>0</v>
      </c>
      <c r="AO55" s="317">
        <v>0</v>
      </c>
      <c r="AP55" s="317">
        <v>0</v>
      </c>
      <c r="AQ55" s="318">
        <v>0</v>
      </c>
      <c r="AR55" s="315"/>
      <c r="AS55" s="315"/>
      <c r="AT55" s="315"/>
      <c r="AU55" s="315"/>
      <c r="AV55" s="316"/>
      <c r="AW55" s="315">
        <v>0</v>
      </c>
      <c r="AX55" s="315">
        <v>0</v>
      </c>
      <c r="AY55" s="315">
        <v>0</v>
      </c>
      <c r="AZ55" s="315">
        <v>0</v>
      </c>
      <c r="BA55" s="316">
        <v>0</v>
      </c>
      <c r="BB55" s="319">
        <v>0</v>
      </c>
      <c r="BC55" s="320">
        <v>0</v>
      </c>
      <c r="BD55" s="320">
        <v>0</v>
      </c>
      <c r="BE55" s="320">
        <v>0</v>
      </c>
      <c r="BF55" s="321">
        <v>0</v>
      </c>
      <c r="BG55" s="320">
        <v>0</v>
      </c>
      <c r="BH55" s="320">
        <v>0</v>
      </c>
      <c r="BI55" s="320">
        <v>0</v>
      </c>
      <c r="BJ55" s="320">
        <v>0</v>
      </c>
      <c r="BK55" s="321">
        <v>0</v>
      </c>
      <c r="BL55" s="320">
        <v>0</v>
      </c>
      <c r="BM55" s="320">
        <v>0</v>
      </c>
      <c r="BN55" s="320">
        <v>0</v>
      </c>
      <c r="BO55" s="320">
        <v>0</v>
      </c>
      <c r="BP55" s="321">
        <v>0</v>
      </c>
      <c r="BQ55" s="319">
        <v>0</v>
      </c>
      <c r="BR55" s="320">
        <v>0</v>
      </c>
      <c r="BS55" s="320">
        <v>0</v>
      </c>
      <c r="BT55" s="320">
        <v>0</v>
      </c>
      <c r="BU55" s="321">
        <v>0</v>
      </c>
      <c r="BV55" s="322" t="s">
        <v>355</v>
      </c>
      <c r="BW55" s="320" t="s">
        <v>450</v>
      </c>
      <c r="BX55" s="320" t="s">
        <v>450</v>
      </c>
      <c r="BY55" s="320" t="s">
        <v>450</v>
      </c>
      <c r="BZ55" s="320" t="s">
        <v>450</v>
      </c>
      <c r="CA55" s="321" t="s">
        <v>450</v>
      </c>
      <c r="CB55" s="320" t="s">
        <v>450</v>
      </c>
      <c r="CC55" s="320" t="s">
        <v>450</v>
      </c>
      <c r="CD55" s="320" t="s">
        <v>450</v>
      </c>
      <c r="CE55" s="320" t="s">
        <v>450</v>
      </c>
      <c r="CF55" s="321" t="s">
        <v>450</v>
      </c>
      <c r="CG55" s="320" t="s">
        <v>450</v>
      </c>
      <c r="CH55" s="320" t="s">
        <v>450</v>
      </c>
      <c r="CI55" s="320" t="s">
        <v>450</v>
      </c>
      <c r="CJ55" s="320" t="s">
        <v>450</v>
      </c>
      <c r="CK55" s="321" t="s">
        <v>450</v>
      </c>
    </row>
    <row r="56" spans="1:89" s="268" customFormat="1">
      <c r="A56" s="311" t="s">
        <v>414</v>
      </c>
      <c r="B56" s="312" t="s">
        <v>453</v>
      </c>
      <c r="C56" s="313"/>
      <c r="D56" s="314">
        <v>0</v>
      </c>
      <c r="E56" s="315">
        <v>0</v>
      </c>
      <c r="F56" s="315">
        <v>0</v>
      </c>
      <c r="G56" s="315">
        <v>0</v>
      </c>
      <c r="H56" s="316">
        <v>0</v>
      </c>
      <c r="I56" s="315"/>
      <c r="J56" s="315"/>
      <c r="K56" s="315"/>
      <c r="L56" s="315"/>
      <c r="M56" s="316"/>
      <c r="N56" s="315">
        <v>0</v>
      </c>
      <c r="O56" s="315">
        <v>0</v>
      </c>
      <c r="P56" s="315">
        <v>0</v>
      </c>
      <c r="Q56" s="315">
        <v>0</v>
      </c>
      <c r="R56" s="316">
        <v>0</v>
      </c>
      <c r="S56" s="315"/>
      <c r="T56" s="315"/>
      <c r="U56" s="315"/>
      <c r="V56" s="315"/>
      <c r="W56" s="316"/>
      <c r="X56" s="315">
        <v>0</v>
      </c>
      <c r="Y56" s="315">
        <v>0</v>
      </c>
      <c r="Z56" s="315">
        <v>0</v>
      </c>
      <c r="AA56" s="315">
        <v>0</v>
      </c>
      <c r="AB56" s="316">
        <v>0</v>
      </c>
      <c r="AC56" s="317">
        <v>0</v>
      </c>
      <c r="AD56" s="317">
        <v>0</v>
      </c>
      <c r="AE56" s="317">
        <v>0</v>
      </c>
      <c r="AF56" s="317">
        <v>0</v>
      </c>
      <c r="AG56" s="318">
        <v>0</v>
      </c>
      <c r="AH56" s="317">
        <v>0</v>
      </c>
      <c r="AI56" s="317">
        <v>0</v>
      </c>
      <c r="AJ56" s="317">
        <v>0</v>
      </c>
      <c r="AK56" s="317">
        <v>0</v>
      </c>
      <c r="AL56" s="318">
        <v>0</v>
      </c>
      <c r="AM56" s="317">
        <v>0</v>
      </c>
      <c r="AN56" s="317">
        <v>0</v>
      </c>
      <c r="AO56" s="317">
        <v>0</v>
      </c>
      <c r="AP56" s="317">
        <v>0</v>
      </c>
      <c r="AQ56" s="318">
        <v>0</v>
      </c>
      <c r="AR56" s="315"/>
      <c r="AS56" s="315"/>
      <c r="AT56" s="315"/>
      <c r="AU56" s="315"/>
      <c r="AV56" s="316"/>
      <c r="AW56" s="315">
        <v>0</v>
      </c>
      <c r="AX56" s="315">
        <v>0</v>
      </c>
      <c r="AY56" s="315">
        <v>0</v>
      </c>
      <c r="AZ56" s="315">
        <v>0</v>
      </c>
      <c r="BA56" s="316">
        <v>0</v>
      </c>
      <c r="BB56" s="319">
        <v>0</v>
      </c>
      <c r="BC56" s="320">
        <v>0</v>
      </c>
      <c r="BD56" s="320">
        <v>0</v>
      </c>
      <c r="BE56" s="320">
        <v>0</v>
      </c>
      <c r="BF56" s="321">
        <v>0</v>
      </c>
      <c r="BG56" s="320">
        <v>0</v>
      </c>
      <c r="BH56" s="320">
        <v>0</v>
      </c>
      <c r="BI56" s="320">
        <v>0</v>
      </c>
      <c r="BJ56" s="320">
        <v>0</v>
      </c>
      <c r="BK56" s="321">
        <v>0</v>
      </c>
      <c r="BL56" s="320">
        <v>0</v>
      </c>
      <c r="BM56" s="320">
        <v>0</v>
      </c>
      <c r="BN56" s="320">
        <v>0</v>
      </c>
      <c r="BO56" s="320">
        <v>0</v>
      </c>
      <c r="BP56" s="321">
        <v>0</v>
      </c>
      <c r="BQ56" s="319">
        <v>0</v>
      </c>
      <c r="BR56" s="320">
        <v>0</v>
      </c>
      <c r="BS56" s="320">
        <v>0</v>
      </c>
      <c r="BT56" s="320">
        <v>0</v>
      </c>
      <c r="BU56" s="321">
        <v>0</v>
      </c>
      <c r="BV56" s="322" t="s">
        <v>355</v>
      </c>
      <c r="BW56" s="320" t="s">
        <v>450</v>
      </c>
      <c r="BX56" s="320" t="s">
        <v>450</v>
      </c>
      <c r="BY56" s="320" t="s">
        <v>450</v>
      </c>
      <c r="BZ56" s="320" t="s">
        <v>450</v>
      </c>
      <c r="CA56" s="321" t="s">
        <v>450</v>
      </c>
      <c r="CB56" s="320" t="s">
        <v>450</v>
      </c>
      <c r="CC56" s="320" t="s">
        <v>450</v>
      </c>
      <c r="CD56" s="320" t="s">
        <v>450</v>
      </c>
      <c r="CE56" s="320" t="s">
        <v>450</v>
      </c>
      <c r="CF56" s="321" t="s">
        <v>450</v>
      </c>
      <c r="CG56" s="320" t="s">
        <v>450</v>
      </c>
      <c r="CH56" s="320" t="s">
        <v>450</v>
      </c>
      <c r="CI56" s="320" t="s">
        <v>450</v>
      </c>
      <c r="CJ56" s="320" t="s">
        <v>450</v>
      </c>
      <c r="CK56" s="321" t="s">
        <v>450</v>
      </c>
    </row>
    <row r="57" spans="1:89" s="268" customFormat="1">
      <c r="A57" s="311" t="s">
        <v>415</v>
      </c>
      <c r="B57" s="312" t="s">
        <v>453</v>
      </c>
      <c r="C57" s="313"/>
      <c r="D57" s="314">
        <v>0</v>
      </c>
      <c r="E57" s="315">
        <v>0</v>
      </c>
      <c r="F57" s="315">
        <v>0</v>
      </c>
      <c r="G57" s="315">
        <v>0</v>
      </c>
      <c r="H57" s="316">
        <v>0</v>
      </c>
      <c r="I57" s="315"/>
      <c r="J57" s="315"/>
      <c r="K57" s="315"/>
      <c r="L57" s="315"/>
      <c r="M57" s="316"/>
      <c r="N57" s="315">
        <v>0</v>
      </c>
      <c r="O57" s="315">
        <v>0</v>
      </c>
      <c r="P57" s="315">
        <v>0</v>
      </c>
      <c r="Q57" s="315">
        <v>0</v>
      </c>
      <c r="R57" s="316">
        <v>0</v>
      </c>
      <c r="S57" s="315"/>
      <c r="T57" s="315"/>
      <c r="U57" s="315"/>
      <c r="V57" s="315"/>
      <c r="W57" s="316"/>
      <c r="X57" s="315">
        <v>0</v>
      </c>
      <c r="Y57" s="315">
        <v>0</v>
      </c>
      <c r="Z57" s="315">
        <v>0</v>
      </c>
      <c r="AA57" s="315">
        <v>0</v>
      </c>
      <c r="AB57" s="316">
        <v>0</v>
      </c>
      <c r="AC57" s="317">
        <v>0</v>
      </c>
      <c r="AD57" s="317">
        <v>0</v>
      </c>
      <c r="AE57" s="317">
        <v>0</v>
      </c>
      <c r="AF57" s="317">
        <v>0</v>
      </c>
      <c r="AG57" s="318">
        <v>0</v>
      </c>
      <c r="AH57" s="317">
        <v>0</v>
      </c>
      <c r="AI57" s="317">
        <v>0</v>
      </c>
      <c r="AJ57" s="317">
        <v>0</v>
      </c>
      <c r="AK57" s="317">
        <v>0</v>
      </c>
      <c r="AL57" s="318">
        <v>0</v>
      </c>
      <c r="AM57" s="317">
        <v>0</v>
      </c>
      <c r="AN57" s="317">
        <v>0</v>
      </c>
      <c r="AO57" s="317">
        <v>0</v>
      </c>
      <c r="AP57" s="317">
        <v>0</v>
      </c>
      <c r="AQ57" s="318">
        <v>0</v>
      </c>
      <c r="AR57" s="315"/>
      <c r="AS57" s="315"/>
      <c r="AT57" s="315"/>
      <c r="AU57" s="315"/>
      <c r="AV57" s="316"/>
      <c r="AW57" s="315">
        <v>0</v>
      </c>
      <c r="AX57" s="315">
        <v>0</v>
      </c>
      <c r="AY57" s="315">
        <v>0</v>
      </c>
      <c r="AZ57" s="315">
        <v>0</v>
      </c>
      <c r="BA57" s="316">
        <v>0</v>
      </c>
      <c r="BB57" s="319">
        <v>0</v>
      </c>
      <c r="BC57" s="320">
        <v>0</v>
      </c>
      <c r="BD57" s="320">
        <v>0</v>
      </c>
      <c r="BE57" s="320">
        <v>0</v>
      </c>
      <c r="BF57" s="321">
        <v>0</v>
      </c>
      <c r="BG57" s="320">
        <v>0</v>
      </c>
      <c r="BH57" s="320">
        <v>0</v>
      </c>
      <c r="BI57" s="320">
        <v>0</v>
      </c>
      <c r="BJ57" s="320">
        <v>0</v>
      </c>
      <c r="BK57" s="321">
        <v>0</v>
      </c>
      <c r="BL57" s="320">
        <v>0</v>
      </c>
      <c r="BM57" s="320">
        <v>0</v>
      </c>
      <c r="BN57" s="320">
        <v>0</v>
      </c>
      <c r="BO57" s="320">
        <v>0</v>
      </c>
      <c r="BP57" s="321">
        <v>0</v>
      </c>
      <c r="BQ57" s="319">
        <v>0</v>
      </c>
      <c r="BR57" s="320">
        <v>0</v>
      </c>
      <c r="BS57" s="320">
        <v>0</v>
      </c>
      <c r="BT57" s="320">
        <v>0</v>
      </c>
      <c r="BU57" s="321">
        <v>0</v>
      </c>
      <c r="BV57" s="322" t="s">
        <v>355</v>
      </c>
      <c r="BW57" s="320" t="s">
        <v>450</v>
      </c>
      <c r="BX57" s="320" t="s">
        <v>450</v>
      </c>
      <c r="BY57" s="320" t="s">
        <v>450</v>
      </c>
      <c r="BZ57" s="320" t="s">
        <v>450</v>
      </c>
      <c r="CA57" s="321" t="s">
        <v>450</v>
      </c>
      <c r="CB57" s="320" t="s">
        <v>450</v>
      </c>
      <c r="CC57" s="320" t="s">
        <v>450</v>
      </c>
      <c r="CD57" s="320" t="s">
        <v>450</v>
      </c>
      <c r="CE57" s="320" t="s">
        <v>450</v>
      </c>
      <c r="CF57" s="321" t="s">
        <v>450</v>
      </c>
      <c r="CG57" s="320" t="s">
        <v>450</v>
      </c>
      <c r="CH57" s="320" t="s">
        <v>450</v>
      </c>
      <c r="CI57" s="320" t="s">
        <v>450</v>
      </c>
      <c r="CJ57" s="320" t="s">
        <v>450</v>
      </c>
      <c r="CK57" s="321" t="s">
        <v>450</v>
      </c>
    </row>
    <row r="58" spans="1:89" s="268" customFormat="1">
      <c r="A58" s="311" t="s">
        <v>416</v>
      </c>
      <c r="B58" s="312" t="s">
        <v>453</v>
      </c>
      <c r="C58" s="313"/>
      <c r="D58" s="314">
        <v>0</v>
      </c>
      <c r="E58" s="315">
        <v>0</v>
      </c>
      <c r="F58" s="315">
        <v>0</v>
      </c>
      <c r="G58" s="315">
        <v>0</v>
      </c>
      <c r="H58" s="316">
        <v>0</v>
      </c>
      <c r="I58" s="315"/>
      <c r="J58" s="315"/>
      <c r="K58" s="315"/>
      <c r="L58" s="315"/>
      <c r="M58" s="316"/>
      <c r="N58" s="315">
        <v>0</v>
      </c>
      <c r="O58" s="315">
        <v>0</v>
      </c>
      <c r="P58" s="315">
        <v>0</v>
      </c>
      <c r="Q58" s="315">
        <v>0</v>
      </c>
      <c r="R58" s="316">
        <v>0</v>
      </c>
      <c r="S58" s="315"/>
      <c r="T58" s="315"/>
      <c r="U58" s="315"/>
      <c r="V58" s="315"/>
      <c r="W58" s="316"/>
      <c r="X58" s="315">
        <v>0</v>
      </c>
      <c r="Y58" s="315">
        <v>0</v>
      </c>
      <c r="Z58" s="315">
        <v>0</v>
      </c>
      <c r="AA58" s="315">
        <v>0</v>
      </c>
      <c r="AB58" s="316">
        <v>0</v>
      </c>
      <c r="AC58" s="317">
        <v>0</v>
      </c>
      <c r="AD58" s="317">
        <v>0</v>
      </c>
      <c r="AE58" s="317">
        <v>0</v>
      </c>
      <c r="AF58" s="317">
        <v>0</v>
      </c>
      <c r="AG58" s="318">
        <v>0</v>
      </c>
      <c r="AH58" s="317">
        <v>0</v>
      </c>
      <c r="AI58" s="317">
        <v>0</v>
      </c>
      <c r="AJ58" s="317">
        <v>0</v>
      </c>
      <c r="AK58" s="317">
        <v>0</v>
      </c>
      <c r="AL58" s="318">
        <v>0</v>
      </c>
      <c r="AM58" s="317">
        <v>0</v>
      </c>
      <c r="AN58" s="317">
        <v>0</v>
      </c>
      <c r="AO58" s="317">
        <v>0</v>
      </c>
      <c r="AP58" s="317">
        <v>0</v>
      </c>
      <c r="AQ58" s="318">
        <v>0</v>
      </c>
      <c r="AR58" s="315"/>
      <c r="AS58" s="315"/>
      <c r="AT58" s="315"/>
      <c r="AU58" s="315"/>
      <c r="AV58" s="316"/>
      <c r="AW58" s="315">
        <v>0</v>
      </c>
      <c r="AX58" s="315">
        <v>0</v>
      </c>
      <c r="AY58" s="315">
        <v>0</v>
      </c>
      <c r="AZ58" s="315">
        <v>0</v>
      </c>
      <c r="BA58" s="316">
        <v>0</v>
      </c>
      <c r="BB58" s="319">
        <v>0</v>
      </c>
      <c r="BC58" s="320">
        <v>0</v>
      </c>
      <c r="BD58" s="320">
        <v>0</v>
      </c>
      <c r="BE58" s="320">
        <v>0</v>
      </c>
      <c r="BF58" s="321">
        <v>0</v>
      </c>
      <c r="BG58" s="320">
        <v>0</v>
      </c>
      <c r="BH58" s="320">
        <v>0</v>
      </c>
      <c r="BI58" s="320">
        <v>0</v>
      </c>
      <c r="BJ58" s="320">
        <v>0</v>
      </c>
      <c r="BK58" s="321">
        <v>0</v>
      </c>
      <c r="BL58" s="320">
        <v>0</v>
      </c>
      <c r="BM58" s="320">
        <v>0</v>
      </c>
      <c r="BN58" s="320">
        <v>0</v>
      </c>
      <c r="BO58" s="320">
        <v>0</v>
      </c>
      <c r="BP58" s="321">
        <v>0</v>
      </c>
      <c r="BQ58" s="319">
        <v>0</v>
      </c>
      <c r="BR58" s="320">
        <v>0</v>
      </c>
      <c r="BS58" s="320">
        <v>0</v>
      </c>
      <c r="BT58" s="320">
        <v>0</v>
      </c>
      <c r="BU58" s="321">
        <v>0</v>
      </c>
      <c r="BV58" s="322" t="s">
        <v>355</v>
      </c>
      <c r="BW58" s="320" t="s">
        <v>450</v>
      </c>
      <c r="BX58" s="320" t="s">
        <v>450</v>
      </c>
      <c r="BY58" s="320" t="s">
        <v>450</v>
      </c>
      <c r="BZ58" s="320" t="s">
        <v>450</v>
      </c>
      <c r="CA58" s="321" t="s">
        <v>450</v>
      </c>
      <c r="CB58" s="320" t="s">
        <v>450</v>
      </c>
      <c r="CC58" s="320" t="s">
        <v>450</v>
      </c>
      <c r="CD58" s="320" t="s">
        <v>450</v>
      </c>
      <c r="CE58" s="320" t="s">
        <v>450</v>
      </c>
      <c r="CF58" s="321" t="s">
        <v>450</v>
      </c>
      <c r="CG58" s="320" t="s">
        <v>450</v>
      </c>
      <c r="CH58" s="320" t="s">
        <v>450</v>
      </c>
      <c r="CI58" s="320" t="s">
        <v>450</v>
      </c>
      <c r="CJ58" s="320" t="s">
        <v>450</v>
      </c>
      <c r="CK58" s="321" t="s">
        <v>450</v>
      </c>
    </row>
    <row r="59" spans="1:89" s="268" customFormat="1">
      <c r="A59" s="311" t="s">
        <v>417</v>
      </c>
      <c r="B59" s="312" t="s">
        <v>453</v>
      </c>
      <c r="C59" s="313"/>
      <c r="D59" s="314">
        <v>0</v>
      </c>
      <c r="E59" s="315">
        <v>0</v>
      </c>
      <c r="F59" s="315">
        <v>0</v>
      </c>
      <c r="G59" s="315">
        <v>0</v>
      </c>
      <c r="H59" s="316">
        <v>0</v>
      </c>
      <c r="I59" s="315"/>
      <c r="J59" s="315"/>
      <c r="K59" s="315"/>
      <c r="L59" s="315"/>
      <c r="M59" s="316"/>
      <c r="N59" s="315">
        <v>0</v>
      </c>
      <c r="O59" s="315">
        <v>0</v>
      </c>
      <c r="P59" s="315">
        <v>0</v>
      </c>
      <c r="Q59" s="315">
        <v>0</v>
      </c>
      <c r="R59" s="316">
        <v>0</v>
      </c>
      <c r="S59" s="315"/>
      <c r="T59" s="315"/>
      <c r="U59" s="315"/>
      <c r="V59" s="315"/>
      <c r="W59" s="316"/>
      <c r="X59" s="315">
        <v>0</v>
      </c>
      <c r="Y59" s="315">
        <v>0</v>
      </c>
      <c r="Z59" s="315">
        <v>0</v>
      </c>
      <c r="AA59" s="315">
        <v>0</v>
      </c>
      <c r="AB59" s="316">
        <v>0</v>
      </c>
      <c r="AC59" s="317">
        <v>0</v>
      </c>
      <c r="AD59" s="317">
        <v>0</v>
      </c>
      <c r="AE59" s="317">
        <v>0</v>
      </c>
      <c r="AF59" s="317">
        <v>0</v>
      </c>
      <c r="AG59" s="318">
        <v>0</v>
      </c>
      <c r="AH59" s="317">
        <v>0</v>
      </c>
      <c r="AI59" s="317">
        <v>0</v>
      </c>
      <c r="AJ59" s="317">
        <v>0</v>
      </c>
      <c r="AK59" s="317">
        <v>0</v>
      </c>
      <c r="AL59" s="318">
        <v>0</v>
      </c>
      <c r="AM59" s="317">
        <v>0</v>
      </c>
      <c r="AN59" s="317">
        <v>0</v>
      </c>
      <c r="AO59" s="317">
        <v>0</v>
      </c>
      <c r="AP59" s="317">
        <v>0</v>
      </c>
      <c r="AQ59" s="318">
        <v>0</v>
      </c>
      <c r="AR59" s="315"/>
      <c r="AS59" s="315"/>
      <c r="AT59" s="315"/>
      <c r="AU59" s="315"/>
      <c r="AV59" s="316"/>
      <c r="AW59" s="315">
        <v>0</v>
      </c>
      <c r="AX59" s="315">
        <v>0</v>
      </c>
      <c r="AY59" s="315">
        <v>0</v>
      </c>
      <c r="AZ59" s="315">
        <v>0</v>
      </c>
      <c r="BA59" s="316">
        <v>0</v>
      </c>
      <c r="BB59" s="319">
        <v>0</v>
      </c>
      <c r="BC59" s="320">
        <v>0</v>
      </c>
      <c r="BD59" s="320">
        <v>0</v>
      </c>
      <c r="BE59" s="320">
        <v>0</v>
      </c>
      <c r="BF59" s="321">
        <v>0</v>
      </c>
      <c r="BG59" s="320">
        <v>0</v>
      </c>
      <c r="BH59" s="320">
        <v>0</v>
      </c>
      <c r="BI59" s="320">
        <v>0</v>
      </c>
      <c r="BJ59" s="320">
        <v>0</v>
      </c>
      <c r="BK59" s="321">
        <v>0</v>
      </c>
      <c r="BL59" s="320">
        <v>0</v>
      </c>
      <c r="BM59" s="320">
        <v>0</v>
      </c>
      <c r="BN59" s="320">
        <v>0</v>
      </c>
      <c r="BO59" s="320">
        <v>0</v>
      </c>
      <c r="BP59" s="321">
        <v>0</v>
      </c>
      <c r="BQ59" s="319">
        <v>0</v>
      </c>
      <c r="BR59" s="320">
        <v>0</v>
      </c>
      <c r="BS59" s="320">
        <v>0</v>
      </c>
      <c r="BT59" s="320">
        <v>0</v>
      </c>
      <c r="BU59" s="321">
        <v>0</v>
      </c>
      <c r="BV59" s="322" t="s">
        <v>355</v>
      </c>
      <c r="BW59" s="320" t="s">
        <v>450</v>
      </c>
      <c r="BX59" s="320" t="s">
        <v>450</v>
      </c>
      <c r="BY59" s="320" t="s">
        <v>450</v>
      </c>
      <c r="BZ59" s="320" t="s">
        <v>450</v>
      </c>
      <c r="CA59" s="321" t="s">
        <v>450</v>
      </c>
      <c r="CB59" s="320" t="s">
        <v>450</v>
      </c>
      <c r="CC59" s="320" t="s">
        <v>450</v>
      </c>
      <c r="CD59" s="320" t="s">
        <v>450</v>
      </c>
      <c r="CE59" s="320" t="s">
        <v>450</v>
      </c>
      <c r="CF59" s="321" t="s">
        <v>450</v>
      </c>
      <c r="CG59" s="320" t="s">
        <v>450</v>
      </c>
      <c r="CH59" s="320" t="s">
        <v>450</v>
      </c>
      <c r="CI59" s="320" t="s">
        <v>450</v>
      </c>
      <c r="CJ59" s="320" t="s">
        <v>450</v>
      </c>
      <c r="CK59" s="321" t="s">
        <v>450</v>
      </c>
    </row>
    <row r="60" spans="1:89" s="268" customFormat="1">
      <c r="A60" s="311" t="s">
        <v>418</v>
      </c>
      <c r="B60" s="312" t="s">
        <v>496</v>
      </c>
      <c r="C60" s="313"/>
      <c r="D60" s="314"/>
      <c r="E60" s="315"/>
      <c r="F60" s="315"/>
      <c r="G60" s="315"/>
      <c r="H60" s="316"/>
      <c r="I60" s="315"/>
      <c r="J60" s="315"/>
      <c r="K60" s="315"/>
      <c r="L60" s="315"/>
      <c r="M60" s="316"/>
      <c r="N60" s="315"/>
      <c r="O60" s="315"/>
      <c r="P60" s="315"/>
      <c r="Q60" s="315"/>
      <c r="R60" s="316"/>
      <c r="S60" s="315"/>
      <c r="T60" s="315"/>
      <c r="U60" s="315"/>
      <c r="V60" s="315"/>
      <c r="W60" s="316"/>
      <c r="X60" s="315"/>
      <c r="Y60" s="315"/>
      <c r="Z60" s="315"/>
      <c r="AA60" s="315"/>
      <c r="AB60" s="316"/>
      <c r="AC60" s="317">
        <v>0.85</v>
      </c>
      <c r="AD60" s="317">
        <v>0.85</v>
      </c>
      <c r="AE60" s="317">
        <v>0.85</v>
      </c>
      <c r="AF60" s="317">
        <v>0.85</v>
      </c>
      <c r="AG60" s="318">
        <v>0.85</v>
      </c>
      <c r="AH60" s="317">
        <v>0</v>
      </c>
      <c r="AI60" s="317">
        <v>0</v>
      </c>
      <c r="AJ60" s="317">
        <v>0</v>
      </c>
      <c r="AK60" s="317">
        <v>0</v>
      </c>
      <c r="AL60" s="318">
        <v>0</v>
      </c>
      <c r="AM60" s="317">
        <v>0</v>
      </c>
      <c r="AN60" s="317">
        <v>0</v>
      </c>
      <c r="AO60" s="317">
        <v>0</v>
      </c>
      <c r="AP60" s="317">
        <v>0</v>
      </c>
      <c r="AQ60" s="318">
        <v>0</v>
      </c>
      <c r="AR60" s="315"/>
      <c r="AS60" s="315"/>
      <c r="AT60" s="315"/>
      <c r="AU60" s="315"/>
      <c r="AV60" s="316"/>
      <c r="AW60" s="315" t="s">
        <v>483</v>
      </c>
      <c r="AX60" s="315" t="s">
        <v>483</v>
      </c>
      <c r="AY60" s="315" t="s">
        <v>483</v>
      </c>
      <c r="AZ60" s="315" t="s">
        <v>483</v>
      </c>
      <c r="BA60" s="316" t="s">
        <v>483</v>
      </c>
      <c r="BB60" s="314" t="s">
        <v>497</v>
      </c>
      <c r="BC60" s="315" t="s">
        <v>497</v>
      </c>
      <c r="BD60" s="315" t="s">
        <v>497</v>
      </c>
      <c r="BE60" s="315" t="s">
        <v>497</v>
      </c>
      <c r="BF60" s="316" t="s">
        <v>497</v>
      </c>
      <c r="BG60" s="315">
        <v>0</v>
      </c>
      <c r="BH60" s="315">
        <v>0</v>
      </c>
      <c r="BI60" s="315">
        <v>0</v>
      </c>
      <c r="BJ60" s="315">
        <v>0</v>
      </c>
      <c r="BK60" s="316">
        <v>0</v>
      </c>
      <c r="BL60" s="315">
        <v>250</v>
      </c>
      <c r="BM60" s="315">
        <v>250</v>
      </c>
      <c r="BN60" s="315">
        <v>250</v>
      </c>
      <c r="BO60" s="315">
        <v>250</v>
      </c>
      <c r="BP60" s="316">
        <v>250</v>
      </c>
      <c r="BQ60" s="314">
        <v>0</v>
      </c>
      <c r="BR60" s="315">
        <v>0</v>
      </c>
      <c r="BS60" s="315">
        <v>0</v>
      </c>
      <c r="BT60" s="315">
        <v>0</v>
      </c>
      <c r="BU60" s="316">
        <v>0</v>
      </c>
      <c r="BV60" s="322"/>
      <c r="BW60" s="320" t="s">
        <v>450</v>
      </c>
      <c r="BX60" s="320" t="s">
        <v>450</v>
      </c>
      <c r="BY60" s="320" t="s">
        <v>450</v>
      </c>
      <c r="BZ60" s="320" t="s">
        <v>450</v>
      </c>
      <c r="CA60" s="321" t="s">
        <v>450</v>
      </c>
      <c r="CB60" s="320" t="s">
        <v>450</v>
      </c>
      <c r="CC60" s="320" t="s">
        <v>450</v>
      </c>
      <c r="CD60" s="320" t="s">
        <v>450</v>
      </c>
      <c r="CE60" s="320" t="s">
        <v>450</v>
      </c>
      <c r="CF60" s="321" t="s">
        <v>450</v>
      </c>
      <c r="CG60" s="320" t="s">
        <v>450</v>
      </c>
      <c r="CH60" s="320" t="s">
        <v>450</v>
      </c>
      <c r="CI60" s="320" t="s">
        <v>450</v>
      </c>
      <c r="CJ60" s="320" t="s">
        <v>450</v>
      </c>
      <c r="CK60" s="321" t="s">
        <v>450</v>
      </c>
    </row>
    <row r="61" spans="1:89" s="268" customFormat="1">
      <c r="A61" s="311" t="s">
        <v>419</v>
      </c>
      <c r="B61" s="312" t="s">
        <v>498</v>
      </c>
      <c r="C61" s="313"/>
      <c r="D61" s="314"/>
      <c r="E61" s="315"/>
      <c r="F61" s="315"/>
      <c r="G61" s="315"/>
      <c r="H61" s="316"/>
      <c r="I61" s="315"/>
      <c r="J61" s="315"/>
      <c r="K61" s="315"/>
      <c r="L61" s="315"/>
      <c r="M61" s="316"/>
      <c r="N61" s="315"/>
      <c r="O61" s="315"/>
      <c r="P61" s="315"/>
      <c r="Q61" s="315"/>
      <c r="R61" s="316"/>
      <c r="S61" s="315"/>
      <c r="T61" s="315"/>
      <c r="U61" s="315"/>
      <c r="V61" s="315"/>
      <c r="W61" s="316"/>
      <c r="X61" s="315"/>
      <c r="Y61" s="315"/>
      <c r="Z61" s="315"/>
      <c r="AA61" s="315"/>
      <c r="AB61" s="316"/>
      <c r="AC61" s="317">
        <v>0.85499999999999998</v>
      </c>
      <c r="AD61" s="317">
        <v>0.85499999999999998</v>
      </c>
      <c r="AE61" s="317">
        <v>0.85499999999999998</v>
      </c>
      <c r="AF61" s="317">
        <v>0.85499999999999998</v>
      </c>
      <c r="AG61" s="318">
        <v>0.85499999999999998</v>
      </c>
      <c r="AH61" s="317">
        <v>0</v>
      </c>
      <c r="AI61" s="317">
        <v>0</v>
      </c>
      <c r="AJ61" s="317">
        <v>0</v>
      </c>
      <c r="AK61" s="317">
        <v>0</v>
      </c>
      <c r="AL61" s="318">
        <v>0</v>
      </c>
      <c r="AM61" s="317">
        <v>0</v>
      </c>
      <c r="AN61" s="317">
        <v>0</v>
      </c>
      <c r="AO61" s="317">
        <v>0</v>
      </c>
      <c r="AP61" s="317">
        <v>0</v>
      </c>
      <c r="AQ61" s="318">
        <v>0</v>
      </c>
      <c r="AR61" s="315"/>
      <c r="AS61" s="315"/>
      <c r="AT61" s="315"/>
      <c r="AU61" s="315"/>
      <c r="AV61" s="316"/>
      <c r="AW61" s="315" t="s">
        <v>483</v>
      </c>
      <c r="AX61" s="315" t="s">
        <v>483</v>
      </c>
      <c r="AY61" s="315" t="s">
        <v>483</v>
      </c>
      <c r="AZ61" s="315" t="s">
        <v>483</v>
      </c>
      <c r="BA61" s="316" t="s">
        <v>483</v>
      </c>
      <c r="BB61" s="314" t="s">
        <v>499</v>
      </c>
      <c r="BC61" s="315" t="s">
        <v>499</v>
      </c>
      <c r="BD61" s="315" t="s">
        <v>499</v>
      </c>
      <c r="BE61" s="315" t="s">
        <v>499</v>
      </c>
      <c r="BF61" s="316" t="s">
        <v>499</v>
      </c>
      <c r="BG61" s="315">
        <v>0</v>
      </c>
      <c r="BH61" s="315">
        <v>0</v>
      </c>
      <c r="BI61" s="315">
        <v>0</v>
      </c>
      <c r="BJ61" s="315">
        <v>0</v>
      </c>
      <c r="BK61" s="316">
        <v>0</v>
      </c>
      <c r="BL61" s="315" t="s">
        <v>500</v>
      </c>
      <c r="BM61" s="315" t="s">
        <v>500</v>
      </c>
      <c r="BN61" s="315" t="s">
        <v>500</v>
      </c>
      <c r="BO61" s="315" t="s">
        <v>500</v>
      </c>
      <c r="BP61" s="316" t="s">
        <v>500</v>
      </c>
      <c r="BQ61" s="314">
        <v>0</v>
      </c>
      <c r="BR61" s="315">
        <v>0</v>
      </c>
      <c r="BS61" s="315">
        <v>0</v>
      </c>
      <c r="BT61" s="315">
        <v>0</v>
      </c>
      <c r="BU61" s="316">
        <v>0</v>
      </c>
      <c r="BV61" s="322"/>
      <c r="BW61" s="320" t="s">
        <v>450</v>
      </c>
      <c r="BX61" s="320" t="s">
        <v>450</v>
      </c>
      <c r="BY61" s="320" t="s">
        <v>450</v>
      </c>
      <c r="BZ61" s="320" t="s">
        <v>450</v>
      </c>
      <c r="CA61" s="321" t="s">
        <v>450</v>
      </c>
      <c r="CB61" s="320" t="s">
        <v>450</v>
      </c>
      <c r="CC61" s="320" t="s">
        <v>450</v>
      </c>
      <c r="CD61" s="320" t="s">
        <v>450</v>
      </c>
      <c r="CE61" s="320" t="s">
        <v>450</v>
      </c>
      <c r="CF61" s="321" t="s">
        <v>450</v>
      </c>
      <c r="CG61" s="320" t="s">
        <v>450</v>
      </c>
      <c r="CH61" s="320" t="s">
        <v>450</v>
      </c>
      <c r="CI61" s="320" t="s">
        <v>450</v>
      </c>
      <c r="CJ61" s="320" t="s">
        <v>450</v>
      </c>
      <c r="CK61" s="321" t="s">
        <v>450</v>
      </c>
    </row>
    <row r="62" spans="1:89" s="268" customFormat="1">
      <c r="A62" s="269" t="s">
        <v>420</v>
      </c>
      <c r="B62" s="270" t="s">
        <v>501</v>
      </c>
      <c r="C62" s="271" t="s">
        <v>421</v>
      </c>
      <c r="D62" s="272">
        <v>10</v>
      </c>
      <c r="E62" s="273">
        <v>10</v>
      </c>
      <c r="F62" s="273">
        <v>10</v>
      </c>
      <c r="G62" s="273">
        <v>10</v>
      </c>
      <c r="H62" s="274">
        <v>10</v>
      </c>
      <c r="I62" s="273"/>
      <c r="J62" s="273"/>
      <c r="K62" s="273"/>
      <c r="L62" s="273"/>
      <c r="M62" s="274"/>
      <c r="N62" s="273">
        <v>100</v>
      </c>
      <c r="O62" s="273">
        <v>100</v>
      </c>
      <c r="P62" s="273">
        <v>100</v>
      </c>
      <c r="Q62" s="273">
        <v>100</v>
      </c>
      <c r="R62" s="274">
        <v>100</v>
      </c>
      <c r="S62" s="273"/>
      <c r="T62" s="273"/>
      <c r="U62" s="273"/>
      <c r="V62" s="273"/>
      <c r="W62" s="274"/>
      <c r="X62" s="273">
        <v>100</v>
      </c>
      <c r="Y62" s="273">
        <v>100</v>
      </c>
      <c r="Z62" s="273">
        <v>100</v>
      </c>
      <c r="AA62" s="273">
        <v>100</v>
      </c>
      <c r="AB62" s="274">
        <v>100</v>
      </c>
      <c r="AC62" s="275">
        <v>0.98</v>
      </c>
      <c r="AD62" s="275">
        <v>0.98</v>
      </c>
      <c r="AE62" s="275">
        <v>0.98</v>
      </c>
      <c r="AF62" s="275">
        <v>0.98</v>
      </c>
      <c r="AG62" s="276">
        <v>0.98</v>
      </c>
      <c r="AH62" s="275">
        <v>0</v>
      </c>
      <c r="AI62" s="275">
        <v>0</v>
      </c>
      <c r="AJ62" s="275">
        <v>0</v>
      </c>
      <c r="AK62" s="275">
        <v>0</v>
      </c>
      <c r="AL62" s="276">
        <v>0</v>
      </c>
      <c r="AM62" s="275">
        <v>0</v>
      </c>
      <c r="AN62" s="275">
        <v>0</v>
      </c>
      <c r="AO62" s="275">
        <v>0</v>
      </c>
      <c r="AP62" s="275">
        <v>0</v>
      </c>
      <c r="AQ62" s="276">
        <v>0</v>
      </c>
      <c r="AR62" s="273"/>
      <c r="AS62" s="273"/>
      <c r="AT62" s="273"/>
      <c r="AU62" s="273"/>
      <c r="AV62" s="274"/>
      <c r="AW62" s="273">
        <v>20</v>
      </c>
      <c r="AX62" s="273">
        <v>20</v>
      </c>
      <c r="AY62" s="273">
        <v>20</v>
      </c>
      <c r="AZ62" s="273">
        <v>20</v>
      </c>
      <c r="BA62" s="274">
        <v>20</v>
      </c>
      <c r="BB62" s="283">
        <v>2500</v>
      </c>
      <c r="BC62" s="281">
        <v>2500</v>
      </c>
      <c r="BD62" s="281">
        <v>2500</v>
      </c>
      <c r="BE62" s="281">
        <v>2500</v>
      </c>
      <c r="BF62" s="282">
        <v>2500</v>
      </c>
      <c r="BG62" s="277">
        <v>3000</v>
      </c>
      <c r="BH62" s="277">
        <v>3000</v>
      </c>
      <c r="BI62" s="277">
        <v>3000</v>
      </c>
      <c r="BJ62" s="277">
        <v>3000</v>
      </c>
      <c r="BK62" s="278">
        <v>3000</v>
      </c>
      <c r="BL62" s="277">
        <v>150</v>
      </c>
      <c r="BM62" s="277">
        <v>150</v>
      </c>
      <c r="BN62" s="277">
        <v>150</v>
      </c>
      <c r="BO62" s="277">
        <v>150</v>
      </c>
      <c r="BP62" s="278">
        <v>150</v>
      </c>
      <c r="BQ62" s="279">
        <v>0</v>
      </c>
      <c r="BR62" s="277">
        <v>0</v>
      </c>
      <c r="BS62" s="277">
        <v>0</v>
      </c>
      <c r="BT62" s="277">
        <v>0</v>
      </c>
      <c r="BU62" s="278">
        <v>0</v>
      </c>
      <c r="BV62" s="280"/>
      <c r="BW62" s="277">
        <v>250</v>
      </c>
      <c r="BX62" s="277">
        <v>250</v>
      </c>
      <c r="BY62" s="277">
        <v>250</v>
      </c>
      <c r="BZ62" s="277">
        <v>250</v>
      </c>
      <c r="CA62" s="278">
        <v>250</v>
      </c>
      <c r="CB62" s="277">
        <v>300</v>
      </c>
      <c r="CC62" s="277">
        <v>300</v>
      </c>
      <c r="CD62" s="277">
        <v>300</v>
      </c>
      <c r="CE62" s="277">
        <v>300</v>
      </c>
      <c r="CF62" s="278">
        <v>300</v>
      </c>
      <c r="CG62" s="277">
        <v>15</v>
      </c>
      <c r="CH62" s="277">
        <v>15</v>
      </c>
      <c r="CI62" s="277">
        <v>15</v>
      </c>
      <c r="CJ62" s="277">
        <v>15</v>
      </c>
      <c r="CK62" s="278">
        <v>15</v>
      </c>
    </row>
    <row r="63" spans="1:89" s="268" customFormat="1">
      <c r="A63" s="323" t="s">
        <v>422</v>
      </c>
      <c r="B63" s="324" t="s">
        <v>453</v>
      </c>
      <c r="C63" s="325"/>
      <c r="D63" s="326">
        <v>0</v>
      </c>
      <c r="E63" s="327">
        <v>0</v>
      </c>
      <c r="F63" s="327">
        <v>0</v>
      </c>
      <c r="G63" s="327">
        <v>0</v>
      </c>
      <c r="H63" s="328">
        <v>0</v>
      </c>
      <c r="I63" s="327"/>
      <c r="J63" s="327"/>
      <c r="K63" s="327"/>
      <c r="L63" s="327"/>
      <c r="M63" s="328"/>
      <c r="N63" s="327">
        <v>0</v>
      </c>
      <c r="O63" s="327">
        <v>0</v>
      </c>
      <c r="P63" s="327">
        <v>0</v>
      </c>
      <c r="Q63" s="327">
        <v>0</v>
      </c>
      <c r="R63" s="328">
        <v>0</v>
      </c>
      <c r="S63" s="327"/>
      <c r="T63" s="327"/>
      <c r="U63" s="327"/>
      <c r="V63" s="327"/>
      <c r="W63" s="328"/>
      <c r="X63" s="327">
        <v>0</v>
      </c>
      <c r="Y63" s="327">
        <v>0</v>
      </c>
      <c r="Z63" s="327">
        <v>0</v>
      </c>
      <c r="AA63" s="327">
        <v>0</v>
      </c>
      <c r="AB63" s="328">
        <v>0</v>
      </c>
      <c r="AC63" s="329">
        <v>0</v>
      </c>
      <c r="AD63" s="329">
        <v>0</v>
      </c>
      <c r="AE63" s="329">
        <v>0</v>
      </c>
      <c r="AF63" s="329">
        <v>0</v>
      </c>
      <c r="AG63" s="330">
        <v>0</v>
      </c>
      <c r="AH63" s="329">
        <v>0</v>
      </c>
      <c r="AI63" s="329">
        <v>0</v>
      </c>
      <c r="AJ63" s="329">
        <v>0</v>
      </c>
      <c r="AK63" s="329">
        <v>0</v>
      </c>
      <c r="AL63" s="330">
        <v>0</v>
      </c>
      <c r="AM63" s="329">
        <v>0</v>
      </c>
      <c r="AN63" s="329">
        <v>0</v>
      </c>
      <c r="AO63" s="329">
        <v>0</v>
      </c>
      <c r="AP63" s="329">
        <v>0</v>
      </c>
      <c r="AQ63" s="330">
        <v>0</v>
      </c>
      <c r="AR63" s="327"/>
      <c r="AS63" s="327"/>
      <c r="AT63" s="327"/>
      <c r="AU63" s="327"/>
      <c r="AV63" s="328"/>
      <c r="AW63" s="327">
        <v>0</v>
      </c>
      <c r="AX63" s="327">
        <v>0</v>
      </c>
      <c r="AY63" s="327">
        <v>0</v>
      </c>
      <c r="AZ63" s="327">
        <v>0</v>
      </c>
      <c r="BA63" s="328">
        <v>0</v>
      </c>
      <c r="BB63" s="326">
        <v>0</v>
      </c>
      <c r="BC63" s="327">
        <v>0</v>
      </c>
      <c r="BD63" s="327">
        <v>0</v>
      </c>
      <c r="BE63" s="327">
        <v>0</v>
      </c>
      <c r="BF63" s="328">
        <v>0</v>
      </c>
      <c r="BG63" s="327">
        <v>0</v>
      </c>
      <c r="BH63" s="327">
        <v>0</v>
      </c>
      <c r="BI63" s="327">
        <v>0</v>
      </c>
      <c r="BJ63" s="327">
        <v>0</v>
      </c>
      <c r="BK63" s="328">
        <v>0</v>
      </c>
      <c r="BL63" s="327">
        <v>0</v>
      </c>
      <c r="BM63" s="327">
        <v>0</v>
      </c>
      <c r="BN63" s="327">
        <v>0</v>
      </c>
      <c r="BO63" s="327">
        <v>0</v>
      </c>
      <c r="BP63" s="328">
        <v>0</v>
      </c>
      <c r="BQ63" s="326">
        <v>0</v>
      </c>
      <c r="BR63" s="327">
        <v>0</v>
      </c>
      <c r="BS63" s="327">
        <v>0</v>
      </c>
      <c r="BT63" s="327">
        <v>0</v>
      </c>
      <c r="BU63" s="328">
        <v>0</v>
      </c>
      <c r="BV63" s="331" t="s">
        <v>355</v>
      </c>
      <c r="BW63" s="332" t="s">
        <v>450</v>
      </c>
      <c r="BX63" s="332" t="s">
        <v>450</v>
      </c>
      <c r="BY63" s="332" t="s">
        <v>450</v>
      </c>
      <c r="BZ63" s="332" t="s">
        <v>450</v>
      </c>
      <c r="CA63" s="333" t="s">
        <v>450</v>
      </c>
      <c r="CB63" s="332" t="s">
        <v>450</v>
      </c>
      <c r="CC63" s="332" t="s">
        <v>450</v>
      </c>
      <c r="CD63" s="332" t="s">
        <v>450</v>
      </c>
      <c r="CE63" s="332" t="s">
        <v>450</v>
      </c>
      <c r="CF63" s="333" t="s">
        <v>450</v>
      </c>
      <c r="CG63" s="332" t="s">
        <v>450</v>
      </c>
      <c r="CH63" s="332" t="s">
        <v>450</v>
      </c>
      <c r="CI63" s="332" t="s">
        <v>450</v>
      </c>
      <c r="CJ63" s="332" t="s">
        <v>450</v>
      </c>
      <c r="CK63" s="333" t="s">
        <v>450</v>
      </c>
    </row>
    <row r="66" spans="1:74">
      <c r="BB66" s="334" t="e">
        <f ca="1">LEFT(INDIRECT("'"&amp;$A62&amp;"'!"&amp;BB$3&amp;"21"),3)</f>
        <v>#REF!</v>
      </c>
    </row>
    <row r="79" spans="1:74" s="239" customFormat="1">
      <c r="A79" s="238"/>
      <c r="B79" s="238"/>
      <c r="C79" s="238"/>
      <c r="BV79" s="238"/>
    </row>
    <row r="80" spans="1:74" s="239" customFormat="1">
      <c r="A80" s="238"/>
      <c r="B80" s="238"/>
      <c r="C80" s="238"/>
      <c r="BV80" s="238"/>
    </row>
    <row r="81" spans="1:74" s="239" customFormat="1">
      <c r="A81" s="238"/>
      <c r="B81" s="238"/>
      <c r="C81" s="238"/>
      <c r="BV81" s="238"/>
    </row>
    <row r="82" spans="1:74" s="239" customFormat="1">
      <c r="A82" s="238"/>
      <c r="B82" s="238"/>
      <c r="C82" s="238"/>
      <c r="BV82" s="238"/>
    </row>
    <row r="83" spans="1:74" s="239" customFormat="1">
      <c r="A83" s="238"/>
      <c r="B83" s="238"/>
      <c r="C83" s="238"/>
      <c r="BV83" s="238"/>
    </row>
    <row r="84" spans="1:74" s="239" customFormat="1">
      <c r="A84" s="238"/>
      <c r="B84" s="238"/>
      <c r="C84" s="238"/>
      <c r="BV84" s="238"/>
    </row>
    <row r="85" spans="1:74" s="239" customFormat="1">
      <c r="A85" s="238"/>
      <c r="B85" s="238"/>
      <c r="C85" s="238"/>
      <c r="BV85" s="238"/>
    </row>
    <row r="86" spans="1:74" s="239" customFormat="1">
      <c r="A86" s="238"/>
      <c r="B86" s="238"/>
      <c r="C86" s="238"/>
      <c r="BV86" s="238"/>
    </row>
    <row r="87" spans="1:74" s="239" customFormat="1">
      <c r="A87" s="238"/>
      <c r="B87" s="238"/>
      <c r="C87" s="238"/>
      <c r="BV87" s="238"/>
    </row>
    <row r="88" spans="1:74" s="239" customFormat="1">
      <c r="A88" s="238"/>
      <c r="B88" s="238"/>
      <c r="C88" s="238"/>
      <c r="BV88" s="238"/>
    </row>
    <row r="89" spans="1:74" s="239" customFormat="1">
      <c r="A89" s="238"/>
      <c r="B89" s="238"/>
      <c r="C89" s="238"/>
      <c r="BV89" s="238"/>
    </row>
    <row r="90" spans="1:74" s="239" customFormat="1">
      <c r="A90" s="238"/>
      <c r="B90" s="238"/>
      <c r="C90" s="238"/>
      <c r="BV90" s="238"/>
    </row>
    <row r="91" spans="1:74" s="239" customFormat="1">
      <c r="A91" s="238"/>
      <c r="B91" s="238"/>
      <c r="C91" s="238"/>
      <c r="BV91" s="238"/>
    </row>
    <row r="92" spans="1:74" s="239" customFormat="1">
      <c r="A92" s="238"/>
      <c r="B92" s="238"/>
      <c r="C92" s="238"/>
      <c r="BV92" s="238"/>
    </row>
    <row r="93" spans="1:74" s="239" customFormat="1">
      <c r="A93" s="238"/>
      <c r="B93" s="238"/>
      <c r="C93" s="238"/>
      <c r="BV93" s="238"/>
    </row>
    <row r="94" spans="1:74" s="239" customFormat="1">
      <c r="A94" s="238"/>
      <c r="B94" s="238"/>
      <c r="C94" s="238"/>
      <c r="BV94" s="238"/>
    </row>
    <row r="95" spans="1:74" s="239" customFormat="1">
      <c r="A95" s="238"/>
      <c r="B95" s="238"/>
      <c r="C95" s="238"/>
      <c r="BV95" s="238"/>
    </row>
    <row r="96" spans="1:74" s="239" customFormat="1">
      <c r="A96" s="238"/>
      <c r="B96" s="238"/>
      <c r="C96" s="238"/>
      <c r="BV96" s="238"/>
    </row>
    <row r="97" spans="1:74" s="239" customFormat="1">
      <c r="A97" s="238"/>
      <c r="B97" s="238"/>
      <c r="C97" s="238"/>
      <c r="BV97" s="238"/>
    </row>
    <row r="98" spans="1:74" s="239" customFormat="1">
      <c r="A98" s="238"/>
      <c r="B98" s="238"/>
      <c r="C98" s="238"/>
      <c r="BV98" s="238"/>
    </row>
    <row r="99" spans="1:74" s="239" customFormat="1">
      <c r="A99" s="238"/>
      <c r="B99" s="238"/>
      <c r="C99" s="238"/>
      <c r="BV99" s="238"/>
    </row>
    <row r="100" spans="1:74" s="239" customFormat="1">
      <c r="A100" s="238"/>
      <c r="B100" s="238"/>
      <c r="C100" s="238"/>
      <c r="BV100" s="238"/>
    </row>
    <row r="101" spans="1:74" s="239" customFormat="1">
      <c r="A101" s="238"/>
      <c r="B101" s="238"/>
      <c r="C101" s="238"/>
      <c r="BV101" s="238"/>
    </row>
    <row r="102" spans="1:74" s="239" customFormat="1">
      <c r="A102" s="238"/>
      <c r="B102" s="238"/>
      <c r="C102" s="238"/>
      <c r="BV102" s="238"/>
    </row>
    <row r="103" spans="1:74" s="239" customFormat="1">
      <c r="A103" s="238"/>
      <c r="B103" s="238"/>
      <c r="C103" s="238"/>
      <c r="BV103" s="238"/>
    </row>
    <row r="104" spans="1:74" s="239" customFormat="1">
      <c r="A104" s="238"/>
      <c r="B104" s="238"/>
      <c r="C104" s="238"/>
      <c r="BV104" s="238"/>
    </row>
    <row r="105" spans="1:74" s="239" customFormat="1">
      <c r="A105" s="238"/>
      <c r="B105" s="238"/>
      <c r="C105" s="238"/>
      <c r="BV105" s="238"/>
    </row>
    <row r="106" spans="1:74" s="239" customFormat="1">
      <c r="A106" s="238"/>
      <c r="B106" s="238"/>
      <c r="C106" s="238"/>
      <c r="BV106" s="238"/>
    </row>
    <row r="107" spans="1:74" s="239" customFormat="1">
      <c r="A107" s="238"/>
      <c r="B107" s="238"/>
      <c r="C107" s="238"/>
      <c r="BV107" s="238"/>
    </row>
    <row r="108" spans="1:74" s="239" customFormat="1">
      <c r="A108" s="238"/>
      <c r="B108" s="238"/>
      <c r="C108" s="238"/>
      <c r="BV108" s="238"/>
    </row>
    <row r="109" spans="1:74" s="239" customFormat="1">
      <c r="A109" s="238"/>
      <c r="B109" s="238"/>
      <c r="C109" s="238"/>
      <c r="BV109" s="238"/>
    </row>
    <row r="110" spans="1:74" s="239" customFormat="1">
      <c r="A110" s="238"/>
      <c r="B110" s="238"/>
      <c r="C110" s="238"/>
      <c r="BV110" s="238"/>
    </row>
    <row r="111" spans="1:74" s="239" customFormat="1">
      <c r="A111" s="238"/>
      <c r="B111" s="238"/>
      <c r="C111" s="238"/>
      <c r="BV111" s="238"/>
    </row>
    <row r="112" spans="1:74" s="239" customFormat="1">
      <c r="A112" s="238"/>
      <c r="B112" s="238"/>
      <c r="C112" s="238"/>
      <c r="BV112" s="238"/>
    </row>
    <row r="113" spans="1:74" s="239" customFormat="1">
      <c r="A113" s="238"/>
      <c r="B113" s="238"/>
      <c r="C113" s="238"/>
      <c r="BV113" s="238"/>
    </row>
    <row r="114" spans="1:74" s="239" customFormat="1">
      <c r="A114" s="238"/>
      <c r="B114" s="238"/>
      <c r="C114" s="238"/>
      <c r="BV114" s="238"/>
    </row>
    <row r="115" spans="1:74" s="239" customFormat="1">
      <c r="A115" s="238"/>
      <c r="B115" s="238"/>
      <c r="C115" s="238"/>
      <c r="BV115" s="238"/>
    </row>
    <row r="116" spans="1:74" s="239" customFormat="1">
      <c r="A116" s="238"/>
      <c r="B116" s="238"/>
      <c r="C116" s="238"/>
      <c r="BV116" s="238"/>
    </row>
    <row r="117" spans="1:74" s="239" customFormat="1">
      <c r="A117" s="238"/>
      <c r="B117" s="238"/>
      <c r="C117" s="238"/>
      <c r="BV117" s="238"/>
    </row>
    <row r="118" spans="1:74" s="239" customFormat="1">
      <c r="A118" s="238"/>
      <c r="B118" s="238"/>
      <c r="C118" s="238"/>
      <c r="BV118" s="238"/>
    </row>
    <row r="119" spans="1:74" s="239" customFormat="1">
      <c r="A119" s="238"/>
      <c r="B119" s="238"/>
      <c r="C119" s="238"/>
      <c r="BV119" s="238"/>
    </row>
    <row r="120" spans="1:74" s="239" customFormat="1">
      <c r="A120" s="238"/>
      <c r="B120" s="238"/>
      <c r="C120" s="238"/>
      <c r="BV120" s="238"/>
    </row>
    <row r="121" spans="1:74" s="239" customFormat="1">
      <c r="A121" s="238"/>
      <c r="B121" s="238"/>
      <c r="C121" s="238"/>
      <c r="BV121" s="238"/>
    </row>
    <row r="122" spans="1:74" s="239" customFormat="1">
      <c r="A122" s="238"/>
      <c r="B122" s="238"/>
      <c r="C122" s="238"/>
      <c r="BV122" s="238"/>
    </row>
    <row r="123" spans="1:74" s="239" customFormat="1">
      <c r="A123" s="238"/>
      <c r="B123" s="238"/>
      <c r="C123" s="238"/>
      <c r="BV123" s="238"/>
    </row>
    <row r="124" spans="1:74" s="239" customFormat="1">
      <c r="A124" s="238"/>
      <c r="B124" s="238"/>
      <c r="C124" s="238"/>
      <c r="BV124" s="238"/>
    </row>
    <row r="125" spans="1:74" s="239" customFormat="1">
      <c r="A125" s="238"/>
      <c r="B125" s="238"/>
      <c r="C125" s="238"/>
      <c r="BV125" s="238"/>
    </row>
    <row r="126" spans="1:74" s="239" customFormat="1">
      <c r="A126" s="238"/>
      <c r="B126" s="238"/>
      <c r="C126" s="238"/>
      <c r="BV126" s="238"/>
    </row>
    <row r="127" spans="1:74" s="239" customFormat="1">
      <c r="A127" s="238"/>
      <c r="B127" s="238"/>
      <c r="C127" s="238"/>
      <c r="BV127" s="238"/>
    </row>
    <row r="128" spans="1:74" s="239" customFormat="1">
      <c r="A128" s="238"/>
      <c r="B128" s="238"/>
      <c r="C128" s="238"/>
      <c r="BV128" s="238"/>
    </row>
    <row r="129" spans="1:74" s="239" customFormat="1">
      <c r="A129" s="238"/>
      <c r="B129" s="238"/>
      <c r="C129" s="238"/>
      <c r="BV129" s="238"/>
    </row>
    <row r="130" spans="1:74" s="239" customFormat="1">
      <c r="A130" s="238"/>
      <c r="B130" s="238"/>
      <c r="C130" s="238"/>
      <c r="BV130" s="238"/>
    </row>
    <row r="131" spans="1:74" s="239" customFormat="1">
      <c r="A131" s="238"/>
      <c r="B131" s="238"/>
      <c r="C131" s="238"/>
      <c r="BV131" s="238"/>
    </row>
    <row r="132" spans="1:74" s="239" customFormat="1">
      <c r="A132" s="238"/>
      <c r="B132" s="238"/>
      <c r="C132" s="238"/>
      <c r="BV132" s="238"/>
    </row>
    <row r="133" spans="1:74" s="239" customFormat="1">
      <c r="A133" s="238"/>
      <c r="B133" s="238"/>
      <c r="C133" s="238"/>
      <c r="BV133" s="238"/>
    </row>
    <row r="134" spans="1:74" s="239" customFormat="1">
      <c r="A134" s="238"/>
      <c r="B134" s="238"/>
      <c r="C134" s="238"/>
      <c r="BV134" s="238"/>
    </row>
    <row r="135" spans="1:74" s="239" customFormat="1">
      <c r="A135" s="238"/>
      <c r="B135" s="238"/>
      <c r="C135" s="238"/>
      <c r="BV135" s="238"/>
    </row>
    <row r="136" spans="1:74" s="239" customFormat="1">
      <c r="A136" s="238"/>
      <c r="B136" s="238"/>
      <c r="C136" s="238"/>
      <c r="BV136" s="238"/>
    </row>
    <row r="137" spans="1:74" s="239" customFormat="1">
      <c r="A137" s="238"/>
      <c r="B137" s="238"/>
      <c r="C137" s="238"/>
      <c r="BV137" s="238"/>
    </row>
    <row r="138" spans="1:74" s="239" customFormat="1">
      <c r="A138" s="238"/>
      <c r="B138" s="238"/>
      <c r="C138" s="238"/>
      <c r="BV138" s="238"/>
    </row>
    <row r="139" spans="1:74" s="239" customFormat="1">
      <c r="A139" s="238"/>
      <c r="B139" s="238"/>
      <c r="C139" s="238"/>
      <c r="BV139" s="238"/>
    </row>
    <row r="140" spans="1:74" s="239" customFormat="1">
      <c r="A140" s="238"/>
      <c r="B140" s="238"/>
      <c r="C140" s="238"/>
      <c r="BV140" s="238"/>
    </row>
    <row r="141" spans="1:74" s="239" customFormat="1">
      <c r="A141" s="238"/>
      <c r="B141" s="238"/>
      <c r="C141" s="238"/>
      <c r="BV141" s="238"/>
    </row>
    <row r="142" spans="1:74" s="239" customFormat="1">
      <c r="A142" s="238"/>
      <c r="B142" s="238"/>
      <c r="C142" s="238"/>
      <c r="BV142" s="238"/>
    </row>
    <row r="143" spans="1:74" s="239" customFormat="1">
      <c r="A143" s="238"/>
      <c r="B143" s="238"/>
      <c r="C143" s="238"/>
      <c r="BV143" s="238"/>
    </row>
    <row r="144" spans="1:74" s="239" customFormat="1">
      <c r="A144" s="238"/>
      <c r="B144" s="238"/>
      <c r="C144" s="238"/>
      <c r="BV144" s="238"/>
    </row>
    <row r="145" spans="1:74" s="239" customFormat="1">
      <c r="A145" s="238"/>
      <c r="B145" s="238"/>
      <c r="C145" s="238"/>
      <c r="BV145" s="238"/>
    </row>
    <row r="146" spans="1:74" s="239" customFormat="1">
      <c r="A146" s="238"/>
      <c r="B146" s="238"/>
      <c r="C146" s="238"/>
      <c r="BV146" s="238"/>
    </row>
    <row r="147" spans="1:74" s="239" customFormat="1">
      <c r="A147" s="238"/>
      <c r="B147" s="238"/>
      <c r="C147" s="238"/>
      <c r="BV147" s="238"/>
    </row>
    <row r="148" spans="1:74" s="239" customFormat="1">
      <c r="A148" s="238"/>
      <c r="B148" s="238"/>
      <c r="C148" s="238"/>
      <c r="BV148" s="238"/>
    </row>
    <row r="149" spans="1:74" s="239" customFormat="1">
      <c r="A149" s="238"/>
      <c r="B149" s="238"/>
      <c r="C149" s="238"/>
      <c r="BV149" s="238"/>
    </row>
    <row r="150" spans="1:74" s="239" customFormat="1">
      <c r="A150" s="238"/>
      <c r="B150" s="238"/>
      <c r="C150" s="238"/>
      <c r="BV150" s="238"/>
    </row>
    <row r="151" spans="1:74" s="239" customFormat="1">
      <c r="A151" s="238"/>
      <c r="B151" s="238"/>
      <c r="C151" s="238"/>
      <c r="BV151" s="238"/>
    </row>
    <row r="152" spans="1:74" s="239" customFormat="1">
      <c r="A152" s="238"/>
      <c r="B152" s="238"/>
      <c r="C152" s="238"/>
      <c r="BV152" s="238"/>
    </row>
    <row r="153" spans="1:74" s="239" customFormat="1">
      <c r="A153" s="238"/>
      <c r="B153" s="238"/>
      <c r="C153" s="238"/>
      <c r="BV153" s="238"/>
    </row>
    <row r="154" spans="1:74" s="239" customFormat="1">
      <c r="A154" s="238"/>
      <c r="B154" s="238"/>
      <c r="C154" s="238"/>
      <c r="BV154" s="238"/>
    </row>
    <row r="155" spans="1:74" s="239" customFormat="1">
      <c r="A155" s="238"/>
      <c r="B155" s="238"/>
      <c r="C155" s="238"/>
      <c r="BV155" s="238"/>
    </row>
    <row r="156" spans="1:74" s="239" customFormat="1">
      <c r="A156" s="238"/>
      <c r="B156" s="238"/>
      <c r="C156" s="238"/>
      <c r="BV156" s="238"/>
    </row>
    <row r="157" spans="1:74" s="239" customFormat="1">
      <c r="A157" s="238"/>
      <c r="B157" s="238"/>
      <c r="C157" s="238"/>
      <c r="BV157" s="238"/>
    </row>
    <row r="158" spans="1:74" s="239" customFormat="1">
      <c r="A158" s="238"/>
      <c r="B158" s="238"/>
      <c r="C158" s="238"/>
      <c r="BV158" s="238"/>
    </row>
    <row r="159" spans="1:74" s="239" customFormat="1">
      <c r="A159" s="238"/>
      <c r="B159" s="238"/>
      <c r="C159" s="238"/>
      <c r="BV159" s="238"/>
    </row>
    <row r="160" spans="1:74" s="239" customFormat="1">
      <c r="A160" s="238"/>
      <c r="B160" s="238"/>
      <c r="C160" s="238"/>
      <c r="BV160" s="238"/>
    </row>
    <row r="161" spans="1:74" s="239" customFormat="1">
      <c r="A161" s="238"/>
      <c r="B161" s="238"/>
      <c r="C161" s="238"/>
      <c r="BV161" s="238"/>
    </row>
    <row r="162" spans="1:74" s="239" customFormat="1">
      <c r="A162" s="238"/>
      <c r="B162" s="238"/>
      <c r="C162" s="238"/>
      <c r="BV162" s="238"/>
    </row>
    <row r="163" spans="1:74" s="239" customFormat="1">
      <c r="A163" s="238"/>
      <c r="B163" s="238"/>
      <c r="C163" s="238"/>
      <c r="BV163" s="238"/>
    </row>
    <row r="164" spans="1:74" s="239" customFormat="1">
      <c r="A164" s="238"/>
      <c r="B164" s="238"/>
      <c r="C164" s="238"/>
      <c r="BV164" s="238"/>
    </row>
    <row r="165" spans="1:74" s="239" customFormat="1">
      <c r="A165" s="238"/>
      <c r="B165" s="238"/>
      <c r="C165" s="238"/>
      <c r="BV165" s="238"/>
    </row>
    <row r="166" spans="1:74" s="239" customFormat="1">
      <c r="A166" s="238"/>
      <c r="B166" s="238"/>
      <c r="C166" s="238"/>
      <c r="BV166" s="238"/>
    </row>
    <row r="167" spans="1:74" s="239" customFormat="1">
      <c r="A167" s="238"/>
      <c r="B167" s="238"/>
      <c r="C167" s="238"/>
      <c r="BV167" s="238"/>
    </row>
    <row r="168" spans="1:74" s="239" customFormat="1">
      <c r="A168" s="238"/>
      <c r="B168" s="238"/>
      <c r="C168" s="238"/>
      <c r="BV168" s="238"/>
    </row>
    <row r="169" spans="1:74" s="239" customFormat="1">
      <c r="A169" s="238"/>
      <c r="B169" s="238"/>
      <c r="C169" s="238"/>
      <c r="BV169" s="238"/>
    </row>
    <row r="170" spans="1:74" s="239" customFormat="1">
      <c r="A170" s="238"/>
      <c r="B170" s="238"/>
      <c r="C170" s="238"/>
      <c r="BV170" s="238"/>
    </row>
    <row r="171" spans="1:74" s="239" customFormat="1">
      <c r="A171" s="238"/>
      <c r="B171" s="238"/>
      <c r="C171" s="238"/>
      <c r="BV171" s="238"/>
    </row>
    <row r="172" spans="1:74" s="239" customFormat="1">
      <c r="A172" s="238"/>
      <c r="B172" s="238"/>
      <c r="C172" s="238"/>
      <c r="BV172" s="238"/>
    </row>
    <row r="173" spans="1:74" s="239" customFormat="1">
      <c r="A173" s="238"/>
      <c r="B173" s="238"/>
      <c r="C173" s="238"/>
      <c r="BV173" s="238"/>
    </row>
    <row r="174" spans="1:74" s="239" customFormat="1">
      <c r="A174" s="238"/>
      <c r="B174" s="238"/>
      <c r="C174" s="238"/>
      <c r="BV174" s="238"/>
    </row>
    <row r="175" spans="1:74" s="239" customFormat="1">
      <c r="A175" s="238"/>
      <c r="B175" s="238"/>
      <c r="C175" s="238"/>
      <c r="BV175" s="238"/>
    </row>
    <row r="176" spans="1:74" s="239" customFormat="1">
      <c r="A176" s="238"/>
      <c r="B176" s="238"/>
      <c r="C176" s="238"/>
      <c r="BV176" s="238"/>
    </row>
    <row r="177" spans="1:74" s="239" customFormat="1">
      <c r="A177" s="238"/>
      <c r="B177" s="238"/>
      <c r="C177" s="238"/>
      <c r="BV177" s="238"/>
    </row>
    <row r="178" spans="1:74" s="239" customFormat="1">
      <c r="A178" s="238"/>
      <c r="B178" s="238"/>
      <c r="C178" s="238"/>
      <c r="BV178" s="238"/>
    </row>
    <row r="179" spans="1:74" s="239" customFormat="1">
      <c r="A179" s="238"/>
      <c r="B179" s="238"/>
      <c r="C179" s="238"/>
      <c r="BV179" s="238"/>
    </row>
    <row r="180" spans="1:74" s="239" customFormat="1">
      <c r="A180" s="238"/>
      <c r="B180" s="238"/>
      <c r="C180" s="238"/>
      <c r="BV180" s="238"/>
    </row>
    <row r="181" spans="1:74" s="239" customFormat="1">
      <c r="A181" s="238"/>
      <c r="B181" s="238"/>
      <c r="C181" s="238"/>
      <c r="BV181" s="238"/>
    </row>
    <row r="182" spans="1:74" s="239" customFormat="1">
      <c r="A182" s="238"/>
      <c r="B182" s="238"/>
      <c r="C182" s="238"/>
      <c r="BV182" s="238"/>
    </row>
    <row r="183" spans="1:74" s="239" customFormat="1">
      <c r="A183" s="238"/>
      <c r="B183" s="238"/>
      <c r="C183" s="238"/>
      <c r="BV183" s="238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/>
  </sheetViews>
  <sheetFormatPr defaultRowHeight="12.75"/>
  <cols>
    <col min="1" max="1" width="12.42578125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46" customFormat="1" ht="18">
      <c r="B1" s="546" t="s">
        <v>822</v>
      </c>
      <c r="J1" s="546" t="s">
        <v>823</v>
      </c>
    </row>
    <row r="2" spans="1:54" ht="36">
      <c r="A2" s="247" t="s">
        <v>825</v>
      </c>
      <c r="B2" s="247" t="s">
        <v>824</v>
      </c>
      <c r="C2" s="598" t="s">
        <v>302</v>
      </c>
      <c r="D2" s="597"/>
      <c r="E2" s="597"/>
      <c r="F2" s="599"/>
      <c r="G2" s="597" t="s">
        <v>303</v>
      </c>
      <c r="H2" s="597"/>
      <c r="I2" s="597"/>
      <c r="J2" s="599"/>
      <c r="K2" s="597" t="s">
        <v>304</v>
      </c>
      <c r="L2" s="597"/>
      <c r="M2" s="597"/>
      <c r="N2" s="599"/>
      <c r="O2" s="597" t="s">
        <v>305</v>
      </c>
      <c r="P2" s="597"/>
      <c r="Q2" s="597"/>
      <c r="R2" s="599"/>
      <c r="S2" s="597" t="s">
        <v>306</v>
      </c>
      <c r="T2" s="597"/>
      <c r="U2" s="597"/>
      <c r="V2" s="599"/>
      <c r="W2" s="597" t="s">
        <v>307</v>
      </c>
      <c r="X2" s="597"/>
      <c r="Y2" s="597"/>
      <c r="Z2" s="599"/>
      <c r="AA2" s="597" t="s">
        <v>308</v>
      </c>
      <c r="AB2" s="597"/>
      <c r="AC2" s="597"/>
      <c r="AD2" s="599"/>
      <c r="AE2" s="597" t="s">
        <v>309</v>
      </c>
      <c r="AF2" s="597"/>
      <c r="AG2" s="597"/>
      <c r="AH2" s="599"/>
      <c r="AI2" s="597" t="s">
        <v>310</v>
      </c>
      <c r="AJ2" s="597"/>
      <c r="AK2" s="597"/>
      <c r="AL2" s="599"/>
      <c r="AM2" s="597" t="s">
        <v>311</v>
      </c>
      <c r="AN2" s="597"/>
      <c r="AO2" s="597"/>
      <c r="AP2" s="597"/>
      <c r="AQ2" s="598" t="s">
        <v>312</v>
      </c>
      <c r="AR2" s="597"/>
      <c r="AS2" s="597"/>
      <c r="AT2" s="599"/>
      <c r="AU2" s="597" t="s">
        <v>313</v>
      </c>
      <c r="AV2" s="597"/>
      <c r="AW2" s="597"/>
      <c r="AX2" s="597"/>
      <c r="AY2" s="598" t="s">
        <v>314</v>
      </c>
      <c r="AZ2" s="597"/>
      <c r="BA2" s="597"/>
      <c r="BB2" s="597"/>
    </row>
    <row r="3" spans="1:54" ht="14.25">
      <c r="A3" s="252"/>
      <c r="B3" s="252"/>
      <c r="C3" s="254">
        <v>2020</v>
      </c>
      <c r="D3" s="255">
        <v>2030</v>
      </c>
      <c r="E3" s="255">
        <v>2040</v>
      </c>
      <c r="F3" s="256">
        <v>2050</v>
      </c>
      <c r="G3" s="254">
        <v>2020</v>
      </c>
      <c r="H3" s="255">
        <v>2030</v>
      </c>
      <c r="I3" s="255">
        <v>2040</v>
      </c>
      <c r="J3" s="256">
        <v>2050</v>
      </c>
      <c r="K3" s="254">
        <v>2020</v>
      </c>
      <c r="L3" s="255">
        <v>2030</v>
      </c>
      <c r="M3" s="255">
        <v>2040</v>
      </c>
      <c r="N3" s="256">
        <v>2050</v>
      </c>
      <c r="O3" s="255">
        <v>2020</v>
      </c>
      <c r="P3" s="255">
        <v>2030</v>
      </c>
      <c r="Q3" s="255">
        <v>2040</v>
      </c>
      <c r="R3" s="256">
        <v>2050</v>
      </c>
      <c r="S3" s="255">
        <v>2020</v>
      </c>
      <c r="T3" s="255">
        <v>2030</v>
      </c>
      <c r="U3" s="255">
        <v>2040</v>
      </c>
      <c r="V3" s="256">
        <v>2050</v>
      </c>
      <c r="W3" s="255">
        <v>2020</v>
      </c>
      <c r="X3" s="255">
        <v>2030</v>
      </c>
      <c r="Y3" s="255">
        <v>2040</v>
      </c>
      <c r="Z3" s="256">
        <v>2050</v>
      </c>
      <c r="AA3" s="255">
        <v>2020</v>
      </c>
      <c r="AB3" s="255">
        <v>2030</v>
      </c>
      <c r="AC3" s="255">
        <v>2040</v>
      </c>
      <c r="AD3" s="256">
        <v>2050</v>
      </c>
      <c r="AE3" s="255">
        <v>2020</v>
      </c>
      <c r="AF3" s="255">
        <v>2030</v>
      </c>
      <c r="AG3" s="255">
        <v>2040</v>
      </c>
      <c r="AH3" s="256">
        <v>2050</v>
      </c>
      <c r="AI3" s="255">
        <v>2020</v>
      </c>
      <c r="AJ3" s="255">
        <v>2030</v>
      </c>
      <c r="AK3" s="255">
        <v>2040</v>
      </c>
      <c r="AL3" s="256">
        <v>2050</v>
      </c>
      <c r="AM3" s="255">
        <v>2020</v>
      </c>
      <c r="AN3" s="255">
        <v>2030</v>
      </c>
      <c r="AO3" s="255">
        <v>2040</v>
      </c>
      <c r="AP3" s="255">
        <v>2050</v>
      </c>
      <c r="AQ3" s="254">
        <v>2020</v>
      </c>
      <c r="AR3" s="255">
        <v>2030</v>
      </c>
      <c r="AS3" s="255">
        <v>2040</v>
      </c>
      <c r="AT3" s="256">
        <v>2050</v>
      </c>
      <c r="AU3" s="255">
        <v>2020</v>
      </c>
      <c r="AV3" s="255">
        <v>2030</v>
      </c>
      <c r="AW3" s="255">
        <v>2040</v>
      </c>
      <c r="AX3" s="255">
        <v>2050</v>
      </c>
      <c r="AY3" s="254">
        <v>2020</v>
      </c>
      <c r="AZ3" s="255">
        <v>2030</v>
      </c>
      <c r="BA3" s="255">
        <v>2040</v>
      </c>
      <c r="BB3" s="255">
        <v>2050</v>
      </c>
    </row>
    <row r="4" spans="1:54" ht="14.25">
      <c r="A4" s="261" t="s">
        <v>838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</row>
    <row r="5" spans="1:54" ht="14.25">
      <c r="A5" s="269" t="s">
        <v>826</v>
      </c>
      <c r="B5" s="269" t="s">
        <v>828</v>
      </c>
      <c r="C5">
        <v>20</v>
      </c>
      <c r="D5">
        <v>20</v>
      </c>
      <c r="E5">
        <v>20</v>
      </c>
      <c r="F5">
        <v>20</v>
      </c>
      <c r="K5" s="547">
        <v>1</v>
      </c>
      <c r="L5" s="547">
        <v>1</v>
      </c>
      <c r="M5" s="547">
        <v>1</v>
      </c>
      <c r="N5" s="547">
        <v>1</v>
      </c>
      <c r="O5" s="547"/>
      <c r="P5" s="547"/>
      <c r="Q5" s="547"/>
      <c r="R5" s="547"/>
      <c r="S5" s="547">
        <v>1</v>
      </c>
      <c r="T5" s="547">
        <v>1</v>
      </c>
      <c r="U5" s="547">
        <v>1</v>
      </c>
      <c r="V5" s="547">
        <v>1</v>
      </c>
      <c r="W5" s="547">
        <v>0.92</v>
      </c>
      <c r="X5" s="547">
        <v>0.93</v>
      </c>
      <c r="Y5" s="547">
        <v>0.94</v>
      </c>
      <c r="Z5" s="547">
        <v>0.95</v>
      </c>
      <c r="AM5">
        <v>20</v>
      </c>
      <c r="AN5">
        <v>20</v>
      </c>
      <c r="AO5">
        <v>20</v>
      </c>
      <c r="AP5">
        <v>20</v>
      </c>
      <c r="AQ5" s="548">
        <v>5600</v>
      </c>
      <c r="AR5" s="548">
        <v>5400</v>
      </c>
      <c r="AS5" s="548">
        <v>5200</v>
      </c>
      <c r="AT5" s="548">
        <v>5000</v>
      </c>
      <c r="AU5" s="548"/>
      <c r="AV5" s="548"/>
      <c r="AW5" s="548"/>
      <c r="AX5" s="548"/>
      <c r="AY5" s="548">
        <v>185</v>
      </c>
      <c r="AZ5" s="548">
        <v>181</v>
      </c>
      <c r="BA5" s="548">
        <v>179</v>
      </c>
      <c r="BB5" s="548">
        <v>170</v>
      </c>
    </row>
    <row r="6" spans="1:54" ht="14.25">
      <c r="A6" s="311" t="s">
        <v>827</v>
      </c>
      <c r="B6" s="311" t="s">
        <v>828</v>
      </c>
      <c r="C6" s="549">
        <v>20</v>
      </c>
      <c r="D6" s="549">
        <v>20</v>
      </c>
      <c r="E6" s="549">
        <v>20</v>
      </c>
      <c r="F6" s="549">
        <v>20</v>
      </c>
      <c r="G6" s="549"/>
      <c r="H6" s="549"/>
      <c r="I6" s="549"/>
      <c r="J6" s="549"/>
      <c r="K6" s="550">
        <v>1</v>
      </c>
      <c r="L6" s="550">
        <v>1</v>
      </c>
      <c r="M6" s="550">
        <v>1</v>
      </c>
      <c r="N6" s="550">
        <v>1</v>
      </c>
      <c r="O6" s="550"/>
      <c r="P6" s="550"/>
      <c r="Q6" s="550"/>
      <c r="R6" s="550"/>
      <c r="S6" s="550">
        <v>1</v>
      </c>
      <c r="T6" s="550">
        <v>1</v>
      </c>
      <c r="U6" s="550">
        <v>1</v>
      </c>
      <c r="V6" s="550">
        <v>1</v>
      </c>
      <c r="W6" s="550">
        <v>0.88</v>
      </c>
      <c r="X6" s="550">
        <v>0.92</v>
      </c>
      <c r="Y6" s="550">
        <v>0.93</v>
      </c>
      <c r="Z6" s="550">
        <v>0.94</v>
      </c>
      <c r="AA6" s="549"/>
      <c r="AB6" s="549"/>
      <c r="AC6" s="549"/>
      <c r="AD6" s="549"/>
      <c r="AE6" s="549"/>
      <c r="AF6" s="549"/>
      <c r="AG6" s="549"/>
      <c r="AH6" s="549"/>
      <c r="AI6" s="549"/>
      <c r="AJ6" s="549"/>
      <c r="AK6" s="549"/>
      <c r="AL6" s="549"/>
      <c r="AM6" s="549">
        <v>20</v>
      </c>
      <c r="AN6" s="549">
        <v>20</v>
      </c>
      <c r="AO6" s="549">
        <v>20</v>
      </c>
      <c r="AP6" s="549">
        <v>20</v>
      </c>
      <c r="AQ6" s="551">
        <v>7000</v>
      </c>
      <c r="AR6" s="551">
        <v>6700</v>
      </c>
      <c r="AS6" s="551">
        <v>6300</v>
      </c>
      <c r="AT6" s="551">
        <v>6000</v>
      </c>
      <c r="AU6" s="551"/>
      <c r="AV6" s="551"/>
      <c r="AW6" s="551"/>
      <c r="AX6" s="551"/>
      <c r="AY6" s="551">
        <v>186</v>
      </c>
      <c r="AZ6" s="551">
        <v>179</v>
      </c>
      <c r="BA6" s="551">
        <v>169</v>
      </c>
      <c r="BB6" s="551">
        <v>160</v>
      </c>
    </row>
    <row r="7" spans="1:54" ht="14.25">
      <c r="A7" s="269" t="s">
        <v>826</v>
      </c>
      <c r="B7" s="269" t="s">
        <v>829</v>
      </c>
      <c r="C7">
        <v>14</v>
      </c>
      <c r="D7">
        <v>14</v>
      </c>
      <c r="E7">
        <v>14</v>
      </c>
      <c r="F7">
        <v>14</v>
      </c>
      <c r="K7" s="547">
        <v>1</v>
      </c>
      <c r="L7" s="547">
        <v>1</v>
      </c>
      <c r="M7" s="547">
        <v>1</v>
      </c>
      <c r="N7" s="547">
        <v>1</v>
      </c>
      <c r="S7" s="547">
        <v>1</v>
      </c>
      <c r="T7" s="547">
        <v>1</v>
      </c>
      <c r="U7" s="547">
        <v>1</v>
      </c>
      <c r="V7" s="547">
        <v>1</v>
      </c>
      <c r="W7" s="547">
        <v>0.97</v>
      </c>
      <c r="X7" s="547">
        <v>0.98</v>
      </c>
      <c r="Y7" s="547">
        <v>0.99</v>
      </c>
      <c r="Z7" s="547">
        <v>0.99</v>
      </c>
      <c r="AM7">
        <v>20</v>
      </c>
      <c r="AN7">
        <v>20</v>
      </c>
      <c r="AO7">
        <v>20</v>
      </c>
      <c r="AP7">
        <v>20</v>
      </c>
      <c r="AQ7" s="548">
        <v>3900</v>
      </c>
      <c r="AR7" s="548">
        <v>3710</v>
      </c>
      <c r="AS7" s="548">
        <v>3530</v>
      </c>
      <c r="AT7" s="548">
        <v>3360</v>
      </c>
      <c r="AU7" s="548"/>
      <c r="AV7" s="548"/>
      <c r="AW7" s="548"/>
      <c r="AX7" s="548"/>
      <c r="AY7" s="548">
        <v>192</v>
      </c>
      <c r="AZ7" s="548">
        <v>187</v>
      </c>
      <c r="BA7" s="548">
        <v>177</v>
      </c>
      <c r="BB7" s="548">
        <v>170</v>
      </c>
    </row>
    <row r="8" spans="1:54" ht="14.25">
      <c r="A8" s="269" t="s">
        <v>827</v>
      </c>
      <c r="B8" s="269" t="s">
        <v>829</v>
      </c>
      <c r="C8" s="549">
        <v>14</v>
      </c>
      <c r="D8" s="549">
        <v>14</v>
      </c>
      <c r="E8" s="549">
        <v>14</v>
      </c>
      <c r="F8" s="549">
        <v>14</v>
      </c>
      <c r="G8" s="549"/>
      <c r="H8" s="549"/>
      <c r="I8" s="549"/>
      <c r="J8" s="549"/>
      <c r="K8" s="550">
        <v>1</v>
      </c>
      <c r="L8" s="550">
        <v>1</v>
      </c>
      <c r="M8" s="550">
        <v>1</v>
      </c>
      <c r="N8" s="550">
        <v>1</v>
      </c>
      <c r="O8" s="549"/>
      <c r="P8" s="549"/>
      <c r="Q8" s="549"/>
      <c r="R8" s="549"/>
      <c r="S8" s="550">
        <v>1</v>
      </c>
      <c r="T8" s="550">
        <v>1</v>
      </c>
      <c r="U8" s="550">
        <v>1</v>
      </c>
      <c r="V8" s="550">
        <v>1</v>
      </c>
      <c r="W8" s="550">
        <v>0.97</v>
      </c>
      <c r="X8" s="550">
        <v>0.98</v>
      </c>
      <c r="Y8" s="550">
        <v>0.99</v>
      </c>
      <c r="Z8" s="550">
        <v>0.99</v>
      </c>
      <c r="AA8" s="549"/>
      <c r="AB8" s="549"/>
      <c r="AC8" s="549"/>
      <c r="AD8" s="549"/>
      <c r="AE8" s="549"/>
      <c r="AF8" s="549"/>
      <c r="AG8" s="549"/>
      <c r="AH8" s="549"/>
      <c r="AI8" s="549"/>
      <c r="AJ8" s="549"/>
      <c r="AK8" s="549"/>
      <c r="AL8" s="549"/>
      <c r="AM8" s="549">
        <v>20</v>
      </c>
      <c r="AN8" s="549">
        <v>20</v>
      </c>
      <c r="AO8" s="549">
        <v>20</v>
      </c>
      <c r="AP8" s="549">
        <v>20</v>
      </c>
      <c r="AQ8" s="551">
        <v>3900</v>
      </c>
      <c r="AR8" s="551">
        <v>3710</v>
      </c>
      <c r="AS8" s="551">
        <v>3530</v>
      </c>
      <c r="AT8" s="551">
        <v>3360</v>
      </c>
      <c r="AU8" s="551"/>
      <c r="AV8" s="551"/>
      <c r="AW8" s="551"/>
      <c r="AX8" s="551"/>
      <c r="AY8" s="551">
        <v>192</v>
      </c>
      <c r="AZ8" s="551">
        <v>187</v>
      </c>
      <c r="BA8" s="551">
        <v>177</v>
      </c>
      <c r="BB8" s="551">
        <v>170</v>
      </c>
    </row>
    <row r="9" spans="1:54" ht="14.25">
      <c r="A9" s="311" t="s">
        <v>826</v>
      </c>
      <c r="B9" s="311" t="s">
        <v>832</v>
      </c>
      <c r="C9" s="549">
        <v>10</v>
      </c>
      <c r="D9" s="549">
        <v>10</v>
      </c>
      <c r="E9" s="549">
        <v>10</v>
      </c>
      <c r="F9" s="549">
        <v>10</v>
      </c>
      <c r="G9" s="549"/>
      <c r="H9" s="549"/>
      <c r="I9" s="549"/>
      <c r="J9" s="549"/>
      <c r="K9" s="550">
        <v>1</v>
      </c>
      <c r="L9" s="550">
        <v>1</v>
      </c>
      <c r="M9" s="550">
        <v>1</v>
      </c>
      <c r="N9" s="550">
        <v>1</v>
      </c>
      <c r="O9" s="549"/>
      <c r="P9" s="549"/>
      <c r="Q9" s="549"/>
      <c r="R9" s="549"/>
      <c r="S9" s="550">
        <v>1</v>
      </c>
      <c r="T9" s="550">
        <v>1</v>
      </c>
      <c r="U9" s="550">
        <v>1</v>
      </c>
      <c r="V9" s="550">
        <v>1</v>
      </c>
      <c r="W9" s="550">
        <v>0.82</v>
      </c>
      <c r="X9" s="550">
        <v>0.86</v>
      </c>
      <c r="Y9" s="550">
        <v>0.88</v>
      </c>
      <c r="Z9" s="550">
        <v>0.9</v>
      </c>
      <c r="AA9" s="549"/>
      <c r="AB9" s="549"/>
      <c r="AC9" s="549"/>
      <c r="AD9" s="549"/>
      <c r="AE9" s="549"/>
      <c r="AF9" s="549"/>
      <c r="AG9" s="549"/>
      <c r="AH9" s="549"/>
      <c r="AI9" s="549"/>
      <c r="AJ9" s="549"/>
      <c r="AK9" s="549"/>
      <c r="AL9" s="549"/>
      <c r="AM9" s="549">
        <v>20</v>
      </c>
      <c r="AN9" s="549">
        <v>20</v>
      </c>
      <c r="AO9" s="549">
        <v>20</v>
      </c>
      <c r="AP9" s="549">
        <v>20</v>
      </c>
      <c r="AQ9" s="551">
        <v>4860</v>
      </c>
      <c r="AR9" s="551">
        <v>4630</v>
      </c>
      <c r="AS9" s="551">
        <v>4400</v>
      </c>
      <c r="AT9" s="551">
        <v>4190</v>
      </c>
      <c r="AU9" s="551"/>
      <c r="AV9" s="551"/>
      <c r="AW9" s="551"/>
      <c r="AX9" s="551"/>
      <c r="AY9" s="551">
        <v>374</v>
      </c>
      <c r="AZ9" s="551">
        <v>363</v>
      </c>
      <c r="BA9" s="551">
        <v>347</v>
      </c>
      <c r="BB9" s="551">
        <v>331</v>
      </c>
    </row>
    <row r="10" spans="1:54" ht="14.25">
      <c r="A10" s="269" t="s">
        <v>827</v>
      </c>
      <c r="B10" s="269" t="s">
        <v>832</v>
      </c>
      <c r="C10" s="549">
        <v>10</v>
      </c>
      <c r="D10" s="549">
        <v>8</v>
      </c>
      <c r="E10" s="549">
        <v>8</v>
      </c>
      <c r="F10" s="549">
        <v>8</v>
      </c>
      <c r="G10" s="549"/>
      <c r="H10" s="549"/>
      <c r="I10" s="549"/>
      <c r="J10" s="549"/>
      <c r="K10" s="550">
        <v>1</v>
      </c>
      <c r="L10" s="550">
        <v>1</v>
      </c>
      <c r="M10" s="550">
        <v>1</v>
      </c>
      <c r="N10" s="550">
        <v>1</v>
      </c>
      <c r="O10" s="549"/>
      <c r="P10" s="549"/>
      <c r="Q10" s="549"/>
      <c r="R10" s="549"/>
      <c r="S10" s="550">
        <v>1</v>
      </c>
      <c r="T10" s="550">
        <v>1</v>
      </c>
      <c r="U10" s="550">
        <v>1</v>
      </c>
      <c r="V10" s="550">
        <v>1</v>
      </c>
      <c r="W10" s="550">
        <v>0.78</v>
      </c>
      <c r="X10" s="550">
        <v>0.8</v>
      </c>
      <c r="Y10" s="550">
        <v>0.82</v>
      </c>
      <c r="Z10" s="550">
        <v>0.85</v>
      </c>
      <c r="AA10" s="549"/>
      <c r="AB10" s="549"/>
      <c r="AC10" s="549"/>
      <c r="AD10" s="549"/>
      <c r="AE10" s="549"/>
      <c r="AF10" s="549"/>
      <c r="AG10" s="549"/>
      <c r="AH10" s="549"/>
      <c r="AI10" s="549"/>
      <c r="AJ10" s="549"/>
      <c r="AK10" s="549"/>
      <c r="AL10" s="549"/>
      <c r="AM10" s="549">
        <v>20</v>
      </c>
      <c r="AN10" s="549">
        <v>20</v>
      </c>
      <c r="AO10" s="549">
        <v>20</v>
      </c>
      <c r="AP10" s="549">
        <v>20</v>
      </c>
      <c r="AQ10" s="551">
        <v>4700</v>
      </c>
      <c r="AR10" s="551">
        <v>4470</v>
      </c>
      <c r="AS10" s="551">
        <v>4250</v>
      </c>
      <c r="AT10" s="551">
        <v>4040</v>
      </c>
      <c r="AU10" s="551"/>
      <c r="AV10" s="551"/>
      <c r="AW10" s="551"/>
      <c r="AX10" s="551"/>
      <c r="AY10" s="551">
        <v>375</v>
      </c>
      <c r="AZ10" s="551">
        <v>363</v>
      </c>
      <c r="BA10" s="551">
        <v>346</v>
      </c>
      <c r="BB10" s="551">
        <v>330</v>
      </c>
    </row>
    <row r="11" spans="1:54" ht="14.25">
      <c r="A11" s="269" t="s">
        <v>826</v>
      </c>
      <c r="B11" s="269" t="s">
        <v>833</v>
      </c>
      <c r="C11" s="549">
        <v>5</v>
      </c>
      <c r="D11" s="549">
        <v>4</v>
      </c>
      <c r="E11" s="549">
        <v>4</v>
      </c>
      <c r="F11" s="549">
        <v>4</v>
      </c>
      <c r="G11" s="549"/>
      <c r="H11" s="549"/>
      <c r="I11" s="549"/>
      <c r="J11" s="549"/>
      <c r="K11" s="550">
        <v>0.3</v>
      </c>
      <c r="L11" s="550">
        <v>0.3</v>
      </c>
      <c r="M11" s="550">
        <v>0.3</v>
      </c>
      <c r="N11" s="550">
        <v>0.3</v>
      </c>
      <c r="O11" s="549"/>
      <c r="P11" s="549"/>
      <c r="Q11" s="549"/>
      <c r="R11" s="549"/>
      <c r="S11" s="550">
        <v>0</v>
      </c>
      <c r="T11" s="550">
        <v>0</v>
      </c>
      <c r="U11" s="550">
        <v>0</v>
      </c>
      <c r="V11" s="550">
        <v>0</v>
      </c>
      <c r="W11" s="550">
        <v>0.7</v>
      </c>
      <c r="X11" s="550">
        <v>0.75</v>
      </c>
      <c r="Y11" s="550">
        <v>0.75</v>
      </c>
      <c r="Z11" s="550">
        <v>0.75</v>
      </c>
      <c r="AA11" s="549"/>
      <c r="AB11" s="549"/>
      <c r="AC11" s="549"/>
      <c r="AD11" s="549"/>
      <c r="AE11" s="549"/>
      <c r="AF11" s="549"/>
      <c r="AG11" s="549"/>
      <c r="AH11" s="549"/>
      <c r="AI11" s="549"/>
      <c r="AJ11" s="549"/>
      <c r="AK11" s="549"/>
      <c r="AL11" s="549"/>
      <c r="AM11" s="549">
        <v>20</v>
      </c>
      <c r="AN11" s="549">
        <v>20</v>
      </c>
      <c r="AO11" s="549">
        <v>20</v>
      </c>
      <c r="AP11" s="549">
        <v>20</v>
      </c>
      <c r="AQ11" s="551">
        <v>2520</v>
      </c>
      <c r="AR11" s="551">
        <v>3500</v>
      </c>
      <c r="AS11" s="551">
        <v>3330</v>
      </c>
      <c r="AT11" s="551">
        <v>3170</v>
      </c>
      <c r="AU11" s="551"/>
      <c r="AV11" s="551"/>
      <c r="AW11" s="551"/>
      <c r="AX11" s="551"/>
      <c r="AY11" s="551">
        <v>145</v>
      </c>
      <c r="AZ11" s="551">
        <v>200</v>
      </c>
      <c r="BA11" s="551">
        <v>195</v>
      </c>
      <c r="BB11" s="551">
        <v>191</v>
      </c>
    </row>
    <row r="12" spans="1:54" ht="14.25">
      <c r="A12" s="311" t="s">
        <v>826</v>
      </c>
      <c r="B12" s="311" t="s">
        <v>834</v>
      </c>
      <c r="C12" s="549">
        <v>12</v>
      </c>
      <c r="D12" s="549">
        <v>10</v>
      </c>
      <c r="E12" s="549">
        <v>10</v>
      </c>
      <c r="F12" s="549">
        <v>10</v>
      </c>
      <c r="G12" s="549"/>
      <c r="H12" s="549"/>
      <c r="I12" s="549"/>
      <c r="J12" s="549"/>
      <c r="K12" s="550">
        <v>0.45</v>
      </c>
      <c r="L12" s="550">
        <v>0.45</v>
      </c>
      <c r="M12" s="550">
        <v>0.45</v>
      </c>
      <c r="N12" s="550">
        <v>0.45</v>
      </c>
      <c r="O12" s="549"/>
      <c r="P12" s="549"/>
      <c r="Q12" s="549"/>
      <c r="R12" s="549"/>
      <c r="S12" s="550">
        <v>0.2</v>
      </c>
      <c r="T12" s="550">
        <v>0.2</v>
      </c>
      <c r="U12" s="550">
        <v>0.2</v>
      </c>
      <c r="V12" s="550">
        <v>0.2</v>
      </c>
      <c r="W12" s="550">
        <v>0.7</v>
      </c>
      <c r="X12" s="550">
        <v>0.75</v>
      </c>
      <c r="Y12" s="550">
        <v>0.75</v>
      </c>
      <c r="Z12" s="550">
        <v>0.75</v>
      </c>
      <c r="AA12" s="549"/>
      <c r="AB12" s="549"/>
      <c r="AC12" s="549"/>
      <c r="AD12" s="549"/>
      <c r="AE12" s="549"/>
      <c r="AF12" s="549"/>
      <c r="AG12" s="549"/>
      <c r="AH12" s="549"/>
      <c r="AI12" s="549"/>
      <c r="AJ12" s="549"/>
      <c r="AK12" s="549"/>
      <c r="AL12" s="549"/>
      <c r="AM12" s="549">
        <v>20</v>
      </c>
      <c r="AN12" s="549">
        <v>20</v>
      </c>
      <c r="AO12" s="549">
        <v>20</v>
      </c>
      <c r="AP12" s="549">
        <v>20</v>
      </c>
      <c r="AQ12" s="551">
        <v>4000</v>
      </c>
      <c r="AR12" s="551">
        <v>4500</v>
      </c>
      <c r="AS12" s="551">
        <v>4280</v>
      </c>
      <c r="AT12" s="551">
        <v>4070</v>
      </c>
      <c r="AU12" s="551"/>
      <c r="AV12" s="551"/>
      <c r="AW12" s="551"/>
      <c r="AX12" s="551"/>
      <c r="AY12" s="551">
        <v>192</v>
      </c>
      <c r="AZ12" s="551">
        <v>251</v>
      </c>
      <c r="BA12" s="551">
        <v>247</v>
      </c>
      <c r="BB12" s="551">
        <v>243</v>
      </c>
    </row>
    <row r="13" spans="1:54" ht="14.25">
      <c r="A13" s="261" t="s">
        <v>837</v>
      </c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</row>
    <row r="14" spans="1:54" ht="14.25">
      <c r="A14" s="269" t="s">
        <v>826</v>
      </c>
      <c r="B14" s="269" t="s">
        <v>830</v>
      </c>
      <c r="C14">
        <v>12</v>
      </c>
      <c r="D14">
        <v>12</v>
      </c>
      <c r="E14">
        <v>12</v>
      </c>
      <c r="F14">
        <v>12</v>
      </c>
      <c r="K14" s="550">
        <v>1</v>
      </c>
      <c r="L14" s="550">
        <v>1</v>
      </c>
      <c r="M14" s="550">
        <v>1</v>
      </c>
      <c r="N14" s="550">
        <v>1</v>
      </c>
      <c r="S14" s="550">
        <v>1</v>
      </c>
      <c r="T14" s="550">
        <v>1</v>
      </c>
      <c r="U14" s="550">
        <v>1</v>
      </c>
      <c r="V14" s="550">
        <v>1</v>
      </c>
      <c r="W14" s="550">
        <v>0.96</v>
      </c>
      <c r="X14" s="550">
        <v>0.97</v>
      </c>
      <c r="Y14" s="550">
        <v>0.97</v>
      </c>
      <c r="Z14" s="550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>
      <c r="A15" s="269" t="s">
        <v>827</v>
      </c>
      <c r="B15" s="269" t="s">
        <v>830</v>
      </c>
      <c r="C15">
        <v>12</v>
      </c>
      <c r="D15">
        <v>12</v>
      </c>
      <c r="E15">
        <v>12</v>
      </c>
      <c r="F15">
        <v>12</v>
      </c>
      <c r="K15" s="550">
        <v>1</v>
      </c>
      <c r="L15" s="550">
        <v>1</v>
      </c>
      <c r="M15" s="550">
        <v>1</v>
      </c>
      <c r="N15" s="550">
        <v>1</v>
      </c>
      <c r="S15" s="550">
        <v>1</v>
      </c>
      <c r="T15" s="550">
        <v>1</v>
      </c>
      <c r="U15" s="550">
        <v>1</v>
      </c>
      <c r="V15" s="550">
        <v>1</v>
      </c>
      <c r="W15" s="550">
        <v>0.96</v>
      </c>
      <c r="X15" s="550">
        <v>0.97</v>
      </c>
      <c r="Y15" s="550">
        <v>0.97</v>
      </c>
      <c r="Z15" s="550">
        <v>0.98</v>
      </c>
      <c r="AM15">
        <v>25</v>
      </c>
      <c r="AN15">
        <v>25</v>
      </c>
      <c r="AO15">
        <v>25</v>
      </c>
      <c r="AP15">
        <v>25</v>
      </c>
      <c r="AQ15">
        <v>2410</v>
      </c>
      <c r="AR15">
        <v>2280</v>
      </c>
      <c r="AS15">
        <v>2150</v>
      </c>
      <c r="AT15">
        <v>2030</v>
      </c>
      <c r="AY15">
        <v>53</v>
      </c>
      <c r="AZ15">
        <v>51</v>
      </c>
      <c r="BA15">
        <v>48</v>
      </c>
      <c r="BB15">
        <v>46</v>
      </c>
    </row>
    <row r="16" spans="1:54" ht="14.25">
      <c r="A16" s="311" t="s">
        <v>826</v>
      </c>
      <c r="B16" s="311" t="s">
        <v>831</v>
      </c>
      <c r="C16">
        <v>12</v>
      </c>
      <c r="D16">
        <v>12</v>
      </c>
      <c r="E16">
        <v>12</v>
      </c>
      <c r="F16">
        <v>12</v>
      </c>
      <c r="K16" s="550">
        <v>1</v>
      </c>
      <c r="L16" s="550">
        <v>1</v>
      </c>
      <c r="M16" s="550">
        <v>1</v>
      </c>
      <c r="N16" s="550">
        <v>1</v>
      </c>
      <c r="S16" s="550">
        <v>1</v>
      </c>
      <c r="T16" s="550">
        <v>1</v>
      </c>
      <c r="U16" s="550">
        <v>1</v>
      </c>
      <c r="V16" s="550">
        <v>1</v>
      </c>
      <c r="W16" s="550">
        <v>1</v>
      </c>
      <c r="X16" s="550">
        <v>1</v>
      </c>
      <c r="Y16" s="550">
        <v>1</v>
      </c>
      <c r="Z16" s="550">
        <v>1</v>
      </c>
      <c r="AM16">
        <v>25</v>
      </c>
      <c r="AN16">
        <v>25</v>
      </c>
      <c r="AO16">
        <v>25</v>
      </c>
      <c r="AP16">
        <v>25</v>
      </c>
      <c r="AQ16">
        <v>2170</v>
      </c>
      <c r="AR16">
        <v>2060</v>
      </c>
      <c r="AS16">
        <v>1970</v>
      </c>
      <c r="AT16">
        <v>1870</v>
      </c>
      <c r="AY16">
        <v>49</v>
      </c>
      <c r="AZ16">
        <v>48</v>
      </c>
      <c r="BA16">
        <v>45</v>
      </c>
      <c r="BB16">
        <v>43</v>
      </c>
    </row>
    <row r="17" spans="1:54" ht="14.25">
      <c r="A17" s="269" t="s">
        <v>827</v>
      </c>
      <c r="B17" s="269" t="s">
        <v>831</v>
      </c>
      <c r="C17">
        <v>12</v>
      </c>
      <c r="D17">
        <v>12</v>
      </c>
      <c r="E17">
        <v>12</v>
      </c>
      <c r="F17">
        <v>12</v>
      </c>
      <c r="K17" s="550">
        <v>1</v>
      </c>
      <c r="L17" s="550">
        <v>1</v>
      </c>
      <c r="M17" s="550">
        <v>1</v>
      </c>
      <c r="N17" s="550">
        <v>1</v>
      </c>
      <c r="S17" s="550">
        <v>1</v>
      </c>
      <c r="T17" s="550">
        <v>1</v>
      </c>
      <c r="U17" s="550">
        <v>1</v>
      </c>
      <c r="V17" s="550">
        <v>1</v>
      </c>
      <c r="W17" s="550">
        <v>1</v>
      </c>
      <c r="X17" s="550">
        <v>1</v>
      </c>
      <c r="Y17" s="550">
        <v>1</v>
      </c>
      <c r="Z17" s="550">
        <v>1</v>
      </c>
      <c r="AM17">
        <v>25</v>
      </c>
      <c r="AN17">
        <v>25</v>
      </c>
      <c r="AO17">
        <v>25</v>
      </c>
      <c r="AP17">
        <v>25</v>
      </c>
      <c r="AQ17">
        <v>2170</v>
      </c>
      <c r="AR17">
        <v>2060</v>
      </c>
      <c r="AS17">
        <v>1970</v>
      </c>
      <c r="AT17">
        <v>1870</v>
      </c>
      <c r="AY17">
        <v>49</v>
      </c>
      <c r="AZ17">
        <v>48</v>
      </c>
      <c r="BA17">
        <v>45</v>
      </c>
      <c r="BB17">
        <v>43</v>
      </c>
    </row>
    <row r="18" spans="1:54" ht="14.25">
      <c r="A18" s="261" t="s">
        <v>836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</row>
    <row r="19" spans="1:54" ht="14.25">
      <c r="A19" s="269" t="s">
        <v>826</v>
      </c>
      <c r="B19" s="269" t="s">
        <v>835</v>
      </c>
    </row>
  </sheetData>
  <mergeCells count="13">
    <mergeCell ref="W2:Z2"/>
    <mergeCell ref="C2:F2"/>
    <mergeCell ref="G2:J2"/>
    <mergeCell ref="K2:N2"/>
    <mergeCell ref="O2:R2"/>
    <mergeCell ref="S2:V2"/>
    <mergeCell ref="AY2:BB2"/>
    <mergeCell ref="AA2:AD2"/>
    <mergeCell ref="AE2:AH2"/>
    <mergeCell ref="AI2:AL2"/>
    <mergeCell ref="AM2:AP2"/>
    <mergeCell ref="AQ2:AT2"/>
    <mergeCell ref="AU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64"/>
  <sheetViews>
    <sheetView workbookViewId="0">
      <selection sqref="A1:A2"/>
    </sheetView>
  </sheetViews>
  <sheetFormatPr defaultRowHeight="12.75"/>
  <cols>
    <col min="1" max="1" width="34.42578125" customWidth="1"/>
    <col min="20" max="25" width="16.42578125" customWidth="1"/>
  </cols>
  <sheetData>
    <row r="1" spans="1:14">
      <c r="A1" s="606" t="s">
        <v>584</v>
      </c>
      <c r="B1" s="608" t="s">
        <v>585</v>
      </c>
      <c r="C1" s="609"/>
      <c r="D1" s="609"/>
      <c r="E1" s="609"/>
      <c r="F1" s="610"/>
      <c r="G1" s="608" t="s">
        <v>586</v>
      </c>
      <c r="H1" s="609"/>
      <c r="I1" s="609"/>
      <c r="J1" s="609"/>
      <c r="K1" s="610"/>
    </row>
    <row r="2" spans="1:14" ht="13.5" thickBot="1">
      <c r="A2" s="607"/>
      <c r="B2" s="416" t="s">
        <v>254</v>
      </c>
      <c r="C2" s="417" t="s">
        <v>587</v>
      </c>
      <c r="D2" s="417" t="s">
        <v>588</v>
      </c>
      <c r="E2" s="417" t="s">
        <v>589</v>
      </c>
      <c r="F2" s="418" t="s">
        <v>590</v>
      </c>
      <c r="G2" s="416" t="s">
        <v>254</v>
      </c>
      <c r="H2" s="417" t="s">
        <v>587</v>
      </c>
      <c r="I2" s="417" t="s">
        <v>588</v>
      </c>
      <c r="J2" s="417" t="s">
        <v>589</v>
      </c>
      <c r="K2" s="418" t="s">
        <v>590</v>
      </c>
      <c r="M2" s="419"/>
    </row>
    <row r="3" spans="1:14">
      <c r="A3" s="420" t="s">
        <v>591</v>
      </c>
      <c r="B3" s="421">
        <f>SUM(C3:F3)</f>
        <v>113.577</v>
      </c>
      <c r="C3" s="422">
        <v>94.888999999999996</v>
      </c>
      <c r="D3" s="423">
        <v>2.831</v>
      </c>
      <c r="E3" s="423"/>
      <c r="F3" s="424">
        <v>15.856999999999999</v>
      </c>
      <c r="G3" s="421">
        <f>B3/3.6</f>
        <v>31.549166666666665</v>
      </c>
      <c r="H3" s="425">
        <f>C3/3.6</f>
        <v>26.358055555555552</v>
      </c>
      <c r="I3" s="425">
        <f>D3/3.6</f>
        <v>0.7863888888888888</v>
      </c>
      <c r="J3" s="425">
        <f>E3/3.6</f>
        <v>0</v>
      </c>
      <c r="K3" s="426">
        <f>F3/3.6</f>
        <v>4.4047222222222215</v>
      </c>
      <c r="M3" s="427"/>
      <c r="N3" s="428"/>
    </row>
    <row r="7" spans="1:14" ht="15">
      <c r="A7" s="603" t="s">
        <v>587</v>
      </c>
      <c r="B7" s="603"/>
      <c r="C7" s="603"/>
      <c r="D7" s="603"/>
    </row>
    <row r="8" spans="1:14" ht="15">
      <c r="A8" s="429" t="s">
        <v>592</v>
      </c>
      <c r="B8" s="429">
        <v>2015</v>
      </c>
      <c r="C8" s="429">
        <v>2020</v>
      </c>
      <c r="D8" s="429">
        <v>2030</v>
      </c>
    </row>
    <row r="9" spans="1:14">
      <c r="A9" t="s">
        <v>593</v>
      </c>
      <c r="C9">
        <v>31.9</v>
      </c>
      <c r="D9">
        <v>36.299999999999997</v>
      </c>
    </row>
    <row r="10" spans="1:14">
      <c r="A10" t="s">
        <v>594</v>
      </c>
      <c r="C10" s="362">
        <v>0.4</v>
      </c>
      <c r="D10" s="362">
        <v>0.7</v>
      </c>
    </row>
    <row r="11" spans="1:14">
      <c r="A11" t="s">
        <v>595</v>
      </c>
      <c r="C11">
        <f>C9*(1-C10)</f>
        <v>19.139999999999997</v>
      </c>
      <c r="D11">
        <f>D9*(1-D10)</f>
        <v>10.89</v>
      </c>
    </row>
    <row r="12" spans="1:14">
      <c r="A12" t="s">
        <v>596</v>
      </c>
      <c r="C12" s="362">
        <v>0.5</v>
      </c>
      <c r="D12" s="362">
        <f>C12</f>
        <v>0.5</v>
      </c>
    </row>
    <row r="13" spans="1:14">
      <c r="A13" t="s">
        <v>597</v>
      </c>
      <c r="C13" s="362">
        <v>0.4</v>
      </c>
      <c r="D13" s="362">
        <f>C13</f>
        <v>0.4</v>
      </c>
    </row>
    <row r="14" spans="1:14">
      <c r="A14" t="s">
        <v>598</v>
      </c>
      <c r="C14" s="428">
        <f>(C11/C12)*C13</f>
        <v>15.311999999999998</v>
      </c>
      <c r="D14" s="428">
        <f>(D11/D12)*D13</f>
        <v>8.7120000000000015</v>
      </c>
    </row>
    <row r="15" spans="1:14">
      <c r="A15" t="s">
        <v>599</v>
      </c>
      <c r="C15">
        <f>C14*3600</f>
        <v>55123.19999999999</v>
      </c>
      <c r="D15">
        <f>D14*3600</f>
        <v>31363.200000000004</v>
      </c>
    </row>
    <row r="16" spans="1:14">
      <c r="A16" t="s">
        <v>600</v>
      </c>
      <c r="B16" s="428">
        <f>C3</f>
        <v>94.888999999999996</v>
      </c>
      <c r="C16" s="428">
        <f>C15/1000</f>
        <v>55.12319999999999</v>
      </c>
      <c r="D16" s="445">
        <f>D15/1000</f>
        <v>31.363200000000003</v>
      </c>
    </row>
    <row r="17" spans="1:30">
      <c r="B17" s="428"/>
      <c r="C17" s="428"/>
      <c r="D17" s="428"/>
    </row>
    <row r="18" spans="1:30" ht="15">
      <c r="A18" s="603" t="s">
        <v>601</v>
      </c>
      <c r="B18" s="603"/>
      <c r="C18" s="603"/>
      <c r="D18" s="603"/>
    </row>
    <row r="19" spans="1:30" ht="15">
      <c r="A19" s="429" t="s">
        <v>592</v>
      </c>
      <c r="B19" s="429"/>
      <c r="C19" s="429">
        <v>2020</v>
      </c>
      <c r="D19" s="429">
        <v>2030</v>
      </c>
    </row>
    <row r="20" spans="1:30">
      <c r="A20" t="s">
        <v>602</v>
      </c>
      <c r="C20">
        <f>C9*C10</f>
        <v>12.76</v>
      </c>
      <c r="D20">
        <f>D9*D10</f>
        <v>25.409999999999997</v>
      </c>
    </row>
    <row r="21" spans="1:30" ht="15">
      <c r="A21" t="s">
        <v>603</v>
      </c>
      <c r="C21" s="430">
        <v>0.127</v>
      </c>
      <c r="D21" s="431">
        <v>0.1</v>
      </c>
    </row>
    <row r="22" spans="1:30">
      <c r="A22" t="s">
        <v>604</v>
      </c>
      <c r="C22" s="1">
        <f>C21*(C20/(1-C21))</f>
        <v>1.8562657502863689</v>
      </c>
      <c r="D22" s="1">
        <f>D21*(D20/(1-D21))</f>
        <v>2.8233333333333328</v>
      </c>
    </row>
    <row r="23" spans="1:30">
      <c r="A23" t="s">
        <v>605</v>
      </c>
      <c r="C23" s="415">
        <v>3</v>
      </c>
      <c r="D23">
        <v>3</v>
      </c>
    </row>
    <row r="24" spans="1:30">
      <c r="A24" t="s">
        <v>606</v>
      </c>
      <c r="C24" s="1">
        <f>C23*C22</f>
        <v>5.5687972508591068</v>
      </c>
      <c r="D24" s="1">
        <f>D23*D22</f>
        <v>8.4699999999999989</v>
      </c>
    </row>
    <row r="25" spans="1:30">
      <c r="A25" t="s">
        <v>607</v>
      </c>
      <c r="C25" s="415">
        <f>C24*3600</f>
        <v>20047.670103092783</v>
      </c>
      <c r="D25" s="415">
        <f>D24*3600</f>
        <v>30491.999999999996</v>
      </c>
    </row>
    <row r="26" spans="1:30">
      <c r="A26" t="s">
        <v>608</v>
      </c>
      <c r="C26" s="428">
        <f>C25/1000</f>
        <v>20.047670103092784</v>
      </c>
      <c r="D26" s="445">
        <f>D25/1000</f>
        <v>30.491999999999997</v>
      </c>
    </row>
    <row r="28" spans="1:30" ht="15">
      <c r="A28" s="603" t="s">
        <v>609</v>
      </c>
      <c r="B28" s="603"/>
      <c r="C28" s="603"/>
      <c r="D28" s="603"/>
    </row>
    <row r="29" spans="1:30" ht="30">
      <c r="A29" s="429" t="s">
        <v>592</v>
      </c>
      <c r="B29" s="429">
        <v>2015</v>
      </c>
      <c r="C29" s="429">
        <v>2020</v>
      </c>
      <c r="D29" s="429">
        <v>2030</v>
      </c>
      <c r="T29" s="410"/>
      <c r="U29" s="411"/>
      <c r="V29" s="412" t="s">
        <v>570</v>
      </c>
      <c r="W29" s="412" t="s">
        <v>571</v>
      </c>
      <c r="X29" s="412" t="s">
        <v>572</v>
      </c>
      <c r="Y29" s="412" t="s">
        <v>573</v>
      </c>
    </row>
    <row r="30" spans="1:30">
      <c r="A30" t="s">
        <v>610</v>
      </c>
      <c r="B30">
        <v>18</v>
      </c>
      <c r="C30">
        <f>B30+60</f>
        <v>78</v>
      </c>
      <c r="D30">
        <f>C30+18.5</f>
        <v>96.5</v>
      </c>
      <c r="T30" s="410"/>
      <c r="U30" s="410" t="s">
        <v>574</v>
      </c>
      <c r="V30" s="410" t="s">
        <v>575</v>
      </c>
      <c r="W30" s="410" t="s">
        <v>576</v>
      </c>
      <c r="X30" s="410" t="s">
        <v>577</v>
      </c>
      <c r="Y30" s="410" t="s">
        <v>578</v>
      </c>
    </row>
    <row r="31" spans="1:30" ht="15">
      <c r="A31" t="s">
        <v>611</v>
      </c>
      <c r="B31" s="362">
        <v>0.25</v>
      </c>
      <c r="C31" s="362">
        <f>B31</f>
        <v>0.25</v>
      </c>
      <c r="D31" s="362">
        <f>C31</f>
        <v>0.25</v>
      </c>
      <c r="T31" s="411" t="s">
        <v>579</v>
      </c>
      <c r="U31" s="410">
        <v>311.65399600000001</v>
      </c>
      <c r="V31" s="410">
        <v>8845.3479520000001</v>
      </c>
      <c r="W31" s="410">
        <v>22461.807872000001</v>
      </c>
      <c r="X31" s="410">
        <v>28682.778717000001</v>
      </c>
      <c r="Y31" s="410">
        <v>8653.6989190000004</v>
      </c>
    </row>
    <row r="32" spans="1:30" ht="15">
      <c r="A32" t="s">
        <v>612</v>
      </c>
      <c r="B32" s="415">
        <f>B30/B31</f>
        <v>72</v>
      </c>
      <c r="C32" s="415">
        <f>C30/C31</f>
        <v>312</v>
      </c>
      <c r="D32" s="415">
        <f>D30/D31</f>
        <v>386</v>
      </c>
      <c r="T32" s="411" t="s">
        <v>580</v>
      </c>
      <c r="U32" s="413">
        <v>2.9555506715861044E-3</v>
      </c>
      <c r="V32" s="443">
        <v>8.3884289678565108E-2</v>
      </c>
      <c r="W32" s="443">
        <v>0.21301511353355998</v>
      </c>
      <c r="X32" s="443">
        <v>0.2720112913295839</v>
      </c>
      <c r="Y32" s="443">
        <v>8.2066798372623442E-2</v>
      </c>
      <c r="AA32" s="444">
        <f>SUM(V32:Y32)</f>
        <v>0.65097749291433249</v>
      </c>
      <c r="AD32" t="s">
        <v>641</v>
      </c>
    </row>
    <row r="33" spans="1:30" ht="15">
      <c r="A33" t="s">
        <v>613</v>
      </c>
      <c r="B33" s="362">
        <v>0.8</v>
      </c>
      <c r="C33" s="362">
        <f>B33</f>
        <v>0.8</v>
      </c>
      <c r="D33" s="362">
        <f>C33</f>
        <v>0.8</v>
      </c>
      <c r="T33" s="411" t="s">
        <v>93</v>
      </c>
      <c r="U33" s="414"/>
      <c r="V33" s="414">
        <v>8</v>
      </c>
      <c r="W33" s="414">
        <v>6</v>
      </c>
      <c r="X33" s="414">
        <v>3.7</v>
      </c>
      <c r="Y33" s="414">
        <v>1.9</v>
      </c>
      <c r="AD33" s="362">
        <v>0.65</v>
      </c>
    </row>
    <row r="34" spans="1:30" ht="15">
      <c r="A34" t="s">
        <v>614</v>
      </c>
      <c r="B34" s="362">
        <v>0.7</v>
      </c>
      <c r="C34" s="362">
        <f>B34</f>
        <v>0.7</v>
      </c>
      <c r="D34" s="362">
        <f>C34</f>
        <v>0.7</v>
      </c>
      <c r="T34" s="411" t="s">
        <v>581</v>
      </c>
      <c r="U34" s="410"/>
      <c r="V34" s="410">
        <v>1387</v>
      </c>
      <c r="W34" s="410">
        <v>2642</v>
      </c>
      <c r="X34" s="410">
        <v>2080</v>
      </c>
      <c r="Y34" s="410">
        <v>322</v>
      </c>
    </row>
    <row r="35" spans="1:30" ht="15">
      <c r="A35" t="s">
        <v>615</v>
      </c>
      <c r="B35" s="415">
        <f>(B32*8760*B33*B34)</f>
        <v>353203.19999999995</v>
      </c>
      <c r="C35" s="415">
        <f>(C32*8760*C33*C34)</f>
        <v>1530547.2</v>
      </c>
      <c r="D35" s="415">
        <f>(D32*8760*D33*D34)</f>
        <v>1893561.5999999999</v>
      </c>
      <c r="T35" s="411" t="s">
        <v>582</v>
      </c>
      <c r="U35" s="410"/>
      <c r="V35" s="442">
        <f t="shared" ref="V35:X35" si="0">V34*110%</f>
        <v>1525.7</v>
      </c>
      <c r="W35" s="442">
        <f>W34*110%</f>
        <v>2906.2000000000003</v>
      </c>
      <c r="X35" s="442">
        <f t="shared" si="0"/>
        <v>2288</v>
      </c>
      <c r="Y35" s="442">
        <f>Y34*110%</f>
        <v>354.20000000000005</v>
      </c>
    </row>
    <row r="36" spans="1:30">
      <c r="A36" t="s">
        <v>586</v>
      </c>
      <c r="B36" s="428">
        <f>B35/10^6</f>
        <v>0.35320319999999994</v>
      </c>
      <c r="C36" s="428">
        <f>C35/10^6</f>
        <v>1.5305472</v>
      </c>
      <c r="D36" s="428">
        <f>D35/10^6</f>
        <v>1.8935616</v>
      </c>
      <c r="T36" s="415"/>
      <c r="U36" s="415"/>
      <c r="V36" s="415"/>
      <c r="W36" s="415"/>
      <c r="X36" s="415"/>
      <c r="Y36" s="415"/>
    </row>
    <row r="37" spans="1:30">
      <c r="A37" t="s">
        <v>616</v>
      </c>
      <c r="B37" s="415">
        <f>B36*3600</f>
        <v>1271.5315199999998</v>
      </c>
      <c r="C37" s="415">
        <f>C36*3600</f>
        <v>5509.9699199999995</v>
      </c>
      <c r="D37" s="415">
        <f>D36*3600</f>
        <v>6816.8217599999998</v>
      </c>
      <c r="T37" s="415" t="s">
        <v>583</v>
      </c>
      <c r="U37" s="415"/>
      <c r="V37" s="415"/>
      <c r="W37" s="415"/>
      <c r="X37" s="415"/>
      <c r="Y37" s="415"/>
    </row>
    <row r="38" spans="1:30">
      <c r="A38" t="s">
        <v>585</v>
      </c>
      <c r="B38" s="1">
        <f>B37/1000</f>
        <v>1.2715315199999997</v>
      </c>
      <c r="C38" s="1">
        <f>C37/1000</f>
        <v>5.5099699199999996</v>
      </c>
      <c r="D38" s="446">
        <f>D37/1000</f>
        <v>6.8168217599999998</v>
      </c>
    </row>
    <row r="39" spans="1:30">
      <c r="T39" t="s">
        <v>628</v>
      </c>
      <c r="Z39">
        <v>2018</v>
      </c>
    </row>
    <row r="40" spans="1:30" ht="15">
      <c r="A40" s="603" t="s">
        <v>590</v>
      </c>
      <c r="B40" s="603"/>
      <c r="C40" s="603"/>
      <c r="D40" s="603"/>
      <c r="S40" t="s">
        <v>5</v>
      </c>
      <c r="T40" t="s">
        <v>629</v>
      </c>
      <c r="V40">
        <v>101.7</v>
      </c>
      <c r="W40" t="s">
        <v>13</v>
      </c>
      <c r="Y40" t="s">
        <v>632</v>
      </c>
      <c r="Z40">
        <v>4.6900000000000004</v>
      </c>
      <c r="AA40" t="s">
        <v>13</v>
      </c>
    </row>
    <row r="41" spans="1:30" ht="15">
      <c r="A41" s="429" t="s">
        <v>592</v>
      </c>
      <c r="B41" s="429">
        <v>2015</v>
      </c>
      <c r="D41" s="429">
        <v>2030</v>
      </c>
      <c r="S41" t="s">
        <v>631</v>
      </c>
      <c r="T41" t="s">
        <v>630</v>
      </c>
      <c r="V41">
        <v>26.74</v>
      </c>
      <c r="W41" t="s">
        <v>13</v>
      </c>
      <c r="Y41" t="s">
        <v>633</v>
      </c>
      <c r="Z41">
        <v>37.79</v>
      </c>
      <c r="AA41" t="s">
        <v>13</v>
      </c>
    </row>
    <row r="42" spans="1:30" ht="15">
      <c r="A42" t="s">
        <v>617</v>
      </c>
      <c r="B42" s="1">
        <f>F3</f>
        <v>15.856999999999999</v>
      </c>
      <c r="D42" s="447">
        <f>B42</f>
        <v>15.856999999999999</v>
      </c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5" spans="1:30" ht="15">
      <c r="A45" s="603" t="s">
        <v>618</v>
      </c>
      <c r="B45" s="603"/>
      <c r="C45" s="603"/>
      <c r="D45" s="603"/>
    </row>
    <row r="46" spans="1:30" ht="15">
      <c r="A46" s="429" t="s">
        <v>592</v>
      </c>
      <c r="B46" s="429">
        <v>2018</v>
      </c>
      <c r="C46" s="429">
        <v>2020</v>
      </c>
      <c r="D46" s="429">
        <v>2030</v>
      </c>
      <c r="F46" s="429" t="s">
        <v>619</v>
      </c>
    </row>
    <row r="47" spans="1:30">
      <c r="A47" t="s">
        <v>620</v>
      </c>
      <c r="B47">
        <v>400</v>
      </c>
      <c r="C47">
        <v>700</v>
      </c>
      <c r="D47">
        <v>1400</v>
      </c>
      <c r="Y47" t="s">
        <v>636</v>
      </c>
    </row>
    <row r="48" spans="1:30" ht="30" customHeight="1">
      <c r="A48" s="432" t="s">
        <v>621</v>
      </c>
      <c r="B48" s="433">
        <v>0.5</v>
      </c>
      <c r="C48" s="433">
        <f>B48</f>
        <v>0.5</v>
      </c>
      <c r="D48" s="433">
        <f>C48</f>
        <v>0.5</v>
      </c>
      <c r="Y48" t="s">
        <v>635</v>
      </c>
      <c r="Z48" s="604" t="s">
        <v>573</v>
      </c>
      <c r="AA48" s="605"/>
      <c r="AB48" s="605"/>
    </row>
    <row r="49" spans="1:28">
      <c r="A49" t="s">
        <v>622</v>
      </c>
      <c r="B49">
        <f>B48*B47</f>
        <v>200</v>
      </c>
      <c r="C49">
        <f t="shared" ref="C49:D49" si="1">C48*C47</f>
        <v>350</v>
      </c>
      <c r="D49">
        <f t="shared" si="1"/>
        <v>700</v>
      </c>
      <c r="Y49" t="s">
        <v>632</v>
      </c>
      <c r="Z49">
        <v>0.35792764326805798</v>
      </c>
    </row>
    <row r="50" spans="1:28">
      <c r="A50" t="s">
        <v>623</v>
      </c>
      <c r="B50" s="362">
        <v>1</v>
      </c>
      <c r="C50" s="362">
        <f>B50</f>
        <v>1</v>
      </c>
      <c r="D50" s="362">
        <f>C50</f>
        <v>1</v>
      </c>
      <c r="Y50" t="s">
        <v>633</v>
      </c>
      <c r="Z50">
        <v>0.5922178577259587</v>
      </c>
    </row>
    <row r="51" spans="1:28">
      <c r="A51" t="s">
        <v>624</v>
      </c>
      <c r="B51">
        <f>B49*B50*8760</f>
        <v>1752000</v>
      </c>
      <c r="C51">
        <f>C49*C50*8760</f>
        <v>3066000</v>
      </c>
      <c r="D51">
        <f>D49*D50*8760</f>
        <v>6132000</v>
      </c>
      <c r="Y51" t="s">
        <v>634</v>
      </c>
      <c r="Z51">
        <v>5.2470383697893502E-2</v>
      </c>
    </row>
    <row r="52" spans="1:28">
      <c r="A52" t="s">
        <v>625</v>
      </c>
      <c r="B52" s="428">
        <f>B51/10^6</f>
        <v>1.752</v>
      </c>
      <c r="C52" s="428">
        <f>C51/10^6</f>
        <v>3.0659999999999998</v>
      </c>
      <c r="D52" s="428">
        <f>D51/10^6</f>
        <v>6.1319999999999997</v>
      </c>
      <c r="Y52" t="s">
        <v>640</v>
      </c>
      <c r="Z52">
        <f>V41*AD33*Y32</f>
        <v>1.4264030225145681</v>
      </c>
      <c r="AB52">
        <f>V41*(AD33/Y32)</f>
        <v>211.79088674913027</v>
      </c>
    </row>
    <row r="53" spans="1:28" ht="15">
      <c r="A53" t="s">
        <v>626</v>
      </c>
      <c r="B53" s="415">
        <f>B52*3600</f>
        <v>6307.2</v>
      </c>
      <c r="C53" s="415">
        <f>C52*3600</f>
        <v>11037.599999999999</v>
      </c>
      <c r="D53" s="415">
        <f>D52*3600</f>
        <v>22075.199999999997</v>
      </c>
      <c r="Y53" t="s">
        <v>637</v>
      </c>
      <c r="Z53" s="604" t="s">
        <v>572</v>
      </c>
      <c r="AA53" s="605"/>
      <c r="AB53" s="605"/>
    </row>
    <row r="54" spans="1:28">
      <c r="A54" t="s">
        <v>627</v>
      </c>
      <c r="B54" s="1">
        <f>B53/1000</f>
        <v>6.3071999999999999</v>
      </c>
      <c r="C54" s="1">
        <f>C53/1000</f>
        <v>11.037599999999999</v>
      </c>
      <c r="D54" s="446">
        <f>D53/1000</f>
        <v>22.075199999999999</v>
      </c>
      <c r="Y54" t="s">
        <v>632</v>
      </c>
      <c r="Z54">
        <v>0.31966635214720912</v>
      </c>
    </row>
    <row r="55" spans="1:28">
      <c r="Y55" t="s">
        <v>633</v>
      </c>
      <c r="Z55">
        <v>0.60404221809878245</v>
      </c>
    </row>
    <row r="56" spans="1:28">
      <c r="Y56" t="s">
        <v>634</v>
      </c>
      <c r="Z56">
        <v>7.6291429754008364E-2</v>
      </c>
    </row>
    <row r="57" spans="1:28">
      <c r="Y57" t="s">
        <v>640</v>
      </c>
    </row>
    <row r="58" spans="1:28" ht="15">
      <c r="A58" s="434" t="str">
        <f>A54</f>
        <v>Excess Heat Production (PJ)</v>
      </c>
      <c r="B58" s="434">
        <v>2020</v>
      </c>
      <c r="C58" s="434">
        <v>2030</v>
      </c>
    </row>
    <row r="59" spans="1:28" ht="60" customHeight="1">
      <c r="A59" s="435" t="str">
        <f>A7</f>
        <v>Power Plants</v>
      </c>
      <c r="B59" s="436">
        <f>C16</f>
        <v>55.12319999999999</v>
      </c>
      <c r="C59" s="436">
        <f>D16</f>
        <v>31.363200000000003</v>
      </c>
      <c r="Y59" t="s">
        <v>638</v>
      </c>
      <c r="Z59" s="604" t="s">
        <v>639</v>
      </c>
      <c r="AA59" s="605"/>
      <c r="AB59" s="605"/>
    </row>
    <row r="60" spans="1:28">
      <c r="A60" s="435" t="str">
        <f>A18</f>
        <v>Excess Renewable Electricity via Heat Pump</v>
      </c>
      <c r="B60" s="437">
        <f>C26</f>
        <v>20.047670103092784</v>
      </c>
      <c r="C60" s="437">
        <f>D26</f>
        <v>30.491999999999997</v>
      </c>
      <c r="Y60" t="s">
        <v>632</v>
      </c>
      <c r="Z60">
        <v>0.20014125552486003</v>
      </c>
    </row>
    <row r="61" spans="1:28">
      <c r="A61" s="435" t="str">
        <f>A28</f>
        <v>Waste Incinteration</v>
      </c>
      <c r="B61" s="436">
        <f>C38</f>
        <v>5.5099699199999996</v>
      </c>
      <c r="C61" s="436">
        <f>D38</f>
        <v>6.8168217599999998</v>
      </c>
      <c r="Y61" t="s">
        <v>633</v>
      </c>
      <c r="Z61">
        <v>0.54761388560430635</v>
      </c>
    </row>
    <row r="62" spans="1:28">
      <c r="A62" s="435" t="str">
        <f>A40</f>
        <v>Industrial Excess Heat</v>
      </c>
      <c r="B62" s="436">
        <f>B42</f>
        <v>15.856999999999999</v>
      </c>
      <c r="C62" s="436">
        <f>D42</f>
        <v>15.856999999999999</v>
      </c>
      <c r="Y62" t="s">
        <v>634</v>
      </c>
      <c r="Z62">
        <v>0.25224485887083364</v>
      </c>
    </row>
    <row r="63" spans="1:28" ht="13.5" thickBot="1">
      <c r="A63" s="438" t="str">
        <f>A45</f>
        <v>Data Centres</v>
      </c>
      <c r="B63" s="439">
        <f>C54</f>
        <v>11.037599999999999</v>
      </c>
      <c r="C63" s="439">
        <f>D54</f>
        <v>22.075199999999999</v>
      </c>
      <c r="Y63" t="s">
        <v>640</v>
      </c>
    </row>
    <row r="64" spans="1:28" ht="15.75" thickTop="1">
      <c r="A64" s="440" t="s">
        <v>254</v>
      </c>
      <c r="B64" s="441">
        <f>SUM(B59:B63)</f>
        <v>107.57544002309277</v>
      </c>
      <c r="C64" s="441">
        <f>SUM(C59:C63)</f>
        <v>106.60422175999999</v>
      </c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2024-08-26T14:47:23Z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802440822124481</vt:r8>
  </property>
</Properties>
</file>