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\SuppXLS\"/>
    </mc:Choice>
  </mc:AlternateContent>
  <xr:revisionPtr revIDLastSave="0" documentId="13_ncr:1_{9A45167F-001C-4415-BA4B-2202657041E5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IND" sheetId="2" r:id="rId1"/>
    <sheet name="msw" sheetId="1" r:id="rId2"/>
    <sheet name="IND_UCs" sheetId="3" r:id="rId3"/>
  </sheets>
  <definedNames>
    <definedName name="__123Graph_AEUMILKPN" hidden="1">#REF!</definedName>
    <definedName name="_1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3" l="1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L68" i="3"/>
  <c r="I68" i="3"/>
  <c r="E68" i="3"/>
  <c r="B68" i="3" s="1"/>
  <c r="L67" i="3"/>
  <c r="I67" i="3"/>
  <c r="E67" i="3"/>
  <c r="B67" i="3" s="1"/>
  <c r="L66" i="3"/>
  <c r="I66" i="3"/>
  <c r="E66" i="3"/>
  <c r="B66" i="3" s="1"/>
  <c r="L65" i="3"/>
  <c r="I65" i="3"/>
  <c r="E65" i="3"/>
  <c r="B65" i="3" s="1"/>
  <c r="L64" i="3"/>
  <c r="I64" i="3"/>
  <c r="E64" i="3"/>
  <c r="B64" i="3" s="1"/>
  <c r="L63" i="3"/>
  <c r="I63" i="3"/>
  <c r="E63" i="3"/>
  <c r="B63" i="3"/>
  <c r="L62" i="3"/>
  <c r="I62" i="3"/>
  <c r="E62" i="3"/>
  <c r="B62" i="3"/>
  <c r="L61" i="3"/>
  <c r="I61" i="3"/>
  <c r="E61" i="3"/>
  <c r="B61" i="3" s="1"/>
  <c r="L60" i="3"/>
  <c r="I60" i="3"/>
  <c r="E60" i="3"/>
  <c r="B60" i="3" s="1"/>
  <c r="L59" i="3"/>
  <c r="I59" i="3"/>
  <c r="E59" i="3"/>
  <c r="B59" i="3" s="1"/>
  <c r="L58" i="3"/>
  <c r="I58" i="3"/>
  <c r="E58" i="3"/>
  <c r="B58" i="3" s="1"/>
  <c r="L57" i="3"/>
  <c r="I57" i="3"/>
  <c r="E57" i="3"/>
  <c r="B57" i="3"/>
  <c r="L56" i="3"/>
  <c r="I56" i="3"/>
  <c r="E56" i="3"/>
  <c r="B56" i="3" s="1"/>
  <c r="L55" i="3"/>
  <c r="I55" i="3"/>
  <c r="E55" i="3"/>
  <c r="B55" i="3" s="1"/>
  <c r="L54" i="3"/>
  <c r="I54" i="3"/>
  <c r="E54" i="3"/>
  <c r="B54" i="3" s="1"/>
  <c r="L53" i="3"/>
  <c r="I53" i="3"/>
  <c r="E53" i="3"/>
  <c r="B53" i="3" s="1"/>
  <c r="L52" i="3"/>
  <c r="I52" i="3"/>
  <c r="E52" i="3"/>
  <c r="B52" i="3"/>
  <c r="L51" i="3"/>
  <c r="I51" i="3"/>
  <c r="E51" i="3"/>
  <c r="B51" i="3" s="1"/>
  <c r="L50" i="3"/>
  <c r="I50" i="3"/>
  <c r="E50" i="3"/>
  <c r="B50" i="3" s="1"/>
  <c r="L49" i="3"/>
  <c r="I49" i="3"/>
  <c r="E49" i="3"/>
  <c r="B49" i="3"/>
  <c r="L48" i="3"/>
  <c r="I48" i="3"/>
  <c r="E48" i="3"/>
  <c r="B48" i="3" s="1"/>
  <c r="L47" i="3"/>
  <c r="I47" i="3"/>
  <c r="E47" i="3"/>
  <c r="B47" i="3"/>
  <c r="L46" i="3"/>
  <c r="I46" i="3"/>
  <c r="E46" i="3"/>
  <c r="B46" i="3" s="1"/>
  <c r="L45" i="3"/>
  <c r="I45" i="3"/>
  <c r="E45" i="3"/>
  <c r="B45" i="3"/>
  <c r="L44" i="3"/>
  <c r="I44" i="3"/>
  <c r="E44" i="3"/>
  <c r="B44" i="3" s="1"/>
  <c r="L43" i="3"/>
  <c r="I43" i="3"/>
  <c r="E43" i="3"/>
  <c r="B43" i="3" s="1"/>
  <c r="L42" i="3"/>
  <c r="I42" i="3"/>
  <c r="E42" i="3"/>
  <c r="B42" i="3"/>
  <c r="L41" i="3"/>
  <c r="I41" i="3"/>
  <c r="E41" i="3"/>
  <c r="B41" i="3" s="1"/>
  <c r="L40" i="3"/>
  <c r="I40" i="3"/>
  <c r="E40" i="3"/>
  <c r="B40" i="3" s="1"/>
  <c r="L39" i="3"/>
  <c r="I39" i="3"/>
  <c r="E39" i="3"/>
  <c r="B39" i="3"/>
  <c r="L38" i="3"/>
  <c r="I38" i="3"/>
  <c r="E38" i="3"/>
  <c r="B38" i="3"/>
  <c r="L37" i="3"/>
  <c r="I37" i="3"/>
  <c r="E37" i="3"/>
  <c r="B37" i="3" s="1"/>
  <c r="K30" i="3"/>
  <c r="E30" i="3"/>
  <c r="N29" i="3"/>
  <c r="E29" i="3"/>
  <c r="B29" i="3"/>
  <c r="K26" i="3"/>
  <c r="E26" i="3"/>
  <c r="N25" i="3"/>
  <c r="E25" i="3"/>
  <c r="B25" i="3"/>
  <c r="K24" i="3"/>
  <c r="E24" i="3"/>
  <c r="N23" i="3"/>
  <c r="E23" i="3"/>
  <c r="B23" i="3"/>
  <c r="K22" i="3"/>
  <c r="E22" i="3"/>
  <c r="N21" i="3"/>
  <c r="E21" i="3"/>
  <c r="B21" i="3"/>
  <c r="K20" i="3"/>
  <c r="E20" i="3"/>
  <c r="N19" i="3"/>
  <c r="E19" i="3"/>
  <c r="B19" i="3"/>
  <c r="K18" i="3"/>
  <c r="E18" i="3"/>
  <c r="N17" i="3"/>
  <c r="E17" i="3"/>
  <c r="B17" i="3"/>
  <c r="K16" i="3"/>
  <c r="E16" i="3"/>
  <c r="N15" i="3"/>
  <c r="E15" i="3"/>
  <c r="B15" i="3"/>
  <c r="K14" i="3"/>
  <c r="E14" i="3"/>
  <c r="N13" i="3"/>
  <c r="E13" i="3"/>
  <c r="B13" i="3"/>
  <c r="H10" i="1"/>
  <c r="H9" i="1"/>
  <c r="H8" i="1"/>
  <c r="H7" i="1"/>
  <c r="H6" i="1"/>
  <c r="H5" i="1"/>
  <c r="K16" i="2"/>
  <c r="J68" i="2"/>
  <c r="G68" i="2"/>
  <c r="E68" i="2"/>
  <c r="B68" i="2" s="1"/>
  <c r="C68" i="2"/>
  <c r="J67" i="2"/>
  <c r="G67" i="2"/>
  <c r="E67" i="2"/>
  <c r="B67" i="2" s="1"/>
  <c r="C67" i="2"/>
  <c r="J66" i="2"/>
  <c r="G66" i="2"/>
  <c r="E66" i="2"/>
  <c r="B66" i="2" s="1"/>
  <c r="C66" i="2"/>
  <c r="J65" i="2"/>
  <c r="G65" i="2"/>
  <c r="E65" i="2"/>
  <c r="B65" i="2" s="1"/>
  <c r="C65" i="2"/>
  <c r="J64" i="2"/>
  <c r="G64" i="2"/>
  <c r="E64" i="2"/>
  <c r="B64" i="2" s="1"/>
  <c r="C64" i="2"/>
  <c r="J63" i="2"/>
  <c r="G63" i="2"/>
  <c r="E63" i="2"/>
  <c r="B63" i="2" s="1"/>
  <c r="C63" i="2"/>
  <c r="J62" i="2"/>
  <c r="G62" i="2"/>
  <c r="E62" i="2"/>
  <c r="C62" i="2"/>
  <c r="B62" i="2"/>
  <c r="J61" i="2"/>
  <c r="G61" i="2"/>
  <c r="E61" i="2"/>
  <c r="B61" i="2" s="1"/>
  <c r="C61" i="2"/>
  <c r="J60" i="2"/>
  <c r="G60" i="2"/>
  <c r="E60" i="2"/>
  <c r="B60" i="2" s="1"/>
  <c r="C60" i="2"/>
  <c r="J59" i="2"/>
  <c r="G59" i="2"/>
  <c r="E59" i="2"/>
  <c r="C59" i="2"/>
  <c r="B59" i="2"/>
  <c r="J58" i="2"/>
  <c r="G58" i="2"/>
  <c r="E58" i="2"/>
  <c r="B58" i="2" s="1"/>
  <c r="C58" i="2"/>
  <c r="J57" i="2"/>
  <c r="G57" i="2"/>
  <c r="E57" i="2"/>
  <c r="B57" i="2" s="1"/>
  <c r="C57" i="2"/>
  <c r="J56" i="2"/>
  <c r="G56" i="2"/>
  <c r="E56" i="2"/>
  <c r="B56" i="2" s="1"/>
  <c r="C56" i="2"/>
  <c r="J55" i="2"/>
  <c r="G55" i="2"/>
  <c r="E55" i="2"/>
  <c r="B55" i="2" s="1"/>
  <c r="C55" i="2"/>
  <c r="J54" i="2"/>
  <c r="G54" i="2"/>
  <c r="E54" i="2"/>
  <c r="B54" i="2" s="1"/>
  <c r="C54" i="2"/>
  <c r="J53" i="2"/>
  <c r="G53" i="2"/>
  <c r="E53" i="2"/>
  <c r="B53" i="2" s="1"/>
  <c r="C53" i="2"/>
  <c r="J52" i="2"/>
  <c r="G52" i="2"/>
  <c r="E52" i="2"/>
  <c r="C52" i="2"/>
  <c r="B52" i="2"/>
  <c r="J51" i="2"/>
  <c r="G51" i="2"/>
  <c r="E51" i="2"/>
  <c r="B51" i="2" s="1"/>
  <c r="C51" i="2"/>
  <c r="J50" i="2"/>
  <c r="G50" i="2"/>
  <c r="E50" i="2"/>
  <c r="B50" i="2" s="1"/>
  <c r="C50" i="2"/>
  <c r="J49" i="2"/>
  <c r="G49" i="2"/>
  <c r="E49" i="2"/>
  <c r="B49" i="2" s="1"/>
  <c r="C49" i="2"/>
  <c r="J48" i="2"/>
  <c r="G48" i="2"/>
  <c r="E48" i="2"/>
  <c r="B48" i="2" s="1"/>
  <c r="C48" i="2"/>
  <c r="J47" i="2"/>
  <c r="G47" i="2"/>
  <c r="E47" i="2"/>
  <c r="B47" i="2" s="1"/>
  <c r="C47" i="2"/>
  <c r="J46" i="2"/>
  <c r="G46" i="2"/>
  <c r="E46" i="2"/>
  <c r="C46" i="2"/>
  <c r="B46" i="2"/>
  <c r="J45" i="2"/>
  <c r="G45" i="2"/>
  <c r="E45" i="2"/>
  <c r="C45" i="2"/>
  <c r="B45" i="2"/>
  <c r="J44" i="2"/>
  <c r="G44" i="2"/>
  <c r="E44" i="2"/>
  <c r="C44" i="2"/>
  <c r="B44" i="2"/>
  <c r="J43" i="2"/>
  <c r="G43" i="2"/>
  <c r="E43" i="2"/>
  <c r="B43" i="2" s="1"/>
  <c r="C43" i="2"/>
  <c r="J42" i="2"/>
  <c r="G42" i="2"/>
  <c r="E42" i="2"/>
  <c r="B42" i="2" s="1"/>
  <c r="C42" i="2"/>
  <c r="J41" i="2"/>
  <c r="G41" i="2"/>
  <c r="E41" i="2"/>
  <c r="C41" i="2"/>
  <c r="B41" i="2"/>
  <c r="J40" i="2"/>
  <c r="G40" i="2"/>
  <c r="E40" i="2"/>
  <c r="B40" i="2" s="1"/>
  <c r="C40" i="2"/>
  <c r="J39" i="2"/>
  <c r="G39" i="2"/>
  <c r="E39" i="2"/>
  <c r="B39" i="2" s="1"/>
  <c r="C39" i="2"/>
  <c r="J38" i="2"/>
  <c r="G38" i="2"/>
  <c r="E38" i="2"/>
  <c r="C38" i="2"/>
  <c r="B38" i="2"/>
  <c r="J37" i="2"/>
  <c r="G37" i="2"/>
  <c r="E37" i="2"/>
  <c r="B37" i="2" s="1"/>
  <c r="C37" i="2"/>
  <c r="K30" i="2"/>
  <c r="E30" i="2"/>
  <c r="N29" i="2"/>
  <c r="E29" i="2"/>
  <c r="B29" i="2"/>
  <c r="K26" i="2"/>
  <c r="E26" i="2"/>
  <c r="N25" i="2"/>
  <c r="E25" i="2"/>
  <c r="B25" i="2"/>
  <c r="K24" i="2"/>
  <c r="E24" i="2"/>
  <c r="N23" i="2"/>
  <c r="E23" i="2"/>
  <c r="B23" i="2"/>
  <c r="K22" i="2"/>
  <c r="E22" i="2"/>
  <c r="N21" i="2"/>
  <c r="E21" i="2"/>
  <c r="B21" i="2"/>
  <c r="K20" i="2"/>
  <c r="E20" i="2"/>
  <c r="N19" i="2"/>
  <c r="E19" i="2"/>
  <c r="B19" i="2"/>
  <c r="K18" i="2"/>
  <c r="E18" i="2"/>
  <c r="N17" i="2"/>
  <c r="E17" i="2"/>
  <c r="B17" i="2"/>
  <c r="E16" i="2"/>
  <c r="N15" i="2"/>
  <c r="E15" i="2"/>
  <c r="B15" i="2"/>
  <c r="K14" i="2"/>
  <c r="E14" i="2"/>
  <c r="N13" i="2"/>
  <c r="E13" i="2"/>
  <c r="B13" i="2"/>
</calcChain>
</file>

<file path=xl/sharedStrings.xml><?xml version="1.0" encoding="utf-8"?>
<sst xmlns="http://schemas.openxmlformats.org/spreadsheetml/2006/main" count="311" uniqueCount="71">
  <si>
    <t>LimType</t>
  </si>
  <si>
    <t>~UC_Sets: R_E: IE,National</t>
  </si>
  <si>
    <t>~UC_Sets: T_E:</t>
  </si>
  <si>
    <t>UC_N</t>
  </si>
  <si>
    <t>UC_ATTR</t>
  </si>
  <si>
    <t>Pset_Set</t>
  </si>
  <si>
    <t>Pset_PN</t>
  </si>
  <si>
    <t>Pset_CO</t>
  </si>
  <si>
    <t>Pset_CI</t>
  </si>
  <si>
    <t>Cset_CN</t>
  </si>
  <si>
    <t>Year</t>
  </si>
  <si>
    <t>UC_ACT</t>
  </si>
  <si>
    <t>UC_RHSRTS</t>
  </si>
  <si>
    <t>UC_RHSRTS~0</t>
  </si>
  <si>
    <t>UC_Desc</t>
  </si>
  <si>
    <t>ETS</t>
  </si>
  <si>
    <t>NETS</t>
  </si>
  <si>
    <t>PRE</t>
  </si>
  <si>
    <t>UP</t>
  </si>
  <si>
    <t>Cement</t>
  </si>
  <si>
    <t>CEM</t>
  </si>
  <si>
    <t>Chemicals</t>
  </si>
  <si>
    <t>CAF</t>
  </si>
  <si>
    <t>Food and Drink</t>
  </si>
  <si>
    <t>FAP</t>
  </si>
  <si>
    <t>Lime</t>
  </si>
  <si>
    <t>LIM</t>
  </si>
  <si>
    <t>Metals</t>
  </si>
  <si>
    <t>MAP</t>
  </si>
  <si>
    <t>Other Industry</t>
  </si>
  <si>
    <t>OMA</t>
  </si>
  <si>
    <t>Other Minerals</t>
  </si>
  <si>
    <t>ONM</t>
  </si>
  <si>
    <t>*</t>
  </si>
  <si>
    <t>Refining</t>
  </si>
  <si>
    <t>REF</t>
  </si>
  <si>
    <t>Wood Products</t>
  </si>
  <si>
    <t>WAP</t>
  </si>
  <si>
    <t>Heating temperature levels, %</t>
  </si>
  <si>
    <t>HTH</t>
  </si>
  <si>
    <t>MTH</t>
  </si>
  <si>
    <t>LTH</t>
  </si>
  <si>
    <t>HET</t>
  </si>
  <si>
    <t>PSET_CI</t>
  </si>
  <si>
    <t>PSET_CO</t>
  </si>
  <si>
    <t>CSET_CN</t>
  </si>
  <si>
    <t>UC_FLO</t>
  </si>
  <si>
    <t>IE</t>
  </si>
  <si>
    <t xml:space="preserve">UC_T: </t>
  </si>
  <si>
    <t>~TFM_INS</t>
  </si>
  <si>
    <t>TimeSlice</t>
  </si>
  <si>
    <t>Attribute</t>
  </si>
  <si>
    <t>National</t>
  </si>
  <si>
    <t>PRC_MARK</t>
  </si>
  <si>
    <t>I*CEM*RWS*</t>
  </si>
  <si>
    <t>I*CEM*NWS*</t>
  </si>
  <si>
    <t>I*WS*,-I*CEM*WS*</t>
  </si>
  <si>
    <t>*HTH</t>
  </si>
  <si>
    <t>UC_COMPRD</t>
  </si>
  <si>
    <t>year</t>
  </si>
  <si>
    <t>LO</t>
  </si>
  <si>
    <t>PSET_PN</t>
  </si>
  <si>
    <t>~UC_T</t>
  </si>
  <si>
    <t>NCAP_BND</t>
  </si>
  <si>
    <t>I*E0</t>
  </si>
  <si>
    <t>~TFM_UPD</t>
  </si>
  <si>
    <t>NCAP_COST</t>
  </si>
  <si>
    <t>AF</t>
  </si>
  <si>
    <t>I*CEM*RWS*,-I*DRR*RWS*</t>
  </si>
  <si>
    <t>I*WS*,-I*CEM*WS*,-I*LIM*WS*</t>
  </si>
  <si>
    <t>I*CEM*NWS*,-I*DRR*RWS*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</si>
</sst>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theme="6" tint="0.59999389629810485"/>
      </patternFill>
    </fill>
    <fill>
      <patternFill patternType="solid">
        <fgColor theme="5" tint="0.79998168889431442"/>
        <bgColor theme="6" tint="0.59999389629810485"/>
      </patternFill>
    </fill>
    <fill>
      <patternFill patternType="solid">
        <fgColor theme="7" tint="0.79998168889431442"/>
        <bgColor theme="6" tint="0.79998168889431442"/>
      </patternFill>
    </fill>
    <fill>
      <patternFill patternType="solid">
        <fgColor theme="9" tint="0.79998168889431442"/>
        <bgColor theme="6" tint="0.79998168889431442"/>
      </patternFill>
    </fill>
    <fill>
      <patternFill patternType="solid">
        <fgColor theme="3" tint="0.79998168889431442"/>
        <bgColor theme="6" tint="0.79998168889431442"/>
      </patternFill>
    </fill>
    <fill>
      <patternFill patternType="solid">
        <fgColor theme="7" tint="0.79998168889431442"/>
        <bgColor theme="6" tint="0.59999389629810485"/>
      </patternFill>
    </fill>
    <fill>
      <patternFill patternType="solid">
        <fgColor theme="5" tint="0.79998168889431442"/>
        <bgColor theme="6" tint="0.79998168889431442"/>
      </patternFill>
    </fill>
    <fill>
      <patternFill patternType="solid">
        <fgColor theme="8" tint="0.79998168889431442"/>
        <bgColor theme="6" tint="0.59999389629810485"/>
      </patternFill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5" fillId="0" borderId="0" xfId="2" applyFont="1"/>
    <xf numFmtId="0" fontId="4" fillId="0" borderId="0" xfId="2"/>
    <xf numFmtId="0" fontId="6" fillId="2" borderId="0" xfId="2" applyFont="1" applyFill="1"/>
    <xf numFmtId="0" fontId="6" fillId="0" borderId="0" xfId="2" applyFont="1"/>
    <xf numFmtId="0" fontId="6" fillId="3" borderId="0" xfId="2" applyFont="1" applyFill="1"/>
    <xf numFmtId="0" fontId="6" fillId="4" borderId="0" xfId="2" applyFont="1" applyFill="1"/>
    <xf numFmtId="0" fontId="7" fillId="0" borderId="0" xfId="2" applyFont="1"/>
    <xf numFmtId="0" fontId="8" fillId="0" borderId="0" xfId="2" applyFont="1"/>
    <xf numFmtId="0" fontId="0" fillId="5" borderId="1" xfId="0" applyFill="1" applyBorder="1"/>
    <xf numFmtId="9" fontId="0" fillId="0" borderId="0" xfId="1" applyFont="1"/>
    <xf numFmtId="9" fontId="0" fillId="0" borderId="0" xfId="0" applyNumberFormat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3" fillId="12" borderId="1" xfId="0" applyFont="1" applyFill="1" applyBorder="1"/>
    <xf numFmtId="0" fontId="9" fillId="0" borderId="0" xfId="0" applyFont="1"/>
    <xf numFmtId="0" fontId="2" fillId="13" borderId="2" xfId="0" applyFont="1" applyFill="1" applyBorder="1"/>
  </cellXfs>
  <cellStyles count="3">
    <cellStyle name="Normal" xfId="0" builtinId="0"/>
    <cellStyle name="Normal 7" xfId="2" xr:uid="{CAF14CC8-D9AF-4EB5-AB01-347857EBF7A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3FB8-F70F-47A3-8028-9DFCD7EE6791}">
  <dimension ref="B9:Y68"/>
  <sheetViews>
    <sheetView workbookViewId="0">
      <selection activeCell="B33" sqref="B33:E35"/>
    </sheetView>
  </sheetViews>
  <sheetFormatPr defaultRowHeight="14.5"/>
  <cols>
    <col min="2" max="2" width="20" customWidth="1"/>
    <col min="3" max="3" width="11.81640625" bestFit="1" customWidth="1"/>
    <col min="4" max="4" width="9.26953125" bestFit="1" customWidth="1"/>
    <col min="5" max="5" width="10.7265625" bestFit="1" customWidth="1"/>
  </cols>
  <sheetData>
    <row r="9" spans="2:23">
      <c r="B9" s="1"/>
      <c r="C9" s="1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23">
      <c r="B10" s="1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2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23">
      <c r="B12" s="3" t="s">
        <v>3</v>
      </c>
      <c r="C12" s="4" t="s">
        <v>4</v>
      </c>
      <c r="D12" s="5" t="s">
        <v>5</v>
      </c>
      <c r="E12" s="5" t="s">
        <v>6</v>
      </c>
      <c r="F12" s="5" t="s">
        <v>7</v>
      </c>
      <c r="G12" s="5" t="s">
        <v>8</v>
      </c>
      <c r="H12" s="6" t="s">
        <v>9</v>
      </c>
      <c r="I12" s="6" t="s">
        <v>10</v>
      </c>
      <c r="J12" s="6" t="s">
        <v>0</v>
      </c>
      <c r="K12" s="4" t="s">
        <v>11</v>
      </c>
      <c r="L12" s="7" t="s">
        <v>12</v>
      </c>
      <c r="M12" s="7" t="s">
        <v>13</v>
      </c>
      <c r="N12" s="3" t="s">
        <v>14</v>
      </c>
      <c r="T12" t="s">
        <v>15</v>
      </c>
      <c r="U12" t="s">
        <v>16</v>
      </c>
    </row>
    <row r="13" spans="2:23">
      <c r="B13" t="str">
        <f>"UC-"&amp;W13&amp;"_ETS_NETS-ratio"</f>
        <v>UC-CEM_ETS_NETS-ratio</v>
      </c>
      <c r="D13" s="2" t="s">
        <v>17</v>
      </c>
      <c r="E13" s="8" t="str">
        <f>"I*"&amp;W13&amp;"*"</f>
        <v>I*CEM*</v>
      </c>
      <c r="I13" s="2">
        <v>2024</v>
      </c>
      <c r="J13" t="s">
        <v>18</v>
      </c>
      <c r="K13">
        <v>1</v>
      </c>
      <c r="L13">
        <v>0</v>
      </c>
      <c r="M13">
        <v>3</v>
      </c>
      <c r="N13" t="str">
        <f>+S13&amp;" industry sector ETS and non-ETS ratio"</f>
        <v>Cement industry sector ETS and non-ETS ratio</v>
      </c>
      <c r="S13" s="9" t="s">
        <v>19</v>
      </c>
      <c r="T13" s="10">
        <v>1</v>
      </c>
      <c r="U13" s="10">
        <v>0</v>
      </c>
      <c r="W13" t="s">
        <v>20</v>
      </c>
    </row>
    <row r="14" spans="2:23">
      <c r="D14" s="2" t="s">
        <v>17</v>
      </c>
      <c r="E14" s="8" t="str">
        <f>"I*"&amp;W13&amp;"*NETS*"</f>
        <v>I*CEM*NETS*</v>
      </c>
      <c r="K14" s="11">
        <f>1-T13</f>
        <v>0</v>
      </c>
      <c r="S14" s="9"/>
    </row>
    <row r="15" spans="2:23">
      <c r="B15" t="str">
        <f>"UC-"&amp;W15&amp;"_ETS_NETS-ratio"</f>
        <v>UC-CAF_ETS_NETS-ratio</v>
      </c>
      <c r="D15" s="2" t="s">
        <v>17</v>
      </c>
      <c r="E15" s="8" t="str">
        <f>"I*"&amp;W15&amp;"*"</f>
        <v>I*CAF*</v>
      </c>
      <c r="I15" s="2">
        <v>2024</v>
      </c>
      <c r="J15" t="s">
        <v>18</v>
      </c>
      <c r="K15">
        <v>1</v>
      </c>
      <c r="L15">
        <v>0</v>
      </c>
      <c r="M15">
        <v>3</v>
      </c>
      <c r="N15" t="str">
        <f>+S15&amp;" industry sector ETS and non-ETS ratio"</f>
        <v>Chemicals industry sector ETS and non-ETS ratio</v>
      </c>
      <c r="S15" s="12" t="s">
        <v>21</v>
      </c>
      <c r="T15" s="10">
        <v>0.47195405751363473</v>
      </c>
      <c r="U15" s="10">
        <v>0.52804594248636527</v>
      </c>
      <c r="W15" t="s">
        <v>22</v>
      </c>
    </row>
    <row r="16" spans="2:23">
      <c r="D16" s="2" t="s">
        <v>17</v>
      </c>
      <c r="E16" s="8" t="str">
        <f>"I*"&amp;W15&amp;"*NETS*"</f>
        <v>I*CAF*NETS*</v>
      </c>
      <c r="K16" s="11">
        <f>1-U15</f>
        <v>0.47195405751363473</v>
      </c>
      <c r="S16" s="12"/>
      <c r="T16" s="10"/>
      <c r="U16" s="10"/>
    </row>
    <row r="17" spans="2:23">
      <c r="B17" t="str">
        <f>"UC-"&amp;W17&amp;"_ETS_NETS-ratio"</f>
        <v>UC-FAP_ETS_NETS-ratio</v>
      </c>
      <c r="D17" s="2" t="s">
        <v>17</v>
      </c>
      <c r="E17" s="8" t="str">
        <f>"I*"&amp;W17&amp;"*"</f>
        <v>I*FAP*</v>
      </c>
      <c r="I17" s="2">
        <v>2024</v>
      </c>
      <c r="J17" t="s">
        <v>18</v>
      </c>
      <c r="K17">
        <v>1</v>
      </c>
      <c r="L17">
        <v>0</v>
      </c>
      <c r="M17">
        <v>3</v>
      </c>
      <c r="N17" t="str">
        <f>+S17&amp;" industry sector ETS and non-ETS ratio"</f>
        <v>Food and Drink industry sector ETS and non-ETS ratio</v>
      </c>
      <c r="S17" s="13" t="s">
        <v>23</v>
      </c>
      <c r="T17" s="10">
        <v>0.80933693328890011</v>
      </c>
      <c r="U17" s="10">
        <v>0.19066306671109989</v>
      </c>
      <c r="W17" t="s">
        <v>24</v>
      </c>
    </row>
    <row r="18" spans="2:23">
      <c r="D18" s="2" t="s">
        <v>17</v>
      </c>
      <c r="E18" s="8" t="str">
        <f>"I*"&amp;W17&amp;"*NETS*"</f>
        <v>I*FAP*NETS*</v>
      </c>
      <c r="K18" s="11">
        <f>1-T17</f>
        <v>0.19066306671109989</v>
      </c>
      <c r="S18" s="13"/>
      <c r="T18" s="10"/>
      <c r="U18" s="10"/>
    </row>
    <row r="19" spans="2:23">
      <c r="B19" t="str">
        <f>"UC-"&amp;W19&amp;"_ETS_NETS-ratio"</f>
        <v>UC-LIM_ETS_NETS-ratio</v>
      </c>
      <c r="D19" s="2" t="s">
        <v>17</v>
      </c>
      <c r="E19" s="8" t="str">
        <f>"I*"&amp;W19&amp;"*"</f>
        <v>I*LIM*</v>
      </c>
      <c r="I19" s="2">
        <v>2024</v>
      </c>
      <c r="J19" t="s">
        <v>18</v>
      </c>
      <c r="K19">
        <v>1</v>
      </c>
      <c r="L19">
        <v>0</v>
      </c>
      <c r="M19">
        <v>3</v>
      </c>
      <c r="N19" t="str">
        <f>+S19&amp;" industry sector ETS and non-ETS ratio"</f>
        <v>Lime industry sector ETS and non-ETS ratio</v>
      </c>
      <c r="S19" s="14" t="s">
        <v>25</v>
      </c>
      <c r="T19" s="10">
        <v>1</v>
      </c>
      <c r="U19" s="10">
        <v>0</v>
      </c>
      <c r="W19" t="s">
        <v>26</v>
      </c>
    </row>
    <row r="20" spans="2:23">
      <c r="D20" s="2" t="s">
        <v>17</v>
      </c>
      <c r="E20" s="8" t="str">
        <f>"I*"&amp;W19&amp;"*NETS*"</f>
        <v>I*LIM*NETS*</v>
      </c>
      <c r="K20" s="11">
        <f>1-T19</f>
        <v>0</v>
      </c>
      <c r="S20" s="14"/>
      <c r="T20" s="10"/>
      <c r="U20" s="10"/>
    </row>
    <row r="21" spans="2:23">
      <c r="B21" t="str">
        <f>"UC-"&amp;W21&amp;"_ETS_NETS-ratio"</f>
        <v>UC-MAP_ETS_NETS-ratio</v>
      </c>
      <c r="D21" s="2" t="s">
        <v>17</v>
      </c>
      <c r="E21" s="8" t="str">
        <f>"I*"&amp;W21&amp;"*"</f>
        <v>I*MAP*</v>
      </c>
      <c r="I21" s="2">
        <v>2024</v>
      </c>
      <c r="J21" t="s">
        <v>18</v>
      </c>
      <c r="K21">
        <v>1</v>
      </c>
      <c r="L21">
        <v>0</v>
      </c>
      <c r="M21">
        <v>3</v>
      </c>
      <c r="N21" t="str">
        <f>+S21&amp;" industry sector ETS and non-ETS ratio"</f>
        <v>Metals industry sector ETS and non-ETS ratio</v>
      </c>
      <c r="S21" s="15" t="s">
        <v>27</v>
      </c>
      <c r="T21" s="10">
        <v>0.87242155202357952</v>
      </c>
      <c r="U21" s="10">
        <v>0.12757844797642048</v>
      </c>
      <c r="W21" t="s">
        <v>28</v>
      </c>
    </row>
    <row r="22" spans="2:23">
      <c r="D22" s="2" t="s">
        <v>17</v>
      </c>
      <c r="E22" s="8" t="str">
        <f>"I*"&amp;W21&amp;"*NETS*"</f>
        <v>I*MAP*NETS*</v>
      </c>
      <c r="K22" s="11">
        <f>1-T21</f>
        <v>0.12757844797642048</v>
      </c>
      <c r="S22" s="15"/>
      <c r="T22" s="10"/>
      <c r="U22" s="10"/>
    </row>
    <row r="23" spans="2:23">
      <c r="B23" t="str">
        <f>"UC-"&amp;W23&amp;"_ETS_NETS-ratio"</f>
        <v>UC-OMA_ETS_NETS-ratio</v>
      </c>
      <c r="D23" s="2" t="s">
        <v>17</v>
      </c>
      <c r="E23" s="8" t="str">
        <f>"I*"&amp;W23&amp;"*"</f>
        <v>I*OMA*</v>
      </c>
      <c r="I23" s="2">
        <v>2024</v>
      </c>
      <c r="J23" t="s">
        <v>18</v>
      </c>
      <c r="K23">
        <v>1</v>
      </c>
      <c r="L23">
        <v>0</v>
      </c>
      <c r="M23">
        <v>3</v>
      </c>
      <c r="N23" t="str">
        <f>+S23&amp;" industry sector ETS and non-ETS ratio"</f>
        <v>Other Industry industry sector ETS and non-ETS ratio</v>
      </c>
      <c r="S23" s="16" t="s">
        <v>29</v>
      </c>
      <c r="T23" s="10">
        <v>0.30182536495769408</v>
      </c>
      <c r="U23" s="10">
        <v>0.69817463504230592</v>
      </c>
      <c r="W23" t="s">
        <v>30</v>
      </c>
    </row>
    <row r="24" spans="2:23">
      <c r="D24" s="2" t="s">
        <v>17</v>
      </c>
      <c r="E24" s="8" t="str">
        <f>"I*"&amp;W23&amp;"*NETS*"</f>
        <v>I*OMA*NETS*</v>
      </c>
      <c r="K24" s="11">
        <f>1-T23</f>
        <v>0.69817463504230592</v>
      </c>
      <c r="S24" s="16"/>
      <c r="T24" s="10"/>
      <c r="U24" s="10"/>
    </row>
    <row r="25" spans="2:23">
      <c r="B25" t="str">
        <f>"UC-"&amp;W25&amp;"_ETS_NETS-ratio"</f>
        <v>UC-ONM_ETS_NETS-ratio</v>
      </c>
      <c r="D25" s="2" t="s">
        <v>17</v>
      </c>
      <c r="E25" s="8" t="str">
        <f>"I*"&amp;W25&amp;"*"</f>
        <v>I*ONM*</v>
      </c>
      <c r="I25" s="2">
        <v>2024</v>
      </c>
      <c r="J25" t="s">
        <v>18</v>
      </c>
      <c r="K25">
        <v>1</v>
      </c>
      <c r="L25">
        <v>0</v>
      </c>
      <c r="M25">
        <v>3</v>
      </c>
      <c r="N25" t="str">
        <f>+S25&amp;" industry sector ETS and non-ETS ratio"</f>
        <v>Other Minerals industry sector ETS and non-ETS ratio</v>
      </c>
      <c r="S25" s="17" t="s">
        <v>31</v>
      </c>
      <c r="T25" s="10">
        <v>0.18105973988017879</v>
      </c>
      <c r="U25" s="10">
        <v>0.81894026011982124</v>
      </c>
      <c r="W25" t="s">
        <v>32</v>
      </c>
    </row>
    <row r="26" spans="2:23">
      <c r="D26" s="2" t="s">
        <v>17</v>
      </c>
      <c r="E26" s="8" t="str">
        <f>"I*"&amp;W25&amp;"*NETS*"</f>
        <v>I*ONM*NETS*</v>
      </c>
      <c r="K26" s="11">
        <f>1-T25</f>
        <v>0.81894026011982124</v>
      </c>
      <c r="S26" s="17"/>
      <c r="T26" s="10"/>
      <c r="U26" s="10"/>
    </row>
    <row r="27" spans="2:23">
      <c r="B27" t="s">
        <v>33</v>
      </c>
      <c r="D27" s="2"/>
      <c r="E27" s="8"/>
      <c r="I27" s="2"/>
      <c r="S27" s="18" t="s">
        <v>34</v>
      </c>
      <c r="T27" s="10">
        <v>1</v>
      </c>
      <c r="U27" s="10">
        <v>0</v>
      </c>
      <c r="W27" t="s">
        <v>35</v>
      </c>
    </row>
    <row r="28" spans="2:23">
      <c r="B28" t="s">
        <v>33</v>
      </c>
      <c r="D28" s="2"/>
      <c r="E28" s="8"/>
      <c r="K28" s="11"/>
      <c r="S28" s="18"/>
      <c r="T28" s="10"/>
      <c r="U28" s="10"/>
    </row>
    <row r="29" spans="2:23">
      <c r="B29" t="str">
        <f>"UC-"&amp;W29&amp;"_ETS_NETS-ratio"</f>
        <v>UC-WAP_ETS_NETS-ratio</v>
      </c>
      <c r="D29" s="2" t="s">
        <v>17</v>
      </c>
      <c r="E29" s="8" t="str">
        <f>"I*"&amp;W29&amp;"*"</f>
        <v>I*WAP*</v>
      </c>
      <c r="I29" s="2">
        <v>2024</v>
      </c>
      <c r="J29" t="s">
        <v>18</v>
      </c>
      <c r="K29">
        <v>1</v>
      </c>
      <c r="L29">
        <v>0</v>
      </c>
      <c r="M29">
        <v>3</v>
      </c>
      <c r="N29" t="str">
        <f>+S29&amp;" industry sector ETS and non-ETS ratio"</f>
        <v>Wood Products industry sector ETS and non-ETS ratio</v>
      </c>
      <c r="S29" s="14" t="s">
        <v>36</v>
      </c>
      <c r="T29" s="10">
        <v>0.62624512326538739</v>
      </c>
      <c r="U29" s="10">
        <v>0.37375487673461261</v>
      </c>
      <c r="W29" t="s">
        <v>37</v>
      </c>
    </row>
    <row r="30" spans="2:23">
      <c r="D30" s="2" t="s">
        <v>17</v>
      </c>
      <c r="E30" s="8" t="str">
        <f>"I*"&amp;W29&amp;"*NETS*"</f>
        <v>I*WAP*NETS*</v>
      </c>
      <c r="K30" s="11">
        <f>1-T29</f>
        <v>0.37375487673461261</v>
      </c>
    </row>
    <row r="33" spans="2:25">
      <c r="B33" s="1"/>
    </row>
    <row r="34" spans="2:25" ht="18.5">
      <c r="B34" s="1"/>
      <c r="P34" s="19" t="s">
        <v>38</v>
      </c>
    </row>
    <row r="35" spans="2:25" ht="15" thickBot="1">
      <c r="E35" s="7"/>
      <c r="P35" s="20" t="s">
        <v>39</v>
      </c>
      <c r="Q35" s="20" t="s">
        <v>39</v>
      </c>
      <c r="R35" s="20" t="s">
        <v>40</v>
      </c>
      <c r="S35" s="20" t="s">
        <v>40</v>
      </c>
      <c r="T35" s="20" t="s">
        <v>41</v>
      </c>
      <c r="U35" s="20" t="s">
        <v>41</v>
      </c>
      <c r="V35" s="20" t="s">
        <v>42</v>
      </c>
      <c r="W35" s="20" t="s">
        <v>42</v>
      </c>
    </row>
    <row r="36" spans="2:25" ht="15.5" thickTop="1" thickBot="1">
      <c r="B36" s="7" t="s">
        <v>3</v>
      </c>
      <c r="C36" s="7" t="s">
        <v>43</v>
      </c>
      <c r="D36" s="7" t="s">
        <v>44</v>
      </c>
      <c r="E36" s="7" t="s">
        <v>45</v>
      </c>
      <c r="F36" s="7" t="s">
        <v>46</v>
      </c>
      <c r="G36" s="7" t="s">
        <v>47</v>
      </c>
      <c r="H36" s="7" t="s">
        <v>12</v>
      </c>
      <c r="I36" s="7" t="s">
        <v>13</v>
      </c>
      <c r="J36" s="3" t="s">
        <v>14</v>
      </c>
      <c r="P36" s="20" t="s">
        <v>15</v>
      </c>
      <c r="Q36" t="s">
        <v>16</v>
      </c>
      <c r="R36" s="20" t="s">
        <v>15</v>
      </c>
      <c r="S36" t="s">
        <v>16</v>
      </c>
      <c r="T36" s="20" t="s">
        <v>15</v>
      </c>
      <c r="U36" t="s">
        <v>16</v>
      </c>
      <c r="V36" s="20" t="s">
        <v>15</v>
      </c>
      <c r="W36" t="s">
        <v>16</v>
      </c>
    </row>
    <row r="37" spans="2:25" ht="15" thickTop="1">
      <c r="B37" t="str">
        <f>"UC-"&amp;E37&amp;"-ETS-SHR"</f>
        <v>UC-CEMHTH-ETS-SHR</v>
      </c>
      <c r="C37" t="str">
        <f>+"I*"&amp;Y37&amp;"*ETS*"</f>
        <v>I*CEM*ETS*</v>
      </c>
      <c r="E37" t="str">
        <f>+Y37&amp;$P$35</f>
        <v>CEMHTH</v>
      </c>
      <c r="F37">
        <v>1</v>
      </c>
      <c r="G37" s="11">
        <f>+Q37</f>
        <v>0</v>
      </c>
      <c r="H37">
        <v>0</v>
      </c>
      <c r="I37">
        <v>5</v>
      </c>
      <c r="J37" t="str">
        <f>+O37&amp;" industry sector ETS and non-ETS ratio"</f>
        <v>Cement industry sector ETS and non-ETS ratio</v>
      </c>
      <c r="O37" s="9" t="s">
        <v>19</v>
      </c>
      <c r="P37" s="10">
        <v>1</v>
      </c>
      <c r="Q37" s="10">
        <v>0</v>
      </c>
      <c r="R37" s="10">
        <v>1</v>
      </c>
      <c r="S37" s="10">
        <v>0</v>
      </c>
      <c r="T37" s="10">
        <v>0</v>
      </c>
      <c r="U37" s="10">
        <v>1</v>
      </c>
      <c r="V37" s="10">
        <v>0</v>
      </c>
      <c r="W37" s="10">
        <v>1</v>
      </c>
      <c r="Y37" t="s">
        <v>20</v>
      </c>
    </row>
    <row r="38" spans="2:25">
      <c r="B38" t="str">
        <f t="shared" ref="B38:B40" si="0">"UC-"&amp;E38&amp;"-ETS-SHR"</f>
        <v>UC-CEMMTH-ETS-SHR</v>
      </c>
      <c r="C38" t="str">
        <f>+"I*"&amp;Y37&amp;"*ETS*"</f>
        <v>I*CEM*ETS*</v>
      </c>
      <c r="E38" t="str">
        <f>+Y37&amp;$R$35</f>
        <v>CEMMTH</v>
      </c>
      <c r="F38">
        <v>1</v>
      </c>
      <c r="G38" s="11">
        <f>+S37</f>
        <v>0</v>
      </c>
      <c r="H38">
        <v>0</v>
      </c>
      <c r="I38">
        <v>5</v>
      </c>
      <c r="J38" t="str">
        <f>+O37&amp;" industry sector ETS and non-ETS ratio"</f>
        <v>Cement industry sector ETS and non-ETS ratio</v>
      </c>
      <c r="O38" s="12" t="s">
        <v>21</v>
      </c>
      <c r="P38" s="10">
        <v>0</v>
      </c>
      <c r="Q38" s="10">
        <v>1</v>
      </c>
      <c r="R38" s="10">
        <v>0.65100424566674098</v>
      </c>
      <c r="S38" s="10">
        <v>0.34899575433325902</v>
      </c>
      <c r="T38" s="10">
        <v>0.39432617238338241</v>
      </c>
      <c r="U38" s="10">
        <v>0.60567382761661759</v>
      </c>
      <c r="V38" s="10">
        <v>0.40353177057737533</v>
      </c>
      <c r="W38" s="10">
        <v>0.59646822942262467</v>
      </c>
      <c r="Y38" t="s">
        <v>22</v>
      </c>
    </row>
    <row r="39" spans="2:25">
      <c r="B39" t="str">
        <f t="shared" si="0"/>
        <v>UC-CEMLTH-ETS-SHR</v>
      </c>
      <c r="C39" t="str">
        <f>+"I*"&amp;Y37&amp;"*ETS*"</f>
        <v>I*CEM*ETS*</v>
      </c>
      <c r="E39" t="str">
        <f>+Y37&amp;$T$35</f>
        <v>CEMLTH</v>
      </c>
      <c r="F39">
        <v>1</v>
      </c>
      <c r="G39" s="11">
        <f>+U37</f>
        <v>1</v>
      </c>
      <c r="H39">
        <v>0</v>
      </c>
      <c r="I39">
        <v>5</v>
      </c>
      <c r="J39" t="str">
        <f>+O37&amp;" industry sector ETS and non-ETS ratio"</f>
        <v>Cement industry sector ETS and non-ETS ratio</v>
      </c>
      <c r="O39" s="13" t="s">
        <v>23</v>
      </c>
      <c r="P39" s="10">
        <v>0</v>
      </c>
      <c r="Q39" s="10">
        <v>1</v>
      </c>
      <c r="R39" s="10">
        <v>0.80385676770214443</v>
      </c>
      <c r="S39" s="10">
        <v>0.19614323229785557</v>
      </c>
      <c r="T39" s="10">
        <v>0.82783164838932355</v>
      </c>
      <c r="U39" s="10">
        <v>0.17216835161067645</v>
      </c>
      <c r="V39" s="10">
        <v>0.76492060838224751</v>
      </c>
      <c r="W39" s="10">
        <v>0.23507939161775249</v>
      </c>
      <c r="Y39" t="s">
        <v>24</v>
      </c>
    </row>
    <row r="40" spans="2:25">
      <c r="B40" t="str">
        <f t="shared" si="0"/>
        <v>UC-CEMHET-ETS-SHR</v>
      </c>
      <c r="C40" t="str">
        <f>+"I*"&amp;Y37&amp;"*ETS*"</f>
        <v>I*CEM*ETS*</v>
      </c>
      <c r="E40" t="str">
        <f>+Y37&amp;$V$35</f>
        <v>CEMHET</v>
      </c>
      <c r="F40">
        <v>1</v>
      </c>
      <c r="G40" s="11">
        <f>+W37</f>
        <v>1</v>
      </c>
      <c r="H40">
        <v>0</v>
      </c>
      <c r="I40">
        <v>5</v>
      </c>
      <c r="J40" t="str">
        <f>+O37&amp;" industry sector ETS and non-ETS ratio"</f>
        <v>Cement industry sector ETS and non-ETS ratio</v>
      </c>
      <c r="O40" s="14" t="s">
        <v>25</v>
      </c>
      <c r="P40" s="10">
        <v>1</v>
      </c>
      <c r="Q40" s="10">
        <v>0</v>
      </c>
      <c r="R40" s="10">
        <v>0</v>
      </c>
      <c r="S40" s="10">
        <v>1</v>
      </c>
      <c r="T40" s="10">
        <v>0</v>
      </c>
      <c r="U40" s="10">
        <v>1</v>
      </c>
      <c r="V40" s="10">
        <v>0</v>
      </c>
      <c r="W40" s="10">
        <v>1</v>
      </c>
      <c r="Y40" t="s">
        <v>26</v>
      </c>
    </row>
    <row r="41" spans="2:25">
      <c r="B41" t="str">
        <f>"UC-"&amp;E41&amp;"-ETS-SHR"</f>
        <v>UC-CAFHTH-ETS-SHR</v>
      </c>
      <c r="C41" t="str">
        <f>+"I*"&amp;Y38&amp;"*ETS*"</f>
        <v>I*CAF*ETS*</v>
      </c>
      <c r="E41" t="str">
        <f>+Y38&amp;$P$35</f>
        <v>CAFHTH</v>
      </c>
      <c r="F41">
        <v>1</v>
      </c>
      <c r="G41" s="11">
        <f>+Q38</f>
        <v>1</v>
      </c>
      <c r="H41">
        <v>0</v>
      </c>
      <c r="I41">
        <v>5</v>
      </c>
      <c r="J41" t="str">
        <f>+O38&amp;" industry sector ETS and non-ETS ratio"</f>
        <v>Chemicals industry sector ETS and non-ETS ratio</v>
      </c>
      <c r="O41" s="15" t="s">
        <v>27</v>
      </c>
      <c r="P41" s="10">
        <v>0.70956837011113805</v>
      </c>
      <c r="Q41" s="10">
        <v>0.29043162988886195</v>
      </c>
      <c r="R41" s="10">
        <v>0.92820959285917448</v>
      </c>
      <c r="S41" s="10">
        <v>7.1790407140825518E-2</v>
      </c>
      <c r="T41" s="10">
        <v>0</v>
      </c>
      <c r="U41" s="10">
        <v>1</v>
      </c>
      <c r="V41" s="10">
        <v>0</v>
      </c>
      <c r="W41" s="10">
        <v>1</v>
      </c>
      <c r="Y41" t="s">
        <v>28</v>
      </c>
    </row>
    <row r="42" spans="2:25">
      <c r="B42" t="str">
        <f t="shared" ref="B42:B44" si="1">"UC-"&amp;E42&amp;"-ETS-SHR"</f>
        <v>UC-CAFMTH-ETS-SHR</v>
      </c>
      <c r="C42" t="str">
        <f>+"I*"&amp;Y38&amp;"*ETS*"</f>
        <v>I*CAF*ETS*</v>
      </c>
      <c r="E42" t="str">
        <f>+Y38&amp;$R$35</f>
        <v>CAFMTH</v>
      </c>
      <c r="F42">
        <v>1</v>
      </c>
      <c r="G42" s="11">
        <f>+S38</f>
        <v>0.34899575433325902</v>
      </c>
      <c r="H42">
        <v>0</v>
      </c>
      <c r="I42">
        <v>5</v>
      </c>
      <c r="J42" t="str">
        <f>+O38&amp;" industry sector ETS and non-ETS ratio"</f>
        <v>Chemicals industry sector ETS and non-ETS ratio</v>
      </c>
      <c r="O42" s="16" t="s">
        <v>29</v>
      </c>
      <c r="P42" s="10">
        <v>0</v>
      </c>
      <c r="Q42" s="10">
        <v>1</v>
      </c>
      <c r="R42" s="10">
        <v>0</v>
      </c>
      <c r="S42" s="10">
        <v>1</v>
      </c>
      <c r="T42" s="10">
        <v>0.31871113068130286</v>
      </c>
      <c r="U42" s="10">
        <v>0.68128886931869714</v>
      </c>
      <c r="V42" s="10">
        <v>0.29608518426463049</v>
      </c>
      <c r="W42" s="10">
        <v>0.70391481573536951</v>
      </c>
      <c r="Y42" t="s">
        <v>30</v>
      </c>
    </row>
    <row r="43" spans="2:25">
      <c r="B43" t="str">
        <f t="shared" si="1"/>
        <v>UC-CAFLTH-ETS-SHR</v>
      </c>
      <c r="C43" t="str">
        <f>+"I*"&amp;Y38&amp;"*ETS*"</f>
        <v>I*CAF*ETS*</v>
      </c>
      <c r="E43" t="str">
        <f>+Y38&amp;$T$35</f>
        <v>CAFLTH</v>
      </c>
      <c r="F43">
        <v>1</v>
      </c>
      <c r="G43" s="11">
        <f>+U38</f>
        <v>0.60567382761661759</v>
      </c>
      <c r="H43">
        <v>0</v>
      </c>
      <c r="I43">
        <v>5</v>
      </c>
      <c r="J43" t="str">
        <f>+O38&amp;" industry sector ETS and non-ETS ratio"</f>
        <v>Chemicals industry sector ETS and non-ETS ratio</v>
      </c>
      <c r="O43" s="17" t="s">
        <v>31</v>
      </c>
      <c r="P43" s="10">
        <v>9.0804841486354038E-2</v>
      </c>
      <c r="Q43" s="10">
        <v>0.90919515851364596</v>
      </c>
      <c r="R43" s="10">
        <v>0.128622383478744</v>
      </c>
      <c r="S43" s="10">
        <v>0.871377616521256</v>
      </c>
      <c r="T43" s="10">
        <v>0.27513312098226583</v>
      </c>
      <c r="U43" s="10">
        <v>0.72486687901773417</v>
      </c>
      <c r="V43" s="10">
        <v>0</v>
      </c>
      <c r="W43" s="10">
        <v>1</v>
      </c>
      <c r="Y43" t="s">
        <v>32</v>
      </c>
    </row>
    <row r="44" spans="2:25">
      <c r="B44" t="str">
        <f t="shared" si="1"/>
        <v>UC-CAFHET-ETS-SHR</v>
      </c>
      <c r="C44" t="str">
        <f>+"I*"&amp;Y38&amp;"*ETS*"</f>
        <v>I*CAF*ETS*</v>
      </c>
      <c r="E44" t="str">
        <f>+Y38&amp;$V$35</f>
        <v>CAFHET</v>
      </c>
      <c r="F44">
        <v>1</v>
      </c>
      <c r="G44" s="11">
        <f>+W38</f>
        <v>0.59646822942262467</v>
      </c>
      <c r="H44">
        <v>0</v>
      </c>
      <c r="I44">
        <v>5</v>
      </c>
      <c r="J44" t="str">
        <f>+O38&amp;" industry sector ETS and non-ETS ratio"</f>
        <v>Chemicals industry sector ETS and non-ETS ratio</v>
      </c>
      <c r="O44" s="18" t="s">
        <v>34</v>
      </c>
      <c r="P44" s="10">
        <v>0</v>
      </c>
      <c r="Q44" s="10">
        <v>1</v>
      </c>
      <c r="R44" s="10">
        <v>1</v>
      </c>
      <c r="S44" s="10">
        <v>0</v>
      </c>
      <c r="T44" s="10">
        <v>0</v>
      </c>
      <c r="U44" s="10">
        <v>1</v>
      </c>
      <c r="V44" s="10">
        <v>0</v>
      </c>
      <c r="W44" s="10">
        <v>1</v>
      </c>
      <c r="Y44" t="s">
        <v>35</v>
      </c>
    </row>
    <row r="45" spans="2:25">
      <c r="B45" t="str">
        <f>"UC-"&amp;E45&amp;"-ETS-SHR"</f>
        <v>UC-FAPHTH-ETS-SHR</v>
      </c>
      <c r="C45" t="str">
        <f>+"I*"&amp;Y39&amp;"*ETS*"</f>
        <v>I*FAP*ETS*</v>
      </c>
      <c r="E45" t="str">
        <f>+Y39&amp;$P$35</f>
        <v>FAPHTH</v>
      </c>
      <c r="F45">
        <v>1</v>
      </c>
      <c r="G45" s="11">
        <f>+Q39</f>
        <v>1</v>
      </c>
      <c r="H45">
        <v>0</v>
      </c>
      <c r="I45">
        <v>5</v>
      </c>
      <c r="J45" t="str">
        <f>+O39&amp;" industry sector ETS and non-ETS ratio"</f>
        <v>Food and Drink industry sector ETS and non-ETS ratio</v>
      </c>
      <c r="O45" s="14" t="s">
        <v>36</v>
      </c>
      <c r="P45" s="10">
        <v>0</v>
      </c>
      <c r="Q45" s="10">
        <v>1</v>
      </c>
      <c r="R45" s="10">
        <v>0</v>
      </c>
      <c r="S45" s="10">
        <v>1</v>
      </c>
      <c r="T45" s="10">
        <v>0.62624512326538739</v>
      </c>
      <c r="U45" s="10">
        <v>0.37375487673461261</v>
      </c>
      <c r="V45" s="10">
        <v>0</v>
      </c>
      <c r="W45" s="10">
        <v>1</v>
      </c>
      <c r="Y45" t="s">
        <v>37</v>
      </c>
    </row>
    <row r="46" spans="2:25">
      <c r="B46" t="str">
        <f t="shared" ref="B46:B48" si="2">"UC-"&amp;E46&amp;"-ETS-SHR"</f>
        <v>UC-FAPMTH-ETS-SHR</v>
      </c>
      <c r="C46" t="str">
        <f>+"I*"&amp;Y39&amp;"*ETS*"</f>
        <v>I*FAP*ETS*</v>
      </c>
      <c r="E46" t="str">
        <f>+Y39&amp;$R$35</f>
        <v>FAPMTH</v>
      </c>
      <c r="F46">
        <v>1</v>
      </c>
      <c r="G46" s="11">
        <f>+S39</f>
        <v>0.19614323229785557</v>
      </c>
      <c r="H46">
        <v>0</v>
      </c>
      <c r="I46">
        <v>5</v>
      </c>
      <c r="J46" t="str">
        <f>+O39&amp;" industry sector ETS and non-ETS ratio"</f>
        <v>Food and Drink industry sector ETS and non-ETS ratio</v>
      </c>
    </row>
    <row r="47" spans="2:25">
      <c r="B47" t="str">
        <f t="shared" si="2"/>
        <v>UC-FAPLTH-ETS-SHR</v>
      </c>
      <c r="C47" t="str">
        <f>+"I*"&amp;Y39&amp;"*ETS*"</f>
        <v>I*FAP*ETS*</v>
      </c>
      <c r="E47" t="str">
        <f>+Y39&amp;$T$35</f>
        <v>FAPLTH</v>
      </c>
      <c r="F47">
        <v>1</v>
      </c>
      <c r="G47" s="11">
        <f>+U39</f>
        <v>0.17216835161067645</v>
      </c>
      <c r="H47">
        <v>0</v>
      </c>
      <c r="I47">
        <v>5</v>
      </c>
      <c r="J47" t="str">
        <f>+O39&amp;" industry sector ETS and non-ETS ratio"</f>
        <v>Food and Drink industry sector ETS and non-ETS ratio</v>
      </c>
    </row>
    <row r="48" spans="2:25">
      <c r="B48" t="str">
        <f t="shared" si="2"/>
        <v>UC-FAPHET-ETS-SHR</v>
      </c>
      <c r="C48" t="str">
        <f>+"I*"&amp;Y39&amp;"*ETS*"</f>
        <v>I*FAP*ETS*</v>
      </c>
      <c r="E48" t="str">
        <f>+Y39&amp;$V$35</f>
        <v>FAPHET</v>
      </c>
      <c r="F48">
        <v>1</v>
      </c>
      <c r="G48" s="11">
        <f>+W39</f>
        <v>0.23507939161775249</v>
      </c>
      <c r="H48">
        <v>0</v>
      </c>
      <c r="I48">
        <v>5</v>
      </c>
      <c r="J48" t="str">
        <f>+O39&amp;" industry sector ETS and non-ETS ratio"</f>
        <v>Food and Drink industry sector ETS and non-ETS ratio</v>
      </c>
    </row>
    <row r="49" spans="2:10">
      <c r="B49" t="str">
        <f>"UC-"&amp;E49&amp;"-ETS-SHR"</f>
        <v>UC-LIMHTH-ETS-SHR</v>
      </c>
      <c r="C49" t="str">
        <f>+"I*"&amp;Y40&amp;"*ETS*"</f>
        <v>I*LIM*ETS*</v>
      </c>
      <c r="E49" t="str">
        <f>+Y40&amp;$P$35</f>
        <v>LIMHTH</v>
      </c>
      <c r="F49">
        <v>1</v>
      </c>
      <c r="G49" s="11">
        <f>+Q40</f>
        <v>0</v>
      </c>
      <c r="H49">
        <v>0</v>
      </c>
      <c r="I49">
        <v>5</v>
      </c>
      <c r="J49" t="str">
        <f>+O40&amp;" industry sector ETS and non-ETS ratio"</f>
        <v>Lime industry sector ETS and non-ETS ratio</v>
      </c>
    </row>
    <row r="50" spans="2:10">
      <c r="B50" t="str">
        <f t="shared" ref="B50:B52" si="3">"UC-"&amp;E50&amp;"-ETS-SHR"</f>
        <v>UC-LIMMTH-ETS-SHR</v>
      </c>
      <c r="C50" t="str">
        <f>+"I*"&amp;Y40&amp;"*ETS*"</f>
        <v>I*LIM*ETS*</v>
      </c>
      <c r="E50" t="str">
        <f>+Y40&amp;$R$35</f>
        <v>LIMMTH</v>
      </c>
      <c r="F50">
        <v>1</v>
      </c>
      <c r="G50" s="11">
        <f>+S40</f>
        <v>1</v>
      </c>
      <c r="H50">
        <v>0</v>
      </c>
      <c r="I50">
        <v>5</v>
      </c>
      <c r="J50" t="str">
        <f>+O40&amp;" industry sector ETS and non-ETS ratio"</f>
        <v>Lime industry sector ETS and non-ETS ratio</v>
      </c>
    </row>
    <row r="51" spans="2:10">
      <c r="B51" t="str">
        <f t="shared" si="3"/>
        <v>UC-LIMLTH-ETS-SHR</v>
      </c>
      <c r="C51" t="str">
        <f>+"I*"&amp;Y40&amp;"*ETS*"</f>
        <v>I*LIM*ETS*</v>
      </c>
      <c r="E51" t="str">
        <f>+Y40&amp;$T$35</f>
        <v>LIMLTH</v>
      </c>
      <c r="F51">
        <v>1</v>
      </c>
      <c r="G51" s="11">
        <f>+U40</f>
        <v>1</v>
      </c>
      <c r="H51">
        <v>0</v>
      </c>
      <c r="I51">
        <v>5</v>
      </c>
      <c r="J51" t="str">
        <f>+O40&amp;" industry sector ETS and non-ETS ratio"</f>
        <v>Lime industry sector ETS and non-ETS ratio</v>
      </c>
    </row>
    <row r="52" spans="2:10">
      <c r="B52" t="str">
        <f t="shared" si="3"/>
        <v>UC-LIMHET-ETS-SHR</v>
      </c>
      <c r="C52" t="str">
        <f>+"I*"&amp;Y40&amp;"*ETS*"</f>
        <v>I*LIM*ETS*</v>
      </c>
      <c r="E52" t="str">
        <f>+Y40&amp;$V$35</f>
        <v>LIMHET</v>
      </c>
      <c r="F52">
        <v>1</v>
      </c>
      <c r="G52" s="11">
        <f>+W40</f>
        <v>1</v>
      </c>
      <c r="H52">
        <v>0</v>
      </c>
      <c r="I52">
        <v>5</v>
      </c>
      <c r="J52" t="str">
        <f>+O40&amp;" industry sector ETS and non-ETS ratio"</f>
        <v>Lime industry sector ETS and non-ETS ratio</v>
      </c>
    </row>
    <row r="53" spans="2:10">
      <c r="B53" t="str">
        <f>"UC-"&amp;E53&amp;"-ETS-SHR"</f>
        <v>UC-MAPHTH-ETS-SHR</v>
      </c>
      <c r="C53" t="str">
        <f>+"I*"&amp;Y41&amp;"*ETS*"</f>
        <v>I*MAP*ETS*</v>
      </c>
      <c r="E53" t="str">
        <f>+Y41&amp;$P$35</f>
        <v>MAPHTH</v>
      </c>
      <c r="F53">
        <v>1</v>
      </c>
      <c r="G53" s="11">
        <f>+Q41</f>
        <v>0.29043162988886195</v>
      </c>
      <c r="H53">
        <v>0</v>
      </c>
      <c r="I53">
        <v>5</v>
      </c>
      <c r="J53" t="str">
        <f>+O41&amp;" industry sector ETS and non-ETS ratio"</f>
        <v>Metals industry sector ETS and non-ETS ratio</v>
      </c>
    </row>
    <row r="54" spans="2:10">
      <c r="B54" t="str">
        <f t="shared" ref="B54:B56" si="4">"UC-"&amp;E54&amp;"-ETS-SHR"</f>
        <v>UC-MAPMTH-ETS-SHR</v>
      </c>
      <c r="C54" t="str">
        <f>+"I*"&amp;Y41&amp;"*ETS*"</f>
        <v>I*MAP*ETS*</v>
      </c>
      <c r="E54" t="str">
        <f>+Y41&amp;$R$35</f>
        <v>MAPMTH</v>
      </c>
      <c r="F54">
        <v>1</v>
      </c>
      <c r="G54" s="11">
        <f>+S41</f>
        <v>7.1790407140825518E-2</v>
      </c>
      <c r="H54">
        <v>0</v>
      </c>
      <c r="I54">
        <v>5</v>
      </c>
      <c r="J54" t="str">
        <f>+O41&amp;" industry sector ETS and non-ETS ratio"</f>
        <v>Metals industry sector ETS and non-ETS ratio</v>
      </c>
    </row>
    <row r="55" spans="2:10">
      <c r="B55" t="str">
        <f t="shared" si="4"/>
        <v>UC-MAPLTH-ETS-SHR</v>
      </c>
      <c r="C55" t="str">
        <f>+"I*"&amp;Y41&amp;"*ETS*"</f>
        <v>I*MAP*ETS*</v>
      </c>
      <c r="E55" t="str">
        <f>+Y41&amp;$T$35</f>
        <v>MAPLTH</v>
      </c>
      <c r="F55">
        <v>1</v>
      </c>
      <c r="G55" s="11">
        <f>+U41</f>
        <v>1</v>
      </c>
      <c r="H55">
        <v>0</v>
      </c>
      <c r="I55">
        <v>5</v>
      </c>
      <c r="J55" t="str">
        <f>+O41&amp;" industry sector ETS and non-ETS ratio"</f>
        <v>Metals industry sector ETS and non-ETS ratio</v>
      </c>
    </row>
    <row r="56" spans="2:10">
      <c r="B56" t="str">
        <f t="shared" si="4"/>
        <v>UC-MAPHET-ETS-SHR</v>
      </c>
      <c r="C56" t="str">
        <f>+"I*"&amp;Y41&amp;"*ETS*"</f>
        <v>I*MAP*ETS*</v>
      </c>
      <c r="E56" t="str">
        <f>+Y41&amp;$V$35</f>
        <v>MAPHET</v>
      </c>
      <c r="F56">
        <v>1</v>
      </c>
      <c r="G56" s="11">
        <f>+W41</f>
        <v>1</v>
      </c>
      <c r="H56">
        <v>0</v>
      </c>
      <c r="I56">
        <v>5</v>
      </c>
      <c r="J56" t="str">
        <f>+O41&amp;" industry sector ETS and non-ETS ratio"</f>
        <v>Metals industry sector ETS and non-ETS ratio</v>
      </c>
    </row>
    <row r="57" spans="2:10">
      <c r="B57" t="str">
        <f>"UC-"&amp;E57&amp;"-ETS-SHR"</f>
        <v>UC-OMAHTH-ETS-SHR</v>
      </c>
      <c r="C57" t="str">
        <f>+"I*"&amp;Y42&amp;"*ETS*"</f>
        <v>I*OMA*ETS*</v>
      </c>
      <c r="E57" t="str">
        <f>+Y42&amp;$P$35</f>
        <v>OMAHTH</v>
      </c>
      <c r="F57">
        <v>1</v>
      </c>
      <c r="G57" s="11">
        <f>+Q42</f>
        <v>1</v>
      </c>
      <c r="H57">
        <v>0</v>
      </c>
      <c r="I57">
        <v>5</v>
      </c>
      <c r="J57" t="str">
        <f>+O42&amp;" industry sector ETS and non-ETS ratio"</f>
        <v>Other Industry industry sector ETS and non-ETS ratio</v>
      </c>
    </row>
    <row r="58" spans="2:10">
      <c r="B58" t="str">
        <f t="shared" ref="B58:B60" si="5">"UC-"&amp;E58&amp;"-ETS-SHR"</f>
        <v>UC-OMAMTH-ETS-SHR</v>
      </c>
      <c r="C58" t="str">
        <f>+"I*"&amp;Y42&amp;"*ETS*"</f>
        <v>I*OMA*ETS*</v>
      </c>
      <c r="E58" t="str">
        <f>+Y42&amp;$R$35</f>
        <v>OMAMTH</v>
      </c>
      <c r="F58">
        <v>1</v>
      </c>
      <c r="G58" s="11">
        <f>+S42</f>
        <v>1</v>
      </c>
      <c r="H58">
        <v>0</v>
      </c>
      <c r="I58">
        <v>5</v>
      </c>
      <c r="J58" t="str">
        <f>+O42&amp;" industry sector ETS and non-ETS ratio"</f>
        <v>Other Industry industry sector ETS and non-ETS ratio</v>
      </c>
    </row>
    <row r="59" spans="2:10">
      <c r="B59" t="str">
        <f t="shared" si="5"/>
        <v>UC-OMALTH-ETS-SHR</v>
      </c>
      <c r="C59" t="str">
        <f>+"I*"&amp;Y42&amp;"*ETS*"</f>
        <v>I*OMA*ETS*</v>
      </c>
      <c r="E59" t="str">
        <f>+Y42&amp;$T$35</f>
        <v>OMALTH</v>
      </c>
      <c r="F59">
        <v>1</v>
      </c>
      <c r="G59" s="11">
        <f>+U42</f>
        <v>0.68128886931869714</v>
      </c>
      <c r="H59">
        <v>0</v>
      </c>
      <c r="I59">
        <v>5</v>
      </c>
      <c r="J59" t="str">
        <f>+O42&amp;" industry sector ETS and non-ETS ratio"</f>
        <v>Other Industry industry sector ETS and non-ETS ratio</v>
      </c>
    </row>
    <row r="60" spans="2:10">
      <c r="B60" t="str">
        <f t="shared" si="5"/>
        <v>UC-OMAHET-ETS-SHR</v>
      </c>
      <c r="C60" t="str">
        <f>+"I*"&amp;Y42&amp;"*ETS*"</f>
        <v>I*OMA*ETS*</v>
      </c>
      <c r="E60" t="str">
        <f>+Y42&amp;$V$35</f>
        <v>OMAHET</v>
      </c>
      <c r="F60">
        <v>1</v>
      </c>
      <c r="G60" s="11">
        <f>+W42</f>
        <v>0.70391481573536951</v>
      </c>
      <c r="H60">
        <v>0</v>
      </c>
      <c r="I60">
        <v>5</v>
      </c>
      <c r="J60" t="str">
        <f>+O42&amp;" industry sector ETS and non-ETS ratio"</f>
        <v>Other Industry industry sector ETS and non-ETS ratio</v>
      </c>
    </row>
    <row r="61" spans="2:10">
      <c r="B61" t="str">
        <f>"UC-"&amp;E61&amp;"-ETS-SHR"</f>
        <v>UC-ONMHTH-ETS-SHR</v>
      </c>
      <c r="C61" t="str">
        <f>+"I*"&amp;Y43&amp;"*ETS*"</f>
        <v>I*ONM*ETS*</v>
      </c>
      <c r="E61" t="str">
        <f>+Y43&amp;$P$35</f>
        <v>ONMHTH</v>
      </c>
      <c r="F61">
        <v>1</v>
      </c>
      <c r="G61" s="11">
        <f>+Q43</f>
        <v>0.90919515851364596</v>
      </c>
      <c r="H61">
        <v>0</v>
      </c>
      <c r="I61">
        <v>5</v>
      </c>
      <c r="J61" t="str">
        <f>+O43&amp;" industry sector ETS and non-ETS ratio"</f>
        <v>Other Minerals industry sector ETS and non-ETS ratio</v>
      </c>
    </row>
    <row r="62" spans="2:10">
      <c r="B62" t="str">
        <f t="shared" ref="B62:B64" si="6">"UC-"&amp;E62&amp;"-ETS-SHR"</f>
        <v>UC-ONMMTH-ETS-SHR</v>
      </c>
      <c r="C62" t="str">
        <f>+"I*"&amp;Y43&amp;"*ETS*"</f>
        <v>I*ONM*ETS*</v>
      </c>
      <c r="E62" t="str">
        <f>+Y43&amp;$R$35</f>
        <v>ONMMTH</v>
      </c>
      <c r="F62">
        <v>1</v>
      </c>
      <c r="G62" s="11">
        <f>+S43</f>
        <v>0.871377616521256</v>
      </c>
      <c r="H62">
        <v>0</v>
      </c>
      <c r="I62">
        <v>5</v>
      </c>
      <c r="J62" t="str">
        <f>+O43&amp;" industry sector ETS and non-ETS ratio"</f>
        <v>Other Minerals industry sector ETS and non-ETS ratio</v>
      </c>
    </row>
    <row r="63" spans="2:10">
      <c r="B63" t="str">
        <f t="shared" si="6"/>
        <v>UC-ONMLTH-ETS-SHR</v>
      </c>
      <c r="C63" t="str">
        <f>+"I*"&amp;Y43&amp;"*ETS*"</f>
        <v>I*ONM*ETS*</v>
      </c>
      <c r="E63" t="str">
        <f>+Y43&amp;$T$35</f>
        <v>ONMLTH</v>
      </c>
      <c r="F63">
        <v>1</v>
      </c>
      <c r="G63" s="11">
        <f>+U43</f>
        <v>0.72486687901773417</v>
      </c>
      <c r="H63">
        <v>0</v>
      </c>
      <c r="I63">
        <v>5</v>
      </c>
      <c r="J63" t="str">
        <f>+O43&amp;" industry sector ETS and non-ETS ratio"</f>
        <v>Other Minerals industry sector ETS and non-ETS ratio</v>
      </c>
    </row>
    <row r="64" spans="2:10">
      <c r="B64" t="str">
        <f t="shared" si="6"/>
        <v>UC-ONMHET-ETS-SHR</v>
      </c>
      <c r="C64" t="str">
        <f>+"I*"&amp;Y43&amp;"*ETS*"</f>
        <v>I*ONM*ETS*</v>
      </c>
      <c r="E64" t="str">
        <f>+Y43&amp;$V$35</f>
        <v>ONMHET</v>
      </c>
      <c r="F64">
        <v>1</v>
      </c>
      <c r="G64" s="11">
        <f>+W43</f>
        <v>1</v>
      </c>
      <c r="H64">
        <v>0</v>
      </c>
      <c r="I64">
        <v>5</v>
      </c>
      <c r="J64" t="str">
        <f>+O43&amp;" industry sector ETS and non-ETS ratio"</f>
        <v>Other Minerals industry sector ETS and non-ETS ratio</v>
      </c>
    </row>
    <row r="65" spans="2:10">
      <c r="B65" t="str">
        <f>"UC-"&amp;E65&amp;"-ETS-SHR"</f>
        <v>UC-WAPHTH-ETS-SHR</v>
      </c>
      <c r="C65" t="str">
        <f>+"I*"&amp;Y45&amp;"*ETS*"</f>
        <v>I*WAP*ETS*</v>
      </c>
      <c r="E65" t="str">
        <f>+Y45&amp;$P$35</f>
        <v>WAPHTH</v>
      </c>
      <c r="F65">
        <v>1</v>
      </c>
      <c r="G65" s="11">
        <f>+Q45</f>
        <v>1</v>
      </c>
      <c r="H65">
        <v>0</v>
      </c>
      <c r="I65">
        <v>5</v>
      </c>
      <c r="J65" t="str">
        <f>+O45&amp;" industry sector ETS and non-ETS ratio"</f>
        <v>Wood Products industry sector ETS and non-ETS ratio</v>
      </c>
    </row>
    <row r="66" spans="2:10">
      <c r="B66" t="str">
        <f t="shared" ref="B66:B68" si="7">"UC-"&amp;E66&amp;"-ETS-SHR"</f>
        <v>UC-WAPMTH-ETS-SHR</v>
      </c>
      <c r="C66" t="str">
        <f>+"I*"&amp;Y45&amp;"*ETS*"</f>
        <v>I*WAP*ETS*</v>
      </c>
      <c r="E66" t="str">
        <f>+Y45&amp;$R$35</f>
        <v>WAPMTH</v>
      </c>
      <c r="F66">
        <v>1</v>
      </c>
      <c r="G66" s="11">
        <f>+S45</f>
        <v>1</v>
      </c>
      <c r="H66">
        <v>0</v>
      </c>
      <c r="I66">
        <v>5</v>
      </c>
      <c r="J66" t="str">
        <f>+O45&amp;" industry sector ETS and non-ETS ratio"</f>
        <v>Wood Products industry sector ETS and non-ETS ratio</v>
      </c>
    </row>
    <row r="67" spans="2:10">
      <c r="B67" t="str">
        <f t="shared" si="7"/>
        <v>UC-WAPLTH-ETS-SHR</v>
      </c>
      <c r="C67" t="str">
        <f>+"I*"&amp;Y45&amp;"*ETS*"</f>
        <v>I*WAP*ETS*</v>
      </c>
      <c r="E67" t="str">
        <f>+Y45&amp;$T$35</f>
        <v>WAPLTH</v>
      </c>
      <c r="F67">
        <v>1</v>
      </c>
      <c r="G67" s="11">
        <f>+U45</f>
        <v>0.37375487673461261</v>
      </c>
      <c r="H67">
        <v>0</v>
      </c>
      <c r="I67">
        <v>5</v>
      </c>
      <c r="J67" t="str">
        <f>+O45&amp;" industry sector ETS and non-ETS ratio"</f>
        <v>Wood Products industry sector ETS and non-ETS ratio</v>
      </c>
    </row>
    <row r="68" spans="2:10">
      <c r="B68" t="str">
        <f t="shared" si="7"/>
        <v>UC-WAPHET-ETS-SHR</v>
      </c>
      <c r="C68" t="str">
        <f>+"I*"&amp;Y45&amp;"*ETS*"</f>
        <v>I*WAP*ETS*</v>
      </c>
      <c r="E68" t="str">
        <f>+Y45&amp;$V$35</f>
        <v>WAPHET</v>
      </c>
      <c r="F68">
        <v>1</v>
      </c>
      <c r="G68" s="11">
        <f>+W45</f>
        <v>1</v>
      </c>
      <c r="H68">
        <v>0</v>
      </c>
      <c r="I68">
        <v>5</v>
      </c>
      <c r="J68" t="str">
        <f>+O45&amp;" industry sector ETS and non-ETS ratio"</f>
        <v>Wood Products industry sector ETS and non-ETS ratio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23"/>
  <sheetViews>
    <sheetView tabSelected="1" workbookViewId="0">
      <selection activeCell="J5" sqref="J5"/>
    </sheetView>
  </sheetViews>
  <sheetFormatPr defaultRowHeight="14.5"/>
  <cols>
    <col min="5" max="5" width="10" bestFit="1" customWidth="1"/>
    <col min="10" max="10" width="17.453125" bestFit="1" customWidth="1"/>
  </cols>
  <sheetData>
    <row r="3" spans="3:11">
      <c r="C3" t="s">
        <v>49</v>
      </c>
    </row>
    <row r="4" spans="3:11">
      <c r="C4" t="s">
        <v>50</v>
      </c>
      <c r="D4" t="s">
        <v>0</v>
      </c>
      <c r="E4" t="s">
        <v>51</v>
      </c>
      <c r="F4" t="s">
        <v>10</v>
      </c>
      <c r="G4" t="s">
        <v>47</v>
      </c>
      <c r="H4" t="s">
        <v>52</v>
      </c>
      <c r="I4" t="s">
        <v>8</v>
      </c>
      <c r="J4" t="s">
        <v>6</v>
      </c>
      <c r="K4" t="s">
        <v>9</v>
      </c>
    </row>
    <row r="5" spans="3:11">
      <c r="D5" t="s">
        <v>18</v>
      </c>
      <c r="E5" t="s">
        <v>53</v>
      </c>
      <c r="F5">
        <v>2020</v>
      </c>
      <c r="G5">
        <v>0.15</v>
      </c>
      <c r="H5">
        <f t="shared" ref="H5:H10" si="0">+G5</f>
        <v>0.15</v>
      </c>
      <c r="J5" t="s">
        <v>68</v>
      </c>
      <c r="K5" t="s">
        <v>57</v>
      </c>
    </row>
    <row r="6" spans="3:11">
      <c r="D6" t="s">
        <v>18</v>
      </c>
      <c r="E6" t="s">
        <v>53</v>
      </c>
      <c r="F6">
        <v>2020</v>
      </c>
      <c r="G6">
        <v>0.2</v>
      </c>
      <c r="H6">
        <f t="shared" si="0"/>
        <v>0.2</v>
      </c>
      <c r="J6" t="s">
        <v>70</v>
      </c>
      <c r="K6" t="s">
        <v>57</v>
      </c>
    </row>
    <row r="7" spans="3:11">
      <c r="D7" t="s">
        <v>18</v>
      </c>
      <c r="E7" t="s">
        <v>53</v>
      </c>
      <c r="F7">
        <v>2020</v>
      </c>
      <c r="G7">
        <v>0.01</v>
      </c>
      <c r="H7">
        <f t="shared" si="0"/>
        <v>0.01</v>
      </c>
      <c r="J7" t="s">
        <v>69</v>
      </c>
      <c r="K7" t="s">
        <v>57</v>
      </c>
    </row>
    <row r="8" spans="3:11">
      <c r="D8" t="s">
        <v>18</v>
      </c>
      <c r="E8" t="s">
        <v>53</v>
      </c>
      <c r="F8">
        <v>0</v>
      </c>
      <c r="G8">
        <v>5</v>
      </c>
      <c r="H8">
        <f t="shared" si="0"/>
        <v>5</v>
      </c>
      <c r="J8" t="s">
        <v>54</v>
      </c>
      <c r="K8" t="s">
        <v>57</v>
      </c>
    </row>
    <row r="9" spans="3:11">
      <c r="D9" t="s">
        <v>18</v>
      </c>
      <c r="E9" t="s">
        <v>53</v>
      </c>
      <c r="F9">
        <v>0</v>
      </c>
      <c r="G9">
        <v>5</v>
      </c>
      <c r="H9">
        <f t="shared" si="0"/>
        <v>5</v>
      </c>
      <c r="J9" t="s">
        <v>55</v>
      </c>
      <c r="K9" t="s">
        <v>57</v>
      </c>
    </row>
    <row r="10" spans="3:11">
      <c r="D10" t="s">
        <v>18</v>
      </c>
      <c r="E10" t="s">
        <v>53</v>
      </c>
      <c r="F10">
        <v>0</v>
      </c>
      <c r="G10">
        <v>5</v>
      </c>
      <c r="H10">
        <f t="shared" si="0"/>
        <v>5</v>
      </c>
      <c r="J10" t="s">
        <v>56</v>
      </c>
      <c r="K10" t="s">
        <v>57</v>
      </c>
    </row>
    <row r="14" spans="3:11">
      <c r="C14" t="s">
        <v>65</v>
      </c>
    </row>
    <row r="15" spans="3:11">
      <c r="C15" t="s">
        <v>50</v>
      </c>
      <c r="D15" t="s">
        <v>0</v>
      </c>
      <c r="E15" t="s">
        <v>51</v>
      </c>
      <c r="F15" t="s">
        <v>10</v>
      </c>
      <c r="G15" t="s">
        <v>47</v>
      </c>
      <c r="H15" t="s">
        <v>52</v>
      </c>
      <c r="I15" t="s">
        <v>8</v>
      </c>
      <c r="J15" t="s">
        <v>6</v>
      </c>
      <c r="K15" t="s">
        <v>9</v>
      </c>
    </row>
    <row r="16" spans="3:11">
      <c r="D16" t="s">
        <v>18</v>
      </c>
      <c r="E16" t="s">
        <v>63</v>
      </c>
      <c r="F16">
        <v>0</v>
      </c>
      <c r="G16">
        <v>0</v>
      </c>
      <c r="H16">
        <v>0</v>
      </c>
      <c r="J16" t="s">
        <v>64</v>
      </c>
    </row>
    <row r="18" spans="3:11">
      <c r="C18" t="s">
        <v>49</v>
      </c>
    </row>
    <row r="19" spans="3:11">
      <c r="C19" t="s">
        <v>50</v>
      </c>
      <c r="D19" t="s">
        <v>0</v>
      </c>
      <c r="E19" t="s">
        <v>51</v>
      </c>
      <c r="F19" t="s">
        <v>10</v>
      </c>
      <c r="G19" t="s">
        <v>47</v>
      </c>
      <c r="H19" t="s">
        <v>52</v>
      </c>
      <c r="I19" t="s">
        <v>8</v>
      </c>
      <c r="J19" t="s">
        <v>6</v>
      </c>
      <c r="K19" t="s">
        <v>9</v>
      </c>
    </row>
    <row r="20" spans="3:11">
      <c r="E20" t="s">
        <v>66</v>
      </c>
      <c r="F20">
        <v>2019</v>
      </c>
      <c r="G20">
        <v>500</v>
      </c>
      <c r="J20" t="s">
        <v>64</v>
      </c>
    </row>
    <row r="22" spans="3:11">
      <c r="D22" t="s">
        <v>60</v>
      </c>
      <c r="E22" t="s">
        <v>67</v>
      </c>
      <c r="F22">
        <v>2018</v>
      </c>
      <c r="G22">
        <v>0.67</v>
      </c>
      <c r="J22" t="s">
        <v>64</v>
      </c>
    </row>
    <row r="23" spans="3:11">
      <c r="D23" t="s">
        <v>60</v>
      </c>
      <c r="E23" t="s">
        <v>67</v>
      </c>
      <c r="F23">
        <v>0</v>
      </c>
      <c r="G23">
        <v>5</v>
      </c>
      <c r="J23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4791-CB3B-45A4-921F-D781FED071DF}">
  <dimension ref="B9:AA68"/>
  <sheetViews>
    <sheetView topLeftCell="A28" workbookViewId="0">
      <selection activeCell="G35" sqref="G35"/>
    </sheetView>
  </sheetViews>
  <sheetFormatPr defaultRowHeight="14.5"/>
  <cols>
    <col min="2" max="2" width="20" customWidth="1"/>
    <col min="3" max="3" width="11.81640625" bestFit="1" customWidth="1"/>
    <col min="4" max="4" width="9.26953125" bestFit="1" customWidth="1"/>
    <col min="5" max="5" width="10.7265625" bestFit="1" customWidth="1"/>
    <col min="7" max="7" width="13" bestFit="1" customWidth="1"/>
  </cols>
  <sheetData>
    <row r="9" spans="2:23">
      <c r="B9" s="1" t="s">
        <v>1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23">
      <c r="B10" s="1" t="s">
        <v>2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23">
      <c r="B11" s="2"/>
      <c r="C11" s="2"/>
      <c r="D11" s="2"/>
      <c r="E11" s="2"/>
      <c r="F11" s="2"/>
      <c r="G11" s="2"/>
      <c r="H11" s="2"/>
      <c r="I11" s="2"/>
      <c r="J11" s="2" t="s">
        <v>48</v>
      </c>
      <c r="K11" s="2"/>
      <c r="L11" s="2"/>
      <c r="M11" s="2"/>
    </row>
    <row r="12" spans="2:23">
      <c r="B12" s="3" t="s">
        <v>3</v>
      </c>
      <c r="C12" s="4" t="s">
        <v>4</v>
      </c>
      <c r="D12" s="5" t="s">
        <v>5</v>
      </c>
      <c r="E12" s="5" t="s">
        <v>6</v>
      </c>
      <c r="F12" s="5" t="s">
        <v>7</v>
      </c>
      <c r="G12" s="5" t="s">
        <v>8</v>
      </c>
      <c r="H12" s="6" t="s">
        <v>9</v>
      </c>
      <c r="I12" s="6" t="s">
        <v>10</v>
      </c>
      <c r="J12" s="6" t="s">
        <v>0</v>
      </c>
      <c r="K12" s="4" t="s">
        <v>11</v>
      </c>
      <c r="L12" s="7" t="s">
        <v>12</v>
      </c>
      <c r="M12" s="7" t="s">
        <v>13</v>
      </c>
      <c r="N12" s="3" t="s">
        <v>14</v>
      </c>
      <c r="T12" t="s">
        <v>15</v>
      </c>
      <c r="U12" t="s">
        <v>16</v>
      </c>
    </row>
    <row r="13" spans="2:23">
      <c r="B13" t="str">
        <f>"UC-"&amp;W13&amp;"_ETS_NETS-ratio"</f>
        <v>UC-CEM_ETS_NETS-ratio</v>
      </c>
      <c r="D13" s="2" t="s">
        <v>17</v>
      </c>
      <c r="E13" s="8" t="str">
        <f>"I*"&amp;W13&amp;"*"</f>
        <v>I*CEM*</v>
      </c>
      <c r="I13" s="2">
        <v>2024</v>
      </c>
      <c r="J13" t="s">
        <v>18</v>
      </c>
      <c r="K13">
        <v>1</v>
      </c>
      <c r="L13">
        <v>0</v>
      </c>
      <c r="M13">
        <v>3</v>
      </c>
      <c r="N13" t="str">
        <f>+S13&amp;" industry sector ETS and non-ETS ratio"</f>
        <v>Cement industry sector ETS and non-ETS ratio</v>
      </c>
      <c r="S13" s="9" t="s">
        <v>19</v>
      </c>
      <c r="T13" s="10">
        <v>1</v>
      </c>
      <c r="U13" s="10">
        <v>0</v>
      </c>
      <c r="W13" t="s">
        <v>20</v>
      </c>
    </row>
    <row r="14" spans="2:23">
      <c r="D14" s="2" t="s">
        <v>17</v>
      </c>
      <c r="E14" s="8" t="str">
        <f>"I*"&amp;W13&amp;"*NETS*"</f>
        <v>I*CEM*NETS*</v>
      </c>
      <c r="K14" s="11">
        <f>1-T13</f>
        <v>0</v>
      </c>
      <c r="S14" s="9"/>
    </row>
    <row r="15" spans="2:23">
      <c r="B15" t="str">
        <f>"UC-"&amp;W15&amp;"_ETS_NETS-ratio"</f>
        <v>UC-CAF_ETS_NETS-ratio</v>
      </c>
      <c r="D15" s="2" t="s">
        <v>17</v>
      </c>
      <c r="E15" s="8" t="str">
        <f>"I*"&amp;W15&amp;"*"</f>
        <v>I*CAF*</v>
      </c>
      <c r="I15" s="2">
        <v>2024</v>
      </c>
      <c r="J15" t="s">
        <v>18</v>
      </c>
      <c r="K15">
        <v>1</v>
      </c>
      <c r="L15">
        <v>0</v>
      </c>
      <c r="M15">
        <v>3</v>
      </c>
      <c r="N15" t="str">
        <f>+S15&amp;" industry sector ETS and non-ETS ratio"</f>
        <v>Chemicals industry sector ETS and non-ETS ratio</v>
      </c>
      <c r="S15" s="12" t="s">
        <v>21</v>
      </c>
      <c r="T15" s="10">
        <v>0.47195405751363473</v>
      </c>
      <c r="U15" s="10">
        <v>0.52804594248636527</v>
      </c>
      <c r="W15" t="s">
        <v>22</v>
      </c>
    </row>
    <row r="16" spans="2:23">
      <c r="D16" s="2" t="s">
        <v>17</v>
      </c>
      <c r="E16" s="8" t="str">
        <f>"I*"&amp;W15&amp;"*NETS*"</f>
        <v>I*CAF*NETS*</v>
      </c>
      <c r="K16" s="11">
        <f>1-U15</f>
        <v>0.47195405751363473</v>
      </c>
      <c r="S16" s="12"/>
      <c r="T16" s="10"/>
      <c r="U16" s="10"/>
    </row>
    <row r="17" spans="2:23">
      <c r="B17" t="str">
        <f>"UC-"&amp;W17&amp;"_ETS_NETS-ratio"</f>
        <v>UC-FAP_ETS_NETS-ratio</v>
      </c>
      <c r="D17" s="2" t="s">
        <v>17</v>
      </c>
      <c r="E17" s="8" t="str">
        <f>"I*"&amp;W17&amp;"*"</f>
        <v>I*FAP*</v>
      </c>
      <c r="I17" s="2">
        <v>2024</v>
      </c>
      <c r="J17" t="s">
        <v>18</v>
      </c>
      <c r="K17">
        <v>1</v>
      </c>
      <c r="L17">
        <v>0</v>
      </c>
      <c r="M17">
        <v>3</v>
      </c>
      <c r="N17" t="str">
        <f>+S17&amp;" industry sector ETS and non-ETS ratio"</f>
        <v>Food and Drink industry sector ETS and non-ETS ratio</v>
      </c>
      <c r="S17" s="13" t="s">
        <v>23</v>
      </c>
      <c r="T17" s="10">
        <v>0.80933693328890011</v>
      </c>
      <c r="U17" s="10">
        <v>0.19066306671109989</v>
      </c>
      <c r="W17" t="s">
        <v>24</v>
      </c>
    </row>
    <row r="18" spans="2:23">
      <c r="D18" s="2" t="s">
        <v>17</v>
      </c>
      <c r="E18" s="8" t="str">
        <f>"I*"&amp;W17&amp;"*NETS*"</f>
        <v>I*FAP*NETS*</v>
      </c>
      <c r="K18" s="11">
        <f>1-T17</f>
        <v>0.19066306671109989</v>
      </c>
      <c r="S18" s="13"/>
      <c r="T18" s="10"/>
      <c r="U18" s="10"/>
    </row>
    <row r="19" spans="2:23">
      <c r="B19" t="str">
        <f>"UC-"&amp;W19&amp;"_ETS_NETS-ratio"</f>
        <v>UC-LIM_ETS_NETS-ratio</v>
      </c>
      <c r="D19" s="2" t="s">
        <v>17</v>
      </c>
      <c r="E19" s="8" t="str">
        <f>"I*"&amp;W19&amp;"*"</f>
        <v>I*LIM*</v>
      </c>
      <c r="I19" s="2">
        <v>2024</v>
      </c>
      <c r="J19" t="s">
        <v>18</v>
      </c>
      <c r="K19">
        <v>1</v>
      </c>
      <c r="L19">
        <v>0</v>
      </c>
      <c r="M19">
        <v>3</v>
      </c>
      <c r="N19" t="str">
        <f>+S19&amp;" industry sector ETS and non-ETS ratio"</f>
        <v>Lime industry sector ETS and non-ETS ratio</v>
      </c>
      <c r="S19" s="14" t="s">
        <v>25</v>
      </c>
      <c r="T19" s="10">
        <v>1</v>
      </c>
      <c r="U19" s="10">
        <v>0</v>
      </c>
      <c r="W19" t="s">
        <v>26</v>
      </c>
    </row>
    <row r="20" spans="2:23">
      <c r="D20" s="2" t="s">
        <v>17</v>
      </c>
      <c r="E20" s="8" t="str">
        <f>"I*"&amp;W19&amp;"*NETS*"</f>
        <v>I*LIM*NETS*</v>
      </c>
      <c r="K20" s="11">
        <f>1-T19</f>
        <v>0</v>
      </c>
      <c r="S20" s="14"/>
      <c r="T20" s="10"/>
      <c r="U20" s="10"/>
    </row>
    <row r="21" spans="2:23">
      <c r="B21" t="str">
        <f>"UC-"&amp;W21&amp;"_ETS_NETS-ratio"</f>
        <v>UC-MAP_ETS_NETS-ratio</v>
      </c>
      <c r="D21" s="2" t="s">
        <v>17</v>
      </c>
      <c r="E21" s="8" t="str">
        <f>"I*"&amp;W21&amp;"*"</f>
        <v>I*MAP*</v>
      </c>
      <c r="I21" s="2">
        <v>2024</v>
      </c>
      <c r="J21" t="s">
        <v>18</v>
      </c>
      <c r="K21">
        <v>1</v>
      </c>
      <c r="L21">
        <v>0</v>
      </c>
      <c r="M21">
        <v>3</v>
      </c>
      <c r="N21" t="str">
        <f>+S21&amp;" industry sector ETS and non-ETS ratio"</f>
        <v>Metals industry sector ETS and non-ETS ratio</v>
      </c>
      <c r="S21" s="15" t="s">
        <v>27</v>
      </c>
      <c r="T21" s="10">
        <v>0.87242155202357952</v>
      </c>
      <c r="U21" s="10">
        <v>0.12757844797642048</v>
      </c>
      <c r="W21" t="s">
        <v>28</v>
      </c>
    </row>
    <row r="22" spans="2:23">
      <c r="D22" s="2" t="s">
        <v>17</v>
      </c>
      <c r="E22" s="8" t="str">
        <f>"I*"&amp;W21&amp;"*NETS*"</f>
        <v>I*MAP*NETS*</v>
      </c>
      <c r="K22" s="11">
        <f>1-T21</f>
        <v>0.12757844797642048</v>
      </c>
      <c r="S22" s="15"/>
      <c r="T22" s="10"/>
      <c r="U22" s="10"/>
    </row>
    <row r="23" spans="2:23">
      <c r="B23" t="str">
        <f>"UC-"&amp;W23&amp;"_ETS_NETS-ratio"</f>
        <v>UC-OMA_ETS_NETS-ratio</v>
      </c>
      <c r="D23" s="2" t="s">
        <v>17</v>
      </c>
      <c r="E23" s="8" t="str">
        <f>"I*"&amp;W23&amp;"*"</f>
        <v>I*OMA*</v>
      </c>
      <c r="I23" s="2">
        <v>2024</v>
      </c>
      <c r="J23" t="s">
        <v>18</v>
      </c>
      <c r="K23">
        <v>1</v>
      </c>
      <c r="L23">
        <v>0</v>
      </c>
      <c r="M23">
        <v>3</v>
      </c>
      <c r="N23" t="str">
        <f>+S23&amp;" industry sector ETS and non-ETS ratio"</f>
        <v>Other Industry industry sector ETS and non-ETS ratio</v>
      </c>
      <c r="S23" s="16" t="s">
        <v>29</v>
      </c>
      <c r="T23" s="10">
        <v>0.30182536495769408</v>
      </c>
      <c r="U23" s="10">
        <v>0.69817463504230592</v>
      </c>
      <c r="W23" t="s">
        <v>30</v>
      </c>
    </row>
    <row r="24" spans="2:23">
      <c r="D24" s="2" t="s">
        <v>17</v>
      </c>
      <c r="E24" s="8" t="str">
        <f>"I*"&amp;W23&amp;"*NETS*"</f>
        <v>I*OMA*NETS*</v>
      </c>
      <c r="K24" s="11">
        <f>1-T23</f>
        <v>0.69817463504230592</v>
      </c>
      <c r="S24" s="16"/>
      <c r="T24" s="10"/>
      <c r="U24" s="10"/>
    </row>
    <row r="25" spans="2:23">
      <c r="B25" t="str">
        <f>"UC-"&amp;W25&amp;"_ETS_NETS-ratio"</f>
        <v>UC-ONM_ETS_NETS-ratio</v>
      </c>
      <c r="D25" s="2" t="s">
        <v>17</v>
      </c>
      <c r="E25" s="8" t="str">
        <f>"I*"&amp;W25&amp;"*"</f>
        <v>I*ONM*</v>
      </c>
      <c r="I25" s="2">
        <v>2024</v>
      </c>
      <c r="J25" t="s">
        <v>18</v>
      </c>
      <c r="K25">
        <v>1</v>
      </c>
      <c r="L25">
        <v>0</v>
      </c>
      <c r="M25">
        <v>3</v>
      </c>
      <c r="N25" t="str">
        <f>+S25&amp;" industry sector ETS and non-ETS ratio"</f>
        <v>Other Minerals industry sector ETS and non-ETS ratio</v>
      </c>
      <c r="S25" s="17" t="s">
        <v>31</v>
      </c>
      <c r="T25" s="10">
        <v>0.18105973988017879</v>
      </c>
      <c r="U25" s="10">
        <v>0.81894026011982124</v>
      </c>
      <c r="W25" t="s">
        <v>32</v>
      </c>
    </row>
    <row r="26" spans="2:23">
      <c r="D26" s="2" t="s">
        <v>17</v>
      </c>
      <c r="E26" s="8" t="str">
        <f>"I*"&amp;W25&amp;"*NETS*"</f>
        <v>I*ONM*NETS*</v>
      </c>
      <c r="K26" s="11">
        <f>1-T25</f>
        <v>0.81894026011982124</v>
      </c>
      <c r="S26" s="17"/>
      <c r="T26" s="10"/>
      <c r="U26" s="10"/>
    </row>
    <row r="27" spans="2:23">
      <c r="B27" t="s">
        <v>33</v>
      </c>
      <c r="D27" s="2"/>
      <c r="E27" s="8"/>
      <c r="I27" s="2"/>
      <c r="S27" s="18" t="s">
        <v>34</v>
      </c>
      <c r="T27" s="10">
        <v>1</v>
      </c>
      <c r="U27" s="10">
        <v>0</v>
      </c>
      <c r="W27" t="s">
        <v>35</v>
      </c>
    </row>
    <row r="28" spans="2:23">
      <c r="B28" t="s">
        <v>33</v>
      </c>
      <c r="D28" s="2"/>
      <c r="E28" s="8"/>
      <c r="K28" s="11"/>
      <c r="S28" s="18"/>
      <c r="T28" s="10"/>
      <c r="U28" s="10"/>
    </row>
    <row r="29" spans="2:23">
      <c r="B29" t="str">
        <f>"UC-"&amp;W29&amp;"_ETS_NETS-ratio"</f>
        <v>UC-WAP_ETS_NETS-ratio</v>
      </c>
      <c r="D29" s="2" t="s">
        <v>17</v>
      </c>
      <c r="E29" s="8" t="str">
        <f>"I*"&amp;W29&amp;"*"</f>
        <v>I*WAP*</v>
      </c>
      <c r="I29" s="2">
        <v>2024</v>
      </c>
      <c r="J29" t="s">
        <v>18</v>
      </c>
      <c r="K29">
        <v>1</v>
      </c>
      <c r="L29">
        <v>0</v>
      </c>
      <c r="M29">
        <v>3</v>
      </c>
      <c r="N29" t="str">
        <f>+S29&amp;" industry sector ETS and non-ETS ratio"</f>
        <v>Wood Products industry sector ETS and non-ETS ratio</v>
      </c>
      <c r="S29" s="14" t="s">
        <v>36</v>
      </c>
      <c r="T29" s="10">
        <v>0.62624512326538739</v>
      </c>
      <c r="U29" s="10">
        <v>0.37375487673461261</v>
      </c>
      <c r="W29" t="s">
        <v>37</v>
      </c>
    </row>
    <row r="30" spans="2:23">
      <c r="D30" s="2" t="s">
        <v>17</v>
      </c>
      <c r="E30" s="8" t="str">
        <f>"I*"&amp;W29&amp;"*NETS*"</f>
        <v>I*WAP*NETS*</v>
      </c>
      <c r="K30" s="11">
        <f>1-T29</f>
        <v>0.37375487673461261</v>
      </c>
    </row>
    <row r="33" spans="2:27">
      <c r="B33" s="1" t="s">
        <v>1</v>
      </c>
    </row>
    <row r="34" spans="2:27" ht="18.5">
      <c r="B34" s="1" t="s">
        <v>2</v>
      </c>
      <c r="R34" s="19" t="s">
        <v>38</v>
      </c>
    </row>
    <row r="35" spans="2:27" ht="15" thickBot="1">
      <c r="F35" s="7"/>
      <c r="G35" s="7" t="s">
        <v>62</v>
      </c>
      <c r="R35" s="20" t="s">
        <v>39</v>
      </c>
      <c r="S35" s="20" t="s">
        <v>39</v>
      </c>
      <c r="T35" s="20" t="s">
        <v>40</v>
      </c>
      <c r="U35" s="20" t="s">
        <v>40</v>
      </c>
      <c r="V35" s="20" t="s">
        <v>41</v>
      </c>
      <c r="W35" s="20" t="s">
        <v>41</v>
      </c>
      <c r="X35" s="20" t="s">
        <v>42</v>
      </c>
      <c r="Y35" s="20" t="s">
        <v>42</v>
      </c>
    </row>
    <row r="36" spans="2:27" ht="15.5" thickTop="1" thickBot="1">
      <c r="B36" s="7" t="s">
        <v>3</v>
      </c>
      <c r="C36" s="7" t="s">
        <v>61</v>
      </c>
      <c r="D36" s="7" t="s">
        <v>44</v>
      </c>
      <c r="E36" s="7" t="s">
        <v>45</v>
      </c>
      <c r="F36" s="7" t="s">
        <v>59</v>
      </c>
      <c r="G36" s="7" t="s">
        <v>0</v>
      </c>
      <c r="H36" s="7" t="s">
        <v>46</v>
      </c>
      <c r="I36" s="7" t="s">
        <v>58</v>
      </c>
      <c r="J36" s="7" t="s">
        <v>12</v>
      </c>
      <c r="K36" s="7" t="s">
        <v>13</v>
      </c>
      <c r="L36" s="3" t="s">
        <v>14</v>
      </c>
      <c r="R36" s="20" t="s">
        <v>15</v>
      </c>
      <c r="S36" t="s">
        <v>16</v>
      </c>
      <c r="T36" s="20" t="s">
        <v>15</v>
      </c>
      <c r="U36" t="s">
        <v>16</v>
      </c>
      <c r="V36" s="20" t="s">
        <v>15</v>
      </c>
      <c r="W36" t="s">
        <v>16</v>
      </c>
      <c r="X36" s="20" t="s">
        <v>15</v>
      </c>
      <c r="Y36" t="s">
        <v>16</v>
      </c>
    </row>
    <row r="37" spans="2:27" ht="15" thickTop="1">
      <c r="B37" t="str">
        <f>"UC-"&amp;E37&amp;"-ETS-SHR"</f>
        <v>UC-CEMHTH-ETS-SHR</v>
      </c>
      <c r="C37" t="str">
        <f>+"I*"&amp;AA37&amp;"*NETS*"</f>
        <v>I*CEM*NETS*</v>
      </c>
      <c r="E37" t="str">
        <f>+AA37&amp;$R$35</f>
        <v>CEMHTH</v>
      </c>
      <c r="F37">
        <v>2023</v>
      </c>
      <c r="G37" t="s">
        <v>60</v>
      </c>
      <c r="H37">
        <v>-1</v>
      </c>
      <c r="I37" s="11">
        <f>+S37</f>
        <v>0</v>
      </c>
      <c r="J37">
        <v>0</v>
      </c>
      <c r="K37">
        <v>5</v>
      </c>
      <c r="L37" t="str">
        <f>+Q37&amp;" industry sector ETS and non-ETS ratio"</f>
        <v>Cement industry sector ETS and non-ETS ratio</v>
      </c>
      <c r="Q37" s="9" t="s">
        <v>19</v>
      </c>
      <c r="R37" s="10">
        <v>1</v>
      </c>
      <c r="S37" s="10">
        <v>0</v>
      </c>
      <c r="T37" s="10">
        <v>1</v>
      </c>
      <c r="U37" s="10">
        <v>0</v>
      </c>
      <c r="V37" s="10">
        <v>0</v>
      </c>
      <c r="W37" s="10">
        <v>1</v>
      </c>
      <c r="X37" s="10">
        <v>0</v>
      </c>
      <c r="Y37" s="10">
        <v>1</v>
      </c>
      <c r="AA37" t="s">
        <v>20</v>
      </c>
    </row>
    <row r="38" spans="2:27">
      <c r="B38" t="str">
        <f t="shared" ref="B38:B40" si="0">"UC-"&amp;E38&amp;"-ETS-SHR"</f>
        <v>UC-CEMMTH-ETS-SHR</v>
      </c>
      <c r="C38" t="str">
        <f>+"I*"&amp;AA37&amp;"*NETS*"</f>
        <v>I*CEM*NETS*</v>
      </c>
      <c r="E38" t="str">
        <f>+AA37&amp;$T$35</f>
        <v>CEMMTH</v>
      </c>
      <c r="F38">
        <v>2023</v>
      </c>
      <c r="G38" t="s">
        <v>60</v>
      </c>
      <c r="H38">
        <v>-1</v>
      </c>
      <c r="I38" s="11">
        <f>+U37</f>
        <v>0</v>
      </c>
      <c r="J38">
        <v>0</v>
      </c>
      <c r="K38">
        <v>5</v>
      </c>
      <c r="L38" t="str">
        <f>+Q37&amp;" industry sector ETS and non-ETS ratio"</f>
        <v>Cement industry sector ETS and non-ETS ratio</v>
      </c>
      <c r="Q38" s="12" t="s">
        <v>21</v>
      </c>
      <c r="R38" s="10">
        <v>0</v>
      </c>
      <c r="S38" s="10">
        <v>1</v>
      </c>
      <c r="T38" s="10">
        <v>0.65100424566674098</v>
      </c>
      <c r="U38" s="10">
        <v>0.34899575433325902</v>
      </c>
      <c r="V38" s="10">
        <v>0.39432617238338241</v>
      </c>
      <c r="W38" s="10">
        <v>0.60567382761661759</v>
      </c>
      <c r="X38" s="10">
        <v>0.40353177057737533</v>
      </c>
      <c r="Y38" s="10">
        <v>0.59646822942262467</v>
      </c>
      <c r="AA38" t="s">
        <v>22</v>
      </c>
    </row>
    <row r="39" spans="2:27">
      <c r="B39" t="str">
        <f t="shared" si="0"/>
        <v>UC-CEMLTH-ETS-SHR</v>
      </c>
      <c r="C39" t="str">
        <f>+"I*"&amp;AA37&amp;"*NETS*"</f>
        <v>I*CEM*NETS*</v>
      </c>
      <c r="E39" t="str">
        <f>+AA37&amp;$V$35</f>
        <v>CEMLTH</v>
      </c>
      <c r="F39">
        <v>2023</v>
      </c>
      <c r="G39" t="s">
        <v>60</v>
      </c>
      <c r="H39">
        <v>-1</v>
      </c>
      <c r="I39" s="11">
        <f>+W37</f>
        <v>1</v>
      </c>
      <c r="J39">
        <v>0</v>
      </c>
      <c r="K39">
        <v>5</v>
      </c>
      <c r="L39" t="str">
        <f>+Q37&amp;" industry sector ETS and non-ETS ratio"</f>
        <v>Cement industry sector ETS and non-ETS ratio</v>
      </c>
      <c r="Q39" s="13" t="s">
        <v>23</v>
      </c>
      <c r="R39" s="10">
        <v>0</v>
      </c>
      <c r="S39" s="10">
        <v>1</v>
      </c>
      <c r="T39" s="10">
        <v>0.80385676770214443</v>
      </c>
      <c r="U39" s="10">
        <v>0.19614323229785557</v>
      </c>
      <c r="V39" s="10">
        <v>0.82783164838932355</v>
      </c>
      <c r="W39" s="10">
        <v>0.17216835161067645</v>
      </c>
      <c r="X39" s="10">
        <v>0.76492060838224751</v>
      </c>
      <c r="Y39" s="10">
        <v>0.23507939161775249</v>
      </c>
      <c r="AA39" t="s">
        <v>24</v>
      </c>
    </row>
    <row r="40" spans="2:27">
      <c r="B40" t="str">
        <f t="shared" si="0"/>
        <v>UC-CEMHET-ETS-SHR</v>
      </c>
      <c r="C40" t="str">
        <f>+"I*"&amp;AA37&amp;"*NETS*"</f>
        <v>I*CEM*NETS*</v>
      </c>
      <c r="E40" t="str">
        <f>+AA37&amp;$X$35</f>
        <v>CEMHET</v>
      </c>
      <c r="F40">
        <v>2023</v>
      </c>
      <c r="G40" t="s">
        <v>60</v>
      </c>
      <c r="H40">
        <v>-1</v>
      </c>
      <c r="I40" s="11">
        <f>+Y37</f>
        <v>1</v>
      </c>
      <c r="J40">
        <v>0</v>
      </c>
      <c r="K40">
        <v>5</v>
      </c>
      <c r="L40" t="str">
        <f>+Q37&amp;" industry sector ETS and non-ETS ratio"</f>
        <v>Cement industry sector ETS and non-ETS ratio</v>
      </c>
      <c r="Q40" s="14" t="s">
        <v>25</v>
      </c>
      <c r="R40" s="10">
        <v>1</v>
      </c>
      <c r="S40" s="10">
        <v>0</v>
      </c>
      <c r="T40" s="10">
        <v>0</v>
      </c>
      <c r="U40" s="10">
        <v>1</v>
      </c>
      <c r="V40" s="10">
        <v>0</v>
      </c>
      <c r="W40" s="10">
        <v>1</v>
      </c>
      <c r="X40" s="10">
        <v>0</v>
      </c>
      <c r="Y40" s="10">
        <v>1</v>
      </c>
      <c r="AA40" t="s">
        <v>26</v>
      </c>
    </row>
    <row r="41" spans="2:27">
      <c r="B41" t="str">
        <f>"UC-"&amp;E41&amp;"-ETS-SHR"</f>
        <v>UC-CAFHTH-ETS-SHR</v>
      </c>
      <c r="C41" t="str">
        <f>+"I*"&amp;AA38&amp;"*NETS*"</f>
        <v>I*CAF*NETS*</v>
      </c>
      <c r="E41" t="str">
        <f>+AA38&amp;$R$35</f>
        <v>CAFHTH</v>
      </c>
      <c r="F41">
        <v>2023</v>
      </c>
      <c r="G41" t="s">
        <v>60</v>
      </c>
      <c r="H41">
        <v>-1</v>
      </c>
      <c r="I41" s="11">
        <f>+S38</f>
        <v>1</v>
      </c>
      <c r="J41">
        <v>0</v>
      </c>
      <c r="K41">
        <v>5</v>
      </c>
      <c r="L41" t="str">
        <f>+Q38&amp;" industry sector ETS and non-ETS ratio"</f>
        <v>Chemicals industry sector ETS and non-ETS ratio</v>
      </c>
      <c r="Q41" s="15" t="s">
        <v>27</v>
      </c>
      <c r="R41" s="10">
        <v>0.70956837011113805</v>
      </c>
      <c r="S41" s="10">
        <v>0.29043162988886195</v>
      </c>
      <c r="T41" s="10">
        <v>0.92820959285917448</v>
      </c>
      <c r="U41" s="10">
        <v>7.1790407140825518E-2</v>
      </c>
      <c r="V41" s="10">
        <v>0</v>
      </c>
      <c r="W41" s="10">
        <v>1</v>
      </c>
      <c r="X41" s="10">
        <v>0</v>
      </c>
      <c r="Y41" s="10">
        <v>1</v>
      </c>
      <c r="AA41" t="s">
        <v>28</v>
      </c>
    </row>
    <row r="42" spans="2:27">
      <c r="B42" t="str">
        <f t="shared" ref="B42:B44" si="1">"UC-"&amp;E42&amp;"-ETS-SHR"</f>
        <v>UC-CAFMTH-ETS-SHR</v>
      </c>
      <c r="C42" t="str">
        <f>+"I*"&amp;AA38&amp;"*NETS*"</f>
        <v>I*CAF*NETS*</v>
      </c>
      <c r="E42" t="str">
        <f>+AA38&amp;$T$35</f>
        <v>CAFMTH</v>
      </c>
      <c r="F42">
        <v>2023</v>
      </c>
      <c r="G42" t="s">
        <v>60</v>
      </c>
      <c r="H42">
        <v>-1</v>
      </c>
      <c r="I42" s="11">
        <f>+U38</f>
        <v>0.34899575433325902</v>
      </c>
      <c r="J42">
        <v>0</v>
      </c>
      <c r="K42">
        <v>5</v>
      </c>
      <c r="L42" t="str">
        <f>+Q38&amp;" industry sector ETS and non-ETS ratio"</f>
        <v>Chemicals industry sector ETS and non-ETS ratio</v>
      </c>
      <c r="Q42" s="16" t="s">
        <v>29</v>
      </c>
      <c r="R42" s="10">
        <v>0</v>
      </c>
      <c r="S42" s="10">
        <v>1</v>
      </c>
      <c r="T42" s="10">
        <v>0</v>
      </c>
      <c r="U42" s="10">
        <v>1</v>
      </c>
      <c r="V42" s="10">
        <v>0.31871113068130286</v>
      </c>
      <c r="W42" s="10">
        <v>0.68128886931869714</v>
      </c>
      <c r="X42" s="10">
        <v>0.29608518426463049</v>
      </c>
      <c r="Y42" s="10">
        <v>0.70391481573536951</v>
      </c>
      <c r="AA42" t="s">
        <v>30</v>
      </c>
    </row>
    <row r="43" spans="2:27">
      <c r="B43" t="str">
        <f t="shared" si="1"/>
        <v>UC-CAFLTH-ETS-SHR</v>
      </c>
      <c r="C43" t="str">
        <f>+"I*"&amp;AA38&amp;"*NETS*"</f>
        <v>I*CAF*NETS*</v>
      </c>
      <c r="E43" t="str">
        <f>+AA38&amp;$V$35</f>
        <v>CAFLTH</v>
      </c>
      <c r="F43">
        <v>2023</v>
      </c>
      <c r="G43" t="s">
        <v>60</v>
      </c>
      <c r="H43">
        <v>-1</v>
      </c>
      <c r="I43" s="11">
        <f>+W38</f>
        <v>0.60567382761661759</v>
      </c>
      <c r="J43">
        <v>0</v>
      </c>
      <c r="K43">
        <v>5</v>
      </c>
      <c r="L43" t="str">
        <f>+Q38&amp;" industry sector ETS and non-ETS ratio"</f>
        <v>Chemicals industry sector ETS and non-ETS ratio</v>
      </c>
      <c r="Q43" s="17" t="s">
        <v>31</v>
      </c>
      <c r="R43" s="10">
        <v>9.0804841486354038E-2</v>
      </c>
      <c r="S43" s="10">
        <v>0.90919515851364596</v>
      </c>
      <c r="T43" s="10">
        <v>0.128622383478744</v>
      </c>
      <c r="U43" s="10">
        <v>0.871377616521256</v>
      </c>
      <c r="V43" s="10">
        <v>0.27513312098226583</v>
      </c>
      <c r="W43" s="10">
        <v>0.72486687901773417</v>
      </c>
      <c r="X43" s="10">
        <v>0</v>
      </c>
      <c r="Y43" s="10">
        <v>1</v>
      </c>
      <c r="AA43" t="s">
        <v>32</v>
      </c>
    </row>
    <row r="44" spans="2:27">
      <c r="B44" t="str">
        <f t="shared" si="1"/>
        <v>UC-CAFHET-ETS-SHR</v>
      </c>
      <c r="C44" t="str">
        <f>+"I*"&amp;AA38&amp;"*NETS*"</f>
        <v>I*CAF*NETS*</v>
      </c>
      <c r="E44" t="str">
        <f>+AA38&amp;$X$35</f>
        <v>CAFHET</v>
      </c>
      <c r="F44">
        <v>2023</v>
      </c>
      <c r="G44" t="s">
        <v>60</v>
      </c>
      <c r="H44">
        <v>-1</v>
      </c>
      <c r="I44" s="11">
        <f>+Y38</f>
        <v>0.59646822942262467</v>
      </c>
      <c r="J44">
        <v>0</v>
      </c>
      <c r="K44">
        <v>5</v>
      </c>
      <c r="L44" t="str">
        <f>+Q38&amp;" industry sector ETS and non-ETS ratio"</f>
        <v>Chemicals industry sector ETS and non-ETS ratio</v>
      </c>
      <c r="Q44" s="18" t="s">
        <v>34</v>
      </c>
      <c r="R44" s="10">
        <v>0</v>
      </c>
      <c r="S44" s="10">
        <v>1</v>
      </c>
      <c r="T44" s="10">
        <v>1</v>
      </c>
      <c r="U44" s="10">
        <v>0</v>
      </c>
      <c r="V44" s="10">
        <v>0</v>
      </c>
      <c r="W44" s="10">
        <v>1</v>
      </c>
      <c r="X44" s="10">
        <v>0</v>
      </c>
      <c r="Y44" s="10">
        <v>1</v>
      </c>
      <c r="AA44" t="s">
        <v>35</v>
      </c>
    </row>
    <row r="45" spans="2:27">
      <c r="B45" t="str">
        <f>"UC-"&amp;E45&amp;"-ETS-SHR"</f>
        <v>UC-FAPHTH-ETS-SHR</v>
      </c>
      <c r="C45" t="str">
        <f>+"I*"&amp;AA39&amp;"*NETS*"</f>
        <v>I*FAP*NETS*</v>
      </c>
      <c r="E45" t="str">
        <f>+AA39&amp;$R$35</f>
        <v>FAPHTH</v>
      </c>
      <c r="F45">
        <v>2023</v>
      </c>
      <c r="G45" t="s">
        <v>60</v>
      </c>
      <c r="H45">
        <v>-1</v>
      </c>
      <c r="I45" s="11">
        <f>+S39</f>
        <v>1</v>
      </c>
      <c r="J45">
        <v>0</v>
      </c>
      <c r="K45">
        <v>5</v>
      </c>
      <c r="L45" t="str">
        <f>+Q39&amp;" industry sector ETS and non-ETS ratio"</f>
        <v>Food and Drink industry sector ETS and non-ETS ratio</v>
      </c>
      <c r="Q45" s="14" t="s">
        <v>36</v>
      </c>
      <c r="R45" s="10">
        <v>0</v>
      </c>
      <c r="S45" s="10">
        <v>1</v>
      </c>
      <c r="T45" s="10">
        <v>0</v>
      </c>
      <c r="U45" s="10">
        <v>1</v>
      </c>
      <c r="V45" s="10">
        <v>0.62624512326538739</v>
      </c>
      <c r="W45" s="10">
        <v>0.37375487673461261</v>
      </c>
      <c r="X45" s="10">
        <v>0</v>
      </c>
      <c r="Y45" s="10">
        <v>1</v>
      </c>
      <c r="AA45" t="s">
        <v>37</v>
      </c>
    </row>
    <row r="46" spans="2:27">
      <c r="B46" t="str">
        <f t="shared" ref="B46:B48" si="2">"UC-"&amp;E46&amp;"-ETS-SHR"</f>
        <v>UC-FAPMTH-ETS-SHR</v>
      </c>
      <c r="C46" t="str">
        <f>+"I*"&amp;AA39&amp;"*NETS*"</f>
        <v>I*FAP*NETS*</v>
      </c>
      <c r="E46" t="str">
        <f>+AA39&amp;$T$35</f>
        <v>FAPMTH</v>
      </c>
      <c r="F46">
        <v>2023</v>
      </c>
      <c r="G46" t="s">
        <v>60</v>
      </c>
      <c r="H46">
        <v>-1</v>
      </c>
      <c r="I46" s="11">
        <f>+U39</f>
        <v>0.19614323229785557</v>
      </c>
      <c r="J46">
        <v>0</v>
      </c>
      <c r="K46">
        <v>5</v>
      </c>
      <c r="L46" t="str">
        <f>+Q39&amp;" industry sector ETS and non-ETS ratio"</f>
        <v>Food and Drink industry sector ETS and non-ETS ratio</v>
      </c>
    </row>
    <row r="47" spans="2:27">
      <c r="B47" t="str">
        <f t="shared" si="2"/>
        <v>UC-FAPLTH-ETS-SHR</v>
      </c>
      <c r="C47" t="str">
        <f>+"I*"&amp;AA39&amp;"*NETS*"</f>
        <v>I*FAP*NETS*</v>
      </c>
      <c r="E47" t="str">
        <f>+AA39&amp;$V$35</f>
        <v>FAPLTH</v>
      </c>
      <c r="F47">
        <v>2023</v>
      </c>
      <c r="G47" t="s">
        <v>60</v>
      </c>
      <c r="H47">
        <v>-1</v>
      </c>
      <c r="I47" s="11">
        <f>+W39</f>
        <v>0.17216835161067645</v>
      </c>
      <c r="J47">
        <v>0</v>
      </c>
      <c r="K47">
        <v>5</v>
      </c>
      <c r="L47" t="str">
        <f>+Q39&amp;" industry sector ETS and non-ETS ratio"</f>
        <v>Food and Drink industry sector ETS and non-ETS ratio</v>
      </c>
    </row>
    <row r="48" spans="2:27">
      <c r="B48" t="str">
        <f t="shared" si="2"/>
        <v>UC-FAPHET-ETS-SHR</v>
      </c>
      <c r="C48" t="str">
        <f>+"I*"&amp;AA39&amp;"*NETS*"</f>
        <v>I*FAP*NETS*</v>
      </c>
      <c r="E48" t="str">
        <f>+AA39&amp;$X$35</f>
        <v>FAPHET</v>
      </c>
      <c r="F48">
        <v>2023</v>
      </c>
      <c r="G48" t="s">
        <v>60</v>
      </c>
      <c r="H48">
        <v>-1</v>
      </c>
      <c r="I48" s="11">
        <f>+Y39</f>
        <v>0.23507939161775249</v>
      </c>
      <c r="J48">
        <v>0</v>
      </c>
      <c r="K48">
        <v>5</v>
      </c>
      <c r="L48" t="str">
        <f>+Q39&amp;" industry sector ETS and non-ETS ratio"</f>
        <v>Food and Drink industry sector ETS and non-ETS ratio</v>
      </c>
    </row>
    <row r="49" spans="2:12">
      <c r="B49" t="str">
        <f>"UC-"&amp;E49&amp;"-ETS-SHR"</f>
        <v>UC-LIMHTH-ETS-SHR</v>
      </c>
      <c r="C49" t="str">
        <f>+"I*"&amp;AA40&amp;"*NETS*"</f>
        <v>I*LIM*NETS*</v>
      </c>
      <c r="E49" t="str">
        <f>+AA40&amp;$R$35</f>
        <v>LIMHTH</v>
      </c>
      <c r="F49">
        <v>2023</v>
      </c>
      <c r="G49" t="s">
        <v>60</v>
      </c>
      <c r="H49">
        <v>-1</v>
      </c>
      <c r="I49" s="11">
        <f>+S40</f>
        <v>0</v>
      </c>
      <c r="J49">
        <v>0</v>
      </c>
      <c r="K49">
        <v>5</v>
      </c>
      <c r="L49" t="str">
        <f>+Q40&amp;" industry sector ETS and non-ETS ratio"</f>
        <v>Lime industry sector ETS and non-ETS ratio</v>
      </c>
    </row>
    <row r="50" spans="2:12">
      <c r="B50" t="str">
        <f t="shared" ref="B50:B52" si="3">"UC-"&amp;E50&amp;"-ETS-SHR"</f>
        <v>UC-LIMMTH-ETS-SHR</v>
      </c>
      <c r="C50" t="str">
        <f>+"I*"&amp;AA40&amp;"*NETS*"</f>
        <v>I*LIM*NETS*</v>
      </c>
      <c r="E50" t="str">
        <f>+AA40&amp;$T$35</f>
        <v>LIMMTH</v>
      </c>
      <c r="F50">
        <v>2023</v>
      </c>
      <c r="G50" t="s">
        <v>60</v>
      </c>
      <c r="H50">
        <v>-1</v>
      </c>
      <c r="I50" s="11">
        <f>+U40</f>
        <v>1</v>
      </c>
      <c r="J50">
        <v>0</v>
      </c>
      <c r="K50">
        <v>5</v>
      </c>
      <c r="L50" t="str">
        <f>+Q40&amp;" industry sector ETS and non-ETS ratio"</f>
        <v>Lime industry sector ETS and non-ETS ratio</v>
      </c>
    </row>
    <row r="51" spans="2:12">
      <c r="B51" t="str">
        <f t="shared" si="3"/>
        <v>UC-LIMLTH-ETS-SHR</v>
      </c>
      <c r="C51" t="str">
        <f>+"I*"&amp;AA40&amp;"*NETS*"</f>
        <v>I*LIM*NETS*</v>
      </c>
      <c r="E51" t="str">
        <f>+AA40&amp;$V$35</f>
        <v>LIMLTH</v>
      </c>
      <c r="F51">
        <v>2023</v>
      </c>
      <c r="G51" t="s">
        <v>60</v>
      </c>
      <c r="H51">
        <v>-1</v>
      </c>
      <c r="I51" s="11">
        <f>+W40</f>
        <v>1</v>
      </c>
      <c r="J51">
        <v>0</v>
      </c>
      <c r="K51">
        <v>5</v>
      </c>
      <c r="L51" t="str">
        <f>+Q40&amp;" industry sector ETS and non-ETS ratio"</f>
        <v>Lime industry sector ETS and non-ETS ratio</v>
      </c>
    </row>
    <row r="52" spans="2:12">
      <c r="B52" t="str">
        <f t="shared" si="3"/>
        <v>UC-LIMHET-ETS-SHR</v>
      </c>
      <c r="C52" t="str">
        <f>+"I*"&amp;AA40&amp;"*NETS*"</f>
        <v>I*LIM*NETS*</v>
      </c>
      <c r="E52" t="str">
        <f>+AA40&amp;$X$35</f>
        <v>LIMHET</v>
      </c>
      <c r="F52">
        <v>2023</v>
      </c>
      <c r="G52" t="s">
        <v>60</v>
      </c>
      <c r="H52">
        <v>-1</v>
      </c>
      <c r="I52" s="11">
        <f>+Y40</f>
        <v>1</v>
      </c>
      <c r="J52">
        <v>0</v>
      </c>
      <c r="K52">
        <v>5</v>
      </c>
      <c r="L52" t="str">
        <f>+Q40&amp;" industry sector ETS and non-ETS ratio"</f>
        <v>Lime industry sector ETS and non-ETS ratio</v>
      </c>
    </row>
    <row r="53" spans="2:12">
      <c r="B53" t="str">
        <f>"UC-"&amp;E53&amp;"-ETS-SHR"</f>
        <v>UC-MAPHTH-ETS-SHR</v>
      </c>
      <c r="C53" t="str">
        <f>+"I*"&amp;AA41&amp;"*NETS*"</f>
        <v>I*MAP*NETS*</v>
      </c>
      <c r="E53" t="str">
        <f>+AA41&amp;$R$35</f>
        <v>MAPHTH</v>
      </c>
      <c r="F53">
        <v>2023</v>
      </c>
      <c r="G53" t="s">
        <v>60</v>
      </c>
      <c r="H53">
        <v>-1</v>
      </c>
      <c r="I53" s="11">
        <f>+S41</f>
        <v>0.29043162988886195</v>
      </c>
      <c r="J53">
        <v>0</v>
      </c>
      <c r="K53">
        <v>5</v>
      </c>
      <c r="L53" t="str">
        <f>+Q41&amp;" industry sector ETS and non-ETS ratio"</f>
        <v>Metals industry sector ETS and non-ETS ratio</v>
      </c>
    </row>
    <row r="54" spans="2:12">
      <c r="B54" t="str">
        <f t="shared" ref="B54:B56" si="4">"UC-"&amp;E54&amp;"-ETS-SHR"</f>
        <v>UC-MAPMTH-ETS-SHR</v>
      </c>
      <c r="C54" t="str">
        <f>+"I*"&amp;AA41&amp;"*NETS*"</f>
        <v>I*MAP*NETS*</v>
      </c>
      <c r="E54" t="str">
        <f>+AA41&amp;$T$35</f>
        <v>MAPMTH</v>
      </c>
      <c r="F54">
        <v>2023</v>
      </c>
      <c r="G54" t="s">
        <v>60</v>
      </c>
      <c r="H54">
        <v>-1</v>
      </c>
      <c r="I54" s="11">
        <f>+U41</f>
        <v>7.1790407140825518E-2</v>
      </c>
      <c r="J54">
        <v>0</v>
      </c>
      <c r="K54">
        <v>5</v>
      </c>
      <c r="L54" t="str">
        <f>+Q41&amp;" industry sector ETS and non-ETS ratio"</f>
        <v>Metals industry sector ETS and non-ETS ratio</v>
      </c>
    </row>
    <row r="55" spans="2:12">
      <c r="B55" t="str">
        <f t="shared" si="4"/>
        <v>UC-MAPLTH-ETS-SHR</v>
      </c>
      <c r="C55" t="str">
        <f>+"I*"&amp;AA41&amp;"*NETS*"</f>
        <v>I*MAP*NETS*</v>
      </c>
      <c r="E55" t="str">
        <f>+AA41&amp;$V$35</f>
        <v>MAPLTH</v>
      </c>
      <c r="F55">
        <v>2023</v>
      </c>
      <c r="G55" t="s">
        <v>60</v>
      </c>
      <c r="H55">
        <v>-1</v>
      </c>
      <c r="I55" s="11">
        <f>+W41</f>
        <v>1</v>
      </c>
      <c r="J55">
        <v>0</v>
      </c>
      <c r="K55">
        <v>5</v>
      </c>
      <c r="L55" t="str">
        <f>+Q41&amp;" industry sector ETS and non-ETS ratio"</f>
        <v>Metals industry sector ETS and non-ETS ratio</v>
      </c>
    </row>
    <row r="56" spans="2:12">
      <c r="B56" t="str">
        <f t="shared" si="4"/>
        <v>UC-MAPHET-ETS-SHR</v>
      </c>
      <c r="C56" t="str">
        <f>+"I*"&amp;AA41&amp;"*NETS*"</f>
        <v>I*MAP*NETS*</v>
      </c>
      <c r="E56" t="str">
        <f>+AA41&amp;$X$35</f>
        <v>MAPHET</v>
      </c>
      <c r="F56">
        <v>2023</v>
      </c>
      <c r="G56" t="s">
        <v>60</v>
      </c>
      <c r="H56">
        <v>-1</v>
      </c>
      <c r="I56" s="11">
        <f>+Y41</f>
        <v>1</v>
      </c>
      <c r="J56">
        <v>0</v>
      </c>
      <c r="K56">
        <v>5</v>
      </c>
      <c r="L56" t="str">
        <f>+Q41&amp;" industry sector ETS and non-ETS ratio"</f>
        <v>Metals industry sector ETS and non-ETS ratio</v>
      </c>
    </row>
    <row r="57" spans="2:12">
      <c r="B57" t="str">
        <f>"UC-"&amp;E57&amp;"-ETS-SHR"</f>
        <v>UC-OMAHTH-ETS-SHR</v>
      </c>
      <c r="C57" t="str">
        <f>+"I*"&amp;AA42&amp;"*NETS*"</f>
        <v>I*OMA*NETS*</v>
      </c>
      <c r="E57" t="str">
        <f>+AA42&amp;$R$35</f>
        <v>OMAHTH</v>
      </c>
      <c r="F57">
        <v>2023</v>
      </c>
      <c r="G57" t="s">
        <v>60</v>
      </c>
      <c r="H57">
        <v>-1</v>
      </c>
      <c r="I57" s="11">
        <f>+S42</f>
        <v>1</v>
      </c>
      <c r="J57">
        <v>0</v>
      </c>
      <c r="K57">
        <v>5</v>
      </c>
      <c r="L57" t="str">
        <f>+Q42&amp;" industry sector ETS and non-ETS ratio"</f>
        <v>Other Industry industry sector ETS and non-ETS ratio</v>
      </c>
    </row>
    <row r="58" spans="2:12">
      <c r="B58" t="str">
        <f t="shared" ref="B58:B60" si="5">"UC-"&amp;E58&amp;"-ETS-SHR"</f>
        <v>UC-OMAMTH-ETS-SHR</v>
      </c>
      <c r="C58" t="str">
        <f>+"I*"&amp;AA42&amp;"*NETS*"</f>
        <v>I*OMA*NETS*</v>
      </c>
      <c r="E58" t="str">
        <f>+AA42&amp;$T$35</f>
        <v>OMAMTH</v>
      </c>
      <c r="F58">
        <v>2023</v>
      </c>
      <c r="G58" t="s">
        <v>60</v>
      </c>
      <c r="H58">
        <v>-1</v>
      </c>
      <c r="I58" s="11">
        <f>+U42</f>
        <v>1</v>
      </c>
      <c r="J58">
        <v>0</v>
      </c>
      <c r="K58">
        <v>5</v>
      </c>
      <c r="L58" t="str">
        <f>+Q42&amp;" industry sector ETS and non-ETS ratio"</f>
        <v>Other Industry industry sector ETS and non-ETS ratio</v>
      </c>
    </row>
    <row r="59" spans="2:12">
      <c r="B59" t="str">
        <f t="shared" si="5"/>
        <v>UC-OMALTH-ETS-SHR</v>
      </c>
      <c r="C59" t="str">
        <f>+"I*"&amp;AA42&amp;"*NETS*"</f>
        <v>I*OMA*NETS*</v>
      </c>
      <c r="E59" t="str">
        <f>+AA42&amp;$V$35</f>
        <v>OMALTH</v>
      </c>
      <c r="F59">
        <v>2023</v>
      </c>
      <c r="G59" t="s">
        <v>60</v>
      </c>
      <c r="H59">
        <v>-1</v>
      </c>
      <c r="I59" s="11">
        <f>+W42</f>
        <v>0.68128886931869714</v>
      </c>
      <c r="J59">
        <v>0</v>
      </c>
      <c r="K59">
        <v>5</v>
      </c>
      <c r="L59" t="str">
        <f>+Q42&amp;" industry sector ETS and non-ETS ratio"</f>
        <v>Other Industry industry sector ETS and non-ETS ratio</v>
      </c>
    </row>
    <row r="60" spans="2:12">
      <c r="B60" t="str">
        <f t="shared" si="5"/>
        <v>UC-OMAHET-ETS-SHR</v>
      </c>
      <c r="C60" t="str">
        <f>+"I*"&amp;AA42&amp;"*NETS*"</f>
        <v>I*OMA*NETS*</v>
      </c>
      <c r="E60" t="str">
        <f>+AA42&amp;$X$35</f>
        <v>OMAHET</v>
      </c>
      <c r="F60">
        <v>2023</v>
      </c>
      <c r="G60" t="s">
        <v>60</v>
      </c>
      <c r="H60">
        <v>-1</v>
      </c>
      <c r="I60" s="11">
        <f>+Y42</f>
        <v>0.70391481573536951</v>
      </c>
      <c r="J60">
        <v>0</v>
      </c>
      <c r="K60">
        <v>5</v>
      </c>
      <c r="L60" t="str">
        <f>+Q42&amp;" industry sector ETS and non-ETS ratio"</f>
        <v>Other Industry industry sector ETS and non-ETS ratio</v>
      </c>
    </row>
    <row r="61" spans="2:12">
      <c r="B61" t="str">
        <f>"UC-"&amp;E61&amp;"-ETS-SHR"</f>
        <v>UC-ONMHTH-ETS-SHR</v>
      </c>
      <c r="C61" t="str">
        <f>+"I*"&amp;AA43&amp;"*NETS*"</f>
        <v>I*ONM*NETS*</v>
      </c>
      <c r="E61" t="str">
        <f>+AA43&amp;$R$35</f>
        <v>ONMHTH</v>
      </c>
      <c r="F61">
        <v>2023</v>
      </c>
      <c r="G61" t="s">
        <v>60</v>
      </c>
      <c r="H61">
        <v>-1</v>
      </c>
      <c r="I61" s="11">
        <f>+S43</f>
        <v>0.90919515851364596</v>
      </c>
      <c r="J61">
        <v>0</v>
      </c>
      <c r="K61">
        <v>5</v>
      </c>
      <c r="L61" t="str">
        <f>+Q43&amp;" industry sector ETS and non-ETS ratio"</f>
        <v>Other Minerals industry sector ETS and non-ETS ratio</v>
      </c>
    </row>
    <row r="62" spans="2:12">
      <c r="B62" t="str">
        <f t="shared" ref="B62:B64" si="6">"UC-"&amp;E62&amp;"-ETS-SHR"</f>
        <v>UC-ONMMTH-ETS-SHR</v>
      </c>
      <c r="C62" t="str">
        <f>+"I*"&amp;AA43&amp;"*NETS*"</f>
        <v>I*ONM*NETS*</v>
      </c>
      <c r="E62" t="str">
        <f>+AA43&amp;$T$35</f>
        <v>ONMMTH</v>
      </c>
      <c r="F62">
        <v>2023</v>
      </c>
      <c r="G62" t="s">
        <v>60</v>
      </c>
      <c r="H62">
        <v>-1</v>
      </c>
      <c r="I62" s="11">
        <f>+U43</f>
        <v>0.871377616521256</v>
      </c>
      <c r="J62">
        <v>0</v>
      </c>
      <c r="K62">
        <v>5</v>
      </c>
      <c r="L62" t="str">
        <f>+Q43&amp;" industry sector ETS and non-ETS ratio"</f>
        <v>Other Minerals industry sector ETS and non-ETS ratio</v>
      </c>
    </row>
    <row r="63" spans="2:12">
      <c r="B63" t="str">
        <f t="shared" si="6"/>
        <v>UC-ONMLTH-ETS-SHR</v>
      </c>
      <c r="C63" t="str">
        <f>+"I*"&amp;AA43&amp;"*NETS*"</f>
        <v>I*ONM*NETS*</v>
      </c>
      <c r="E63" t="str">
        <f>+AA43&amp;$V$35</f>
        <v>ONMLTH</v>
      </c>
      <c r="F63">
        <v>2023</v>
      </c>
      <c r="G63" t="s">
        <v>60</v>
      </c>
      <c r="H63">
        <v>-1</v>
      </c>
      <c r="I63" s="11">
        <f>+W43</f>
        <v>0.72486687901773417</v>
      </c>
      <c r="J63">
        <v>0</v>
      </c>
      <c r="K63">
        <v>5</v>
      </c>
      <c r="L63" t="str">
        <f>+Q43&amp;" industry sector ETS and non-ETS ratio"</f>
        <v>Other Minerals industry sector ETS and non-ETS ratio</v>
      </c>
    </row>
    <row r="64" spans="2:12">
      <c r="B64" t="str">
        <f t="shared" si="6"/>
        <v>UC-ONMHET-ETS-SHR</v>
      </c>
      <c r="C64" t="str">
        <f>+"I*"&amp;AA43&amp;"*NETS*"</f>
        <v>I*ONM*NETS*</v>
      </c>
      <c r="E64" t="str">
        <f>+AA43&amp;$X$35</f>
        <v>ONMHET</v>
      </c>
      <c r="F64">
        <v>2023</v>
      </c>
      <c r="G64" t="s">
        <v>60</v>
      </c>
      <c r="H64">
        <v>-1</v>
      </c>
      <c r="I64" s="11">
        <f>+Y43</f>
        <v>1</v>
      </c>
      <c r="J64">
        <v>0</v>
      </c>
      <c r="K64">
        <v>5</v>
      </c>
      <c r="L64" t="str">
        <f>+Q43&amp;" industry sector ETS and non-ETS ratio"</f>
        <v>Other Minerals industry sector ETS and non-ETS ratio</v>
      </c>
    </row>
    <row r="65" spans="2:12">
      <c r="B65" t="str">
        <f>"UC-"&amp;E65&amp;"-ETS-SHR"</f>
        <v>UC-WAPHTH-ETS-SHR</v>
      </c>
      <c r="C65" t="str">
        <f>+"I*"&amp;AA45&amp;"*NETS*"</f>
        <v>I*WAP*NETS*</v>
      </c>
      <c r="E65" t="str">
        <f>+AA45&amp;$R$35</f>
        <v>WAPHTH</v>
      </c>
      <c r="F65">
        <v>2023</v>
      </c>
      <c r="G65" t="s">
        <v>60</v>
      </c>
      <c r="H65">
        <v>-1</v>
      </c>
      <c r="I65" s="11">
        <f>+S45</f>
        <v>1</v>
      </c>
      <c r="J65">
        <v>0</v>
      </c>
      <c r="K65">
        <v>5</v>
      </c>
      <c r="L65" t="str">
        <f>+Q45&amp;" industry sector ETS and non-ETS ratio"</f>
        <v>Wood Products industry sector ETS and non-ETS ratio</v>
      </c>
    </row>
    <row r="66" spans="2:12">
      <c r="B66" t="str">
        <f t="shared" ref="B66:B68" si="7">"UC-"&amp;E66&amp;"-ETS-SHR"</f>
        <v>UC-WAPMTH-ETS-SHR</v>
      </c>
      <c r="C66" t="str">
        <f>+"I*"&amp;AA45&amp;"*NETS*"</f>
        <v>I*WAP*NETS*</v>
      </c>
      <c r="E66" t="str">
        <f>+AA45&amp;$T$35</f>
        <v>WAPMTH</v>
      </c>
      <c r="F66">
        <v>2023</v>
      </c>
      <c r="G66" t="s">
        <v>60</v>
      </c>
      <c r="H66">
        <v>-1</v>
      </c>
      <c r="I66" s="11">
        <f>+U45</f>
        <v>1</v>
      </c>
      <c r="J66">
        <v>0</v>
      </c>
      <c r="K66">
        <v>5</v>
      </c>
      <c r="L66" t="str">
        <f>+Q45&amp;" industry sector ETS and non-ETS ratio"</f>
        <v>Wood Products industry sector ETS and non-ETS ratio</v>
      </c>
    </row>
    <row r="67" spans="2:12">
      <c r="B67" t="str">
        <f t="shared" si="7"/>
        <v>UC-WAPLTH-ETS-SHR</v>
      </c>
      <c r="C67" t="str">
        <f>+"I*"&amp;AA45&amp;"*NETS*"</f>
        <v>I*WAP*NETS*</v>
      </c>
      <c r="E67" t="str">
        <f>+AA45&amp;$V$35</f>
        <v>WAPLTH</v>
      </c>
      <c r="F67">
        <v>2023</v>
      </c>
      <c r="G67" t="s">
        <v>60</v>
      </c>
      <c r="H67">
        <v>-1</v>
      </c>
      <c r="I67" s="11">
        <f>+W45</f>
        <v>0.37375487673461261</v>
      </c>
      <c r="J67">
        <v>0</v>
      </c>
      <c r="K67">
        <v>5</v>
      </c>
      <c r="L67" t="str">
        <f>+Q45&amp;" industry sector ETS and non-ETS ratio"</f>
        <v>Wood Products industry sector ETS and non-ETS ratio</v>
      </c>
    </row>
    <row r="68" spans="2:12">
      <c r="B68" t="str">
        <f t="shared" si="7"/>
        <v>UC-WAPHET-ETS-SHR</v>
      </c>
      <c r="C68" t="str">
        <f>+"I*"&amp;AA45&amp;"*NETS*"</f>
        <v>I*WAP*NETS*</v>
      </c>
      <c r="E68" t="str">
        <f>+AA45&amp;$X$35</f>
        <v>WAPHET</v>
      </c>
      <c r="F68">
        <v>2023</v>
      </c>
      <c r="G68" t="s">
        <v>60</v>
      </c>
      <c r="H68">
        <v>-1</v>
      </c>
      <c r="I68" s="11">
        <f>+Y45</f>
        <v>1</v>
      </c>
      <c r="J68">
        <v>0</v>
      </c>
      <c r="K68">
        <v>5</v>
      </c>
      <c r="L68" t="str">
        <f>+Q45&amp;" industry sector ETS and non-ETS ratio"</f>
        <v>Wood Products industry sector ETS and non-ETS ratio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</vt:lpstr>
      <vt:lpstr>msw</vt:lpstr>
      <vt:lpstr>IND_UCs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Bakytzhan Suleimenov</dc:creator>
  <cp:lastModifiedBy>Bakytzhan Suleimenov</cp:lastModifiedBy>
  <dcterms:created xsi:type="dcterms:W3CDTF">2015-06-05T18:17:20Z</dcterms:created>
  <dcterms:modified xsi:type="dcterms:W3CDTF">2024-09-16T16:30:48Z</dcterms:modified>
</cp:coreProperties>
</file>