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3F2E9179-80F7-46CA-815D-4046B337C0C3}" xr6:coauthVersionLast="47" xr6:coauthVersionMax="47" xr10:uidLastSave="{00000000-0000-0000-0000-000000000000}"/>
  <bookViews>
    <workbookView xWindow="-110" yWindow="-110" windowWidth="25820" windowHeight="15500" firstSheet="1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TRA" sheetId="27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6" i="27" l="1"/>
  <c r="B34" i="27"/>
  <c r="B22" i="27"/>
  <c r="B11" i="27"/>
  <c r="I5" i="27"/>
  <c r="I15" i="27"/>
  <c r="I16" i="27" s="1"/>
  <c r="G85" i="27"/>
  <c r="G89" i="27" s="1"/>
  <c r="G84" i="27"/>
  <c r="G88" i="27" s="1"/>
  <c r="G83" i="27"/>
  <c r="G87" i="27" s="1"/>
  <c r="D74" i="27"/>
  <c r="E74" i="27"/>
  <c r="F74" i="27"/>
  <c r="G74" i="27"/>
  <c r="H74" i="27"/>
  <c r="C74" i="27"/>
  <c r="D73" i="27"/>
  <c r="E73" i="27"/>
  <c r="F73" i="27"/>
  <c r="G73" i="27"/>
  <c r="H73" i="27"/>
  <c r="C73" i="27"/>
  <c r="J9" i="11"/>
  <c r="J12" i="11"/>
  <c r="J11" i="11"/>
  <c r="J10" i="11"/>
  <c r="B2" i="11"/>
  <c r="F42" i="11"/>
  <c r="G42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I38" i="11"/>
  <c r="G38" i="11"/>
  <c r="D38" i="11"/>
  <c r="C38" i="11"/>
  <c r="G37" i="11"/>
  <c r="I36" i="11"/>
  <c r="G36" i="11"/>
  <c r="D36" i="11"/>
  <c r="C36" i="11"/>
  <c r="G35" i="11"/>
  <c r="G34" i="11"/>
  <c r="F34" i="11"/>
  <c r="I30" i="11"/>
  <c r="G30" i="11"/>
  <c r="D30" i="11"/>
  <c r="C30" i="11"/>
  <c r="G29" i="11"/>
  <c r="F28" i="11"/>
  <c r="G28" i="11"/>
  <c r="I18" i="27" l="1"/>
  <c r="I19" i="27" s="1"/>
  <c r="C75" i="27"/>
  <c r="D77" i="27"/>
  <c r="H77" i="27"/>
  <c r="G77" i="27"/>
  <c r="C77" i="27"/>
  <c r="F76" i="27"/>
  <c r="E76" i="27"/>
  <c r="F77" i="27"/>
  <c r="D76" i="27"/>
  <c r="E75" i="27"/>
  <c r="H75" i="27"/>
  <c r="F75" i="27"/>
  <c r="H76" i="27"/>
  <c r="C76" i="27"/>
  <c r="G76" i="27"/>
  <c r="D75" i="27"/>
  <c r="E77" i="27"/>
  <c r="G75" i="27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I41" i="27" l="1"/>
  <c r="I42" i="27" s="1"/>
  <c r="I43" i="27" s="1"/>
  <c r="I29" i="27"/>
  <c r="I30" i="27" s="1"/>
  <c r="I31" i="27" s="1"/>
  <c r="I53" i="27"/>
  <c r="I54" i="27" s="1"/>
  <c r="I55" i="27" s="1"/>
  <c r="I50" i="27"/>
  <c r="I51" i="27" s="1"/>
  <c r="I38" i="27"/>
  <c r="I39" i="27" s="1"/>
  <c r="I26" i="27"/>
  <c r="I27" i="27" s="1"/>
  <c r="H3" i="15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tc={39F88E30-94DE-4149-8FC0-41BD81F323F5}</author>
    <author>tc={EB3DCB1B-8982-4D24-8304-DBCBE04F3479}</author>
    <author>tc={C3394AD6-E865-4488-B7C2-96AE6AE9F254}</author>
    <author>tc={122B1FEC-CDFA-43B1-9578-EE77FA507220}</author>
    <author>tc={5F60B11B-92F4-4362-8C85-12A98901D200}</author>
  </authors>
  <commentList>
    <comment ref="I8" authorId="0" shapeId="0" xr:uid="{39F88E30-94DE-4149-8FC0-41BD81F323F5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9" authorId="1" shapeId="0" xr:uid="{EB3DCB1B-8982-4D24-8304-DBCBE04F3479}">
      <text>
        <t>[Threaded comment]
Your version of Excel allows you to read this threaded comment; however, any edits to it will get removed if the file is opened in a newer version of Excel. Learn more: https://go.microsoft.com/fwlink/?linkid=870924
Comment:
    CLIMATE ACTION PLAN 2023
CAP23, Page 129</t>
      </text>
    </comment>
    <comment ref="I41" authorId="2" shapeId="0" xr:uid="{C3394AD6-E865-4488-B7C2-96AE6AE9F25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42" authorId="3" shapeId="0" xr:uid="{122B1FEC-CDFA-43B1-9578-EE77FA5072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43" authorId="4" shapeId="0" xr:uid="{5F60B11B-92F4-4362-8C85-12A98901D20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<sst xmlns="http://schemas.openxmlformats.org/spreadsheetml/2006/main" count="640" uniqueCount="253">
  <si>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</si>
  <si>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</si>
  <si>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</si>
  <si>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</si>
  <si>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</si>
  <si>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</si>
  <si>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</si>
  <si>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</si>
  <si>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</si>
  <si>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</si>
  <si>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</si>
  <si>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</si>
  <si>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</si>
  <si>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</si>
  <si>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</si>
  <si>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</si>
  <si>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</si>
  <si>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</si>
  <si>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</si>
  <si>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</si>
  <si>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</si>
  <si>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</si>
  <si>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</si>
  <si>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</si>
  <si>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</si>
  <si>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</si>
  <si>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</si>
  <si>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</si>
  <si>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</si>
  <si>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</si>
  <si>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</si>
  <si>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</si>
  <si>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</si>
  <si>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</si>
  <si>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</si>
  <si>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</si>
  <si>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</si>
  <si>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</si>
  <si>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</si>
  <si>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</si>
  <si>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</si>
  <si>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</si>
  <si>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</si>
  <si>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</si>
  <si>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</si>
  <si>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</si>
  <si>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</si>
  <si>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</si>
  <si>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</si>
  <si>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</si>
  <si>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</si>
  <si>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</si>
  <si>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</si>
  <si>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</si>
  <si>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</si>
  <si>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</si>
  <si>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</si>
  <si>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</si>
  <si>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</si>
  <si>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</si>
  <si>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</si>
  <si>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</si>
  <si>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</si>
  <si>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</si>
  <si>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</si>
  <si>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</si>
  <si>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</si>
  <si>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</si>
  <si>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</si>
  <si>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</si>
  <si>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</si>
  <si>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</si>
  <si>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</si>
  <si>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</si>
  <si>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</si>
  <si>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</si>
  <si>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</si>
  <si>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</si>
  <si>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</si>
  <si>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</si>
  <si>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</si>
  <si>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</si>
  <si>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</si>
  <si>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</si>
  <si>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</si>
  <si>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</si>
  <si>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</si>
  <si>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</si>
  <si>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</si>
  <si>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</si>
  <si>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</si>
  <si>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</si>
  <si>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</si>
  <si>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</si>
  <si>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</si>
  <si>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</si>
  <si>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</si>
  <si>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</si>
  <si>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</si>
  <si>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</si>
  <si>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</si>
  <si>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</si>
  <si>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</si>
  <si>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</si>
  <si>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</si>
  <si>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</si>
  <si>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</si>
  <si>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</si>
  <si>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</si>
  <si>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</si>
  <si>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</si>
  <si>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</si>
  <si>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</si>
  <si>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</si>
  <si>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</si>
  <si>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</si>
  <si>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</si>
  <si>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</si>
  <si>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</si>
  <si>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</si>
  <si>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</si>
  <si>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</si>
  <si>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</si>
  <si>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</si>
  <si>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</si>
  <si>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</si>
  <si>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</si>
  <si>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</si>
  <si>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</si>
  <si>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</si>
  <si>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</si>
  <si>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</si>
  <si>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</si>
  <si>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</si>
  <si>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</si>
  <si>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</si>
  <si>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</si>
  <si>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</si>
  <si>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</si>
  <si>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</si>
  <si>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</si>
  <si>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</si>
  <si>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</si>
  <si>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</si>
  <si>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</si>
  <si>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</si>
  <si>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</si>
  <si>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</si>
  <si>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</si>
  <si>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</si>
  <si>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</si>
  <si>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</si>
  <si>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</si>
  <si>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</si>
  <si>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</si>
  <si>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</si>
  <si>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</si>
  <si>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</si>
  <si>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</si>
  <si>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new offshore before 2025</t>
  </si>
  <si>
    <t>UC_Max_WIN-Off_Cap</t>
  </si>
  <si>
    <t>P*WIN*OF*</t>
  </si>
  <si>
    <t>UC_Max_WIN-On_Cap</t>
  </si>
  <si>
    <t>P*WIN*ON*</t>
  </si>
  <si>
    <t>LO</t>
  </si>
  <si>
    <t>Maximum Wind Onshore Capacity</t>
  </si>
  <si>
    <t>Source: CLIMATE ACTION PLAN 2023, CAP23</t>
  </si>
  <si>
    <t>Minimum solar PV capacity</t>
  </si>
  <si>
    <t>Max Wind Offshore Capacity</t>
  </si>
  <si>
    <t xml:space="preserve">~UC_Sets: R_E: </t>
  </si>
  <si>
    <t>P*COA*,P*PEA*</t>
  </si>
  <si>
    <t>- limit on coal power generation from 2023</t>
  </si>
  <si>
    <t>FT-PWRDIS</t>
  </si>
  <si>
    <t>- limit on oil-based power generation</t>
  </si>
  <si>
    <t>FT-PWRHFO</t>
  </si>
  <si>
    <t>FT-PWRDIS,FT-PWRHFO</t>
  </si>
  <si>
    <t>- no oil-based power generation</t>
  </si>
  <si>
    <t>P-TH*DIS*,P-TH*HFO*</t>
  </si>
  <si>
    <t>FT-PWRGAS</t>
  </si>
  <si>
    <t>- limit on gas-based power generation</t>
  </si>
  <si>
    <t>Potential quantities of wood pellets available for import to Ireland (PJ)</t>
  </si>
  <si>
    <t>SEAI Heat Study</t>
  </si>
  <si>
    <t>Cost (€/MWh)</t>
  </si>
  <si>
    <t>Cost (€/GJ)</t>
  </si>
  <si>
    <t>Import of Wood Pellets  - Step 1</t>
  </si>
  <si>
    <t>Import of Wood Pellets  - Step 2</t>
  </si>
  <si>
    <t>Import of Wood Pellets  - Step 3</t>
  </si>
  <si>
    <t>Import of Wood Pellets  - Step 4</t>
  </si>
  <si>
    <t>Totoal (PJ)</t>
  </si>
  <si>
    <t>Reference</t>
  </si>
  <si>
    <t>SEAI, 2022. Sustainable bioenergy for heat, National Heat study, Spatial Assessment of Resources and Evaluation of Costs and GHG Emissions</t>
  </si>
  <si>
    <t>IMPBIOWCH*</t>
  </si>
  <si>
    <t>Zero import of wood chips from 2025</t>
  </si>
  <si>
    <t>UC_Max_BECCS_Cap</t>
  </si>
  <si>
    <t>P-RNW-ST-BIO-CCS05</t>
  </si>
  <si>
    <t>Maximum BECCS capacity allowed to install</t>
  </si>
  <si>
    <t>UC_RHSRTS~0</t>
  </si>
  <si>
    <t>T*CAR*</t>
  </si>
  <si>
    <t>Pset_PD</t>
  </si>
  <si>
    <t>*New</t>
  </si>
  <si>
    <t>T-LGT*</t>
  </si>
  <si>
    <t>T-MGT*</t>
  </si>
  <si>
    <t>T-HGT*</t>
  </si>
  <si>
    <t>Table 1: Number of vehicles licensed for the first time</t>
  </si>
  <si>
    <t>New private cars</t>
  </si>
  <si>
    <t>New goods vehicles</t>
  </si>
  <si>
    <t>New other vehicles</t>
  </si>
  <si>
    <t>Total new vehicles</t>
  </si>
  <si>
    <t>Used private cars</t>
  </si>
  <si>
    <t>Used goods vehicles</t>
  </si>
  <si>
    <t>Used other vehicles</t>
  </si>
  <si>
    <t>Total used vehicles</t>
  </si>
  <si>
    <t xml:space="preserve">Ref: CSO Statistics, VEHICLES LICENSED FOR THE FIRST TIME </t>
  </si>
  <si>
    <t>https://www.cso.ie/en/releasesandpublications/ep/p-vlftm/vehicleslicensedforthefirsttimedecemberandyear2023/#:~:text=The%20number%20of%20new%20cars,2022%20(50%2C381%20versus%2046%2C567).</t>
  </si>
  <si>
    <t>New and imported used</t>
  </si>
  <si>
    <t>Private cars</t>
  </si>
  <si>
    <t>Goods vehicles</t>
  </si>
  <si>
    <t>LGT</t>
  </si>
  <si>
    <t>MGT</t>
  </si>
  <si>
    <t>HGT</t>
  </si>
  <si>
    <t>Road Traffic Volumes of Goods Vehicle in 2022</t>
  </si>
  <si>
    <t>Unladen Weight</t>
  </si>
  <si>
    <t>VALUE</t>
  </si>
  <si>
    <t>All unladen weights</t>
  </si>
  <si>
    <t>0 - 2 tonnes</t>
  </si>
  <si>
    <t>2 - 5 tonnes</t>
  </si>
  <si>
    <t>5 - 7.5 tonnes</t>
  </si>
  <si>
    <t>Share in 2022</t>
  </si>
  <si>
    <t>7.5 - 10 tonnes</t>
  </si>
  <si>
    <t>10 - 12.5 tonnes</t>
  </si>
  <si>
    <t>Over 12.5 tonnes</t>
  </si>
  <si>
    <t>CSO, THA19</t>
  </si>
  <si>
    <t>Minimum new car sales</t>
  </si>
  <si>
    <t>UC_min_Car_sale</t>
  </si>
  <si>
    <t>UC_max_Car_sale</t>
  </si>
  <si>
    <t>Maximum new car sales</t>
  </si>
  <si>
    <t>UC_min_H_Truck_sale</t>
  </si>
  <si>
    <t>Minimum new heavy truck sales</t>
  </si>
  <si>
    <t>Maximum new heavy truck sales</t>
  </si>
  <si>
    <t>UC_max_H_Truck_sale</t>
  </si>
  <si>
    <t>UC_min_M_Truck_sale</t>
  </si>
  <si>
    <t>UC_max_M_Truck_sale</t>
  </si>
  <si>
    <t>Minimum new medium truck sales</t>
  </si>
  <si>
    <t>Maximum new medium truck sales</t>
  </si>
  <si>
    <t>UC_min_L_Truck_sale</t>
  </si>
  <si>
    <t>UC_max_L_Truck_sale</t>
  </si>
  <si>
    <t>Minimum new light truck sales</t>
  </si>
  <si>
    <t>Maximum new light truck sales</t>
  </si>
  <si>
    <t>UC_NCAP</t>
  </si>
  <si>
    <t>https://cms.eirgrid.ie/sites/default/files/publications/19035-EirGrid-Generation-Capacity-Statement-Combined-2023-V5-Jan-2024.pdf</t>
  </si>
  <si>
    <t>FX</t>
  </si>
  <si>
    <t>UC_Min_PV_Cap</t>
  </si>
  <si>
    <t>*0.85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</si>
</sst>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\Te\x\t"/>
  </numFmts>
  <fonts count="5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9"/>
      <name val="Times New Roman"/>
      <family val="1"/>
    </font>
    <font>
      <b/>
      <sz val="11"/>
      <color theme="0"/>
      <name val="Calibri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2"/>
      <color rgb="FF02395F"/>
      <name val="Arial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73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20" fillId="0" borderId="0"/>
    <xf numFmtId="0" fontId="21" fillId="0" borderId="0"/>
    <xf numFmtId="9" fontId="4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6" fillId="0" borderId="0"/>
    <xf numFmtId="0" fontId="25" fillId="0" borderId="0"/>
    <xf numFmtId="0" fontId="21" fillId="0" borderId="0"/>
    <xf numFmtId="49" fontId="27" fillId="0" borderId="4" applyNumberFormat="0" applyFont="0" applyFill="0" applyBorder="0" applyProtection="0">
      <alignment horizontal="left" vertical="center" indent="2"/>
    </xf>
    <xf numFmtId="43" fontId="4" fillId="0" borderId="0" applyFont="0" applyFill="0" applyBorder="0" applyAlignment="0" applyProtection="0"/>
    <xf numFmtId="0" fontId="25" fillId="0" borderId="0" applyBorder="0"/>
    <xf numFmtId="0" fontId="2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10" applyNumberFormat="0" applyAlignment="0" applyProtection="0">
      <alignment vertical="center"/>
    </xf>
    <xf numFmtId="0" fontId="37" fillId="14" borderId="11" applyNumberFormat="0" applyAlignment="0" applyProtection="0">
      <alignment vertical="center"/>
    </xf>
    <xf numFmtId="0" fontId="38" fillId="14" borderId="10" applyNumberFormat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5" borderId="13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17" fillId="0" borderId="0" xfId="0" applyFont="1" applyAlignment="1">
      <alignment vertical="center"/>
    </xf>
    <xf numFmtId="0" fontId="17" fillId="0" borderId="0" xfId="0" applyFont="1"/>
    <xf numFmtId="0" fontId="17" fillId="0" borderId="0" xfId="0" quotePrefix="1" applyFont="1"/>
    <xf numFmtId="0" fontId="18" fillId="0" borderId="0" xfId="0" applyFont="1"/>
    <xf numFmtId="0" fontId="17" fillId="0" borderId="0" xfId="0" applyFont="1" applyAlignment="1">
      <alignment vertical="center" wrapText="1"/>
    </xf>
    <xf numFmtId="165" fontId="16" fillId="0" borderId="0" xfId="0" applyNumberFormat="1" applyFont="1" applyAlignment="1">
      <alignment vertical="center"/>
    </xf>
    <xf numFmtId="0" fontId="0" fillId="0" borderId="2" xfId="0" applyBorder="1" applyAlignment="1">
      <alignment vertical="center"/>
    </xf>
    <xf numFmtId="165" fontId="16" fillId="0" borderId="6" xfId="0" applyNumberFormat="1" applyFont="1" applyBorder="1" applyAlignment="1">
      <alignment vertical="center"/>
    </xf>
    <xf numFmtId="165" fontId="16" fillId="0" borderId="2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2" xfId="0" applyNumberFormat="1" applyBorder="1" applyAlignment="1">
      <alignment vertical="center"/>
    </xf>
    <xf numFmtId="0" fontId="22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41" borderId="0" xfId="0" applyFill="1"/>
    <xf numFmtId="9" fontId="0" fillId="0" borderId="0" xfId="15" applyFont="1"/>
    <xf numFmtId="1" fontId="0" fillId="0" borderId="0" xfId="0" applyNumberFormat="1"/>
    <xf numFmtId="3" fontId="0" fillId="0" borderId="0" xfId="0" applyNumberFormat="1"/>
    <xf numFmtId="0" fontId="23" fillId="0" borderId="0" xfId="22" applyFont="1" applyBorder="1"/>
    <xf numFmtId="0" fontId="46" fillId="0" borderId="2" xfId="0" applyFont="1" applyBorder="1"/>
    <xf numFmtId="0" fontId="47" fillId="0" borderId="0" xfId="0" applyFont="1" applyAlignment="1">
      <alignment horizontal="left"/>
    </xf>
    <xf numFmtId="3" fontId="47" fillId="0" borderId="0" xfId="0" applyNumberFormat="1" applyFont="1"/>
    <xf numFmtId="0" fontId="47" fillId="0" borderId="2" xfId="0" applyFont="1" applyBorder="1" applyAlignment="1">
      <alignment horizontal="left"/>
    </xf>
    <xf numFmtId="3" fontId="46" fillId="0" borderId="2" xfId="0" applyNumberFormat="1" applyFont="1" applyBorder="1"/>
    <xf numFmtId="3" fontId="46" fillId="0" borderId="0" xfId="0" applyNumberFormat="1" applyFont="1"/>
    <xf numFmtId="0" fontId="48" fillId="0" borderId="15" xfId="0" applyFont="1" applyBorder="1" applyAlignment="1">
      <alignment horizontal="right" wrapText="1"/>
    </xf>
    <xf numFmtId="0" fontId="10" fillId="0" borderId="0" xfId="1" applyAlignment="1">
      <alignment horizontal="left"/>
    </xf>
    <xf numFmtId="0" fontId="23" fillId="40" borderId="17" xfId="22" applyFont="1" applyFill="1" applyBorder="1"/>
    <xf numFmtId="0" fontId="28" fillId="39" borderId="18" xfId="22" applyFont="1" applyFill="1" applyBorder="1"/>
    <xf numFmtId="0" fontId="28" fillId="39" borderId="19" xfId="22" applyFont="1" applyFill="1" applyBorder="1"/>
    <xf numFmtId="0" fontId="23" fillId="40" borderId="18" xfId="22" applyFont="1" applyFill="1" applyBorder="1"/>
    <xf numFmtId="0" fontId="23" fillId="40" borderId="19" xfId="22" applyFont="1" applyFill="1" applyBorder="1"/>
    <xf numFmtId="0" fontId="23" fillId="0" borderId="18" xfId="22" applyFont="1" applyBorder="1"/>
    <xf numFmtId="0" fontId="23" fillId="0" borderId="19" xfId="22" applyFont="1" applyBorder="1"/>
    <xf numFmtId="0" fontId="23" fillId="40" borderId="16" xfId="22" applyFont="1" applyFill="1" applyBorder="1"/>
    <xf numFmtId="0" fontId="24" fillId="0" borderId="0" xfId="0" applyFont="1"/>
    <xf numFmtId="1" fontId="7" fillId="0" borderId="0" xfId="0" applyNumberFormat="1" applyFont="1" applyAlignment="1">
      <alignment vertical="center"/>
    </xf>
    <xf numFmtId="0" fontId="3" fillId="5" borderId="2" xfId="0" applyFont="1" applyFill="1" applyBorder="1"/>
    <xf numFmtId="0" fontId="3" fillId="4" borderId="2" xfId="0" applyFont="1" applyFill="1" applyBorder="1"/>
    <xf numFmtId="0" fontId="4" fillId="0" borderId="2" xfId="0" applyFont="1" applyBorder="1"/>
    <xf numFmtId="1" fontId="7" fillId="0" borderId="2" xfId="0" applyNumberFormat="1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164" fontId="7" fillId="0" borderId="0" xfId="0" applyNumberFormat="1" applyFont="1" applyAlignment="1">
      <alignment vertical="center"/>
    </xf>
    <xf numFmtId="0" fontId="7" fillId="0" borderId="0" xfId="0" applyFont="1"/>
    <xf numFmtId="0" fontId="17" fillId="0" borderId="2" xfId="0" applyFont="1" applyBorder="1" applyAlignment="1">
      <alignment vertical="center"/>
    </xf>
    <xf numFmtId="0" fontId="10" fillId="0" borderId="0" xfId="1"/>
    <xf numFmtId="164" fontId="0" fillId="0" borderId="0" xfId="0" applyNumberFormat="1"/>
    <xf numFmtId="0" fontId="0" fillId="0" borderId="0" xfId="0" applyAlignment="1">
      <alignment horizontal="right"/>
    </xf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73">
    <cellStyle name="20% - Accent1 2" xfId="43" xr:uid="{808A9167-720A-4446-9009-BBC3030DB62C}"/>
    <cellStyle name="20% - Accent2 2" xfId="47" xr:uid="{9600989E-4634-4E96-A946-77419F723997}"/>
    <cellStyle name="20% - Accent3 2" xfId="51" xr:uid="{7FA6D74D-F724-4027-928A-AE136994B2B2}"/>
    <cellStyle name="20% - Accent4 2" xfId="55" xr:uid="{2AB483B3-8096-4C31-A828-8D8D9EB5BEBA}"/>
    <cellStyle name="20% - Accent5 2" xfId="59" xr:uid="{A68BC89A-031E-4A29-BA23-24BDDEDF98B3}"/>
    <cellStyle name="20% - Accent6 2" xfId="63" xr:uid="{802A8FC1-5A1B-4968-BCCD-87691FE04A3F}"/>
    <cellStyle name="2x indented GHG Textfiels" xfId="20" xr:uid="{3B177816-D516-4FF0-98DF-478B9AF9EE2C}"/>
    <cellStyle name="40% - Accent1 2" xfId="44" xr:uid="{71602D66-5F50-41CA-9F57-43ADC45F8A1C}"/>
    <cellStyle name="40% - Accent2 2" xfId="48" xr:uid="{DAD29B3D-B09D-4C3D-89EA-1741A6F8BD99}"/>
    <cellStyle name="40% - Accent3 2" xfId="52" xr:uid="{9F2C6B73-918E-430A-A1BA-87BA2DFE60CC}"/>
    <cellStyle name="40% - Accent4 2" xfId="56" xr:uid="{47B2A72D-2735-4515-A8AF-0E3C8AC0369A}"/>
    <cellStyle name="40% - Accent5 2" xfId="60" xr:uid="{6C45B51C-CEDF-43DF-8A51-9E71F778B5F2}"/>
    <cellStyle name="40% - Accent6 2" xfId="64" xr:uid="{761BCFF2-EAF3-43A4-BC48-7E972B11AC1E}"/>
    <cellStyle name="60% - Accent1 2" xfId="45" xr:uid="{83B98027-7401-4580-ACFC-B18B0D76550C}"/>
    <cellStyle name="60% - Accent2 2" xfId="49" xr:uid="{ECFED730-E2A2-4190-A4A9-EF96170827D7}"/>
    <cellStyle name="60% - Accent3 2" xfId="53" xr:uid="{77348A31-D36E-42EF-A4EF-A7A4738927F6}"/>
    <cellStyle name="60% - Accent4 2" xfId="57" xr:uid="{C5696539-7BF9-4B34-97F6-DD2ACE24EC4B}"/>
    <cellStyle name="60% - Accent5 2" xfId="61" xr:uid="{23F8776E-0671-4436-BCA4-77574A890DB6}"/>
    <cellStyle name="60% - Accent6 2" xfId="65" xr:uid="{5B72E442-910D-445F-AD89-7005D7B8DE14}"/>
    <cellStyle name="Accent2 2" xfId="46" xr:uid="{3D038019-01AE-4C43-8F33-26C9963AF600}"/>
    <cellStyle name="Accent3 2" xfId="50" xr:uid="{4AE9B5A4-6064-494E-AE41-8844B1AAA381}"/>
    <cellStyle name="Accent4 2" xfId="54" xr:uid="{A61867BE-9312-4FD9-937C-8AFEEAE2AFBE}"/>
    <cellStyle name="Accent5 2" xfId="58" xr:uid="{FE937F4B-357E-4541-AC70-7B49E4543B35}"/>
    <cellStyle name="Accent6 2" xfId="62" xr:uid="{1AE6C8E3-453B-4D28-B885-E055577655FF}"/>
    <cellStyle name="Bad 2" xfId="33" xr:uid="{B11F7041-E5F6-442C-9EF4-D4B0923FA1FD}"/>
    <cellStyle name="Calculation 2" xfId="37" xr:uid="{CF368FCF-5E41-44E5-9905-47DF62634F67}"/>
    <cellStyle name="Check Cell 2" xfId="39" xr:uid="{760DC5DB-4D9F-4401-B0CF-29872033A0E5}"/>
    <cellStyle name="Comma 2" xfId="10" xr:uid="{775BEC45-7458-497B-BB11-55064E667555}"/>
    <cellStyle name="Comma 2 2" xfId="11" xr:uid="{F65F9B0F-DF7C-4E9E-AFBF-86D7F3675750}"/>
    <cellStyle name="Comma 2 2 2" xfId="14" xr:uid="{FC34B759-F64A-45B3-8D66-7A9670F594A3}"/>
    <cellStyle name="Comma 2 2 3" xfId="24" xr:uid="{33EBBC6C-C597-4B1D-AC39-F47C490B8822}"/>
    <cellStyle name="Comma 2 2 4" xfId="69" xr:uid="{43C51634-3BB2-423E-A0F8-35BC9068AE84}"/>
    <cellStyle name="Comma 2 3" xfId="13" xr:uid="{4A17FA2D-8470-4CF6-8DC2-474CAE021A78}"/>
    <cellStyle name="Comma 2 3 2" xfId="25" xr:uid="{68F5AAB6-9DA7-40D2-8AEF-747446C06B60}"/>
    <cellStyle name="Comma 2 3 3" xfId="70" xr:uid="{6C5D0EAF-6DBB-4C14-B44E-E0FF7F58D108}"/>
    <cellStyle name="Comma 2 4" xfId="21" xr:uid="{5AD248CC-0E02-4314-9EA5-5EF75B2CABF3}"/>
    <cellStyle name="Comma 2 5" xfId="68" xr:uid="{A5CCE614-5023-4389-B37A-DC20AB2349F9}"/>
    <cellStyle name="Comma 3" xfId="12" xr:uid="{03D7843A-4C0D-4CBE-89E7-EB9FDF20B2F4}"/>
    <cellStyle name="Comma 3 2" xfId="26" xr:uid="{FFBEAD64-207A-4D48-9026-515F6A5A380D}"/>
    <cellStyle name="Comma 3 3" xfId="71" xr:uid="{C89024A7-B373-43C3-A92C-8FE7821B8E42}"/>
    <cellStyle name="Comma 4" xfId="66" xr:uid="{63A39079-42A5-49E0-8D94-FDEFE01A816F}"/>
    <cellStyle name="Comma 4 2" xfId="72" xr:uid="{0398E1B0-6A4A-4FF9-AB5E-8532DF02A1EC}"/>
    <cellStyle name="Comma 5" xfId="16" xr:uid="{A0D20F9D-D9AB-473B-B062-F47231DDC441}"/>
    <cellStyle name="Comma 5 2" xfId="67" xr:uid="{BD76CA48-FB84-4319-9656-8CAA840BFFD3}"/>
    <cellStyle name="Explanatory Text 2" xfId="41" xr:uid="{D7BD36F3-A2BC-4CE7-AF9A-03CCF380BDFF}"/>
    <cellStyle name="Good 2" xfId="32" xr:uid="{D6167395-DB46-4460-AF13-B12579D140F4}"/>
    <cellStyle name="Heading 1 2" xfId="28" xr:uid="{45A4685C-0370-4204-B46A-0DC09EBBEB60}"/>
    <cellStyle name="Heading 2 2" xfId="29" xr:uid="{89F4C52F-44F7-46F8-AA92-DB6F943CF02C}"/>
    <cellStyle name="Heading 3 2" xfId="30" xr:uid="{E5700B37-4D35-4A44-8B0F-47867666EDF7}"/>
    <cellStyle name="Heading 4 2" xfId="31" xr:uid="{42A851CE-DFBF-4104-8F9E-51F084975AEB}"/>
    <cellStyle name="Hyperlink" xfId="1" builtinId="8"/>
    <cellStyle name="Input 2" xfId="35" xr:uid="{266C221C-E432-418A-BA44-4C1FFE94A758}"/>
    <cellStyle name="Linked Cell 2" xfId="38" xr:uid="{45C8CD4F-8D46-4165-9BE3-960CBA003C8D}"/>
    <cellStyle name="Neutral 2" xfId="34" xr:uid="{6C6B39CC-E632-47BB-A0CC-4A81A35F4EB9}"/>
    <cellStyle name="Normal" xfId="0" builtinId="0"/>
    <cellStyle name="Normal 10" xfId="3" xr:uid="{6DC4B372-9D5F-4A69-9920-A42DE16817F2}"/>
    <cellStyle name="Normal 2" xfId="2" xr:uid="{B2F64745-2C6D-45FB-A556-9D42C8713F7A}"/>
    <cellStyle name="Normal 2 2" xfId="23" xr:uid="{3525BE68-B28C-4898-88E2-93BD196F3CAA}"/>
    <cellStyle name="Normal 3" xfId="5" xr:uid="{E76C72D5-4765-49C3-B627-F9ED41819FA4}"/>
    <cellStyle name="Normal 3 2" xfId="17" xr:uid="{B0A1893D-18D0-4D82-96ED-AAB62D3DCD23}"/>
    <cellStyle name="Normal 4" xfId="18" xr:uid="{2CD063F8-6C38-47EE-ABA4-4129E54BD513}"/>
    <cellStyle name="Normal 5" xfId="7" xr:uid="{058AC5C4-CBA2-435F-9341-6F0E382390BF}"/>
    <cellStyle name="Normal 5 2" xfId="19" xr:uid="{6505AD23-0F68-4FAF-89B1-10535F535AF1}"/>
    <cellStyle name="Normal 5 2 2" xfId="8" xr:uid="{D959A384-A1C0-4A2B-BE10-8028A066A89E}"/>
    <cellStyle name="Normal 6" xfId="22" xr:uid="{85595F0B-1A30-40BF-A354-D400F0D569DE}"/>
    <cellStyle name="Normale_Scen_UC_IND-StrucConst" xfId="4" xr:uid="{27C1F149-D8C9-4A83-BB89-D514A437CA4E}"/>
    <cellStyle name="Output 2" xfId="36" xr:uid="{17A1437C-1A60-40FA-A588-F775CDFA7518}"/>
    <cellStyle name="Percent" xfId="15" builtinId="5"/>
    <cellStyle name="Percent 2" xfId="6" xr:uid="{A637CE7F-4299-4FA9-9479-DFA9534E0ADF}"/>
    <cellStyle name="Percent 3" xfId="9" xr:uid="{04B3451F-8C80-4D18-833E-6DDA695403F8}"/>
    <cellStyle name="Title 2" xfId="27" xr:uid="{64B3A398-4AF1-4D8C-A250-2373DD487FEA}"/>
    <cellStyle name="Total 2" xfId="42" xr:uid="{9C187C17-8347-4FCA-B3A5-51CBE4AD3E9A}"/>
    <cellStyle name="Warning Text 2" xfId="40" xr:uid="{76DE226C-1E50-44B2-BBD1-EFBBCA0976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62</xdr:row>
      <xdr:rowOff>15240</xdr:rowOff>
    </xdr:from>
    <xdr:to>
      <xdr:col>8</xdr:col>
      <xdr:colOff>76200</xdr:colOff>
      <xdr:row>75</xdr:row>
      <xdr:rowOff>145693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6979920"/>
          <a:ext cx="5463540" cy="2495918"/>
        </a:xfrm>
        <a:prstGeom prst="rect">
          <a:avLst/>
        </a:prstGeom>
      </xdr:spPr>
    </xdr:pic>
    <xdr:clientData/>
  </xdr:twoCellAnchor>
  <xdr:twoCellAnchor editAs="oneCell">
    <xdr:from>
      <xdr:col>8</xdr:col>
      <xdr:colOff>300958</xdr:colOff>
      <xdr:row>62</xdr:row>
      <xdr:rowOff>41399</xdr:rowOff>
    </xdr:from>
    <xdr:to>
      <xdr:col>15</xdr:col>
      <xdr:colOff>235318</xdr:colOff>
      <xdr:row>77</xdr:row>
      <xdr:rowOff>86465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7479" y="11573853"/>
          <a:ext cx="5306910" cy="283161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ahid Aryanpur" id="{4A3ACF47-1851-4D1B-9F96-7F3B13E0B2BE}" userId="bcf850925e8c42cd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3-10-03T14:05:42.13" personId="{4A3ACF47-1851-4D1B-9F96-7F3B13E0B2BE}" id="{39F88E30-94DE-4149-8FC0-41BD81F323F5}">
    <text>CAP 2023</text>
  </threadedComment>
  <threadedComment ref="I9" dT="2023-10-03T14:04:21.81" personId="{4A3ACF47-1851-4D1B-9F96-7F3B13E0B2BE}" id="{EB3DCB1B-8982-4D24-8304-DBCBE04F3479}">
    <text>CLIMATE ACTION PLAN 2023
CAP23, Page 129</text>
  </threadedComment>
  <threadedComment ref="I41" dT="2023-10-03T14:51:58.12" personId="{4A3ACF47-1851-4D1B-9F96-7F3B13E0B2BE}" id="{C3394AD6-E865-4488-B7C2-96AE6AE9F254}">
    <text>CAP 2023</text>
  </threadedComment>
  <threadedComment ref="I42" dT="2023-10-03T14:52:11.99" personId="{4A3ACF47-1851-4D1B-9F96-7F3B13E0B2BE}" id="{122B1FEC-CDFA-43B1-9578-EE77FA507220}">
    <text>CAP 2023</text>
  </threadedComment>
  <threadedComment ref="I43" dT="2023-10-03T14:52:20.09" personId="{4A3ACF47-1851-4D1B-9F96-7F3B13E0B2BE}" id="{5F60B11B-92F4-4362-8C85-12A98901D200}">
    <text>CAP 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ms.eirgrid.ie/sites/default/files/publications/19035-EirGrid-Generation-Capacity-Statement-Combined-2023-V5-Jan-2024.pdf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o.ie/en/releasesandpublications/ep/p-vlftm/vehicleslicensedforthefirsttimedecemberandyear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1640625" defaultRowHeight="14.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>
      <c r="A16" s="89" t="s">
        <v>117</v>
      </c>
      <c r="B16" s="89"/>
      <c r="C16" s="89"/>
      <c r="D16" s="89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>
      <c r="A19" s="28" t="s">
        <v>118</v>
      </c>
      <c r="B19" s="88" t="s">
        <v>86</v>
      </c>
      <c r="C19" s="88"/>
      <c r="D19" s="88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>
      <c r="A20" s="28" t="s">
        <v>119</v>
      </c>
      <c r="B20" s="88" t="s">
        <v>130</v>
      </c>
      <c r="C20" s="88"/>
      <c r="D20" s="88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>
      <c r="A21" s="28" t="s">
        <v>120</v>
      </c>
      <c r="B21" s="31" t="s">
        <v>131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>
      <c r="A23" s="28" t="s">
        <v>121</v>
      </c>
      <c r="B23" s="88" t="s">
        <v>129</v>
      </c>
      <c r="C23" s="88"/>
      <c r="D23" s="8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>
      <c r="A24" s="28"/>
      <c r="B24" s="31" t="s">
        <v>132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>
      <c r="A26" s="28" t="s">
        <v>122</v>
      </c>
      <c r="B26" s="88" t="s">
        <v>129</v>
      </c>
      <c r="C26" s="88"/>
      <c r="D26" s="88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>
      <c r="A29" s="28" t="s">
        <v>123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>
      <c r="A30" s="28" t="s">
        <v>124</v>
      </c>
      <c r="B30" s="90" t="s">
        <v>125</v>
      </c>
      <c r="C30" s="88"/>
      <c r="D30" s="88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>
      <c r="A31" s="28" t="s">
        <v>126</v>
      </c>
      <c r="B31" s="88" t="s">
        <v>127</v>
      </c>
      <c r="C31" s="88"/>
      <c r="D31" s="88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>
      <c r="A32" s="34"/>
      <c r="B32" s="35" t="s">
        <v>128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796875" defaultRowHeight="14.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" thickBot="1">
      <c r="A10" s="13" t="s">
        <v>23</v>
      </c>
      <c r="B10" s="13" t="s">
        <v>24</v>
      </c>
    </row>
    <row r="11" spans="1:30">
      <c r="A11" s="14" t="s">
        <v>25</v>
      </c>
      <c r="B11" s="14" t="s">
        <v>26</v>
      </c>
    </row>
    <row r="12" spans="1:30">
      <c r="A12" s="15" t="s">
        <v>27</v>
      </c>
      <c r="B12" s="15" t="s">
        <v>28</v>
      </c>
    </row>
    <row r="13" spans="1:30">
      <c r="A13" s="15" t="s">
        <v>29</v>
      </c>
      <c r="B13" s="15" t="s">
        <v>30</v>
      </c>
    </row>
    <row r="14" spans="1:30">
      <c r="A14" s="15" t="s">
        <v>31</v>
      </c>
      <c r="B14" s="15" t="s">
        <v>32</v>
      </c>
    </row>
    <row r="15" spans="1:30">
      <c r="A15" s="15" t="s">
        <v>33</v>
      </c>
      <c r="B15" s="15" t="s">
        <v>34</v>
      </c>
    </row>
    <row r="16" spans="1:30">
      <c r="A16" s="15" t="s">
        <v>35</v>
      </c>
      <c r="B16" s="15" t="s">
        <v>36</v>
      </c>
    </row>
    <row r="17" spans="1:2">
      <c r="A17" s="15" t="s">
        <v>37</v>
      </c>
      <c r="B17" s="15" t="s">
        <v>38</v>
      </c>
    </row>
    <row r="18" spans="1:2">
      <c r="A18" s="15" t="s">
        <v>39</v>
      </c>
      <c r="B18" s="15" t="s">
        <v>40</v>
      </c>
    </row>
    <row r="19" spans="1:2">
      <c r="A19" s="15" t="s">
        <v>41</v>
      </c>
      <c r="B19" s="15" t="s">
        <v>42</v>
      </c>
    </row>
    <row r="20" spans="1:2">
      <c r="A20" s="15" t="s">
        <v>43</v>
      </c>
      <c r="B20" s="15" t="s">
        <v>44</v>
      </c>
    </row>
    <row r="21" spans="1:2">
      <c r="A21" s="15" t="s">
        <v>45</v>
      </c>
      <c r="B21" s="15" t="s">
        <v>46</v>
      </c>
    </row>
    <row r="22" spans="1:2">
      <c r="A22" s="15" t="s">
        <v>47</v>
      </c>
      <c r="B22" s="15" t="s">
        <v>48</v>
      </c>
    </row>
    <row r="23" spans="1:2">
      <c r="A23" s="15" t="s">
        <v>49</v>
      </c>
      <c r="B23" s="15" t="s">
        <v>50</v>
      </c>
    </row>
    <row r="24" spans="1:2">
      <c r="A24" s="15" t="s">
        <v>51</v>
      </c>
      <c r="B24" s="15" t="s">
        <v>52</v>
      </c>
    </row>
    <row r="25" spans="1:2">
      <c r="A25" s="15" t="s">
        <v>53</v>
      </c>
      <c r="B25" s="15" t="s">
        <v>54</v>
      </c>
    </row>
    <row r="26" spans="1:2">
      <c r="A26" s="15" t="s">
        <v>55</v>
      </c>
      <c r="B26" s="15" t="s">
        <v>56</v>
      </c>
    </row>
    <row r="27" spans="1:2">
      <c r="A27" s="15" t="s">
        <v>57</v>
      </c>
      <c r="B27" s="15" t="s">
        <v>58</v>
      </c>
    </row>
    <row r="28" spans="1:2">
      <c r="A28" s="15" t="s">
        <v>59</v>
      </c>
      <c r="B28" s="15" t="s">
        <v>60</v>
      </c>
    </row>
    <row r="29" spans="1:2">
      <c r="A29" s="15" t="s">
        <v>61</v>
      </c>
      <c r="B29" s="15" t="s">
        <v>62</v>
      </c>
    </row>
    <row r="30" spans="1:2">
      <c r="A30" s="15" t="s">
        <v>63</v>
      </c>
      <c r="B30" s="15" t="s">
        <v>64</v>
      </c>
    </row>
    <row r="31" spans="1:2">
      <c r="A31" s="15" t="s">
        <v>65</v>
      </c>
      <c r="B31" s="15" t="s">
        <v>66</v>
      </c>
    </row>
    <row r="32" spans="1:2">
      <c r="A32" s="15" t="s">
        <v>67</v>
      </c>
      <c r="B32" s="15" t="s">
        <v>68</v>
      </c>
    </row>
    <row r="33" spans="1:2">
      <c r="A33" s="15" t="s">
        <v>69</v>
      </c>
      <c r="B33" s="15" t="s">
        <v>70</v>
      </c>
    </row>
    <row r="34" spans="1:2">
      <c r="A34" s="15" t="s">
        <v>71</v>
      </c>
      <c r="B34" s="15" t="s">
        <v>72</v>
      </c>
    </row>
    <row r="35" spans="1:2">
      <c r="A35" s="15" t="s">
        <v>73</v>
      </c>
      <c r="B35" s="15" t="s">
        <v>74</v>
      </c>
    </row>
    <row r="36" spans="1:2">
      <c r="A36" s="15" t="s">
        <v>75</v>
      </c>
      <c r="B36" s="15" t="s">
        <v>76</v>
      </c>
    </row>
    <row r="37" spans="1:2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W62"/>
  <sheetViews>
    <sheetView topLeftCell="A4" zoomScale="85" zoomScaleNormal="85" workbookViewId="0">
      <selection activeCell="F13" sqref="F13"/>
    </sheetView>
  </sheetViews>
  <sheetFormatPr defaultRowHeight="14.5"/>
  <cols>
    <col min="2" max="2" width="20.26953125" bestFit="1" customWidth="1"/>
    <col min="4" max="4" width="12.453125" bestFit="1" customWidth="1"/>
    <col min="8" max="8" width="10.453125" bestFit="1" customWidth="1"/>
    <col min="9" max="9" width="20.453125" bestFit="1" customWidth="1"/>
  </cols>
  <sheetData>
    <row r="2" spans="2:23">
      <c r="B2" s="4" t="s">
        <v>169</v>
      </c>
      <c r="N2" s="4" t="s">
        <v>169</v>
      </c>
    </row>
    <row r="3" spans="2:23">
      <c r="B3" s="4" t="s">
        <v>10</v>
      </c>
      <c r="N3" s="4" t="s">
        <v>10</v>
      </c>
    </row>
    <row r="4" spans="2:23">
      <c r="G4" t="s">
        <v>7</v>
      </c>
      <c r="S4" t="s">
        <v>7</v>
      </c>
    </row>
    <row r="5" spans="2:23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  <c r="N5" s="3" t="s">
        <v>0</v>
      </c>
      <c r="O5" s="2" t="s">
        <v>4</v>
      </c>
      <c r="P5" s="2" t="s">
        <v>3</v>
      </c>
      <c r="Q5" s="2" t="s">
        <v>5</v>
      </c>
      <c r="R5" s="2" t="s">
        <v>2</v>
      </c>
      <c r="S5" s="2" t="s">
        <v>9</v>
      </c>
      <c r="T5" t="s">
        <v>85</v>
      </c>
      <c r="U5" s="5" t="s">
        <v>17</v>
      </c>
      <c r="V5" s="5" t="s">
        <v>196</v>
      </c>
      <c r="W5" s="3" t="s">
        <v>11</v>
      </c>
    </row>
    <row r="6" spans="2:23" ht="43.5">
      <c r="B6" s="19" t="s">
        <v>145</v>
      </c>
      <c r="D6" s="20" t="s">
        <v>146</v>
      </c>
      <c r="F6" s="19">
        <v>2023</v>
      </c>
      <c r="G6" s="19" t="s">
        <v>250</v>
      </c>
      <c r="H6">
        <v>1</v>
      </c>
      <c r="I6" s="38">
        <v>0.8</v>
      </c>
      <c r="J6" s="19" t="s">
        <v>167</v>
      </c>
      <c r="N6" s="19" t="s">
        <v>193</v>
      </c>
      <c r="P6" s="20" t="s">
        <v>194</v>
      </c>
      <c r="R6" s="19">
        <v>2023</v>
      </c>
      <c r="S6" s="19" t="s">
        <v>81</v>
      </c>
      <c r="T6">
        <v>1</v>
      </c>
      <c r="U6" s="38">
        <v>0.5</v>
      </c>
      <c r="V6">
        <v>5</v>
      </c>
      <c r="W6" s="19" t="s">
        <v>195</v>
      </c>
    </row>
    <row r="7" spans="2:23">
      <c r="B7" s="19" t="s">
        <v>251</v>
      </c>
      <c r="D7" s="20" t="s">
        <v>146</v>
      </c>
      <c r="F7" s="19">
        <v>2025</v>
      </c>
      <c r="G7" s="19" t="s">
        <v>164</v>
      </c>
      <c r="H7">
        <v>1</v>
      </c>
      <c r="I7" s="38">
        <v>2.5</v>
      </c>
      <c r="J7" s="19" t="s">
        <v>144</v>
      </c>
    </row>
    <row r="8" spans="2:23">
      <c r="B8" s="19" t="s">
        <v>145</v>
      </c>
      <c r="D8" s="20" t="s">
        <v>146</v>
      </c>
      <c r="F8" s="19">
        <v>2025</v>
      </c>
      <c r="G8" s="19" t="s">
        <v>81</v>
      </c>
      <c r="H8">
        <v>1</v>
      </c>
      <c r="I8" s="38">
        <v>5</v>
      </c>
      <c r="J8" s="19" t="s">
        <v>144</v>
      </c>
    </row>
    <row r="9" spans="2:23">
      <c r="B9" s="19" t="s">
        <v>145</v>
      </c>
      <c r="D9" s="20" t="s">
        <v>146</v>
      </c>
      <c r="F9" s="19">
        <v>2030</v>
      </c>
      <c r="G9" s="19" t="s">
        <v>81</v>
      </c>
      <c r="H9">
        <v>1</v>
      </c>
      <c r="I9" s="38">
        <v>8</v>
      </c>
      <c r="J9" s="19" t="s">
        <v>144</v>
      </c>
    </row>
    <row r="10" spans="2:23">
      <c r="B10" s="19" t="s">
        <v>145</v>
      </c>
      <c r="D10" s="20" t="s">
        <v>146</v>
      </c>
      <c r="F10" s="19">
        <v>2040</v>
      </c>
      <c r="G10" s="19" t="s">
        <v>81</v>
      </c>
      <c r="H10">
        <v>1</v>
      </c>
      <c r="I10" s="38">
        <v>10</v>
      </c>
      <c r="J10" s="19" t="s">
        <v>144</v>
      </c>
    </row>
    <row r="11" spans="2:23">
      <c r="B11" s="19"/>
      <c r="D11" s="20"/>
      <c r="F11" s="19">
        <v>0</v>
      </c>
      <c r="G11" s="19" t="s">
        <v>81</v>
      </c>
      <c r="I11" s="38">
        <v>5</v>
      </c>
    </row>
    <row r="12" spans="2:23">
      <c r="B12" s="19"/>
      <c r="D12" s="20"/>
      <c r="F12" s="19"/>
      <c r="G12" s="19"/>
      <c r="I12" s="38"/>
    </row>
    <row r="13" spans="2:23">
      <c r="B13" s="19"/>
      <c r="D13" s="20"/>
      <c r="H13" s="19"/>
      <c r="I13" s="19"/>
      <c r="K13" s="19"/>
    </row>
    <row r="14" spans="2:23">
      <c r="B14" s="19"/>
      <c r="D14" s="20"/>
      <c r="H14" s="19"/>
      <c r="I14" s="19"/>
      <c r="K14" s="19"/>
    </row>
    <row r="15" spans="2:23">
      <c r="B15" s="6" t="s">
        <v>82</v>
      </c>
      <c r="M15" s="7"/>
    </row>
    <row r="16" spans="2:23" ht="15" thickBot="1">
      <c r="B16" s="8" t="s">
        <v>12</v>
      </c>
      <c r="C16" s="8" t="s">
        <v>9</v>
      </c>
      <c r="D16" s="8" t="s">
        <v>8</v>
      </c>
      <c r="E16" s="8" t="s">
        <v>2</v>
      </c>
      <c r="F16" s="9" t="s">
        <v>19</v>
      </c>
      <c r="G16" s="9" t="s">
        <v>20</v>
      </c>
      <c r="H16" s="10" t="s">
        <v>4</v>
      </c>
      <c r="I16" s="10" t="s">
        <v>3</v>
      </c>
      <c r="J16" s="10" t="s">
        <v>5</v>
      </c>
    </row>
    <row r="17" spans="2:12">
      <c r="D17" t="s">
        <v>84</v>
      </c>
      <c r="F17">
        <v>5</v>
      </c>
      <c r="G17">
        <v>5</v>
      </c>
      <c r="I17" t="s">
        <v>83</v>
      </c>
      <c r="L17" s="17" t="s">
        <v>142</v>
      </c>
    </row>
    <row r="18" spans="2:12">
      <c r="B18" s="39" t="s">
        <v>88</v>
      </c>
      <c r="C18" s="39" t="s">
        <v>81</v>
      </c>
      <c r="D18" s="39" t="s">
        <v>89</v>
      </c>
      <c r="E18" s="39">
        <v>2023</v>
      </c>
      <c r="F18" s="39">
        <v>5</v>
      </c>
      <c r="G18" s="39">
        <v>5</v>
      </c>
      <c r="H18" s="39"/>
      <c r="I18" s="39" t="s">
        <v>170</v>
      </c>
      <c r="J18" s="39"/>
      <c r="K18" s="39"/>
      <c r="L18" s="40" t="s">
        <v>171</v>
      </c>
    </row>
    <row r="19" spans="2:12">
      <c r="B19" t="s">
        <v>88</v>
      </c>
      <c r="C19" t="s">
        <v>81</v>
      </c>
      <c r="D19" t="s">
        <v>89</v>
      </c>
      <c r="E19">
        <v>2025</v>
      </c>
      <c r="F19">
        <v>0</v>
      </c>
      <c r="G19">
        <v>0</v>
      </c>
      <c r="I19" t="s">
        <v>170</v>
      </c>
      <c r="L19" s="17" t="s">
        <v>116</v>
      </c>
    </row>
    <row r="20" spans="2:12">
      <c r="B20" t="s">
        <v>88</v>
      </c>
      <c r="C20" t="s">
        <v>81</v>
      </c>
      <c r="D20" t="s">
        <v>89</v>
      </c>
      <c r="E20">
        <v>0</v>
      </c>
      <c r="F20">
        <v>5</v>
      </c>
      <c r="G20">
        <v>5</v>
      </c>
      <c r="I20" t="s">
        <v>170</v>
      </c>
    </row>
    <row r="21" spans="2:12">
      <c r="B21" s="39"/>
      <c r="C21" s="39"/>
      <c r="D21" s="39"/>
      <c r="E21" s="39"/>
      <c r="F21" s="39"/>
      <c r="G21" s="39"/>
      <c r="I21" s="39"/>
    </row>
    <row r="22" spans="2:12">
      <c r="B22" s="39"/>
      <c r="C22" s="39"/>
      <c r="D22" s="39"/>
      <c r="E22" s="39"/>
      <c r="F22" s="39"/>
      <c r="G22" s="39"/>
      <c r="I22" s="39"/>
    </row>
    <row r="23" spans="2:12">
      <c r="B23" s="6" t="s">
        <v>82</v>
      </c>
    </row>
    <row r="24" spans="2:12" ht="15" thickBot="1">
      <c r="B24" s="8" t="s">
        <v>12</v>
      </c>
      <c r="C24" s="8" t="s">
        <v>9</v>
      </c>
      <c r="D24" s="8" t="s">
        <v>8</v>
      </c>
      <c r="E24" s="8" t="s">
        <v>2</v>
      </c>
      <c r="F24" s="9" t="s">
        <v>19</v>
      </c>
      <c r="G24" s="9" t="s">
        <v>20</v>
      </c>
      <c r="H24" s="10" t="s">
        <v>4</v>
      </c>
      <c r="I24" s="10" t="s">
        <v>3</v>
      </c>
      <c r="J24" s="10" t="s">
        <v>5</v>
      </c>
    </row>
    <row r="25" spans="2:12">
      <c r="B25" s="39" t="s">
        <v>88</v>
      </c>
      <c r="C25" s="39" t="s">
        <v>81</v>
      </c>
      <c r="D25" s="39" t="s">
        <v>89</v>
      </c>
      <c r="E25" s="39">
        <v>2023</v>
      </c>
      <c r="F25" s="39">
        <v>1.5</v>
      </c>
      <c r="G25" s="39">
        <v>1.5</v>
      </c>
      <c r="I25" s="39" t="s">
        <v>172</v>
      </c>
      <c r="L25" s="40" t="s">
        <v>173</v>
      </c>
    </row>
    <row r="26" spans="2:12">
      <c r="B26" s="39" t="s">
        <v>88</v>
      </c>
      <c r="C26" s="39" t="s">
        <v>81</v>
      </c>
      <c r="D26" s="39" t="s">
        <v>89</v>
      </c>
      <c r="E26" s="39">
        <v>2023</v>
      </c>
      <c r="F26" s="39">
        <v>13.8</v>
      </c>
      <c r="G26" s="39">
        <v>13.8</v>
      </c>
      <c r="I26" s="39" t="s">
        <v>174</v>
      </c>
      <c r="L26" s="40" t="s">
        <v>173</v>
      </c>
    </row>
    <row r="27" spans="2:12">
      <c r="B27" s="39" t="s">
        <v>88</v>
      </c>
      <c r="C27" s="39" t="s">
        <v>81</v>
      </c>
      <c r="D27" s="39" t="s">
        <v>89</v>
      </c>
      <c r="E27" s="41">
        <v>2026</v>
      </c>
      <c r="F27" s="39">
        <v>0</v>
      </c>
      <c r="G27" s="39">
        <v>0</v>
      </c>
      <c r="I27" s="39" t="s">
        <v>175</v>
      </c>
      <c r="L27" s="40" t="s">
        <v>176</v>
      </c>
    </row>
    <row r="28" spans="2:12">
      <c r="B28" s="39" t="s">
        <v>88</v>
      </c>
      <c r="C28" s="39" t="s">
        <v>81</v>
      </c>
      <c r="D28" s="39" t="s">
        <v>89</v>
      </c>
      <c r="E28" s="39">
        <v>0</v>
      </c>
      <c r="F28" s="39">
        <v>5</v>
      </c>
      <c r="G28" s="39">
        <v>5</v>
      </c>
      <c r="I28" s="39" t="s">
        <v>175</v>
      </c>
    </row>
    <row r="29" spans="2:12">
      <c r="B29" s="39" t="s">
        <v>88</v>
      </c>
      <c r="C29" s="39" t="s">
        <v>81</v>
      </c>
      <c r="D29" s="39" t="s">
        <v>89</v>
      </c>
      <c r="E29" s="39">
        <v>2026</v>
      </c>
      <c r="F29" s="39">
        <v>0</v>
      </c>
      <c r="G29" s="39">
        <v>0</v>
      </c>
      <c r="H29" s="39"/>
      <c r="I29" s="39" t="s">
        <v>177</v>
      </c>
    </row>
    <row r="30" spans="2:12">
      <c r="B30" s="39" t="s">
        <v>88</v>
      </c>
      <c r="C30" s="39" t="s">
        <v>81</v>
      </c>
      <c r="D30" s="39" t="s">
        <v>89</v>
      </c>
      <c r="E30" s="39">
        <v>0</v>
      </c>
      <c r="F30" s="39">
        <v>5</v>
      </c>
      <c r="G30" s="39">
        <v>5</v>
      </c>
      <c r="H30" s="39"/>
      <c r="I30" s="39" t="s">
        <v>177</v>
      </c>
    </row>
    <row r="31" spans="2:12">
      <c r="B31" s="39" t="s">
        <v>88</v>
      </c>
      <c r="C31" s="39" t="s">
        <v>81</v>
      </c>
      <c r="D31" s="39" t="s">
        <v>89</v>
      </c>
      <c r="E31" s="39">
        <v>2023</v>
      </c>
      <c r="F31" s="39">
        <v>110</v>
      </c>
      <c r="G31" s="39">
        <v>110</v>
      </c>
      <c r="H31" s="39"/>
      <c r="I31" s="39" t="s">
        <v>178</v>
      </c>
      <c r="L31" s="40" t="s">
        <v>179</v>
      </c>
    </row>
    <row r="32" spans="2:12">
      <c r="B32" s="39" t="s">
        <v>88</v>
      </c>
      <c r="C32" s="39" t="s">
        <v>81</v>
      </c>
      <c r="D32" s="39" t="s">
        <v>89</v>
      </c>
      <c r="E32" s="39">
        <v>2050</v>
      </c>
      <c r="F32" s="39">
        <v>110</v>
      </c>
      <c r="G32" s="39">
        <v>110</v>
      </c>
      <c r="H32" s="39"/>
      <c r="I32" s="39" t="s">
        <v>178</v>
      </c>
      <c r="L32" s="40" t="s">
        <v>179</v>
      </c>
    </row>
    <row r="33" spans="2:12">
      <c r="B33" s="39" t="s">
        <v>88</v>
      </c>
      <c r="C33" s="39" t="s">
        <v>81</v>
      </c>
      <c r="D33" s="39" t="s">
        <v>89</v>
      </c>
      <c r="E33" s="39">
        <v>0</v>
      </c>
      <c r="F33" s="39">
        <v>5</v>
      </c>
      <c r="G33" s="39">
        <v>5</v>
      </c>
      <c r="H33" s="39"/>
      <c r="I33" s="39" t="s">
        <v>178</v>
      </c>
    </row>
    <row r="34" spans="2:12">
      <c r="B34" s="39"/>
      <c r="C34" s="39"/>
      <c r="D34" s="39"/>
      <c r="E34" s="39"/>
      <c r="F34" s="39"/>
      <c r="G34" s="39"/>
      <c r="I34" s="39"/>
    </row>
    <row r="36" spans="2:12">
      <c r="B36" s="6" t="s">
        <v>15</v>
      </c>
    </row>
    <row r="37" spans="2:12" ht="15" thickBot="1">
      <c r="B37" s="8" t="s">
        <v>12</v>
      </c>
      <c r="C37" s="8" t="s">
        <v>9</v>
      </c>
      <c r="D37" s="8" t="s">
        <v>8</v>
      </c>
      <c r="E37" s="8" t="s">
        <v>2</v>
      </c>
      <c r="F37" s="9" t="s">
        <v>19</v>
      </c>
      <c r="G37" s="9" t="s">
        <v>20</v>
      </c>
      <c r="H37" s="10" t="s">
        <v>4</v>
      </c>
      <c r="I37" s="10" t="s">
        <v>3</v>
      </c>
      <c r="J37" s="10" t="s">
        <v>5</v>
      </c>
    </row>
    <row r="38" spans="2:12">
      <c r="D38" t="s">
        <v>78</v>
      </c>
      <c r="F38">
        <v>2035</v>
      </c>
      <c r="G38">
        <v>2035</v>
      </c>
      <c r="I38" t="s">
        <v>95</v>
      </c>
    </row>
    <row r="39" spans="2:12">
      <c r="D39" t="s">
        <v>78</v>
      </c>
      <c r="F39" s="39">
        <v>2025</v>
      </c>
      <c r="G39" s="39">
        <v>2025</v>
      </c>
      <c r="I39" t="s">
        <v>133</v>
      </c>
      <c r="L39" s="17" t="s">
        <v>159</v>
      </c>
    </row>
    <row r="40" spans="2:12">
      <c r="D40" t="s">
        <v>78</v>
      </c>
      <c r="F40">
        <v>2100</v>
      </c>
      <c r="G40">
        <v>2100</v>
      </c>
      <c r="I40" t="s">
        <v>135</v>
      </c>
      <c r="L40" s="17" t="s">
        <v>138</v>
      </c>
    </row>
    <row r="41" spans="2:12">
      <c r="D41" t="s">
        <v>78</v>
      </c>
      <c r="F41">
        <v>2100</v>
      </c>
      <c r="G41">
        <v>2100</v>
      </c>
      <c r="I41" t="s">
        <v>136</v>
      </c>
      <c r="L41" s="17" t="s">
        <v>137</v>
      </c>
    </row>
    <row r="42" spans="2:12">
      <c r="D42" t="s">
        <v>78</v>
      </c>
      <c r="F42">
        <v>2100</v>
      </c>
      <c r="G42">
        <v>2100</v>
      </c>
      <c r="I42" t="s">
        <v>143</v>
      </c>
      <c r="L42" s="17" t="s">
        <v>139</v>
      </c>
    </row>
    <row r="43" spans="2:12">
      <c r="D43" t="s">
        <v>78</v>
      </c>
      <c r="F43">
        <v>2100</v>
      </c>
      <c r="G43">
        <v>2100</v>
      </c>
      <c r="I43" t="s">
        <v>140</v>
      </c>
      <c r="L43" s="17" t="s">
        <v>141</v>
      </c>
    </row>
    <row r="44" spans="2:12">
      <c r="D44" t="s">
        <v>78</v>
      </c>
      <c r="F44">
        <v>2030</v>
      </c>
      <c r="G44">
        <v>2030</v>
      </c>
      <c r="I44" t="s">
        <v>83</v>
      </c>
      <c r="L44" s="17" t="s">
        <v>134</v>
      </c>
    </row>
    <row r="45" spans="2:12">
      <c r="F45" s="19"/>
      <c r="G45" s="19"/>
      <c r="I45" s="38"/>
    </row>
    <row r="46" spans="2:12">
      <c r="F46" s="19"/>
      <c r="G46" s="19"/>
      <c r="I46" s="38"/>
    </row>
    <row r="47" spans="2:12">
      <c r="F47" s="19"/>
      <c r="G47" s="19"/>
      <c r="I47" s="38"/>
    </row>
    <row r="48" spans="2:12">
      <c r="G48" t="s">
        <v>7</v>
      </c>
    </row>
    <row r="49" spans="2:10">
      <c r="B49" s="3" t="s">
        <v>0</v>
      </c>
      <c r="C49" s="2" t="s">
        <v>4</v>
      </c>
      <c r="D49" s="2" t="s">
        <v>3</v>
      </c>
      <c r="E49" s="2" t="s">
        <v>5</v>
      </c>
      <c r="F49" s="2" t="s">
        <v>2</v>
      </c>
      <c r="G49" s="2" t="s">
        <v>9</v>
      </c>
      <c r="H49" t="s">
        <v>85</v>
      </c>
      <c r="I49" s="5" t="s">
        <v>17</v>
      </c>
      <c r="J49" s="3" t="s">
        <v>11</v>
      </c>
    </row>
    <row r="50" spans="2:10">
      <c r="B50" s="19" t="s">
        <v>160</v>
      </c>
      <c r="D50" s="20" t="s">
        <v>161</v>
      </c>
      <c r="F50" s="19">
        <v>2027</v>
      </c>
      <c r="G50" s="19" t="s">
        <v>81</v>
      </c>
      <c r="H50">
        <v>1</v>
      </c>
      <c r="I50" s="38">
        <v>0.2</v>
      </c>
      <c r="J50" s="19" t="s">
        <v>168</v>
      </c>
    </row>
    <row r="51" spans="2:10">
      <c r="B51" s="19" t="s">
        <v>160</v>
      </c>
      <c r="D51" s="20" t="s">
        <v>161</v>
      </c>
      <c r="F51" s="19">
        <v>2028</v>
      </c>
      <c r="G51" s="19" t="s">
        <v>81</v>
      </c>
      <c r="H51">
        <v>1</v>
      </c>
      <c r="I51" s="38">
        <v>1.5</v>
      </c>
      <c r="J51" s="19" t="s">
        <v>168</v>
      </c>
    </row>
    <row r="52" spans="2:10">
      <c r="B52" s="19" t="s">
        <v>160</v>
      </c>
      <c r="D52" s="20" t="s">
        <v>161</v>
      </c>
      <c r="F52" s="19">
        <v>2029</v>
      </c>
      <c r="G52" s="19" t="s">
        <v>81</v>
      </c>
      <c r="H52">
        <v>1</v>
      </c>
      <c r="I52" s="38">
        <v>3</v>
      </c>
      <c r="J52" s="19" t="s">
        <v>168</v>
      </c>
    </row>
    <row r="53" spans="2:10">
      <c r="B53" s="19" t="s">
        <v>160</v>
      </c>
      <c r="D53" s="20" t="s">
        <v>161</v>
      </c>
      <c r="F53" s="19">
        <v>2030</v>
      </c>
      <c r="G53" s="38" t="s">
        <v>81</v>
      </c>
      <c r="H53">
        <v>1</v>
      </c>
      <c r="I53" s="38">
        <v>6</v>
      </c>
      <c r="J53" s="19" t="s">
        <v>168</v>
      </c>
    </row>
    <row r="54" spans="2:10">
      <c r="B54" s="19" t="s">
        <v>160</v>
      </c>
      <c r="D54" s="20" t="s">
        <v>161</v>
      </c>
      <c r="F54" s="19">
        <v>2031</v>
      </c>
      <c r="G54" s="38" t="s">
        <v>81</v>
      </c>
      <c r="H54">
        <v>1</v>
      </c>
      <c r="I54" s="38">
        <v>8</v>
      </c>
      <c r="J54" s="19" t="s">
        <v>168</v>
      </c>
    </row>
    <row r="55" spans="2:10">
      <c r="B55" s="44" t="s">
        <v>160</v>
      </c>
      <c r="C55" s="18"/>
      <c r="D55" s="81" t="s">
        <v>161</v>
      </c>
      <c r="E55" s="18"/>
      <c r="F55" s="44">
        <v>2032</v>
      </c>
      <c r="G55" s="84" t="s">
        <v>81</v>
      </c>
      <c r="H55" s="18">
        <v>1</v>
      </c>
      <c r="I55" s="84">
        <v>10</v>
      </c>
      <c r="J55" s="44" t="s">
        <v>168</v>
      </c>
    </row>
    <row r="56" spans="2:10">
      <c r="B56" s="19" t="s">
        <v>162</v>
      </c>
      <c r="D56" s="20" t="s">
        <v>163</v>
      </c>
      <c r="F56" s="19">
        <v>2025</v>
      </c>
      <c r="G56" s="19" t="s">
        <v>81</v>
      </c>
      <c r="H56">
        <v>1</v>
      </c>
      <c r="I56" s="38">
        <v>6</v>
      </c>
      <c r="J56" s="19" t="s">
        <v>165</v>
      </c>
    </row>
    <row r="57" spans="2:10">
      <c r="B57" s="19" t="s">
        <v>162</v>
      </c>
      <c r="D57" s="20" t="s">
        <v>163</v>
      </c>
      <c r="F57" s="19">
        <v>2030</v>
      </c>
      <c r="G57" s="19" t="s">
        <v>81</v>
      </c>
      <c r="H57">
        <v>1</v>
      </c>
      <c r="I57" s="38">
        <v>9</v>
      </c>
      <c r="J57" s="19" t="s">
        <v>165</v>
      </c>
    </row>
    <row r="58" spans="2:10">
      <c r="B58" s="19" t="s">
        <v>162</v>
      </c>
      <c r="D58" s="20" t="s">
        <v>163</v>
      </c>
      <c r="F58" s="19">
        <v>2050</v>
      </c>
      <c r="G58" s="19" t="s">
        <v>81</v>
      </c>
      <c r="H58">
        <v>1</v>
      </c>
      <c r="I58" s="38">
        <v>30.6</v>
      </c>
      <c r="J58" s="19" t="s">
        <v>165</v>
      </c>
    </row>
    <row r="59" spans="2:10">
      <c r="F59" s="19">
        <v>0</v>
      </c>
      <c r="G59" s="19" t="s">
        <v>81</v>
      </c>
      <c r="I59" s="38">
        <v>5</v>
      </c>
    </row>
    <row r="62" spans="2:10">
      <c r="B62" t="s">
        <v>166</v>
      </c>
      <c r="J62" s="85" t="s">
        <v>249</v>
      </c>
    </row>
  </sheetData>
  <hyperlinks>
    <hyperlink ref="J62" r:id="rId1" xr:uid="{A5BAF7FC-0A2D-4758-855C-D82A0CDAD913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4.5"/>
  <cols>
    <col min="2" max="2" width="10.54296875" bestFit="1" customWidth="1"/>
    <col min="4" max="4" width="12.453125" bestFit="1" customWidth="1"/>
  </cols>
  <sheetData>
    <row r="2" spans="2:10">
      <c r="B2" s="6" t="s">
        <v>15</v>
      </c>
      <c r="H2" s="7"/>
      <c r="I2" s="7"/>
      <c r="J2" s="7"/>
    </row>
    <row r="3" spans="2:10" ht="15" thickBot="1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108</v>
      </c>
    </row>
    <row r="4" spans="2:10">
      <c r="D4" t="s">
        <v>78</v>
      </c>
      <c r="F4">
        <v>2019</v>
      </c>
      <c r="G4">
        <v>2019</v>
      </c>
      <c r="I4" t="s">
        <v>107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V60"/>
  <sheetViews>
    <sheetView zoomScaleNormal="100" workbookViewId="0">
      <selection activeCell="B2" sqref="B2"/>
    </sheetView>
  </sheetViews>
  <sheetFormatPr defaultRowHeight="14.5"/>
  <cols>
    <col min="2" max="2" width="23.7265625" customWidth="1"/>
    <col min="3" max="3" width="8.81640625" bestFit="1" customWidth="1"/>
    <col min="4" max="4" width="12.453125" bestFit="1" customWidth="1"/>
    <col min="5" max="5" width="8.453125" bestFit="1" customWidth="1"/>
    <col min="6" max="6" width="8.54296875" bestFit="1" customWidth="1"/>
    <col min="7" max="7" width="8.81640625" bestFit="1" customWidth="1"/>
    <col min="8" max="8" width="14.26953125" bestFit="1" customWidth="1"/>
    <col min="9" max="9" width="8.81640625" customWidth="1"/>
    <col min="10" max="10" width="12" bestFit="1" customWidth="1"/>
    <col min="11" max="11" width="30.26953125" customWidth="1"/>
    <col min="12" max="12" width="44.7265625" bestFit="1" customWidth="1"/>
    <col min="13" max="13" width="12" customWidth="1"/>
  </cols>
  <sheetData>
    <row r="1" spans="1:22">
      <c r="A1" t="s">
        <v>16</v>
      </c>
    </row>
    <row r="2" spans="1:22">
      <c r="B2" s="1" t="str">
        <f>"~UC_Sets: R_E: " &amp; _xlfn.TEXTJOIN(",",TRUE,Regions!C3:D3)</f>
        <v>~UC_Sets: R_E: IE,National</v>
      </c>
      <c r="M2" s="1"/>
    </row>
    <row r="3" spans="1:22">
      <c r="B3" s="4" t="s">
        <v>10</v>
      </c>
      <c r="M3" s="4"/>
    </row>
    <row r="4" spans="1:22">
      <c r="H4" t="s">
        <v>7</v>
      </c>
    </row>
    <row r="5" spans="1:22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112</v>
      </c>
      <c r="J5" s="5" t="s">
        <v>17</v>
      </c>
      <c r="K5" s="3" t="s">
        <v>11</v>
      </c>
      <c r="M5" s="3" t="s">
        <v>0</v>
      </c>
      <c r="N5" s="2" t="s">
        <v>4</v>
      </c>
      <c r="O5" s="2" t="s">
        <v>3</v>
      </c>
      <c r="P5" s="2" t="s">
        <v>1</v>
      </c>
      <c r="Q5" s="2" t="s">
        <v>6</v>
      </c>
      <c r="R5" s="2" t="s">
        <v>2</v>
      </c>
      <c r="S5" s="2" t="s">
        <v>9</v>
      </c>
      <c r="T5" t="s">
        <v>112</v>
      </c>
      <c r="U5" s="5" t="s">
        <v>17</v>
      </c>
      <c r="V5" s="3" t="s">
        <v>11</v>
      </c>
    </row>
    <row r="6" spans="1:22" ht="29">
      <c r="B6" s="38" t="s">
        <v>111</v>
      </c>
      <c r="C6" s="39"/>
      <c r="D6" s="42" t="s">
        <v>191</v>
      </c>
      <c r="E6" s="39"/>
      <c r="F6" s="39"/>
      <c r="G6" s="38">
        <v>2025</v>
      </c>
      <c r="H6" s="38" t="s">
        <v>81</v>
      </c>
      <c r="I6" s="39">
        <v>1</v>
      </c>
      <c r="J6" s="38">
        <v>0</v>
      </c>
      <c r="K6" s="38" t="s">
        <v>192</v>
      </c>
      <c r="M6" s="19" t="s">
        <v>111</v>
      </c>
      <c r="O6" s="20" t="s">
        <v>110</v>
      </c>
      <c r="R6" s="19">
        <v>2025</v>
      </c>
      <c r="S6" s="19" t="s">
        <v>81</v>
      </c>
      <c r="T6">
        <v>1</v>
      </c>
      <c r="U6" s="19">
        <v>0</v>
      </c>
      <c r="V6" s="19" t="s">
        <v>109</v>
      </c>
    </row>
    <row r="7" spans="1:22">
      <c r="B7" s="38"/>
      <c r="C7" s="39"/>
      <c r="D7" s="42"/>
      <c r="E7" s="39"/>
      <c r="F7" s="39"/>
      <c r="G7" s="38">
        <v>0</v>
      </c>
      <c r="H7" s="38" t="s">
        <v>81</v>
      </c>
      <c r="I7" s="39"/>
      <c r="J7" s="38">
        <v>5</v>
      </c>
      <c r="K7" s="39"/>
      <c r="M7" s="19"/>
      <c r="O7" s="20"/>
      <c r="R7" s="19">
        <v>0</v>
      </c>
      <c r="S7" s="19" t="s">
        <v>81</v>
      </c>
      <c r="U7" s="19">
        <v>5</v>
      </c>
    </row>
    <row r="8" spans="1:22">
      <c r="B8" s="38" t="s">
        <v>115</v>
      </c>
      <c r="C8" s="39"/>
      <c r="D8" s="42" t="s">
        <v>113</v>
      </c>
      <c r="E8" s="38"/>
      <c r="F8" s="39"/>
      <c r="G8" s="38">
        <v>2020</v>
      </c>
      <c r="H8" s="38" t="s">
        <v>81</v>
      </c>
      <c r="I8" s="38">
        <v>1</v>
      </c>
      <c r="J8" s="38">
        <v>7.3689999999999998</v>
      </c>
      <c r="K8" s="38" t="s">
        <v>114</v>
      </c>
      <c r="M8" s="19" t="s">
        <v>115</v>
      </c>
      <c r="O8" s="20" t="s">
        <v>113</v>
      </c>
      <c r="P8" s="19"/>
      <c r="R8" s="19">
        <v>2020</v>
      </c>
      <c r="S8" s="19" t="s">
        <v>81</v>
      </c>
      <c r="T8" s="19">
        <v>1</v>
      </c>
      <c r="U8" s="19">
        <v>7.3689999999999998</v>
      </c>
      <c r="V8" s="19" t="s">
        <v>114</v>
      </c>
    </row>
    <row r="9" spans="1:22">
      <c r="B9" s="38"/>
      <c r="C9" s="39"/>
      <c r="D9" s="42" t="s">
        <v>113</v>
      </c>
      <c r="E9" s="38"/>
      <c r="F9" s="39"/>
      <c r="G9" s="38">
        <v>2025</v>
      </c>
      <c r="H9" s="38" t="s">
        <v>81</v>
      </c>
      <c r="I9" s="38">
        <v>1</v>
      </c>
      <c r="J9" s="38">
        <f>J8</f>
        <v>7.3689999999999998</v>
      </c>
      <c r="K9" s="38"/>
      <c r="M9" s="19"/>
      <c r="O9" s="20"/>
      <c r="P9" s="19"/>
      <c r="R9" s="19"/>
      <c r="S9" s="19"/>
      <c r="T9" s="19"/>
      <c r="U9" s="19"/>
      <c r="V9" s="19"/>
    </row>
    <row r="10" spans="1:22">
      <c r="B10" s="38"/>
      <c r="C10" s="38"/>
      <c r="D10" s="42" t="s">
        <v>113</v>
      </c>
      <c r="E10" s="38"/>
      <c r="F10" s="39"/>
      <c r="G10" s="38">
        <v>2030</v>
      </c>
      <c r="H10" s="38" t="s">
        <v>81</v>
      </c>
      <c r="I10" s="38">
        <v>1</v>
      </c>
      <c r="J10" s="38">
        <f>G59</f>
        <v>73.8</v>
      </c>
      <c r="K10" s="38"/>
      <c r="M10" s="19"/>
      <c r="N10" s="19"/>
      <c r="O10" s="20" t="s">
        <v>113</v>
      </c>
      <c r="P10" s="19"/>
      <c r="R10" s="19">
        <v>2030</v>
      </c>
      <c r="S10" s="19" t="s">
        <v>81</v>
      </c>
      <c r="T10" s="19"/>
      <c r="U10" s="19">
        <v>24.074100000000001</v>
      </c>
      <c r="V10" s="19"/>
    </row>
    <row r="11" spans="1:22">
      <c r="B11" s="38"/>
      <c r="C11" s="38"/>
      <c r="D11" s="42" t="s">
        <v>113</v>
      </c>
      <c r="E11" s="38"/>
      <c r="F11" s="39"/>
      <c r="G11" s="38">
        <v>2040</v>
      </c>
      <c r="H11" s="38" t="s">
        <v>81</v>
      </c>
      <c r="I11" s="38">
        <v>1</v>
      </c>
      <c r="J11" s="38">
        <f>I59</f>
        <v>147.6</v>
      </c>
      <c r="K11" s="38"/>
      <c r="M11" s="19"/>
      <c r="N11" s="19"/>
      <c r="O11" s="20" t="s">
        <v>113</v>
      </c>
      <c r="P11" s="19"/>
      <c r="R11" s="19">
        <v>2040</v>
      </c>
      <c r="S11" s="19" t="s">
        <v>81</v>
      </c>
      <c r="T11" s="19"/>
      <c r="U11" s="19">
        <v>48.148200000000003</v>
      </c>
      <c r="V11" s="19"/>
    </row>
    <row r="12" spans="1:22">
      <c r="B12" s="38"/>
      <c r="C12" s="38"/>
      <c r="D12" s="42" t="s">
        <v>113</v>
      </c>
      <c r="E12" s="38"/>
      <c r="F12" s="39"/>
      <c r="G12" s="38">
        <v>2050</v>
      </c>
      <c r="H12" s="38" t="s">
        <v>81</v>
      </c>
      <c r="I12" s="38">
        <v>1</v>
      </c>
      <c r="J12" s="38">
        <f>K59</f>
        <v>158.4</v>
      </c>
      <c r="K12" s="38"/>
      <c r="M12" s="19"/>
      <c r="N12" s="19"/>
      <c r="O12" s="20" t="s">
        <v>113</v>
      </c>
      <c r="P12" s="19"/>
      <c r="R12" s="19">
        <v>2050</v>
      </c>
      <c r="S12" s="19" t="s">
        <v>81</v>
      </c>
      <c r="T12" s="19"/>
      <c r="U12" s="19">
        <v>96.296400000000006</v>
      </c>
      <c r="V12" s="19"/>
    </row>
    <row r="13" spans="1:22">
      <c r="B13" s="38"/>
      <c r="C13" s="38"/>
      <c r="D13" s="42" t="s">
        <v>113</v>
      </c>
      <c r="E13" s="38"/>
      <c r="F13" s="39"/>
      <c r="G13" s="38">
        <v>0</v>
      </c>
      <c r="H13" s="38" t="s">
        <v>81</v>
      </c>
      <c r="I13" s="38"/>
      <c r="J13" s="38">
        <v>5</v>
      </c>
      <c r="K13" s="38"/>
      <c r="M13" s="19"/>
      <c r="N13" s="19"/>
      <c r="O13" s="20" t="s">
        <v>113</v>
      </c>
      <c r="P13" s="19"/>
      <c r="R13" s="19">
        <v>0</v>
      </c>
      <c r="S13" s="19" t="s">
        <v>81</v>
      </c>
      <c r="T13" s="19"/>
      <c r="U13" s="19">
        <v>15</v>
      </c>
      <c r="V13" s="19"/>
    </row>
    <row r="14" spans="1:22">
      <c r="B14" s="38"/>
      <c r="C14" s="38"/>
      <c r="D14" s="42"/>
      <c r="E14" s="38"/>
      <c r="F14" s="39"/>
      <c r="G14" s="39"/>
      <c r="H14" s="38"/>
      <c r="I14" s="38"/>
      <c r="J14" s="38"/>
      <c r="K14" s="38"/>
      <c r="L14" s="19"/>
    </row>
    <row r="15" spans="1:22">
      <c r="B15" s="19"/>
      <c r="C15" s="19"/>
      <c r="D15" s="20"/>
      <c r="E15" s="19"/>
      <c r="H15" s="19"/>
      <c r="I15" s="19"/>
      <c r="J15" s="19"/>
      <c r="K15" s="19"/>
      <c r="L15" s="19"/>
    </row>
    <row r="16" spans="1:22">
      <c r="H16" t="s">
        <v>7</v>
      </c>
    </row>
    <row r="17" spans="2:13">
      <c r="B17" s="3" t="s">
        <v>0</v>
      </c>
      <c r="C17" s="2" t="s">
        <v>5</v>
      </c>
      <c r="D17" s="2" t="s">
        <v>4</v>
      </c>
      <c r="E17" s="2" t="s">
        <v>3</v>
      </c>
      <c r="F17" s="2" t="s">
        <v>2</v>
      </c>
      <c r="G17" s="2" t="s">
        <v>9</v>
      </c>
      <c r="H17" s="2" t="s">
        <v>152</v>
      </c>
      <c r="I17" s="36" t="s">
        <v>149</v>
      </c>
      <c r="J17" s="5" t="s">
        <v>17</v>
      </c>
      <c r="K17" s="3" t="s">
        <v>11</v>
      </c>
    </row>
    <row r="18" spans="2:13">
      <c r="B18" s="18" t="s">
        <v>150</v>
      </c>
      <c r="C18" s="18"/>
      <c r="D18" s="18"/>
      <c r="E18" s="18"/>
      <c r="F18" s="18"/>
      <c r="G18" s="18"/>
      <c r="H18" s="18"/>
      <c r="I18" s="18"/>
      <c r="J18" s="18" t="s">
        <v>151</v>
      </c>
      <c r="K18" s="37"/>
    </row>
    <row r="19" spans="2:13">
      <c r="B19" s="19" t="s">
        <v>147</v>
      </c>
      <c r="C19" t="s">
        <v>155</v>
      </c>
      <c r="D19" s="20" t="s">
        <v>156</v>
      </c>
      <c r="E19" t="s">
        <v>157</v>
      </c>
      <c r="F19" s="19">
        <v>2022</v>
      </c>
      <c r="G19" s="19" t="s">
        <v>81</v>
      </c>
      <c r="H19" t="s">
        <v>153</v>
      </c>
      <c r="I19" s="19">
        <v>1</v>
      </c>
      <c r="J19" s="19">
        <v>6</v>
      </c>
      <c r="K19" t="s">
        <v>148</v>
      </c>
      <c r="M19" s="19"/>
    </row>
    <row r="20" spans="2:13">
      <c r="B20" s="19"/>
      <c r="C20" t="s">
        <v>155</v>
      </c>
      <c r="D20" s="20" t="s">
        <v>156</v>
      </c>
      <c r="E20" t="s">
        <v>158</v>
      </c>
      <c r="F20" s="19">
        <v>2022</v>
      </c>
      <c r="G20" s="19"/>
      <c r="H20" t="s">
        <v>154</v>
      </c>
      <c r="I20" s="19">
        <v>-1</v>
      </c>
      <c r="J20" s="19"/>
      <c r="M20" s="19"/>
    </row>
    <row r="21" spans="2:13">
      <c r="B21" s="19"/>
      <c r="D21" s="20"/>
      <c r="F21">
        <v>0</v>
      </c>
      <c r="G21" t="s">
        <v>81</v>
      </c>
      <c r="H21" s="19"/>
      <c r="I21" s="19"/>
      <c r="J21" s="19">
        <v>5</v>
      </c>
      <c r="M21" s="19"/>
    </row>
    <row r="22" spans="2:13">
      <c r="B22" s="19"/>
      <c r="D22" s="20"/>
      <c r="I22" s="19"/>
      <c r="J22" s="19"/>
      <c r="M22" s="19"/>
    </row>
    <row r="23" spans="2:13">
      <c r="B23" s="19"/>
      <c r="D23" s="20"/>
      <c r="I23" s="19"/>
      <c r="J23" s="19"/>
      <c r="M23" s="19"/>
    </row>
    <row r="24" spans="2:13">
      <c r="B24" s="19"/>
      <c r="D24" s="20"/>
      <c r="I24" s="19"/>
      <c r="J24" s="19"/>
      <c r="M24" s="19"/>
    </row>
    <row r="25" spans="2:13">
      <c r="B25" s="19"/>
      <c r="C25" s="19"/>
      <c r="D25" s="20"/>
      <c r="E25" s="19"/>
      <c r="H25" s="19"/>
      <c r="J25" s="19"/>
    </row>
    <row r="27" spans="2:13">
      <c r="B27" s="6" t="s">
        <v>82</v>
      </c>
      <c r="H27" s="7"/>
      <c r="I27" s="7"/>
      <c r="J27" s="7"/>
    </row>
    <row r="28" spans="2:13" ht="15" thickBot="1">
      <c r="B28" s="8" t="s">
        <v>12</v>
      </c>
      <c r="C28" s="8" t="s">
        <v>9</v>
      </c>
      <c r="D28" s="8" t="s">
        <v>8</v>
      </c>
      <c r="E28" s="8" t="s">
        <v>2</v>
      </c>
      <c r="F28" s="9" t="str">
        <f>IF(Regions!C$3&lt;&gt;"",Regions!C$3,"*")</f>
        <v>IE</v>
      </c>
      <c r="G28" s="9" t="str">
        <f>IF(Regions!C$3&lt;&gt;"",Regions!D$3,"*")</f>
        <v>National</v>
      </c>
      <c r="H28" s="10" t="s">
        <v>4</v>
      </c>
      <c r="I28" s="10" t="s">
        <v>3</v>
      </c>
      <c r="J28" s="10" t="s">
        <v>91</v>
      </c>
    </row>
    <row r="29" spans="2:13">
      <c r="C29" t="s">
        <v>81</v>
      </c>
      <c r="D29" t="s">
        <v>89</v>
      </c>
      <c r="E29">
        <v>2025</v>
      </c>
      <c r="F29">
        <v>0</v>
      </c>
      <c r="G29">
        <f>F29</f>
        <v>0</v>
      </c>
      <c r="I29" t="s">
        <v>93</v>
      </c>
      <c r="J29">
        <v>0</v>
      </c>
      <c r="L29" s="17" t="s">
        <v>90</v>
      </c>
    </row>
    <row r="30" spans="2:13">
      <c r="C30" t="str">
        <f>C29</f>
        <v>UP</v>
      </c>
      <c r="D30" t="str">
        <f t="shared" ref="D30" si="0">D29</f>
        <v>ACT_BND</v>
      </c>
      <c r="E30">
        <v>0</v>
      </c>
      <c r="F30">
        <v>5</v>
      </c>
      <c r="G30">
        <f>F30</f>
        <v>5</v>
      </c>
      <c r="I30" t="str">
        <f>I29</f>
        <v>IMPBIO*1G*2,IMPBIO*1G*3,IMPBIO*1G*4</v>
      </c>
    </row>
    <row r="33" spans="2:13">
      <c r="B33" s="6" t="s">
        <v>82</v>
      </c>
      <c r="H33" s="7"/>
      <c r="I33" s="7"/>
    </row>
    <row r="34" spans="2:13" ht="15" thickBot="1">
      <c r="B34" s="8" t="s">
        <v>12</v>
      </c>
      <c r="C34" s="8" t="s">
        <v>9</v>
      </c>
      <c r="D34" s="8" t="s">
        <v>8</v>
      </c>
      <c r="E34" s="8" t="s">
        <v>2</v>
      </c>
      <c r="F34" s="9" t="str">
        <f>IF(Regions!C$3&lt;&gt;"",Regions!C$3,"*")</f>
        <v>IE</v>
      </c>
      <c r="G34" s="9" t="str">
        <f>IF(Regions!C$3&lt;&gt;"",Regions!D$3,"*")</f>
        <v>National</v>
      </c>
      <c r="H34" s="10" t="s">
        <v>1</v>
      </c>
      <c r="I34" s="10" t="s">
        <v>3</v>
      </c>
    </row>
    <row r="35" spans="2:13">
      <c r="C35" t="s">
        <v>81</v>
      </c>
      <c r="D35" t="s">
        <v>89</v>
      </c>
      <c r="E35">
        <v>2018</v>
      </c>
      <c r="F35">
        <v>0.35</v>
      </c>
      <c r="G35">
        <f>F35</f>
        <v>0.35</v>
      </c>
      <c r="H35" t="s">
        <v>92</v>
      </c>
      <c r="I35" t="s">
        <v>106</v>
      </c>
    </row>
    <row r="36" spans="2:13">
      <c r="C36" t="str">
        <f>C35</f>
        <v>UP</v>
      </c>
      <c r="D36" t="str">
        <f t="shared" ref="D36:D38" si="1">D35</f>
        <v>ACT_BND</v>
      </c>
      <c r="E36">
        <v>0</v>
      </c>
      <c r="F36">
        <v>5</v>
      </c>
      <c r="G36">
        <f>F36</f>
        <v>5</v>
      </c>
      <c r="H36" t="s">
        <v>92</v>
      </c>
      <c r="I36" t="str">
        <f>I35</f>
        <v>*GRID</v>
      </c>
    </row>
    <row r="37" spans="2:13">
      <c r="C37" t="s">
        <v>81</v>
      </c>
      <c r="D37" t="s">
        <v>89</v>
      </c>
      <c r="E37">
        <v>2030</v>
      </c>
      <c r="F37">
        <v>0</v>
      </c>
      <c r="G37">
        <f>F37</f>
        <v>0</v>
      </c>
      <c r="I37" t="s">
        <v>94</v>
      </c>
    </row>
    <row r="38" spans="2:13">
      <c r="C38" t="str">
        <f>C37</f>
        <v>UP</v>
      </c>
      <c r="D38" t="str">
        <f t="shared" si="1"/>
        <v>ACT_BND</v>
      </c>
      <c r="E38">
        <v>0</v>
      </c>
      <c r="F38">
        <v>5</v>
      </c>
      <c r="G38">
        <f>F38</f>
        <v>5</v>
      </c>
      <c r="I38" t="str">
        <f>I37</f>
        <v>IMPH2G</v>
      </c>
    </row>
    <row r="41" spans="2:13">
      <c r="B41" s="6" t="s">
        <v>15</v>
      </c>
      <c r="J41" s="7"/>
      <c r="K41" s="7"/>
      <c r="L41" s="7"/>
    </row>
    <row r="42" spans="2:13" ht="15" thickBot="1">
      <c r="B42" s="8" t="s">
        <v>12</v>
      </c>
      <c r="C42" s="8" t="s">
        <v>9</v>
      </c>
      <c r="D42" s="8" t="s">
        <v>8</v>
      </c>
      <c r="E42" s="8" t="s">
        <v>2</v>
      </c>
      <c r="F42" s="9" t="str">
        <f>IF(Regions!C$3&lt;&gt;"",Regions!C$3,"*")</f>
        <v>IE</v>
      </c>
      <c r="G42" s="9" t="str">
        <f>IF(Regions!D$3&lt;&gt;"",Regions!D$3,"*")</f>
        <v>National</v>
      </c>
      <c r="H42" s="10" t="s">
        <v>4</v>
      </c>
      <c r="I42" s="10" t="s">
        <v>3</v>
      </c>
    </row>
    <row r="43" spans="2:13">
      <c r="D43" t="s">
        <v>78</v>
      </c>
      <c r="F43">
        <v>2018</v>
      </c>
      <c r="G43">
        <v>2018</v>
      </c>
      <c r="I43" t="s">
        <v>79</v>
      </c>
      <c r="M43" s="17" t="s">
        <v>80</v>
      </c>
    </row>
    <row r="53" spans="2:11">
      <c r="E53" t="s">
        <v>180</v>
      </c>
    </row>
    <row r="54" spans="2:11" ht="15" thickBot="1">
      <c r="B54" s="19" t="s">
        <v>181</v>
      </c>
      <c r="C54" s="52" t="s">
        <v>182</v>
      </c>
      <c r="D54" s="52" t="s">
        <v>183</v>
      </c>
      <c r="E54" s="52">
        <v>2020</v>
      </c>
      <c r="F54" s="52">
        <v>2025</v>
      </c>
      <c r="G54" s="52">
        <v>2030</v>
      </c>
      <c r="H54" s="52">
        <v>2035</v>
      </c>
      <c r="I54" s="52">
        <v>2040</v>
      </c>
      <c r="J54" s="52">
        <v>2045</v>
      </c>
      <c r="K54" s="52">
        <v>2050</v>
      </c>
    </row>
    <row r="55" spans="2:11">
      <c r="B55" s="45" t="s">
        <v>184</v>
      </c>
      <c r="C55" s="19">
        <v>34.700000000000003</v>
      </c>
      <c r="D55" s="48">
        <v>9.6388888888888893</v>
      </c>
      <c r="E55" s="19">
        <v>1.8</v>
      </c>
      <c r="F55" s="19">
        <v>1.8</v>
      </c>
      <c r="G55" s="19">
        <v>1.8</v>
      </c>
      <c r="H55" s="19">
        <v>1.8</v>
      </c>
      <c r="I55" s="19">
        <v>3.6</v>
      </c>
      <c r="J55" s="19">
        <v>7.2</v>
      </c>
      <c r="K55" s="19">
        <v>7.2</v>
      </c>
    </row>
    <row r="56" spans="2:11">
      <c r="B56" s="43" t="s">
        <v>185</v>
      </c>
      <c r="C56" s="19">
        <v>34.700000000000003</v>
      </c>
      <c r="D56" s="48">
        <v>9.6388888888888893</v>
      </c>
      <c r="E56" s="19">
        <v>0</v>
      </c>
      <c r="F56" s="19">
        <v>3.6</v>
      </c>
      <c r="G56" s="19">
        <v>18</v>
      </c>
      <c r="H56" s="19">
        <v>36</v>
      </c>
      <c r="I56" s="19">
        <v>54</v>
      </c>
      <c r="J56" s="19">
        <v>61.2</v>
      </c>
      <c r="K56" s="19">
        <v>61.2</v>
      </c>
    </row>
    <row r="57" spans="2:11">
      <c r="B57" s="43" t="s">
        <v>186</v>
      </c>
      <c r="C57" s="19">
        <v>36.6</v>
      </c>
      <c r="D57" s="48">
        <v>10.166666666666666</v>
      </c>
      <c r="E57" s="19">
        <v>0</v>
      </c>
      <c r="F57" s="19">
        <v>0</v>
      </c>
      <c r="G57" s="19">
        <v>54</v>
      </c>
      <c r="H57" s="19">
        <v>54</v>
      </c>
      <c r="I57" s="19">
        <v>54</v>
      </c>
      <c r="J57" s="19">
        <v>54</v>
      </c>
      <c r="K57" s="19">
        <v>54</v>
      </c>
    </row>
    <row r="58" spans="2:11">
      <c r="B58" s="46" t="s">
        <v>187</v>
      </c>
      <c r="C58" s="44">
        <v>40.299999999999997</v>
      </c>
      <c r="D58" s="49">
        <v>11.194444444444443</v>
      </c>
      <c r="E58" s="44">
        <v>0</v>
      </c>
      <c r="F58" s="44">
        <v>0</v>
      </c>
      <c r="G58" s="44">
        <v>0</v>
      </c>
      <c r="H58" s="44">
        <v>3.6</v>
      </c>
      <c r="I58" s="44">
        <v>36</v>
      </c>
      <c r="J58" s="44">
        <v>36</v>
      </c>
      <c r="K58" s="44">
        <v>36</v>
      </c>
    </row>
    <row r="59" spans="2:11">
      <c r="C59" s="47"/>
      <c r="D59" s="47" t="s">
        <v>188</v>
      </c>
      <c r="E59" s="47">
        <v>1.8</v>
      </c>
      <c r="F59" s="47">
        <v>5.4</v>
      </c>
      <c r="G59" s="47">
        <v>73.8</v>
      </c>
      <c r="H59" s="47">
        <v>95.399999999999991</v>
      </c>
      <c r="I59" s="47">
        <v>147.6</v>
      </c>
      <c r="J59" s="47">
        <v>158.4</v>
      </c>
      <c r="K59" s="47">
        <v>158.4</v>
      </c>
    </row>
    <row r="60" spans="2:11">
      <c r="B60" s="50" t="s">
        <v>189</v>
      </c>
      <c r="C60" s="5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4.5"/>
  <cols>
    <col min="4" max="4" width="10.54296875" bestFit="1" customWidth="1"/>
    <col min="9" max="9" width="15.453125" bestFit="1" customWidth="1"/>
  </cols>
  <sheetData>
    <row r="3" spans="2:9">
      <c r="B3" s="6" t="s">
        <v>82</v>
      </c>
      <c r="H3" s="7"/>
      <c r="I3" s="7"/>
    </row>
    <row r="4" spans="2:9" ht="15" thickBot="1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90"/>
  <sheetViews>
    <sheetView tabSelected="1" workbookViewId="0">
      <selection activeCell="I16" sqref="I16"/>
    </sheetView>
  </sheetViews>
  <sheetFormatPr defaultRowHeight="14.5"/>
  <cols>
    <col min="2" max="2" width="19.81640625" customWidth="1"/>
    <col min="4" max="4" width="13.81640625" customWidth="1"/>
    <col min="5" max="6" width="11.7265625" customWidth="1"/>
    <col min="9" max="9" width="13.453125" customWidth="1"/>
    <col min="10" max="10" width="14.7265625" customWidth="1"/>
    <col min="11" max="11" width="28.453125" customWidth="1"/>
    <col min="14" max="14" width="22.54296875" bestFit="1" customWidth="1"/>
    <col min="20" max="20" width="11.81640625" bestFit="1" customWidth="1"/>
    <col min="21" max="21" width="13.81640625" bestFit="1" customWidth="1"/>
  </cols>
  <sheetData>
    <row r="3" spans="2:11">
      <c r="B3" s="6" t="s">
        <v>15</v>
      </c>
      <c r="J3" s="7"/>
      <c r="K3" s="7"/>
    </row>
    <row r="4" spans="2:11" ht="15" thickBot="1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>
      <c r="D5" t="s">
        <v>104</v>
      </c>
      <c r="H5" s="86" t="s">
        <v>252</v>
      </c>
      <c r="I5" s="86" t="str">
        <f>H5</f>
        <v>*0.85</v>
      </c>
      <c r="K5" t="s">
        <v>105</v>
      </c>
    </row>
    <row r="6" spans="2:11">
      <c r="H6" s="86"/>
      <c r="I6" s="86"/>
    </row>
    <row r="7" spans="2:11">
      <c r="H7" s="87"/>
      <c r="I7" s="87"/>
    </row>
    <row r="9" spans="2:11" s="53" customFormat="1"/>
    <row r="11" spans="2:11">
      <c r="B11" s="74" t="str">
        <f>"~UC_Sets: R_E: " &amp; _xlfn.TEXTJOIN(",",TRUE,Regions!C3:D3)</f>
        <v>~UC_Sets: R_E: IE,National</v>
      </c>
      <c r="C11" s="74"/>
    </row>
    <row r="12" spans="2:11">
      <c r="B12" s="4" t="s">
        <v>10</v>
      </c>
    </row>
    <row r="13" spans="2:11">
      <c r="G13" t="s">
        <v>7</v>
      </c>
    </row>
    <row r="14" spans="2:11">
      <c r="B14" s="76" t="s">
        <v>0</v>
      </c>
      <c r="C14" s="77" t="s">
        <v>4</v>
      </c>
      <c r="D14" s="77" t="s">
        <v>3</v>
      </c>
      <c r="E14" s="77" t="s">
        <v>198</v>
      </c>
      <c r="F14" s="77" t="s">
        <v>2</v>
      </c>
      <c r="G14" s="77" t="s">
        <v>9</v>
      </c>
      <c r="H14" s="18" t="s">
        <v>248</v>
      </c>
      <c r="I14" s="78" t="s">
        <v>17</v>
      </c>
      <c r="J14" s="78" t="s">
        <v>196</v>
      </c>
      <c r="K14" s="76" t="s">
        <v>11</v>
      </c>
    </row>
    <row r="15" spans="2:11">
      <c r="B15" s="19" t="s">
        <v>233</v>
      </c>
      <c r="D15" s="20" t="s">
        <v>197</v>
      </c>
      <c r="E15" t="s">
        <v>199</v>
      </c>
      <c r="F15" s="19">
        <v>2025</v>
      </c>
      <c r="G15" s="19" t="s">
        <v>164</v>
      </c>
      <c r="H15">
        <v>1</v>
      </c>
      <c r="I15" s="75">
        <f>MIN(C61:H61)/1000</f>
        <v>84.308999999999997</v>
      </c>
      <c r="J15" s="75">
        <v>5</v>
      </c>
      <c r="K15" s="19" t="s">
        <v>232</v>
      </c>
    </row>
    <row r="16" spans="2:11">
      <c r="B16" s="19"/>
      <c r="D16" s="20" t="s">
        <v>197</v>
      </c>
      <c r="E16" t="s">
        <v>199</v>
      </c>
      <c r="F16" s="19">
        <v>2040</v>
      </c>
      <c r="G16" s="19" t="s">
        <v>164</v>
      </c>
      <c r="H16">
        <v>1</v>
      </c>
      <c r="I16" s="75">
        <f>I15*1.5</f>
        <v>126.4635</v>
      </c>
      <c r="J16" s="75"/>
      <c r="K16" s="19"/>
    </row>
    <row r="17" spans="2:11">
      <c r="B17" s="19"/>
      <c r="D17" s="20" t="s">
        <v>197</v>
      </c>
      <c r="E17" t="s">
        <v>199</v>
      </c>
      <c r="F17" s="19">
        <v>2051</v>
      </c>
      <c r="G17" s="19" t="s">
        <v>164</v>
      </c>
      <c r="H17">
        <v>1</v>
      </c>
      <c r="I17" s="75">
        <v>0</v>
      </c>
      <c r="J17" s="75"/>
      <c r="K17" s="19"/>
    </row>
    <row r="18" spans="2:11">
      <c r="B18" s="19" t="s">
        <v>234</v>
      </c>
      <c r="D18" s="20" t="s">
        <v>197</v>
      </c>
      <c r="E18" t="s">
        <v>199</v>
      </c>
      <c r="F18" s="19">
        <v>2025</v>
      </c>
      <c r="G18" s="19" t="s">
        <v>81</v>
      </c>
      <c r="H18">
        <v>1</v>
      </c>
      <c r="I18" s="75">
        <f>1.2*MAX(C73:H73)/1000</f>
        <v>266.64</v>
      </c>
      <c r="J18" s="75">
        <v>5</v>
      </c>
      <c r="K18" s="19" t="s">
        <v>235</v>
      </c>
    </row>
    <row r="19" spans="2:11">
      <c r="B19" s="44"/>
      <c r="C19" s="18"/>
      <c r="D19" s="81" t="s">
        <v>197</v>
      </c>
      <c r="E19" s="18" t="s">
        <v>199</v>
      </c>
      <c r="F19" s="44">
        <v>2050</v>
      </c>
      <c r="G19" s="44" t="s">
        <v>81</v>
      </c>
      <c r="H19" s="18">
        <v>1</v>
      </c>
      <c r="I19" s="79">
        <f>I18*10</f>
        <v>2666.3999999999996</v>
      </c>
      <c r="J19" s="79"/>
      <c r="K19" s="44"/>
    </row>
    <row r="20" spans="2:11">
      <c r="B20" s="19"/>
      <c r="D20" s="20"/>
      <c r="F20" s="19"/>
      <c r="G20" s="19"/>
      <c r="K20" s="19"/>
    </row>
    <row r="21" spans="2:11">
      <c r="F21" s="19"/>
      <c r="G21" s="19"/>
    </row>
    <row r="22" spans="2:11">
      <c r="B22" s="74" t="str">
        <f>"~UC_Sets: R_E: " &amp; _xlfn.TEXTJOIN(",",TRUE,Regions!C3:D3)</f>
        <v>~UC_Sets: R_E: IE,National</v>
      </c>
      <c r="C22" s="74"/>
    </row>
    <row r="23" spans="2:11">
      <c r="B23" s="4" t="s">
        <v>10</v>
      </c>
    </row>
    <row r="24" spans="2:11">
      <c r="G24" t="s">
        <v>7</v>
      </c>
    </row>
    <row r="25" spans="2:11">
      <c r="B25" s="76" t="s">
        <v>0</v>
      </c>
      <c r="C25" s="77" t="s">
        <v>4</v>
      </c>
      <c r="D25" s="77" t="s">
        <v>3</v>
      </c>
      <c r="E25" s="77" t="s">
        <v>198</v>
      </c>
      <c r="F25" s="77" t="s">
        <v>2</v>
      </c>
      <c r="G25" s="77" t="s">
        <v>9</v>
      </c>
      <c r="H25" s="18" t="s">
        <v>248</v>
      </c>
      <c r="I25" s="78" t="s">
        <v>17</v>
      </c>
      <c r="J25" s="78" t="s">
        <v>196</v>
      </c>
      <c r="K25" s="76" t="s">
        <v>11</v>
      </c>
    </row>
    <row r="26" spans="2:11">
      <c r="B26" s="19" t="s">
        <v>236</v>
      </c>
      <c r="D26" s="20" t="s">
        <v>202</v>
      </c>
      <c r="E26" t="s">
        <v>199</v>
      </c>
      <c r="F26" s="19">
        <v>2024</v>
      </c>
      <c r="G26" s="19" t="s">
        <v>164</v>
      </c>
      <c r="H26">
        <v>1</v>
      </c>
      <c r="I26" s="82">
        <f>MIN(C77:H77)*0.5/1000</f>
        <v>1.0561541074426846</v>
      </c>
      <c r="J26">
        <v>5</v>
      </c>
      <c r="K26" s="19" t="s">
        <v>237</v>
      </c>
    </row>
    <row r="27" spans="2:11">
      <c r="B27" s="19"/>
      <c r="D27" s="20" t="s">
        <v>202</v>
      </c>
      <c r="E27" t="s">
        <v>199</v>
      </c>
      <c r="F27" s="19">
        <v>2040</v>
      </c>
      <c r="G27" s="19" t="s">
        <v>164</v>
      </c>
      <c r="H27">
        <v>1</v>
      </c>
      <c r="I27" s="82">
        <f>I26</f>
        <v>1.0561541074426846</v>
      </c>
      <c r="K27" s="19"/>
    </row>
    <row r="28" spans="2:11">
      <c r="B28" s="19"/>
      <c r="D28" s="20" t="s">
        <v>202</v>
      </c>
      <c r="E28" t="s">
        <v>199</v>
      </c>
      <c r="F28" s="19">
        <v>2055</v>
      </c>
      <c r="G28" s="19" t="s">
        <v>164</v>
      </c>
      <c r="H28">
        <v>1</v>
      </c>
      <c r="I28" s="82">
        <v>0</v>
      </c>
      <c r="K28" s="19"/>
    </row>
    <row r="29" spans="2:11">
      <c r="B29" s="19" t="s">
        <v>239</v>
      </c>
      <c r="D29" s="20" t="s">
        <v>202</v>
      </c>
      <c r="E29" t="s">
        <v>199</v>
      </c>
      <c r="F29" s="19">
        <v>2024</v>
      </c>
      <c r="G29" s="19" t="s">
        <v>81</v>
      </c>
      <c r="H29">
        <v>1</v>
      </c>
      <c r="I29" s="82">
        <f>2*MAX(C77:H77)/1000</f>
        <v>5.370076461803917</v>
      </c>
      <c r="J29">
        <v>5</v>
      </c>
      <c r="K29" s="19" t="s">
        <v>238</v>
      </c>
    </row>
    <row r="30" spans="2:11">
      <c r="B30" s="44"/>
      <c r="C30" s="18"/>
      <c r="D30" s="81" t="s">
        <v>202</v>
      </c>
      <c r="E30" s="18" t="s">
        <v>199</v>
      </c>
      <c r="F30" s="44">
        <v>2040</v>
      </c>
      <c r="G30" s="44" t="s">
        <v>81</v>
      </c>
      <c r="H30" s="18">
        <v>1</v>
      </c>
      <c r="I30" s="80">
        <f>I29*2</f>
        <v>10.740152923607834</v>
      </c>
      <c r="J30" s="18"/>
      <c r="K30" s="44"/>
    </row>
    <row r="31" spans="2:11">
      <c r="D31" s="81" t="s">
        <v>202</v>
      </c>
      <c r="E31" s="18" t="s">
        <v>199</v>
      </c>
      <c r="F31" s="44">
        <v>2050</v>
      </c>
      <c r="G31" s="44" t="s">
        <v>81</v>
      </c>
      <c r="H31" s="18">
        <v>1</v>
      </c>
      <c r="I31" s="80">
        <f>I30*10</f>
        <v>107.40152923607835</v>
      </c>
    </row>
    <row r="32" spans="2:11">
      <c r="F32" s="19"/>
      <c r="G32" s="19"/>
    </row>
    <row r="33" spans="2:11">
      <c r="F33" s="19"/>
      <c r="G33" s="19"/>
    </row>
    <row r="34" spans="2:11">
      <c r="B34" s="74" t="str">
        <f>"~UC_Sets: R_E: " &amp; _xlfn.TEXTJOIN(",",TRUE,Regions!C3:D3)</f>
        <v>~UC_Sets: R_E: IE,National</v>
      </c>
      <c r="C34" s="74"/>
    </row>
    <row r="35" spans="2:11">
      <c r="B35" s="4" t="s">
        <v>10</v>
      </c>
    </row>
    <row r="36" spans="2:11">
      <c r="G36" t="s">
        <v>7</v>
      </c>
    </row>
    <row r="37" spans="2:11">
      <c r="B37" s="76" t="s">
        <v>0</v>
      </c>
      <c r="C37" s="77" t="s">
        <v>4</v>
      </c>
      <c r="D37" s="77" t="s">
        <v>3</v>
      </c>
      <c r="E37" s="77" t="s">
        <v>198</v>
      </c>
      <c r="F37" s="77" t="s">
        <v>2</v>
      </c>
      <c r="G37" s="77" t="s">
        <v>9</v>
      </c>
      <c r="H37" s="18" t="s">
        <v>248</v>
      </c>
      <c r="I37" s="78" t="s">
        <v>17</v>
      </c>
      <c r="J37" s="78" t="s">
        <v>196</v>
      </c>
      <c r="K37" s="76" t="s">
        <v>11</v>
      </c>
    </row>
    <row r="38" spans="2:11">
      <c r="B38" s="19" t="s">
        <v>240</v>
      </c>
      <c r="D38" s="20" t="s">
        <v>201</v>
      </c>
      <c r="E38" t="s">
        <v>199</v>
      </c>
      <c r="F38" s="19">
        <v>2024</v>
      </c>
      <c r="G38" s="19" t="s">
        <v>164</v>
      </c>
      <c r="H38">
        <v>1</v>
      </c>
      <c r="I38" s="82">
        <f>MIN(C76:H76)*0.5/1000</f>
        <v>0.45905338863054296</v>
      </c>
      <c r="J38" s="19">
        <v>5</v>
      </c>
      <c r="K38" s="19" t="s">
        <v>242</v>
      </c>
    </row>
    <row r="39" spans="2:11">
      <c r="B39" s="19"/>
      <c r="D39" s="20" t="s">
        <v>201</v>
      </c>
      <c r="E39" t="s">
        <v>199</v>
      </c>
      <c r="F39" s="19">
        <v>2040</v>
      </c>
      <c r="G39" s="19" t="s">
        <v>164</v>
      </c>
      <c r="H39">
        <v>1</v>
      </c>
      <c r="I39" s="82">
        <f>I38</f>
        <v>0.45905338863054296</v>
      </c>
      <c r="J39" s="19"/>
      <c r="K39" s="19"/>
    </row>
    <row r="40" spans="2:11">
      <c r="B40" s="19"/>
      <c r="D40" s="20" t="s">
        <v>201</v>
      </c>
      <c r="E40" t="s">
        <v>199</v>
      </c>
      <c r="F40" s="19">
        <v>2055</v>
      </c>
      <c r="G40" s="19" t="s">
        <v>164</v>
      </c>
      <c r="H40">
        <v>1</v>
      </c>
      <c r="I40" s="82">
        <v>0</v>
      </c>
      <c r="J40" s="19"/>
      <c r="K40" s="19"/>
    </row>
    <row r="41" spans="2:11">
      <c r="B41" s="19" t="s">
        <v>241</v>
      </c>
      <c r="D41" s="20" t="s">
        <v>201</v>
      </c>
      <c r="E41" t="s">
        <v>199</v>
      </c>
      <c r="F41" s="19">
        <v>2024</v>
      </c>
      <c r="G41" s="19" t="s">
        <v>81</v>
      </c>
      <c r="H41">
        <v>1</v>
      </c>
      <c r="I41" s="82">
        <f>2*MAX(C76:H76)/1000</f>
        <v>2.3340834255383354</v>
      </c>
      <c r="J41" s="19">
        <v>5</v>
      </c>
      <c r="K41" s="19" t="s">
        <v>243</v>
      </c>
    </row>
    <row r="42" spans="2:11">
      <c r="B42" s="44"/>
      <c r="C42" s="18"/>
      <c r="D42" s="81" t="s">
        <v>201</v>
      </c>
      <c r="E42" s="18" t="s">
        <v>199</v>
      </c>
      <c r="F42" s="44">
        <v>2040</v>
      </c>
      <c r="G42" s="44" t="s">
        <v>81</v>
      </c>
      <c r="H42" s="18">
        <v>1</v>
      </c>
      <c r="I42" s="80">
        <f>I41*2</f>
        <v>4.6681668510766707</v>
      </c>
      <c r="J42" s="44"/>
      <c r="K42" s="44"/>
    </row>
    <row r="43" spans="2:11">
      <c r="D43" s="81" t="s">
        <v>201</v>
      </c>
      <c r="E43" s="18" t="s">
        <v>199</v>
      </c>
      <c r="F43" s="44">
        <v>2050</v>
      </c>
      <c r="G43" s="44" t="s">
        <v>81</v>
      </c>
      <c r="H43" s="18">
        <v>1</v>
      </c>
      <c r="I43" s="80">
        <f>I42*10</f>
        <v>46.681668510766706</v>
      </c>
    </row>
    <row r="44" spans="2:11">
      <c r="F44" s="19"/>
      <c r="G44" s="19"/>
      <c r="I44" s="83"/>
    </row>
    <row r="45" spans="2:11">
      <c r="F45" s="19"/>
      <c r="G45" s="19"/>
      <c r="I45" s="83"/>
    </row>
    <row r="46" spans="2:11">
      <c r="B46" s="74" t="str">
        <f>"~UC_Sets: R_E: " &amp; _xlfn.TEXTJOIN(",",TRUE,Regions!C3:D3)</f>
        <v>~UC_Sets: R_E: IE,National</v>
      </c>
      <c r="C46" s="74"/>
      <c r="I46" s="83"/>
    </row>
    <row r="47" spans="2:11">
      <c r="B47" s="4" t="s">
        <v>10</v>
      </c>
      <c r="I47" s="83"/>
    </row>
    <row r="48" spans="2:11">
      <c r="G48" t="s">
        <v>7</v>
      </c>
      <c r="I48" s="83"/>
    </row>
    <row r="49" spans="2:11">
      <c r="B49" s="76" t="s">
        <v>0</v>
      </c>
      <c r="C49" s="77" t="s">
        <v>4</v>
      </c>
      <c r="D49" s="77" t="s">
        <v>3</v>
      </c>
      <c r="E49" s="77" t="s">
        <v>198</v>
      </c>
      <c r="F49" s="77" t="s">
        <v>2</v>
      </c>
      <c r="G49" s="77" t="s">
        <v>9</v>
      </c>
      <c r="H49" s="18" t="s">
        <v>248</v>
      </c>
      <c r="I49" s="78" t="s">
        <v>17</v>
      </c>
      <c r="J49" s="78" t="s">
        <v>196</v>
      </c>
      <c r="K49" s="76" t="s">
        <v>11</v>
      </c>
    </row>
    <row r="50" spans="2:11">
      <c r="B50" s="19" t="s">
        <v>244</v>
      </c>
      <c r="D50" s="20" t="s">
        <v>200</v>
      </c>
      <c r="E50" t="s">
        <v>199</v>
      </c>
      <c r="F50" s="19">
        <v>2024</v>
      </c>
      <c r="G50" s="19" t="s">
        <v>164</v>
      </c>
      <c r="H50">
        <v>1</v>
      </c>
      <c r="I50" s="82">
        <f>MIN(C75:H75)*0.5/1000</f>
        <v>14.343833406839419</v>
      </c>
      <c r="J50" s="19">
        <v>5</v>
      </c>
      <c r="K50" s="19" t="s">
        <v>246</v>
      </c>
    </row>
    <row r="51" spans="2:11">
      <c r="B51" s="19"/>
      <c r="D51" s="20" t="s">
        <v>200</v>
      </c>
      <c r="E51" t="s">
        <v>199</v>
      </c>
      <c r="F51" s="19">
        <v>2040</v>
      </c>
      <c r="G51" s="19" t="s">
        <v>164</v>
      </c>
      <c r="H51">
        <v>1</v>
      </c>
      <c r="I51" s="82">
        <f>I50</f>
        <v>14.343833406839419</v>
      </c>
      <c r="J51" s="19"/>
      <c r="K51" s="19" t="s">
        <v>246</v>
      </c>
    </row>
    <row r="52" spans="2:11">
      <c r="B52" s="19"/>
      <c r="D52" s="20" t="s">
        <v>200</v>
      </c>
      <c r="E52" t="s">
        <v>199</v>
      </c>
      <c r="F52" s="19">
        <v>2051</v>
      </c>
      <c r="G52" s="19" t="s">
        <v>164</v>
      </c>
      <c r="H52">
        <v>1</v>
      </c>
      <c r="I52" s="82">
        <v>0</v>
      </c>
      <c r="J52" s="19"/>
      <c r="K52" s="19"/>
    </row>
    <row r="53" spans="2:11">
      <c r="B53" s="19" t="s">
        <v>245</v>
      </c>
      <c r="D53" s="20" t="s">
        <v>200</v>
      </c>
      <c r="E53" t="s">
        <v>199</v>
      </c>
      <c r="F53" s="19">
        <v>2024</v>
      </c>
      <c r="G53" s="19" t="s">
        <v>81</v>
      </c>
      <c r="H53">
        <v>1</v>
      </c>
      <c r="I53" s="82">
        <f>2*MAX(C75:H75)/1000</f>
        <v>72.932048085875735</v>
      </c>
      <c r="J53" s="19">
        <v>5</v>
      </c>
      <c r="K53" s="19" t="s">
        <v>247</v>
      </c>
    </row>
    <row r="54" spans="2:11">
      <c r="B54" s="44"/>
      <c r="C54" s="18"/>
      <c r="D54" s="81" t="s">
        <v>200</v>
      </c>
      <c r="E54" s="18" t="s">
        <v>199</v>
      </c>
      <c r="F54" s="44">
        <v>2040</v>
      </c>
      <c r="G54" s="44" t="s">
        <v>81</v>
      </c>
      <c r="H54" s="18">
        <v>1</v>
      </c>
      <c r="I54" s="80">
        <f>I53*2</f>
        <v>145.86409617175147</v>
      </c>
      <c r="J54" s="44"/>
      <c r="K54" s="44" t="s">
        <v>247</v>
      </c>
    </row>
    <row r="55" spans="2:11">
      <c r="D55" s="81" t="s">
        <v>200</v>
      </c>
      <c r="E55" s="18" t="s">
        <v>199</v>
      </c>
      <c r="F55" s="44">
        <v>2050</v>
      </c>
      <c r="G55" s="44" t="s">
        <v>81</v>
      </c>
      <c r="H55" s="18">
        <v>1</v>
      </c>
      <c r="I55" s="80">
        <f>I54*10</f>
        <v>1458.6409617175148</v>
      </c>
    </row>
    <row r="56" spans="2:11">
      <c r="F56" s="19"/>
      <c r="G56" s="19"/>
    </row>
    <row r="59" spans="2:11">
      <c r="B59" s="58" t="s">
        <v>203</v>
      </c>
      <c r="C59" s="58"/>
      <c r="D59" s="58"/>
    </row>
    <row r="60" spans="2:11" ht="15.5">
      <c r="B60" s="58"/>
      <c r="C60" s="64">
        <v>2018</v>
      </c>
      <c r="D60" s="64">
        <v>2019</v>
      </c>
      <c r="E60" s="64">
        <v>2020</v>
      </c>
      <c r="F60" s="64">
        <v>2021</v>
      </c>
      <c r="G60" s="64">
        <v>2022</v>
      </c>
      <c r="H60" s="64">
        <v>2023</v>
      </c>
    </row>
    <row r="61" spans="2:11">
      <c r="B61" s="59" t="s">
        <v>204</v>
      </c>
      <c r="C61" s="60">
        <v>121157</v>
      </c>
      <c r="D61" s="60">
        <v>113305</v>
      </c>
      <c r="E61" s="60">
        <v>84309</v>
      </c>
      <c r="F61" s="60">
        <v>101853</v>
      </c>
      <c r="G61" s="60">
        <v>101349</v>
      </c>
      <c r="H61" s="60">
        <v>117424</v>
      </c>
    </row>
    <row r="62" spans="2:11">
      <c r="B62" s="59" t="s">
        <v>205</v>
      </c>
      <c r="C62" s="60">
        <v>25459</v>
      </c>
      <c r="D62" s="60">
        <v>24645</v>
      </c>
      <c r="E62" s="60">
        <v>21495</v>
      </c>
      <c r="F62" s="60">
        <v>28387</v>
      </c>
      <c r="G62" s="60">
        <v>23655</v>
      </c>
      <c r="H62" s="60">
        <v>29038</v>
      </c>
    </row>
    <row r="63" spans="2:11">
      <c r="B63" s="59" t="s">
        <v>206</v>
      </c>
      <c r="C63" s="60">
        <v>157865</v>
      </c>
      <c r="D63" s="60">
        <v>149748</v>
      </c>
      <c r="E63" s="60">
        <v>10710</v>
      </c>
      <c r="F63" s="60">
        <v>12136</v>
      </c>
      <c r="G63" s="60">
        <v>12244</v>
      </c>
      <c r="H63" s="60">
        <v>13316</v>
      </c>
    </row>
    <row r="64" spans="2:11">
      <c r="B64" s="59" t="s">
        <v>207</v>
      </c>
      <c r="C64" s="63">
        <v>304481</v>
      </c>
      <c r="D64" s="63">
        <v>287698</v>
      </c>
      <c r="E64" s="63">
        <v>116514</v>
      </c>
      <c r="F64" s="63">
        <v>142376</v>
      </c>
      <c r="G64" s="63">
        <v>137248</v>
      </c>
      <c r="H64" s="63">
        <v>159778</v>
      </c>
    </row>
    <row r="65" spans="2:8">
      <c r="B65" s="59" t="s">
        <v>208</v>
      </c>
      <c r="C65" s="60">
        <v>99456</v>
      </c>
      <c r="D65" s="60">
        <v>108895</v>
      </c>
      <c r="E65" s="60">
        <v>78541</v>
      </c>
      <c r="F65" s="60">
        <v>68042</v>
      </c>
      <c r="G65" s="60">
        <v>46567</v>
      </c>
      <c r="H65" s="60">
        <v>50381</v>
      </c>
    </row>
    <row r="66" spans="2:8">
      <c r="B66" s="59" t="s">
        <v>209</v>
      </c>
      <c r="C66" s="60">
        <v>14859</v>
      </c>
      <c r="D66" s="60">
        <v>15152</v>
      </c>
      <c r="E66" s="60">
        <v>11573</v>
      </c>
      <c r="F66" s="60">
        <v>10631</v>
      </c>
      <c r="G66" s="60">
        <v>8063</v>
      </c>
      <c r="H66" s="60">
        <v>9443</v>
      </c>
    </row>
    <row r="67" spans="2:8">
      <c r="B67" s="59" t="s">
        <v>210</v>
      </c>
      <c r="C67" s="60">
        <v>125874</v>
      </c>
      <c r="D67" s="60">
        <v>137196</v>
      </c>
      <c r="E67" s="60">
        <v>11178</v>
      </c>
      <c r="F67" s="60">
        <v>13288</v>
      </c>
      <c r="G67" s="60">
        <v>10823</v>
      </c>
      <c r="H67" s="60">
        <v>11011</v>
      </c>
    </row>
    <row r="68" spans="2:8">
      <c r="B68" s="61" t="s">
        <v>211</v>
      </c>
      <c r="C68" s="62">
        <v>240189</v>
      </c>
      <c r="D68" s="62">
        <v>261243</v>
      </c>
      <c r="E68" s="62">
        <v>101472</v>
      </c>
      <c r="F68" s="62">
        <v>91961</v>
      </c>
      <c r="G68" s="62">
        <v>65453</v>
      </c>
      <c r="H68" s="62">
        <v>70835</v>
      </c>
    </row>
    <row r="69" spans="2:8">
      <c r="B69" s="59" t="s">
        <v>212</v>
      </c>
    </row>
    <row r="70" spans="2:8">
      <c r="B70" s="65" t="s">
        <v>213</v>
      </c>
    </row>
    <row r="72" spans="2:8" ht="15.5">
      <c r="B72" s="59" t="s">
        <v>214</v>
      </c>
      <c r="C72" s="64">
        <v>2018</v>
      </c>
      <c r="D72" s="64">
        <v>2019</v>
      </c>
      <c r="E72" s="64">
        <v>2020</v>
      </c>
      <c r="F72" s="64">
        <v>2021</v>
      </c>
      <c r="G72" s="64">
        <v>2022</v>
      </c>
      <c r="H72" s="64">
        <v>2023</v>
      </c>
    </row>
    <row r="73" spans="2:8">
      <c r="B73" t="s">
        <v>215</v>
      </c>
      <c r="C73" s="56">
        <f>C61+C65</f>
        <v>220613</v>
      </c>
      <c r="D73" s="56">
        <f t="shared" ref="D73:H73" si="0">D61+D65</f>
        <v>222200</v>
      </c>
      <c r="E73" s="56">
        <f t="shared" si="0"/>
        <v>162850</v>
      </c>
      <c r="F73" s="56">
        <f t="shared" si="0"/>
        <v>169895</v>
      </c>
      <c r="G73" s="56">
        <f t="shared" si="0"/>
        <v>147916</v>
      </c>
      <c r="H73" s="56">
        <f t="shared" si="0"/>
        <v>167805</v>
      </c>
    </row>
    <row r="74" spans="2:8">
      <c r="B74" t="s">
        <v>216</v>
      </c>
      <c r="C74" s="56">
        <f>C62+C66</f>
        <v>40318</v>
      </c>
      <c r="D74" s="56">
        <f t="shared" ref="D74:H74" si="1">D62+D66</f>
        <v>39797</v>
      </c>
      <c r="E74" s="56">
        <f t="shared" si="1"/>
        <v>33068</v>
      </c>
      <c r="F74" s="56">
        <f t="shared" si="1"/>
        <v>39018</v>
      </c>
      <c r="G74" s="56">
        <f t="shared" si="1"/>
        <v>31718</v>
      </c>
      <c r="H74" s="56">
        <f t="shared" si="1"/>
        <v>38481</v>
      </c>
    </row>
    <row r="75" spans="2:8">
      <c r="B75" t="s">
        <v>217</v>
      </c>
      <c r="C75" s="56">
        <f>C74*$G$87</f>
        <v>36466.024042937868</v>
      </c>
      <c r="D75" s="56">
        <f t="shared" ref="D75:H75" si="2">D74*$G$87</f>
        <v>35994.800308467646</v>
      </c>
      <c r="E75" s="56">
        <f t="shared" si="2"/>
        <v>29908.688006643919</v>
      </c>
      <c r="F75" s="56">
        <f t="shared" si="2"/>
        <v>35290.225857119643</v>
      </c>
      <c r="G75" s="56">
        <f t="shared" si="2"/>
        <v>28687.666813678839</v>
      </c>
      <c r="H75" s="56">
        <f t="shared" si="2"/>
        <v>34804.530760362424</v>
      </c>
    </row>
    <row r="76" spans="2:8">
      <c r="B76" t="s">
        <v>218</v>
      </c>
      <c r="C76" s="56">
        <f>C74*$G$88</f>
        <v>1167.0417127691676</v>
      </c>
      <c r="D76" s="56">
        <f t="shared" ref="D76:H76" si="3">D74*$G$88</f>
        <v>1151.9608870250152</v>
      </c>
      <c r="E76" s="56">
        <f t="shared" si="3"/>
        <v>957.18377295130801</v>
      </c>
      <c r="F76" s="56">
        <f t="shared" si="3"/>
        <v>1129.4120132156204</v>
      </c>
      <c r="G76" s="56">
        <f t="shared" si="3"/>
        <v>918.10677726108588</v>
      </c>
      <c r="H76" s="56">
        <f t="shared" si="3"/>
        <v>1113.868052707732</v>
      </c>
    </row>
    <row r="77" spans="2:8">
      <c r="B77" t="s">
        <v>219</v>
      </c>
      <c r="C77" s="56">
        <f>C74*$G$89</f>
        <v>2685.0382309019583</v>
      </c>
      <c r="D77" s="56">
        <f t="shared" ref="D77:H77" si="4">D74*$G$89</f>
        <v>2650.3414473735111</v>
      </c>
      <c r="E77" s="56">
        <f t="shared" si="4"/>
        <v>2202.2135080972753</v>
      </c>
      <c r="F77" s="56">
        <f t="shared" si="4"/>
        <v>2598.4627633645669</v>
      </c>
      <c r="G77" s="56">
        <f t="shared" si="4"/>
        <v>2112.3082148853691</v>
      </c>
      <c r="H77" s="56">
        <f t="shared" si="4"/>
        <v>2562.7004356202751</v>
      </c>
    </row>
    <row r="81" spans="2:8">
      <c r="B81" t="s">
        <v>220</v>
      </c>
    </row>
    <row r="82" spans="2:8">
      <c r="B82" s="67" t="s">
        <v>221</v>
      </c>
      <c r="C82" s="68" t="s">
        <v>222</v>
      </c>
      <c r="G82">
        <v>2022</v>
      </c>
      <c r="H82">
        <v>2050</v>
      </c>
    </row>
    <row r="83" spans="2:8">
      <c r="B83" s="69" t="s">
        <v>223</v>
      </c>
      <c r="C83" s="70">
        <v>387723</v>
      </c>
      <c r="F83" t="s">
        <v>217</v>
      </c>
      <c r="G83">
        <f>C84+C85</f>
        <v>350680</v>
      </c>
      <c r="H83" s="55">
        <v>771496.00000000012</v>
      </c>
    </row>
    <row r="84" spans="2:8">
      <c r="B84" s="71" t="s">
        <v>224</v>
      </c>
      <c r="C84" s="72">
        <v>222953</v>
      </c>
      <c r="F84" t="s">
        <v>218</v>
      </c>
      <c r="G84">
        <f>C86+C87</f>
        <v>11223</v>
      </c>
      <c r="H84" s="55">
        <v>24690.600000000002</v>
      </c>
    </row>
    <row r="85" spans="2:8">
      <c r="B85" s="69" t="s">
        <v>225</v>
      </c>
      <c r="C85" s="70">
        <v>127727</v>
      </c>
      <c r="F85" t="s">
        <v>219</v>
      </c>
      <c r="G85">
        <f>C88+C89</f>
        <v>25821</v>
      </c>
      <c r="H85" s="55">
        <v>56806.200000000004</v>
      </c>
    </row>
    <row r="86" spans="2:8">
      <c r="B86" s="71" t="s">
        <v>226</v>
      </c>
      <c r="C86" s="72">
        <v>4421</v>
      </c>
      <c r="G86" t="s">
        <v>227</v>
      </c>
    </row>
    <row r="87" spans="2:8">
      <c r="B87" s="69" t="s">
        <v>228</v>
      </c>
      <c r="C87" s="70">
        <v>6802</v>
      </c>
      <c r="F87" t="s">
        <v>217</v>
      </c>
      <c r="G87" s="54">
        <f>G83/$C$83</f>
        <v>0.90446014293709687</v>
      </c>
    </row>
    <row r="88" spans="2:8">
      <c r="B88" s="71" t="s">
        <v>229</v>
      </c>
      <c r="C88" s="72">
        <v>9100</v>
      </c>
      <c r="F88" t="s">
        <v>218</v>
      </c>
      <c r="G88" s="54">
        <f t="shared" ref="G88:G89" si="5">G84/$C$83</f>
        <v>2.8945922733497883E-2</v>
      </c>
    </row>
    <row r="89" spans="2:8">
      <c r="B89" s="73" t="s">
        <v>230</v>
      </c>
      <c r="C89" s="66">
        <v>16721</v>
      </c>
      <c r="F89" t="s">
        <v>219</v>
      </c>
      <c r="G89" s="54">
        <f t="shared" si="5"/>
        <v>6.659651349030106E-2</v>
      </c>
    </row>
    <row r="90" spans="2:8">
      <c r="B90" s="57" t="s">
        <v>231</v>
      </c>
    </row>
  </sheetData>
  <phoneticPr fontId="49" type="noConversion"/>
  <hyperlinks>
    <hyperlink ref="B70" r:id="rId1" location=":~:text=The%20number%20of%20new%20cars,2022%20(50%2C381%20versus%2046%2C567)." xr:uid="{D6FC7503-56E3-4D02-ABAF-AE1C4A4C08B4}"/>
  </hyperlinks>
  <pageMargins left="0.7" right="0.7" top="0.75" bottom="0.75" header="0.3" footer="0.3"/>
  <ignoredErrors>
    <ignoredError sqref="I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PWR</vt:lpstr>
      <vt:lpstr>SYS</vt:lpstr>
      <vt:lpstr>SUP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2024-10-21T14:24:57Z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129812121391296</vt:r8>
  </property>
</Properties>
</file>