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767E7C10-3420-46A0-97EB-4C9C35367C77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1" l="1"/>
  <c r="D7" i="20"/>
  <c r="C7" i="20"/>
  <c r="D24" i="20"/>
  <c r="F24" i="20" s="1"/>
  <c r="E7" i="20" s="1"/>
  <c r="E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K11" i="22"/>
  <c r="L11" i="22"/>
  <c r="L9" i="21"/>
  <c r="L7" i="22"/>
  <c r="B7" i="22"/>
  <c r="H4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I3" i="15" a="1"/>
  <c r="I3" i="15" s="1"/>
  <c r="Y3" i="15" a="1"/>
  <c r="Y3" i="15" s="1"/>
  <c r="J3" i="15" a="1"/>
  <c r="J3" i="15" s="1"/>
  <c r="K3" i="15" a="1"/>
  <c r="K3" i="15" s="1"/>
  <c r="T3" i="15" a="1"/>
  <c r="T3" i="15" s="1"/>
  <c r="E3" i="15" a="1"/>
  <c r="E3" i="15" s="1"/>
  <c r="N3" i="15" a="1"/>
  <c r="N3" i="15" s="1"/>
  <c r="R3" i="15" a="1"/>
  <c r="R3" i="15" s="1"/>
  <c r="S3" i="15" a="1"/>
  <c r="S3" i="15" s="1"/>
  <c r="F3" i="15" a="1"/>
  <c r="F3" i="15"/>
  <c r="Z3" i="15" a="1"/>
  <c r="Z3" i="15" s="1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 s="1"/>
  <c r="F6" i="15"/>
  <c r="N6" i="15"/>
  <c r="V6" i="15"/>
  <c r="AD6" i="15"/>
  <c r="J7" i="15"/>
  <c r="R7" i="15"/>
  <c r="Z7" i="15"/>
  <c r="G6" i="15"/>
  <c r="O6" i="15"/>
  <c r="W6" i="15"/>
  <c r="G3" i="23" l="1"/>
  <c r="B2" i="21"/>
  <c r="H4" i="21" s="1"/>
  <c r="B2" i="22"/>
  <c r="H4" i="22" s="1"/>
  <c r="H3" i="23"/>
  <c r="B11" i="22"/>
  <c r="B1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<sst xmlns="http://schemas.openxmlformats.org/spreadsheetml/2006/main" count="189" uniqueCount="123">
  <si>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</si>
  <si>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</si>
  <si>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</si>
  <si>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</si>
  <si>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</si>
  <si>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</si>
  <si>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</si>
  <si>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</si>
  <si>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</si>
  <si>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</si>
  <si>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</si>
  <si>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</si>
  <si>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</si>
  <si>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</si>
  <si>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</si>
  <si>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</si>
  <si>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</si>
  <si>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</si>
  <si>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</si>
  <si>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</si>
  <si>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</si>
  <si>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</si>
  <si>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</si>
  <si>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</si>
  <si>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</si>
  <si>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</si>
  <si>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</si>
  <si>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</si>
  <si>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</si>
  <si>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</si>
  <si>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</si>
  <si>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</si>
  <si>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</si>
  <si>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</si>
  <si>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</si>
  <si>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</si>
  <si>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</si>
  <si>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</si>
  <si>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</si>
  <si>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</si>
  <si>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</si>
  <si>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</si>
  <si>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</si>
  <si>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</si>
  <si>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</si>
  <si>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</si>
  <si>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</si>
  <si>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</si>
  <si>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</si>
  <si>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</si>
  <si>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</si>
  <si>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</si>
  <si>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</si>
  <si>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</si>
  <si>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</si>
  <si>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</si>
  <si>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</si>
  <si>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</si>
  <si>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</si>
  <si>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</si>
  <si>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</si>
  <si>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</si>
  <si>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</si>
  <si>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</si>
  <si>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</si>
  <si>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</si>
  <si>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</si>
  <si>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</si>
  <si>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</si>
  <si>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</si>
  <si>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</si>
  <si>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</si>
  <si>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</si>
  <si>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</si>
  <si>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</si>
  <si>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</si>
  <si>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</si>
  <si>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</si>
  <si>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</si>
  <si>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</si>
  <si>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</si>
  <si>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</si>
  <si>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</si>
  <si>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</si>
  <si>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</si>
  <si>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</si>
  <si>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</si>
  <si>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</si>
  <si>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</si>
  <si>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</si>
  <si>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</si>
  <si>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</si>
  <si>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</si>
  <si>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</si>
  <si>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</si>
  <si>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</si>
  <si>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</si>
  <si>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</si>
  <si>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</si>
  <si>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</si>
  <si>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</si>
  <si>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</si>
  <si>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</si>
  <si>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</si>
  <si>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</si>
  <si>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</si>
  <si>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</si>
  <si>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</si>
  <si>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</si>
  <si>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</si>
  <si>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</si>
  <si>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</si>
  <si>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</si>
  <si>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</si>
  <si>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</si>
  <si>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</si>
  <si>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</si>
  <si>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</si>
  <si>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</si>
  <si>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</si>
  <si>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</si>
  <si>
    <t>2021-2030</t>
  </si>
  <si>
    <t>2021-2050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</si>
</sst>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1640625" defaultRowHeight="14.5"/>
  <cols>
    <col min="1" max="4" width="21.7265625" customWidth="1"/>
    <col min="5" max="6" width="14.08984375" customWidth="1"/>
    <col min="7" max="7" width="12.08984375" customWidth="1"/>
    <col min="8" max="10" width="8.08984375" customWidth="1"/>
    <col min="11" max="11" width="9.7265625" customWidth="1"/>
    <col min="12" max="12" width="8.08984375" customWidth="1"/>
    <col min="13" max="13" width="10" customWidth="1"/>
    <col min="14" max="14" width="11.26953125" customWidth="1"/>
    <col min="15" max="15" width="13.2695312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8984375" defaultRowHeight="14.5"/>
  <cols>
    <col min="1" max="1" width="12.08984375" customWidth="1"/>
    <col min="2" max="2" width="11.7265625" customWidth="1"/>
    <col min="3" max="3" width="3.08984375" bestFit="1" customWidth="1"/>
    <col min="4" max="4" width="8.54296875" bestFit="1" customWidth="1"/>
    <col min="5" max="5" width="6.269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26953125" bestFit="1" customWidth="1"/>
    <col min="10" max="11" width="5.7265625" bestFit="1" customWidth="1"/>
    <col min="12" max="12" width="6.54296875" bestFit="1" customWidth="1"/>
    <col min="13" max="13" width="6.089843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089843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089843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>
      <c r="A4">
        <v>2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workbookViewId="0">
      <selection activeCell="D8" sqref="D8"/>
    </sheetView>
  </sheetViews>
  <sheetFormatPr defaultColWidth="9.08984375" defaultRowHeight="14.5"/>
  <cols>
    <col min="2" max="2" width="14" bestFit="1" customWidth="1"/>
    <col min="3" max="3" width="30.08984375" bestFit="1" customWidth="1"/>
    <col min="4" max="4" width="28" bestFit="1" customWidth="1"/>
    <col min="5" max="5" width="26" bestFit="1" customWidth="1"/>
    <col min="6" max="6" width="28" bestFit="1" customWidth="1"/>
    <col min="13" max="13" width="10.5429687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UC_CB_300_Mt_2021-2050</v>
      </c>
      <c r="D4" t="str">
        <f t="shared" ref="D4:E4" si="0" xml:space="preserve"> _xlfn.TEXTJOIN("_",TRUE,"UC","CB",ROUND(D7,0),"Mt",D6)</f>
        <v>UC_CB_274_Mt_2021-2030</v>
      </c>
      <c r="E4" t="str">
        <f t="shared" si="0"/>
        <v>UC_CB_26_Mt_2031-2050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300 Mt 2021-2050</v>
      </c>
      <c r="D5" t="str">
        <f t="shared" ref="D5:F5" si="2" xml:space="preserve"> _xlfn.TEXTJOIN(" ",TRUE,"Carbon budget",ROUND(D7,0),"Mt",D6)</f>
        <v>Carbon budget 274 Mt 2021-2030</v>
      </c>
      <c r="E5" t="str">
        <f t="shared" si="2"/>
        <v>Carbon budget 26 Mt 2031-2050</v>
      </c>
      <c r="F5" t="str">
        <f t="shared" si="2"/>
        <v>Carbon budget 0 Mt 2051-2100</v>
      </c>
    </row>
    <row r="6" spans="2:6">
      <c r="B6" t="s">
        <v>74</v>
      </c>
      <c r="C6" t="s">
        <v>122</v>
      </c>
      <c r="D6" t="s">
        <v>121</v>
      </c>
      <c r="E6" t="s">
        <v>107</v>
      </c>
      <c r="F6" t="s">
        <v>83</v>
      </c>
    </row>
    <row r="7" spans="2:6">
      <c r="B7" t="s">
        <v>69</v>
      </c>
      <c r="C7" s="17">
        <f>D19</f>
        <v>300</v>
      </c>
      <c r="D7" s="17">
        <f>D24+E24</f>
        <v>274.2</v>
      </c>
      <c r="E7" s="17">
        <f t="shared" ref="E7" si="3">F24</f>
        <v>25.800000000000011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300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40+54+29+7+30+5.2</f>
        <v>165.2</v>
      </c>
      <c r="E24" s="34">
        <f>20+37+23+5+24</f>
        <v>109</v>
      </c>
      <c r="F24" s="34">
        <f>D19-D24-E24</f>
        <v>25.800000000000011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tabSelected="1" workbookViewId="0">
      <selection activeCell="B10" sqref="B10"/>
    </sheetView>
  </sheetViews>
  <sheetFormatPr defaultColWidth="9.08984375" defaultRowHeight="14.5"/>
  <cols>
    <col min="2" max="2" width="28.54296875" bestFit="1" customWidth="1"/>
    <col min="3" max="3" width="12" bestFit="1" customWidth="1"/>
    <col min="4" max="4" width="8.26953125" bestFit="1" customWidth="1"/>
    <col min="5" max="5" width="14.26953125" bestFit="1" customWidth="1"/>
    <col min="6" max="6" width="10.7265625" customWidth="1"/>
    <col min="7" max="7" width="13.26953125" bestFit="1" customWidth="1"/>
    <col min="8" max="8" width="8.26953125" bestFit="1" customWidth="1"/>
    <col min="9" max="9" width="12.54296875" bestFit="1" customWidth="1"/>
    <col min="10" max="10" width="12.08984375" bestFit="1" customWidth="1"/>
    <col min="11" max="11" width="9.26953125" bestFit="1" customWidth="1"/>
    <col min="12" max="12" width="34.2695312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UC_CB_300_Mt_2021-2050_Single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300000</v>
      </c>
      <c r="L7" t="str">
        <f>VLOOKUP($L$5, config!$B$4:$F$14,2,FALSE) &amp; " - Single"</f>
        <v>Carbon budget 300 Mt 2021-2050 -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"\I:"&amp;VLOOKUP($B$5, config!$B$4:$F$14,3,FALSE) &amp; "_Single"</f>
        <v>\I:UC_CB_274_Mt_2021-2030_Single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VLOOKUP($L$5, config!$B$4:$F$14,3,FALSE) &amp; " - Single"</f>
        <v>Carbon budget 274 Mt 2021-2030 -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"\I:"&amp;VLOOKUP($B$5, config!$B$4:$F$14,4,FALSE) &amp; "_Single"</f>
        <v>\I:UC_CB_26_Mt_2031-2050_Single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25800.000000000011</v>
      </c>
      <c r="L11" t="str">
        <f>VLOOKUP($L$5, config!$B$4:$F$14,4,FALSE) &amp; " - Single"</f>
        <v>Carbon budget 26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C20" sqref="C20"/>
    </sheetView>
  </sheetViews>
  <sheetFormatPr defaultColWidth="9.08984375" defaultRowHeight="14.5"/>
  <cols>
    <col min="2" max="2" width="33.08984375" customWidth="1"/>
    <col min="3" max="3" width="12" bestFit="1" customWidth="1"/>
    <col min="4" max="4" width="8.26953125" bestFit="1" customWidth="1"/>
    <col min="5" max="5" width="14.26953125" bestFit="1" customWidth="1"/>
    <col min="6" max="6" width="9.26953125" bestFit="1" customWidth="1"/>
    <col min="7" max="7" width="13.26953125" bestFit="1" customWidth="1"/>
    <col min="8" max="8" width="8.26953125" bestFit="1" customWidth="1"/>
    <col min="9" max="9" width="12.54296875" bestFit="1" customWidth="1"/>
    <col min="10" max="10" width="12.08984375" bestFit="1" customWidth="1"/>
    <col min="11" max="11" width="8.26953125" bestFit="1" customWidth="1"/>
    <col min="12" max="12" width="33.8164062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 xml:space="preserve">UC_Sets: R_S: </v>
      </c>
    </row>
    <row r="3" spans="1:12">
      <c r="B3" s="9" t="s">
        <v>120</v>
      </c>
    </row>
    <row r="4" spans="1:12">
      <c r="H4" t="str">
        <f>IF(RIGHT(B2,1)&lt;&gt;" ","UC_T","")</f>
        <v/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UC_CB_300_Mt_2021-2050_Multi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300000</v>
      </c>
      <c r="L7" t="str">
        <f>VLOOKUP(L$5, config!$B$4:$F$14,2,FALSE) &amp; " - Multi"</f>
        <v>Carbon budget 300 Mt 2021-2050 -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UC_CB_274_Mt_2021-2030_Multi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VLOOKUP(L$5, config!$B$4:$F$14,3,FALSE) &amp; " - Multi"</f>
        <v>Carbon budget 274 Mt 2021-2030 -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"\I:"&amp;VLOOKUP(B$5, config!$B$4:$F$14,4,FALSE) &amp; "_Multi"</f>
        <v>\I:UC_CB_26_Mt_2031-2050_Multi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25800.000000000011</v>
      </c>
      <c r="L11" t="str">
        <f>VLOOKUP(L$5, config!$B$4:$F$14,4,FALSE) &amp; " - Multi"</f>
        <v>Carbon budget 26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workbookViewId="0">
      <selection activeCell="F16" sqref="F16"/>
    </sheetView>
  </sheetViews>
  <sheetFormatPr defaultRowHeight="14.5"/>
  <cols>
    <col min="2" max="2" width="10.08984375" bestFit="1" customWidth="1"/>
    <col min="4" max="4" width="13.7265625" bestFit="1" customWidth="1"/>
    <col min="5" max="5" width="5.08984375" bestFit="1" customWidth="1"/>
    <col min="6" max="6" width="10.08984375" bestFit="1" customWidth="1"/>
  </cols>
  <sheetData>
    <row r="2" spans="2:9">
      <c r="B2" s="14" t="s">
        <v>118</v>
      </c>
    </row>
    <row r="3" spans="2:9" ht="1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/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2024-08-23T10:42:18Z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