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8_{3E662873-A377-4397-8363-FC01B7CBCF2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Additional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8" i="21" l="1"/>
  <c r="J89" i="21"/>
  <c r="J76" i="21"/>
  <c r="J77" i="21"/>
  <c r="J64" i="21"/>
  <c r="J65" i="21"/>
  <c r="J52" i="21"/>
  <c r="J53" i="21"/>
  <c r="J40" i="21"/>
  <c r="J41" i="21"/>
  <c r="J16" i="21"/>
  <c r="J17" i="21"/>
  <c r="J28" i="21"/>
  <c r="J29" i="21"/>
  <c r="J87" i="21"/>
  <c r="J86" i="21"/>
  <c r="J85" i="21"/>
  <c r="J84" i="21"/>
  <c r="J83" i="21"/>
  <c r="J82" i="21"/>
  <c r="J81" i="21"/>
  <c r="J80" i="21"/>
  <c r="J79" i="21"/>
  <c r="J75" i="21"/>
  <c r="J74" i="21"/>
  <c r="J73" i="21"/>
  <c r="J72" i="21"/>
  <c r="J71" i="21"/>
  <c r="J70" i="21"/>
  <c r="J69" i="21"/>
  <c r="J68" i="21"/>
  <c r="J67" i="21"/>
  <c r="J63" i="21"/>
  <c r="J62" i="21"/>
  <c r="J61" i="21"/>
  <c r="J60" i="21"/>
  <c r="J59" i="21"/>
  <c r="J58" i="21"/>
  <c r="J57" i="21"/>
  <c r="J56" i="21"/>
  <c r="J55" i="21"/>
  <c r="J51" i="21"/>
  <c r="J50" i="21"/>
  <c r="J49" i="21"/>
  <c r="J48" i="21"/>
  <c r="J47" i="21"/>
  <c r="J46" i="21"/>
  <c r="J45" i="21"/>
  <c r="J44" i="21"/>
  <c r="J43" i="21"/>
  <c r="J39" i="21"/>
  <c r="J38" i="21"/>
  <c r="J37" i="21"/>
  <c r="J36" i="21"/>
  <c r="J35" i="21"/>
  <c r="J34" i="21"/>
  <c r="J33" i="21"/>
  <c r="J32" i="21"/>
  <c r="J31" i="21"/>
  <c r="J27" i="21"/>
  <c r="J26" i="21"/>
  <c r="J25" i="21"/>
  <c r="J24" i="21"/>
  <c r="J23" i="21"/>
  <c r="J22" i="21"/>
  <c r="J21" i="21"/>
  <c r="J20" i="21"/>
  <c r="J19" i="21"/>
  <c r="K79" i="21"/>
  <c r="H79" i="21"/>
  <c r="G79" i="21"/>
  <c r="G80" i="21" s="1"/>
  <c r="G81" i="21" s="1"/>
  <c r="G82" i="21" s="1"/>
  <c r="G83" i="21" s="1"/>
  <c r="G84" i="21" s="1"/>
  <c r="G85" i="21" s="1"/>
  <c r="G86" i="21" s="1"/>
  <c r="G87" i="21" s="1"/>
  <c r="G90" i="21" s="1"/>
  <c r="D79" i="21"/>
  <c r="B79" i="21"/>
  <c r="K67" i="21"/>
  <c r="H67" i="21"/>
  <c r="G67" i="21"/>
  <c r="G68" i="21" s="1"/>
  <c r="G69" i="21" s="1"/>
  <c r="G70" i="21" s="1"/>
  <c r="G71" i="21" s="1"/>
  <c r="G72" i="21" s="1"/>
  <c r="G73" i="21" s="1"/>
  <c r="G74" i="21" s="1"/>
  <c r="G75" i="21" s="1"/>
  <c r="G78" i="21" s="1"/>
  <c r="D67" i="21"/>
  <c r="B67" i="21"/>
  <c r="K55" i="21"/>
  <c r="H55" i="21"/>
  <c r="G55" i="21"/>
  <c r="G56" i="21" s="1"/>
  <c r="G57" i="21" s="1"/>
  <c r="G58" i="21" s="1"/>
  <c r="G59" i="21" s="1"/>
  <c r="G60" i="21" s="1"/>
  <c r="G61" i="21" s="1"/>
  <c r="G62" i="21" s="1"/>
  <c r="G63" i="21" s="1"/>
  <c r="G66" i="21" s="1"/>
  <c r="D55" i="21"/>
  <c r="B55" i="21"/>
  <c r="B31" i="21"/>
  <c r="K43" i="21"/>
  <c r="H43" i="21"/>
  <c r="G43" i="21"/>
  <c r="G44" i="21" s="1"/>
  <c r="G45" i="21" s="1"/>
  <c r="G46" i="21" s="1"/>
  <c r="G47" i="21" s="1"/>
  <c r="G48" i="21" s="1"/>
  <c r="G49" i="21" s="1"/>
  <c r="G50" i="21" s="1"/>
  <c r="G51" i="21" s="1"/>
  <c r="G54" i="21" s="1"/>
  <c r="D43" i="21"/>
  <c r="B43" i="21"/>
  <c r="K31" i="21"/>
  <c r="H31" i="21"/>
  <c r="G31" i="21"/>
  <c r="G32" i="21" s="1"/>
  <c r="G33" i="21" s="1"/>
  <c r="G34" i="21" s="1"/>
  <c r="G35" i="21" s="1"/>
  <c r="G36" i="21" s="1"/>
  <c r="G37" i="21" s="1"/>
  <c r="G38" i="21" s="1"/>
  <c r="G39" i="21" s="1"/>
  <c r="G42" i="21" s="1"/>
  <c r="D31" i="21"/>
  <c r="K19" i="21"/>
  <c r="B19" i="21"/>
  <c r="H19" i="21"/>
  <c r="G19" i="21"/>
  <c r="G20" i="21" s="1"/>
  <c r="G21" i="21" s="1"/>
  <c r="G22" i="21" s="1"/>
  <c r="G23" i="21" s="1"/>
  <c r="G24" i="21" s="1"/>
  <c r="G25" i="21" s="1"/>
  <c r="G26" i="21" s="1"/>
  <c r="G27" i="21" s="1"/>
  <c r="G30" i="21" s="1"/>
  <c r="D19" i="21"/>
  <c r="F36" i="20"/>
  <c r="G36" i="20"/>
  <c r="H36" i="20"/>
  <c r="I36" i="20"/>
  <c r="J36" i="20"/>
  <c r="J37" i="20" s="1"/>
  <c r="K36" i="20"/>
  <c r="K37" i="20" s="1"/>
  <c r="L36" i="20"/>
  <c r="L37" i="20" s="1"/>
  <c r="M36" i="20"/>
  <c r="M37" i="20" s="1"/>
  <c r="N36" i="20"/>
  <c r="O36" i="20"/>
  <c r="P36" i="20"/>
  <c r="P37" i="20" s="1"/>
  <c r="Q36" i="20"/>
  <c r="R36" i="20"/>
  <c r="R37" i="20" s="1"/>
  <c r="S36" i="20"/>
  <c r="S37" i="20" s="1"/>
  <c r="T36" i="20"/>
  <c r="U36" i="20"/>
  <c r="U37" i="20" s="1"/>
  <c r="V36" i="20"/>
  <c r="W36" i="20"/>
  <c r="X36" i="20"/>
  <c r="Y36" i="20"/>
  <c r="Z36" i="20"/>
  <c r="Z37" i="20" s="1"/>
  <c r="AA36" i="20"/>
  <c r="AA37" i="20" s="1"/>
  <c r="AB36" i="20"/>
  <c r="AB37" i="20" s="1"/>
  <c r="AC36" i="20"/>
  <c r="AC37" i="20" s="1"/>
  <c r="AD36" i="20"/>
  <c r="AE36" i="20"/>
  <c r="AF36" i="20"/>
  <c r="AF37" i="20" s="1"/>
  <c r="AG36" i="20"/>
  <c r="F37" i="20"/>
  <c r="G37" i="20"/>
  <c r="H37" i="20"/>
  <c r="I37" i="20"/>
  <c r="N37" i="20"/>
  <c r="O37" i="20"/>
  <c r="Q37" i="20"/>
  <c r="T37" i="20"/>
  <c r="V37" i="20"/>
  <c r="W37" i="20"/>
  <c r="X37" i="20"/>
  <c r="Y37" i="20"/>
  <c r="AD37" i="20"/>
  <c r="AE37" i="20"/>
  <c r="AG37" i="20"/>
  <c r="E37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E36" i="20" s="1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E34" i="20"/>
  <c r="E32" i="20"/>
  <c r="E30" i="20"/>
  <c r="E29" i="20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O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D35" i="24"/>
  <c r="AC35" i="24"/>
  <c r="AB35" i="24"/>
  <c r="AA35" i="24"/>
  <c r="AA47" i="24" s="1"/>
  <c r="Z35" i="24"/>
  <c r="Z47" i="24" s="1"/>
  <c r="Y35" i="24"/>
  <c r="Y47" i="24" s="1"/>
  <c r="X35" i="24"/>
  <c r="X47" i="24" s="1"/>
  <c r="W35" i="24"/>
  <c r="W47" i="24" s="1"/>
  <c r="V35" i="24"/>
  <c r="V47" i="24" s="1"/>
  <c r="U35" i="24"/>
  <c r="U47" i="24" s="1"/>
  <c r="T35" i="24"/>
  <c r="T47" i="24" s="1"/>
  <c r="S35" i="24"/>
  <c r="R35" i="24"/>
  <c r="R47" i="24" s="1"/>
  <c r="Q35" i="24"/>
  <c r="P35" i="24"/>
  <c r="P47" i="24" s="1"/>
  <c r="O35" i="24"/>
  <c r="N35" i="24"/>
  <c r="M35" i="24"/>
  <c r="L35" i="24"/>
  <c r="K35" i="24"/>
  <c r="K47" i="24" s="1"/>
  <c r="J35" i="24"/>
  <c r="J47" i="24" s="1"/>
  <c r="I35" i="24"/>
  <c r="I47" i="24" s="1"/>
  <c r="H35" i="24"/>
  <c r="H47" i="24" s="1"/>
  <c r="G35" i="24"/>
  <c r="G47" i="24" s="1"/>
  <c r="F35" i="24"/>
  <c r="F47" i="24" s="1"/>
  <c r="E35" i="24"/>
  <c r="E47" i="24" s="1"/>
  <c r="D35" i="24"/>
  <c r="D47" i="24" s="1"/>
  <c r="C35" i="24"/>
  <c r="B35" i="24"/>
  <c r="B47" i="24" s="1"/>
  <c r="G88" i="21" l="1"/>
  <c r="G89" i="21" s="1"/>
  <c r="G76" i="21"/>
  <c r="G77" i="21" s="1"/>
  <c r="G64" i="21"/>
  <c r="G65" i="21" s="1"/>
  <c r="G52" i="21"/>
  <c r="G53" i="21" s="1"/>
  <c r="G40" i="21"/>
  <c r="G41" i="21" s="1"/>
  <c r="G28" i="21"/>
  <c r="G29" i="21" s="1"/>
  <c r="J11" i="21"/>
  <c r="N7" i="20"/>
  <c r="F7" i="20"/>
  <c r="G7" i="20"/>
  <c r="H7" i="20"/>
  <c r="I7" i="20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C4" i="20"/>
  <c r="C5" i="20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G8" i="21" s="1"/>
  <c r="G9" i="21" s="1"/>
  <c r="G10" i="21" s="1"/>
  <c r="G11" i="21" s="1"/>
  <c r="G12" i="21" s="1"/>
  <c r="G13" i="21" s="1"/>
  <c r="G14" i="21" s="1"/>
  <c r="G15" i="21" s="1"/>
  <c r="H7" i="21"/>
  <c r="C7" i="21"/>
  <c r="K7" i="22"/>
  <c r="B7" i="22"/>
  <c r="G18" i="21" l="1"/>
  <c r="G16" i="21"/>
  <c r="G17" i="21" s="1"/>
  <c r="F9" i="20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<sst xmlns="http://schemas.openxmlformats.org/spreadsheetml/2006/main" count="255" uniqueCount="161">
  <si>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</si>
  <si>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</si>
  <si>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</si>
  <si>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</si>
  <si>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</si>
  <si>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</si>
  <si>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</si>
  <si>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</si>
  <si>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</si>
  <si>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</si>
  <si>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</si>
  <si>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</si>
  <si>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</si>
  <si>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</si>
  <si>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</si>
  <si>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</si>
  <si>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</si>
  <si>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</si>
  <si>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</si>
  <si>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</si>
  <si>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</si>
  <si>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</si>
  <si>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</si>
  <si>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</si>
  <si>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</si>
  <si>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</si>
  <si>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</si>
  <si>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</si>
  <si>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</si>
  <si>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</si>
  <si>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</si>
  <si>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</si>
  <si>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</si>
  <si>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</si>
  <si>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</si>
  <si>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</si>
  <si>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</si>
  <si>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</si>
  <si>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</si>
  <si>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</si>
  <si>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</si>
  <si>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</si>
  <si>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</si>
  <si>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</si>
  <si>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</si>
  <si>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</si>
  <si>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</si>
  <si>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</si>
  <si>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</si>
  <si>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</si>
  <si>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</si>
  <si>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</si>
  <si>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</si>
  <si>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</si>
  <si>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</si>
  <si>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</si>
  <si>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</si>
  <si>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</si>
  <si>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</si>
  <si>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</si>
  <si>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</si>
  <si>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</si>
  <si>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</si>
  <si>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</si>
  <si>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</si>
  <si>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</si>
  <si>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</si>
  <si>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</si>
  <si>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</si>
  <si>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</si>
  <si>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</si>
  <si>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</si>
  <si>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</si>
  <si>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</si>
  <si>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</si>
  <si>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</si>
  <si>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</si>
  <si>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</si>
  <si>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</si>
  <si>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</si>
  <si>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</si>
  <si>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</si>
  <si>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</si>
  <si>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</si>
  <si>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</si>
  <si>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</si>
  <si>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</si>
  <si>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</si>
  <si>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</si>
  <si>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</si>
  <si>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</si>
  <si>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</si>
  <si>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</si>
  <si>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</si>
  <si>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</si>
  <si>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</si>
  <si>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</si>
  <si>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</si>
  <si>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</si>
  <si>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</si>
  <si>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</si>
  <si>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</si>
  <si>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</si>
  <si>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</si>
  <si>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</si>
  <si>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</si>
  <si>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</si>
  <si>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</si>
  <si>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</si>
  <si>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</si>
  <si>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</si>
  <si>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</si>
  <si>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</si>
  <si>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</si>
  <si>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</si>
  <si>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</si>
  <si>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</si>
  <si>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</si>
  <si>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</si>
  <si>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</si>
  <si>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</si>
  <si>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</si>
  <si>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</si>
  <si>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</si>
  <si>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</si>
  <si>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</si>
  <si>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</si>
  <si>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</si>
  <si>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</si>
  <si>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</si>
  <si>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</si>
  <si>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</si>
  <si>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</si>
  <si>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</si>
  <si>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</si>
  <si>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</si>
  <si>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</si>
  <si>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</si>
  <si>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</si>
  <si>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</si>
  <si>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</si>
  <si>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</si>
  <si>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</si>
  <si>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</si>
  <si>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</si>
  <si>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</si>
  <si>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</si>
  <si>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</si>
  <si>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</si>
  <si>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CommName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</si>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</sst>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25">
      <c r="A4">
        <v>2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topLeftCell="E7" workbookViewId="0">
      <selection activeCell="D34" sqref="D34"/>
    </sheetView>
  </sheetViews>
  <sheetFormatPr defaultColWidth="9.140625" defaultRowHeight="15" x14ac:dyDescent="0.25"/>
  <cols>
    <col min="2" max="2" width="14" bestFit="1" customWidth="1"/>
    <col min="3" max="3" width="21.7109375" bestFit="1" customWidth="1"/>
    <col min="4" max="13" width="16.42578125" bestFit="1" customWidth="1"/>
    <col min="14" max="14" width="16.42578125" customWidth="1"/>
    <col min="22" max="22" width="10.5703125" bestFit="1" customWidth="1"/>
    <col min="23" max="23" width="12" bestFit="1" customWidth="1"/>
  </cols>
  <sheetData>
    <row r="4" spans="2:15" x14ac:dyDescent="0.25">
      <c r="B4" t="s">
        <v>61</v>
      </c>
      <c r="C4" t="str">
        <f xml:space="preserve"> _xlfn.TEXTJOIN("_",TRUE,"UC","WAM","CO2","Emissions")</f>
        <v>UC_WAM_CO2_Emissions</v>
      </c>
    </row>
    <row r="5" spans="2:15" x14ac:dyDescent="0.25">
      <c r="B5" t="s">
        <v>66</v>
      </c>
      <c r="C5" t="str">
        <f xml:space="preserve"> _xlfn.TEXTJOIN(" ",TRUE,"WAM CO2 Emissions Bound")</f>
        <v>WAM CO2 Emissions Bound</v>
      </c>
    </row>
    <row r="6" spans="2:15" x14ac:dyDescent="0.2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2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33403.510410036513</v>
      </c>
      <c r="G7" s="14">
        <f t="shared" si="0"/>
        <v>33183.978436940459</v>
      </c>
      <c r="H7" s="14">
        <f t="shared" si="0"/>
        <v>32441.107494343385</v>
      </c>
      <c r="I7" s="14">
        <f t="shared" si="0"/>
        <v>31416.730569184929</v>
      </c>
      <c r="J7" s="14">
        <f t="shared" si="0"/>
        <v>29441.229319207665</v>
      </c>
      <c r="K7" s="14">
        <f t="shared" si="0"/>
        <v>27503.787690498513</v>
      </c>
      <c r="L7" s="14">
        <f t="shared" si="0"/>
        <v>25700.949786210538</v>
      </c>
      <c r="M7" s="14">
        <f t="shared" si="0"/>
        <v>23316.871527694617</v>
      </c>
      <c r="N7" s="14">
        <f>+SUMIF($D$22:$D$23,LEFT($C$5,3),AG$22:AG$23)</f>
        <v>12293.968889487049</v>
      </c>
      <c r="O7">
        <v>5</v>
      </c>
    </row>
    <row r="8" spans="2:15" x14ac:dyDescent="0.2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2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2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25">
      <c r="B11" t="s">
        <v>73</v>
      </c>
    </row>
    <row r="12" spans="2:15" x14ac:dyDescent="0.2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2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2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25">
      <c r="C17" t="s">
        <v>96</v>
      </c>
    </row>
    <row r="21" spans="3:33" x14ac:dyDescent="0.2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2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2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25">
      <c r="D27" t="s">
        <v>149</v>
      </c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25">
      <c r="D28" t="s">
        <v>150</v>
      </c>
      <c r="E28" s="32">
        <f>+'With Additional Measures'!B29</f>
        <v>920.05280096864146</v>
      </c>
      <c r="F28" s="32">
        <f>+'With Additional Measures'!C29</f>
        <v>968.9816678486502</v>
      </c>
      <c r="G28" s="32">
        <f>+'With Additional Measures'!D29</f>
        <v>1017.9105347286592</v>
      </c>
      <c r="H28" s="32">
        <f>+'With Additional Measures'!E29</f>
        <v>1012.9629742967587</v>
      </c>
      <c r="I28" s="32">
        <f>+'With Additional Measures'!F29</f>
        <v>1011.2731485404631</v>
      </c>
      <c r="J28" s="32">
        <f>+'With Additional Measures'!G29</f>
        <v>999.29025673442845</v>
      </c>
      <c r="K28" s="32">
        <f>+'With Additional Measures'!H29</f>
        <v>987.24162394301095</v>
      </c>
      <c r="L28" s="32">
        <f>+'With Additional Measures'!I29</f>
        <v>978.46534127578047</v>
      </c>
      <c r="M28" s="32">
        <f>+'With Additional Measures'!J29</f>
        <v>969.54365897649882</v>
      </c>
      <c r="N28" s="32">
        <f>+'With Additional Measures'!K29</f>
        <v>970.8086010186596</v>
      </c>
      <c r="O28" s="32">
        <f>+'With Additional Measures'!L29</f>
        <v>971.9492570803003</v>
      </c>
      <c r="P28" s="32">
        <f>+'With Additional Measures'!M29</f>
        <v>973.11715835147345</v>
      </c>
      <c r="Q28" s="32">
        <f>+'With Additional Measures'!N29</f>
        <v>983.6600748803412</v>
      </c>
      <c r="R28" s="32">
        <f>+'With Additional Measures'!O29</f>
        <v>992.22917183854486</v>
      </c>
      <c r="S28" s="32">
        <f>+'With Additional Measures'!P29</f>
        <v>993.34946301350033</v>
      </c>
      <c r="T28" s="32">
        <f>+'With Additional Measures'!Q29</f>
        <v>994.65123956358411</v>
      </c>
      <c r="U28" s="32">
        <f>+'With Additional Measures'!R29</f>
        <v>995.77153073915849</v>
      </c>
      <c r="V28" s="32">
        <f>+'With Additional Measures'!S29</f>
        <v>1006.9504642678262</v>
      </c>
      <c r="W28" s="32">
        <f>+'With Additional Measures'!T29</f>
        <v>1011.5085717944844</v>
      </c>
      <c r="X28" s="32">
        <f>+'With Additional Measures'!U29</f>
        <v>1006.0874910946576</v>
      </c>
      <c r="Y28" s="32">
        <f>+'With Additional Measures'!V29</f>
        <v>1014.3202032200096</v>
      </c>
      <c r="Z28" s="32">
        <f>+'With Additional Measures'!W29</f>
        <v>1022.6186563307443</v>
      </c>
      <c r="AA28" s="32">
        <f>+'With Additional Measures'!X29</f>
        <v>1027.6447593172929</v>
      </c>
      <c r="AB28" s="32">
        <f>+'With Additional Measures'!Y29</f>
        <v>1036.1769887113323</v>
      </c>
      <c r="AC28" s="32">
        <f>+'With Additional Measures'!Z29</f>
        <v>1044.6047740902488</v>
      </c>
      <c r="AD28" s="32">
        <f>+'With Additional Measures'!AA29</f>
        <v>1053.1568454496858</v>
      </c>
      <c r="AE28" s="32">
        <f>+'With Additional Measures'!AB29</f>
        <v>1058.32094482415</v>
      </c>
      <c r="AF28" s="32">
        <f>+'With Additional Measures'!AC29</f>
        <v>1057.4707567537866</v>
      </c>
      <c r="AG28" s="32">
        <f>+'With Additional Measures'!AD29</f>
        <v>1067.5529370801066</v>
      </c>
    </row>
    <row r="29" spans="3:33" x14ac:dyDescent="0.25">
      <c r="D29" t="s">
        <v>151</v>
      </c>
      <c r="E29" s="32">
        <f>+'With Additional Measures'!B8</f>
        <v>4302.058623617625</v>
      </c>
      <c r="F29" s="32">
        <f>+'With Additional Measures'!C8</f>
        <v>4167.331818223046</v>
      </c>
      <c r="G29" s="32">
        <f>+'With Additional Measures'!D8</f>
        <v>4032.6050128284678</v>
      </c>
      <c r="H29" s="32">
        <f>+'With Additional Measures'!E8</f>
        <v>4019.2701170807081</v>
      </c>
      <c r="I29" s="32">
        <f>+'With Additional Measures'!F8</f>
        <v>3986.1050473111</v>
      </c>
      <c r="J29" s="32">
        <f>+'With Additional Measures'!G8</f>
        <v>3912.5830053819827</v>
      </c>
      <c r="K29" s="32">
        <f>+'With Additional Measures'!H8</f>
        <v>3798.4786566411562</v>
      </c>
      <c r="L29" s="32">
        <f>+'With Additional Measures'!I8</f>
        <v>3552.8542597537712</v>
      </c>
      <c r="M29" s="32">
        <f>+'With Additional Measures'!J8</f>
        <v>2909.4339881243873</v>
      </c>
      <c r="N29" s="32">
        <f>+'With Additional Measures'!K8</f>
        <v>2847.8322674298165</v>
      </c>
      <c r="O29" s="32">
        <f>+'With Additional Measures'!L8</f>
        <v>2776.4154912504732</v>
      </c>
      <c r="P29" s="32">
        <f>+'With Additional Measures'!M8</f>
        <v>2703.0088490535054</v>
      </c>
      <c r="Q29" s="32">
        <f>+'With Additional Measures'!N8</f>
        <v>2658.1625033771188</v>
      </c>
      <c r="R29" s="32">
        <f>+'With Additional Measures'!O8</f>
        <v>2561.6116133565324</v>
      </c>
      <c r="S29" s="32">
        <f>+'With Additional Measures'!P8</f>
        <v>2463.744144671397</v>
      </c>
      <c r="T29" s="32">
        <f>+'With Additional Measures'!Q8</f>
        <v>2369.1414907375624</v>
      </c>
      <c r="U29" s="32">
        <f>+'With Additional Measures'!R8</f>
        <v>2265.0738268217588</v>
      </c>
      <c r="V29" s="32">
        <f>+'With Additional Measures'!S8</f>
        <v>2159.982585422832</v>
      </c>
      <c r="W29" s="32">
        <f>+'With Additional Measures'!T8</f>
        <v>2053.8029946728061</v>
      </c>
      <c r="X29" s="32">
        <f>+'With Additional Measures'!U8</f>
        <v>1931.0260686995762</v>
      </c>
      <c r="Y29" s="32">
        <f>+'With Additional Measures'!V8</f>
        <v>1808.1551682877478</v>
      </c>
      <c r="Z29" s="32">
        <f>+'With Additional Measures'!W8</f>
        <v>1684.7901973063406</v>
      </c>
      <c r="AA29" s="32">
        <f>+'With Additional Measures'!X8</f>
        <v>1562.2253649077907</v>
      </c>
      <c r="AB29" s="32">
        <f>+'With Additional Measures'!Y8</f>
        <v>1473.8846774841279</v>
      </c>
      <c r="AC29" s="32">
        <f>+'With Additional Measures'!Z8</f>
        <v>1416.5631378145097</v>
      </c>
      <c r="AD29" s="32">
        <f>+'With Additional Measures'!AA8</f>
        <v>1407.481615155521</v>
      </c>
      <c r="AE29" s="32">
        <f>+'With Additional Measures'!AB8</f>
        <v>1336.1234820053139</v>
      </c>
      <c r="AF29" s="32">
        <f>+'With Additional Measures'!AC8</f>
        <v>1316.1168959329025</v>
      </c>
      <c r="AG29" s="32">
        <f>+'With Additional Measures'!AD8</f>
        <v>1315.4733348397583</v>
      </c>
    </row>
    <row r="30" spans="3:33" x14ac:dyDescent="0.25">
      <c r="D30" t="s">
        <v>152</v>
      </c>
      <c r="E30" s="32">
        <f>+'With Additional Measures'!B16</f>
        <v>2287.9852285519778</v>
      </c>
      <c r="F30" s="32">
        <f>+'With Additional Measures'!C16</f>
        <v>2178.6110005517894</v>
      </c>
      <c r="G30" s="32">
        <f>+'With Additional Measures'!D16</f>
        <v>2205.2180427647486</v>
      </c>
      <c r="H30" s="32">
        <f>+'With Additional Measures'!E16</f>
        <v>2231.7232863728545</v>
      </c>
      <c r="I30" s="32">
        <f>+'With Additional Measures'!F16</f>
        <v>2258.337418216413</v>
      </c>
      <c r="J30" s="32">
        <f>+'With Additional Measures'!G16</f>
        <v>2286.603768211095</v>
      </c>
      <c r="K30" s="32">
        <f>+'With Additional Measures'!H16</f>
        <v>2315.2496766440368</v>
      </c>
      <c r="L30" s="32">
        <f>+'With Additional Measures'!I16</f>
        <v>2344.2804573333715</v>
      </c>
      <c r="M30" s="32">
        <f>+'With Additional Measures'!J16</f>
        <v>2373.7014984906905</v>
      </c>
      <c r="N30" s="32">
        <f>+'With Additional Measures'!K16</f>
        <v>2403.5182637625453</v>
      </c>
      <c r="O30" s="32">
        <f>+'With Additional Measures'!L16</f>
        <v>2433.698620853374</v>
      </c>
      <c r="P30" s="32">
        <f>+'With Additional Measures'!M16</f>
        <v>2464.285859895871</v>
      </c>
      <c r="Q30" s="32">
        <f>+'With Additional Measures'!N16</f>
        <v>2495.2856772373607</v>
      </c>
      <c r="R30" s="32">
        <f>+'With Additional Measures'!O16</f>
        <v>2556.7536679505229</v>
      </c>
      <c r="S30" s="32">
        <f>+'With Additional Measures'!P16</f>
        <v>2557.8710284935764</v>
      </c>
      <c r="T30" s="32">
        <f>+'With Additional Measures'!Q16</f>
        <v>2558.9607562112888</v>
      </c>
      <c r="U30" s="32">
        <f>+'With Additional Measures'!R16</f>
        <v>2560.0504839290006</v>
      </c>
      <c r="V30" s="32">
        <f>+'With Additional Measures'!S16</f>
        <v>2561.1402116467125</v>
      </c>
      <c r="W30" s="32">
        <f>+'With Additional Measures'!T16</f>
        <v>2562.2299393644248</v>
      </c>
      <c r="X30" s="32">
        <f>+'With Additional Measures'!U16</f>
        <v>2563.3196670821367</v>
      </c>
      <c r="Y30" s="32">
        <f>+'With Additional Measures'!V16</f>
        <v>2564.3311814741414</v>
      </c>
      <c r="Z30" s="32">
        <f>+'With Additional Measures'!W16</f>
        <v>2565.3426958661457</v>
      </c>
      <c r="AA30" s="32">
        <f>+'With Additional Measures'!X16</f>
        <v>2566.3542102581505</v>
      </c>
      <c r="AB30" s="32">
        <f>+'With Additional Measures'!Y16</f>
        <v>2567.3657246501552</v>
      </c>
      <c r="AC30" s="32">
        <f>+'With Additional Measures'!Z16</f>
        <v>2568.3772390421591</v>
      </c>
      <c r="AD30" s="32">
        <f>+'With Additional Measures'!AA16</f>
        <v>2569.2451392346375</v>
      </c>
      <c r="AE30" s="32">
        <f>+'With Additional Measures'!AB16</f>
        <v>2570.1130394271154</v>
      </c>
      <c r="AF30" s="32">
        <f>+'With Additional Measures'!AC16</f>
        <v>2570.9809396195938</v>
      </c>
      <c r="AG30" s="32">
        <f>+'With Additional Measures'!AD16</f>
        <v>2571.8488398120717</v>
      </c>
    </row>
    <row r="31" spans="3:33" x14ac:dyDescent="0.25">
      <c r="D31" t="s">
        <v>153</v>
      </c>
      <c r="E31" s="32">
        <f>+'With Additional Measures'!B3+'With Additional Measures'!B33</f>
        <v>9649.7333347851145</v>
      </c>
      <c r="F31" s="32">
        <f>+'With Additional Measures'!C3+'With Additional Measures'!C33</f>
        <v>7118.4287006246859</v>
      </c>
      <c r="G31" s="32">
        <f>+'With Additional Measures'!D3+'With Additional Measures'!D33</f>
        <v>7196.6033426262929</v>
      </c>
      <c r="H31" s="32">
        <f>+'With Additional Measures'!E3+'With Additional Measures'!E33</f>
        <v>6672.3962070500666</v>
      </c>
      <c r="I31" s="32">
        <f>+'With Additional Measures'!F3+'With Additional Measures'!F33</f>
        <v>6493.0162304836067</v>
      </c>
      <c r="J31" s="32">
        <f>+'With Additional Measures'!G3+'With Additional Measures'!G33</f>
        <v>5452.4560652896744</v>
      </c>
      <c r="K31" s="32">
        <f>+'With Additional Measures'!H3+'With Additional Measures'!H33</f>
        <v>4552.0851304568732</v>
      </c>
      <c r="L31" s="32">
        <f>+'With Additional Measures'!I3+'With Additional Measures'!I33</f>
        <v>4007.8397830456192</v>
      </c>
      <c r="M31" s="32">
        <f>+'With Additional Measures'!J3+'With Additional Measures'!J33</f>
        <v>3516.7224449053992</v>
      </c>
      <c r="N31" s="32">
        <f>+'With Additional Measures'!K3+'With Additional Measures'!K33</f>
        <v>3728.883865505119</v>
      </c>
      <c r="O31" s="32">
        <f>+'With Additional Measures'!L3+'With Additional Measures'!L33</f>
        <v>2886.7056328380868</v>
      </c>
      <c r="P31" s="32">
        <f>+'With Additional Measures'!M3+'With Additional Measures'!M33</f>
        <v>2987.7196595181849</v>
      </c>
      <c r="Q31" s="32">
        <f>+'With Additional Measures'!N3+'With Additional Measures'!N33</f>
        <v>3072.6574787074937</v>
      </c>
      <c r="R31" s="32">
        <f>+'With Additional Measures'!O3+'With Additional Measures'!O33</f>
        <v>3462.4897636760275</v>
      </c>
      <c r="S31" s="32">
        <f>+'With Additional Measures'!P3+'With Additional Measures'!P33</f>
        <v>3213.6972277021459</v>
      </c>
      <c r="T31" s="32">
        <f>+'With Additional Measures'!Q3+'With Additional Measures'!Q33</f>
        <v>3164.6548434198335</v>
      </c>
      <c r="U31" s="32">
        <f>+'With Additional Measures'!R3+'With Additional Measures'!R33</f>
        <v>3355.0194830532519</v>
      </c>
      <c r="V31" s="32">
        <f>+'With Additional Measures'!S3+'With Additional Measures'!S33</f>
        <v>3039.8604134664602</v>
      </c>
      <c r="W31" s="32">
        <f>+'With Additional Measures'!T3+'With Additional Measures'!T33</f>
        <v>2519.2006329688497</v>
      </c>
      <c r="X31" s="32">
        <f>+'With Additional Measures'!U3+'With Additional Measures'!U33</f>
        <v>2403.5562313862474</v>
      </c>
      <c r="Y31" s="32">
        <f>+'With Additional Measures'!V3+'With Additional Measures'!V33</f>
        <v>2167.382942070949</v>
      </c>
      <c r="Z31" s="32">
        <f>+'With Additional Measures'!W3+'With Additional Measures'!W33</f>
        <v>2428.1225966016218</v>
      </c>
      <c r="AA31" s="32">
        <f>+'With Additional Measures'!X3+'With Additional Measures'!X33</f>
        <v>2201.230519610087</v>
      </c>
      <c r="AB31" s="32">
        <f>+'With Additional Measures'!Y3+'With Additional Measures'!Y33</f>
        <v>2726.938745291568</v>
      </c>
      <c r="AC31" s="32">
        <f>+'With Additional Measures'!Z3+'With Additional Measures'!Z33</f>
        <v>2199.9634321565163</v>
      </c>
      <c r="AD31" s="32">
        <f>+'With Additional Measures'!AA3+'With Additional Measures'!AA33</f>
        <v>2308.5822164775072</v>
      </c>
      <c r="AE31" s="32">
        <f>+'With Additional Measures'!AB3+'With Additional Measures'!AB33</f>
        <v>2233.4945049441021</v>
      </c>
      <c r="AF31" s="32">
        <f>+'With Additional Measures'!AC3+'With Additional Measures'!AC33</f>
        <v>2115.7162401855794</v>
      </c>
      <c r="AG31" s="32">
        <f>+'With Additional Measures'!AD3+'With Additional Measures'!AD33</f>
        <v>2408.1271237678347</v>
      </c>
    </row>
    <row r="32" spans="3:33" x14ac:dyDescent="0.25">
      <c r="D32" t="s">
        <v>154</v>
      </c>
      <c r="E32" s="32">
        <f>+'With Additional Measures'!B7</f>
        <v>5787.3846312369369</v>
      </c>
      <c r="F32" s="32">
        <f>+'With Additional Measures'!C7</f>
        <v>5802.1087395543946</v>
      </c>
      <c r="G32" s="32">
        <f>+'With Additional Measures'!D7</f>
        <v>5816.8328478718504</v>
      </c>
      <c r="H32" s="32">
        <f>+'With Additional Measures'!E7</f>
        <v>5769.2727387878758</v>
      </c>
      <c r="I32" s="32">
        <f>+'With Additional Measures'!F7</f>
        <v>5512.2157131536915</v>
      </c>
      <c r="J32" s="32">
        <f>+'With Additional Measures'!G7</f>
        <v>5231.7534518544189</v>
      </c>
      <c r="K32" s="32">
        <f>+'With Additional Measures'!H7</f>
        <v>4926.5099898252511</v>
      </c>
      <c r="L32" s="32">
        <f>+'With Additional Measures'!I7</f>
        <v>4598.8855348985026</v>
      </c>
      <c r="M32" s="32">
        <f>+'With Additional Measures'!J7</f>
        <v>4205.2293553764675</v>
      </c>
      <c r="N32" s="32">
        <f>+'With Additional Measures'!K7</f>
        <v>3788.3545642487284</v>
      </c>
      <c r="O32" s="32">
        <f>+'With Additional Measures'!L7</f>
        <v>3346.4056220821881</v>
      </c>
      <c r="P32" s="32">
        <f>+'With Additional Measures'!M7</f>
        <v>2904.3643350117818</v>
      </c>
      <c r="Q32" s="32">
        <f>+'With Additional Measures'!N7</f>
        <v>2462.329935993007</v>
      </c>
      <c r="R32" s="32">
        <f>+'With Additional Measures'!O7</f>
        <v>2091.1775647069535</v>
      </c>
      <c r="S32" s="32">
        <f>+'With Additional Measures'!P7</f>
        <v>1723.1927021189308</v>
      </c>
      <c r="T32" s="32">
        <f>+'With Additional Measures'!Q7</f>
        <v>1416.5221774547981</v>
      </c>
      <c r="U32" s="32">
        <f>+'With Additional Measures'!R7</f>
        <v>1075.515652080484</v>
      </c>
      <c r="V32" s="32">
        <f>+'With Additional Measures'!S7</f>
        <v>822.45215462303349</v>
      </c>
      <c r="W32" s="32">
        <f>+'With Additional Measures'!T7</f>
        <v>601.66779632393127</v>
      </c>
      <c r="X32" s="32">
        <f>+'With Additional Measures'!U7</f>
        <v>516.22328622710972</v>
      </c>
      <c r="Y32" s="32">
        <f>+'With Additional Measures'!V7</f>
        <v>433.16771196297293</v>
      </c>
      <c r="Z32" s="32">
        <f>+'With Additional Measures'!W7</f>
        <v>353.95999199484231</v>
      </c>
      <c r="AA32" s="32">
        <f>+'With Additional Measures'!X7</f>
        <v>276.13781919337589</v>
      </c>
      <c r="AB32" s="32">
        <f>+'With Additional Measures'!Y7</f>
        <v>249.66990796761934</v>
      </c>
      <c r="AC32" s="32">
        <f>+'With Additional Measures'!Z7</f>
        <v>223.8060065898199</v>
      </c>
      <c r="AD32" s="32">
        <f>+'With Additional Measures'!AA7</f>
        <v>223.35072914530275</v>
      </c>
      <c r="AE32" s="32">
        <f>+'With Additional Measures'!AB7</f>
        <v>222.90220065807932</v>
      </c>
      <c r="AF32" s="32">
        <f>+'With Additional Measures'!AC7</f>
        <v>222.41949614673661</v>
      </c>
      <c r="AG32" s="32">
        <f>+'With Additional Measures'!AD7</f>
        <v>221.68962831263147</v>
      </c>
    </row>
    <row r="33" spans="4:33" x14ac:dyDescent="0.25">
      <c r="D33" t="s">
        <v>155</v>
      </c>
      <c r="E33" s="32">
        <f>+'With Additional Measures'!B9</f>
        <v>1422.0414021555512</v>
      </c>
      <c r="F33" s="32">
        <f>+'With Additional Measures'!C9</f>
        <v>1395.7876216787199</v>
      </c>
      <c r="G33" s="32">
        <f>+'With Additional Measures'!D9</f>
        <v>1369.5338412018882</v>
      </c>
      <c r="H33" s="32">
        <f>+'With Additional Measures'!E9</f>
        <v>1345.9695689087916</v>
      </c>
      <c r="I33" s="32">
        <f>+'With Additional Measures'!F9</f>
        <v>1259.7016813985983</v>
      </c>
      <c r="J33" s="32">
        <f>+'With Additional Measures'!G9</f>
        <v>1166.6069431625792</v>
      </c>
      <c r="K33" s="32">
        <f>+'With Additional Measures'!H9</f>
        <v>1055.3871276451755</v>
      </c>
      <c r="L33" s="32">
        <f>+'With Additional Measures'!I9</f>
        <v>898.03479076139524</v>
      </c>
      <c r="M33" s="32">
        <f>+'With Additional Measures'!J9</f>
        <v>611.74492139824611</v>
      </c>
      <c r="N33" s="32">
        <f>+'With Additional Measures'!K9</f>
        <v>571.70561619797343</v>
      </c>
      <c r="O33" s="32">
        <f>+'With Additional Measures'!L9</f>
        <v>529.94566616960515</v>
      </c>
      <c r="P33" s="32">
        <f>+'With Additional Measures'!M9</f>
        <v>486.33145740920054</v>
      </c>
      <c r="Q33" s="32">
        <f>+'With Additional Measures'!N9</f>
        <v>438.96520625537732</v>
      </c>
      <c r="R33" s="32">
        <f>+'With Additional Measures'!O9</f>
        <v>388.35330489967572</v>
      </c>
      <c r="S33" s="32">
        <f>+'With Additional Measures'!P9</f>
        <v>351.92956079592307</v>
      </c>
      <c r="T33" s="32">
        <f>+'With Additional Measures'!Q9</f>
        <v>328.81334683314981</v>
      </c>
      <c r="U33" s="32">
        <f>+'With Additional Measures'!R9</f>
        <v>294.2364275033475</v>
      </c>
      <c r="V33" s="32">
        <f>+'With Additional Measures'!S9</f>
        <v>262.25838593024667</v>
      </c>
      <c r="W33" s="32">
        <f>+'With Additional Measures'!T9</f>
        <v>232.90790342038849</v>
      </c>
      <c r="X33" s="32">
        <f>+'With Additional Measures'!U9</f>
        <v>200.95120594143378</v>
      </c>
      <c r="Y33" s="32">
        <f>+'With Additional Measures'!V9</f>
        <v>170.47621892233371</v>
      </c>
      <c r="Z33" s="32">
        <f>+'With Additional Measures'!W9</f>
        <v>140.81056068401404</v>
      </c>
      <c r="AA33" s="32">
        <f>+'With Additional Measures'!X9</f>
        <v>111.75308396122765</v>
      </c>
      <c r="AB33" s="32">
        <f>+'With Additional Measures'!Y9</f>
        <v>90.835508341726552</v>
      </c>
      <c r="AC33" s="32">
        <f>+'With Additional Measures'!Z9</f>
        <v>75.696200139392062</v>
      </c>
      <c r="AD33" s="32">
        <f>+'With Additional Measures'!AA9</f>
        <v>72.773586320381298</v>
      </c>
      <c r="AE33" s="32">
        <f>+'With Additional Measures'!AB9</f>
        <v>56.319182373843432</v>
      </c>
      <c r="AF33" s="32">
        <f>+'With Additional Measures'!AC9</f>
        <v>51.435891355519004</v>
      </c>
      <c r="AG33" s="32">
        <f>+'With Additional Measures'!AD9</f>
        <v>51.655289689340393</v>
      </c>
    </row>
    <row r="34" spans="4:33" x14ac:dyDescent="0.25">
      <c r="D34" t="s">
        <v>156</v>
      </c>
      <c r="E34" s="32">
        <f>+'With Additional Measures'!B10</f>
        <v>11751.285849194741</v>
      </c>
      <c r="F34" s="32">
        <f>+'With Additional Measures'!C10</f>
        <v>11772.260861555227</v>
      </c>
      <c r="G34" s="32">
        <f>+'With Additional Measures'!D10</f>
        <v>11545.274814918552</v>
      </c>
      <c r="H34" s="32">
        <f>+'With Additional Measures'!E10</f>
        <v>11389.512601846327</v>
      </c>
      <c r="I34" s="32">
        <f>+'With Additional Measures'!F10</f>
        <v>10896.081330081059</v>
      </c>
      <c r="J34" s="32">
        <f>+'With Additional Measures'!G10</f>
        <v>10391.935828573485</v>
      </c>
      <c r="K34" s="32">
        <f>+'With Additional Measures'!H10</f>
        <v>9868.8354853430083</v>
      </c>
      <c r="L34" s="32">
        <f>+'With Additional Measures'!I10</f>
        <v>9320.5896191420998</v>
      </c>
      <c r="M34" s="32">
        <f>+'With Additional Measures'!J10</f>
        <v>8730.4956604229301</v>
      </c>
      <c r="N34" s="32">
        <f>+'With Additional Measures'!K10</f>
        <v>8404.7926196357839</v>
      </c>
      <c r="O34" s="32">
        <f>+'With Additional Measures'!L10</f>
        <v>8081.072180275959</v>
      </c>
      <c r="P34" s="32">
        <f>+'With Additional Measures'!M10</f>
        <v>7760.6581525979482</v>
      </c>
      <c r="Q34" s="32">
        <f>+'With Additional Measures'!N10</f>
        <v>7446.5169697090341</v>
      </c>
      <c r="R34" s="32">
        <f>+'With Additional Measures'!O10</f>
        <v>7127.056539484227</v>
      </c>
      <c r="S34" s="32">
        <f>+'With Additional Measures'!P10</f>
        <v>6802.5486520807663</v>
      </c>
      <c r="T34" s="32">
        <f>+'With Additional Measures'!Q10</f>
        <v>6491.1723642057896</v>
      </c>
      <c r="U34" s="32">
        <f>+'With Additional Measures'!R10</f>
        <v>6195.5920165951156</v>
      </c>
      <c r="V34" s="32">
        <f>+'With Additional Measures'!S10</f>
        <v>5919.4014652098003</v>
      </c>
      <c r="W34" s="32">
        <f>+'With Additional Measures'!T10</f>
        <v>5656.7097625333236</v>
      </c>
      <c r="X34" s="32">
        <f>+'With Additional Measures'!U10</f>
        <v>5401.7627869292592</v>
      </c>
      <c r="Y34" s="32">
        <f>+'With Additional Measures'!V10</f>
        <v>5224.4147063562241</v>
      </c>
      <c r="Z34" s="32">
        <f>+'With Additional Measures'!W10</f>
        <v>5154.2100003497271</v>
      </c>
      <c r="AA34" s="32">
        <f>+'With Additional Measures'!X10</f>
        <v>5073.5627308008916</v>
      </c>
      <c r="AB34" s="32">
        <f>+'With Additional Measures'!Y10</f>
        <v>4979.3926560748514</v>
      </c>
      <c r="AC34" s="32">
        <f>+'With Additional Measures'!Z10</f>
        <v>4892.119209040633</v>
      </c>
      <c r="AD34" s="32">
        <f>+'With Additional Measures'!AA10</f>
        <v>4817.1807917726301</v>
      </c>
      <c r="AE34" s="32">
        <f>+'With Additional Measures'!AB10</f>
        <v>4750.52036908025</v>
      </c>
      <c r="AF34" s="32">
        <f>+'With Additional Measures'!AC10</f>
        <v>4696.6216678669534</v>
      </c>
      <c r="AG34" s="32">
        <f>+'With Additional Measures'!AD10</f>
        <v>4657.6217359853063</v>
      </c>
    </row>
    <row r="35" spans="4:33" x14ac:dyDescent="0.25">
      <c r="D35" t="s">
        <v>157</v>
      </c>
      <c r="E35" s="32">
        <f>+'With Additional Measures'!B4+'With Additional Measures'!B5+'With Additional Measures'!B6</f>
        <v>464.81518297543533</v>
      </c>
      <c r="F35" s="32">
        <f>+'With Additional Measures'!C4+'With Additional Measures'!C5+'With Additional Measures'!C6</f>
        <v>431.38283969892188</v>
      </c>
      <c r="G35" s="32">
        <f>+'With Additional Measures'!D4+'With Additional Measures'!D5+'With Additional Measures'!D6</f>
        <v>402.8213912128594</v>
      </c>
      <c r="H35" s="32">
        <f>+'With Additional Measures'!E4+'With Additional Measures'!E5+'With Additional Measures'!E6</f>
        <v>400.37360684213758</v>
      </c>
      <c r="I35" s="32">
        <f>+'With Additional Measures'!F4+'With Additional Measures'!F5+'With Additional Measures'!F6</f>
        <v>401.27525184437008</v>
      </c>
      <c r="J35" s="32">
        <f>+'With Additional Measures'!G4+'With Additional Measures'!G5+'With Additional Measures'!G6</f>
        <v>393.87924513506908</v>
      </c>
      <c r="K35" s="32">
        <f>+'With Additional Measures'!H4+'With Additional Measures'!H5+'With Additional Measures'!H6</f>
        <v>387.01472342583145</v>
      </c>
      <c r="L35" s="32">
        <f>+'With Additional Measures'!I4+'With Additional Measures'!I5+'With Additional Measures'!I6</f>
        <v>350.02842723625025</v>
      </c>
      <c r="M35" s="32">
        <f>+'With Additional Measures'!J4+'With Additional Measures'!J5+'With Additional Measures'!J6</f>
        <v>370.15740055593716</v>
      </c>
      <c r="N35" s="32">
        <f>+'With Additional Measures'!K4+'With Additional Measures'!K5+'With Additional Measures'!K6</f>
        <v>370.75356093229198</v>
      </c>
      <c r="O35" s="32">
        <f>+'With Additional Measures'!L4+'With Additional Measures'!L5+'With Additional Measures'!L6</f>
        <v>364.27974332633704</v>
      </c>
      <c r="P35" s="32">
        <f>+'With Additional Measures'!M4+'With Additional Measures'!M5+'With Additional Measures'!M6</f>
        <v>363.83924805879167</v>
      </c>
      <c r="Q35" s="32">
        <f>+'With Additional Measures'!N4+'With Additional Measures'!N5+'With Additional Measures'!N6</f>
        <v>333.30720931440896</v>
      </c>
      <c r="R35" s="32">
        <f>+'With Additional Measures'!O4+'With Additional Measures'!O5+'With Additional Measures'!O6</f>
        <v>364.60607733067536</v>
      </c>
      <c r="S35" s="32">
        <f>+'With Additional Measures'!P4+'With Additional Measures'!P5+'With Additional Measures'!P6</f>
        <v>361.75452066485229</v>
      </c>
      <c r="T35" s="32">
        <f>+'With Additional Measures'!Q4+'With Additional Measures'!Q5+'With Additional Measures'!Q6</f>
        <v>360.32244295532649</v>
      </c>
      <c r="U35" s="32">
        <f>+'With Additional Measures'!R4+'With Additional Measures'!R5+'With Additional Measures'!R6</f>
        <v>360.29376115922798</v>
      </c>
      <c r="V35" s="32">
        <f>+'With Additional Measures'!S4+'With Additional Measures'!S5+'With Additional Measures'!S6</f>
        <v>326.9379810251902</v>
      </c>
      <c r="W35" s="32">
        <f>+'With Additional Measures'!T4+'With Additional Measures'!T5+'With Additional Measures'!T6</f>
        <v>352.35356177922756</v>
      </c>
      <c r="X35" s="32">
        <f>+'With Additional Measures'!U4+'With Additional Measures'!U5+'With Additional Measures'!U6</f>
        <v>350.56890497549659</v>
      </c>
      <c r="Y35" s="32">
        <f>+'With Additional Measures'!V4+'With Additional Measures'!V5+'With Additional Measures'!V6</f>
        <v>348.01135590577559</v>
      </c>
      <c r="Z35" s="32">
        <f>+'With Additional Measures'!W4+'With Additional Measures'!W5+'With Additional Measures'!W6</f>
        <v>348.68730910436034</v>
      </c>
      <c r="AA35" s="32">
        <f>+'With Additional Measures'!X4+'With Additional Measures'!X5+'With Additional Measures'!X6</f>
        <v>346.24451653945937</v>
      </c>
      <c r="AB35" s="32">
        <f>+'With Additional Measures'!Y4+'With Additional Measures'!Y5+'With Additional Measures'!Y6</f>
        <v>348.83134544092155</v>
      </c>
      <c r="AC35" s="32">
        <f>+'With Additional Measures'!Z4+'With Additional Measures'!Z5+'With Additional Measures'!Z6</f>
        <v>344.70678054855614</v>
      </c>
      <c r="AD35" s="32">
        <f>+'With Additional Measures'!AA4+'With Additional Measures'!AA5+'With Additional Measures'!AA6</f>
        <v>345.24546455921694</v>
      </c>
      <c r="AE35" s="32">
        <f>+'With Additional Measures'!AB4+'With Additional Measures'!AB5+'With Additional Measures'!AB6</f>
        <v>344.18243413409465</v>
      </c>
      <c r="AF35" s="32">
        <f>+'With Additional Measures'!AC4+'With Additional Measures'!AC5+'With Additional Measures'!AC6</f>
        <v>343.14868394976548</v>
      </c>
      <c r="AG35" s="32">
        <f>+'With Additional Measures'!AD4+'With Additional Measures'!AD5+'With Additional Measures'!AD6</f>
        <v>344.96785038029583</v>
      </c>
    </row>
    <row r="36" spans="4:33" x14ac:dyDescent="0.25">
      <c r="D36" t="s">
        <v>158</v>
      </c>
      <c r="E36" s="44">
        <f>+SUM(E28:E34)</f>
        <v>36120.541870510584</v>
      </c>
      <c r="F36" s="44">
        <f t="shared" ref="F36:AG36" si="12">+SUM(F28:F34)</f>
        <v>33403.510410036513</v>
      </c>
      <c r="G36" s="44">
        <f t="shared" si="12"/>
        <v>33183.978436940459</v>
      </c>
      <c r="H36" s="44">
        <f t="shared" si="12"/>
        <v>32441.107494343385</v>
      </c>
      <c r="I36" s="44">
        <f t="shared" si="12"/>
        <v>31416.730569184929</v>
      </c>
      <c r="J36" s="44">
        <f t="shared" si="12"/>
        <v>29441.229319207665</v>
      </c>
      <c r="K36" s="44">
        <f t="shared" si="12"/>
        <v>27503.78769049851</v>
      </c>
      <c r="L36" s="44">
        <f t="shared" si="12"/>
        <v>25700.949786210542</v>
      </c>
      <c r="M36" s="44">
        <f t="shared" si="12"/>
        <v>23316.871527694617</v>
      </c>
      <c r="N36" s="44">
        <f t="shared" si="12"/>
        <v>22715.895797798625</v>
      </c>
      <c r="O36" s="44">
        <f t="shared" si="12"/>
        <v>21026.192470549988</v>
      </c>
      <c r="P36" s="44">
        <f t="shared" si="12"/>
        <v>20279.485471837965</v>
      </c>
      <c r="Q36" s="44">
        <f t="shared" si="12"/>
        <v>19557.577846159733</v>
      </c>
      <c r="R36" s="44">
        <f t="shared" si="12"/>
        <v>19179.671625912484</v>
      </c>
      <c r="S36" s="44">
        <f t="shared" si="12"/>
        <v>18106.33277887624</v>
      </c>
      <c r="T36" s="44">
        <f t="shared" si="12"/>
        <v>17323.916218426006</v>
      </c>
      <c r="U36" s="44">
        <f t="shared" si="12"/>
        <v>16741.259420722119</v>
      </c>
      <c r="V36" s="44">
        <f t="shared" si="12"/>
        <v>15772.045680566913</v>
      </c>
      <c r="W36" s="44">
        <f t="shared" si="12"/>
        <v>14638.027601078207</v>
      </c>
      <c r="X36" s="44">
        <f t="shared" si="12"/>
        <v>14022.92673736042</v>
      </c>
      <c r="Y36" s="44">
        <f t="shared" si="12"/>
        <v>13382.248132294379</v>
      </c>
      <c r="Z36" s="44">
        <f t="shared" si="12"/>
        <v>13349.854699133437</v>
      </c>
      <c r="AA36" s="44">
        <f t="shared" si="12"/>
        <v>12818.908488048815</v>
      </c>
      <c r="AB36" s="44">
        <f t="shared" si="12"/>
        <v>13124.264208521381</v>
      </c>
      <c r="AC36" s="44">
        <f t="shared" si="12"/>
        <v>12421.129998873279</v>
      </c>
      <c r="AD36" s="44">
        <f t="shared" si="12"/>
        <v>12451.770923555665</v>
      </c>
      <c r="AE36" s="44">
        <f t="shared" si="12"/>
        <v>12227.793723312854</v>
      </c>
      <c r="AF36" s="44">
        <f t="shared" si="12"/>
        <v>12030.76188786107</v>
      </c>
      <c r="AG36" s="44">
        <f t="shared" si="12"/>
        <v>12293.968889487049</v>
      </c>
    </row>
    <row r="37" spans="4:33" x14ac:dyDescent="0.25">
      <c r="D37" t="s">
        <v>97</v>
      </c>
      <c r="E37" s="44">
        <f>+E36+E35</f>
        <v>36585.357053486019</v>
      </c>
      <c r="F37" s="44">
        <f t="shared" ref="F37:AG37" si="13">+F36+F35</f>
        <v>33834.893249735433</v>
      </c>
      <c r="G37" s="44">
        <f t="shared" si="13"/>
        <v>33586.799828153315</v>
      </c>
      <c r="H37" s="44">
        <f t="shared" si="13"/>
        <v>32841.48110118552</v>
      </c>
      <c r="I37" s="44">
        <f t="shared" si="13"/>
        <v>31818.005821029299</v>
      </c>
      <c r="J37" s="44">
        <f t="shared" si="13"/>
        <v>29835.108564342732</v>
      </c>
      <c r="K37" s="44">
        <f t="shared" si="13"/>
        <v>27890.802413924343</v>
      </c>
      <c r="L37" s="44">
        <f t="shared" si="13"/>
        <v>26050.978213446793</v>
      </c>
      <c r="M37" s="44">
        <f t="shared" si="13"/>
        <v>23687.028928250555</v>
      </c>
      <c r="N37" s="44">
        <f t="shared" si="13"/>
        <v>23086.649358730916</v>
      </c>
      <c r="O37" s="44">
        <f t="shared" si="13"/>
        <v>21390.472213876325</v>
      </c>
      <c r="P37" s="44">
        <f t="shared" si="13"/>
        <v>20643.324719896755</v>
      </c>
      <c r="Q37" s="44">
        <f t="shared" si="13"/>
        <v>19890.88505547414</v>
      </c>
      <c r="R37" s="44">
        <f t="shared" si="13"/>
        <v>19544.277703243159</v>
      </c>
      <c r="S37" s="44">
        <f t="shared" si="13"/>
        <v>18468.087299541094</v>
      </c>
      <c r="T37" s="44">
        <f t="shared" si="13"/>
        <v>17684.238661381332</v>
      </c>
      <c r="U37" s="44">
        <f t="shared" si="13"/>
        <v>17101.553181881347</v>
      </c>
      <c r="V37" s="44">
        <f t="shared" si="13"/>
        <v>16098.983661592103</v>
      </c>
      <c r="W37" s="44">
        <f t="shared" si="13"/>
        <v>14990.381162857435</v>
      </c>
      <c r="X37" s="44">
        <f t="shared" si="13"/>
        <v>14373.495642335916</v>
      </c>
      <c r="Y37" s="44">
        <f t="shared" si="13"/>
        <v>13730.259488200154</v>
      </c>
      <c r="Z37" s="44">
        <f t="shared" si="13"/>
        <v>13698.542008237797</v>
      </c>
      <c r="AA37" s="44">
        <f t="shared" si="13"/>
        <v>13165.153004588276</v>
      </c>
      <c r="AB37" s="44">
        <f t="shared" si="13"/>
        <v>13473.095553962303</v>
      </c>
      <c r="AC37" s="44">
        <f t="shared" si="13"/>
        <v>12765.836779421836</v>
      </c>
      <c r="AD37" s="44">
        <f t="shared" si="13"/>
        <v>12797.016388114882</v>
      </c>
      <c r="AE37" s="44">
        <f t="shared" si="13"/>
        <v>12571.976157446948</v>
      </c>
      <c r="AF37" s="44">
        <f t="shared" si="13"/>
        <v>12373.910571810835</v>
      </c>
      <c r="AG37" s="44">
        <f t="shared" si="13"/>
        <v>12638.936739867344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90"/>
  <sheetViews>
    <sheetView tabSelected="1" topLeftCell="A66" workbookViewId="0">
      <selection activeCell="J87" sqref="J87:J89"/>
    </sheetView>
  </sheetViews>
  <sheetFormatPr defaultColWidth="9.140625" defaultRowHeight="15" x14ac:dyDescent="0.25"/>
  <cols>
    <col min="2" max="2" width="34.140625" bestFit="1" customWidth="1"/>
    <col min="3" max="3" width="24.7109375" customWidth="1"/>
    <col min="4" max="4" width="8.85546875" bestFit="1" customWidth="1"/>
    <col min="5" max="5" width="16.42578125" bestFit="1" customWidth="1"/>
    <col min="6" max="6" width="5.1406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 x14ac:dyDescent="0.25">
      <c r="A1" t="s">
        <v>64</v>
      </c>
    </row>
    <row r="2" spans="1:11" x14ac:dyDescent="0.25">
      <c r="B2" s="9" t="str">
        <f>"~UC_Sets: R_E: "  &amp; _xlfn.TEXTJOIN(",",TRUE,Regions!C3)</f>
        <v>~UC_Sets: R_E: IE</v>
      </c>
    </row>
    <row r="3" spans="1:11" x14ac:dyDescent="0.25">
      <c r="B3" s="9" t="s">
        <v>159</v>
      </c>
    </row>
    <row r="4" spans="1:11" x14ac:dyDescent="0.25">
      <c r="G4" t="str">
        <f>IF(RIGHT(B2,1)&lt;&gt;" ","~UC_T","")</f>
        <v>~UC_T</v>
      </c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25">
      <c r="B7" t="str">
        <f>VLOOKUP(B$5, config!$B$4:$O$14,2,FALSE) &amp; "_Single"</f>
        <v>UC_WAM_CO2_Emissions_Single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WAM CO2 Emissions Bound - Single</v>
      </c>
    </row>
    <row r="8" spans="1:11" x14ac:dyDescent="0.25">
      <c r="F8">
        <v>2023</v>
      </c>
      <c r="G8" t="str">
        <f>+G7</f>
        <v>LO</v>
      </c>
      <c r="J8">
        <f>VLOOKUP("Value", config!$B$4:$O$14,MATCH($F8,config!$B$6:$O$6,),FALSE)</f>
        <v>33403.510410036513</v>
      </c>
    </row>
    <row r="9" spans="1:11" x14ac:dyDescent="0.25">
      <c r="F9">
        <v>2024</v>
      </c>
      <c r="G9" t="str">
        <f t="shared" ref="G9:G17" si="0">+G8</f>
        <v>LO</v>
      </c>
      <c r="J9">
        <f>VLOOKUP("Value", config!$B$4:$O$14,MATCH($F9,config!$B$6:$O$6,),FALSE)</f>
        <v>33183.978436940459</v>
      </c>
    </row>
    <row r="10" spans="1:11" x14ac:dyDescent="0.25">
      <c r="F10">
        <v>2025</v>
      </c>
      <c r="G10" t="str">
        <f t="shared" si="0"/>
        <v>LO</v>
      </c>
      <c r="J10">
        <f>VLOOKUP("Value", config!$B$4:$O$14,MATCH($F10,config!$B$6:$O$6,),FALSE)</f>
        <v>32441.107494343385</v>
      </c>
    </row>
    <row r="11" spans="1:11" x14ac:dyDescent="0.25">
      <c r="F11">
        <v>2026</v>
      </c>
      <c r="G11" t="str">
        <f t="shared" si="0"/>
        <v>LO</v>
      </c>
      <c r="J11">
        <f>VLOOKUP("Value", config!$B$4:$O$14,MATCH($F11,config!$B$6:$O$6,),FALSE)</f>
        <v>31416.730569184929</v>
      </c>
    </row>
    <row r="12" spans="1:11" x14ac:dyDescent="0.25">
      <c r="F12">
        <v>2027</v>
      </c>
      <c r="G12" t="str">
        <f t="shared" si="0"/>
        <v>LO</v>
      </c>
      <c r="J12">
        <f>VLOOKUP("Value", config!$B$4:$O$14,MATCH($F12,config!$B$6:$O$6,),FALSE)</f>
        <v>29441.229319207665</v>
      </c>
    </row>
    <row r="13" spans="1:11" x14ac:dyDescent="0.25">
      <c r="F13">
        <v>2028</v>
      </c>
      <c r="G13" t="str">
        <f t="shared" si="0"/>
        <v>LO</v>
      </c>
      <c r="J13">
        <f>VLOOKUP("Value", config!$B$4:$O$14,MATCH($F13,config!$B$6:$O$6,),FALSE)</f>
        <v>27503.787690498513</v>
      </c>
    </row>
    <row r="14" spans="1:11" x14ac:dyDescent="0.25">
      <c r="F14">
        <v>2029</v>
      </c>
      <c r="G14" t="str">
        <f t="shared" si="0"/>
        <v>LO</v>
      </c>
      <c r="J14">
        <f>VLOOKUP("Value", config!$B$4:$O$14,MATCH($F14,config!$B$6:$O$6,),FALSE)</f>
        <v>25700.949786210538</v>
      </c>
    </row>
    <row r="15" spans="1:11" x14ac:dyDescent="0.25">
      <c r="F15">
        <v>2030</v>
      </c>
      <c r="G15" t="str">
        <f t="shared" si="0"/>
        <v>LO</v>
      </c>
      <c r="J15">
        <f>VLOOKUP("Value", config!$B$4:$O$14,MATCH($F15,config!$B$6:$O$6,),FALSE)</f>
        <v>23316.871527694617</v>
      </c>
    </row>
    <row r="16" spans="1:11" x14ac:dyDescent="0.25">
      <c r="F16">
        <v>2040</v>
      </c>
      <c r="G16" t="str">
        <f t="shared" si="0"/>
        <v>LO</v>
      </c>
      <c r="J16" s="32">
        <f>+config!W36</f>
        <v>14638.027601078207</v>
      </c>
    </row>
    <row r="17" spans="2:14" x14ac:dyDescent="0.25">
      <c r="F17">
        <v>2050</v>
      </c>
      <c r="G17" t="str">
        <f t="shared" si="0"/>
        <v>LO</v>
      </c>
      <c r="J17">
        <f>VLOOKUP("Value", config!$B$4:$O$14,MATCH($F17,config!$B$6:$O$6,),FALSE)</f>
        <v>12293.968889487049</v>
      </c>
    </row>
    <row r="18" spans="2:14" x14ac:dyDescent="0.25">
      <c r="F18">
        <v>0</v>
      </c>
      <c r="G18" t="str">
        <f>+G15</f>
        <v>LO</v>
      </c>
      <c r="J18">
        <v>5</v>
      </c>
    </row>
    <row r="19" spans="2:14" x14ac:dyDescent="0.25">
      <c r="B19" t="str">
        <f>"UC_"&amp;LEFT(config!$C$5,3)&amp;"_"&amp;C19&amp;"_Emissions_Single"</f>
        <v>UC_WAM_AGRCO2N_Emissions_Single</v>
      </c>
      <c r="C19" t="s">
        <v>150</v>
      </c>
      <c r="D19" t="str">
        <f>VLOOKUP(D$5, config!$B$4:$O$14,MATCH($F19,config!$B$6:$O$6,),FALSE)</f>
        <v>ENV</v>
      </c>
      <c r="F19">
        <v>2022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+VLOOKUP($C$19,config!$D$27:$AG$37,N19,FALSE)</f>
        <v>920.05280096864146</v>
      </c>
      <c r="K19" t="str">
        <f>"WAM "&amp;C19&amp;" Emissions Bound - Single"</f>
        <v>WAM AGRCO2N Emissions Bound - Single</v>
      </c>
      <c r="N19">
        <v>2</v>
      </c>
    </row>
    <row r="20" spans="2:14" x14ac:dyDescent="0.25">
      <c r="F20">
        <v>2023</v>
      </c>
      <c r="G20" t="str">
        <f>+G19</f>
        <v>LO</v>
      </c>
      <c r="J20">
        <f>+VLOOKUP($C$19,config!$D$27:$AG$37,N20,FALSE)</f>
        <v>968.9816678486502</v>
      </c>
      <c r="N20">
        <v>3</v>
      </c>
    </row>
    <row r="21" spans="2:14" x14ac:dyDescent="0.25">
      <c r="F21">
        <v>2024</v>
      </c>
      <c r="G21" t="str">
        <f t="shared" ref="G21:G29" si="1">+G20</f>
        <v>LO</v>
      </c>
      <c r="J21">
        <f>+VLOOKUP($C$19,config!$D$27:$AG$37,N21,FALSE)</f>
        <v>1017.9105347286592</v>
      </c>
      <c r="N21">
        <v>4</v>
      </c>
    </row>
    <row r="22" spans="2:14" x14ac:dyDescent="0.25">
      <c r="F22">
        <v>2025</v>
      </c>
      <c r="G22" t="str">
        <f t="shared" si="1"/>
        <v>LO</v>
      </c>
      <c r="J22">
        <f>+VLOOKUP($C$19,config!$D$27:$AG$37,N22,FALSE)</f>
        <v>1012.9629742967587</v>
      </c>
      <c r="N22">
        <v>5</v>
      </c>
    </row>
    <row r="23" spans="2:14" x14ac:dyDescent="0.25">
      <c r="F23">
        <v>2026</v>
      </c>
      <c r="G23" t="str">
        <f t="shared" si="1"/>
        <v>LO</v>
      </c>
      <c r="J23">
        <f>+VLOOKUP($C$19,config!$D$27:$AG$37,N23,FALSE)</f>
        <v>1011.2731485404631</v>
      </c>
      <c r="N23">
        <v>6</v>
      </c>
    </row>
    <row r="24" spans="2:14" x14ac:dyDescent="0.25">
      <c r="F24">
        <v>2027</v>
      </c>
      <c r="G24" t="str">
        <f t="shared" si="1"/>
        <v>LO</v>
      </c>
      <c r="J24">
        <f>+VLOOKUP($C$19,config!$D$27:$AG$37,N24,FALSE)</f>
        <v>999.29025673442845</v>
      </c>
      <c r="N24">
        <v>7</v>
      </c>
    </row>
    <row r="25" spans="2:14" x14ac:dyDescent="0.25">
      <c r="F25">
        <v>2028</v>
      </c>
      <c r="G25" t="str">
        <f t="shared" si="1"/>
        <v>LO</v>
      </c>
      <c r="J25">
        <f>+VLOOKUP($C$19,config!$D$27:$AG$37,N25,FALSE)</f>
        <v>987.24162394301095</v>
      </c>
      <c r="N25">
        <v>8</v>
      </c>
    </row>
    <row r="26" spans="2:14" x14ac:dyDescent="0.25">
      <c r="F26">
        <v>2029</v>
      </c>
      <c r="G26" t="str">
        <f t="shared" si="1"/>
        <v>LO</v>
      </c>
      <c r="J26">
        <f>+VLOOKUP($C$19,config!$D$27:$AG$37,N26,FALSE)</f>
        <v>978.46534127578047</v>
      </c>
      <c r="N26">
        <v>9</v>
      </c>
    </row>
    <row r="27" spans="2:14" ht="15.75" customHeight="1" x14ac:dyDescent="0.25">
      <c r="F27">
        <v>2030</v>
      </c>
      <c r="G27" t="str">
        <f t="shared" si="1"/>
        <v>LO</v>
      </c>
      <c r="J27">
        <f>+VLOOKUP($C$19,config!$D$27:$AG$37,N27,FALSE)</f>
        <v>969.54365897649882</v>
      </c>
      <c r="N27">
        <v>10</v>
      </c>
    </row>
    <row r="28" spans="2:14" x14ac:dyDescent="0.25">
      <c r="F28">
        <v>2040</v>
      </c>
      <c r="G28" t="str">
        <f t="shared" si="1"/>
        <v>LO</v>
      </c>
      <c r="J28">
        <f>+VLOOKUP($C$19,config!$D$27:$AG$37,N28,FALSE)</f>
        <v>1011.5085717944844</v>
      </c>
      <c r="N28">
        <v>20</v>
      </c>
    </row>
    <row r="29" spans="2:14" x14ac:dyDescent="0.25">
      <c r="F29">
        <v>2050</v>
      </c>
      <c r="G29" t="str">
        <f t="shared" si="1"/>
        <v>LO</v>
      </c>
      <c r="J29">
        <f>+VLOOKUP($C$19,config!$D$27:$AG$37,N29,FALSE)</f>
        <v>1067.5529370801066</v>
      </c>
      <c r="N29">
        <v>30</v>
      </c>
    </row>
    <row r="30" spans="2:14" x14ac:dyDescent="0.25">
      <c r="F30">
        <v>0</v>
      </c>
      <c r="G30" t="str">
        <f>+G27</f>
        <v>LO</v>
      </c>
      <c r="J30">
        <v>5</v>
      </c>
    </row>
    <row r="31" spans="2:14" x14ac:dyDescent="0.25">
      <c r="B31" t="str">
        <f>"UC_"&amp;LEFT(config!$C$5,3)&amp;"_"&amp;LEFT(C31,7)&amp;"_Emissions_Single"</f>
        <v>UC_WAM_INDCO2N_Emissions_Single</v>
      </c>
      <c r="C31" t="s">
        <v>160</v>
      </c>
      <c r="D31" t="str">
        <f>VLOOKUP(D$5, config!$B$4:$O$14,MATCH($F31,config!$B$6:$O$6,),FALSE)</f>
        <v>ENV</v>
      </c>
      <c r="F31">
        <v>2022</v>
      </c>
      <c r="G31" t="str">
        <f>VLOOKUP(G$5, config!$B$4:$O$14,MATCH($F31,config!$B$6:$O$6,),FALSE)</f>
        <v>LO</v>
      </c>
      <c r="H31">
        <f>VLOOKUP(H$5, config!$B$4:$O$14,MATCH($F31,config!$B$6:$O$6,),FALSE)</f>
        <v>1</v>
      </c>
      <c r="J31">
        <f>+VLOOKUP(LEFT($C$31,7),config!$D$27:$AG$37,N31,FALSE)+VLOOKUP(RIGHT($C$31,7),config!$D$27:$AG$37,N31,FALSE)</f>
        <v>6590.0438521696033</v>
      </c>
      <c r="K31" t="str">
        <f>"WAM "&amp;C31&amp;" Emissions Bound - Single"</f>
        <v>WAM INDCO2N,INDCO2P Emissions Bound - Single</v>
      </c>
      <c r="N31">
        <v>2</v>
      </c>
    </row>
    <row r="32" spans="2:14" x14ac:dyDescent="0.25">
      <c r="F32">
        <v>2023</v>
      </c>
      <c r="G32" t="str">
        <f>+G31</f>
        <v>LO</v>
      </c>
      <c r="J32">
        <f>+VLOOKUP(LEFT($C$31,7),config!$D$27:$AG$37,N32,FALSE)+VLOOKUP(RIGHT($C$31,7),config!$D$27:$AG$37,N32,FALSE)</f>
        <v>6345.9428187748354</v>
      </c>
      <c r="N32">
        <v>3</v>
      </c>
    </row>
    <row r="33" spans="2:14" x14ac:dyDescent="0.25">
      <c r="F33">
        <v>2024</v>
      </c>
      <c r="G33" t="str">
        <f t="shared" ref="G33:G41" si="2">+G32</f>
        <v>LO</v>
      </c>
      <c r="J33">
        <f>+VLOOKUP(LEFT($C$31,7),config!$D$27:$AG$37,N33,FALSE)+VLOOKUP(RIGHT($C$31,7),config!$D$27:$AG$37,N33,FALSE)</f>
        <v>6237.8230555932168</v>
      </c>
      <c r="N33">
        <v>4</v>
      </c>
    </row>
    <row r="34" spans="2:14" x14ac:dyDescent="0.25">
      <c r="F34">
        <v>2025</v>
      </c>
      <c r="G34" t="str">
        <f t="shared" si="2"/>
        <v>LO</v>
      </c>
      <c r="J34">
        <f>+VLOOKUP(LEFT($C$31,7),config!$D$27:$AG$37,N34,FALSE)+VLOOKUP(RIGHT($C$31,7),config!$D$27:$AG$37,N34,FALSE)</f>
        <v>6250.9934034535627</v>
      </c>
      <c r="N34">
        <v>5</v>
      </c>
    </row>
    <row r="35" spans="2:14" x14ac:dyDescent="0.25">
      <c r="F35">
        <v>2026</v>
      </c>
      <c r="G35" t="str">
        <f t="shared" si="2"/>
        <v>LO</v>
      </c>
      <c r="J35">
        <f>+VLOOKUP(LEFT($C$31,7),config!$D$27:$AG$37,N35,FALSE)+VLOOKUP(RIGHT($C$31,7),config!$D$27:$AG$37,N35,FALSE)</f>
        <v>6244.4424655275125</v>
      </c>
      <c r="N35">
        <v>6</v>
      </c>
    </row>
    <row r="36" spans="2:14" x14ac:dyDescent="0.25">
      <c r="F36">
        <v>2027</v>
      </c>
      <c r="G36" t="str">
        <f t="shared" si="2"/>
        <v>LO</v>
      </c>
      <c r="J36">
        <f>+VLOOKUP(LEFT($C$31,7),config!$D$27:$AG$37,N36,FALSE)+VLOOKUP(RIGHT($C$31,7),config!$D$27:$AG$37,N36,FALSE)</f>
        <v>6199.1867735930773</v>
      </c>
      <c r="N36">
        <v>7</v>
      </c>
    </row>
    <row r="37" spans="2:14" x14ac:dyDescent="0.25">
      <c r="F37">
        <v>2028</v>
      </c>
      <c r="G37" t="str">
        <f t="shared" si="2"/>
        <v>LO</v>
      </c>
      <c r="J37">
        <f>+VLOOKUP(LEFT($C$31,7),config!$D$27:$AG$37,N37,FALSE)+VLOOKUP(RIGHT($C$31,7),config!$D$27:$AG$37,N37,FALSE)</f>
        <v>6113.728333285193</v>
      </c>
      <c r="N37">
        <v>8</v>
      </c>
    </row>
    <row r="38" spans="2:14" x14ac:dyDescent="0.25">
      <c r="F38">
        <v>2029</v>
      </c>
      <c r="G38" t="str">
        <f t="shared" si="2"/>
        <v>LO</v>
      </c>
      <c r="J38">
        <f>+VLOOKUP(LEFT($C$31,7),config!$D$27:$AG$37,N38,FALSE)+VLOOKUP(RIGHT($C$31,7),config!$D$27:$AG$37,N38,FALSE)</f>
        <v>5897.1347170871431</v>
      </c>
      <c r="N38">
        <v>9</v>
      </c>
    </row>
    <row r="39" spans="2:14" x14ac:dyDescent="0.25">
      <c r="F39">
        <v>2030</v>
      </c>
      <c r="G39" t="str">
        <f t="shared" si="2"/>
        <v>LO</v>
      </c>
      <c r="J39">
        <f>+VLOOKUP(LEFT($C$31,7),config!$D$27:$AG$37,N39,FALSE)+VLOOKUP(RIGHT($C$31,7),config!$D$27:$AG$37,N39,FALSE)</f>
        <v>5283.1354866150778</v>
      </c>
      <c r="N39">
        <v>10</v>
      </c>
    </row>
    <row r="40" spans="2:14" x14ac:dyDescent="0.25">
      <c r="F40">
        <v>2040</v>
      </c>
      <c r="G40" t="str">
        <f t="shared" si="2"/>
        <v>LO</v>
      </c>
      <c r="J40">
        <f>+VLOOKUP(LEFT($C$31,7),config!$D$27:$AG$37,N40,FALSE)+VLOOKUP(RIGHT($C$31,7),config!$D$27:$AG$37,N40,FALSE)</f>
        <v>4616.0329340372309</v>
      </c>
      <c r="N40">
        <v>20</v>
      </c>
    </row>
    <row r="41" spans="2:14" x14ac:dyDescent="0.25">
      <c r="F41">
        <v>2050</v>
      </c>
      <c r="G41" t="str">
        <f t="shared" si="2"/>
        <v>LO</v>
      </c>
      <c r="J41">
        <f>+VLOOKUP(LEFT($C$31,7),config!$D$27:$AG$37,N41,FALSE)+VLOOKUP(RIGHT($C$31,7),config!$D$27:$AG$37,N41,FALSE)</f>
        <v>3887.3221746518302</v>
      </c>
      <c r="N41">
        <v>30</v>
      </c>
    </row>
    <row r="42" spans="2:14" x14ac:dyDescent="0.25">
      <c r="F42">
        <v>0</v>
      </c>
      <c r="G42" t="str">
        <f>+G39</f>
        <v>LO</v>
      </c>
      <c r="J42">
        <v>5</v>
      </c>
    </row>
    <row r="43" spans="2:14" x14ac:dyDescent="0.25">
      <c r="B43" t="str">
        <f>"UC_"&amp;LEFT(config!$C$5,3)&amp;"_"&amp;C43&amp;"_Emissions_Single"</f>
        <v>UC_WAM_PWRCO2N_Emissions_Single</v>
      </c>
      <c r="C43" t="s">
        <v>153</v>
      </c>
      <c r="D43" t="str">
        <f>VLOOKUP(D$5, config!$B$4:$O$14,MATCH($F43,config!$B$6:$O$6,),FALSE)</f>
        <v>ENV</v>
      </c>
      <c r="F43">
        <v>2022</v>
      </c>
      <c r="G43" t="str">
        <f>VLOOKUP(G$5, config!$B$4:$O$14,MATCH($F43,config!$B$6:$O$6,),FALSE)</f>
        <v>LO</v>
      </c>
      <c r="H43">
        <f>VLOOKUP(H$5, config!$B$4:$O$14,MATCH($F43,config!$B$6:$O$6,),FALSE)</f>
        <v>1</v>
      </c>
      <c r="J43">
        <f>+VLOOKUP($C$43,config!$D$27:$AG$37,N43,FALSE)</f>
        <v>9649.7333347851145</v>
      </c>
      <c r="K43" t="str">
        <f>"WAM "&amp;C43&amp;" Emissions Bound - Single"</f>
        <v>WAM PWRCO2N Emissions Bound - Single</v>
      </c>
      <c r="N43">
        <v>2</v>
      </c>
    </row>
    <row r="44" spans="2:14" x14ac:dyDescent="0.25">
      <c r="F44">
        <v>2023</v>
      </c>
      <c r="G44" t="str">
        <f>+G43</f>
        <v>LO</v>
      </c>
      <c r="J44">
        <f>+VLOOKUP($C$43,config!$D$27:$AG$37,N44,FALSE)</f>
        <v>7118.4287006246859</v>
      </c>
      <c r="N44">
        <v>3</v>
      </c>
    </row>
    <row r="45" spans="2:14" x14ac:dyDescent="0.25">
      <c r="F45">
        <v>2024</v>
      </c>
      <c r="G45" t="str">
        <f t="shared" ref="G45:G53" si="3">+G44</f>
        <v>LO</v>
      </c>
      <c r="J45">
        <f>+VLOOKUP($C$43,config!$D$27:$AG$37,N45,FALSE)</f>
        <v>7196.6033426262929</v>
      </c>
      <c r="N45">
        <v>4</v>
      </c>
    </row>
    <row r="46" spans="2:14" x14ac:dyDescent="0.25">
      <c r="F46">
        <v>2025</v>
      </c>
      <c r="G46" t="str">
        <f t="shared" si="3"/>
        <v>LO</v>
      </c>
      <c r="J46">
        <f>+VLOOKUP($C$43,config!$D$27:$AG$37,N46,FALSE)</f>
        <v>6672.3962070500666</v>
      </c>
      <c r="N46">
        <v>5</v>
      </c>
    </row>
    <row r="47" spans="2:14" x14ac:dyDescent="0.25">
      <c r="F47">
        <v>2026</v>
      </c>
      <c r="G47" t="str">
        <f t="shared" si="3"/>
        <v>LO</v>
      </c>
      <c r="J47">
        <f>+VLOOKUP($C$43,config!$D$27:$AG$37,N47,FALSE)</f>
        <v>6493.0162304836067</v>
      </c>
      <c r="N47">
        <v>6</v>
      </c>
    </row>
    <row r="48" spans="2:14" x14ac:dyDescent="0.25">
      <c r="F48">
        <v>2027</v>
      </c>
      <c r="G48" t="str">
        <f t="shared" si="3"/>
        <v>LO</v>
      </c>
      <c r="J48">
        <f>+VLOOKUP($C$43,config!$D$27:$AG$37,N48,FALSE)</f>
        <v>5452.4560652896744</v>
      </c>
      <c r="N48">
        <v>7</v>
      </c>
    </row>
    <row r="49" spans="2:14" x14ac:dyDescent="0.25">
      <c r="F49">
        <v>2028</v>
      </c>
      <c r="G49" t="str">
        <f t="shared" si="3"/>
        <v>LO</v>
      </c>
      <c r="J49">
        <f>+VLOOKUP($C$43,config!$D$27:$AG$37,N49,FALSE)</f>
        <v>4552.0851304568732</v>
      </c>
      <c r="N49">
        <v>8</v>
      </c>
    </row>
    <row r="50" spans="2:14" x14ac:dyDescent="0.25">
      <c r="F50">
        <v>2029</v>
      </c>
      <c r="G50" t="str">
        <f t="shared" si="3"/>
        <v>LO</v>
      </c>
      <c r="J50">
        <f>+VLOOKUP($C$43,config!$D$27:$AG$37,N50,FALSE)</f>
        <v>4007.8397830456192</v>
      </c>
      <c r="N50">
        <v>9</v>
      </c>
    </row>
    <row r="51" spans="2:14" x14ac:dyDescent="0.25">
      <c r="F51">
        <v>2030</v>
      </c>
      <c r="G51" t="str">
        <f t="shared" si="3"/>
        <v>LO</v>
      </c>
      <c r="J51">
        <f>+VLOOKUP($C$43,config!$D$27:$AG$37,N51,FALSE)</f>
        <v>3516.7224449053992</v>
      </c>
      <c r="N51">
        <v>10</v>
      </c>
    </row>
    <row r="52" spans="2:14" x14ac:dyDescent="0.25">
      <c r="F52">
        <v>2040</v>
      </c>
      <c r="G52" t="str">
        <f t="shared" si="3"/>
        <v>LO</v>
      </c>
      <c r="J52">
        <f>+VLOOKUP($C$43,config!$D$27:$AG$37,N52,FALSE)</f>
        <v>2519.2006329688497</v>
      </c>
      <c r="N52">
        <v>20</v>
      </c>
    </row>
    <row r="53" spans="2:14" x14ac:dyDescent="0.25">
      <c r="F53">
        <v>2050</v>
      </c>
      <c r="G53" t="str">
        <f t="shared" si="3"/>
        <v>LO</v>
      </c>
      <c r="J53">
        <f>+VLOOKUP($C$43,config!$D$27:$AG$37,N53,FALSE)</f>
        <v>2408.1271237678347</v>
      </c>
      <c r="N53">
        <v>30</v>
      </c>
    </row>
    <row r="54" spans="2:14" x14ac:dyDescent="0.25">
      <c r="F54">
        <v>0</v>
      </c>
      <c r="G54" t="str">
        <f>+G51</f>
        <v>LO</v>
      </c>
      <c r="J54">
        <v>5</v>
      </c>
    </row>
    <row r="55" spans="2:14" x14ac:dyDescent="0.25">
      <c r="B55" t="str">
        <f>"UC_"&amp;LEFT(config!$C$5,3)&amp;"_"&amp;C55&amp;"_Emissions_Single"</f>
        <v>UC_WAM_RSDCO2_Emissions_Single</v>
      </c>
      <c r="C55" t="s">
        <v>154</v>
      </c>
      <c r="D55" t="str">
        <f>VLOOKUP(D$5, config!$B$4:$O$14,MATCH($F55,config!$B$6:$O$6,),FALSE)</f>
        <v>ENV</v>
      </c>
      <c r="F55">
        <v>2022</v>
      </c>
      <c r="G55" t="str">
        <f>VLOOKUP(G$5, config!$B$4:$O$14,MATCH($F55,config!$B$6:$O$6,),FALSE)</f>
        <v>LO</v>
      </c>
      <c r="H55">
        <f>VLOOKUP(H$5, config!$B$4:$O$14,MATCH($F55,config!$B$6:$O$6,),FALSE)</f>
        <v>1</v>
      </c>
      <c r="J55">
        <f>+VLOOKUP($C$55,config!$D$27:$AG$37,N55,FALSE)</f>
        <v>5787.3846312369369</v>
      </c>
      <c r="K55" t="str">
        <f>"WAM "&amp;C55&amp;" Emissions Bound - Single"</f>
        <v>WAM RSDCO2 Emissions Bound - Single</v>
      </c>
      <c r="N55">
        <v>2</v>
      </c>
    </row>
    <row r="56" spans="2:14" x14ac:dyDescent="0.25">
      <c r="F56">
        <v>2023</v>
      </c>
      <c r="G56" t="str">
        <f>+G55</f>
        <v>LO</v>
      </c>
      <c r="J56">
        <f>+VLOOKUP($C$55,config!$D$27:$AG$37,N56,FALSE)</f>
        <v>5802.1087395543946</v>
      </c>
      <c r="N56">
        <v>3</v>
      </c>
    </row>
    <row r="57" spans="2:14" x14ac:dyDescent="0.25">
      <c r="F57">
        <v>2024</v>
      </c>
      <c r="G57" t="str">
        <f t="shared" ref="G57:G65" si="4">+G56</f>
        <v>LO</v>
      </c>
      <c r="J57">
        <f>+VLOOKUP($C$55,config!$D$27:$AG$37,N57,FALSE)</f>
        <v>5816.8328478718504</v>
      </c>
      <c r="N57">
        <v>4</v>
      </c>
    </row>
    <row r="58" spans="2:14" x14ac:dyDescent="0.25">
      <c r="F58">
        <v>2025</v>
      </c>
      <c r="G58" t="str">
        <f t="shared" si="4"/>
        <v>LO</v>
      </c>
      <c r="J58">
        <f>+VLOOKUP($C$55,config!$D$27:$AG$37,N58,FALSE)</f>
        <v>5769.2727387878758</v>
      </c>
      <c r="N58">
        <v>5</v>
      </c>
    </row>
    <row r="59" spans="2:14" x14ac:dyDescent="0.25">
      <c r="F59">
        <v>2026</v>
      </c>
      <c r="G59" t="str">
        <f t="shared" si="4"/>
        <v>LO</v>
      </c>
      <c r="J59">
        <f>+VLOOKUP($C$55,config!$D$27:$AG$37,N59,FALSE)</f>
        <v>5512.2157131536915</v>
      </c>
      <c r="N59">
        <v>6</v>
      </c>
    </row>
    <row r="60" spans="2:14" x14ac:dyDescent="0.25">
      <c r="F60">
        <v>2027</v>
      </c>
      <c r="G60" t="str">
        <f t="shared" si="4"/>
        <v>LO</v>
      </c>
      <c r="J60">
        <f>+VLOOKUP($C$55,config!$D$27:$AG$37,N60,FALSE)</f>
        <v>5231.7534518544189</v>
      </c>
      <c r="N60">
        <v>7</v>
      </c>
    </row>
    <row r="61" spans="2:14" x14ac:dyDescent="0.25">
      <c r="F61">
        <v>2028</v>
      </c>
      <c r="G61" t="str">
        <f t="shared" si="4"/>
        <v>LO</v>
      </c>
      <c r="J61">
        <f>+VLOOKUP($C$55,config!$D$27:$AG$37,N61,FALSE)</f>
        <v>4926.5099898252511</v>
      </c>
      <c r="N61">
        <v>8</v>
      </c>
    </row>
    <row r="62" spans="2:14" x14ac:dyDescent="0.25">
      <c r="F62">
        <v>2029</v>
      </c>
      <c r="G62" t="str">
        <f t="shared" si="4"/>
        <v>LO</v>
      </c>
      <c r="J62">
        <f>+VLOOKUP($C$55,config!$D$27:$AG$37,N62,FALSE)</f>
        <v>4598.8855348985026</v>
      </c>
      <c r="N62">
        <v>9</v>
      </c>
    </row>
    <row r="63" spans="2:14" x14ac:dyDescent="0.25">
      <c r="F63">
        <v>2030</v>
      </c>
      <c r="G63" t="str">
        <f t="shared" si="4"/>
        <v>LO</v>
      </c>
      <c r="J63">
        <f>+VLOOKUP($C$55,config!$D$27:$AG$37,N63,FALSE)</f>
        <v>4205.2293553764675</v>
      </c>
      <c r="N63">
        <v>10</v>
      </c>
    </row>
    <row r="64" spans="2:14" x14ac:dyDescent="0.25">
      <c r="F64">
        <v>2040</v>
      </c>
      <c r="G64" t="str">
        <f t="shared" si="4"/>
        <v>LO</v>
      </c>
      <c r="J64">
        <f>+VLOOKUP($C$55,config!$D$27:$AG$37,N64,FALSE)</f>
        <v>601.66779632393127</v>
      </c>
      <c r="N64">
        <v>20</v>
      </c>
    </row>
    <row r="65" spans="2:14" x14ac:dyDescent="0.25">
      <c r="F65">
        <v>2050</v>
      </c>
      <c r="G65" t="str">
        <f t="shared" si="4"/>
        <v>LO</v>
      </c>
      <c r="J65">
        <f>+VLOOKUP($C$55,config!$D$27:$AG$37,N65,FALSE)</f>
        <v>221.68962831263147</v>
      </c>
      <c r="N65">
        <v>30</v>
      </c>
    </row>
    <row r="66" spans="2:14" x14ac:dyDescent="0.25">
      <c r="F66">
        <v>0</v>
      </c>
      <c r="G66" t="str">
        <f>+G63</f>
        <v>LO</v>
      </c>
      <c r="J66">
        <v>5</v>
      </c>
    </row>
    <row r="67" spans="2:14" x14ac:dyDescent="0.25">
      <c r="B67" t="str">
        <f>"UC_"&amp;LEFT(config!$C$5,3)&amp;"_"&amp;C67&amp;"_Emissions_Single"</f>
        <v>UC_WAM_SRVCO2N_Emissions_Single</v>
      </c>
      <c r="C67" t="s">
        <v>155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+VLOOKUP($C$67,config!$D$27:$AG$37,N67,FALSE)</f>
        <v>1422.0414021555512</v>
      </c>
      <c r="K67" t="str">
        <f>"WAM "&amp;C67&amp;" Emissions Bound - Single"</f>
        <v>WAM SRVCO2N Emissions Bound - Single</v>
      </c>
      <c r="N67">
        <v>2</v>
      </c>
    </row>
    <row r="68" spans="2:14" x14ac:dyDescent="0.25">
      <c r="F68">
        <v>2023</v>
      </c>
      <c r="G68" t="str">
        <f>+G67</f>
        <v>LO</v>
      </c>
      <c r="J68">
        <f>+VLOOKUP($C$67,config!$D$27:$AG$37,N68,FALSE)</f>
        <v>1395.7876216787199</v>
      </c>
      <c r="N68">
        <v>3</v>
      </c>
    </row>
    <row r="69" spans="2:14" x14ac:dyDescent="0.25">
      <c r="F69">
        <v>2024</v>
      </c>
      <c r="G69" t="str">
        <f t="shared" ref="G69:G77" si="5">+G68</f>
        <v>LO</v>
      </c>
      <c r="J69">
        <f>+VLOOKUP($C$67,config!$D$27:$AG$37,N69,FALSE)</f>
        <v>1369.5338412018882</v>
      </c>
      <c r="N69">
        <v>4</v>
      </c>
    </row>
    <row r="70" spans="2:14" x14ac:dyDescent="0.25">
      <c r="F70">
        <v>2025</v>
      </c>
      <c r="G70" t="str">
        <f t="shared" si="5"/>
        <v>LO</v>
      </c>
      <c r="J70">
        <f>+VLOOKUP($C$67,config!$D$27:$AG$37,N70,FALSE)</f>
        <v>1345.9695689087916</v>
      </c>
      <c r="N70">
        <v>5</v>
      </c>
    </row>
    <row r="71" spans="2:14" x14ac:dyDescent="0.25">
      <c r="F71">
        <v>2026</v>
      </c>
      <c r="G71" t="str">
        <f t="shared" si="5"/>
        <v>LO</v>
      </c>
      <c r="J71">
        <f>+VLOOKUP($C$67,config!$D$27:$AG$37,N71,FALSE)</f>
        <v>1259.7016813985983</v>
      </c>
      <c r="N71">
        <v>6</v>
      </c>
    </row>
    <row r="72" spans="2:14" x14ac:dyDescent="0.25">
      <c r="F72">
        <v>2027</v>
      </c>
      <c r="G72" t="str">
        <f t="shared" si="5"/>
        <v>LO</v>
      </c>
      <c r="J72">
        <f>+VLOOKUP($C$67,config!$D$27:$AG$37,N72,FALSE)</f>
        <v>1166.6069431625792</v>
      </c>
      <c r="N72">
        <v>7</v>
      </c>
    </row>
    <row r="73" spans="2:14" x14ac:dyDescent="0.25">
      <c r="F73">
        <v>2028</v>
      </c>
      <c r="G73" t="str">
        <f t="shared" si="5"/>
        <v>LO</v>
      </c>
      <c r="J73">
        <f>+VLOOKUP($C$67,config!$D$27:$AG$37,N73,FALSE)</f>
        <v>1055.3871276451755</v>
      </c>
      <c r="N73">
        <v>8</v>
      </c>
    </row>
    <row r="74" spans="2:14" x14ac:dyDescent="0.25">
      <c r="F74">
        <v>2029</v>
      </c>
      <c r="G74" t="str">
        <f t="shared" si="5"/>
        <v>LO</v>
      </c>
      <c r="J74">
        <f>+VLOOKUP($C$67,config!$D$27:$AG$37,N74,FALSE)</f>
        <v>898.03479076139524</v>
      </c>
      <c r="N74">
        <v>9</v>
      </c>
    </row>
    <row r="75" spans="2:14" x14ac:dyDescent="0.25">
      <c r="F75">
        <v>2030</v>
      </c>
      <c r="G75" t="str">
        <f t="shared" si="5"/>
        <v>LO</v>
      </c>
      <c r="J75">
        <f>+VLOOKUP($C$67,config!$D$27:$AG$37,N75,FALSE)</f>
        <v>611.74492139824611</v>
      </c>
      <c r="N75">
        <v>10</v>
      </c>
    </row>
    <row r="76" spans="2:14" x14ac:dyDescent="0.25">
      <c r="F76">
        <v>2040</v>
      </c>
      <c r="G76" t="str">
        <f t="shared" si="5"/>
        <v>LO</v>
      </c>
      <c r="J76">
        <f>+VLOOKUP($C$67,config!$D$27:$AG$37,N76,FALSE)</f>
        <v>232.90790342038849</v>
      </c>
      <c r="N76">
        <v>20</v>
      </c>
    </row>
    <row r="77" spans="2:14" x14ac:dyDescent="0.25">
      <c r="F77">
        <v>2050</v>
      </c>
      <c r="G77" t="str">
        <f t="shared" si="5"/>
        <v>LO</v>
      </c>
      <c r="J77">
        <f>+VLOOKUP($C$67,config!$D$27:$AG$37,N77,FALSE)</f>
        <v>51.655289689340393</v>
      </c>
      <c r="N77">
        <v>30</v>
      </c>
    </row>
    <row r="78" spans="2:14" x14ac:dyDescent="0.25">
      <c r="F78">
        <v>0</v>
      </c>
      <c r="G78" t="str">
        <f>+G75</f>
        <v>LO</v>
      </c>
      <c r="J78">
        <v>5</v>
      </c>
    </row>
    <row r="79" spans="2:14" x14ac:dyDescent="0.25">
      <c r="B79" t="str">
        <f>"UC_"&amp;LEFT(config!$C$5,3)&amp;"_"&amp;C79&amp;"_Emissions_Single"</f>
        <v>UC_WAM_TRACO2N_Emissions_Single</v>
      </c>
      <c r="C79" t="s">
        <v>156</v>
      </c>
      <c r="D79" t="str">
        <f>VLOOKUP(D$5, config!$B$4:$O$14,MATCH($F79,config!$B$6:$O$6,),FALSE)</f>
        <v>ENV</v>
      </c>
      <c r="F79">
        <v>2022</v>
      </c>
      <c r="G79" t="str">
        <f>VLOOKUP(G$5, config!$B$4:$O$14,MATCH($F79,config!$B$6:$O$6,),FALSE)</f>
        <v>LO</v>
      </c>
      <c r="H79">
        <f>VLOOKUP(H$5, config!$B$4:$O$14,MATCH($F79,config!$B$6:$O$6,),FALSE)</f>
        <v>1</v>
      </c>
      <c r="J79">
        <f>+VLOOKUP($C$79,config!$D$27:$AG$37,N79,FALSE)</f>
        <v>11751.285849194741</v>
      </c>
      <c r="K79" t="str">
        <f>"WAM "&amp;C79&amp;" Emissions Bound - Single"</f>
        <v>WAM TRACO2N Emissions Bound - Single</v>
      </c>
      <c r="N79">
        <v>2</v>
      </c>
    </row>
    <row r="80" spans="2:14" x14ac:dyDescent="0.25">
      <c r="F80">
        <v>2023</v>
      </c>
      <c r="G80" t="str">
        <f>+G79</f>
        <v>LO</v>
      </c>
      <c r="J80">
        <f>+VLOOKUP($C$79,config!$D$27:$AG$37,N80,FALSE)</f>
        <v>11772.260861555227</v>
      </c>
      <c r="N80">
        <v>3</v>
      </c>
    </row>
    <row r="81" spans="6:14" x14ac:dyDescent="0.25">
      <c r="F81">
        <v>2024</v>
      </c>
      <c r="G81" t="str">
        <f t="shared" ref="G81:G89" si="6">+G80</f>
        <v>LO</v>
      </c>
      <c r="J81">
        <f>+VLOOKUP($C$79,config!$D$27:$AG$37,N81,FALSE)</f>
        <v>11545.274814918552</v>
      </c>
      <c r="N81">
        <v>4</v>
      </c>
    </row>
    <row r="82" spans="6:14" x14ac:dyDescent="0.25">
      <c r="F82">
        <v>2025</v>
      </c>
      <c r="G82" t="str">
        <f t="shared" si="6"/>
        <v>LO</v>
      </c>
      <c r="J82">
        <f>+VLOOKUP($C$79,config!$D$27:$AG$37,N82,FALSE)</f>
        <v>11389.512601846327</v>
      </c>
      <c r="N82">
        <v>5</v>
      </c>
    </row>
    <row r="83" spans="6:14" x14ac:dyDescent="0.25">
      <c r="F83">
        <v>2026</v>
      </c>
      <c r="G83" t="str">
        <f t="shared" si="6"/>
        <v>LO</v>
      </c>
      <c r="J83">
        <f>+VLOOKUP($C$79,config!$D$27:$AG$37,N83,FALSE)</f>
        <v>10896.081330081059</v>
      </c>
      <c r="N83">
        <v>6</v>
      </c>
    </row>
    <row r="84" spans="6:14" x14ac:dyDescent="0.25">
      <c r="F84">
        <v>2027</v>
      </c>
      <c r="G84" t="str">
        <f t="shared" si="6"/>
        <v>LO</v>
      </c>
      <c r="J84">
        <f>+VLOOKUP($C$79,config!$D$27:$AG$37,N84,FALSE)</f>
        <v>10391.935828573485</v>
      </c>
      <c r="N84">
        <v>7</v>
      </c>
    </row>
    <row r="85" spans="6:14" x14ac:dyDescent="0.25">
      <c r="F85">
        <v>2028</v>
      </c>
      <c r="G85" t="str">
        <f t="shared" si="6"/>
        <v>LO</v>
      </c>
      <c r="J85">
        <f>+VLOOKUP($C$79,config!$D$27:$AG$37,N85,FALSE)</f>
        <v>9868.8354853430083</v>
      </c>
      <c r="N85">
        <v>8</v>
      </c>
    </row>
    <row r="86" spans="6:14" x14ac:dyDescent="0.25">
      <c r="F86">
        <v>2029</v>
      </c>
      <c r="G86" t="str">
        <f t="shared" si="6"/>
        <v>LO</v>
      </c>
      <c r="J86">
        <f>+VLOOKUP($C$79,config!$D$27:$AG$37,N86,FALSE)</f>
        <v>9320.5896191420998</v>
      </c>
      <c r="N86">
        <v>9</v>
      </c>
    </row>
    <row r="87" spans="6:14" x14ac:dyDescent="0.25">
      <c r="F87">
        <v>2030</v>
      </c>
      <c r="G87" t="str">
        <f t="shared" si="6"/>
        <v>LO</v>
      </c>
      <c r="J87">
        <f>+VLOOKUP($C$79,config!$D$27:$AG$37,N87,FALSE)</f>
        <v>8730.4956604229301</v>
      </c>
      <c r="N87">
        <v>10</v>
      </c>
    </row>
    <row r="88" spans="6:14" x14ac:dyDescent="0.25">
      <c r="F88">
        <v>2040</v>
      </c>
      <c r="G88" t="str">
        <f t="shared" si="6"/>
        <v>LO</v>
      </c>
      <c r="J88">
        <f>+VLOOKUP($C$79,config!$D$27:$AG$37,N88,FALSE)</f>
        <v>5656.7097625333236</v>
      </c>
      <c r="N88">
        <v>20</v>
      </c>
    </row>
    <row r="89" spans="6:14" x14ac:dyDescent="0.25">
      <c r="F89">
        <v>2050</v>
      </c>
      <c r="G89" t="str">
        <f t="shared" si="6"/>
        <v>LO</v>
      </c>
      <c r="J89">
        <f>+VLOOKUP($C$79,config!$D$27:$AG$37,N89,FALSE)</f>
        <v>4657.6217359853063</v>
      </c>
      <c r="N89">
        <v>30</v>
      </c>
    </row>
    <row r="90" spans="6:14" x14ac:dyDescent="0.25">
      <c r="F90">
        <v>0</v>
      </c>
      <c r="G90" t="str">
        <f>+G87</f>
        <v>LO</v>
      </c>
      <c r="J9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15" sqref="B15"/>
    </sheetView>
  </sheetViews>
  <sheetFormatPr defaultColWidth="9.140625" defaultRowHeight="15" x14ac:dyDescent="0.2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 x14ac:dyDescent="0.25">
      <c r="A1" t="s">
        <v>65</v>
      </c>
    </row>
    <row r="2" spans="1:11" x14ac:dyDescent="0.25">
      <c r="B2" s="9"/>
    </row>
    <row r="3" spans="1:11" x14ac:dyDescent="0.25">
      <c r="B3" s="9"/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25">
      <c r="B7" t="str">
        <f>VLOOKUP(B$5, config!$B$4:$O$14,2,FALSE) &amp; "_Multi"</f>
        <v>UC_WAM_CO2_Emissions_Multi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WAM CO2 Emissions Bound - Multi</v>
      </c>
    </row>
    <row r="8" spans="1:11" x14ac:dyDescent="0.2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2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2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2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2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2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33403.510410036513</v>
      </c>
    </row>
    <row r="14" spans="1:11" x14ac:dyDescent="0.2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2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33183.978436940459</v>
      </c>
    </row>
    <row r="16" spans="1:11" x14ac:dyDescent="0.2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2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32441.107494343385</v>
      </c>
    </row>
    <row r="18" spans="2:10" x14ac:dyDescent="0.2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2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31416.730569184929</v>
      </c>
    </row>
    <row r="20" spans="2:10" x14ac:dyDescent="0.2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2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29441.229319207665</v>
      </c>
    </row>
    <row r="22" spans="2:10" x14ac:dyDescent="0.2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2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27503.787690498513</v>
      </c>
    </row>
    <row r="24" spans="2:10" x14ac:dyDescent="0.2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2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25700.949786210538</v>
      </c>
    </row>
    <row r="26" spans="2:10" x14ac:dyDescent="0.2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2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23316.871527694617</v>
      </c>
    </row>
    <row r="28" spans="2:10" x14ac:dyDescent="0.2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2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12293.968889487049</v>
      </c>
    </row>
    <row r="30" spans="2:10" x14ac:dyDescent="0.2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2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zoomScale="80" zoomScaleNormal="80" workbookViewId="0">
      <selection activeCell="B49" sqref="B49"/>
    </sheetView>
  </sheetViews>
  <sheetFormatPr defaultRowHeight="15" x14ac:dyDescent="0.25"/>
  <cols>
    <col min="1" max="1" width="47.85546875" customWidth="1"/>
  </cols>
  <sheetData>
    <row r="1" spans="1:30" s="33" customFormat="1" x14ac:dyDescent="0.2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25">
      <c r="A2" s="34" t="s">
        <v>104</v>
      </c>
      <c r="B2" s="35">
        <v>10078.17419659631</v>
      </c>
      <c r="C2" s="36">
        <v>7513.4372191593648</v>
      </c>
      <c r="D2" s="36">
        <v>7563.0504126749101</v>
      </c>
      <c r="E2" s="36">
        <v>7036.3954927279619</v>
      </c>
      <c r="F2" s="36">
        <v>6857.9171611637348</v>
      </c>
      <c r="G2" s="36">
        <v>5809.9609892605013</v>
      </c>
      <c r="H2" s="36">
        <v>4902.7255327184621</v>
      </c>
      <c r="I2" s="36">
        <v>4321.493889117628</v>
      </c>
      <c r="J2" s="36">
        <v>3850.5055242970939</v>
      </c>
      <c r="K2" s="36">
        <v>4063.2631052731685</v>
      </c>
      <c r="L2" s="36">
        <v>3214.6110550001813</v>
      </c>
      <c r="M2" s="36">
        <v>3315.184586412734</v>
      </c>
      <c r="N2" s="36">
        <v>3369.5903668576602</v>
      </c>
      <c r="O2" s="36">
        <v>3790.7215198424606</v>
      </c>
      <c r="P2" s="36">
        <v>3539.0774272027561</v>
      </c>
      <c r="Q2" s="36">
        <v>3488.6029652109178</v>
      </c>
      <c r="R2" s="36">
        <v>3678.9389230482375</v>
      </c>
      <c r="S2" s="36">
        <v>3330.4240733274082</v>
      </c>
      <c r="T2" s="36">
        <v>2835.1798735838352</v>
      </c>
      <c r="U2" s="36">
        <v>2717.7508151975021</v>
      </c>
      <c r="V2" s="36">
        <v>2479.0199768124826</v>
      </c>
      <c r="W2" s="36">
        <v>2740.4355845417404</v>
      </c>
      <c r="X2" s="36">
        <v>2511.1007149853044</v>
      </c>
      <c r="Y2" s="36">
        <v>3039.3957695682475</v>
      </c>
      <c r="Z2" s="36">
        <v>2508.2958915408303</v>
      </c>
      <c r="AA2" s="36">
        <v>2617.453359872482</v>
      </c>
      <c r="AB2" s="36">
        <v>2541.3026179139547</v>
      </c>
      <c r="AC2" s="36">
        <v>2422.4906029711028</v>
      </c>
      <c r="AD2" s="36">
        <v>2716.7206529838886</v>
      </c>
    </row>
    <row r="3" spans="1:30" x14ac:dyDescent="0.25">
      <c r="A3" s="37" t="s">
        <v>105</v>
      </c>
      <c r="B3" s="35">
        <v>9613.3590136208732</v>
      </c>
      <c r="C3" s="38">
        <v>7082.0543794604437</v>
      </c>
      <c r="D3" s="38">
        <v>7160.2290214620507</v>
      </c>
      <c r="E3" s="38">
        <v>6636.0218858858243</v>
      </c>
      <c r="F3" s="38">
        <v>6456.6419093193645</v>
      </c>
      <c r="G3" s="38">
        <v>5416.0817441254321</v>
      </c>
      <c r="H3" s="38">
        <v>4515.710809292631</v>
      </c>
      <c r="I3" s="38">
        <v>3971.465461881377</v>
      </c>
      <c r="J3" s="38">
        <v>3480.348123741157</v>
      </c>
      <c r="K3" s="38">
        <v>3692.5095443408768</v>
      </c>
      <c r="L3" s="38">
        <v>2850.3313116738445</v>
      </c>
      <c r="M3" s="38">
        <v>2951.3453383539427</v>
      </c>
      <c r="N3" s="38">
        <v>3036.2831575432515</v>
      </c>
      <c r="O3" s="38">
        <v>3426.1154425117852</v>
      </c>
      <c r="P3" s="38">
        <v>3177.3229065379037</v>
      </c>
      <c r="Q3" s="38">
        <v>3128.2805222555912</v>
      </c>
      <c r="R3" s="38">
        <v>3318.6451618890096</v>
      </c>
      <c r="S3" s="38">
        <v>3003.4860923022179</v>
      </c>
      <c r="T3" s="38">
        <v>2482.8263118046075</v>
      </c>
      <c r="U3" s="38">
        <v>2367.1819102220052</v>
      </c>
      <c r="V3" s="38">
        <v>2131.0086209067067</v>
      </c>
      <c r="W3" s="38">
        <v>2391.7482754373796</v>
      </c>
      <c r="X3" s="38">
        <v>2164.8561984458447</v>
      </c>
      <c r="Y3" s="38">
        <v>2690.5644241273258</v>
      </c>
      <c r="Z3" s="38">
        <v>2163.5891109922741</v>
      </c>
      <c r="AA3" s="38">
        <v>2272.207895313265</v>
      </c>
      <c r="AB3" s="38">
        <v>2197.1201837798599</v>
      </c>
      <c r="AC3" s="38">
        <v>2079.3419190213372</v>
      </c>
      <c r="AD3" s="38">
        <v>2371.7528026035925</v>
      </c>
    </row>
    <row r="4" spans="1:30" x14ac:dyDescent="0.2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2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25">
      <c r="A6" s="37" t="s">
        <v>108</v>
      </c>
      <c r="B6" s="35">
        <v>89.597417241624456</v>
      </c>
      <c r="C6" s="38">
        <v>90.571405736511593</v>
      </c>
      <c r="D6" s="38">
        <v>92.041582292535693</v>
      </c>
      <c r="E6" s="38">
        <v>90.681709084263105</v>
      </c>
      <c r="F6" s="38">
        <v>91.583354086495618</v>
      </c>
      <c r="G6" s="38">
        <v>84.187347377194627</v>
      </c>
      <c r="H6" s="38">
        <v>77.322825667957005</v>
      </c>
      <c r="I6" s="38">
        <v>70.36815452046234</v>
      </c>
      <c r="J6" s="38">
        <v>60.46550279806268</v>
      </c>
      <c r="K6" s="38">
        <v>61.061663174417525</v>
      </c>
      <c r="L6" s="38">
        <v>54.587845568462548</v>
      </c>
      <c r="M6" s="38">
        <v>54.147350300917168</v>
      </c>
      <c r="N6" s="38">
        <v>53.646936598621039</v>
      </c>
      <c r="O6" s="38">
        <v>54.91417957280089</v>
      </c>
      <c r="P6" s="38">
        <v>52.062622906977843</v>
      </c>
      <c r="Q6" s="38">
        <v>50.630545197452001</v>
      </c>
      <c r="R6" s="38">
        <v>50.601863401353505</v>
      </c>
      <c r="S6" s="38">
        <v>47.281970563584039</v>
      </c>
      <c r="T6" s="38">
        <v>42.665926275534858</v>
      </c>
      <c r="U6" s="38">
        <v>40.881269471803876</v>
      </c>
      <c r="V6" s="38">
        <v>38.323720402082877</v>
      </c>
      <c r="W6" s="38">
        <v>38.999673600667649</v>
      </c>
      <c r="X6" s="38">
        <v>36.556881035766651</v>
      </c>
      <c r="Y6" s="38">
        <v>39.143709937228849</v>
      </c>
      <c r="Z6" s="38">
        <v>35.019145044863393</v>
      </c>
      <c r="AA6" s="38">
        <v>35.557829055524216</v>
      </c>
      <c r="AB6" s="38">
        <v>34.494798630401952</v>
      </c>
      <c r="AC6" s="38">
        <v>33.46104844607278</v>
      </c>
      <c r="AD6" s="38">
        <v>35.280214876603118</v>
      </c>
    </row>
    <row r="7" spans="1:30" x14ac:dyDescent="0.25">
      <c r="A7" s="34" t="s">
        <v>109</v>
      </c>
      <c r="B7" s="35">
        <v>5787.3846312369369</v>
      </c>
      <c r="C7" s="36">
        <v>5802.1087395543946</v>
      </c>
      <c r="D7" s="36">
        <v>5816.8328478718504</v>
      </c>
      <c r="E7" s="36">
        <v>5769.2727387878758</v>
      </c>
      <c r="F7" s="36">
        <v>5512.2157131536915</v>
      </c>
      <c r="G7" s="36">
        <v>5231.7534518544189</v>
      </c>
      <c r="H7" s="36">
        <v>4926.5099898252511</v>
      </c>
      <c r="I7" s="36">
        <v>4598.8855348985026</v>
      </c>
      <c r="J7" s="36">
        <v>4205.2293553764675</v>
      </c>
      <c r="K7" s="36">
        <v>3788.3545642487284</v>
      </c>
      <c r="L7" s="36">
        <v>3346.4056220821881</v>
      </c>
      <c r="M7" s="36">
        <v>2904.3643350117818</v>
      </c>
      <c r="N7" s="36">
        <v>2462.329935993007</v>
      </c>
      <c r="O7" s="36">
        <v>2091.1775647069535</v>
      </c>
      <c r="P7" s="36">
        <v>1723.1927021189308</v>
      </c>
      <c r="Q7" s="36">
        <v>1416.5221774547981</v>
      </c>
      <c r="R7" s="36">
        <v>1075.515652080484</v>
      </c>
      <c r="S7" s="36">
        <v>822.45215462303349</v>
      </c>
      <c r="T7" s="36">
        <v>601.66779632393127</v>
      </c>
      <c r="U7" s="36">
        <v>516.22328622710972</v>
      </c>
      <c r="V7" s="36">
        <v>433.16771196297293</v>
      </c>
      <c r="W7" s="36">
        <v>353.95999199484231</v>
      </c>
      <c r="X7" s="36">
        <v>276.13781919337589</v>
      </c>
      <c r="Y7" s="36">
        <v>249.66990796761934</v>
      </c>
      <c r="Z7" s="36">
        <v>223.8060065898199</v>
      </c>
      <c r="AA7" s="36">
        <v>223.35072914530275</v>
      </c>
      <c r="AB7" s="36">
        <v>222.90220065807932</v>
      </c>
      <c r="AC7" s="36">
        <v>222.41949614673661</v>
      </c>
      <c r="AD7" s="36">
        <v>221.68962831263147</v>
      </c>
    </row>
    <row r="8" spans="1:30" x14ac:dyDescent="0.2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4019.2701170807081</v>
      </c>
      <c r="F8" s="36">
        <v>3986.1050473111</v>
      </c>
      <c r="G8" s="36">
        <v>3912.5830053819827</v>
      </c>
      <c r="H8" s="36">
        <v>3798.4786566411562</v>
      </c>
      <c r="I8" s="36">
        <v>3552.8542597537712</v>
      </c>
      <c r="J8" s="36">
        <v>2909.4339881243873</v>
      </c>
      <c r="K8" s="36">
        <v>2847.8322674298165</v>
      </c>
      <c r="L8" s="36">
        <v>2776.4154912504732</v>
      </c>
      <c r="M8" s="36">
        <v>2703.0088490535054</v>
      </c>
      <c r="N8" s="36">
        <v>2658.1625033771188</v>
      </c>
      <c r="O8" s="36">
        <v>2561.6116133565324</v>
      </c>
      <c r="P8" s="36">
        <v>2463.744144671397</v>
      </c>
      <c r="Q8" s="36">
        <v>2369.1414907375624</v>
      </c>
      <c r="R8" s="36">
        <v>2265.0738268217588</v>
      </c>
      <c r="S8" s="36">
        <v>2159.982585422832</v>
      </c>
      <c r="T8" s="36">
        <v>2053.8029946728061</v>
      </c>
      <c r="U8" s="36">
        <v>1931.0260686995762</v>
      </c>
      <c r="V8" s="36">
        <v>1808.1551682877478</v>
      </c>
      <c r="W8" s="36">
        <v>1684.7901973063406</v>
      </c>
      <c r="X8" s="36">
        <v>1562.2253649077907</v>
      </c>
      <c r="Y8" s="36">
        <v>1473.8846774841279</v>
      </c>
      <c r="Z8" s="36">
        <v>1416.5631378145097</v>
      </c>
      <c r="AA8" s="36">
        <v>1407.481615155521</v>
      </c>
      <c r="AB8" s="36">
        <v>1336.1234820053139</v>
      </c>
      <c r="AC8" s="36">
        <v>1316.1168959329025</v>
      </c>
      <c r="AD8" s="36">
        <v>1315.4733348397583</v>
      </c>
    </row>
    <row r="9" spans="1:30" x14ac:dyDescent="0.25">
      <c r="A9" s="34" t="s">
        <v>111</v>
      </c>
      <c r="B9" s="35">
        <v>1422.0414021555512</v>
      </c>
      <c r="C9" s="36">
        <v>1395.7876216787199</v>
      </c>
      <c r="D9" s="36">
        <v>1369.5338412018882</v>
      </c>
      <c r="E9" s="36">
        <v>1345.9695689087916</v>
      </c>
      <c r="F9" s="36">
        <v>1259.7016813985983</v>
      </c>
      <c r="G9" s="36">
        <v>1166.6069431625792</v>
      </c>
      <c r="H9" s="36">
        <v>1055.3871276451755</v>
      </c>
      <c r="I9" s="36">
        <v>898.03479076139524</v>
      </c>
      <c r="J9" s="36">
        <v>611.74492139824611</v>
      </c>
      <c r="K9" s="36">
        <v>571.70561619797343</v>
      </c>
      <c r="L9" s="36">
        <v>529.94566616960515</v>
      </c>
      <c r="M9" s="36">
        <v>486.33145740920054</v>
      </c>
      <c r="N9" s="36">
        <v>438.96520625537732</v>
      </c>
      <c r="O9" s="36">
        <v>388.35330489967572</v>
      </c>
      <c r="P9" s="36">
        <v>351.92956079592307</v>
      </c>
      <c r="Q9" s="36">
        <v>328.81334683314981</v>
      </c>
      <c r="R9" s="36">
        <v>294.2364275033475</v>
      </c>
      <c r="S9" s="36">
        <v>262.25838593024667</v>
      </c>
      <c r="T9" s="36">
        <v>232.90790342038849</v>
      </c>
      <c r="U9" s="36">
        <v>200.95120594143378</v>
      </c>
      <c r="V9" s="36">
        <v>170.47621892233371</v>
      </c>
      <c r="W9" s="36">
        <v>140.81056068401404</v>
      </c>
      <c r="X9" s="36">
        <v>111.75308396122765</v>
      </c>
      <c r="Y9" s="36">
        <v>90.835508341726552</v>
      </c>
      <c r="Z9" s="36">
        <v>75.696200139392062</v>
      </c>
      <c r="AA9" s="36">
        <v>72.773586320381298</v>
      </c>
      <c r="AB9" s="36">
        <v>56.319182373843432</v>
      </c>
      <c r="AC9" s="36">
        <v>51.435891355519004</v>
      </c>
      <c r="AD9" s="36">
        <v>51.655289689340393</v>
      </c>
    </row>
    <row r="10" spans="1:30" x14ac:dyDescent="0.25">
      <c r="A10" s="34" t="s">
        <v>112</v>
      </c>
      <c r="B10" s="35">
        <v>11751.285849194741</v>
      </c>
      <c r="C10" s="36">
        <v>11772.260861555227</v>
      </c>
      <c r="D10" s="36">
        <v>11545.274814918552</v>
      </c>
      <c r="E10" s="36">
        <v>11389.512601846327</v>
      </c>
      <c r="F10" s="36">
        <v>10896.081330081059</v>
      </c>
      <c r="G10" s="36">
        <v>10391.935828573485</v>
      </c>
      <c r="H10" s="36">
        <v>9868.8354853430083</v>
      </c>
      <c r="I10" s="36">
        <v>9320.5896191420998</v>
      </c>
      <c r="J10" s="36">
        <v>8730.4956604229301</v>
      </c>
      <c r="K10" s="36">
        <v>8404.7926196357839</v>
      </c>
      <c r="L10" s="36">
        <v>8081.072180275959</v>
      </c>
      <c r="M10" s="36">
        <v>7760.6581525979482</v>
      </c>
      <c r="N10" s="36">
        <v>7446.5169697090341</v>
      </c>
      <c r="O10" s="36">
        <v>7127.056539484227</v>
      </c>
      <c r="P10" s="36">
        <v>6802.5486520807663</v>
      </c>
      <c r="Q10" s="36">
        <v>6491.1723642057896</v>
      </c>
      <c r="R10" s="36">
        <v>6195.5920165951156</v>
      </c>
      <c r="S10" s="36">
        <v>5919.4014652098003</v>
      </c>
      <c r="T10" s="36">
        <v>5656.7097625333236</v>
      </c>
      <c r="U10" s="36">
        <v>5401.7627869292592</v>
      </c>
      <c r="V10" s="36">
        <v>5224.4147063562241</v>
      </c>
      <c r="W10" s="36">
        <v>5154.2100003497271</v>
      </c>
      <c r="X10" s="36">
        <v>5073.5627308008916</v>
      </c>
      <c r="Y10" s="36">
        <v>4979.3926560748514</v>
      </c>
      <c r="Z10" s="36">
        <v>4892.119209040633</v>
      </c>
      <c r="AA10" s="36">
        <v>4817.1807917726301</v>
      </c>
      <c r="AB10" s="36">
        <v>4750.52036908025</v>
      </c>
      <c r="AC10" s="36">
        <v>4696.6216678669534</v>
      </c>
      <c r="AD10" s="36">
        <v>4657.6217359853063</v>
      </c>
    </row>
    <row r="11" spans="1:30" x14ac:dyDescent="0.2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25">
      <c r="A12" s="37" t="s">
        <v>114</v>
      </c>
      <c r="B12" s="35">
        <v>11138.978381741788</v>
      </c>
      <c r="C12" s="38">
        <v>11150.808736520959</v>
      </c>
      <c r="D12" s="38">
        <v>10928.353497538677</v>
      </c>
      <c r="E12" s="38">
        <v>10773.458547207118</v>
      </c>
      <c r="F12" s="38">
        <v>10284.262240629829</v>
      </c>
      <c r="G12" s="38">
        <v>9784.181985230156</v>
      </c>
      <c r="H12" s="38">
        <v>9268.990680959063</v>
      </c>
      <c r="I12" s="38">
        <v>8735.6868120845011</v>
      </c>
      <c r="J12" s="38">
        <v>8180.5962288026622</v>
      </c>
      <c r="K12" s="38">
        <v>7859.3764260127282</v>
      </c>
      <c r="L12" s="38">
        <v>7540.5426095120747</v>
      </c>
      <c r="M12" s="38">
        <v>7225.6748983468779</v>
      </c>
      <c r="N12" s="38">
        <v>6916.0355050524449</v>
      </c>
      <c r="O12" s="38">
        <v>6602.9448355819804</v>
      </c>
      <c r="P12" s="38">
        <v>6284.4012357355714</v>
      </c>
      <c r="Q12" s="38">
        <v>5978.5973669002851</v>
      </c>
      <c r="R12" s="38">
        <v>5689.4693055385796</v>
      </c>
      <c r="S12" s="38">
        <v>5419.2834396222106</v>
      </c>
      <c r="T12" s="38">
        <v>5162.4262721542455</v>
      </c>
      <c r="U12" s="38">
        <v>4912.4951412211731</v>
      </c>
      <c r="V12" s="38">
        <v>4740.0157941879806</v>
      </c>
      <c r="W12" s="38">
        <v>4674.9371306321618</v>
      </c>
      <c r="X12" s="38">
        <v>4599.0178341060373</v>
      </c>
      <c r="Y12" s="38">
        <v>4509.2274605617858</v>
      </c>
      <c r="Z12" s="38">
        <v>4424.8259565036351</v>
      </c>
      <c r="AA12" s="38">
        <v>4350.3265132259603</v>
      </c>
      <c r="AB12" s="38">
        <v>4286.2177363010805</v>
      </c>
      <c r="AC12" s="38">
        <v>4233.0151879583327</v>
      </c>
      <c r="AD12" s="38">
        <v>4194.1924697764916</v>
      </c>
    </row>
    <row r="13" spans="1:30" x14ac:dyDescent="0.2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2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25">
      <c r="A15" s="37" t="s">
        <v>117</v>
      </c>
      <c r="B15" s="35">
        <v>155.12307067247363</v>
      </c>
      <c r="C15" s="38">
        <v>154.66320672649542</v>
      </c>
      <c r="D15" s="38">
        <v>153.38060329781899</v>
      </c>
      <c r="E15" s="38">
        <v>154.68012393518433</v>
      </c>
      <c r="F15" s="38">
        <v>150.18844868647403</v>
      </c>
      <c r="G15" s="38">
        <v>144.5327380718785</v>
      </c>
      <c r="H15" s="38">
        <v>136.38342320267026</v>
      </c>
      <c r="I15" s="38">
        <v>121.16064924740058</v>
      </c>
      <c r="J15" s="38">
        <v>85.864463897049035</v>
      </c>
      <c r="K15" s="38">
        <v>81.381225899837148</v>
      </c>
      <c r="L15" s="38">
        <v>76.494603040665254</v>
      </c>
      <c r="M15" s="38">
        <v>70.948286527850101</v>
      </c>
      <c r="N15" s="38">
        <v>66.446496933370554</v>
      </c>
      <c r="O15" s="38">
        <v>60.076736179028039</v>
      </c>
      <c r="P15" s="38">
        <v>54.112448621976142</v>
      </c>
      <c r="Q15" s="38">
        <v>48.540029582285953</v>
      </c>
      <c r="R15" s="38">
        <v>42.087743333317093</v>
      </c>
      <c r="S15" s="38">
        <v>36.083057864370261</v>
      </c>
      <c r="T15" s="38">
        <v>30.248522655858878</v>
      </c>
      <c r="U15" s="38">
        <v>25.232677984866466</v>
      </c>
      <c r="V15" s="38">
        <v>20.36394444502432</v>
      </c>
      <c r="W15" s="38">
        <v>15.237901994345433</v>
      </c>
      <c r="X15" s="38">
        <v>10.509928971634466</v>
      </c>
      <c r="Y15" s="38">
        <v>6.1302277898467397</v>
      </c>
      <c r="Z15" s="38">
        <v>3.2582848137788512</v>
      </c>
      <c r="AA15" s="38">
        <v>2.8193108234505209</v>
      </c>
      <c r="AB15" s="38">
        <v>0.26766505594968487</v>
      </c>
      <c r="AC15" s="38">
        <v>-0.42848781459894458</v>
      </c>
      <c r="AD15" s="38">
        <v>-0.60570151440427256</v>
      </c>
    </row>
    <row r="16" spans="1:30" x14ac:dyDescent="0.2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2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2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2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2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2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25">
      <c r="A22" s="34" t="s">
        <v>125</v>
      </c>
      <c r="B22" s="35">
        <v>741.27435456838998</v>
      </c>
      <c r="C22" s="36">
        <v>727.55763007877363</v>
      </c>
      <c r="D22" s="36">
        <v>726.73158626466636</v>
      </c>
      <c r="E22" s="36">
        <v>679.44606773664384</v>
      </c>
      <c r="F22" s="36">
        <v>651.01605952124271</v>
      </c>
      <c r="G22" s="36">
        <v>642.12670371673255</v>
      </c>
      <c r="H22" s="36">
        <v>621.67637546182698</v>
      </c>
      <c r="I22" s="36">
        <v>615.41269410169491</v>
      </c>
      <c r="J22" s="36">
        <v>622.56029652086113</v>
      </c>
      <c r="K22" s="36">
        <v>636.78586963206601</v>
      </c>
      <c r="L22" s="36">
        <v>639.97503980295392</v>
      </c>
      <c r="M22" s="36">
        <v>655.87092732629549</v>
      </c>
      <c r="N22" s="36">
        <v>676.97241800514155</v>
      </c>
      <c r="O22" s="36">
        <v>703.34649851677079</v>
      </c>
      <c r="P22" s="36">
        <v>730.14489972531169</v>
      </c>
      <c r="Q22" s="36">
        <v>755.16826057109995</v>
      </c>
      <c r="R22" s="36">
        <v>786.13604756565132</v>
      </c>
      <c r="S22" s="36">
        <v>815.51355284667363</v>
      </c>
      <c r="T22" s="36">
        <v>856.45611223819049</v>
      </c>
      <c r="U22" s="36">
        <v>895.5054667657032</v>
      </c>
      <c r="V22" s="36">
        <v>934.94238601236611</v>
      </c>
      <c r="W22" s="36">
        <v>974.74496803584407</v>
      </c>
      <c r="X22" s="36">
        <v>1017.2768529751816</v>
      </c>
      <c r="Y22" s="36">
        <v>1057.0331326169796</v>
      </c>
      <c r="Z22" s="36">
        <v>1097.6400883054771</v>
      </c>
      <c r="AA22" s="36">
        <v>1138.2111307772695</v>
      </c>
      <c r="AB22" s="36">
        <v>1179.2427152367632</v>
      </c>
      <c r="AC22" s="36">
        <v>1220.416874486551</v>
      </c>
      <c r="AD22" s="36">
        <v>1261.4521595571523</v>
      </c>
    </row>
    <row r="23" spans="1:30" x14ac:dyDescent="0.25">
      <c r="A23" s="34" t="s">
        <v>126</v>
      </c>
      <c r="B23" s="35">
        <v>23356.808645574583</v>
      </c>
      <c r="C23" s="36">
        <v>22553.194870177649</v>
      </c>
      <c r="D23" s="36">
        <v>22088.618832709824</v>
      </c>
      <c r="E23" s="36">
        <v>21391.615240159321</v>
      </c>
      <c r="F23" s="36">
        <v>21015.261059214765</v>
      </c>
      <c r="G23" s="36">
        <v>20532.244851001786</v>
      </c>
      <c r="H23" s="36">
        <v>20041.240217408158</v>
      </c>
      <c r="I23" s="36">
        <v>19575.776326390089</v>
      </c>
      <c r="J23" s="36">
        <v>19118.282004714387</v>
      </c>
      <c r="K23" s="36">
        <v>19080.513940072164</v>
      </c>
      <c r="L23" s="36">
        <v>19036.692730627485</v>
      </c>
      <c r="M23" s="36">
        <v>19061.602091078748</v>
      </c>
      <c r="N23" s="36">
        <v>19057.255855985462</v>
      </c>
      <c r="O23" s="36">
        <v>19050.992510265041</v>
      </c>
      <c r="P23" s="36">
        <v>19037.352133856792</v>
      </c>
      <c r="Q23" s="36">
        <v>19023.963574232755</v>
      </c>
      <c r="R23" s="36">
        <v>19010.465030403571</v>
      </c>
      <c r="S23" s="36">
        <v>19007.0964943215</v>
      </c>
      <c r="T23" s="36">
        <v>18997.178362646337</v>
      </c>
      <c r="U23" s="36">
        <v>18977.300622664297</v>
      </c>
      <c r="V23" s="36">
        <v>18971.147638312144</v>
      </c>
      <c r="W23" s="36">
        <v>18965.131225128694</v>
      </c>
      <c r="X23" s="36">
        <v>18955.913160168562</v>
      </c>
      <c r="Y23" s="36">
        <v>18950.271788912116</v>
      </c>
      <c r="Z23" s="36">
        <v>18944.59641066875</v>
      </c>
      <c r="AA23" s="36">
        <v>18939.115625948383</v>
      </c>
      <c r="AB23" s="36">
        <v>18930.317048080899</v>
      </c>
      <c r="AC23" s="36">
        <v>18915.574233681869</v>
      </c>
      <c r="AD23" s="36">
        <v>18911.833711447165</v>
      </c>
    </row>
    <row r="24" spans="1:30" x14ac:dyDescent="0.25">
      <c r="A24" s="37" t="s">
        <v>127</v>
      </c>
      <c r="B24" s="35">
        <v>14584.026111866118</v>
      </c>
      <c r="C24" s="38">
        <v>14116.863711002659</v>
      </c>
      <c r="D24" s="38">
        <v>13777.631687895282</v>
      </c>
      <c r="E24" s="38">
        <v>13330.682543846131</v>
      </c>
      <c r="F24" s="38">
        <v>12980.092486229576</v>
      </c>
      <c r="G24" s="38">
        <v>12657.553340178887</v>
      </c>
      <c r="H24" s="38">
        <v>12329.45867529084</v>
      </c>
      <c r="I24" s="38">
        <v>12019.70288953114</v>
      </c>
      <c r="J24" s="38">
        <v>11719.229873452869</v>
      </c>
      <c r="K24" s="38">
        <v>11682.737614899297</v>
      </c>
      <c r="L24" s="38">
        <v>11642.243195419751</v>
      </c>
      <c r="M24" s="38">
        <v>11648.874858483758</v>
      </c>
      <c r="N24" s="38">
        <v>11630.493686335583</v>
      </c>
      <c r="O24" s="38">
        <v>11612.171333938288</v>
      </c>
      <c r="P24" s="38">
        <v>11593.907613068663</v>
      </c>
      <c r="Q24" s="38">
        <v>11575.702336105818</v>
      </c>
      <c r="R24" s="38">
        <v>11557.555316029257</v>
      </c>
      <c r="S24" s="38">
        <v>11539.466366416938</v>
      </c>
      <c r="T24" s="38">
        <v>11521.435301443384</v>
      </c>
      <c r="U24" s="38">
        <v>11503.461935877742</v>
      </c>
      <c r="V24" s="38">
        <v>11485.546085081907</v>
      </c>
      <c r="W24" s="38">
        <v>11467.687565008622</v>
      </c>
      <c r="X24" s="38">
        <v>11449.88619219957</v>
      </c>
      <c r="Y24" s="38">
        <v>11432.141783783511</v>
      </c>
      <c r="Z24" s="38">
        <v>11414.454157474378</v>
      </c>
      <c r="AA24" s="38">
        <v>11396.823131569437</v>
      </c>
      <c r="AB24" s="38">
        <v>11379.24852494739</v>
      </c>
      <c r="AC24" s="38">
        <v>11361.730157066535</v>
      </c>
      <c r="AD24" s="38">
        <v>11344.267847962899</v>
      </c>
    </row>
    <row r="25" spans="1:30" x14ac:dyDescent="0.25">
      <c r="A25" s="37" t="s">
        <v>128</v>
      </c>
      <c r="B25" s="35">
        <v>2723.4780223024304</v>
      </c>
      <c r="C25" s="38">
        <v>2680.5530605727604</v>
      </c>
      <c r="D25" s="38">
        <v>2646.3646040696362</v>
      </c>
      <c r="E25" s="38">
        <v>2575.563496408115</v>
      </c>
      <c r="F25" s="38">
        <v>2507.0603857821575</v>
      </c>
      <c r="G25" s="38">
        <v>2440.5766547338899</v>
      </c>
      <c r="H25" s="38">
        <v>2367.5872577139635</v>
      </c>
      <c r="I25" s="38">
        <v>2292.2154409698019</v>
      </c>
      <c r="J25" s="38">
        <v>2212.5906638856209</v>
      </c>
      <c r="K25" s="38">
        <v>2210.2864606735675</v>
      </c>
      <c r="L25" s="38">
        <v>2208.7229413223918</v>
      </c>
      <c r="M25" s="38">
        <v>2219.4386612538337</v>
      </c>
      <c r="N25" s="38">
        <v>2220.0421542608424</v>
      </c>
      <c r="O25" s="38">
        <v>2220.6021870514164</v>
      </c>
      <c r="P25" s="38">
        <v>2221.1643614312816</v>
      </c>
      <c r="Q25" s="38">
        <v>2221.7286855899661</v>
      </c>
      <c r="R25" s="38">
        <v>2222.2951677483161</v>
      </c>
      <c r="S25" s="38">
        <v>2222.8638161586146</v>
      </c>
      <c r="T25" s="38">
        <v>2223.4346391047011</v>
      </c>
      <c r="U25" s="38">
        <v>2224.0076449020935</v>
      </c>
      <c r="V25" s="38">
        <v>2224.5828418981082</v>
      </c>
      <c r="W25" s="38">
        <v>2225.1602384719822</v>
      </c>
      <c r="X25" s="38">
        <v>2225.7398430349958</v>
      </c>
      <c r="Y25" s="38">
        <v>2226.3216640305927</v>
      </c>
      <c r="Z25" s="38">
        <v>2226.9057099345064</v>
      </c>
      <c r="AA25" s="38">
        <v>2227.4919892548805</v>
      </c>
      <c r="AB25" s="38">
        <v>2228.0805105323961</v>
      </c>
      <c r="AC25" s="38">
        <v>2228.6712823403914</v>
      </c>
      <c r="AD25" s="38">
        <v>2229.2643132849926</v>
      </c>
    </row>
    <row r="26" spans="1:30" x14ac:dyDescent="0.25">
      <c r="A26" s="37" t="s">
        <v>129</v>
      </c>
      <c r="B26" s="35">
        <v>4378.459323770724</v>
      </c>
      <c r="C26" s="38">
        <v>3912.5663866956097</v>
      </c>
      <c r="D26" s="38">
        <v>3615.7846209469353</v>
      </c>
      <c r="E26" s="38">
        <v>3261.1525229141766</v>
      </c>
      <c r="F26" s="38">
        <v>3178.6315362023415</v>
      </c>
      <c r="G26" s="38">
        <v>3097.9530720305083</v>
      </c>
      <c r="H26" s="38">
        <v>3021.6830431746603</v>
      </c>
      <c r="I26" s="38">
        <v>2951.9948822683255</v>
      </c>
      <c r="J26" s="38">
        <v>2885.6618158972278</v>
      </c>
      <c r="K26" s="38">
        <v>2885.4252709784728</v>
      </c>
      <c r="L26" s="38">
        <v>2882.5213443028747</v>
      </c>
      <c r="M26" s="38">
        <v>2888.9154204875167</v>
      </c>
      <c r="N26" s="38">
        <v>2891.8039480065268</v>
      </c>
      <c r="O26" s="38">
        <v>2894.7338249346262</v>
      </c>
      <c r="P26" s="38">
        <v>2897.6747038411768</v>
      </c>
      <c r="Q26" s="38">
        <v>2900.6253204712211</v>
      </c>
      <c r="R26" s="38">
        <v>2903.5870233846726</v>
      </c>
      <c r="S26" s="38">
        <v>2906.5598549759534</v>
      </c>
      <c r="T26" s="38">
        <v>2909.5438578016015</v>
      </c>
      <c r="U26" s="38">
        <v>2912.4875582876366</v>
      </c>
      <c r="V26" s="38">
        <v>2915.4425156099537</v>
      </c>
      <c r="W26" s="38">
        <v>2918.4087728151758</v>
      </c>
      <c r="X26" s="38">
        <v>2921.3863731145352</v>
      </c>
      <c r="Y26" s="38">
        <v>2924.3753598845105</v>
      </c>
      <c r="Z26" s="38">
        <v>2927.3757766674489</v>
      </c>
      <c r="AA26" s="38">
        <v>2930.3876671722096</v>
      </c>
      <c r="AB26" s="38">
        <v>2933.4110752747933</v>
      </c>
      <c r="AC26" s="38">
        <v>2936.4460450189858</v>
      </c>
      <c r="AD26" s="38">
        <v>2939.4926206169985</v>
      </c>
    </row>
    <row r="27" spans="1:30" x14ac:dyDescent="0.2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25">
      <c r="A28" s="37" t="s">
        <v>131</v>
      </c>
      <c r="B28" s="35">
        <v>126.8160666666667</v>
      </c>
      <c r="C28" s="38">
        <v>122.24188405797101</v>
      </c>
      <c r="D28" s="38">
        <v>278.93922506931079</v>
      </c>
      <c r="E28" s="38">
        <v>459.2655426941372</v>
      </c>
      <c r="F28" s="38">
        <v>458.2035024602265</v>
      </c>
      <c r="G28" s="38">
        <v>456.87152732407441</v>
      </c>
      <c r="H28" s="38">
        <v>455.26961728568006</v>
      </c>
      <c r="I28" s="38">
        <v>453.39777234504425</v>
      </c>
      <c r="J28" s="38">
        <v>451.25599250216641</v>
      </c>
      <c r="K28" s="38">
        <v>451.25599250216641</v>
      </c>
      <c r="L28" s="38">
        <v>451.25599250216641</v>
      </c>
      <c r="M28" s="38">
        <v>451.25599250216641</v>
      </c>
      <c r="N28" s="38">
        <v>451.25599250216641</v>
      </c>
      <c r="O28" s="38">
        <v>451.25599250216641</v>
      </c>
      <c r="P28" s="38">
        <v>451.25599250216641</v>
      </c>
      <c r="Q28" s="38">
        <v>451.25599250216641</v>
      </c>
      <c r="R28" s="38">
        <v>451.25599250216641</v>
      </c>
      <c r="S28" s="38">
        <v>451.25599250216641</v>
      </c>
      <c r="T28" s="38">
        <v>451.25599250216641</v>
      </c>
      <c r="U28" s="38">
        <v>451.25599250216641</v>
      </c>
      <c r="V28" s="38">
        <v>451.25599250216641</v>
      </c>
      <c r="W28" s="38">
        <v>451.25599250216641</v>
      </c>
      <c r="X28" s="38">
        <v>451.25599250216641</v>
      </c>
      <c r="Y28" s="38">
        <v>451.25599250216641</v>
      </c>
      <c r="Z28" s="38">
        <v>451.25599250216641</v>
      </c>
      <c r="AA28" s="38">
        <v>451.25599250216641</v>
      </c>
      <c r="AB28" s="38">
        <v>451.25599250216641</v>
      </c>
      <c r="AC28" s="38">
        <v>451.25599250216641</v>
      </c>
      <c r="AD28" s="38">
        <v>451.25599250216641</v>
      </c>
    </row>
    <row r="29" spans="1:30" x14ac:dyDescent="0.2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987.24162394301095</v>
      </c>
      <c r="I29" s="38">
        <v>978.46534127578047</v>
      </c>
      <c r="J29" s="38">
        <v>969.54365897649882</v>
      </c>
      <c r="K29" s="38">
        <v>970.8086010186596</v>
      </c>
      <c r="L29" s="38">
        <v>971.9492570803003</v>
      </c>
      <c r="M29" s="38">
        <v>973.11715835147345</v>
      </c>
      <c r="N29" s="38">
        <v>983.6600748803412</v>
      </c>
      <c r="O29" s="38">
        <v>992.22917183854486</v>
      </c>
      <c r="P29" s="38">
        <v>993.34946301350033</v>
      </c>
      <c r="Q29" s="38">
        <v>994.65123956358411</v>
      </c>
      <c r="R29" s="38">
        <v>995.77153073915849</v>
      </c>
      <c r="S29" s="38">
        <v>1006.9504642678262</v>
      </c>
      <c r="T29" s="38">
        <v>1011.5085717944844</v>
      </c>
      <c r="U29" s="38">
        <v>1006.0874910946576</v>
      </c>
      <c r="V29" s="38">
        <v>1014.3202032200096</v>
      </c>
      <c r="W29" s="38">
        <v>1022.6186563307443</v>
      </c>
      <c r="X29" s="38">
        <v>1027.6447593172929</v>
      </c>
      <c r="Y29" s="38">
        <v>1036.1769887113323</v>
      </c>
      <c r="Z29" s="38">
        <v>1044.6047740902488</v>
      </c>
      <c r="AA29" s="38">
        <v>1053.1568454496858</v>
      </c>
      <c r="AB29" s="38">
        <v>1058.32094482415</v>
      </c>
      <c r="AC29" s="38">
        <v>1057.4707567537866</v>
      </c>
      <c r="AD29" s="38">
        <v>1067.5529370801066</v>
      </c>
    </row>
    <row r="30" spans="1:30" x14ac:dyDescent="0.2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2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2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2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2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25">
      <c r="A35" s="34" t="s">
        <v>138</v>
      </c>
      <c r="B35" s="39">
        <f t="shared" ref="B35:T35" si="0">SUM(B36:B43)</f>
        <v>3983.3390111056015</v>
      </c>
      <c r="C35" s="40">
        <f t="shared" si="0"/>
        <v>5077.8705954682737</v>
      </c>
      <c r="D35" s="40">
        <f t="shared" si="0"/>
        <v>4885.3614548421901</v>
      </c>
      <c r="E35" s="40">
        <f t="shared" si="0"/>
        <v>4896.5568885815455</v>
      </c>
      <c r="F35" s="40">
        <f t="shared" si="0"/>
        <v>5480.3035164639041</v>
      </c>
      <c r="G35" s="40">
        <f t="shared" si="0"/>
        <v>5087.9338677655087</v>
      </c>
      <c r="H35" s="40">
        <f t="shared" si="0"/>
        <v>5042.5297096195554</v>
      </c>
      <c r="I35" s="40">
        <f t="shared" si="0"/>
        <v>4846.4550254472178</v>
      </c>
      <c r="J35" s="40">
        <f t="shared" si="0"/>
        <v>4912.0071930599061</v>
      </c>
      <c r="K35" s="40">
        <f t="shared" si="0"/>
        <v>6990.0048818979703</v>
      </c>
      <c r="L35" s="40">
        <f t="shared" si="0"/>
        <v>7158.6974029686817</v>
      </c>
      <c r="M35" s="40">
        <f t="shared" si="0"/>
        <v>6310.4703124564494</v>
      </c>
      <c r="N35" s="40">
        <f t="shared" si="0"/>
        <v>7990.1150580214053</v>
      </c>
      <c r="O35" s="40">
        <f t="shared" si="0"/>
        <v>7529.6585892538569</v>
      </c>
      <c r="P35" s="40">
        <f t="shared" si="0"/>
        <v>7870.6915266832184</v>
      </c>
      <c r="Q35" s="40">
        <f t="shared" si="0"/>
        <v>7741.7413443548485</v>
      </c>
      <c r="R35" s="40">
        <f t="shared" si="0"/>
        <v>7462.9107521955048</v>
      </c>
      <c r="S35" s="40">
        <f t="shared" si="0"/>
        <v>6921.5775194175258</v>
      </c>
      <c r="T35" s="40">
        <f t="shared" si="0"/>
        <v>6253.1189200235503</v>
      </c>
      <c r="U35" s="40">
        <f t="shared" ref="U35:AD35" si="1">SUM(U36:U43)</f>
        <v>5955.4155027146207</v>
      </c>
      <c r="V35" s="40">
        <f t="shared" si="1"/>
        <v>5565.500283034301</v>
      </c>
      <c r="W35" s="40">
        <f t="shared" si="1"/>
        <v>5323.229865039194</v>
      </c>
      <c r="X35" s="40">
        <f t="shared" si="1"/>
        <v>5631.1898728855458</v>
      </c>
      <c r="Y35" s="40">
        <f t="shared" si="1"/>
        <v>5893.6373472436835</v>
      </c>
      <c r="Z35" s="40">
        <f t="shared" si="1"/>
        <v>5964.3809446835512</v>
      </c>
      <c r="AA35" s="40">
        <f t="shared" si="1"/>
        <v>5428.856686420364</v>
      </c>
      <c r="AB35" s="40">
        <f t="shared" si="1"/>
        <v>5789.5975837094065</v>
      </c>
      <c r="AC35" s="40">
        <f t="shared" si="1"/>
        <v>5794.8745351457519</v>
      </c>
      <c r="AD35" s="40">
        <f t="shared" si="1"/>
        <v>6312.9338438523337</v>
      </c>
    </row>
    <row r="36" spans="1:30" x14ac:dyDescent="0.25">
      <c r="A36" s="37" t="s">
        <v>139</v>
      </c>
      <c r="B36" s="39">
        <v>-1574.9888325543609</v>
      </c>
      <c r="C36" s="41">
        <v>1080.7653808300149</v>
      </c>
      <c r="D36" s="41">
        <v>654.35429894362983</v>
      </c>
      <c r="E36" s="41">
        <v>572.98467770804086</v>
      </c>
      <c r="F36" s="41">
        <v>1808.069578312361</v>
      </c>
      <c r="G36" s="41">
        <v>1421.2564032394221</v>
      </c>
      <c r="H36" s="41">
        <v>1706.9578247899924</v>
      </c>
      <c r="I36" s="41">
        <v>1560.585154455563</v>
      </c>
      <c r="J36" s="41">
        <v>1836.1490762538815</v>
      </c>
      <c r="K36" s="41">
        <v>5297.3635822754768</v>
      </c>
      <c r="L36" s="41">
        <v>4729.9136109563979</v>
      </c>
      <c r="M36" s="41">
        <v>3113.39220436095</v>
      </c>
      <c r="N36" s="41">
        <v>6190.2413509588232</v>
      </c>
      <c r="O36" s="41">
        <v>4706.9776462721074</v>
      </c>
      <c r="P36" s="41">
        <v>5337.358558100852</v>
      </c>
      <c r="Q36" s="41">
        <v>4962.0735298437448</v>
      </c>
      <c r="R36" s="41">
        <v>4312.9594131261947</v>
      </c>
      <c r="S36" s="41">
        <v>3346.7550911709077</v>
      </c>
      <c r="T36" s="41">
        <v>2332.1255908842386</v>
      </c>
      <c r="U36" s="41">
        <v>2269.3740929709143</v>
      </c>
      <c r="V36" s="41">
        <v>1656.466264832668</v>
      </c>
      <c r="W36" s="41">
        <v>1257.4627278117268</v>
      </c>
      <c r="X36" s="41">
        <v>1393.1757187269018</v>
      </c>
      <c r="Y36" s="41">
        <v>1540.8215540459366</v>
      </c>
      <c r="Z36" s="41">
        <v>1855.7701273368216</v>
      </c>
      <c r="AA36" s="41">
        <v>1686.0634644164547</v>
      </c>
      <c r="AB36" s="41">
        <v>1858.2583787911021</v>
      </c>
      <c r="AC36" s="41">
        <v>1928.2959017245093</v>
      </c>
      <c r="AD36" s="41">
        <v>2201.4454396298593</v>
      </c>
    </row>
    <row r="37" spans="1:30" x14ac:dyDescent="0.25">
      <c r="A37" s="37" t="s">
        <v>140</v>
      </c>
      <c r="B37" s="39">
        <v>-83.384424128579766</v>
      </c>
      <c r="C37" s="41">
        <v>-133.77565922401797</v>
      </c>
      <c r="D37" s="41">
        <v>-154.75939525520832</v>
      </c>
      <c r="E37" s="41">
        <v>-168.6042310479578</v>
      </c>
      <c r="F37" s="41">
        <v>-186.95495830341753</v>
      </c>
      <c r="G37" s="41">
        <v>-215.78804213307967</v>
      </c>
      <c r="H37" s="41">
        <v>-240.71982929456942</v>
      </c>
      <c r="I37" s="41">
        <v>-268.45203920970846</v>
      </c>
      <c r="J37" s="41">
        <v>-291.84411587399018</v>
      </c>
      <c r="K37" s="41">
        <v>-129.06500931045383</v>
      </c>
      <c r="L37" s="41">
        <v>-128.52495235420318</v>
      </c>
      <c r="M37" s="41">
        <v>-128.59254469600086</v>
      </c>
      <c r="N37" s="41">
        <v>-129.02990845648762</v>
      </c>
      <c r="O37" s="41">
        <v>-129.37511498347402</v>
      </c>
      <c r="P37" s="41">
        <v>-129.14269427910162</v>
      </c>
      <c r="Q37" s="41">
        <v>-128.95503734662023</v>
      </c>
      <c r="R37" s="41">
        <v>-128.93670868598124</v>
      </c>
      <c r="S37" s="41">
        <v>-129.00533474127758</v>
      </c>
      <c r="T37" s="41">
        <v>-129.07413308215709</v>
      </c>
      <c r="U37" s="41">
        <v>-129.08150385310196</v>
      </c>
      <c r="V37" s="41">
        <v>-129.03256866470659</v>
      </c>
      <c r="W37" s="41">
        <v>-129.01421439564081</v>
      </c>
      <c r="X37" s="41">
        <v>-129.02407723714421</v>
      </c>
      <c r="Y37" s="41">
        <v>-129.03863866233806</v>
      </c>
      <c r="Z37" s="41">
        <v>-129.04418931584809</v>
      </c>
      <c r="AA37" s="41">
        <v>-129.03919868812994</v>
      </c>
      <c r="AB37" s="41">
        <v>-129.03214782730132</v>
      </c>
      <c r="AC37" s="41">
        <v>-129.0320776877337</v>
      </c>
      <c r="AD37" s="41">
        <v>-129.03505490308254</v>
      </c>
    </row>
    <row r="38" spans="1:30" x14ac:dyDescent="0.25">
      <c r="A38" s="37" t="s">
        <v>141</v>
      </c>
      <c r="B38" s="39">
        <v>2484.8826823772165</v>
      </c>
      <c r="C38" s="41">
        <v>2208.386217247019</v>
      </c>
      <c r="D38" s="41">
        <v>2109.2431282368034</v>
      </c>
      <c r="E38" s="41">
        <v>1988.8734190246923</v>
      </c>
      <c r="F38" s="41">
        <v>1786.2056269965894</v>
      </c>
      <c r="G38" s="41">
        <v>1552.2238635102217</v>
      </c>
      <c r="H38" s="41">
        <v>1242.1722734312386</v>
      </c>
      <c r="I38" s="41">
        <v>1067.5594115337717</v>
      </c>
      <c r="J38" s="41">
        <v>889.61628110009019</v>
      </c>
      <c r="K38" s="41">
        <v>878.27067977278534</v>
      </c>
      <c r="L38" s="41">
        <v>877.27355889409068</v>
      </c>
      <c r="M38" s="41">
        <v>865.90369749865556</v>
      </c>
      <c r="N38" s="41">
        <v>861.48977879572726</v>
      </c>
      <c r="O38" s="41">
        <v>856.54623290086397</v>
      </c>
      <c r="P38" s="41">
        <v>852.00324854791336</v>
      </c>
      <c r="Q38" s="41">
        <v>847.50123324333208</v>
      </c>
      <c r="R38" s="41">
        <v>843.10911529407031</v>
      </c>
      <c r="S38" s="41">
        <v>838.55018436251521</v>
      </c>
      <c r="T38" s="41">
        <v>833.99515835633804</v>
      </c>
      <c r="U38" s="41">
        <v>828.94408136673121</v>
      </c>
      <c r="V38" s="41">
        <v>823.9077121609605</v>
      </c>
      <c r="W38" s="41">
        <v>818.86131750058746</v>
      </c>
      <c r="X38" s="41">
        <v>813.79212698960282</v>
      </c>
      <c r="Y38" s="41">
        <v>808.73972714842114</v>
      </c>
      <c r="Z38" s="41">
        <v>803.68862694746633</v>
      </c>
      <c r="AA38" s="41">
        <v>798.64194749585704</v>
      </c>
      <c r="AB38" s="41">
        <v>793.58878050501107</v>
      </c>
      <c r="AC38" s="41">
        <v>788.53529813003684</v>
      </c>
      <c r="AD38" s="41">
        <v>783.48417906394343</v>
      </c>
    </row>
    <row r="39" spans="1:30" x14ac:dyDescent="0.25">
      <c r="A39" s="37" t="s">
        <v>142</v>
      </c>
      <c r="B39" s="39">
        <v>3757.6455491787606</v>
      </c>
      <c r="C39" s="41">
        <v>3683.0813888490934</v>
      </c>
      <c r="D39" s="41">
        <v>3731.2807099723796</v>
      </c>
      <c r="E39" s="41">
        <v>3779.6821078250787</v>
      </c>
      <c r="F39" s="41">
        <v>3779.1598333488878</v>
      </c>
      <c r="G39" s="41">
        <v>3779.2197455393639</v>
      </c>
      <c r="H39" s="41">
        <v>3778.697471063173</v>
      </c>
      <c r="I39" s="41">
        <v>3778.75738325365</v>
      </c>
      <c r="J39" s="41">
        <v>3778.2351087774591</v>
      </c>
      <c r="K39" s="41">
        <v>3778.8172954441261</v>
      </c>
      <c r="L39" s="41">
        <v>3778.8172954441261</v>
      </c>
      <c r="M39" s="41">
        <v>3779.3994821107926</v>
      </c>
      <c r="N39" s="41">
        <v>3779.9816687774596</v>
      </c>
      <c r="O39" s="41">
        <v>3781.1460421107927</v>
      </c>
      <c r="P39" s="41">
        <v>3781.7282287774597</v>
      </c>
      <c r="Q39" s="41">
        <v>3781.7282287774597</v>
      </c>
      <c r="R39" s="41">
        <v>3781.7282287774597</v>
      </c>
      <c r="S39" s="41">
        <v>3781.7282287774597</v>
      </c>
      <c r="T39" s="41">
        <v>3781.7282287774597</v>
      </c>
      <c r="U39" s="41">
        <v>3781.7282287774597</v>
      </c>
      <c r="V39" s="41">
        <v>3781.7282287774597</v>
      </c>
      <c r="W39" s="41">
        <v>3781.7282287774597</v>
      </c>
      <c r="X39" s="41">
        <v>3781.7282287774597</v>
      </c>
      <c r="Y39" s="41">
        <v>3781.7282287774597</v>
      </c>
      <c r="Z39" s="41">
        <v>3781.7282287774597</v>
      </c>
      <c r="AA39" s="41">
        <v>3781.7282287774597</v>
      </c>
      <c r="AB39" s="41">
        <v>3781.7282287774597</v>
      </c>
      <c r="AC39" s="41">
        <v>3781.7282287774597</v>
      </c>
      <c r="AD39" s="41">
        <v>3781.7282287774597</v>
      </c>
    </row>
    <row r="40" spans="1:30" x14ac:dyDescent="0.2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2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25">
      <c r="A42" s="37" t="s">
        <v>145</v>
      </c>
      <c r="B42" s="39">
        <v>-865.731935571451</v>
      </c>
      <c r="C42" s="41">
        <v>-1985.4994442147076</v>
      </c>
      <c r="D42" s="41">
        <v>-1679.2864269580473</v>
      </c>
      <c r="E42" s="41">
        <v>-1500.5246527527063</v>
      </c>
      <c r="F42" s="41">
        <v>-1929.9385596366778</v>
      </c>
      <c r="G42" s="41">
        <v>-1672.3565260583443</v>
      </c>
      <c r="H42" s="41">
        <v>-1658.3928189048847</v>
      </c>
      <c r="I42" s="41">
        <v>-1505.4261010424264</v>
      </c>
      <c r="J42" s="41">
        <v>-1513.1001864290147</v>
      </c>
      <c r="K42" s="41">
        <v>-3047.9456509608403</v>
      </c>
      <c r="L42" s="41">
        <v>-2310.9590500940039</v>
      </c>
      <c r="M42" s="41">
        <v>-1531.4224223856195</v>
      </c>
      <c r="N42" s="41">
        <v>-2923.9706830671862</v>
      </c>
      <c r="O42" s="41">
        <v>-1896.5836369878052</v>
      </c>
      <c r="P42" s="41">
        <v>-2181.8141063648541</v>
      </c>
      <c r="Q42" s="41">
        <v>-1930.7757740235959</v>
      </c>
      <c r="R42" s="41">
        <v>-1555.7293321363429</v>
      </c>
      <c r="S42" s="41">
        <v>-1125.8415579317605</v>
      </c>
      <c r="T42" s="41">
        <v>-774.65770465158698</v>
      </c>
      <c r="U42" s="41">
        <v>-1004.5511762866405</v>
      </c>
      <c r="V42" s="41">
        <v>-776.57113381133877</v>
      </c>
      <c r="W42" s="41">
        <v>-614.80997439419775</v>
      </c>
      <c r="X42" s="41">
        <v>-437.48390411053208</v>
      </c>
      <c r="Y42" s="41">
        <v>-317.61530380505394</v>
      </c>
      <c r="Z42" s="41">
        <v>-556.7636288016065</v>
      </c>
      <c r="AA42" s="41">
        <v>-917.53953532053583</v>
      </c>
      <c r="AB42" s="41">
        <v>-723.94743627612354</v>
      </c>
      <c r="AC42" s="41">
        <v>-783.65459553777862</v>
      </c>
      <c r="AD42" s="41">
        <v>-533.69072845510414</v>
      </c>
    </row>
    <row r="43" spans="1:30" x14ac:dyDescent="0.25">
      <c r="A43" s="37" t="s">
        <v>146</v>
      </c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2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25">
      <c r="B46" s="43">
        <f t="shared" ref="B46:AD46" si="2">B45-(B2+B7+B8+B9+B10+B16+B22+B23+B30)</f>
        <v>0</v>
      </c>
      <c r="C46" s="43">
        <f t="shared" si="2"/>
        <v>0</v>
      </c>
      <c r="D46" s="43">
        <f t="shared" si="2"/>
        <v>0</v>
      </c>
      <c r="E46" s="43">
        <f t="shared" si="2"/>
        <v>0</v>
      </c>
      <c r="F46" s="43">
        <f t="shared" si="2"/>
        <v>0</v>
      </c>
      <c r="G46" s="43">
        <f t="shared" si="2"/>
        <v>0</v>
      </c>
      <c r="H46" s="43">
        <f t="shared" si="2"/>
        <v>0</v>
      </c>
      <c r="I46" s="43">
        <f t="shared" si="2"/>
        <v>0</v>
      </c>
      <c r="J46" s="43">
        <f t="shared" si="2"/>
        <v>0</v>
      </c>
      <c r="K46" s="43">
        <f t="shared" si="2"/>
        <v>0</v>
      </c>
      <c r="L46" s="43">
        <f t="shared" si="2"/>
        <v>0</v>
      </c>
      <c r="M46" s="43">
        <f t="shared" si="2"/>
        <v>0</v>
      </c>
      <c r="N46" s="43">
        <f t="shared" si="2"/>
        <v>0</v>
      </c>
      <c r="O46" s="43">
        <f t="shared" si="2"/>
        <v>0</v>
      </c>
      <c r="P46" s="43">
        <f t="shared" si="2"/>
        <v>0</v>
      </c>
      <c r="Q46" s="43">
        <f t="shared" si="2"/>
        <v>0</v>
      </c>
      <c r="R46" s="43">
        <f t="shared" si="2"/>
        <v>0</v>
      </c>
      <c r="S46" s="43">
        <f t="shared" si="2"/>
        <v>0</v>
      </c>
      <c r="T46" s="43">
        <f t="shared" si="2"/>
        <v>0</v>
      </c>
      <c r="U46" s="43">
        <f t="shared" si="2"/>
        <v>0</v>
      </c>
      <c r="V46" s="43">
        <f t="shared" si="2"/>
        <v>0</v>
      </c>
      <c r="W46" s="43">
        <f t="shared" si="2"/>
        <v>0</v>
      </c>
      <c r="X46" s="43">
        <f t="shared" si="2"/>
        <v>0</v>
      </c>
      <c r="Y46" s="43">
        <f t="shared" si="2"/>
        <v>0</v>
      </c>
      <c r="Z46" s="43">
        <f t="shared" si="2"/>
        <v>0</v>
      </c>
      <c r="AA46" s="43">
        <f t="shared" si="2"/>
        <v>0</v>
      </c>
      <c r="AB46" s="43">
        <f t="shared" si="2"/>
        <v>0</v>
      </c>
      <c r="AC46" s="43">
        <f t="shared" si="2"/>
        <v>0</v>
      </c>
      <c r="AD46" s="43">
        <f t="shared" si="2"/>
        <v>0</v>
      </c>
    </row>
    <row r="47" spans="1:30" x14ac:dyDescent="0.25">
      <c r="A47" s="31" t="s">
        <v>148</v>
      </c>
      <c r="B47" s="42">
        <f t="shared" ref="B47:AD47" si="3">B35+B45</f>
        <v>64588.225701396521</v>
      </c>
      <c r="C47" s="42">
        <f t="shared" si="3"/>
        <v>62036.896970851187</v>
      </c>
      <c r="D47" s="42">
        <f t="shared" si="3"/>
        <v>61053.45255331941</v>
      </c>
      <c r="E47" s="42">
        <f t="shared" si="3"/>
        <v>59553.76905367212</v>
      </c>
      <c r="F47" s="42">
        <f t="shared" si="3"/>
        <v>58686.300062012611</v>
      </c>
      <c r="G47" s="42">
        <f t="shared" si="3"/>
        <v>55807.545291836126</v>
      </c>
      <c r="H47" s="42">
        <f t="shared" si="3"/>
        <v>53295.300741271043</v>
      </c>
      <c r="I47" s="42">
        <f t="shared" si="3"/>
        <v>50773.653375886526</v>
      </c>
      <c r="J47" s="42">
        <f t="shared" si="3"/>
        <v>48011.273906527611</v>
      </c>
      <c r="K47" s="42">
        <f t="shared" si="3"/>
        <v>49442.570954045987</v>
      </c>
      <c r="L47" s="42">
        <f t="shared" si="3"/>
        <v>47853.500580463973</v>
      </c>
      <c r="M47" s="42">
        <f t="shared" si="3"/>
        <v>46279.540541549184</v>
      </c>
      <c r="N47" s="42">
        <f t="shared" si="3"/>
        <v>47196.177274088288</v>
      </c>
      <c r="O47" s="42">
        <f t="shared" si="3"/>
        <v>46385.186591890728</v>
      </c>
      <c r="P47" s="42">
        <f t="shared" si="3"/>
        <v>45647.796140584367</v>
      </c>
      <c r="Q47" s="42">
        <f t="shared" si="3"/>
        <v>44731.901293396411</v>
      </c>
      <c r="R47" s="42">
        <f t="shared" si="3"/>
        <v>43874.337094514165</v>
      </c>
      <c r="S47" s="42">
        <f t="shared" si="3"/>
        <v>42333.81692749339</v>
      </c>
      <c r="T47" s="42">
        <f t="shared" si="3"/>
        <v>40572.650599389584</v>
      </c>
      <c r="U47" s="42">
        <f t="shared" si="3"/>
        <v>39672.89243354099</v>
      </c>
      <c r="V47" s="42">
        <f t="shared" si="3"/>
        <v>38655.657194394582</v>
      </c>
      <c r="W47" s="42">
        <f t="shared" si="3"/>
        <v>38398.717623784971</v>
      </c>
      <c r="X47" s="42">
        <f t="shared" si="3"/>
        <v>38193.783473396201</v>
      </c>
      <c r="Y47" s="42">
        <f t="shared" si="3"/>
        <v>38782.564994590226</v>
      </c>
      <c r="Z47" s="42">
        <f t="shared" si="3"/>
        <v>38165.923138042657</v>
      </c>
      <c r="AA47" s="42">
        <f t="shared" si="3"/>
        <v>37681.783491981507</v>
      </c>
      <c r="AB47" s="42">
        <f t="shared" si="3"/>
        <v>37838.708491040888</v>
      </c>
      <c r="AC47" s="42">
        <f t="shared" si="3"/>
        <v>37667.813604716182</v>
      </c>
      <c r="AD47" s="42">
        <f t="shared" si="3"/>
        <v>38473.151286053879</v>
      </c>
    </row>
    <row r="48" spans="1:30" x14ac:dyDescent="0.2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25">
      <c r="B49" s="32">
        <f>+B3+B7+B8+B9+B10+B16+B29+B33</f>
        <v>36120.541870510591</v>
      </c>
      <c r="C49" s="32">
        <f t="shared" ref="C49:AD49" si="4">+C3+C7+C8+C9+C10+C16+C29+C33</f>
        <v>33403.510410036513</v>
      </c>
      <c r="D49" s="32">
        <f t="shared" si="4"/>
        <v>33183.978436940459</v>
      </c>
      <c r="E49" s="32">
        <f t="shared" si="4"/>
        <v>32441.107494343385</v>
      </c>
      <c r="F49" s="32">
        <f t="shared" si="4"/>
        <v>31416.730569184929</v>
      </c>
      <c r="G49" s="32">
        <f t="shared" si="4"/>
        <v>29441.229319207665</v>
      </c>
      <c r="H49" s="32">
        <f t="shared" si="4"/>
        <v>27503.787690498513</v>
      </c>
      <c r="I49" s="32">
        <f t="shared" si="4"/>
        <v>25700.949786210538</v>
      </c>
      <c r="J49" s="32">
        <f t="shared" si="4"/>
        <v>23316.871527694617</v>
      </c>
      <c r="K49" s="32">
        <f t="shared" si="4"/>
        <v>22715.895797798625</v>
      </c>
      <c r="L49" s="32">
        <f t="shared" si="4"/>
        <v>21026.192470549988</v>
      </c>
      <c r="M49" s="32">
        <f t="shared" si="4"/>
        <v>20279.485471837965</v>
      </c>
      <c r="N49" s="32">
        <f t="shared" si="4"/>
        <v>19557.577846159729</v>
      </c>
      <c r="O49" s="32">
        <f t="shared" si="4"/>
        <v>19179.671625912488</v>
      </c>
      <c r="P49" s="32">
        <f t="shared" si="4"/>
        <v>18106.33277887624</v>
      </c>
      <c r="Q49" s="32">
        <f t="shared" si="4"/>
        <v>17323.916218426009</v>
      </c>
      <c r="R49" s="32">
        <f t="shared" si="4"/>
        <v>16741.259420722119</v>
      </c>
      <c r="S49" s="32">
        <f t="shared" si="4"/>
        <v>15772.045680566909</v>
      </c>
      <c r="T49" s="32">
        <f t="shared" si="4"/>
        <v>14638.027601078207</v>
      </c>
      <c r="U49" s="32">
        <f t="shared" si="4"/>
        <v>14022.926737360418</v>
      </c>
      <c r="V49" s="32">
        <f t="shared" si="4"/>
        <v>13382.248132294379</v>
      </c>
      <c r="W49" s="32">
        <f t="shared" si="4"/>
        <v>13349.854699133435</v>
      </c>
      <c r="X49" s="32">
        <f t="shared" si="4"/>
        <v>12818.908488048815</v>
      </c>
      <c r="Y49" s="32">
        <f t="shared" si="4"/>
        <v>13124.264208521379</v>
      </c>
      <c r="Z49" s="32">
        <f t="shared" si="4"/>
        <v>12421.129998873279</v>
      </c>
      <c r="AA49" s="32">
        <f t="shared" si="4"/>
        <v>12451.770923555665</v>
      </c>
      <c r="AB49" s="32">
        <f t="shared" si="4"/>
        <v>12227.793723312854</v>
      </c>
      <c r="AC49" s="32">
        <f t="shared" si="4"/>
        <v>12030.76188786107</v>
      </c>
      <c r="AD49" s="32">
        <f t="shared" si="4"/>
        <v>12293.968889487049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cb7c49-7d3d-417f-ac2b-5f353234de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FBF209AF04C46B4677F7B37718623" ma:contentTypeVersion="13" ma:contentTypeDescription="Create a new document." ma:contentTypeScope="" ma:versionID="dfed29fa90c24ae24f720a0634ebd89f">
  <xsd:schema xmlns:xsd="http://www.w3.org/2001/XMLSchema" xmlns:xs="http://www.w3.org/2001/XMLSchema" xmlns:p="http://schemas.microsoft.com/office/2006/metadata/properties" xmlns:ns3="4acb7c49-7d3d-417f-ac2b-5f353234debe" xmlns:ns4="2a82816a-424d-4edb-ae32-8c1c62a9f081" targetNamespace="http://schemas.microsoft.com/office/2006/metadata/properties" ma:root="true" ma:fieldsID="7f1261691889ecfcb0030c517c9c511e" ns3:_="" ns4:_="">
    <xsd:import namespace="4acb7c49-7d3d-417f-ac2b-5f353234debe"/>
    <xsd:import namespace="2a82816a-424d-4edb-ae32-8c1c62a9f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b7c49-7d3d-417f-ac2b-5f353234d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2816a-424d-4edb-ae32-8c1c62a9f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64B4D-0B24-4DD3-B06F-7267193992E6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acb7c49-7d3d-417f-ac2b-5f353234debe"/>
    <ds:schemaRef ds:uri="http://www.w3.org/XML/1998/namespace"/>
    <ds:schemaRef ds:uri="2a82816a-424d-4edb-ae32-8c1c62a9f081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ABAB06-AE8B-4522-9908-65B00BD47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42FEC-B3A2-4147-BDDF-0DA4B5B2D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b7c49-7d3d-417f-ac2b-5f353234debe"/>
    <ds:schemaRef ds:uri="2a82816a-424d-4edb-ae32-8c1c62a9f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Additional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2024-09-19T10:29:13Z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0x0101008B5FBF209AF04C46B4677F7B37718623</vt:lpwstr>
  </property>
  <property fmtid="{D5CDD505-2E9C-101B-9397-08002B2CF9AE}" pid="3" name="SaveCode">
    <vt:r8>29705226421356</vt:r8>
  </property>
</Properties>
</file>