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xr:revisionPtr revIDLastSave="0" documentId="13_ncr:1_{B05AAE22-A084-4DE6-9E52-3E0331929DF4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over" sheetId="23" r:id="rId1"/>
    <sheet name="Regions" sheetId="15" r:id="rId2"/>
    <sheet name="config" sheetId="20" r:id="rId3"/>
    <sheet name="single" sheetId="21" r:id="rId4"/>
    <sheet name="multi" sheetId="22" r:id="rId5"/>
    <sheet name="With Existing Measures" sheetId="24" r:id="rId6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88" i="21" l="1"/>
  <c r="J89" i="21"/>
  <c r="J76" i="21"/>
  <c r="J77" i="21"/>
  <c r="J64" i="21"/>
  <c r="J65" i="21"/>
  <c r="J52" i="21"/>
  <c r="J53" i="21"/>
  <c r="J41" i="21"/>
  <c r="J40" i="21"/>
  <c r="J29" i="21"/>
  <c r="J28" i="21"/>
  <c r="J87" i="21"/>
  <c r="J86" i="21"/>
  <c r="J85" i="21"/>
  <c r="J84" i="21"/>
  <c r="J83" i="21"/>
  <c r="J82" i="21"/>
  <c r="J81" i="21"/>
  <c r="J80" i="21"/>
  <c r="J79" i="21"/>
  <c r="J75" i="21"/>
  <c r="J74" i="21"/>
  <c r="J73" i="21"/>
  <c r="J72" i="21"/>
  <c r="J71" i="21"/>
  <c r="J70" i="21"/>
  <c r="J69" i="21"/>
  <c r="J68" i="21"/>
  <c r="J67" i="21"/>
  <c r="J63" i="21"/>
  <c r="J62" i="21"/>
  <c r="J61" i="21"/>
  <c r="J60" i="21"/>
  <c r="J59" i="21"/>
  <c r="J58" i="21"/>
  <c r="J57" i="21"/>
  <c r="J56" i="21"/>
  <c r="J55" i="21"/>
  <c r="J51" i="21"/>
  <c r="J50" i="21"/>
  <c r="J49" i="21"/>
  <c r="J48" i="21"/>
  <c r="J47" i="21"/>
  <c r="J46" i="21"/>
  <c r="J45" i="21"/>
  <c r="J44" i="21"/>
  <c r="J43" i="21"/>
  <c r="J39" i="21"/>
  <c r="J38" i="21"/>
  <c r="J37" i="21"/>
  <c r="J36" i="21"/>
  <c r="J35" i="21"/>
  <c r="J34" i="21"/>
  <c r="J33" i="21"/>
  <c r="J32" i="21"/>
  <c r="J31" i="21"/>
  <c r="J27" i="21"/>
  <c r="J26" i="21"/>
  <c r="J25" i="21"/>
  <c r="J24" i="21"/>
  <c r="J23" i="21"/>
  <c r="J22" i="21"/>
  <c r="J21" i="21"/>
  <c r="J20" i="21"/>
  <c r="J19" i="21"/>
  <c r="J16" i="21"/>
  <c r="J17" i="21"/>
  <c r="K79" i="21"/>
  <c r="K67" i="21"/>
  <c r="K55" i="21"/>
  <c r="K43" i="21"/>
  <c r="K31" i="21"/>
  <c r="K19" i="21"/>
  <c r="AD35" i="24"/>
  <c r="AC35" i="24"/>
  <c r="AB35" i="24"/>
  <c r="AA35" i="24"/>
  <c r="Z35" i="24"/>
  <c r="Y35" i="24"/>
  <c r="X35" i="24"/>
  <c r="W35" i="24"/>
  <c r="V35" i="24"/>
  <c r="U35" i="24"/>
  <c r="T35" i="24"/>
  <c r="S35" i="24"/>
  <c r="R35" i="24"/>
  <c r="Q35" i="24"/>
  <c r="P35" i="24"/>
  <c r="P47" i="24" s="1"/>
  <c r="O35" i="24"/>
  <c r="O47" i="24" s="1"/>
  <c r="N35" i="24"/>
  <c r="M35" i="24"/>
  <c r="L35" i="24"/>
  <c r="K35" i="24"/>
  <c r="J35" i="24"/>
  <c r="I35" i="24"/>
  <c r="H35" i="24"/>
  <c r="G35" i="24"/>
  <c r="F35" i="24"/>
  <c r="E35" i="24"/>
  <c r="D35" i="24"/>
  <c r="C35" i="24"/>
  <c r="B35" i="24"/>
  <c r="C5" i="20"/>
  <c r="B43" i="21" s="1"/>
  <c r="C4" i="20"/>
  <c r="H79" i="21"/>
  <c r="G79" i="21"/>
  <c r="G80" i="21" s="1"/>
  <c r="G82" i="21" s="1"/>
  <c r="G83" i="21" s="1"/>
  <c r="G84" i="21" s="1"/>
  <c r="G85" i="21" s="1"/>
  <c r="G86" i="21" s="1"/>
  <c r="G87" i="21" s="1"/>
  <c r="G90" i="21" s="1"/>
  <c r="D79" i="21"/>
  <c r="B79" i="21"/>
  <c r="H67" i="21"/>
  <c r="G67" i="21"/>
  <c r="G68" i="21" s="1"/>
  <c r="G70" i="21" s="1"/>
  <c r="G71" i="21" s="1"/>
  <c r="G72" i="21" s="1"/>
  <c r="G73" i="21" s="1"/>
  <c r="G74" i="21" s="1"/>
  <c r="G75" i="21" s="1"/>
  <c r="G78" i="21" s="1"/>
  <c r="D67" i="21"/>
  <c r="B67" i="21"/>
  <c r="H55" i="21"/>
  <c r="G55" i="21"/>
  <c r="G56" i="21" s="1"/>
  <c r="G58" i="21" s="1"/>
  <c r="G59" i="21" s="1"/>
  <c r="G60" i="21" s="1"/>
  <c r="G61" i="21" s="1"/>
  <c r="G62" i="21" s="1"/>
  <c r="G63" i="21" s="1"/>
  <c r="G66" i="21" s="1"/>
  <c r="D55" i="21"/>
  <c r="B55" i="21"/>
  <c r="B31" i="21"/>
  <c r="H43" i="21"/>
  <c r="G43" i="21"/>
  <c r="G44" i="21" s="1"/>
  <c r="G46" i="21" s="1"/>
  <c r="G47" i="21" s="1"/>
  <c r="G48" i="21" s="1"/>
  <c r="G49" i="21" s="1"/>
  <c r="G50" i="21" s="1"/>
  <c r="G51" i="21" s="1"/>
  <c r="G54" i="21" s="1"/>
  <c r="D43" i="21"/>
  <c r="H31" i="21"/>
  <c r="G31" i="21"/>
  <c r="G32" i="21" s="1"/>
  <c r="G34" i="21" s="1"/>
  <c r="G35" i="21" s="1"/>
  <c r="G36" i="21" s="1"/>
  <c r="G37" i="21" s="1"/>
  <c r="G38" i="21" s="1"/>
  <c r="G39" i="21" s="1"/>
  <c r="G42" i="21" s="1"/>
  <c r="D31" i="21"/>
  <c r="B19" i="21"/>
  <c r="H19" i="21"/>
  <c r="G19" i="21"/>
  <c r="G20" i="21" s="1"/>
  <c r="G22" i="21" s="1"/>
  <c r="G23" i="21" s="1"/>
  <c r="G24" i="21" s="1"/>
  <c r="G25" i="21" s="1"/>
  <c r="G26" i="21" s="1"/>
  <c r="G27" i="21" s="1"/>
  <c r="G30" i="21" s="1"/>
  <c r="D19" i="21"/>
  <c r="S36" i="20"/>
  <c r="S37" i="20" s="1"/>
  <c r="F31" i="20"/>
  <c r="G31" i="20"/>
  <c r="H31" i="20"/>
  <c r="I31" i="20"/>
  <c r="J31" i="20"/>
  <c r="K31" i="20"/>
  <c r="L31" i="20"/>
  <c r="M31" i="20"/>
  <c r="N31" i="20"/>
  <c r="O31" i="20"/>
  <c r="P31" i="20"/>
  <c r="Q31" i="20"/>
  <c r="R31" i="20"/>
  <c r="S31" i="20"/>
  <c r="T31" i="20"/>
  <c r="U31" i="20"/>
  <c r="V31" i="20"/>
  <c r="W31" i="20"/>
  <c r="X31" i="20"/>
  <c r="Y31" i="20"/>
  <c r="Z31" i="20"/>
  <c r="AA31" i="20"/>
  <c r="AB31" i="20"/>
  <c r="AC31" i="20"/>
  <c r="AD31" i="20"/>
  <c r="AE31" i="20"/>
  <c r="AF31" i="20"/>
  <c r="AG31" i="20"/>
  <c r="E31" i="20"/>
  <c r="F28" i="20"/>
  <c r="F36" i="20" s="1"/>
  <c r="F37" i="20" s="1"/>
  <c r="G28" i="20"/>
  <c r="G36" i="20" s="1"/>
  <c r="G37" i="20" s="1"/>
  <c r="H28" i="20"/>
  <c r="H36" i="20" s="1"/>
  <c r="H37" i="20" s="1"/>
  <c r="I28" i="20"/>
  <c r="I36" i="20" s="1"/>
  <c r="I37" i="20" s="1"/>
  <c r="J28" i="20"/>
  <c r="J36" i="20" s="1"/>
  <c r="J37" i="20" s="1"/>
  <c r="K28" i="20"/>
  <c r="K36" i="20" s="1"/>
  <c r="K37" i="20" s="1"/>
  <c r="L28" i="20"/>
  <c r="L36" i="20" s="1"/>
  <c r="L37" i="20" s="1"/>
  <c r="M28" i="20"/>
  <c r="M36" i="20" s="1"/>
  <c r="M37" i="20" s="1"/>
  <c r="N28" i="20"/>
  <c r="N36" i="20" s="1"/>
  <c r="N37" i="20" s="1"/>
  <c r="O28" i="20"/>
  <c r="O36" i="20" s="1"/>
  <c r="O37" i="20" s="1"/>
  <c r="P28" i="20"/>
  <c r="P36" i="20" s="1"/>
  <c r="P37" i="20" s="1"/>
  <c r="Q28" i="20"/>
  <c r="Q36" i="20" s="1"/>
  <c r="Q37" i="20" s="1"/>
  <c r="R28" i="20"/>
  <c r="S28" i="20"/>
  <c r="T28" i="20"/>
  <c r="T36" i="20" s="1"/>
  <c r="T37" i="20" s="1"/>
  <c r="U28" i="20"/>
  <c r="U36" i="20" s="1"/>
  <c r="U37" i="20" s="1"/>
  <c r="V28" i="20"/>
  <c r="V36" i="20" s="1"/>
  <c r="V37" i="20" s="1"/>
  <c r="W28" i="20"/>
  <c r="W36" i="20" s="1"/>
  <c r="W37" i="20" s="1"/>
  <c r="X28" i="20"/>
  <c r="X36" i="20" s="1"/>
  <c r="X37" i="20" s="1"/>
  <c r="Y28" i="20"/>
  <c r="Y36" i="20" s="1"/>
  <c r="Y37" i="20" s="1"/>
  <c r="Z28" i="20"/>
  <c r="Z36" i="20" s="1"/>
  <c r="Z37" i="20" s="1"/>
  <c r="AA28" i="20"/>
  <c r="AA36" i="20" s="1"/>
  <c r="AA37" i="20" s="1"/>
  <c r="AB28" i="20"/>
  <c r="AB36" i="20" s="1"/>
  <c r="AB37" i="20" s="1"/>
  <c r="AC28" i="20"/>
  <c r="AC36" i="20" s="1"/>
  <c r="AC37" i="20" s="1"/>
  <c r="AD28" i="20"/>
  <c r="AD36" i="20" s="1"/>
  <c r="AD37" i="20" s="1"/>
  <c r="AE28" i="20"/>
  <c r="AE36" i="20" s="1"/>
  <c r="AE37" i="20" s="1"/>
  <c r="AF28" i="20"/>
  <c r="AF36" i="20" s="1"/>
  <c r="AF37" i="20" s="1"/>
  <c r="AG28" i="20"/>
  <c r="AG36" i="20" s="1"/>
  <c r="AG37" i="20" s="1"/>
  <c r="F29" i="20"/>
  <c r="G29" i="20"/>
  <c r="H29" i="20"/>
  <c r="I29" i="20"/>
  <c r="J29" i="20"/>
  <c r="K29" i="20"/>
  <c r="L29" i="20"/>
  <c r="M29" i="20"/>
  <c r="N29" i="20"/>
  <c r="O29" i="20"/>
  <c r="P29" i="20"/>
  <c r="Q29" i="20"/>
  <c r="R29" i="20"/>
  <c r="S29" i="20"/>
  <c r="T29" i="20"/>
  <c r="U29" i="20"/>
  <c r="V29" i="20"/>
  <c r="W29" i="20"/>
  <c r="X29" i="20"/>
  <c r="Y29" i="20"/>
  <c r="Z29" i="20"/>
  <c r="AA29" i="20"/>
  <c r="AB29" i="20"/>
  <c r="AC29" i="20"/>
  <c r="AD29" i="20"/>
  <c r="AE29" i="20"/>
  <c r="AF29" i="20"/>
  <c r="AG29" i="20"/>
  <c r="F30" i="20"/>
  <c r="G30" i="20"/>
  <c r="H30" i="20"/>
  <c r="I30" i="20"/>
  <c r="J30" i="20"/>
  <c r="K30" i="20"/>
  <c r="L30" i="20"/>
  <c r="M30" i="20"/>
  <c r="N30" i="20"/>
  <c r="O30" i="20"/>
  <c r="P30" i="20"/>
  <c r="Q30" i="20"/>
  <c r="R30" i="20"/>
  <c r="R36" i="20" s="1"/>
  <c r="R37" i="20" s="1"/>
  <c r="S30" i="20"/>
  <c r="T30" i="20"/>
  <c r="U30" i="20"/>
  <c r="V30" i="20"/>
  <c r="W30" i="20"/>
  <c r="X30" i="20"/>
  <c r="Y30" i="20"/>
  <c r="Z30" i="20"/>
  <c r="AA30" i="20"/>
  <c r="AB30" i="20"/>
  <c r="AC30" i="20"/>
  <c r="AD30" i="20"/>
  <c r="AE30" i="20"/>
  <c r="AF30" i="20"/>
  <c r="AG30" i="20"/>
  <c r="F32" i="20"/>
  <c r="G32" i="20"/>
  <c r="H32" i="20"/>
  <c r="I32" i="20"/>
  <c r="J32" i="20"/>
  <c r="K32" i="20"/>
  <c r="L32" i="20"/>
  <c r="M32" i="20"/>
  <c r="N32" i="20"/>
  <c r="O32" i="20"/>
  <c r="P32" i="20"/>
  <c r="Q32" i="20"/>
  <c r="R32" i="20"/>
  <c r="S32" i="20"/>
  <c r="T32" i="20"/>
  <c r="U32" i="20"/>
  <c r="V32" i="20"/>
  <c r="W32" i="20"/>
  <c r="X32" i="20"/>
  <c r="Y32" i="20"/>
  <c r="Z32" i="20"/>
  <c r="AA32" i="20"/>
  <c r="AB32" i="20"/>
  <c r="AC32" i="20"/>
  <c r="AD32" i="20"/>
  <c r="AE32" i="20"/>
  <c r="AF32" i="20"/>
  <c r="AG32" i="20"/>
  <c r="F33" i="20"/>
  <c r="G33" i="20"/>
  <c r="H33" i="20"/>
  <c r="I33" i="20"/>
  <c r="J33" i="20"/>
  <c r="K33" i="20"/>
  <c r="L33" i="20"/>
  <c r="M33" i="20"/>
  <c r="N33" i="20"/>
  <c r="O33" i="20"/>
  <c r="P33" i="20"/>
  <c r="Q33" i="20"/>
  <c r="R33" i="20"/>
  <c r="S33" i="20"/>
  <c r="T33" i="20"/>
  <c r="U33" i="20"/>
  <c r="V33" i="20"/>
  <c r="W33" i="20"/>
  <c r="X33" i="20"/>
  <c r="Y33" i="20"/>
  <c r="Z33" i="20"/>
  <c r="AA33" i="20"/>
  <c r="AB33" i="20"/>
  <c r="AC33" i="20"/>
  <c r="AD33" i="20"/>
  <c r="AE33" i="20"/>
  <c r="AF33" i="20"/>
  <c r="AG33" i="20"/>
  <c r="F34" i="20"/>
  <c r="G34" i="20"/>
  <c r="H34" i="20"/>
  <c r="I34" i="20"/>
  <c r="J34" i="20"/>
  <c r="K34" i="20"/>
  <c r="L34" i="20"/>
  <c r="M34" i="20"/>
  <c r="N34" i="20"/>
  <c r="O34" i="20"/>
  <c r="P34" i="20"/>
  <c r="Q34" i="20"/>
  <c r="R34" i="20"/>
  <c r="S34" i="20"/>
  <c r="T34" i="20"/>
  <c r="U34" i="20"/>
  <c r="V34" i="20"/>
  <c r="W34" i="20"/>
  <c r="X34" i="20"/>
  <c r="Y34" i="20"/>
  <c r="Z34" i="20"/>
  <c r="AA34" i="20"/>
  <c r="AB34" i="20"/>
  <c r="AC34" i="20"/>
  <c r="AD34" i="20"/>
  <c r="AE34" i="20"/>
  <c r="AF34" i="20"/>
  <c r="AG34" i="20"/>
  <c r="F35" i="20"/>
  <c r="G35" i="20"/>
  <c r="H35" i="20"/>
  <c r="I35" i="20"/>
  <c r="J35" i="20"/>
  <c r="K35" i="20"/>
  <c r="L35" i="20"/>
  <c r="M35" i="20"/>
  <c r="N35" i="20"/>
  <c r="O35" i="20"/>
  <c r="P35" i="20"/>
  <c r="Q35" i="20"/>
  <c r="R35" i="20"/>
  <c r="S35" i="20"/>
  <c r="T35" i="20"/>
  <c r="U35" i="20"/>
  <c r="V35" i="20"/>
  <c r="W35" i="20"/>
  <c r="X35" i="20"/>
  <c r="Y35" i="20"/>
  <c r="Z35" i="20"/>
  <c r="AA35" i="20"/>
  <c r="AB35" i="20"/>
  <c r="AC35" i="20"/>
  <c r="AD35" i="20"/>
  <c r="AE35" i="20"/>
  <c r="AF35" i="20"/>
  <c r="AG35" i="20"/>
  <c r="E35" i="20"/>
  <c r="E33" i="20"/>
  <c r="E34" i="20"/>
  <c r="E32" i="20"/>
  <c r="E30" i="20"/>
  <c r="E29" i="20"/>
  <c r="E28" i="20"/>
  <c r="AD49" i="24"/>
  <c r="AC49" i="24"/>
  <c r="AB49" i="24"/>
  <c r="AA49" i="24"/>
  <c r="Z49" i="24"/>
  <c r="Y49" i="24"/>
  <c r="X49" i="24"/>
  <c r="W49" i="24"/>
  <c r="V49" i="24"/>
  <c r="U49" i="24"/>
  <c r="T49" i="24"/>
  <c r="S49" i="24"/>
  <c r="R49" i="24"/>
  <c r="Q49" i="24"/>
  <c r="P49" i="24"/>
  <c r="O49" i="24"/>
  <c r="N49" i="24"/>
  <c r="M49" i="24"/>
  <c r="L49" i="24"/>
  <c r="K49" i="24"/>
  <c r="J49" i="24"/>
  <c r="I49" i="24"/>
  <c r="H49" i="24"/>
  <c r="G49" i="24"/>
  <c r="F49" i="24"/>
  <c r="E49" i="24"/>
  <c r="D49" i="24"/>
  <c r="C49" i="24"/>
  <c r="B49" i="24"/>
  <c r="AD47" i="24"/>
  <c r="AC47" i="24"/>
  <c r="AB47" i="24"/>
  <c r="S47" i="24"/>
  <c r="Q47" i="24"/>
  <c r="N47" i="24"/>
  <c r="M47" i="24"/>
  <c r="L47" i="24"/>
  <c r="C47" i="24"/>
  <c r="AD46" i="24"/>
  <c r="AC46" i="24"/>
  <c r="AB46" i="24"/>
  <c r="AA46" i="24"/>
  <c r="Z46" i="24"/>
  <c r="Y46" i="24"/>
  <c r="X46" i="24"/>
  <c r="W46" i="24"/>
  <c r="V46" i="24"/>
  <c r="U46" i="24"/>
  <c r="T46" i="24"/>
  <c r="S46" i="24"/>
  <c r="R46" i="24"/>
  <c r="Q46" i="24"/>
  <c r="P46" i="24"/>
  <c r="O46" i="24"/>
  <c r="N46" i="24"/>
  <c r="M46" i="24"/>
  <c r="L46" i="24"/>
  <c r="K46" i="24"/>
  <c r="J46" i="24"/>
  <c r="I46" i="24"/>
  <c r="H46" i="24"/>
  <c r="G46" i="24"/>
  <c r="F46" i="24"/>
  <c r="E46" i="24"/>
  <c r="D46" i="24"/>
  <c r="C46" i="24"/>
  <c r="B46" i="24"/>
  <c r="AA47" i="24"/>
  <c r="Z47" i="24"/>
  <c r="Y47" i="24"/>
  <c r="X47" i="24"/>
  <c r="W47" i="24"/>
  <c r="V47" i="24"/>
  <c r="U47" i="24"/>
  <c r="T47" i="24"/>
  <c r="R47" i="24"/>
  <c r="K47" i="24"/>
  <c r="J47" i="24"/>
  <c r="I47" i="24"/>
  <c r="H47" i="24"/>
  <c r="G47" i="24"/>
  <c r="F47" i="24"/>
  <c r="E47" i="24"/>
  <c r="D47" i="24"/>
  <c r="B47" i="24"/>
  <c r="G88" i="21" l="1"/>
  <c r="G89" i="21" s="1"/>
  <c r="G76" i="21"/>
  <c r="G77" i="21" s="1"/>
  <c r="G64" i="21"/>
  <c r="G65" i="21" s="1"/>
  <c r="G40" i="21"/>
  <c r="G41" i="21" s="1"/>
  <c r="G52" i="21"/>
  <c r="G53" i="21" s="1"/>
  <c r="G28" i="21"/>
  <c r="G29" i="21" s="1"/>
  <c r="E36" i="20"/>
  <c r="E37" i="20" s="1"/>
  <c r="N7" i="20" l="1"/>
  <c r="F7" i="20"/>
  <c r="G7" i="20"/>
  <c r="H7" i="20"/>
  <c r="I7" i="20"/>
  <c r="J11" i="21" s="1"/>
  <c r="J7" i="20"/>
  <c r="K7" i="20"/>
  <c r="L7" i="20"/>
  <c r="M7" i="20"/>
  <c r="E7" i="20"/>
  <c r="F30" i="22" l="1"/>
  <c r="I30" i="22" s="1"/>
  <c r="E30" i="22"/>
  <c r="J29" i="22"/>
  <c r="H29" i="22"/>
  <c r="D29" i="22"/>
  <c r="N14" i="20"/>
  <c r="N13" i="20"/>
  <c r="N10" i="20"/>
  <c r="N8" i="20"/>
  <c r="D30" i="22" l="1"/>
  <c r="J31" i="22"/>
  <c r="F28" i="22"/>
  <c r="J27" i="22"/>
  <c r="F26" i="22"/>
  <c r="J25" i="22"/>
  <c r="F24" i="22"/>
  <c r="J23" i="22"/>
  <c r="F22" i="22"/>
  <c r="J21" i="22"/>
  <c r="F20" i="22"/>
  <c r="J19" i="22"/>
  <c r="F18" i="22"/>
  <c r="J17" i="22"/>
  <c r="F16" i="22"/>
  <c r="J15" i="22"/>
  <c r="F14" i="22"/>
  <c r="J13" i="22"/>
  <c r="F12" i="22"/>
  <c r="J11" i="22"/>
  <c r="F10" i="22"/>
  <c r="D10" i="22" s="1"/>
  <c r="J9" i="22"/>
  <c r="D9" i="22"/>
  <c r="F8" i="22"/>
  <c r="E8" i="22" s="1"/>
  <c r="J7" i="22"/>
  <c r="H7" i="22"/>
  <c r="G7" i="22"/>
  <c r="D7" i="22"/>
  <c r="C7" i="22"/>
  <c r="J15" i="21"/>
  <c r="J14" i="21"/>
  <c r="J13" i="21"/>
  <c r="J10" i="21"/>
  <c r="E8" i="20"/>
  <c r="F8" i="20" s="1"/>
  <c r="G8" i="20" s="1"/>
  <c r="H8" i="20" s="1"/>
  <c r="I8" i="20" s="1"/>
  <c r="J8" i="20" s="1"/>
  <c r="K8" i="20" s="1"/>
  <c r="L8" i="20" s="1"/>
  <c r="D13" i="20"/>
  <c r="E13" i="20" s="1"/>
  <c r="F13" i="20" s="1"/>
  <c r="G13" i="20" s="1"/>
  <c r="D14" i="20"/>
  <c r="H9" i="22" s="1"/>
  <c r="D12" i="20"/>
  <c r="E12" i="20" s="1"/>
  <c r="D10" i="20"/>
  <c r="E10" i="20" s="1"/>
  <c r="D9" i="20"/>
  <c r="C9" i="22" s="1"/>
  <c r="D8" i="20"/>
  <c r="K7" i="21"/>
  <c r="B7" i="21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 s="1"/>
  <c r="V7" i="15"/>
  <c r="U7" i="15"/>
  <c r="T7" i="15"/>
  <c r="S7" i="15"/>
  <c r="R6" i="15"/>
  <c r="P6" i="15"/>
  <c r="O3" i="15" a="1"/>
  <c r="O3" i="15" s="1"/>
  <c r="N7" i="15"/>
  <c r="M7" i="15"/>
  <c r="L7" i="15"/>
  <c r="K7" i="15"/>
  <c r="J6" i="15"/>
  <c r="H6" i="15"/>
  <c r="G3" i="15" a="1"/>
  <c r="G3" i="15" s="1"/>
  <c r="F7" i="15"/>
  <c r="E7" i="15"/>
  <c r="AD3" i="15" a="1"/>
  <c r="AD3" i="15" s="1"/>
  <c r="AB3" i="15" a="1"/>
  <c r="AB3" i="15" s="1"/>
  <c r="AA3" i="15" a="1"/>
  <c r="AA3" i="15" s="1"/>
  <c r="X3" i="15" a="1"/>
  <c r="X3" i="15" s="1"/>
  <c r="V3" i="15" a="1"/>
  <c r="V3" i="15" s="1"/>
  <c r="Q3" i="15" a="1"/>
  <c r="Q3" i="15" s="1"/>
  <c r="P3" i="15" a="1"/>
  <c r="P3" i="15" s="1"/>
  <c r="H3" i="15" a="1"/>
  <c r="H3" i="15" s="1"/>
  <c r="D3" i="15" a="1"/>
  <c r="D3" i="15" s="1"/>
  <c r="C3" i="15" a="1"/>
  <c r="C3" i="15" s="1"/>
  <c r="B2" i="21" s="1"/>
  <c r="G4" i="21" s="1"/>
  <c r="I3" i="15" a="1"/>
  <c r="I3" i="15" s="1"/>
  <c r="Y3" i="15" a="1"/>
  <c r="Y3" i="15" s="1"/>
  <c r="J3" i="15" a="1"/>
  <c r="J3" i="15" s="1"/>
  <c r="K3" i="15" a="1"/>
  <c r="K3" i="15" s="1"/>
  <c r="T3" i="15" a="1"/>
  <c r="T3" i="15" s="1"/>
  <c r="E3" i="15" a="1"/>
  <c r="E3" i="15"/>
  <c r="N3" i="15" a="1"/>
  <c r="N3" i="15" s="1"/>
  <c r="R3" i="15" a="1"/>
  <c r="R3" i="15" s="1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 s="1"/>
  <c r="E6" i="15"/>
  <c r="M6" i="15"/>
  <c r="U6" i="15"/>
  <c r="AC6" i="15"/>
  <c r="U3" i="15" a="1"/>
  <c r="U3" i="15"/>
  <c r="F6" i="15"/>
  <c r="N6" i="15"/>
  <c r="V6" i="15"/>
  <c r="AD6" i="15"/>
  <c r="J7" i="15"/>
  <c r="R7" i="15"/>
  <c r="Z7" i="15"/>
  <c r="G6" i="15"/>
  <c r="O6" i="15"/>
  <c r="W6" i="15"/>
  <c r="E9" i="20" l="1"/>
  <c r="C12" i="22"/>
  <c r="E26" i="22"/>
  <c r="F10" i="20"/>
  <c r="D7" i="21"/>
  <c r="D11" i="22"/>
  <c r="F12" i="20"/>
  <c r="G11" i="22"/>
  <c r="H13" i="20"/>
  <c r="I13" i="20" s="1"/>
  <c r="I16" i="22"/>
  <c r="E14" i="20"/>
  <c r="G9" i="22"/>
  <c r="M8" i="20"/>
  <c r="C8" i="22"/>
  <c r="E18" i="22"/>
  <c r="E24" i="22"/>
  <c r="E12" i="22"/>
  <c r="I8" i="22"/>
  <c r="I12" i="22"/>
  <c r="D8" i="22"/>
  <c r="E10" i="22"/>
  <c r="D12" i="22"/>
  <c r="I14" i="22"/>
  <c r="E16" i="22"/>
  <c r="E20" i="22"/>
  <c r="I10" i="22"/>
  <c r="I18" i="22"/>
  <c r="E28" i="22"/>
  <c r="D14" i="22"/>
  <c r="E14" i="22"/>
  <c r="E22" i="22"/>
  <c r="C10" i="22"/>
  <c r="J12" i="21"/>
  <c r="J9" i="21"/>
  <c r="J8" i="21"/>
  <c r="J7" i="21"/>
  <c r="G7" i="21"/>
  <c r="G8" i="21" s="1"/>
  <c r="G9" i="21" s="1"/>
  <c r="G10" i="21" s="1"/>
  <c r="G11" i="21" s="1"/>
  <c r="G12" i="21" s="1"/>
  <c r="G13" i="21" s="1"/>
  <c r="G14" i="21" s="1"/>
  <c r="G15" i="21" s="1"/>
  <c r="H7" i="21"/>
  <c r="C7" i="21"/>
  <c r="K7" i="22"/>
  <c r="B7" i="22"/>
  <c r="G18" i="21" l="1"/>
  <c r="G16" i="21"/>
  <c r="G17" i="21" s="1"/>
  <c r="F9" i="20"/>
  <c r="C11" i="22"/>
  <c r="J13" i="20"/>
  <c r="I20" i="22"/>
  <c r="G12" i="20"/>
  <c r="G13" i="22"/>
  <c r="F14" i="20"/>
  <c r="H11" i="22"/>
  <c r="G10" i="20"/>
  <c r="D13" i="22"/>
  <c r="G9" i="20" l="1"/>
  <c r="C13" i="22"/>
  <c r="C14" i="22"/>
  <c r="H12" i="20"/>
  <c r="G15" i="22"/>
  <c r="K13" i="20"/>
  <c r="I22" i="22"/>
  <c r="G14" i="20"/>
  <c r="H13" i="22"/>
  <c r="H10" i="20"/>
  <c r="D16" i="22"/>
  <c r="D15" i="22"/>
  <c r="H9" i="20" l="1"/>
  <c r="C15" i="22"/>
  <c r="C16" i="22"/>
  <c r="L13" i="20"/>
  <c r="I24" i="22"/>
  <c r="I10" i="20"/>
  <c r="D17" i="22"/>
  <c r="D18" i="22"/>
  <c r="I12" i="20"/>
  <c r="G17" i="22"/>
  <c r="H14" i="20"/>
  <c r="H15" i="22"/>
  <c r="I9" i="20" l="1"/>
  <c r="C17" i="22"/>
  <c r="C18" i="22"/>
  <c r="J12" i="20"/>
  <c r="G19" i="22"/>
  <c r="I14" i="20"/>
  <c r="H17" i="22"/>
  <c r="J10" i="20"/>
  <c r="D19" i="22"/>
  <c r="D20" i="22"/>
  <c r="M13" i="20"/>
  <c r="I26" i="22"/>
  <c r="J9" i="20" l="1"/>
  <c r="C19" i="22"/>
  <c r="C20" i="22"/>
  <c r="J14" i="20"/>
  <c r="H19" i="22"/>
  <c r="K12" i="20"/>
  <c r="G21" i="22"/>
  <c r="I28" i="22"/>
  <c r="K10" i="20"/>
  <c r="D21" i="22"/>
  <c r="D22" i="22"/>
  <c r="K9" i="20" l="1"/>
  <c r="C21" i="22"/>
  <c r="C22" i="22"/>
  <c r="L12" i="20"/>
  <c r="G23" i="22"/>
  <c r="L10" i="20"/>
  <c r="D24" i="22"/>
  <c r="D23" i="22"/>
  <c r="K14" i="20"/>
  <c r="H21" i="22"/>
  <c r="L9" i="20" l="1"/>
  <c r="C24" i="22"/>
  <c r="C23" i="22"/>
  <c r="M10" i="20"/>
  <c r="D25" i="22"/>
  <c r="D26" i="22"/>
  <c r="L14" i="20"/>
  <c r="H23" i="22"/>
  <c r="M12" i="20"/>
  <c r="G25" i="22"/>
  <c r="G29" i="22" l="1"/>
  <c r="C25" i="22"/>
  <c r="M9" i="20"/>
  <c r="C26" i="22"/>
  <c r="D27" i="22"/>
  <c r="D28" i="22"/>
  <c r="G27" i="22"/>
  <c r="M14" i="20"/>
  <c r="H25" i="22"/>
  <c r="C27" i="22" l="1"/>
  <c r="N9" i="20"/>
  <c r="C28" i="22"/>
  <c r="H27" i="22"/>
  <c r="C30" i="22" l="1"/>
  <c r="C29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<sst xmlns="http://schemas.openxmlformats.org/spreadsheetml/2006/main" count="260" uniqueCount="161">
  <si>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</si>
  <si>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</si>
  <si>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</si>
  <si>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</si>
  <si>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</si>
  <si>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</si>
  <si>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</si>
  <si>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</si>
  <si>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</si>
  <si>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</si>
  <si>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</si>
  <si>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</si>
  <si>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</si>
  <si>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</si>
  <si>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</si>
  <si>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</si>
  <si>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</si>
  <si>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</si>
  <si>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</si>
  <si>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</si>
  <si>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</si>
  <si>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</si>
  <si>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</si>
  <si>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</si>
  <si>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</si>
  <si>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</si>
  <si>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</si>
  <si>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</si>
  <si>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</si>
  <si>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</si>
  <si>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</si>
  <si>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</si>
  <si>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</si>
  <si>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</si>
  <si>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</si>
  <si>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</si>
  <si>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</si>
  <si>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</si>
  <si>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</si>
  <si>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</si>
  <si>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</si>
  <si>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</si>
  <si>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</si>
  <si>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</si>
  <si>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</si>
  <si>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</si>
  <si>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</si>
  <si>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</si>
  <si>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</si>
  <si>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</si>
  <si>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</si>
  <si>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</si>
  <si>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</si>
  <si>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</si>
  <si>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</si>
  <si>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</si>
  <si>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</si>
  <si>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</si>
  <si>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</si>
  <si>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</si>
  <si>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</si>
  <si>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</si>
  <si>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</si>
  <si>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</si>
  <si>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</si>
  <si>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</si>
  <si>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</si>
  <si>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</si>
  <si>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</si>
  <si>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</si>
  <si>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</si>
  <si>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</si>
  <si>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</si>
  <si>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Other_indexes</t>
  </si>
  <si>
    <t>ENV</t>
  </si>
  <si>
    <t>Pset_PN</t>
  </si>
  <si>
    <t>T-A*INT*,T-NAV*</t>
  </si>
  <si>
    <t>UC_FLO</t>
  </si>
  <si>
    <t>UC_COMNET</t>
  </si>
  <si>
    <t>UC_RHSRTS</t>
  </si>
  <si>
    <t>UC_RHSTS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</si>
  <si>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</si>
  <si>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</si>
  <si>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</si>
  <si>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</si>
  <si>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</si>
  <si>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</si>
  <si>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</si>
  <si>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</si>
  <si>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</si>
  <si>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</si>
  <si>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</si>
  <si>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</si>
  <si>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</si>
  <si>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</t>
  </si>
  <si>
    <t>Specify upper bound for emissions in the WAM scenario</t>
  </si>
  <si>
    <t>*CO2*,-*CO2S,-TOT*</t>
  </si>
  <si>
    <t>TOTCO2</t>
  </si>
  <si>
    <t>\I:</t>
  </si>
  <si>
    <t>Bakytzhan Suleimenov (UCC, bsuleimenov@ucc.ie)</t>
  </si>
  <si>
    <t>WEM</t>
  </si>
  <si>
    <t>WAM</t>
  </si>
  <si>
    <t>LO</t>
  </si>
  <si>
    <t>2023-2050 GHG Emissions Projections (kt CO2 eq)</t>
  </si>
  <si>
    <t>Energy Industries</t>
  </si>
  <si>
    <t>Public electricity and heat production</t>
  </si>
  <si>
    <t>Petroleum refining</t>
  </si>
  <si>
    <t>Solid fuels and other energy industries</t>
  </si>
  <si>
    <t>Fugitive emissions</t>
  </si>
  <si>
    <t>Residential</t>
  </si>
  <si>
    <t>Manufacturing Combustion</t>
  </si>
  <si>
    <t>Commercial / Public Services</t>
  </si>
  <si>
    <t>Transport</t>
  </si>
  <si>
    <t>Domestic aviation</t>
  </si>
  <si>
    <t>Road transportation</t>
  </si>
  <si>
    <t>Railways</t>
  </si>
  <si>
    <t>Domestic navigation</t>
  </si>
  <si>
    <t>Other transportation</t>
  </si>
  <si>
    <t>Industrial Processes</t>
  </si>
  <si>
    <t>Mineral industry</t>
  </si>
  <si>
    <t>Chemical industry</t>
  </si>
  <si>
    <t>NO</t>
  </si>
  <si>
    <t>Metal industry</t>
  </si>
  <si>
    <t>Non-energy products from fuels and solvent use</t>
  </si>
  <si>
    <t>Other product manufacture and use</t>
  </si>
  <si>
    <t>F-Gases</t>
  </si>
  <si>
    <t>Agriculture</t>
  </si>
  <si>
    <t>Enteric fermentation</t>
  </si>
  <si>
    <t>Manure management</t>
  </si>
  <si>
    <t>Agricultural soils</t>
  </si>
  <si>
    <t>Liming</t>
  </si>
  <si>
    <t>Urea application</t>
  </si>
  <si>
    <t>Agriculture/Forestry/Fishing fuel combustion</t>
  </si>
  <si>
    <t>Waste</t>
  </si>
  <si>
    <t>Landfills</t>
  </si>
  <si>
    <t>Biological treatment of solid waste</t>
  </si>
  <si>
    <t>Incineration and open burning of waste</t>
  </si>
  <si>
    <t>Wastewater treatment and discharge</t>
  </si>
  <si>
    <t>Land use, land use change and forestry</t>
  </si>
  <si>
    <t>Forest land</t>
  </si>
  <si>
    <t>Cropland</t>
  </si>
  <si>
    <t>Grassland</t>
  </si>
  <si>
    <t>Wetlands</t>
  </si>
  <si>
    <t>Settlements</t>
  </si>
  <si>
    <t>Other land</t>
  </si>
  <si>
    <t>Harvested wood products</t>
  </si>
  <si>
    <t>Other</t>
  </si>
  <si>
    <t>National Total</t>
  </si>
  <si>
    <t>National Total including LULUCF</t>
  </si>
  <si>
    <t>AGRCO2N</t>
  </si>
  <si>
    <t>INDCO2N</t>
  </si>
  <si>
    <t>INDCO2P</t>
  </si>
  <si>
    <t>PWRCO2N</t>
  </si>
  <si>
    <t>RSDCO2</t>
  </si>
  <si>
    <t>SRVCO2N</t>
  </si>
  <si>
    <t>TRACO2N</t>
  </si>
  <si>
    <t>SUPCO2N</t>
  </si>
  <si>
    <t>TOTCO2-sup</t>
  </si>
  <si>
    <t>~UC_Sets: T_E:</t>
  </si>
  <si>
    <t>INDCO2N,INDCO2P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</si>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</sst>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2" fillId="0" borderId="0"/>
  </cellStyleXfs>
  <cellXfs count="48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3" fontId="0" fillId="0" borderId="0" xfId="0" applyNumberFormat="1"/>
    <xf numFmtId="0" fontId="5" fillId="6" borderId="0" xfId="2" applyFont="1" applyFill="1" applyAlignment="1">
      <alignment vertical="center"/>
    </xf>
    <xf numFmtId="0" fontId="5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5" fillId="7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1" fillId="4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1" fillId="6" borderId="0" xfId="2" applyFont="1" applyFill="1" applyAlignment="1">
      <alignment vertical="center"/>
    </xf>
    <xf numFmtId="164" fontId="11" fillId="6" borderId="0" xfId="2" applyNumberFormat="1" applyFont="1" applyFill="1" applyAlignment="1">
      <alignment horizontal="left" vertical="center"/>
    </xf>
    <xf numFmtId="0" fontId="13" fillId="4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6" fillId="6" borderId="0" xfId="1" applyFill="1" applyAlignment="1">
      <alignment vertical="center"/>
    </xf>
    <xf numFmtId="0" fontId="3" fillId="2" borderId="0" xfId="0" applyFont="1" applyFill="1"/>
    <xf numFmtId="0" fontId="3" fillId="8" borderId="0" xfId="0" applyFont="1" applyFill="1"/>
    <xf numFmtId="2" fontId="0" fillId="0" borderId="0" xfId="0" applyNumberFormat="1"/>
    <xf numFmtId="0" fontId="3" fillId="0" borderId="0" xfId="0" applyFont="1"/>
    <xf numFmtId="0" fontId="0" fillId="8" borderId="0" xfId="0" applyFill="1"/>
    <xf numFmtId="2" fontId="0" fillId="2" borderId="0" xfId="0" applyNumberFormat="1" applyFill="1"/>
    <xf numFmtId="2" fontId="0" fillId="8" borderId="0" xfId="0" applyNumberFormat="1" applyFill="1"/>
    <xf numFmtId="0" fontId="0" fillId="9" borderId="0" xfId="0" applyFill="1"/>
    <xf numFmtId="2" fontId="0" fillId="9" borderId="0" xfId="0" applyNumberFormat="1" applyFill="1"/>
    <xf numFmtId="1" fontId="0" fillId="2" borderId="0" xfId="0" applyNumberFormat="1" applyFill="1"/>
    <xf numFmtId="1" fontId="0" fillId="8" borderId="0" xfId="0" applyNumberFormat="1" applyFill="1"/>
    <xf numFmtId="1" fontId="0" fillId="9" borderId="0" xfId="0" applyNumberFormat="1" applyFill="1"/>
    <xf numFmtId="2" fontId="3" fillId="8" borderId="0" xfId="0" applyNumberFormat="1" applyFont="1" applyFill="1"/>
    <xf numFmtId="43" fontId="0" fillId="0" borderId="0" xfId="0" applyNumberFormat="1"/>
    <xf numFmtId="2" fontId="3" fillId="0" borderId="0" xfId="0" applyNumberFormat="1" applyFont="1"/>
    <xf numFmtId="0" fontId="11" fillId="6" borderId="0" xfId="2" applyFont="1" applyFill="1" applyAlignment="1">
      <alignment vertical="center"/>
    </xf>
    <xf numFmtId="0" fontId="7" fillId="6" borderId="0" xfId="2" applyFont="1" applyFill="1" applyAlignment="1">
      <alignment horizontal="center" vertical="center"/>
    </xf>
    <xf numFmtId="0" fontId="6" fillId="6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033CDC0B-DB05-4620-B19B-F74B427E57D9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2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D168-F3B5-4D5D-A78E-3F23E17F3077}">
  <sheetPr codeName="Sheet4"/>
  <dimension ref="A1:Z99"/>
  <sheetViews>
    <sheetView showGridLines="0" topLeftCell="A4" zoomScaleNormal="100" workbookViewId="0">
      <selection activeCell="B26" sqref="B26:D26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15"/>
      <c r="B1" s="15"/>
      <c r="C1" s="15"/>
      <c r="D1" s="15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x14ac:dyDescent="0.25">
      <c r="A2" s="15"/>
      <c r="B2" s="15"/>
      <c r="C2" s="15"/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5"/>
      <c r="B3" s="15"/>
      <c r="C3" s="15"/>
      <c r="D3" s="15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15"/>
      <c r="B4" s="15"/>
      <c r="C4" s="15"/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x14ac:dyDescent="0.25">
      <c r="A5" s="15"/>
      <c r="B5" s="15"/>
      <c r="C5" s="15"/>
      <c r="D5" s="15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x14ac:dyDescent="0.25">
      <c r="A6" s="15"/>
      <c r="B6" s="15"/>
      <c r="C6" s="15"/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x14ac:dyDescent="0.25">
      <c r="A7" s="15"/>
      <c r="B7" s="15"/>
      <c r="C7" s="15"/>
      <c r="D7" s="15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x14ac:dyDescent="0.25">
      <c r="A8" s="15"/>
      <c r="B8" s="15"/>
      <c r="C8" s="15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x14ac:dyDescent="0.25">
      <c r="A9" s="15"/>
      <c r="B9" s="15"/>
      <c r="C9" s="15"/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x14ac:dyDescent="0.25">
      <c r="A10" s="15"/>
      <c r="B10" s="15"/>
      <c r="C10" s="15"/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x14ac:dyDescent="0.25">
      <c r="A11" s="15"/>
      <c r="B11" s="15"/>
      <c r="C11" s="15"/>
      <c r="D11" s="1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x14ac:dyDescent="0.25">
      <c r="A12" s="15"/>
      <c r="B12" s="15"/>
      <c r="C12" s="15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x14ac:dyDescent="0.25">
      <c r="A13" s="15"/>
      <c r="B13" s="15"/>
      <c r="C13" s="15"/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x14ac:dyDescent="0.25">
      <c r="A14" s="15"/>
      <c r="B14" s="15"/>
      <c r="C14" s="15"/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x14ac:dyDescent="0.25">
      <c r="A15" s="15"/>
      <c r="B15" s="15"/>
      <c r="C15" s="15"/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02.75" customHeight="1" x14ac:dyDescent="0.25">
      <c r="A16" s="46" t="s">
        <v>81</v>
      </c>
      <c r="B16" s="46"/>
      <c r="C16" s="46"/>
      <c r="D16" s="46"/>
      <c r="E16" s="17"/>
      <c r="F16" s="17"/>
      <c r="G16" s="18"/>
      <c r="H16" s="18"/>
      <c r="I16" s="18"/>
      <c r="J16" s="18"/>
      <c r="K16" s="18"/>
      <c r="L16" s="18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7.25" customHeight="1" x14ac:dyDescent="0.25">
      <c r="A17" s="19"/>
      <c r="B17" s="19"/>
      <c r="C17" s="19"/>
      <c r="D17" s="19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7.25" customHeight="1" x14ac:dyDescent="0.25">
      <c r="A18" s="19"/>
      <c r="B18" s="19"/>
      <c r="C18" s="19"/>
      <c r="D18" s="19"/>
      <c r="E18" s="20"/>
      <c r="F18" s="20"/>
      <c r="G18" s="21"/>
      <c r="H18" s="21"/>
      <c r="I18" s="21"/>
      <c r="J18" s="21"/>
      <c r="K18" s="21"/>
      <c r="L18" s="21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7.25" customHeight="1" x14ac:dyDescent="0.25">
      <c r="A19" s="22" t="s">
        <v>82</v>
      </c>
      <c r="B19" s="45" t="s">
        <v>93</v>
      </c>
      <c r="C19" s="45"/>
      <c r="D19" s="45"/>
      <c r="E19" s="23"/>
      <c r="F19" s="23"/>
      <c r="G19" s="24"/>
      <c r="H19" s="24"/>
      <c r="I19" s="24"/>
      <c r="J19" s="24"/>
      <c r="K19" s="24"/>
      <c r="L19" s="24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7.25" customHeight="1" x14ac:dyDescent="0.25">
      <c r="A20" s="22" t="s">
        <v>83</v>
      </c>
      <c r="B20" s="45" t="s">
        <v>94</v>
      </c>
      <c r="C20" s="45"/>
      <c r="D20" s="45"/>
      <c r="E20" s="23"/>
      <c r="F20" s="23"/>
      <c r="G20" s="24"/>
      <c r="H20" s="24"/>
      <c r="I20" s="24"/>
      <c r="J20" s="24"/>
      <c r="K20" s="24"/>
      <c r="L20" s="24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7.25" customHeight="1" x14ac:dyDescent="0.25">
      <c r="A21" s="22" t="s">
        <v>84</v>
      </c>
      <c r="B21" s="25" t="s">
        <v>95</v>
      </c>
      <c r="C21" s="25"/>
      <c r="D21" s="25"/>
      <c r="E21" s="23"/>
      <c r="F21" s="23"/>
      <c r="G21" s="24"/>
      <c r="H21" s="24"/>
      <c r="I21" s="24"/>
      <c r="J21" s="24"/>
      <c r="K21" s="24"/>
      <c r="L21" s="24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7.25" customHeight="1" x14ac:dyDescent="0.25">
      <c r="A22" s="22"/>
      <c r="B22" s="25"/>
      <c r="C22" s="25"/>
      <c r="D22" s="25"/>
      <c r="E22" s="23"/>
      <c r="F22" s="23"/>
      <c r="G22" s="24"/>
      <c r="H22" s="24"/>
      <c r="I22" s="24"/>
      <c r="J22" s="24"/>
      <c r="K22" s="24"/>
      <c r="L22" s="24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7.25" customHeight="1" x14ac:dyDescent="0.25">
      <c r="A23" s="22" t="s">
        <v>85</v>
      </c>
      <c r="B23" s="45" t="s">
        <v>99</v>
      </c>
      <c r="C23" s="45"/>
      <c r="D23" s="45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7.25" customHeight="1" x14ac:dyDescent="0.25">
      <c r="A24" s="22"/>
      <c r="B24" s="25"/>
      <c r="C24" s="25"/>
      <c r="D24" s="25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7.25" customHeight="1" x14ac:dyDescent="0.25">
      <c r="A25" s="22"/>
      <c r="B25" s="25"/>
      <c r="C25" s="25"/>
      <c r="D25" s="25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7.25" customHeight="1" x14ac:dyDescent="0.25">
      <c r="A26" s="22" t="s">
        <v>86</v>
      </c>
      <c r="B26" s="45" t="s">
        <v>99</v>
      </c>
      <c r="C26" s="45"/>
      <c r="D26" s="45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7.25" customHeight="1" x14ac:dyDescent="0.25">
      <c r="A27" s="22"/>
      <c r="B27" s="25"/>
      <c r="C27" s="25"/>
      <c r="D27" s="25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7.25" customHeight="1" x14ac:dyDescent="0.25">
      <c r="A28" s="22"/>
      <c r="B28" s="25"/>
      <c r="C28" s="25"/>
      <c r="D28" s="25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7.25" customHeight="1" x14ac:dyDescent="0.25">
      <c r="A29" s="22" t="s">
        <v>87</v>
      </c>
      <c r="B29" s="26">
        <v>1</v>
      </c>
      <c r="C29" s="25"/>
      <c r="D29" s="25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7.25" customHeight="1" x14ac:dyDescent="0.25">
      <c r="A30" s="22" t="s">
        <v>88</v>
      </c>
      <c r="B30" s="47" t="s">
        <v>89</v>
      </c>
      <c r="C30" s="45"/>
      <c r="D30" s="45"/>
      <c r="E30" s="27"/>
      <c r="F30" s="27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7.25" customHeight="1" x14ac:dyDescent="0.25">
      <c r="A31" s="22" t="s">
        <v>90</v>
      </c>
      <c r="B31" s="45" t="s">
        <v>91</v>
      </c>
      <c r="C31" s="45"/>
      <c r="D31" s="45"/>
      <c r="E31" s="27"/>
      <c r="F31" s="27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7.25" customHeight="1" x14ac:dyDescent="0.25">
      <c r="A32" s="28"/>
      <c r="B32" s="29" t="s">
        <v>92</v>
      </c>
      <c r="C32" s="28"/>
      <c r="D32" s="28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x14ac:dyDescent="0.25">
      <c r="A33" s="15"/>
      <c r="B33" s="15"/>
      <c r="C33" s="15"/>
      <c r="D33" s="15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x14ac:dyDescent="0.25">
      <c r="A34" s="15"/>
      <c r="B34" s="15"/>
      <c r="C34" s="15"/>
      <c r="D34" s="15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x14ac:dyDescent="0.25">
      <c r="A35" s="15"/>
      <c r="B35" s="15"/>
      <c r="C35" s="15"/>
      <c r="D35" s="15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x14ac:dyDescent="0.25">
      <c r="A36" s="15"/>
      <c r="B36" s="15"/>
      <c r="C36" s="15"/>
      <c r="D36" s="15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x14ac:dyDescent="0.25">
      <c r="A37" s="15"/>
      <c r="B37" s="15"/>
      <c r="C37" s="15"/>
      <c r="D37" s="15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x14ac:dyDescent="0.25">
      <c r="A38" s="15"/>
      <c r="B38" s="15"/>
      <c r="C38" s="15"/>
      <c r="D38" s="15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x14ac:dyDescent="0.25">
      <c r="A39" s="15"/>
      <c r="B39" s="15"/>
      <c r="C39" s="15"/>
      <c r="D39" s="15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x14ac:dyDescent="0.25">
      <c r="A40" s="15"/>
      <c r="B40" s="15"/>
      <c r="C40" s="15"/>
      <c r="D40" s="15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x14ac:dyDescent="0.25">
      <c r="A41" s="15"/>
      <c r="B41" s="15"/>
      <c r="C41" s="15"/>
      <c r="D41" s="15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x14ac:dyDescent="0.25">
      <c r="A42" s="15"/>
      <c r="B42" s="15"/>
      <c r="C42" s="15"/>
      <c r="D42" s="15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998CF491-BC6F-4BEF-B393-C45998DC5420}"/>
    <hyperlink ref="B32" r:id="rId2" xr:uid="{D25C95D5-8AFD-45B9-8D70-2675396D03FC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/>
      </c>
      <c r="E3" s="1" t="str" cm="1">
        <f t="array" ref="E3">IF(LEFT(INDEX(E5:E7,$A$4),1)&lt;&gt;"*",INDEX(E5:E7,$A$4),"")</f>
        <v/>
      </c>
      <c r="F3" s="1" t="str" cm="1">
        <f t="array" ref="F3">IF(LEFT(INDEX(F5:F7,$A$4),1)&lt;&gt;"*",INDEX(F5:F7,$A$4),"")</f>
        <v/>
      </c>
      <c r="G3" s="1" t="str" cm="1">
        <f t="array" ref="G3">IF(LEFT(INDEX(G5:G7,$A$4),1)&lt;&gt;"*",INDEX(G5:G7,$A$4),"")</f>
        <v/>
      </c>
      <c r="H3" s="1" t="str" cm="1">
        <f t="array" ref="H3">IF(LEFT(INDEX(H5:H7,$A$4),1)&lt;&gt;"*",INDEX(H5:H7,$A$4),"")</f>
        <v/>
      </c>
      <c r="I3" s="1" t="str" cm="1">
        <f t="array" ref="I3">IF(LEFT(INDEX(I5:I7,$A$4),1)&lt;&gt;"*",INDEX(I5:I7,$A$4),"")</f>
        <v/>
      </c>
      <c r="J3" s="1" t="str" cm="1">
        <f t="array" ref="J3">IF(LEFT(INDEX(J5:J7,$A$4),1)&lt;&gt;"*",INDEX(J5:J7,$A$4),"")</f>
        <v/>
      </c>
      <c r="K3" s="1" t="str" cm="1">
        <f t="array" ref="K3">IF(LEFT(INDEX(K5:K7,$A$4),1)&lt;&gt;"*",INDEX(K5:K7,$A$4),"")</f>
        <v/>
      </c>
      <c r="L3" s="1" t="str" cm="1">
        <f t="array" ref="L3">IF(LEFT(INDEX(L5:L7,$A$4),1)&lt;&gt;"*",INDEX(L5:L7,$A$4),"")</f>
        <v/>
      </c>
      <c r="M3" s="1" t="str" cm="1">
        <f t="array" ref="M3">IF(LEFT(INDEX(M5:M7,$A$4),1)&lt;&gt;"*",INDEX(M5:M7,$A$4),"")</f>
        <v/>
      </c>
      <c r="N3" s="1" t="str" cm="1">
        <f t="array" ref="N3">IF(LEFT(INDEX(N5:N7,$A$4),1)&lt;&gt;"*",INDEX(N5:N7,$A$4),"")</f>
        <v/>
      </c>
      <c r="O3" s="1" t="str" cm="1">
        <f t="array" ref="O3">IF(LEFT(INDEX(O5:O7,$A$4),1)&lt;&gt;"*",INDEX(O5:O7,$A$4),"")</f>
        <v/>
      </c>
      <c r="P3" s="1" t="str" cm="1">
        <f t="array" ref="P3">IF(LEFT(INDEX(P5:P7,$A$4),1)&lt;&gt;"*",INDEX(P5:P7,$A$4),"")</f>
        <v/>
      </c>
      <c r="Q3" s="1" t="str" cm="1">
        <f t="array" ref="Q3">IF(LEFT(INDEX(Q5:Q7,$A$4),1)&lt;&gt;"*",INDEX(Q5:Q7,$A$4),"")</f>
        <v/>
      </c>
      <c r="R3" s="1" t="str" cm="1">
        <f t="array" ref="R3">IF(LEFT(INDEX(R5:R7,$A$4),1)&lt;&gt;"*",INDEX(R5:R7,$A$4),"")</f>
        <v/>
      </c>
      <c r="S3" s="1" t="str" cm="1">
        <f t="array" ref="S3">IF(LEFT(INDEX(S5:S7,$A$4),1)&lt;&gt;"*",INDEX(S5:S7,$A$4),"")</f>
        <v/>
      </c>
      <c r="T3" s="1" t="str" cm="1">
        <f t="array" ref="T3">IF(LEFT(INDEX(T5:T7,$A$4),1)&lt;&gt;"*",INDEX(T5:T7,$A$4),"")</f>
        <v/>
      </c>
      <c r="U3" s="1" t="str" cm="1">
        <f t="array" ref="U3">IF(LEFT(INDEX(U5:U7,$A$4),1)&lt;&gt;"*",INDEX(U5:U7,$A$4),"")</f>
        <v/>
      </c>
      <c r="V3" s="1" t="str" cm="1">
        <f t="array" ref="V3">IF(LEFT(INDEX(V5:V7,$A$4),1)&lt;&gt;"*",INDEX(V5:V7,$A$4),"")</f>
        <v/>
      </c>
      <c r="W3" s="1" t="str" cm="1">
        <f t="array" ref="W3">IF(LEFT(INDEX(W5:W7,$A$4),1)&lt;&gt;"*",INDEX(W5:W7,$A$4),"")</f>
        <v/>
      </c>
      <c r="X3" s="1" t="str" cm="1">
        <f t="array" ref="X3">IF(LEFT(INDEX(X5:X7,$A$4),1)&lt;&gt;"*",INDEX(X5:X7,$A$4),"")</f>
        <v/>
      </c>
      <c r="Y3" s="1" t="str" cm="1">
        <f t="array" ref="Y3">IF(LEFT(INDEX(Y5:Y7,$A$4),1)&lt;&gt;"*",INDEX(Y5:Y7,$A$4),"")</f>
        <v/>
      </c>
      <c r="Z3" s="1" t="str" cm="1">
        <f t="array" ref="Z3">IF(LEFT(INDEX(Z5:Z7,$A$4),1)&lt;&gt;"*",INDEX(Z5:Z7,$A$4),"")</f>
        <v/>
      </c>
      <c r="AA3" s="1" t="str" cm="1">
        <f t="array" ref="AA3">IF(LEFT(INDEX(AA5:AA7,$A$4),1)&lt;&gt;"*",INDEX(AA5:AA7,$A$4),"")</f>
        <v/>
      </c>
      <c r="AB3" s="1" t="str" cm="1">
        <f t="array" ref="AB3">IF(LEFT(INDEX(AB5:AB7,$A$4),1)&lt;&gt;"*",INDEX(AB5:AB7,$A$4),"")</f>
        <v/>
      </c>
      <c r="AC3" s="1" t="str" cm="1">
        <f t="array" ref="AC3">IF(LEFT(INDEX(AC5:AC7,$A$4),1)&lt;&gt;"*",INDEX(AC5:AC7,$A$4),"")</f>
        <v/>
      </c>
      <c r="AD3" s="1" t="str" cm="1">
        <f t="array" ref="AD3">IF(LEFT(INDEX(AD5:AD7,$A$4),1)&lt;&gt;"*",INDEX(AD5:AD7,$A$4),"")</f>
        <v/>
      </c>
    </row>
    <row r="4" spans="1:30" x14ac:dyDescent="0.25">
      <c r="A4">
        <v>2</v>
      </c>
    </row>
    <row r="5" spans="1:30" x14ac:dyDescent="0.25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32</v>
      </c>
      <c r="B10" s="3" t="s">
        <v>33</v>
      </c>
    </row>
    <row r="11" spans="1:30" x14ac:dyDescent="0.25">
      <c r="A11" s="4" t="s">
        <v>34</v>
      </c>
      <c r="B11" s="4" t="s">
        <v>26</v>
      </c>
    </row>
    <row r="12" spans="1:30" x14ac:dyDescent="0.25">
      <c r="A12" s="5" t="s">
        <v>35</v>
      </c>
      <c r="B12" s="5" t="s">
        <v>25</v>
      </c>
    </row>
    <row r="13" spans="1:30" x14ac:dyDescent="0.25">
      <c r="A13" s="5" t="s">
        <v>36</v>
      </c>
      <c r="B13" s="5" t="s">
        <v>24</v>
      </c>
    </row>
    <row r="14" spans="1:30" x14ac:dyDescent="0.25">
      <c r="A14" s="5" t="s">
        <v>37</v>
      </c>
      <c r="B14" s="5" t="s">
        <v>23</v>
      </c>
    </row>
    <row r="15" spans="1:30" x14ac:dyDescent="0.25">
      <c r="A15" s="5" t="s">
        <v>38</v>
      </c>
      <c r="B15" s="5" t="s">
        <v>22</v>
      </c>
    </row>
    <row r="16" spans="1:30" x14ac:dyDescent="0.25">
      <c r="A16" s="5" t="s">
        <v>39</v>
      </c>
      <c r="B16" s="5" t="s">
        <v>21</v>
      </c>
    </row>
    <row r="17" spans="1:2" x14ac:dyDescent="0.25">
      <c r="A17" s="5" t="s">
        <v>40</v>
      </c>
      <c r="B17" s="5" t="s">
        <v>20</v>
      </c>
    </row>
    <row r="18" spans="1:2" x14ac:dyDescent="0.25">
      <c r="A18" s="5" t="s">
        <v>41</v>
      </c>
      <c r="B18" s="5" t="s">
        <v>19</v>
      </c>
    </row>
    <row r="19" spans="1:2" x14ac:dyDescent="0.25">
      <c r="A19" s="5" t="s">
        <v>42</v>
      </c>
      <c r="B19" s="5" t="s">
        <v>18</v>
      </c>
    </row>
    <row r="20" spans="1:2" x14ac:dyDescent="0.25">
      <c r="A20" s="5" t="s">
        <v>43</v>
      </c>
      <c r="B20" s="5" t="s">
        <v>17</v>
      </c>
    </row>
    <row r="21" spans="1:2" x14ac:dyDescent="0.25">
      <c r="A21" s="5" t="s">
        <v>44</v>
      </c>
      <c r="B21" s="5" t="s">
        <v>16</v>
      </c>
    </row>
    <row r="22" spans="1:2" x14ac:dyDescent="0.25">
      <c r="A22" s="5" t="s">
        <v>45</v>
      </c>
      <c r="B22" s="5" t="s">
        <v>15</v>
      </c>
    </row>
    <row r="23" spans="1:2" x14ac:dyDescent="0.25">
      <c r="A23" s="5" t="s">
        <v>46</v>
      </c>
      <c r="B23" s="5" t="s">
        <v>14</v>
      </c>
    </row>
    <row r="24" spans="1:2" x14ac:dyDescent="0.25">
      <c r="A24" s="5" t="s">
        <v>47</v>
      </c>
      <c r="B24" s="5" t="s">
        <v>13</v>
      </c>
    </row>
    <row r="25" spans="1:2" x14ac:dyDescent="0.25">
      <c r="A25" s="5" t="s">
        <v>48</v>
      </c>
      <c r="B25" s="5" t="s">
        <v>12</v>
      </c>
    </row>
    <row r="26" spans="1:2" x14ac:dyDescent="0.25">
      <c r="A26" s="5" t="s">
        <v>49</v>
      </c>
      <c r="B26" s="5" t="s">
        <v>11</v>
      </c>
    </row>
    <row r="27" spans="1:2" x14ac:dyDescent="0.25">
      <c r="A27" s="5" t="s">
        <v>50</v>
      </c>
      <c r="B27" s="5" t="s">
        <v>10</v>
      </c>
    </row>
    <row r="28" spans="1:2" x14ac:dyDescent="0.25">
      <c r="A28" s="5" t="s">
        <v>51</v>
      </c>
      <c r="B28" s="5" t="s">
        <v>9</v>
      </c>
    </row>
    <row r="29" spans="1:2" x14ac:dyDescent="0.25">
      <c r="A29" s="5" t="s">
        <v>52</v>
      </c>
      <c r="B29" s="5" t="s">
        <v>8</v>
      </c>
    </row>
    <row r="30" spans="1:2" x14ac:dyDescent="0.25">
      <c r="A30" s="5" t="s">
        <v>53</v>
      </c>
      <c r="B30" s="5" t="s">
        <v>7</v>
      </c>
    </row>
    <row r="31" spans="1:2" x14ac:dyDescent="0.25">
      <c r="A31" s="5" t="s">
        <v>54</v>
      </c>
      <c r="B31" s="5" t="s">
        <v>6</v>
      </c>
    </row>
    <row r="32" spans="1:2" x14ac:dyDescent="0.25">
      <c r="A32" s="5" t="s">
        <v>55</v>
      </c>
      <c r="B32" s="5" t="s">
        <v>5</v>
      </c>
    </row>
    <row r="33" spans="1:2" x14ac:dyDescent="0.25">
      <c r="A33" s="5" t="s">
        <v>56</v>
      </c>
      <c r="B33" s="5" t="s">
        <v>4</v>
      </c>
    </row>
    <row r="34" spans="1:2" x14ac:dyDescent="0.25">
      <c r="A34" s="5" t="s">
        <v>57</v>
      </c>
      <c r="B34" s="5" t="s">
        <v>3</v>
      </c>
    </row>
    <row r="35" spans="1:2" x14ac:dyDescent="0.25">
      <c r="A35" s="5" t="s">
        <v>58</v>
      </c>
      <c r="B35" s="5" t="s">
        <v>2</v>
      </c>
    </row>
    <row r="36" spans="1:2" x14ac:dyDescent="0.25">
      <c r="A36" s="5" t="s">
        <v>59</v>
      </c>
      <c r="B36" s="5" t="s">
        <v>1</v>
      </c>
    </row>
    <row r="37" spans="1:2" x14ac:dyDescent="0.25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4:AG37"/>
  <sheetViews>
    <sheetView workbookViewId="0">
      <selection activeCell="G41" sqref="G41"/>
    </sheetView>
  </sheetViews>
  <sheetFormatPr defaultColWidth="9.140625" defaultRowHeight="15" x14ac:dyDescent="0.25"/>
  <cols>
    <col min="2" max="2" width="14" bestFit="1" customWidth="1"/>
    <col min="3" max="3" width="21.7109375" bestFit="1" customWidth="1"/>
    <col min="4" max="13" width="16.42578125" bestFit="1" customWidth="1"/>
    <col min="14" max="14" width="16.42578125" customWidth="1"/>
    <col min="22" max="22" width="10.5703125" bestFit="1" customWidth="1"/>
    <col min="23" max="23" width="12" bestFit="1" customWidth="1"/>
  </cols>
  <sheetData>
    <row r="4" spans="2:15" x14ac:dyDescent="0.25">
      <c r="B4" t="s">
        <v>61</v>
      </c>
      <c r="C4" t="str">
        <f xml:space="preserve"> _xlfn.TEXTJOIN("_",TRUE,"UC","WEM","CO2","Emissions")</f>
        <v>UC_WEM_CO2_Emissions</v>
      </c>
    </row>
    <row r="5" spans="2:15" x14ac:dyDescent="0.25">
      <c r="B5" t="s">
        <v>66</v>
      </c>
      <c r="C5" t="str">
        <f xml:space="preserve"> _xlfn.TEXTJOIN(" ",TRUE,"WEM CO2 Emissions Bound")</f>
        <v>WEM CO2 Emissions Bound</v>
      </c>
    </row>
    <row r="6" spans="2:15" x14ac:dyDescent="0.25">
      <c r="B6" t="s">
        <v>72</v>
      </c>
      <c r="C6">
        <v>2020</v>
      </c>
      <c r="D6">
        <v>2021</v>
      </c>
      <c r="E6">
        <v>2022</v>
      </c>
      <c r="F6">
        <v>2023</v>
      </c>
      <c r="G6">
        <v>2024</v>
      </c>
      <c r="H6">
        <v>2025</v>
      </c>
      <c r="I6">
        <v>2026</v>
      </c>
      <c r="J6">
        <v>2027</v>
      </c>
      <c r="K6">
        <v>2028</v>
      </c>
      <c r="L6">
        <v>2029</v>
      </c>
      <c r="M6">
        <v>2030</v>
      </c>
      <c r="N6">
        <v>2050</v>
      </c>
      <c r="O6">
        <v>0</v>
      </c>
    </row>
    <row r="7" spans="2:15" x14ac:dyDescent="0.25">
      <c r="B7" t="s">
        <v>67</v>
      </c>
      <c r="C7" s="14">
        <v>33792</v>
      </c>
      <c r="D7" s="14">
        <v>35644</v>
      </c>
      <c r="E7" s="14">
        <f>+SUMIF($D$22:$D$23,LEFT($C$5,3),E$22:E$23)</f>
        <v>36120.541870510591</v>
      </c>
      <c r="F7" s="14">
        <f t="shared" ref="F7:M7" si="0">+SUMIF($D$22:$D$23,LEFT($C$5,3),F$22:F$23)</f>
        <v>33394.346951961532</v>
      </c>
      <c r="G7" s="14">
        <f t="shared" si="0"/>
        <v>33230.461444037421</v>
      </c>
      <c r="H7" s="14">
        <f t="shared" si="0"/>
        <v>32539.99432570759</v>
      </c>
      <c r="I7" s="14">
        <f t="shared" si="0"/>
        <v>32241.660735922636</v>
      </c>
      <c r="J7" s="14">
        <f t="shared" si="0"/>
        <v>30946.012381086966</v>
      </c>
      <c r="K7" s="14">
        <f t="shared" si="0"/>
        <v>29909.180253073129</v>
      </c>
      <c r="L7" s="14">
        <f t="shared" si="0"/>
        <v>29498.224015191583</v>
      </c>
      <c r="M7" s="14">
        <f t="shared" si="0"/>
        <v>28377.843936727644</v>
      </c>
      <c r="N7" s="14">
        <f>+SUMIF($D$22:$D$23,LEFT($C$5,3),AG$22:AG$23)</f>
        <v>17726.082501034147</v>
      </c>
      <c r="O7">
        <v>5</v>
      </c>
    </row>
    <row r="8" spans="2:15" x14ac:dyDescent="0.25">
      <c r="B8" t="s">
        <v>75</v>
      </c>
      <c r="C8" t="s">
        <v>76</v>
      </c>
      <c r="D8" t="str">
        <f>C8</f>
        <v>T-A*INT*,T-NAV*</v>
      </c>
      <c r="E8" t="str">
        <f t="shared" ref="E8:L8" si="1">D8</f>
        <v>T-A*INT*,T-NAV*</v>
      </c>
      <c r="F8" t="str">
        <f t="shared" si="1"/>
        <v>T-A*INT*,T-NAV*</v>
      </c>
      <c r="G8" t="str">
        <f t="shared" si="1"/>
        <v>T-A*INT*,T-NAV*</v>
      </c>
      <c r="H8" t="str">
        <f t="shared" si="1"/>
        <v>T-A*INT*,T-NAV*</v>
      </c>
      <c r="I8" t="str">
        <f t="shared" si="1"/>
        <v>T-A*INT*,T-NAV*</v>
      </c>
      <c r="J8" t="str">
        <f t="shared" si="1"/>
        <v>T-A*INT*,T-NAV*</v>
      </c>
      <c r="K8" t="str">
        <f t="shared" si="1"/>
        <v>T-A*INT*,T-NAV*</v>
      </c>
      <c r="L8" t="str">
        <f t="shared" si="1"/>
        <v>T-A*INT*,T-NAV*</v>
      </c>
      <c r="M8" t="str">
        <f t="shared" ref="M8:N8" si="2">L8</f>
        <v>T-A*INT*,T-NAV*</v>
      </c>
      <c r="N8" t="str">
        <f t="shared" si="2"/>
        <v>T-A*INT*,T-NAV*</v>
      </c>
    </row>
    <row r="9" spans="2:15" x14ac:dyDescent="0.25">
      <c r="B9" t="s">
        <v>62</v>
      </c>
      <c r="C9" t="s">
        <v>97</v>
      </c>
      <c r="D9" t="str">
        <f>C9</f>
        <v>TOTCO2</v>
      </c>
      <c r="E9" t="str">
        <f t="shared" ref="E9:L9" si="3">D9</f>
        <v>TOTCO2</v>
      </c>
      <c r="F9" t="str">
        <f t="shared" si="3"/>
        <v>TOTCO2</v>
      </c>
      <c r="G9" t="str">
        <f t="shared" si="3"/>
        <v>TOTCO2</v>
      </c>
      <c r="H9" t="str">
        <f t="shared" si="3"/>
        <v>TOTCO2</v>
      </c>
      <c r="I9" t="str">
        <f t="shared" si="3"/>
        <v>TOTCO2</v>
      </c>
      <c r="J9" t="str">
        <f t="shared" si="3"/>
        <v>TOTCO2</v>
      </c>
      <c r="K9" t="str">
        <f t="shared" si="3"/>
        <v>TOTCO2</v>
      </c>
      <c r="L9" t="str">
        <f t="shared" si="3"/>
        <v>TOTCO2</v>
      </c>
      <c r="M9" t="str">
        <f t="shared" ref="M9:N9" si="4">L9</f>
        <v>TOTCO2</v>
      </c>
      <c r="N9" t="str">
        <f t="shared" si="4"/>
        <v>TOTCO2</v>
      </c>
    </row>
    <row r="10" spans="2:15" x14ac:dyDescent="0.25">
      <c r="B10" t="s">
        <v>71</v>
      </c>
      <c r="C10" t="s">
        <v>74</v>
      </c>
      <c r="D10" t="str">
        <f>C10</f>
        <v>ENV</v>
      </c>
      <c r="E10" t="str">
        <f t="shared" ref="E10:L10" si="5">D10</f>
        <v>ENV</v>
      </c>
      <c r="F10" t="str">
        <f t="shared" si="5"/>
        <v>ENV</v>
      </c>
      <c r="G10" t="str">
        <f t="shared" si="5"/>
        <v>ENV</v>
      </c>
      <c r="H10" t="str">
        <f t="shared" si="5"/>
        <v>ENV</v>
      </c>
      <c r="I10" t="str">
        <f t="shared" si="5"/>
        <v>ENV</v>
      </c>
      <c r="J10" t="str">
        <f t="shared" si="5"/>
        <v>ENV</v>
      </c>
      <c r="K10" t="str">
        <f t="shared" si="5"/>
        <v>ENV</v>
      </c>
      <c r="L10" t="str">
        <f t="shared" si="5"/>
        <v>ENV</v>
      </c>
      <c r="M10" t="str">
        <f t="shared" ref="M10:N10" si="6">L10</f>
        <v>ENV</v>
      </c>
      <c r="N10" t="str">
        <f t="shared" si="6"/>
        <v>ENV</v>
      </c>
    </row>
    <row r="11" spans="2:15" x14ac:dyDescent="0.25">
      <c r="B11" t="s">
        <v>73</v>
      </c>
    </row>
    <row r="12" spans="2:15" x14ac:dyDescent="0.25">
      <c r="B12" t="s">
        <v>0</v>
      </c>
      <c r="C12" t="s">
        <v>102</v>
      </c>
      <c r="D12" t="str">
        <f>C12</f>
        <v>LO</v>
      </c>
      <c r="E12" t="str">
        <f t="shared" ref="E12:L12" si="7">D12</f>
        <v>LO</v>
      </c>
      <c r="F12" t="str">
        <f t="shared" si="7"/>
        <v>LO</v>
      </c>
      <c r="G12" t="str">
        <f t="shared" si="7"/>
        <v>LO</v>
      </c>
      <c r="H12" t="str">
        <f t="shared" si="7"/>
        <v>LO</v>
      </c>
      <c r="I12" t="str">
        <f t="shared" si="7"/>
        <v>LO</v>
      </c>
      <c r="J12" t="str">
        <f t="shared" si="7"/>
        <v>LO</v>
      </c>
      <c r="K12" t="str">
        <f t="shared" si="7"/>
        <v>LO</v>
      </c>
      <c r="L12" t="str">
        <f t="shared" si="7"/>
        <v>LO</v>
      </c>
      <c r="M12" t="str">
        <f t="shared" ref="M12" si="8">L12</f>
        <v>LO</v>
      </c>
      <c r="N12" t="s">
        <v>68</v>
      </c>
    </row>
    <row r="13" spans="2:15" x14ac:dyDescent="0.25">
      <c r="B13" t="s">
        <v>77</v>
      </c>
      <c r="C13">
        <v>-1</v>
      </c>
      <c r="D13">
        <f t="shared" ref="D13:L14" si="9">C13</f>
        <v>-1</v>
      </c>
      <c r="E13">
        <f t="shared" si="9"/>
        <v>-1</v>
      </c>
      <c r="F13">
        <f t="shared" si="9"/>
        <v>-1</v>
      </c>
      <c r="G13">
        <f t="shared" si="9"/>
        <v>-1</v>
      </c>
      <c r="H13">
        <f t="shared" si="9"/>
        <v>-1</v>
      </c>
      <c r="I13">
        <f t="shared" si="9"/>
        <v>-1</v>
      </c>
      <c r="J13">
        <f t="shared" si="9"/>
        <v>-1</v>
      </c>
      <c r="K13">
        <f t="shared" si="9"/>
        <v>-1</v>
      </c>
      <c r="L13">
        <f t="shared" si="9"/>
        <v>-1</v>
      </c>
      <c r="M13">
        <f t="shared" ref="M13:N13" si="10">L13</f>
        <v>-1</v>
      </c>
      <c r="N13">
        <f t="shared" si="10"/>
        <v>-1</v>
      </c>
    </row>
    <row r="14" spans="2:15" x14ac:dyDescent="0.25">
      <c r="B14" t="s">
        <v>78</v>
      </c>
      <c r="C14">
        <v>1</v>
      </c>
      <c r="D14">
        <f t="shared" si="9"/>
        <v>1</v>
      </c>
      <c r="E14">
        <f t="shared" si="9"/>
        <v>1</v>
      </c>
      <c r="F14">
        <f t="shared" si="9"/>
        <v>1</v>
      </c>
      <c r="G14">
        <f t="shared" si="9"/>
        <v>1</v>
      </c>
      <c r="H14">
        <f t="shared" si="9"/>
        <v>1</v>
      </c>
      <c r="I14">
        <f t="shared" si="9"/>
        <v>1</v>
      </c>
      <c r="J14">
        <f t="shared" si="9"/>
        <v>1</v>
      </c>
      <c r="K14">
        <f t="shared" si="9"/>
        <v>1</v>
      </c>
      <c r="L14">
        <f t="shared" si="9"/>
        <v>1</v>
      </c>
      <c r="M14">
        <f t="shared" ref="M14:N14" si="11">L14</f>
        <v>1</v>
      </c>
      <c r="N14">
        <f t="shared" si="11"/>
        <v>1</v>
      </c>
    </row>
    <row r="17" spans="3:33" x14ac:dyDescent="0.25">
      <c r="C17" t="s">
        <v>96</v>
      </c>
    </row>
    <row r="21" spans="3:33" x14ac:dyDescent="0.25">
      <c r="E21" s="30">
        <v>2022</v>
      </c>
      <c r="F21" s="31">
        <v>2023</v>
      </c>
      <c r="G21" s="31">
        <v>2024</v>
      </c>
      <c r="H21" s="31">
        <v>2025</v>
      </c>
      <c r="I21" s="31">
        <v>2026</v>
      </c>
      <c r="J21" s="31">
        <v>2027</v>
      </c>
      <c r="K21" s="31">
        <v>2028</v>
      </c>
      <c r="L21" s="31">
        <v>2029</v>
      </c>
      <c r="M21" s="31">
        <v>2030</v>
      </c>
      <c r="N21" s="31">
        <v>2031</v>
      </c>
      <c r="O21" s="31">
        <v>2032</v>
      </c>
      <c r="P21" s="31">
        <v>2033</v>
      </c>
      <c r="Q21" s="31">
        <v>2034</v>
      </c>
      <c r="R21" s="31">
        <v>2035</v>
      </c>
      <c r="S21" s="31">
        <v>2036</v>
      </c>
      <c r="T21" s="31">
        <v>2037</v>
      </c>
      <c r="U21" s="31">
        <v>2038</v>
      </c>
      <c r="V21" s="31">
        <v>2039</v>
      </c>
      <c r="W21" s="31">
        <v>2040</v>
      </c>
      <c r="X21" s="31">
        <v>2041</v>
      </c>
      <c r="Y21" s="31">
        <v>2042</v>
      </c>
      <c r="Z21" s="31">
        <v>2043</v>
      </c>
      <c r="AA21" s="31">
        <v>2044</v>
      </c>
      <c r="AB21" s="31">
        <v>2045</v>
      </c>
      <c r="AC21" s="31">
        <v>2046</v>
      </c>
      <c r="AD21" s="31">
        <v>2047</v>
      </c>
      <c r="AE21" s="31">
        <v>2048</v>
      </c>
      <c r="AF21" s="31">
        <v>2049</v>
      </c>
      <c r="AG21" s="31">
        <v>2050</v>
      </c>
    </row>
    <row r="22" spans="3:33" x14ac:dyDescent="0.25">
      <c r="D22" t="s">
        <v>100</v>
      </c>
      <c r="E22" s="32">
        <v>36120.541870510591</v>
      </c>
      <c r="F22" s="32">
        <v>33394.346951961532</v>
      </c>
      <c r="G22" s="32">
        <v>33230.461444037421</v>
      </c>
      <c r="H22" s="32">
        <v>32539.99432570759</v>
      </c>
      <c r="I22" s="32">
        <v>32241.660735922636</v>
      </c>
      <c r="J22" s="32">
        <v>30946.012381086966</v>
      </c>
      <c r="K22" s="32">
        <v>29909.180253073129</v>
      </c>
      <c r="L22" s="32">
        <v>29498.224015191583</v>
      </c>
      <c r="M22" s="32">
        <v>28377.843936727644</v>
      </c>
      <c r="N22" s="32">
        <v>27689.653638313579</v>
      </c>
      <c r="O22" s="32">
        <v>26129.650186050134</v>
      </c>
      <c r="P22" s="32">
        <v>25541.651146935994</v>
      </c>
      <c r="Q22" s="32">
        <v>24910.969285124174</v>
      </c>
      <c r="R22" s="32">
        <v>24748.670234348599</v>
      </c>
      <c r="S22" s="32">
        <v>23727.913152271685</v>
      </c>
      <c r="T22" s="32">
        <v>23061.327512987617</v>
      </c>
      <c r="U22" s="32">
        <v>22646.738068440773</v>
      </c>
      <c r="V22" s="32">
        <v>21617.215600545227</v>
      </c>
      <c r="W22" s="32">
        <v>20700.480010350129</v>
      </c>
      <c r="X22" s="32">
        <v>19948.570771673287</v>
      </c>
      <c r="Y22" s="32">
        <v>19350.707545311543</v>
      </c>
      <c r="Z22" s="32">
        <v>19257.978892406329</v>
      </c>
      <c r="AA22" s="32">
        <v>18927.587871988169</v>
      </c>
      <c r="AB22" s="32">
        <v>18879.108898778017</v>
      </c>
      <c r="AC22" s="32">
        <v>18100.769535124247</v>
      </c>
      <c r="AD22" s="32">
        <v>18070.962054698768</v>
      </c>
      <c r="AE22" s="32">
        <v>17641.944923222272</v>
      </c>
      <c r="AF22" s="32">
        <v>17439.284131526918</v>
      </c>
      <c r="AG22" s="32">
        <v>17726.082501034147</v>
      </c>
    </row>
    <row r="23" spans="3:33" x14ac:dyDescent="0.25">
      <c r="D23" t="s">
        <v>101</v>
      </c>
      <c r="E23">
        <v>36120.541870510591</v>
      </c>
      <c r="F23">
        <v>33403.510410036513</v>
      </c>
      <c r="G23">
        <v>33183.978436940459</v>
      </c>
      <c r="H23">
        <v>32441.107494343385</v>
      </c>
      <c r="I23">
        <v>31416.730569184929</v>
      </c>
      <c r="J23">
        <v>29441.229319207665</v>
      </c>
      <c r="K23">
        <v>27503.787690498513</v>
      </c>
      <c r="L23">
        <v>25700.949786210538</v>
      </c>
      <c r="M23">
        <v>23316.871527694617</v>
      </c>
      <c r="N23">
        <v>22715.895797798625</v>
      </c>
      <c r="O23">
        <v>21026.192470549988</v>
      </c>
      <c r="P23">
        <v>20279.485471837965</v>
      </c>
      <c r="Q23">
        <v>19557.577846159729</v>
      </c>
      <c r="R23">
        <v>19179.671625912488</v>
      </c>
      <c r="S23">
        <v>18106.33277887624</v>
      </c>
      <c r="T23">
        <v>17323.916218426009</v>
      </c>
      <c r="U23">
        <v>16741.259420722119</v>
      </c>
      <c r="V23">
        <v>15772.045680566909</v>
      </c>
      <c r="W23">
        <v>14638.027601078207</v>
      </c>
      <c r="X23">
        <v>14022.926737360418</v>
      </c>
      <c r="Y23">
        <v>13382.248132294379</v>
      </c>
      <c r="Z23">
        <v>13349.854699133435</v>
      </c>
      <c r="AA23">
        <v>12818.908488048815</v>
      </c>
      <c r="AB23">
        <v>13124.264208521379</v>
      </c>
      <c r="AC23">
        <v>12421.129998873279</v>
      </c>
      <c r="AD23">
        <v>12451.770923555665</v>
      </c>
      <c r="AE23">
        <v>12227.793723312854</v>
      </c>
      <c r="AF23">
        <v>12030.76188786107</v>
      </c>
      <c r="AG23">
        <v>12293.968889487049</v>
      </c>
    </row>
    <row r="27" spans="3:33" x14ac:dyDescent="0.25">
      <c r="E27" s="30">
        <v>2022</v>
      </c>
      <c r="F27" s="31">
        <v>2023</v>
      </c>
      <c r="G27" s="31">
        <v>2024</v>
      </c>
      <c r="H27" s="31">
        <v>2025</v>
      </c>
      <c r="I27" s="31">
        <v>2026</v>
      </c>
      <c r="J27" s="31">
        <v>2027</v>
      </c>
      <c r="K27" s="31">
        <v>2028</v>
      </c>
      <c r="L27" s="31">
        <v>2029</v>
      </c>
      <c r="M27" s="31">
        <v>2030</v>
      </c>
      <c r="N27" s="31">
        <v>2031</v>
      </c>
      <c r="O27" s="31">
        <v>2032</v>
      </c>
      <c r="P27" s="31">
        <v>2033</v>
      </c>
      <c r="Q27" s="31">
        <v>2034</v>
      </c>
      <c r="R27" s="31">
        <v>2035</v>
      </c>
      <c r="S27" s="31">
        <v>2036</v>
      </c>
      <c r="T27" s="31">
        <v>2037</v>
      </c>
      <c r="U27" s="31">
        <v>2038</v>
      </c>
      <c r="V27" s="31">
        <v>2039</v>
      </c>
      <c r="W27" s="31">
        <v>2040</v>
      </c>
      <c r="X27" s="31">
        <v>2041</v>
      </c>
      <c r="Y27" s="31">
        <v>2042</v>
      </c>
      <c r="Z27" s="31">
        <v>2043</v>
      </c>
      <c r="AA27" s="31">
        <v>2044</v>
      </c>
      <c r="AB27" s="31">
        <v>2045</v>
      </c>
      <c r="AC27" s="31">
        <v>2046</v>
      </c>
      <c r="AD27" s="31">
        <v>2047</v>
      </c>
      <c r="AE27" s="31">
        <v>2048</v>
      </c>
      <c r="AF27" s="31">
        <v>2049</v>
      </c>
      <c r="AG27" s="31">
        <v>2050</v>
      </c>
    </row>
    <row r="28" spans="3:33" x14ac:dyDescent="0.25">
      <c r="D28" t="s">
        <v>149</v>
      </c>
      <c r="E28" s="32">
        <f>+'With Existing Measures'!B29</f>
        <v>920.05280096864146</v>
      </c>
      <c r="F28" s="32">
        <f>+'With Existing Measures'!C29</f>
        <v>968.9816678486502</v>
      </c>
      <c r="G28" s="32">
        <f>+'With Existing Measures'!D29</f>
        <v>1017.9105347286592</v>
      </c>
      <c r="H28" s="32">
        <f>+'With Existing Measures'!E29</f>
        <v>1012.9629742967587</v>
      </c>
      <c r="I28" s="32">
        <f>+'With Existing Measures'!F29</f>
        <v>1011.2731485404631</v>
      </c>
      <c r="J28" s="32">
        <f>+'With Existing Measures'!G29</f>
        <v>999.29025673442845</v>
      </c>
      <c r="K28" s="32">
        <f>+'With Existing Measures'!H29</f>
        <v>987.24340460660017</v>
      </c>
      <c r="L28" s="32">
        <f>+'With Existing Measures'!I29</f>
        <v>978.46712193936958</v>
      </c>
      <c r="M28" s="32">
        <f>+'With Existing Measures'!J29</f>
        <v>969.54543964008769</v>
      </c>
      <c r="N28" s="32">
        <f>+'With Existing Measures'!K29</f>
        <v>970.80233092407525</v>
      </c>
      <c r="O28" s="32">
        <f>+'With Existing Measures'!L29</f>
        <v>971.9426632286968</v>
      </c>
      <c r="P28" s="32">
        <f>+'With Existing Measures'!M29</f>
        <v>973.10251374169673</v>
      </c>
      <c r="Q28" s="32">
        <f>+'With Existing Measures'!N29</f>
        <v>974.36705212501863</v>
      </c>
      <c r="R28" s="32">
        <f>+'With Existing Measures'!O29</f>
        <v>984.59005839522854</v>
      </c>
      <c r="S28" s="32">
        <f>+'With Existing Measures'!P29</f>
        <v>987.3642588822039</v>
      </c>
      <c r="T28" s="32">
        <f>+'With Existing Measures'!Q29</f>
        <v>990.3104664013905</v>
      </c>
      <c r="U28" s="32">
        <f>+'With Existing Measures'!R29</f>
        <v>993.07518854606792</v>
      </c>
      <c r="V28" s="32">
        <f>+'With Existing Measures'!S29</f>
        <v>1005.8985530438382</v>
      </c>
      <c r="W28" s="32">
        <f>+'With Existing Measures'!T29</f>
        <v>1012.0608377508262</v>
      </c>
      <c r="X28" s="32">
        <f>+'With Existing Measures'!U29</f>
        <v>1017.1843774777326</v>
      </c>
      <c r="Y28" s="32">
        <f>+'With Existing Measures'!V29</f>
        <v>1035.5696402854655</v>
      </c>
      <c r="Z28" s="32">
        <f>+'With Existing Measures'!W29</f>
        <v>1053.8269803104827</v>
      </c>
      <c r="AA28" s="32">
        <f>+'With Existing Measures'!X29</f>
        <v>1068.8137508749021</v>
      </c>
      <c r="AB28" s="32">
        <f>+'With Existing Measures'!Y29</f>
        <v>1087.3066478468127</v>
      </c>
      <c r="AC28" s="32">
        <f>+'With Existing Measures'!Z29</f>
        <v>1105.2708280184549</v>
      </c>
      <c r="AD28" s="32">
        <f>+'With Existing Measures'!AA29</f>
        <v>1123.3220894910883</v>
      </c>
      <c r="AE28" s="32">
        <f>+'With Existing Measures'!AB29</f>
        <v>1137.599608650763</v>
      </c>
      <c r="AF28" s="32">
        <f>+'With Existing Measures'!AC29</f>
        <v>1154.9481768894382</v>
      </c>
      <c r="AG28" s="32">
        <f>+'With Existing Measures'!AD29</f>
        <v>1172.2968260673426</v>
      </c>
    </row>
    <row r="29" spans="3:33" x14ac:dyDescent="0.25">
      <c r="D29" t="s">
        <v>150</v>
      </c>
      <c r="E29" s="32">
        <f>+'With Existing Measures'!B8</f>
        <v>4302.058623617625</v>
      </c>
      <c r="F29" s="32">
        <f>+'With Existing Measures'!C8</f>
        <v>4167.331818223046</v>
      </c>
      <c r="G29" s="32">
        <f>+'With Existing Measures'!D8</f>
        <v>4032.6050128284678</v>
      </c>
      <c r="H29" s="32">
        <f>+'With Existing Measures'!E8</f>
        <v>4021.7657316182381</v>
      </c>
      <c r="I29" s="32">
        <f>+'With Existing Measures'!F8</f>
        <v>3995.3570248739716</v>
      </c>
      <c r="J29" s="32">
        <f>+'With Existing Measures'!G8</f>
        <v>3942.5996966515613</v>
      </c>
      <c r="K29" s="32">
        <f>+'With Existing Measures'!H8</f>
        <v>3891.8936833384228</v>
      </c>
      <c r="L29" s="32">
        <f>+'With Existing Measures'!I8</f>
        <v>3840.6741380803824</v>
      </c>
      <c r="M29" s="32">
        <f>+'With Existing Measures'!J8</f>
        <v>3788.3847579180415</v>
      </c>
      <c r="N29" s="32">
        <f>+'With Existing Measures'!K8</f>
        <v>3728.6467835931226</v>
      </c>
      <c r="O29" s="32">
        <f>+'With Existing Measures'!L8</f>
        <v>3658.4350655793528</v>
      </c>
      <c r="P29" s="32">
        <f>+'With Existing Measures'!M8</f>
        <v>3585.5189470742716</v>
      </c>
      <c r="Q29" s="32">
        <f>+'With Existing Measures'!N8</f>
        <v>3520.0584578697076</v>
      </c>
      <c r="R29" s="32">
        <f>+'With Existing Measures'!O8</f>
        <v>3452.7887236069482</v>
      </c>
      <c r="S29" s="32">
        <f>+'With Existing Measures'!P8</f>
        <v>3383.6980049727513</v>
      </c>
      <c r="T29" s="32">
        <f>+'With Existing Measures'!Q8</f>
        <v>3327.7814453806122</v>
      </c>
      <c r="U29" s="32">
        <f>+'With Existing Measures'!R8</f>
        <v>3254.398559350188</v>
      </c>
      <c r="V29" s="32">
        <f>+'With Existing Measures'!S8</f>
        <v>3178.9383643479227</v>
      </c>
      <c r="W29" s="32">
        <f>+'With Existing Measures'!T8</f>
        <v>3108.6076823601975</v>
      </c>
      <c r="X29" s="32">
        <f>+'With Existing Measures'!U8</f>
        <v>3053.0851961436229</v>
      </c>
      <c r="Y29" s="32">
        <f>+'With Existing Measures'!V8</f>
        <v>2991.6007977754189</v>
      </c>
      <c r="Z29" s="32">
        <f>+'With Existing Measures'!W8</f>
        <v>2932.9840326205481</v>
      </c>
      <c r="AA29" s="32">
        <f>+'With Existing Measures'!X8</f>
        <v>2871.5208183111663</v>
      </c>
      <c r="AB29" s="32">
        <f>+'With Existing Measures'!Y8</f>
        <v>2809.4937765835166</v>
      </c>
      <c r="AC29" s="32">
        <f>+'With Existing Measures'!Z8</f>
        <v>2777.929616187188</v>
      </c>
      <c r="AD29" s="32">
        <f>+'With Existing Measures'!AA8</f>
        <v>2809.951510190584</v>
      </c>
      <c r="AE29" s="32">
        <f>+'With Existing Measures'!AB8</f>
        <v>2761.8805674957757</v>
      </c>
      <c r="AF29" s="32">
        <f>+'With Existing Measures'!AC8</f>
        <v>2764.449908632821</v>
      </c>
      <c r="AG29" s="32">
        <f>+'With Existing Measures'!AD8</f>
        <v>2720.8046544061608</v>
      </c>
    </row>
    <row r="30" spans="3:33" x14ac:dyDescent="0.25">
      <c r="D30" t="s">
        <v>151</v>
      </c>
      <c r="E30" s="32">
        <f>+'With Existing Measures'!B16</f>
        <v>2287.9852285519778</v>
      </c>
      <c r="F30" s="32">
        <f>+'With Existing Measures'!C16</f>
        <v>2178.6110005517894</v>
      </c>
      <c r="G30" s="32">
        <f>+'With Existing Measures'!D16</f>
        <v>2205.2180427647486</v>
      </c>
      <c r="H30" s="32">
        <f>+'With Existing Measures'!E16</f>
        <v>2231.7232863728545</v>
      </c>
      <c r="I30" s="32">
        <f>+'With Existing Measures'!F16</f>
        <v>2258.337418216413</v>
      </c>
      <c r="J30" s="32">
        <f>+'With Existing Measures'!G16</f>
        <v>2286.603768211095</v>
      </c>
      <c r="K30" s="32">
        <f>+'With Existing Measures'!H16</f>
        <v>2315.2496766440368</v>
      </c>
      <c r="L30" s="32">
        <f>+'With Existing Measures'!I16</f>
        <v>2344.2804573333715</v>
      </c>
      <c r="M30" s="32">
        <f>+'With Existing Measures'!J16</f>
        <v>2373.7014984906905</v>
      </c>
      <c r="N30" s="32">
        <f>+'With Existing Measures'!K16</f>
        <v>2403.5182637625453</v>
      </c>
      <c r="O30" s="32">
        <f>+'With Existing Measures'!L16</f>
        <v>2433.698620853374</v>
      </c>
      <c r="P30" s="32">
        <f>+'With Existing Measures'!M16</f>
        <v>2464.285859895871</v>
      </c>
      <c r="Q30" s="32">
        <f>+'With Existing Measures'!N16</f>
        <v>2495.2856772373607</v>
      </c>
      <c r="R30" s="32">
        <f>+'With Existing Measures'!O16</f>
        <v>2556.7536679505229</v>
      </c>
      <c r="S30" s="32">
        <f>+'With Existing Measures'!P16</f>
        <v>2557.8710284935764</v>
      </c>
      <c r="T30" s="32">
        <f>+'With Existing Measures'!Q16</f>
        <v>2558.9607562112888</v>
      </c>
      <c r="U30" s="32">
        <f>+'With Existing Measures'!R16</f>
        <v>2560.0504839290006</v>
      </c>
      <c r="V30" s="32">
        <f>+'With Existing Measures'!S16</f>
        <v>2561.1402116467125</v>
      </c>
      <c r="W30" s="32">
        <f>+'With Existing Measures'!T16</f>
        <v>2562.2299393644248</v>
      </c>
      <c r="X30" s="32">
        <f>+'With Existing Measures'!U16</f>
        <v>2563.3196670821367</v>
      </c>
      <c r="Y30" s="32">
        <f>+'With Existing Measures'!V16</f>
        <v>2564.3311814741414</v>
      </c>
      <c r="Z30" s="32">
        <f>+'With Existing Measures'!W16</f>
        <v>2565.3426958661457</v>
      </c>
      <c r="AA30" s="32">
        <f>+'With Existing Measures'!X16</f>
        <v>2566.3542102581505</v>
      </c>
      <c r="AB30" s="32">
        <f>+'With Existing Measures'!Y16</f>
        <v>2567.3657246501552</v>
      </c>
      <c r="AC30" s="32">
        <f>+'With Existing Measures'!Z16</f>
        <v>2568.3772390421591</v>
      </c>
      <c r="AD30" s="32">
        <f>+'With Existing Measures'!AA16</f>
        <v>2569.2451392346375</v>
      </c>
      <c r="AE30" s="32">
        <f>+'With Existing Measures'!AB16</f>
        <v>2570.1130394271154</v>
      </c>
      <c r="AF30" s="32">
        <f>+'With Existing Measures'!AC16</f>
        <v>2570.9809396195938</v>
      </c>
      <c r="AG30" s="32">
        <f>+'With Existing Measures'!AD16</f>
        <v>2571.8488398120717</v>
      </c>
    </row>
    <row r="31" spans="3:33" x14ac:dyDescent="0.25">
      <c r="D31" t="s">
        <v>152</v>
      </c>
      <c r="E31" s="32">
        <f>+'With Existing Measures'!B3+'With Existing Measures'!B33</f>
        <v>9649.7333347851145</v>
      </c>
      <c r="F31" s="32">
        <f>+'With Existing Measures'!C3+'With Existing Measures'!C33</f>
        <v>7118.4287006246859</v>
      </c>
      <c r="G31" s="32">
        <f>+'With Existing Measures'!D3+'With Existing Measures'!D33</f>
        <v>7249.932191565932</v>
      </c>
      <c r="H31" s="32">
        <f>+'With Existing Measures'!E3+'With Existing Measures'!E33</f>
        <v>6755.2634551699921</v>
      </c>
      <c r="I31" s="32">
        <f>+'With Existing Measures'!F3+'With Existing Measures'!F33</f>
        <v>6578.22501608315</v>
      </c>
      <c r="J31" s="32">
        <f>+'With Existing Measures'!G3+'With Existing Measures'!G33</f>
        <v>5493.3295537526465</v>
      </c>
      <c r="K31" s="32">
        <f>+'With Existing Measures'!H3+'With Existing Measures'!H33</f>
        <v>4736.837986684628</v>
      </c>
      <c r="L31" s="32">
        <f>+'With Existing Measures'!I3+'With Existing Measures'!I33</f>
        <v>4665.0236309294078</v>
      </c>
      <c r="M31" s="32">
        <f>+'With Existing Measures'!J3+'With Existing Measures'!J33</f>
        <v>3998.4554962823545</v>
      </c>
      <c r="N31" s="32">
        <f>+'With Existing Measures'!K3+'With Existing Measures'!K33</f>
        <v>4043.7273744742888</v>
      </c>
      <c r="O31" s="32">
        <f>+'With Existing Measures'!L3+'With Existing Measures'!L33</f>
        <v>3222.1757759708989</v>
      </c>
      <c r="P31" s="32">
        <f>+'With Existing Measures'!M3+'With Existing Measures'!M33</f>
        <v>3381.3340901105994</v>
      </c>
      <c r="Q31" s="32">
        <f>+'With Existing Measures'!N3+'With Existing Measures'!N33</f>
        <v>3476.4411157377867</v>
      </c>
      <c r="R31" s="32">
        <f>+'With Existing Measures'!O3+'With Existing Measures'!O33</f>
        <v>4082.9373780217757</v>
      </c>
      <c r="S31" s="32">
        <f>+'With Existing Measures'!P3+'With Existing Measures'!P33</f>
        <v>3881.884420825847</v>
      </c>
      <c r="T31" s="32">
        <f>+'With Existing Measures'!Q3+'With Existing Measures'!Q33</f>
        <v>3914.1551385293428</v>
      </c>
      <c r="U31" s="32">
        <f>+'With Existing Measures'!R3+'With Existing Measures'!R33</f>
        <v>4259.4605625617914</v>
      </c>
      <c r="V31" s="32">
        <f>+'With Existing Measures'!S3+'With Existing Measures'!S33</f>
        <v>3866.7135442582899</v>
      </c>
      <c r="W31" s="32">
        <f>+'With Existing Measures'!T3+'With Existing Measures'!T33</f>
        <v>3547.1972257301568</v>
      </c>
      <c r="X31" s="32">
        <f>+'With Existing Measures'!U3+'With Existing Measures'!U33</f>
        <v>3347.541153760319</v>
      </c>
      <c r="Y31" s="32">
        <f>+'With Existing Measures'!V3+'With Existing Measures'!V33</f>
        <v>3251.7564785888494</v>
      </c>
      <c r="Z31" s="32">
        <f>+'With Existing Measures'!W3+'With Existing Measures'!W33</f>
        <v>3615.1738168685761</v>
      </c>
      <c r="AA31" s="32">
        <f>+'With Existing Measures'!X3+'With Existing Measures'!X33</f>
        <v>3697.5980741808935</v>
      </c>
      <c r="AB31" s="32">
        <f>+'With Existing Measures'!Y3+'With Existing Measures'!Y33</f>
        <v>3961.6370800530244</v>
      </c>
      <c r="AC31" s="32">
        <f>+'With Existing Measures'!Z3+'With Existing Measures'!Z33</f>
        <v>3466.5786778507527</v>
      </c>
      <c r="AD31" s="32">
        <f>+'With Existing Measures'!AA3+'With Existing Measures'!AA33</f>
        <v>3652.0602826094996</v>
      </c>
      <c r="AE31" s="32">
        <f>+'With Existing Measures'!AB3+'With Existing Measures'!AB33</f>
        <v>3429.0175452998792</v>
      </c>
      <c r="AF31" s="32">
        <f>+'With Existing Measures'!AC3+'With Existing Measures'!AC33</f>
        <v>3311.2133310753529</v>
      </c>
      <c r="AG31" s="32">
        <f>+'With Existing Measures'!AD3+'With Existing Measures'!AD33</f>
        <v>3659.7638103461454</v>
      </c>
    </row>
    <row r="32" spans="3:33" x14ac:dyDescent="0.25">
      <c r="D32" t="s">
        <v>153</v>
      </c>
      <c r="E32" s="32">
        <f>+'With Existing Measures'!B7</f>
        <v>5787.3846312369369</v>
      </c>
      <c r="F32" s="32">
        <f>+'With Existing Measures'!C7</f>
        <v>5793.296272010688</v>
      </c>
      <c r="G32" s="32">
        <f>+'With Existing Measures'!D7</f>
        <v>5799.2079127844354</v>
      </c>
      <c r="H32" s="32">
        <f>+'With Existing Measures'!E7</f>
        <v>5745.719472554586</v>
      </c>
      <c r="I32" s="32">
        <f>+'With Existing Measures'!F7</f>
        <v>5649.8681606294649</v>
      </c>
      <c r="J32" s="32">
        <f>+'With Existing Measures'!G7</f>
        <v>5523.7811363822238</v>
      </c>
      <c r="K32" s="32">
        <f>+'With Existing Measures'!H7</f>
        <v>5358.2556756844706</v>
      </c>
      <c r="L32" s="32">
        <f>+'With Existing Measures'!I7</f>
        <v>5166.0190679416228</v>
      </c>
      <c r="M32" s="32">
        <f>+'With Existing Measures'!J7</f>
        <v>4906.6882982154666</v>
      </c>
      <c r="N32" s="32">
        <f>+'With Existing Measures'!K7</f>
        <v>4528.6728551415054</v>
      </c>
      <c r="O32" s="32">
        <f>+'With Existing Measures'!L7</f>
        <v>4148.8382582764407</v>
      </c>
      <c r="P32" s="32">
        <f>+'With Existing Measures'!M7</f>
        <v>3756.2919254750254</v>
      </c>
      <c r="Q32" s="32">
        <f>+'With Existing Measures'!N7</f>
        <v>3364.0372518422646</v>
      </c>
      <c r="R32" s="32">
        <f>+'With Existing Measures'!O7</f>
        <v>3052.1273365526968</v>
      </c>
      <c r="S32" s="32">
        <f>+'With Existing Measures'!P7</f>
        <v>2745.7856000417287</v>
      </c>
      <c r="T32" s="32">
        <f>+'With Existing Measures'!Q7</f>
        <v>2507.9281403949567</v>
      </c>
      <c r="U32" s="32">
        <f>+'With Existing Measures'!R7</f>
        <v>2230.6540781036811</v>
      </c>
      <c r="V32" s="32">
        <f>+'With Existing Measures'!S7</f>
        <v>2045.7835737008877</v>
      </c>
      <c r="W32" s="32">
        <f>+'With Existing Measures'!T7</f>
        <v>1895.334333654914</v>
      </c>
      <c r="X32" s="32">
        <f>+'With Existing Measures'!U7</f>
        <v>1778.7764600387845</v>
      </c>
      <c r="Y32" s="32">
        <f>+'With Existing Measures'!V7</f>
        <v>1679.1028013752723</v>
      </c>
      <c r="Z32" s="32">
        <f>+'With Existing Measures'!W7</f>
        <v>1606.4326851288611</v>
      </c>
      <c r="AA32" s="32">
        <f>+'With Existing Measures'!X7</f>
        <v>1547.2525680082479</v>
      </c>
      <c r="AB32" s="32">
        <f>+'With Existing Measures'!Y7</f>
        <v>1535.1804056495043</v>
      </c>
      <c r="AC32" s="32">
        <f>+'With Existing Measures'!Z7</f>
        <v>1522.911789440408</v>
      </c>
      <c r="AD32" s="32">
        <f>+'With Existing Measures'!AA7</f>
        <v>1510.1033493953692</v>
      </c>
      <c r="AE32" s="32">
        <f>+'With Existing Measures'!AB7</f>
        <v>1509.0602888845046</v>
      </c>
      <c r="AF32" s="32">
        <f>+'With Existing Measures'!AC7</f>
        <v>1506.4275598261686</v>
      </c>
      <c r="AG32" s="32">
        <f>+'With Existing Measures'!AD7</f>
        <v>1507.6207146406362</v>
      </c>
    </row>
    <row r="33" spans="4:33" x14ac:dyDescent="0.25">
      <c r="D33" t="s">
        <v>154</v>
      </c>
      <c r="E33" s="32">
        <f>+'With Existing Measures'!B9</f>
        <v>1422.0414021555512</v>
      </c>
      <c r="F33" s="32">
        <f>+'With Existing Measures'!C9</f>
        <v>1386.0913564194902</v>
      </c>
      <c r="G33" s="32">
        <f>+'With Existing Measures'!D9</f>
        <v>1350.1413106834293</v>
      </c>
      <c r="H33" s="32">
        <f>+'With Existing Measures'!E9</f>
        <v>1321.8928284865469</v>
      </c>
      <c r="I33" s="32">
        <f>+'With Existing Measures'!F9</f>
        <v>1293.7500127979583</v>
      </c>
      <c r="J33" s="32">
        <f>+'With Existing Measures'!G9</f>
        <v>1264.4233928365497</v>
      </c>
      <c r="K33" s="32">
        <f>+'With Existing Measures'!H9</f>
        <v>1232.8389213077803</v>
      </c>
      <c r="L33" s="32">
        <f>+'With Existing Measures'!I9</f>
        <v>1198.3615704394886</v>
      </c>
      <c r="M33" s="32">
        <f>+'With Existing Measures'!J9</f>
        <v>1152.8076565526123</v>
      </c>
      <c r="N33" s="32">
        <f>+'With Existing Measures'!K9</f>
        <v>1115.5263069716732</v>
      </c>
      <c r="O33" s="32">
        <f>+'With Existing Measures'!L9</f>
        <v>1078.1745874649564</v>
      </c>
      <c r="P33" s="32">
        <f>+'With Existing Measures'!M9</f>
        <v>1038.5639369436817</v>
      </c>
      <c r="Q33" s="32">
        <f>+'With Existing Measures'!N9</f>
        <v>999.44471232821036</v>
      </c>
      <c r="R33" s="32">
        <f>+'With Existing Measures'!O9</f>
        <v>962.39788870819348</v>
      </c>
      <c r="S33" s="32">
        <f>+'With Existing Measures'!P9</f>
        <v>947.44761164894976</v>
      </c>
      <c r="T33" s="32">
        <f>+'With Existing Measures'!Q9</f>
        <v>955.66037301584697</v>
      </c>
      <c r="U33" s="32">
        <f>+'With Existing Measures'!R9</f>
        <v>941.89627542386756</v>
      </c>
      <c r="V33" s="32">
        <f>+'With Existing Measures'!S9</f>
        <v>935.52880102838458</v>
      </c>
      <c r="W33" s="32">
        <f>+'With Existing Measures'!T9</f>
        <v>933.1313550785012</v>
      </c>
      <c r="X33" s="32">
        <f>+'With Existing Measures'!U9</f>
        <v>928.20287911940864</v>
      </c>
      <c r="Y33" s="32">
        <f>+'With Existing Measures'!V9</f>
        <v>927.99631963842921</v>
      </c>
      <c r="Z33" s="32">
        <f>+'With Existing Measures'!W9</f>
        <v>929.13772175932388</v>
      </c>
      <c r="AA33" s="32">
        <f>+'With Existing Measures'!X9</f>
        <v>935.05724555877885</v>
      </c>
      <c r="AB33" s="32">
        <f>+'With Existing Measures'!Y9</f>
        <v>956.13016089461257</v>
      </c>
      <c r="AC33" s="32">
        <f>+'With Existing Measures'!Z9</f>
        <v>972.1756928829858</v>
      </c>
      <c r="AD33" s="32">
        <f>+'With Existing Measures'!AA9</f>
        <v>987.36155045307328</v>
      </c>
      <c r="AE33" s="32">
        <f>+'With Existing Measures'!AB9</f>
        <v>1004.1898750593475</v>
      </c>
      <c r="AF33" s="32">
        <f>+'With Existing Measures'!AC9</f>
        <v>1019.2793197160526</v>
      </c>
      <c r="AG33" s="32">
        <f>+'With Existing Measures'!AD9</f>
        <v>1036.6947495107797</v>
      </c>
    </row>
    <row r="34" spans="4:33" x14ac:dyDescent="0.25">
      <c r="D34" t="s">
        <v>155</v>
      </c>
      <c r="E34" s="32">
        <f>+'With Existing Measures'!B10</f>
        <v>11751.285849194741</v>
      </c>
      <c r="F34" s="32">
        <f>+'With Existing Measures'!C10</f>
        <v>11781.606136283177</v>
      </c>
      <c r="G34" s="32">
        <f>+'With Existing Measures'!D10</f>
        <v>11575.446438681747</v>
      </c>
      <c r="H34" s="32">
        <f>+'With Existing Measures'!E10</f>
        <v>11450.666577208614</v>
      </c>
      <c r="I34" s="32">
        <f>+'With Existing Measures'!F10</f>
        <v>11454.849954781217</v>
      </c>
      <c r="J34" s="32">
        <f>+'With Existing Measures'!G10</f>
        <v>11435.98457651846</v>
      </c>
      <c r="K34" s="32">
        <f>+'With Existing Measures'!H10</f>
        <v>11386.860904807187</v>
      </c>
      <c r="L34" s="32">
        <f>+'With Existing Measures'!I10</f>
        <v>11305.398028527936</v>
      </c>
      <c r="M34" s="32">
        <f>+'With Existing Measures'!J10</f>
        <v>11188.26078962839</v>
      </c>
      <c r="N34" s="32">
        <f>+'With Existing Measures'!K10</f>
        <v>10898.759723446368</v>
      </c>
      <c r="O34" s="32">
        <f>+'With Existing Measures'!L10</f>
        <v>10616.385214676413</v>
      </c>
      <c r="P34" s="32">
        <f>+'With Existing Measures'!M10</f>
        <v>10342.553873694849</v>
      </c>
      <c r="Q34" s="32">
        <f>+'With Existing Measures'!N10</f>
        <v>10081.335017983831</v>
      </c>
      <c r="R34" s="32">
        <f>+'With Existing Measures'!O10</f>
        <v>9657.0751811132322</v>
      </c>
      <c r="S34" s="32">
        <f>+'With Existing Measures'!P10</f>
        <v>9223.8622274066274</v>
      </c>
      <c r="T34" s="32">
        <f>+'With Existing Measures'!Q10</f>
        <v>8806.5311930541775</v>
      </c>
      <c r="U34" s="32">
        <f>+'With Existing Measures'!R10</f>
        <v>8407.2029205261788</v>
      </c>
      <c r="V34" s="32">
        <f>+'With Existing Measures'!S10</f>
        <v>8023.2125525191932</v>
      </c>
      <c r="W34" s="32">
        <f>+'With Existing Measures'!T10</f>
        <v>7641.9186364111092</v>
      </c>
      <c r="X34" s="32">
        <f>+'With Existing Measures'!U10</f>
        <v>7260.4610380512795</v>
      </c>
      <c r="Y34" s="32">
        <f>+'With Existing Measures'!V10</f>
        <v>6900.3503261739615</v>
      </c>
      <c r="Z34" s="32">
        <f>+'With Existing Measures'!W10</f>
        <v>6555.0809598523892</v>
      </c>
      <c r="AA34" s="32">
        <f>+'With Existing Measures'!X10</f>
        <v>6240.991204796027</v>
      </c>
      <c r="AB34" s="32">
        <f>+'With Existing Measures'!Y10</f>
        <v>5961.9951031003893</v>
      </c>
      <c r="AC34" s="32">
        <f>+'With Existing Measures'!Z10</f>
        <v>5687.525691702298</v>
      </c>
      <c r="AD34" s="32">
        <f>+'With Existing Measures'!AA10</f>
        <v>5418.9181333245178</v>
      </c>
      <c r="AE34" s="32">
        <f>+'With Existing Measures'!AB10</f>
        <v>5230.0839984048871</v>
      </c>
      <c r="AF34" s="32">
        <f>+'With Existing Measures'!AC10</f>
        <v>5111.9848957674885</v>
      </c>
      <c r="AG34" s="32">
        <f>+'With Existing Measures'!AD10</f>
        <v>5057.0529062510077</v>
      </c>
    </row>
    <row r="35" spans="4:33" x14ac:dyDescent="0.25">
      <c r="D35" t="s">
        <v>156</v>
      </c>
      <c r="E35" s="32">
        <f>+'With Existing Measures'!B4+'With Existing Measures'!B5+'With Existing Measures'!B6</f>
        <v>464.81518297543533</v>
      </c>
      <c r="F35" s="32">
        <f>+'With Existing Measures'!C4+'With Existing Measures'!C5+'With Existing Measures'!C6</f>
        <v>431.33124156117032</v>
      </c>
      <c r="G35" s="32">
        <f>+'With Existing Measures'!D4+'With Existing Measures'!D5+'With Existing Measures'!D6</f>
        <v>403.01480500092549</v>
      </c>
      <c r="H35" s="32">
        <f>+'With Existing Measures'!E4+'With Existing Measures'!E5+'With Existing Measures'!E6</f>
        <v>400.76953647478251</v>
      </c>
      <c r="I35" s="32">
        <f>+'With Existing Measures'!F4+'With Existing Measures'!F5+'With Existing Measures'!F6</f>
        <v>402.58063575511812</v>
      </c>
      <c r="J35" s="32">
        <f>+'With Existing Measures'!G4+'With Existing Measures'!G5+'With Existing Measures'!G6</f>
        <v>395.92157799446557</v>
      </c>
      <c r="K35" s="32">
        <f>+'With Existing Measures'!H4+'With Existing Measures'!H5+'With Existing Measures'!H6</f>
        <v>391.39135326456631</v>
      </c>
      <c r="L35" s="32">
        <f>+'With Existing Measures'!I4+'With Existing Measures'!I5+'With Existing Measures'!I6</f>
        <v>360.03899116800858</v>
      </c>
      <c r="M35" s="32">
        <f>+'With Existing Measures'!J4+'With Existing Measures'!J5+'With Existing Measures'!J6</f>
        <v>385.03986369869261</v>
      </c>
      <c r="N35" s="32">
        <f>+'With Existing Measures'!K4+'With Existing Measures'!K5+'With Existing Measures'!K6</f>
        <v>384.8100718140812</v>
      </c>
      <c r="O35" s="32">
        <f>+'With Existing Measures'!L4+'With Existing Measures'!L5+'With Existing Measures'!L6</f>
        <v>378.85553383274816</v>
      </c>
      <c r="P35" s="32">
        <f>+'With Existing Measures'!M4+'With Existing Measures'!M5+'With Existing Measures'!M6</f>
        <v>379.15431802866306</v>
      </c>
      <c r="Q35" s="32">
        <f>+'With Existing Measures'!N4+'With Existing Measures'!N5+'With Existing Measures'!N6</f>
        <v>348.92989677164047</v>
      </c>
      <c r="R35" s="32">
        <f>+'With Existing Measures'!O4+'With Existing Measures'!O5+'With Existing Measures'!O6</f>
        <v>382.24406453404225</v>
      </c>
      <c r="S35" s="32">
        <f>+'With Existing Measures'!P4+'With Existing Measures'!P5+'With Existing Measures'!P6</f>
        <v>380.40906837235366</v>
      </c>
      <c r="T35" s="32">
        <f>+'With Existing Measures'!Q4+'With Existing Measures'!Q5+'With Existing Measures'!Q6</f>
        <v>380.31160600830947</v>
      </c>
      <c r="U35" s="32">
        <f>+'With Existing Measures'!R4+'With Existing Measures'!R5+'With Existing Measures'!R6</f>
        <v>381.97537033492659</v>
      </c>
      <c r="V35" s="32">
        <f>+'With Existing Measures'!S4+'With Existing Measures'!S5+'With Existing Measures'!S6</f>
        <v>348.8227091563445</v>
      </c>
      <c r="W35" s="32">
        <f>+'With Existing Measures'!T4+'With Existing Measures'!T5+'With Existing Measures'!T6</f>
        <v>376.30979826023474</v>
      </c>
      <c r="X35" s="32">
        <f>+'With Existing Measures'!U4+'With Existing Measures'!U5+'With Existing Measures'!U6</f>
        <v>374.70328102035648</v>
      </c>
      <c r="Y35" s="32">
        <f>+'With Existing Measures'!V4+'With Existing Measures'!V5+'With Existing Measures'!V6</f>
        <v>373.77228961048729</v>
      </c>
      <c r="Z35" s="32">
        <f>+'With Existing Measures'!W4+'With Existing Measures'!W5+'With Existing Measures'!W6</f>
        <v>375.8648342302198</v>
      </c>
      <c r="AA35" s="32">
        <f>+'With Existing Measures'!X4+'With Existing Measures'!X5+'With Existing Measures'!X6</f>
        <v>376.21215573362326</v>
      </c>
      <c r="AB35" s="32">
        <f>+'With Existing Measures'!Y4+'With Existing Measures'!Y5+'With Existing Measures'!Y6</f>
        <v>377.65733128794011</v>
      </c>
      <c r="AC35" s="32">
        <f>+'With Existing Measures'!Z4+'With Existing Measures'!Z5+'With Existing Measures'!Z6</f>
        <v>374.22710018101697</v>
      </c>
      <c r="AD35" s="32">
        <f>+'With Existing Measures'!AA4+'With Existing Measures'!AA5+'With Existing Measures'!AA6</f>
        <v>375.66647512813194</v>
      </c>
      <c r="AE35" s="32">
        <f>+'With Existing Measures'!AB4+'With Existing Measures'!AB5+'With Existing Measures'!AB6</f>
        <v>374.03530388651677</v>
      </c>
      <c r="AF35" s="32">
        <f>+'With Existing Measures'!AC4+'With Existing Measures'!AC5+'With Existing Measures'!AC6</f>
        <v>373.31222315681282</v>
      </c>
      <c r="AG35" s="32">
        <f>+'With Existing Measures'!AD4+'With Existing Measures'!AD5+'With Existing Measures'!AD6</f>
        <v>375.36120819108328</v>
      </c>
    </row>
    <row r="36" spans="4:33" x14ac:dyDescent="0.25">
      <c r="D36" t="s">
        <v>157</v>
      </c>
      <c r="E36" s="44">
        <f>+SUM(E28:E34)</f>
        <v>36120.541870510584</v>
      </c>
      <c r="F36" s="44">
        <f t="shared" ref="F36:AG36" si="12">+SUM(F28:F34)</f>
        <v>33394.346951961525</v>
      </c>
      <c r="G36" s="44">
        <f t="shared" si="12"/>
        <v>33230.461444037421</v>
      </c>
      <c r="H36" s="44">
        <f t="shared" si="12"/>
        <v>32539.994325707594</v>
      </c>
      <c r="I36" s="44">
        <f t="shared" si="12"/>
        <v>32241.66073592264</v>
      </c>
      <c r="J36" s="44">
        <f t="shared" si="12"/>
        <v>30946.012381086963</v>
      </c>
      <c r="K36" s="44">
        <f t="shared" si="12"/>
        <v>29909.180253073122</v>
      </c>
      <c r="L36" s="44">
        <f t="shared" si="12"/>
        <v>29498.224015191576</v>
      </c>
      <c r="M36" s="44">
        <f t="shared" si="12"/>
        <v>28377.843936727644</v>
      </c>
      <c r="N36" s="44">
        <f t="shared" si="12"/>
        <v>27689.653638313579</v>
      </c>
      <c r="O36" s="44">
        <f t="shared" si="12"/>
        <v>26129.650186050134</v>
      </c>
      <c r="P36" s="44">
        <f t="shared" si="12"/>
        <v>25541.651146935994</v>
      </c>
      <c r="Q36" s="44">
        <f t="shared" si="12"/>
        <v>24910.969285124178</v>
      </c>
      <c r="R36" s="44">
        <f t="shared" si="12"/>
        <v>24748.670234348599</v>
      </c>
      <c r="S36" s="44">
        <f t="shared" si="12"/>
        <v>23727.913152271685</v>
      </c>
      <c r="T36" s="44">
        <f t="shared" si="12"/>
        <v>23061.327512987617</v>
      </c>
      <c r="U36" s="44">
        <f t="shared" si="12"/>
        <v>22646.738068440776</v>
      </c>
      <c r="V36" s="44">
        <f t="shared" si="12"/>
        <v>21617.215600545227</v>
      </c>
      <c r="W36" s="44">
        <f t="shared" si="12"/>
        <v>20700.480010350129</v>
      </c>
      <c r="X36" s="44">
        <f t="shared" si="12"/>
        <v>19948.570771673283</v>
      </c>
      <c r="Y36" s="44">
        <f t="shared" si="12"/>
        <v>19350.707545311539</v>
      </c>
      <c r="Z36" s="44">
        <f t="shared" si="12"/>
        <v>19257.978892406325</v>
      </c>
      <c r="AA36" s="44">
        <f t="shared" si="12"/>
        <v>18927.587871988166</v>
      </c>
      <c r="AB36" s="44">
        <f t="shared" si="12"/>
        <v>18879.108898778017</v>
      </c>
      <c r="AC36" s="44">
        <f t="shared" si="12"/>
        <v>18100.769535124244</v>
      </c>
      <c r="AD36" s="44">
        <f t="shared" si="12"/>
        <v>18070.962054698772</v>
      </c>
      <c r="AE36" s="44">
        <f t="shared" si="12"/>
        <v>17641.944923222272</v>
      </c>
      <c r="AF36" s="44">
        <f t="shared" si="12"/>
        <v>17439.284131526914</v>
      </c>
      <c r="AG36" s="44">
        <f t="shared" si="12"/>
        <v>17726.082501034143</v>
      </c>
    </row>
    <row r="37" spans="4:33" x14ac:dyDescent="0.25">
      <c r="D37" t="s">
        <v>97</v>
      </c>
      <c r="E37" s="44">
        <f>+E36+E35</f>
        <v>36585.357053486019</v>
      </c>
      <c r="F37" s="44">
        <f t="shared" ref="F37:AG37" si="13">+F36+F35</f>
        <v>33825.678193522697</v>
      </c>
      <c r="G37" s="44">
        <f t="shared" si="13"/>
        <v>33633.476249038344</v>
      </c>
      <c r="H37" s="44">
        <f t="shared" si="13"/>
        <v>32940.763862182379</v>
      </c>
      <c r="I37" s="44">
        <f t="shared" si="13"/>
        <v>32644.241371677759</v>
      </c>
      <c r="J37" s="44">
        <f t="shared" si="13"/>
        <v>31341.933959081427</v>
      </c>
      <c r="K37" s="44">
        <f t="shared" si="13"/>
        <v>30300.571606337689</v>
      </c>
      <c r="L37" s="44">
        <f t="shared" si="13"/>
        <v>29858.263006359586</v>
      </c>
      <c r="M37" s="44">
        <f t="shared" si="13"/>
        <v>28762.883800426338</v>
      </c>
      <c r="N37" s="44">
        <f t="shared" si="13"/>
        <v>28074.46371012766</v>
      </c>
      <c r="O37" s="44">
        <f t="shared" si="13"/>
        <v>26508.505719882884</v>
      </c>
      <c r="P37" s="44">
        <f t="shared" si="13"/>
        <v>25920.805464964658</v>
      </c>
      <c r="Q37" s="44">
        <f t="shared" si="13"/>
        <v>25259.89918189582</v>
      </c>
      <c r="R37" s="44">
        <f t="shared" si="13"/>
        <v>25130.914298882642</v>
      </c>
      <c r="S37" s="44">
        <f t="shared" si="13"/>
        <v>24108.32222064404</v>
      </c>
      <c r="T37" s="44">
        <f t="shared" si="13"/>
        <v>23441.639118995925</v>
      </c>
      <c r="U37" s="44">
        <f t="shared" si="13"/>
        <v>23028.713438775703</v>
      </c>
      <c r="V37" s="44">
        <f t="shared" si="13"/>
        <v>21966.038309701573</v>
      </c>
      <c r="W37" s="44">
        <f t="shared" si="13"/>
        <v>21076.789808610363</v>
      </c>
      <c r="X37" s="44">
        <f t="shared" si="13"/>
        <v>20323.27405269364</v>
      </c>
      <c r="Y37" s="44">
        <f t="shared" si="13"/>
        <v>19724.479834922025</v>
      </c>
      <c r="Z37" s="44">
        <f t="shared" si="13"/>
        <v>19633.843726636544</v>
      </c>
      <c r="AA37" s="44">
        <f t="shared" si="13"/>
        <v>19303.800027721791</v>
      </c>
      <c r="AB37" s="44">
        <f t="shared" si="13"/>
        <v>19256.766230065958</v>
      </c>
      <c r="AC37" s="44">
        <f t="shared" si="13"/>
        <v>18474.996635305262</v>
      </c>
      <c r="AD37" s="44">
        <f t="shared" si="13"/>
        <v>18446.628529826903</v>
      </c>
      <c r="AE37" s="44">
        <f t="shared" si="13"/>
        <v>18015.98022710879</v>
      </c>
      <c r="AF37" s="44">
        <f t="shared" si="13"/>
        <v>17812.596354683727</v>
      </c>
      <c r="AG37" s="44">
        <f t="shared" si="13"/>
        <v>18101.443709225226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N90"/>
  <sheetViews>
    <sheetView tabSelected="1" topLeftCell="A59" workbookViewId="0">
      <selection activeCell="G93" sqref="G93"/>
    </sheetView>
  </sheetViews>
  <sheetFormatPr defaultColWidth="9.140625" defaultRowHeight="15" x14ac:dyDescent="0.25"/>
  <cols>
    <col min="2" max="2" width="34.140625" bestFit="1" customWidth="1"/>
    <col min="3" max="3" width="24.7109375" customWidth="1"/>
    <col min="4" max="4" width="8.85546875" bestFit="1" customWidth="1"/>
    <col min="5" max="5" width="16.42578125" bestFit="1" customWidth="1"/>
    <col min="6" max="6" width="5.140625" bestFit="1" customWidth="1"/>
    <col min="8" max="8" width="12.42578125" bestFit="1" customWidth="1"/>
    <col min="9" max="9" width="8.28515625" bestFit="1" customWidth="1"/>
    <col min="10" max="10" width="12" bestFit="1" customWidth="1"/>
    <col min="11" max="11" width="27.85546875" bestFit="1" customWidth="1"/>
  </cols>
  <sheetData>
    <row r="1" spans="1:11" x14ac:dyDescent="0.25">
      <c r="A1" t="s">
        <v>64</v>
      </c>
    </row>
    <row r="2" spans="1:11" x14ac:dyDescent="0.25">
      <c r="B2" s="9" t="str">
        <f>"~UC_Sets: R_E: "  &amp; _xlfn.TEXTJOIN(",",TRUE,Regions!C3)</f>
        <v>~UC_Sets: R_E: IE</v>
      </c>
    </row>
    <row r="3" spans="1:11" x14ac:dyDescent="0.25">
      <c r="B3" s="9" t="s">
        <v>158</v>
      </c>
    </row>
    <row r="4" spans="1:11" x14ac:dyDescent="0.25">
      <c r="G4" t="str">
        <f>IF(RIGHT(B2,1)&lt;&gt;" ","~UC_T","")</f>
        <v>~UC_T</v>
      </c>
    </row>
    <row r="5" spans="1:11" x14ac:dyDescent="0.25">
      <c r="B5" s="10" t="s">
        <v>61</v>
      </c>
      <c r="C5" s="11" t="s">
        <v>62</v>
      </c>
      <c r="D5" s="11" t="s">
        <v>71</v>
      </c>
      <c r="E5" s="11" t="s">
        <v>75</v>
      </c>
      <c r="F5" s="11" t="s">
        <v>72</v>
      </c>
      <c r="G5" s="11" t="s">
        <v>0</v>
      </c>
      <c r="H5" s="12" t="s">
        <v>78</v>
      </c>
      <c r="I5" s="12" t="s">
        <v>77</v>
      </c>
      <c r="J5" s="8" t="s">
        <v>79</v>
      </c>
      <c r="K5" s="10" t="s">
        <v>63</v>
      </c>
    </row>
    <row r="6" spans="1:11" x14ac:dyDescent="0.25">
      <c r="B6" s="7" t="s">
        <v>69</v>
      </c>
      <c r="C6" s="7"/>
      <c r="D6" s="7"/>
      <c r="E6" s="7"/>
      <c r="F6" s="7"/>
      <c r="G6" s="7"/>
      <c r="H6" s="7"/>
      <c r="I6" s="7"/>
      <c r="J6" s="7" t="s">
        <v>70</v>
      </c>
      <c r="K6" s="13"/>
    </row>
    <row r="7" spans="1:11" x14ac:dyDescent="0.25">
      <c r="B7" t="str">
        <f>VLOOKUP(B$5, config!$B$4:$O$14,2,FALSE) &amp; "_Single"</f>
        <v>UC_WEM_CO2_Emissions_Single</v>
      </c>
      <c r="C7" t="str">
        <f>VLOOKUP(C$5, config!$B$4:$O$14,MATCH($F7,config!$B$6:$O$6,),FALSE)</f>
        <v>TOTCO2</v>
      </c>
      <c r="D7" t="str">
        <f>VLOOKUP(D$5, config!$B$4:$O$14,MATCH($F7,config!$B$6:$O$6,),FALSE)</f>
        <v>ENV</v>
      </c>
      <c r="F7">
        <v>2022</v>
      </c>
      <c r="G7" t="str">
        <f>VLOOKUP(G$5, config!$B$4:$O$14,MATCH($F7,config!$B$6:$O$6,),FALSE)</f>
        <v>LO</v>
      </c>
      <c r="H7">
        <f>VLOOKUP(H$5, config!$B$4:$O$14,MATCH($F7,config!$B$6:$O$6,),FALSE)</f>
        <v>1</v>
      </c>
      <c r="J7">
        <f>VLOOKUP("Value", config!$B$4:$O$14,MATCH($F7,config!$B$6:$O$6,),FALSE)</f>
        <v>36120.541870510591</v>
      </c>
      <c r="K7" t="str">
        <f>VLOOKUP(K$5, config!$B$4:$O$14,2,FALSE) &amp; " - Single"</f>
        <v>WEM CO2 Emissions Bound - Single</v>
      </c>
    </row>
    <row r="8" spans="1:11" x14ac:dyDescent="0.25">
      <c r="F8">
        <v>2023</v>
      </c>
      <c r="G8" t="str">
        <f>+G7</f>
        <v>LO</v>
      </c>
      <c r="J8">
        <f>VLOOKUP("Value", config!$B$4:$O$14,MATCH($F8,config!$B$6:$O$6,),FALSE)</f>
        <v>33394.346951961532</v>
      </c>
    </row>
    <row r="9" spans="1:11" x14ac:dyDescent="0.25">
      <c r="F9">
        <v>2024</v>
      </c>
      <c r="G9" t="str">
        <f t="shared" ref="G9:G17" si="0">+G8</f>
        <v>LO</v>
      </c>
      <c r="J9">
        <f>VLOOKUP("Value", config!$B$4:$O$14,MATCH($F9,config!$B$6:$O$6,),FALSE)</f>
        <v>33230.461444037421</v>
      </c>
    </row>
    <row r="10" spans="1:11" x14ac:dyDescent="0.25">
      <c r="F10">
        <v>2025</v>
      </c>
      <c r="G10" t="str">
        <f t="shared" si="0"/>
        <v>LO</v>
      </c>
      <c r="J10">
        <f>VLOOKUP("Value", config!$B$4:$O$14,MATCH($F10,config!$B$6:$O$6,),FALSE)</f>
        <v>32539.99432570759</v>
      </c>
    </row>
    <row r="11" spans="1:11" x14ac:dyDescent="0.25">
      <c r="F11">
        <v>2026</v>
      </c>
      <c r="G11" t="str">
        <f t="shared" si="0"/>
        <v>LO</v>
      </c>
      <c r="J11">
        <f>VLOOKUP("Value", config!$B$4:$O$14,MATCH($F11,config!$B$6:$O$6,),FALSE)</f>
        <v>32241.660735922636</v>
      </c>
    </row>
    <row r="12" spans="1:11" x14ac:dyDescent="0.25">
      <c r="F12">
        <v>2027</v>
      </c>
      <c r="G12" t="str">
        <f t="shared" si="0"/>
        <v>LO</v>
      </c>
      <c r="J12">
        <f>VLOOKUP("Value", config!$B$4:$O$14,MATCH($F12,config!$B$6:$O$6,),FALSE)</f>
        <v>30946.012381086966</v>
      </c>
    </row>
    <row r="13" spans="1:11" x14ac:dyDescent="0.25">
      <c r="F13">
        <v>2028</v>
      </c>
      <c r="G13" t="str">
        <f t="shared" si="0"/>
        <v>LO</v>
      </c>
      <c r="J13">
        <f>VLOOKUP("Value", config!$B$4:$O$14,MATCH($F13,config!$B$6:$O$6,),FALSE)</f>
        <v>29909.180253073129</v>
      </c>
    </row>
    <row r="14" spans="1:11" x14ac:dyDescent="0.25">
      <c r="F14">
        <v>2029</v>
      </c>
      <c r="G14" t="str">
        <f t="shared" si="0"/>
        <v>LO</v>
      </c>
      <c r="J14">
        <f>VLOOKUP("Value", config!$B$4:$O$14,MATCH($F14,config!$B$6:$O$6,),FALSE)</f>
        <v>29498.224015191583</v>
      </c>
    </row>
    <row r="15" spans="1:11" x14ac:dyDescent="0.25">
      <c r="F15">
        <v>2030</v>
      </c>
      <c r="G15" t="str">
        <f t="shared" si="0"/>
        <v>LO</v>
      </c>
      <c r="J15">
        <f>VLOOKUP("Value", config!$B$4:$O$14,MATCH($F15,config!$B$6:$O$6,),FALSE)</f>
        <v>28377.843936727644</v>
      </c>
    </row>
    <row r="16" spans="1:11" x14ac:dyDescent="0.25">
      <c r="F16">
        <v>2040</v>
      </c>
      <c r="G16" t="str">
        <f t="shared" si="0"/>
        <v>LO</v>
      </c>
      <c r="J16" s="32">
        <f>+config!W36</f>
        <v>20700.480010350129</v>
      </c>
    </row>
    <row r="17" spans="2:14" x14ac:dyDescent="0.25">
      <c r="F17">
        <v>2050</v>
      </c>
      <c r="G17" t="str">
        <f t="shared" si="0"/>
        <v>LO</v>
      </c>
      <c r="J17">
        <f>VLOOKUP("Value", config!$B$4:$O$14,MATCH($F17,config!$B$6:$O$6,),FALSE)</f>
        <v>17726.082501034147</v>
      </c>
    </row>
    <row r="18" spans="2:14" x14ac:dyDescent="0.25">
      <c r="F18">
        <v>0</v>
      </c>
      <c r="G18" t="str">
        <f>+G15</f>
        <v>LO</v>
      </c>
      <c r="J18">
        <v>5</v>
      </c>
    </row>
    <row r="19" spans="2:14" x14ac:dyDescent="0.25">
      <c r="B19" t="str">
        <f>"UC_"&amp;LEFT(config!$C$5,3)&amp;"_"&amp;C19&amp;"_Emissions_Single"</f>
        <v>UC_WEM_AGRCO2N_Emissions_Single</v>
      </c>
      <c r="C19" t="s">
        <v>149</v>
      </c>
      <c r="D19" t="str">
        <f>VLOOKUP(D$5, config!$B$4:$O$14,MATCH($F19,config!$B$6:$O$6,),FALSE)</f>
        <v>ENV</v>
      </c>
      <c r="F19">
        <v>2022</v>
      </c>
      <c r="G19" t="str">
        <f>VLOOKUP(G$5, config!$B$4:$O$14,MATCH($F19,config!$B$6:$O$6,),FALSE)</f>
        <v>LO</v>
      </c>
      <c r="H19">
        <f>VLOOKUP(H$5, config!$B$4:$O$14,MATCH($F19,config!$B$6:$O$6,),FALSE)</f>
        <v>1</v>
      </c>
      <c r="J19">
        <f>+VLOOKUP($C$19,config!$D$27:$AG$37,N19,FALSE)</f>
        <v>920.05280096864146</v>
      </c>
      <c r="K19" t="str">
        <f>"WEM "&amp;C19&amp;" Emissions Bound - Single"</f>
        <v>WEM AGRCO2N Emissions Bound - Single</v>
      </c>
      <c r="N19">
        <v>2</v>
      </c>
    </row>
    <row r="20" spans="2:14" x14ac:dyDescent="0.25">
      <c r="F20">
        <v>2023</v>
      </c>
      <c r="G20" t="str">
        <f>+G19</f>
        <v>LO</v>
      </c>
      <c r="J20">
        <f>+VLOOKUP($C$19,config!$D$27:$AG$37,N20,FALSE)</f>
        <v>968.9816678486502</v>
      </c>
      <c r="N20">
        <v>3</v>
      </c>
    </row>
    <row r="21" spans="2:14" x14ac:dyDescent="0.25">
      <c r="F21">
        <v>2024</v>
      </c>
      <c r="G21" t="s">
        <v>160</v>
      </c>
      <c r="J21">
        <f>+VLOOKUP($C$19,config!$D$27:$AG$37,N21,FALSE)</f>
        <v>1017.9105347286592</v>
      </c>
      <c r="N21">
        <v>4</v>
      </c>
    </row>
    <row r="22" spans="2:14" x14ac:dyDescent="0.25">
      <c r="F22">
        <v>2025</v>
      </c>
      <c r="G22" t="str">
        <f t="shared" ref="G21:G29" si="1">+G21</f>
        <v>FX</v>
      </c>
      <c r="J22">
        <f>+VLOOKUP($C$19,config!$D$27:$AG$37,N22,FALSE)</f>
        <v>1012.9629742967587</v>
      </c>
      <c r="N22">
        <v>5</v>
      </c>
    </row>
    <row r="23" spans="2:14" x14ac:dyDescent="0.25">
      <c r="F23">
        <v>2026</v>
      </c>
      <c r="G23" t="str">
        <f t="shared" si="1"/>
        <v>FX</v>
      </c>
      <c r="J23">
        <f>+VLOOKUP($C$19,config!$D$27:$AG$37,N23,FALSE)</f>
        <v>1011.2731485404631</v>
      </c>
      <c r="N23">
        <v>6</v>
      </c>
    </row>
    <row r="24" spans="2:14" x14ac:dyDescent="0.25">
      <c r="F24">
        <v>2027</v>
      </c>
      <c r="G24" t="str">
        <f t="shared" si="1"/>
        <v>FX</v>
      </c>
      <c r="J24">
        <f>+VLOOKUP($C$19,config!$D$27:$AG$37,N24,FALSE)</f>
        <v>999.29025673442845</v>
      </c>
      <c r="N24">
        <v>7</v>
      </c>
    </row>
    <row r="25" spans="2:14" x14ac:dyDescent="0.25">
      <c r="F25">
        <v>2028</v>
      </c>
      <c r="G25" t="str">
        <f t="shared" si="1"/>
        <v>FX</v>
      </c>
      <c r="J25">
        <f>+VLOOKUP($C$19,config!$D$27:$AG$37,N25,FALSE)</f>
        <v>987.24340460660017</v>
      </c>
      <c r="N25">
        <v>8</v>
      </c>
    </row>
    <row r="26" spans="2:14" x14ac:dyDescent="0.25">
      <c r="F26">
        <v>2029</v>
      </c>
      <c r="G26" t="str">
        <f t="shared" si="1"/>
        <v>FX</v>
      </c>
      <c r="J26">
        <f>+VLOOKUP($C$19,config!$D$27:$AG$37,N26,FALSE)</f>
        <v>978.46712193936958</v>
      </c>
      <c r="N26">
        <v>9</v>
      </c>
    </row>
    <row r="27" spans="2:14" x14ac:dyDescent="0.25">
      <c r="F27">
        <v>2030</v>
      </c>
      <c r="G27" t="str">
        <f t="shared" si="1"/>
        <v>FX</v>
      </c>
      <c r="J27">
        <f>+VLOOKUP($C$19,config!$D$27:$AG$37,N27,FALSE)</f>
        <v>969.54543964008769</v>
      </c>
      <c r="N27">
        <v>10</v>
      </c>
    </row>
    <row r="28" spans="2:14" x14ac:dyDescent="0.25">
      <c r="F28">
        <v>2040</v>
      </c>
      <c r="G28" t="str">
        <f t="shared" si="1"/>
        <v>FX</v>
      </c>
      <c r="J28">
        <f>+VLOOKUP($C$19,config!$D$27:$AG$37,N28,FALSE)</f>
        <v>1012.0608377508262</v>
      </c>
      <c r="N28">
        <v>20</v>
      </c>
    </row>
    <row r="29" spans="2:14" x14ac:dyDescent="0.25">
      <c r="F29">
        <v>2050</v>
      </c>
      <c r="G29" t="str">
        <f t="shared" si="1"/>
        <v>FX</v>
      </c>
      <c r="J29">
        <f>+VLOOKUP($C$19,config!$D$27:$AG$37,N29,FALSE)</f>
        <v>1172.2968260673426</v>
      </c>
      <c r="N29">
        <v>30</v>
      </c>
    </row>
    <row r="30" spans="2:14" x14ac:dyDescent="0.25">
      <c r="F30">
        <v>0</v>
      </c>
      <c r="G30" t="str">
        <f>+G27</f>
        <v>FX</v>
      </c>
      <c r="J30">
        <v>5</v>
      </c>
    </row>
    <row r="31" spans="2:14" x14ac:dyDescent="0.25">
      <c r="B31" t="str">
        <f>"UC_"&amp;LEFT(config!$C$5,3)&amp;"_"&amp;LEFT(C31,7)&amp;"_Emissions_Single"</f>
        <v>UC_WEM_INDCO2N_Emissions_Single</v>
      </c>
      <c r="C31" t="s">
        <v>159</v>
      </c>
      <c r="D31" t="str">
        <f>VLOOKUP(D$5, config!$B$4:$O$14,MATCH($F31,config!$B$6:$O$6,),FALSE)</f>
        <v>ENV</v>
      </c>
      <c r="F31">
        <v>2022</v>
      </c>
      <c r="G31" t="str">
        <f>VLOOKUP(G$5, config!$B$4:$O$14,MATCH($F31,config!$B$6:$O$6,),FALSE)</f>
        <v>LO</v>
      </c>
      <c r="H31">
        <f>VLOOKUP(H$5, config!$B$4:$O$14,MATCH($F31,config!$B$6:$O$6,),FALSE)</f>
        <v>1</v>
      </c>
      <c r="J31">
        <f>+VLOOKUP(LEFT($C$31,7),config!$D$27:$AG$37,N31,FALSE)+VLOOKUP(RIGHT($C$31,7),config!$D$27:$AG$37,N31,FALSE)</f>
        <v>6590.0438521696033</v>
      </c>
      <c r="K31" t="str">
        <f>"WEM "&amp;C31&amp;" Emissions Bound - Single"</f>
        <v>WEM INDCO2N,INDCO2P Emissions Bound - Single</v>
      </c>
      <c r="N31">
        <v>2</v>
      </c>
    </row>
    <row r="32" spans="2:14" x14ac:dyDescent="0.25">
      <c r="F32">
        <v>2023</v>
      </c>
      <c r="G32" t="str">
        <f>+G31</f>
        <v>LO</v>
      </c>
      <c r="J32">
        <f>+VLOOKUP(LEFT($C$31,7),config!$D$27:$AG$37,N32,FALSE)+VLOOKUP(RIGHT($C$31,7),config!$D$27:$AG$37,N32,FALSE)</f>
        <v>6345.9428187748354</v>
      </c>
      <c r="N32">
        <v>3</v>
      </c>
    </row>
    <row r="33" spans="2:14" x14ac:dyDescent="0.25">
      <c r="F33">
        <v>2024</v>
      </c>
      <c r="G33" t="s">
        <v>160</v>
      </c>
      <c r="J33">
        <f>+VLOOKUP(LEFT($C$31,7),config!$D$27:$AG$37,N33,FALSE)+VLOOKUP(RIGHT($C$31,7),config!$D$27:$AG$37,N33,FALSE)</f>
        <v>6237.8230555932168</v>
      </c>
      <c r="N33">
        <v>4</v>
      </c>
    </row>
    <row r="34" spans="2:14" x14ac:dyDescent="0.25">
      <c r="F34">
        <v>2025</v>
      </c>
      <c r="G34" t="str">
        <f t="shared" ref="G33:G41" si="2">+G33</f>
        <v>FX</v>
      </c>
      <c r="J34">
        <f>+VLOOKUP(LEFT($C$31,7),config!$D$27:$AG$37,N34,FALSE)+VLOOKUP(RIGHT($C$31,7),config!$D$27:$AG$37,N34,FALSE)</f>
        <v>6253.4890179910926</v>
      </c>
      <c r="N34">
        <v>5</v>
      </c>
    </row>
    <row r="35" spans="2:14" x14ac:dyDescent="0.25">
      <c r="F35">
        <v>2026</v>
      </c>
      <c r="G35" t="str">
        <f t="shared" si="2"/>
        <v>FX</v>
      </c>
      <c r="J35">
        <f>+VLOOKUP(LEFT($C$31,7),config!$D$27:$AG$37,N35,FALSE)+VLOOKUP(RIGHT($C$31,7),config!$D$27:$AG$37,N35,FALSE)</f>
        <v>6253.6944430903841</v>
      </c>
      <c r="N35">
        <v>6</v>
      </c>
    </row>
    <row r="36" spans="2:14" x14ac:dyDescent="0.25">
      <c r="F36">
        <v>2027</v>
      </c>
      <c r="G36" t="str">
        <f t="shared" si="2"/>
        <v>FX</v>
      </c>
      <c r="J36">
        <f>+VLOOKUP(LEFT($C$31,7),config!$D$27:$AG$37,N36,FALSE)+VLOOKUP(RIGHT($C$31,7),config!$D$27:$AG$37,N36,FALSE)</f>
        <v>6229.2034648626559</v>
      </c>
      <c r="N36">
        <v>7</v>
      </c>
    </row>
    <row r="37" spans="2:14" x14ac:dyDescent="0.25">
      <c r="F37">
        <v>2028</v>
      </c>
      <c r="G37" t="str">
        <f t="shared" si="2"/>
        <v>FX</v>
      </c>
      <c r="J37">
        <f>+VLOOKUP(LEFT($C$31,7),config!$D$27:$AG$37,N37,FALSE)+VLOOKUP(RIGHT($C$31,7),config!$D$27:$AG$37,N37,FALSE)</f>
        <v>6207.1433599824595</v>
      </c>
      <c r="N37">
        <v>8</v>
      </c>
    </row>
    <row r="38" spans="2:14" x14ac:dyDescent="0.25">
      <c r="F38">
        <v>2029</v>
      </c>
      <c r="G38" t="str">
        <f t="shared" si="2"/>
        <v>FX</v>
      </c>
      <c r="J38">
        <f>+VLOOKUP(LEFT($C$31,7),config!$D$27:$AG$37,N38,FALSE)+VLOOKUP(RIGHT($C$31,7),config!$D$27:$AG$37,N38,FALSE)</f>
        <v>6184.9545954137539</v>
      </c>
      <c r="N38">
        <v>9</v>
      </c>
    </row>
    <row r="39" spans="2:14" x14ac:dyDescent="0.25">
      <c r="F39">
        <v>2030</v>
      </c>
      <c r="G39" t="str">
        <f t="shared" si="2"/>
        <v>FX</v>
      </c>
      <c r="J39">
        <f>+VLOOKUP(LEFT($C$31,7),config!$D$27:$AG$37,N39,FALSE)+VLOOKUP(RIGHT($C$31,7),config!$D$27:$AG$37,N39,FALSE)</f>
        <v>6162.086256408732</v>
      </c>
      <c r="N39">
        <v>10</v>
      </c>
    </row>
    <row r="40" spans="2:14" x14ac:dyDescent="0.25">
      <c r="F40">
        <v>2040</v>
      </c>
      <c r="G40" t="str">
        <f t="shared" si="2"/>
        <v>FX</v>
      </c>
      <c r="J40">
        <f>+VLOOKUP(LEFT($C$31,7),config!$D$27:$AG$37,N40,FALSE)+VLOOKUP(RIGHT($C$31,7),config!$D$27:$AG$37,N40,FALSE)</f>
        <v>5670.8376217246223</v>
      </c>
      <c r="N40">
        <v>20</v>
      </c>
    </row>
    <row r="41" spans="2:14" x14ac:dyDescent="0.25">
      <c r="F41">
        <v>2050</v>
      </c>
      <c r="G41" t="str">
        <f t="shared" si="2"/>
        <v>FX</v>
      </c>
      <c r="J41">
        <f>+VLOOKUP(LEFT($C$31,7),config!$D$27:$AG$37,N41,FALSE)+VLOOKUP(RIGHT($C$31,7),config!$D$27:$AG$37,N41,FALSE)</f>
        <v>5292.6534942182325</v>
      </c>
      <c r="N41">
        <v>30</v>
      </c>
    </row>
    <row r="42" spans="2:14" x14ac:dyDescent="0.25">
      <c r="F42">
        <v>0</v>
      </c>
      <c r="G42" t="str">
        <f>+G39</f>
        <v>FX</v>
      </c>
      <c r="J42">
        <v>5</v>
      </c>
    </row>
    <row r="43" spans="2:14" x14ac:dyDescent="0.25">
      <c r="B43" t="str">
        <f>"UC_"&amp;LEFT(config!$C$5,3)&amp;"_"&amp;C43&amp;"_Emissions_Single"</f>
        <v>UC_WEM_PWRCO2N_Emissions_Single</v>
      </c>
      <c r="C43" t="s">
        <v>152</v>
      </c>
      <c r="D43" t="str">
        <f>VLOOKUP(D$5, config!$B$4:$O$14,MATCH($F43,config!$B$6:$O$6,),FALSE)</f>
        <v>ENV</v>
      </c>
      <c r="F43">
        <v>2022</v>
      </c>
      <c r="G43" t="str">
        <f>VLOOKUP(G$5, config!$B$4:$O$14,MATCH($F43,config!$B$6:$O$6,),FALSE)</f>
        <v>LO</v>
      </c>
      <c r="H43">
        <f>VLOOKUP(H$5, config!$B$4:$O$14,MATCH($F43,config!$B$6:$O$6,),FALSE)</f>
        <v>1</v>
      </c>
      <c r="J43">
        <f>+VLOOKUP($C$43,config!$D$27:$AG$37,N43,FALSE)</f>
        <v>9649.7333347851145</v>
      </c>
      <c r="K43" t="str">
        <f>"WEM "&amp;C43&amp;" Emissions Bound - Single"</f>
        <v>WEM PWRCO2N Emissions Bound - Single</v>
      </c>
      <c r="N43">
        <v>2</v>
      </c>
    </row>
    <row r="44" spans="2:14" x14ac:dyDescent="0.25">
      <c r="F44">
        <v>2023</v>
      </c>
      <c r="G44" t="str">
        <f>+G43</f>
        <v>LO</v>
      </c>
      <c r="J44">
        <f>+VLOOKUP($C$43,config!$D$27:$AG$37,N44,FALSE)</f>
        <v>7118.4287006246859</v>
      </c>
      <c r="N44">
        <v>3</v>
      </c>
    </row>
    <row r="45" spans="2:14" x14ac:dyDescent="0.25">
      <c r="F45">
        <v>2024</v>
      </c>
      <c r="G45" t="s">
        <v>160</v>
      </c>
      <c r="J45">
        <f>+VLOOKUP($C$43,config!$D$27:$AG$37,N45,FALSE)</f>
        <v>7249.932191565932</v>
      </c>
      <c r="N45">
        <v>4</v>
      </c>
    </row>
    <row r="46" spans="2:14" x14ac:dyDescent="0.25">
      <c r="F46">
        <v>2025</v>
      </c>
      <c r="G46" t="str">
        <f t="shared" ref="G45:G53" si="3">+G45</f>
        <v>FX</v>
      </c>
      <c r="J46">
        <f>+VLOOKUP($C$43,config!$D$27:$AG$37,N46,FALSE)</f>
        <v>6755.2634551699921</v>
      </c>
      <c r="N46">
        <v>5</v>
      </c>
    </row>
    <row r="47" spans="2:14" x14ac:dyDescent="0.25">
      <c r="F47">
        <v>2026</v>
      </c>
      <c r="G47" t="str">
        <f t="shared" si="3"/>
        <v>FX</v>
      </c>
      <c r="J47">
        <f>+VLOOKUP($C$43,config!$D$27:$AG$37,N47,FALSE)</f>
        <v>6578.22501608315</v>
      </c>
      <c r="N47">
        <v>6</v>
      </c>
    </row>
    <row r="48" spans="2:14" x14ac:dyDescent="0.25">
      <c r="F48">
        <v>2027</v>
      </c>
      <c r="G48" t="str">
        <f t="shared" si="3"/>
        <v>FX</v>
      </c>
      <c r="J48">
        <f>+VLOOKUP($C$43,config!$D$27:$AG$37,N48,FALSE)</f>
        <v>5493.3295537526465</v>
      </c>
      <c r="N48">
        <v>7</v>
      </c>
    </row>
    <row r="49" spans="2:14" x14ac:dyDescent="0.25">
      <c r="F49">
        <v>2028</v>
      </c>
      <c r="G49" t="str">
        <f t="shared" si="3"/>
        <v>FX</v>
      </c>
      <c r="J49">
        <f>+VLOOKUP($C$43,config!$D$27:$AG$37,N49,FALSE)</f>
        <v>4736.837986684628</v>
      </c>
      <c r="N49">
        <v>8</v>
      </c>
    </row>
    <row r="50" spans="2:14" x14ac:dyDescent="0.25">
      <c r="F50">
        <v>2029</v>
      </c>
      <c r="G50" t="str">
        <f t="shared" si="3"/>
        <v>FX</v>
      </c>
      <c r="J50">
        <f>+VLOOKUP($C$43,config!$D$27:$AG$37,N50,FALSE)</f>
        <v>4665.0236309294078</v>
      </c>
      <c r="N50">
        <v>9</v>
      </c>
    </row>
    <row r="51" spans="2:14" x14ac:dyDescent="0.25">
      <c r="F51">
        <v>2030</v>
      </c>
      <c r="G51" t="str">
        <f t="shared" si="3"/>
        <v>FX</v>
      </c>
      <c r="J51">
        <f>+VLOOKUP($C$43,config!$D$27:$AG$37,N51,FALSE)</f>
        <v>3998.4554962823545</v>
      </c>
      <c r="N51">
        <v>10</v>
      </c>
    </row>
    <row r="52" spans="2:14" x14ac:dyDescent="0.25">
      <c r="F52">
        <v>2040</v>
      </c>
      <c r="G52" t="str">
        <f t="shared" si="3"/>
        <v>FX</v>
      </c>
      <c r="J52">
        <f>+VLOOKUP($C$43,config!$D$27:$AG$37,N52,FALSE)</f>
        <v>3547.1972257301568</v>
      </c>
      <c r="N52">
        <v>20</v>
      </c>
    </row>
    <row r="53" spans="2:14" x14ac:dyDescent="0.25">
      <c r="F53">
        <v>2050</v>
      </c>
      <c r="G53" t="str">
        <f t="shared" si="3"/>
        <v>FX</v>
      </c>
      <c r="J53">
        <f>+VLOOKUP($C$43,config!$D$27:$AG$37,N53,FALSE)</f>
        <v>3659.7638103461454</v>
      </c>
      <c r="N53">
        <v>30</v>
      </c>
    </row>
    <row r="54" spans="2:14" x14ac:dyDescent="0.25">
      <c r="F54">
        <v>0</v>
      </c>
      <c r="G54" t="str">
        <f>+G51</f>
        <v>FX</v>
      </c>
      <c r="J54">
        <v>5</v>
      </c>
    </row>
    <row r="55" spans="2:14" x14ac:dyDescent="0.25">
      <c r="B55" t="str">
        <f>"UC_"&amp;LEFT(config!$C$5,3)&amp;"_"&amp;C55&amp;"_Emissions_Single"</f>
        <v>UC_WEM_RSDCO2_Emissions_Single</v>
      </c>
      <c r="C55" t="s">
        <v>153</v>
      </c>
      <c r="D55" t="str">
        <f>VLOOKUP(D$5, config!$B$4:$O$14,MATCH($F55,config!$B$6:$O$6,),FALSE)</f>
        <v>ENV</v>
      </c>
      <c r="F55">
        <v>2022</v>
      </c>
      <c r="G55" t="str">
        <f>VLOOKUP(G$5, config!$B$4:$O$14,MATCH($F55,config!$B$6:$O$6,),FALSE)</f>
        <v>LO</v>
      </c>
      <c r="H55">
        <f>VLOOKUP(H$5, config!$B$4:$O$14,MATCH($F55,config!$B$6:$O$6,),FALSE)</f>
        <v>1</v>
      </c>
      <c r="J55">
        <f>+VLOOKUP($C$55,config!$D$27:$AG$37,N55,FALSE)</f>
        <v>5787.3846312369369</v>
      </c>
      <c r="K55" t="str">
        <f>"WEM "&amp;C55&amp;" Emissions Bound - Single"</f>
        <v>WEM RSDCO2 Emissions Bound - Single</v>
      </c>
      <c r="N55">
        <v>2</v>
      </c>
    </row>
    <row r="56" spans="2:14" x14ac:dyDescent="0.25">
      <c r="F56">
        <v>2023</v>
      </c>
      <c r="G56" t="str">
        <f>+G55</f>
        <v>LO</v>
      </c>
      <c r="J56">
        <f>+VLOOKUP($C$55,config!$D$27:$AG$37,N56,FALSE)</f>
        <v>5793.296272010688</v>
      </c>
      <c r="N56">
        <v>3</v>
      </c>
    </row>
    <row r="57" spans="2:14" x14ac:dyDescent="0.25">
      <c r="F57">
        <v>2024</v>
      </c>
      <c r="G57" t="s">
        <v>160</v>
      </c>
      <c r="J57">
        <f>+VLOOKUP($C$55,config!$D$27:$AG$37,N57,FALSE)</f>
        <v>5799.2079127844354</v>
      </c>
      <c r="N57">
        <v>4</v>
      </c>
    </row>
    <row r="58" spans="2:14" x14ac:dyDescent="0.25">
      <c r="F58">
        <v>2025</v>
      </c>
      <c r="G58" t="str">
        <f t="shared" ref="G57:G65" si="4">+G57</f>
        <v>FX</v>
      </c>
      <c r="J58">
        <f>+VLOOKUP($C$55,config!$D$27:$AG$37,N58,FALSE)</f>
        <v>5745.719472554586</v>
      </c>
      <c r="N58">
        <v>5</v>
      </c>
    </row>
    <row r="59" spans="2:14" x14ac:dyDescent="0.25">
      <c r="F59">
        <v>2026</v>
      </c>
      <c r="G59" t="str">
        <f t="shared" si="4"/>
        <v>FX</v>
      </c>
      <c r="J59">
        <f>+VLOOKUP($C$55,config!$D$27:$AG$37,N59,FALSE)</f>
        <v>5649.8681606294649</v>
      </c>
      <c r="N59">
        <v>6</v>
      </c>
    </row>
    <row r="60" spans="2:14" x14ac:dyDescent="0.25">
      <c r="F60">
        <v>2027</v>
      </c>
      <c r="G60" t="str">
        <f t="shared" si="4"/>
        <v>FX</v>
      </c>
      <c r="J60">
        <f>+VLOOKUP($C$55,config!$D$27:$AG$37,N60,FALSE)</f>
        <v>5523.7811363822238</v>
      </c>
      <c r="N60">
        <v>7</v>
      </c>
    </row>
    <row r="61" spans="2:14" x14ac:dyDescent="0.25">
      <c r="F61">
        <v>2028</v>
      </c>
      <c r="G61" t="str">
        <f t="shared" si="4"/>
        <v>FX</v>
      </c>
      <c r="J61">
        <f>+VLOOKUP($C$55,config!$D$27:$AG$37,N61,FALSE)</f>
        <v>5358.2556756844706</v>
      </c>
      <c r="N61">
        <v>8</v>
      </c>
    </row>
    <row r="62" spans="2:14" x14ac:dyDescent="0.25">
      <c r="F62">
        <v>2029</v>
      </c>
      <c r="G62" t="str">
        <f t="shared" si="4"/>
        <v>FX</v>
      </c>
      <c r="J62">
        <f>+VLOOKUP($C$55,config!$D$27:$AG$37,N62,FALSE)</f>
        <v>5166.0190679416228</v>
      </c>
      <c r="N62">
        <v>9</v>
      </c>
    </row>
    <row r="63" spans="2:14" x14ac:dyDescent="0.25">
      <c r="F63">
        <v>2030</v>
      </c>
      <c r="G63" t="str">
        <f t="shared" si="4"/>
        <v>FX</v>
      </c>
      <c r="J63">
        <f>+VLOOKUP($C$55,config!$D$27:$AG$37,N63,FALSE)</f>
        <v>4906.6882982154666</v>
      </c>
      <c r="N63">
        <v>10</v>
      </c>
    </row>
    <row r="64" spans="2:14" x14ac:dyDescent="0.25">
      <c r="F64">
        <v>2040</v>
      </c>
      <c r="G64" t="str">
        <f t="shared" si="4"/>
        <v>FX</v>
      </c>
      <c r="J64">
        <f>+VLOOKUP($C$55,config!$D$27:$AG$37,N64,FALSE)</f>
        <v>1895.334333654914</v>
      </c>
      <c r="N64">
        <v>20</v>
      </c>
    </row>
    <row r="65" spans="2:14" x14ac:dyDescent="0.25">
      <c r="F65">
        <v>2050</v>
      </c>
      <c r="G65" t="str">
        <f t="shared" si="4"/>
        <v>FX</v>
      </c>
      <c r="J65">
        <f>+VLOOKUP($C$55,config!$D$27:$AG$37,N65,FALSE)</f>
        <v>1507.6207146406362</v>
      </c>
      <c r="N65">
        <v>30</v>
      </c>
    </row>
    <row r="66" spans="2:14" x14ac:dyDescent="0.25">
      <c r="F66">
        <v>0</v>
      </c>
      <c r="G66" t="str">
        <f>+G63</f>
        <v>FX</v>
      </c>
      <c r="J66">
        <v>5</v>
      </c>
    </row>
    <row r="67" spans="2:14" x14ac:dyDescent="0.25">
      <c r="B67" t="str">
        <f>"UC_"&amp;LEFT(config!$C$5,3)&amp;"_"&amp;C67&amp;"_Emissions_Single"</f>
        <v>UC_WEM_SRVCO2N_Emissions_Single</v>
      </c>
      <c r="C67" t="s">
        <v>154</v>
      </c>
      <c r="D67" t="str">
        <f>VLOOKUP(D$5, config!$B$4:$O$14,MATCH($F67,config!$B$6:$O$6,),FALSE)</f>
        <v>ENV</v>
      </c>
      <c r="F67">
        <v>2022</v>
      </c>
      <c r="G67" t="str">
        <f>VLOOKUP(G$5, config!$B$4:$O$14,MATCH($F67,config!$B$6:$O$6,),FALSE)</f>
        <v>LO</v>
      </c>
      <c r="H67">
        <f>VLOOKUP(H$5, config!$B$4:$O$14,MATCH($F67,config!$B$6:$O$6,),FALSE)</f>
        <v>1</v>
      </c>
      <c r="J67">
        <f>+VLOOKUP($C$67,config!$D$27:$AG$37,N67,FALSE)</f>
        <v>1422.0414021555512</v>
      </c>
      <c r="K67" t="str">
        <f>"WEM "&amp;C67&amp;" Emissions Bound - Single"</f>
        <v>WEM SRVCO2N Emissions Bound - Single</v>
      </c>
      <c r="N67">
        <v>2</v>
      </c>
    </row>
    <row r="68" spans="2:14" x14ac:dyDescent="0.25">
      <c r="F68">
        <v>2023</v>
      </c>
      <c r="G68" t="str">
        <f>+G67</f>
        <v>LO</v>
      </c>
      <c r="J68">
        <f>+VLOOKUP($C$67,config!$D$27:$AG$37,N68,FALSE)</f>
        <v>1386.0913564194902</v>
      </c>
      <c r="N68">
        <v>3</v>
      </c>
    </row>
    <row r="69" spans="2:14" x14ac:dyDescent="0.25">
      <c r="F69">
        <v>2024</v>
      </c>
      <c r="G69" t="s">
        <v>160</v>
      </c>
      <c r="J69">
        <f>+VLOOKUP($C$67,config!$D$27:$AG$37,N69,FALSE)</f>
        <v>1350.1413106834293</v>
      </c>
      <c r="N69">
        <v>4</v>
      </c>
    </row>
    <row r="70" spans="2:14" x14ac:dyDescent="0.25">
      <c r="F70">
        <v>2025</v>
      </c>
      <c r="G70" t="str">
        <f t="shared" ref="G69:G77" si="5">+G69</f>
        <v>FX</v>
      </c>
      <c r="J70">
        <f>+VLOOKUP($C$67,config!$D$27:$AG$37,N70,FALSE)</f>
        <v>1321.8928284865469</v>
      </c>
      <c r="N70">
        <v>5</v>
      </c>
    </row>
    <row r="71" spans="2:14" x14ac:dyDescent="0.25">
      <c r="F71">
        <v>2026</v>
      </c>
      <c r="G71" t="str">
        <f t="shared" si="5"/>
        <v>FX</v>
      </c>
      <c r="J71">
        <f>+VLOOKUP($C$67,config!$D$27:$AG$37,N71,FALSE)</f>
        <v>1293.7500127979583</v>
      </c>
      <c r="N71">
        <v>6</v>
      </c>
    </row>
    <row r="72" spans="2:14" x14ac:dyDescent="0.25">
      <c r="F72">
        <v>2027</v>
      </c>
      <c r="G72" t="str">
        <f t="shared" si="5"/>
        <v>FX</v>
      </c>
      <c r="J72">
        <f>+VLOOKUP($C$67,config!$D$27:$AG$37,N72,FALSE)</f>
        <v>1264.4233928365497</v>
      </c>
      <c r="N72">
        <v>7</v>
      </c>
    </row>
    <row r="73" spans="2:14" x14ac:dyDescent="0.25">
      <c r="F73">
        <v>2028</v>
      </c>
      <c r="G73" t="str">
        <f t="shared" si="5"/>
        <v>FX</v>
      </c>
      <c r="J73">
        <f>+VLOOKUP($C$67,config!$D$27:$AG$37,N73,FALSE)</f>
        <v>1232.8389213077803</v>
      </c>
      <c r="N73">
        <v>8</v>
      </c>
    </row>
    <row r="74" spans="2:14" x14ac:dyDescent="0.25">
      <c r="F74">
        <v>2029</v>
      </c>
      <c r="G74" t="str">
        <f t="shared" si="5"/>
        <v>FX</v>
      </c>
      <c r="J74">
        <f>+VLOOKUP($C$67,config!$D$27:$AG$37,N74,FALSE)</f>
        <v>1198.3615704394886</v>
      </c>
      <c r="N74">
        <v>9</v>
      </c>
    </row>
    <row r="75" spans="2:14" x14ac:dyDescent="0.25">
      <c r="F75">
        <v>2030</v>
      </c>
      <c r="G75" t="str">
        <f t="shared" si="5"/>
        <v>FX</v>
      </c>
      <c r="J75">
        <f>+VLOOKUP($C$67,config!$D$27:$AG$37,N75,FALSE)</f>
        <v>1152.8076565526123</v>
      </c>
      <c r="N75">
        <v>10</v>
      </c>
    </row>
    <row r="76" spans="2:14" x14ac:dyDescent="0.25">
      <c r="F76">
        <v>2040</v>
      </c>
      <c r="G76" t="str">
        <f t="shared" si="5"/>
        <v>FX</v>
      </c>
      <c r="J76">
        <f>+VLOOKUP($C$67,config!$D$27:$AG$37,N76,FALSE)</f>
        <v>933.1313550785012</v>
      </c>
      <c r="N76">
        <v>20</v>
      </c>
    </row>
    <row r="77" spans="2:14" x14ac:dyDescent="0.25">
      <c r="F77">
        <v>2050</v>
      </c>
      <c r="G77" t="str">
        <f t="shared" si="5"/>
        <v>FX</v>
      </c>
      <c r="J77">
        <f>+VLOOKUP($C$67,config!$D$27:$AG$37,N77,FALSE)</f>
        <v>1036.6947495107797</v>
      </c>
      <c r="N77">
        <v>30</v>
      </c>
    </row>
    <row r="78" spans="2:14" x14ac:dyDescent="0.25">
      <c r="F78">
        <v>0</v>
      </c>
      <c r="G78" t="str">
        <f>+G75</f>
        <v>FX</v>
      </c>
      <c r="J78">
        <v>5</v>
      </c>
    </row>
    <row r="79" spans="2:14" x14ac:dyDescent="0.25">
      <c r="B79" t="str">
        <f>"UC_"&amp;LEFT(config!$C$5,3)&amp;"_"&amp;C79&amp;"_Emissions_Single"</f>
        <v>UC_WEM_TRACO2N_Emissions_Single</v>
      </c>
      <c r="C79" t="s">
        <v>155</v>
      </c>
      <c r="D79" t="str">
        <f>VLOOKUP(D$5, config!$B$4:$O$14,MATCH($F79,config!$B$6:$O$6,),FALSE)</f>
        <v>ENV</v>
      </c>
      <c r="F79">
        <v>2022</v>
      </c>
      <c r="G79" t="str">
        <f>VLOOKUP(G$5, config!$B$4:$O$14,MATCH($F79,config!$B$6:$O$6,),FALSE)</f>
        <v>LO</v>
      </c>
      <c r="H79">
        <f>VLOOKUP(H$5, config!$B$4:$O$14,MATCH($F79,config!$B$6:$O$6,),FALSE)</f>
        <v>1</v>
      </c>
      <c r="J79">
        <f>+VLOOKUP($C$79,config!$D$27:$AG$37,N79,FALSE)</f>
        <v>11751.285849194741</v>
      </c>
      <c r="K79" t="str">
        <f>"WEM "&amp;C79&amp;" Emissions Bound - Single"</f>
        <v>WEM TRACO2N Emissions Bound - Single</v>
      </c>
      <c r="N79">
        <v>2</v>
      </c>
    </row>
    <row r="80" spans="2:14" x14ac:dyDescent="0.25">
      <c r="F80">
        <v>2023</v>
      </c>
      <c r="G80" t="str">
        <f>+G79</f>
        <v>LO</v>
      </c>
      <c r="J80">
        <f>+VLOOKUP($C$79,config!$D$27:$AG$37,N80,FALSE)</f>
        <v>11781.606136283177</v>
      </c>
      <c r="N80">
        <v>3</v>
      </c>
    </row>
    <row r="81" spans="6:14" x14ac:dyDescent="0.25">
      <c r="F81">
        <v>2024</v>
      </c>
      <c r="G81" t="s">
        <v>160</v>
      </c>
      <c r="J81">
        <f>+VLOOKUP($C$79,config!$D$27:$AG$37,N81,FALSE)</f>
        <v>11575.446438681747</v>
      </c>
      <c r="N81">
        <v>4</v>
      </c>
    </row>
    <row r="82" spans="6:14" x14ac:dyDescent="0.25">
      <c r="F82">
        <v>2025</v>
      </c>
      <c r="G82" t="str">
        <f t="shared" ref="G81:G89" si="6">+G81</f>
        <v>FX</v>
      </c>
      <c r="J82">
        <f>+VLOOKUP($C$79,config!$D$27:$AG$37,N82,FALSE)</f>
        <v>11450.666577208614</v>
      </c>
      <c r="N82">
        <v>5</v>
      </c>
    </row>
    <row r="83" spans="6:14" x14ac:dyDescent="0.25">
      <c r="F83">
        <v>2026</v>
      </c>
      <c r="G83" t="str">
        <f t="shared" si="6"/>
        <v>FX</v>
      </c>
      <c r="J83">
        <f>+VLOOKUP($C$79,config!$D$27:$AG$37,N83,FALSE)</f>
        <v>11454.849954781217</v>
      </c>
      <c r="N83">
        <v>6</v>
      </c>
    </row>
    <row r="84" spans="6:14" x14ac:dyDescent="0.25">
      <c r="F84">
        <v>2027</v>
      </c>
      <c r="G84" t="str">
        <f t="shared" si="6"/>
        <v>FX</v>
      </c>
      <c r="J84">
        <f>+VLOOKUP($C$79,config!$D$27:$AG$37,N84,FALSE)</f>
        <v>11435.98457651846</v>
      </c>
      <c r="N84">
        <v>7</v>
      </c>
    </row>
    <row r="85" spans="6:14" x14ac:dyDescent="0.25">
      <c r="F85">
        <v>2028</v>
      </c>
      <c r="G85" t="str">
        <f t="shared" si="6"/>
        <v>FX</v>
      </c>
      <c r="J85">
        <f>+VLOOKUP($C$79,config!$D$27:$AG$37,N85,FALSE)</f>
        <v>11386.860904807187</v>
      </c>
      <c r="N85">
        <v>8</v>
      </c>
    </row>
    <row r="86" spans="6:14" x14ac:dyDescent="0.25">
      <c r="F86">
        <v>2029</v>
      </c>
      <c r="G86" t="str">
        <f t="shared" si="6"/>
        <v>FX</v>
      </c>
      <c r="J86">
        <f>+VLOOKUP($C$79,config!$D$27:$AG$37,N86,FALSE)</f>
        <v>11305.398028527936</v>
      </c>
      <c r="N86">
        <v>9</v>
      </c>
    </row>
    <row r="87" spans="6:14" x14ac:dyDescent="0.25">
      <c r="F87">
        <v>2030</v>
      </c>
      <c r="G87" t="str">
        <f t="shared" si="6"/>
        <v>FX</v>
      </c>
      <c r="J87">
        <f>+VLOOKUP($C$79,config!$D$27:$AG$37,N87,FALSE)</f>
        <v>11188.26078962839</v>
      </c>
      <c r="N87">
        <v>10</v>
      </c>
    </row>
    <row r="88" spans="6:14" x14ac:dyDescent="0.25">
      <c r="F88">
        <v>2040</v>
      </c>
      <c r="G88" t="str">
        <f t="shared" si="6"/>
        <v>FX</v>
      </c>
      <c r="J88">
        <f>+VLOOKUP($C$79,config!$D$27:$AG$37,N88,FALSE)</f>
        <v>7641.9186364111092</v>
      </c>
      <c r="N88">
        <v>20</v>
      </c>
    </row>
    <row r="89" spans="6:14" x14ac:dyDescent="0.25">
      <c r="F89">
        <v>2050</v>
      </c>
      <c r="G89" t="str">
        <f t="shared" si="6"/>
        <v>FX</v>
      </c>
      <c r="J89">
        <f>+VLOOKUP($C$79,config!$D$27:$AG$37,N89,FALSE)</f>
        <v>5057.0529062510077</v>
      </c>
      <c r="N89">
        <v>30</v>
      </c>
    </row>
    <row r="90" spans="6:14" x14ac:dyDescent="0.25">
      <c r="F90">
        <v>0</v>
      </c>
      <c r="G90" t="str">
        <f>+G87</f>
        <v>FX</v>
      </c>
      <c r="J90"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K31"/>
  <sheetViews>
    <sheetView workbookViewId="0">
      <selection activeCell="B15" sqref="B15"/>
    </sheetView>
  </sheetViews>
  <sheetFormatPr defaultColWidth="9.140625" defaultRowHeight="15" x14ac:dyDescent="0.25"/>
  <cols>
    <col min="2" max="2" width="27.28515625" customWidth="1"/>
    <col min="3" max="3" width="13.5703125" bestFit="1" customWidth="1"/>
    <col min="4" max="4" width="8.85546875" bestFit="1" customWidth="1"/>
    <col min="5" max="5" width="16.42578125" bestFit="1" customWidth="1"/>
    <col min="6" max="6" width="5.140625" bestFit="1" customWidth="1"/>
    <col min="7" max="7" width="8.85546875" bestFit="1" customWidth="1"/>
    <col min="8" max="8" width="12.42578125" bestFit="1" customWidth="1"/>
    <col min="9" max="9" width="8.28515625" bestFit="1" customWidth="1"/>
    <col min="10" max="10" width="10.7109375" bestFit="1" customWidth="1"/>
    <col min="11" max="11" width="26.5703125" bestFit="1" customWidth="1"/>
  </cols>
  <sheetData>
    <row r="1" spans="1:11" x14ac:dyDescent="0.25">
      <c r="A1" t="s">
        <v>65</v>
      </c>
    </row>
    <row r="2" spans="1:11" x14ac:dyDescent="0.25">
      <c r="B2" s="9"/>
    </row>
    <row r="3" spans="1:11" x14ac:dyDescent="0.25">
      <c r="B3" s="9"/>
    </row>
    <row r="5" spans="1:11" x14ac:dyDescent="0.25">
      <c r="B5" s="10" t="s">
        <v>61</v>
      </c>
      <c r="C5" s="11" t="s">
        <v>62</v>
      </c>
      <c r="D5" s="11" t="s">
        <v>71</v>
      </c>
      <c r="E5" s="11" t="s">
        <v>75</v>
      </c>
      <c r="F5" s="11" t="s">
        <v>72</v>
      </c>
      <c r="G5" s="11" t="s">
        <v>0</v>
      </c>
      <c r="H5" s="12" t="s">
        <v>78</v>
      </c>
      <c r="I5" s="12" t="s">
        <v>77</v>
      </c>
      <c r="J5" s="8" t="s">
        <v>80</v>
      </c>
      <c r="K5" s="10" t="s">
        <v>63</v>
      </c>
    </row>
    <row r="6" spans="1:11" x14ac:dyDescent="0.25">
      <c r="B6" s="7" t="s">
        <v>69</v>
      </c>
      <c r="C6" s="7"/>
      <c r="D6" s="7"/>
      <c r="E6" s="7"/>
      <c r="F6" s="7"/>
      <c r="G6" s="7"/>
      <c r="H6" s="7"/>
      <c r="I6" s="7"/>
      <c r="J6" s="7" t="s">
        <v>70</v>
      </c>
      <c r="K6" s="7"/>
    </row>
    <row r="7" spans="1:11" x14ac:dyDescent="0.25">
      <c r="B7" t="str">
        <f>VLOOKUP(B$5, config!$B$4:$O$14,2,FALSE) &amp; "_Multi"</f>
        <v>UC_WEM_CO2_Emissions_Multi</v>
      </c>
      <c r="C7" t="str">
        <f>VLOOKUP(C$5, config!$B$4:$O$14,MATCH($F7,config!$B$6:$O$6,),FALSE)</f>
        <v>TOTCO2</v>
      </c>
      <c r="D7" t="str">
        <f>VLOOKUP(D$5, config!$B$4:$O$14,MATCH($F7,config!$B$6:$O$6,),FALSE)</f>
        <v>ENV</v>
      </c>
      <c r="F7">
        <v>2020</v>
      </c>
      <c r="G7" t="str">
        <f>VLOOKUP(G$5, config!$B$4:$O$14,MATCH($F7,config!$B$6:$O$6,),FALSE)</f>
        <v>LO</v>
      </c>
      <c r="H7">
        <f>VLOOKUP(H$5, config!$B$4:$O$14,MATCH($F7,config!$B$6:$O$6,),FALSE)</f>
        <v>1</v>
      </c>
      <c r="J7">
        <f>VLOOKUP("Value", config!$B$4:$O$14,MATCH($F7,config!$B$6:$O$6,),FALSE)</f>
        <v>33792</v>
      </c>
      <c r="K7" t="str">
        <f>VLOOKUP(K$5, config!$B$4:$O$14,2,FALSE) &amp; " - Multi"</f>
        <v>WEM CO2 Emissions Bound - Multi</v>
      </c>
    </row>
    <row r="8" spans="1:11" x14ac:dyDescent="0.25">
      <c r="B8" t="s">
        <v>98</v>
      </c>
      <c r="C8" t="str">
        <f>VLOOKUP(C$5, config!$B$4:$O$14,MATCH($F8,config!$B$6:$O$6,),FALSE)</f>
        <v>TOTCO2</v>
      </c>
      <c r="D8" t="str">
        <f>VLOOKUP(D$5, config!$B$4:$O$14,MATCH($F8,config!$B$6:$O$6,),FALSE)</f>
        <v>ENV</v>
      </c>
      <c r="E8" t="str">
        <f>VLOOKUP(E$5, config!$B$4:$O$14,MATCH($F8,config!$B$6:$O$6,),FALSE)</f>
        <v>T-A*INT*,T-NAV*</v>
      </c>
      <c r="F8">
        <f>F7</f>
        <v>2020</v>
      </c>
      <c r="I8">
        <f>VLOOKUP(I$5, config!$B$4:$O$14,MATCH($F8,config!$B$6:$O$6,),FALSE)</f>
        <v>-1</v>
      </c>
    </row>
    <row r="9" spans="1:11" x14ac:dyDescent="0.25">
      <c r="C9" t="str">
        <f>VLOOKUP(C$5, config!$B$4:$O$14,MATCH($F9,config!$B$6:$O$6,),FALSE)</f>
        <v>TOTCO2</v>
      </c>
      <c r="D9" t="str">
        <f>VLOOKUP(D$5, config!$B$4:$O$14,MATCH($F9,config!$B$6:$O$6,),FALSE)</f>
        <v>ENV</v>
      </c>
      <c r="F9">
        <v>2021</v>
      </c>
      <c r="G9" t="str">
        <f>VLOOKUP(G$5, config!$B$4:$O$14,MATCH($F9,config!$B$6:$O$6,),FALSE)</f>
        <v>LO</v>
      </c>
      <c r="H9">
        <f>VLOOKUP(H$5, config!$B$4:$O$14,MATCH($F9,config!$B$6:$O$6,),FALSE)</f>
        <v>1</v>
      </c>
      <c r="J9">
        <f>VLOOKUP("Value", config!$B$4:$O$14,MATCH($F9,config!$B$6:$O$6,),FALSE)</f>
        <v>35644</v>
      </c>
    </row>
    <row r="10" spans="1:11" x14ac:dyDescent="0.25">
      <c r="B10" t="s">
        <v>98</v>
      </c>
      <c r="C10" t="str">
        <f>VLOOKUP(C$5, config!$B$4:$O$14,MATCH($F10,config!$B$6:$O$6,),FALSE)</f>
        <v>TOTCO2</v>
      </c>
      <c r="D10" t="str">
        <f>VLOOKUP(D$5, config!$B$4:$O$14,MATCH($F10,config!$B$6:$O$6,),FALSE)</f>
        <v>ENV</v>
      </c>
      <c r="E10" t="str">
        <f>VLOOKUP(E$5, config!$B$4:$O$14,MATCH($F10,config!$B$6:$O$6,),FALSE)</f>
        <v>T-A*INT*,T-NAV*</v>
      </c>
      <c r="F10">
        <f>F9</f>
        <v>2021</v>
      </c>
      <c r="I10">
        <f>VLOOKUP(I$5, config!$B$4:$O$14,MATCH($F10,config!$B$6:$O$6,),FALSE)</f>
        <v>-1</v>
      </c>
    </row>
    <row r="11" spans="1:11" x14ac:dyDescent="0.25">
      <c r="C11" t="str">
        <f>VLOOKUP(C$5, config!$B$4:$O$14,MATCH($F11,config!$B$6:$O$6,),FALSE)</f>
        <v>TOTCO2</v>
      </c>
      <c r="D11" t="str">
        <f>VLOOKUP(D$5, config!$B$4:$O$14,MATCH($F11,config!$B$6:$O$6,),FALSE)</f>
        <v>ENV</v>
      </c>
      <c r="F11">
        <v>2022</v>
      </c>
      <c r="G11" t="str">
        <f>VLOOKUP(G$5, config!$B$4:$O$14,MATCH($F11,config!$B$6:$O$6,),FALSE)</f>
        <v>LO</v>
      </c>
      <c r="H11">
        <f>VLOOKUP(H$5, config!$B$4:$O$14,MATCH($F11,config!$B$6:$O$6,),FALSE)</f>
        <v>1</v>
      </c>
      <c r="J11">
        <f>VLOOKUP("Value", config!$B$4:$O$14,MATCH($F11,config!$B$6:$O$6,),FALSE)</f>
        <v>36120.541870510591</v>
      </c>
    </row>
    <row r="12" spans="1:11" x14ac:dyDescent="0.25">
      <c r="B12" t="s">
        <v>98</v>
      </c>
      <c r="C12" t="str">
        <f>VLOOKUP(C$5, config!$B$4:$O$14,MATCH($F12,config!$B$6:$O$6,),FALSE)</f>
        <v>TOTCO2</v>
      </c>
      <c r="D12" t="str">
        <f>VLOOKUP(D$5, config!$B$4:$O$14,MATCH($F12,config!$B$6:$O$6,),FALSE)</f>
        <v>ENV</v>
      </c>
      <c r="E12" t="str">
        <f>VLOOKUP(E$5, config!$B$4:$O$14,MATCH($F12,config!$B$6:$O$6,),FALSE)</f>
        <v>T-A*INT*,T-NAV*</v>
      </c>
      <c r="F12">
        <f>F11</f>
        <v>2022</v>
      </c>
      <c r="I12">
        <f>VLOOKUP(I$5, config!$B$4:$O$14,MATCH($F12,config!$B$6:$O$6,),FALSE)</f>
        <v>-1</v>
      </c>
    </row>
    <row r="13" spans="1:11" x14ac:dyDescent="0.25">
      <c r="C13" t="str">
        <f>VLOOKUP(C$5, config!$B$4:$O$14,MATCH($F13,config!$B$6:$O$6,),FALSE)</f>
        <v>TOTCO2</v>
      </c>
      <c r="D13" t="str">
        <f>VLOOKUP(D$5, config!$B$4:$O$14,MATCH($F13,config!$B$6:$O$6,),FALSE)</f>
        <v>ENV</v>
      </c>
      <c r="F13">
        <v>2023</v>
      </c>
      <c r="G13" t="str">
        <f>VLOOKUP(G$5, config!$B$4:$O$14,MATCH($F13,config!$B$6:$O$6,),FALSE)</f>
        <v>LO</v>
      </c>
      <c r="H13">
        <f>VLOOKUP(H$5, config!$B$4:$O$14,MATCH($F13,config!$B$6:$O$6,),FALSE)</f>
        <v>1</v>
      </c>
      <c r="J13">
        <f>VLOOKUP("Value", config!$B$4:$O$14,MATCH($F13,config!$B$6:$O$6,),FALSE)</f>
        <v>33394.346951961532</v>
      </c>
    </row>
    <row r="14" spans="1:11" x14ac:dyDescent="0.25">
      <c r="B14" t="s">
        <v>98</v>
      </c>
      <c r="C14" t="str">
        <f>VLOOKUP(C$5, config!$B$4:$O$14,MATCH($F14,config!$B$6:$O$6,),FALSE)</f>
        <v>TOTCO2</v>
      </c>
      <c r="D14" t="str">
        <f>VLOOKUP(D$5, config!$B$4:$O$14,MATCH($F14,config!$B$6:$O$6,),FALSE)</f>
        <v>ENV</v>
      </c>
      <c r="E14" t="str">
        <f>VLOOKUP(E$5, config!$B$4:$O$14,MATCH($F14,config!$B$6:$O$6,),FALSE)</f>
        <v>T-A*INT*,T-NAV*</v>
      </c>
      <c r="F14">
        <f>F13</f>
        <v>2023</v>
      </c>
      <c r="I14">
        <f>VLOOKUP(I$5, config!$B$4:$O$14,MATCH($F14,config!$B$6:$O$6,),FALSE)</f>
        <v>-1</v>
      </c>
    </row>
    <row r="15" spans="1:11" x14ac:dyDescent="0.25">
      <c r="C15" t="str">
        <f>VLOOKUP(C$5, config!$B$4:$O$14,MATCH($F15,config!$B$6:$O$6,),FALSE)</f>
        <v>TOTCO2</v>
      </c>
      <c r="D15" t="str">
        <f>VLOOKUP(D$5, config!$B$4:$O$14,MATCH($F15,config!$B$6:$O$6,),FALSE)</f>
        <v>ENV</v>
      </c>
      <c r="F15">
        <v>2024</v>
      </c>
      <c r="G15" t="str">
        <f>VLOOKUP(G$5, config!$B$4:$O$14,MATCH($F15,config!$B$6:$O$6,),FALSE)</f>
        <v>LO</v>
      </c>
      <c r="H15">
        <f>VLOOKUP(H$5, config!$B$4:$O$14,MATCH($F15,config!$B$6:$O$6,),FALSE)</f>
        <v>1</v>
      </c>
      <c r="J15">
        <f>VLOOKUP("Value", config!$B$4:$O$14,MATCH($F15,config!$B$6:$O$6,),FALSE)</f>
        <v>33230.461444037421</v>
      </c>
    </row>
    <row r="16" spans="1:11" x14ac:dyDescent="0.25">
      <c r="B16" t="s">
        <v>98</v>
      </c>
      <c r="C16" t="str">
        <f>VLOOKUP(C$5, config!$B$4:$O$14,MATCH($F16,config!$B$6:$O$6,),FALSE)</f>
        <v>TOTCO2</v>
      </c>
      <c r="D16" t="str">
        <f>VLOOKUP(D$5, config!$B$4:$O$14,MATCH($F16,config!$B$6:$O$6,),FALSE)</f>
        <v>ENV</v>
      </c>
      <c r="E16" t="str">
        <f>VLOOKUP(E$5, config!$B$4:$O$14,MATCH($F16,config!$B$6:$O$6,),FALSE)</f>
        <v>T-A*INT*,T-NAV*</v>
      </c>
      <c r="F16">
        <f>F15</f>
        <v>2024</v>
      </c>
      <c r="I16">
        <f>VLOOKUP(I$5, config!$B$4:$O$14,MATCH($F16,config!$B$6:$O$6,),FALSE)</f>
        <v>-1</v>
      </c>
    </row>
    <row r="17" spans="2:10" x14ac:dyDescent="0.25">
      <c r="C17" t="str">
        <f>VLOOKUP(C$5, config!$B$4:$O$14,MATCH($F17,config!$B$6:$O$6,),FALSE)</f>
        <v>TOTCO2</v>
      </c>
      <c r="D17" t="str">
        <f>VLOOKUP(D$5, config!$B$4:$O$14,MATCH($F17,config!$B$6:$O$6,),FALSE)</f>
        <v>ENV</v>
      </c>
      <c r="F17">
        <v>2025</v>
      </c>
      <c r="G17" t="str">
        <f>VLOOKUP(G$5, config!$B$4:$O$14,MATCH($F17,config!$B$6:$O$6,),FALSE)</f>
        <v>LO</v>
      </c>
      <c r="H17">
        <f>VLOOKUP(H$5, config!$B$4:$O$14,MATCH($F17,config!$B$6:$O$6,),FALSE)</f>
        <v>1</v>
      </c>
      <c r="J17">
        <f>VLOOKUP("Value", config!$B$4:$O$14,MATCH($F17,config!$B$6:$O$6,),FALSE)</f>
        <v>32539.99432570759</v>
      </c>
    </row>
    <row r="18" spans="2:10" x14ac:dyDescent="0.25">
      <c r="B18" t="s">
        <v>98</v>
      </c>
      <c r="C18" t="str">
        <f>VLOOKUP(C$5, config!$B$4:$O$14,MATCH($F18,config!$B$6:$O$6,),FALSE)</f>
        <v>TOTCO2</v>
      </c>
      <c r="D18" t="str">
        <f>VLOOKUP(D$5, config!$B$4:$O$14,MATCH($F18,config!$B$6:$O$6,),FALSE)</f>
        <v>ENV</v>
      </c>
      <c r="E18" t="str">
        <f>VLOOKUP(E$5, config!$B$4:$O$14,MATCH($F18,config!$B$6:$O$6,),FALSE)</f>
        <v>T-A*INT*,T-NAV*</v>
      </c>
      <c r="F18">
        <f>F17</f>
        <v>2025</v>
      </c>
      <c r="I18">
        <f>VLOOKUP(I$5, config!$B$4:$O$14,MATCH($F18,config!$B$6:$O$6,),FALSE)</f>
        <v>-1</v>
      </c>
    </row>
    <row r="19" spans="2:10" x14ac:dyDescent="0.25">
      <c r="C19" t="str">
        <f>VLOOKUP(C$5, config!$B$4:$O$14,MATCH($F19,config!$B$6:$O$6,),FALSE)</f>
        <v>TOTCO2</v>
      </c>
      <c r="D19" t="str">
        <f>VLOOKUP(D$5, config!$B$4:$O$14,MATCH($F19,config!$B$6:$O$6,),FALSE)</f>
        <v>ENV</v>
      </c>
      <c r="F19">
        <v>2026</v>
      </c>
      <c r="G19" t="str">
        <f>VLOOKUP(G$5, config!$B$4:$O$14,MATCH($F19,config!$B$6:$O$6,),FALSE)</f>
        <v>LO</v>
      </c>
      <c r="H19">
        <f>VLOOKUP(H$5, config!$B$4:$O$14,MATCH($F19,config!$B$6:$O$6,),FALSE)</f>
        <v>1</v>
      </c>
      <c r="J19">
        <f>VLOOKUP("Value", config!$B$4:$O$14,MATCH($F19,config!$B$6:$O$6,),FALSE)</f>
        <v>32241.660735922636</v>
      </c>
    </row>
    <row r="20" spans="2:10" x14ac:dyDescent="0.25">
      <c r="B20" t="s">
        <v>98</v>
      </c>
      <c r="C20" t="str">
        <f>VLOOKUP(C$5, config!$B$4:$O$14,MATCH($F20,config!$B$6:$O$6,),FALSE)</f>
        <v>TOTCO2</v>
      </c>
      <c r="D20" t="str">
        <f>VLOOKUP(D$5, config!$B$4:$O$14,MATCH($F20,config!$B$6:$O$6,),FALSE)</f>
        <v>ENV</v>
      </c>
      <c r="E20" t="str">
        <f>VLOOKUP(E$5, config!$B$4:$O$14,MATCH($F20,config!$B$6:$O$6,),FALSE)</f>
        <v>T-A*INT*,T-NAV*</v>
      </c>
      <c r="F20">
        <f>F19</f>
        <v>2026</v>
      </c>
      <c r="I20">
        <f>VLOOKUP(I$5, config!$B$4:$O$14,MATCH($F20,config!$B$6:$O$6,),FALSE)</f>
        <v>-1</v>
      </c>
    </row>
    <row r="21" spans="2:10" x14ac:dyDescent="0.25">
      <c r="C21" t="str">
        <f>VLOOKUP(C$5, config!$B$4:$O$14,MATCH($F21,config!$B$6:$O$6,),FALSE)</f>
        <v>TOTCO2</v>
      </c>
      <c r="D21" t="str">
        <f>VLOOKUP(D$5, config!$B$4:$O$14,MATCH($F21,config!$B$6:$O$6,),FALSE)</f>
        <v>ENV</v>
      </c>
      <c r="F21">
        <v>2027</v>
      </c>
      <c r="G21" t="str">
        <f>VLOOKUP(G$5, config!$B$4:$O$14,MATCH($F21,config!$B$6:$O$6,),FALSE)</f>
        <v>LO</v>
      </c>
      <c r="H21">
        <f>VLOOKUP(H$5, config!$B$4:$O$14,MATCH($F21,config!$B$6:$O$6,),FALSE)</f>
        <v>1</v>
      </c>
      <c r="J21">
        <f>VLOOKUP("Value", config!$B$4:$O$14,MATCH($F21,config!$B$6:$O$6,),FALSE)</f>
        <v>30946.012381086966</v>
      </c>
    </row>
    <row r="22" spans="2:10" x14ac:dyDescent="0.25">
      <c r="B22" t="s">
        <v>98</v>
      </c>
      <c r="C22" t="str">
        <f>VLOOKUP(C$5, config!$B$4:$O$14,MATCH($F22,config!$B$6:$O$6,),FALSE)</f>
        <v>TOTCO2</v>
      </c>
      <c r="D22" t="str">
        <f>VLOOKUP(D$5, config!$B$4:$O$14,MATCH($F22,config!$B$6:$O$6,),FALSE)</f>
        <v>ENV</v>
      </c>
      <c r="E22" t="str">
        <f>VLOOKUP(E$5, config!$B$4:$O$14,MATCH($F22,config!$B$6:$O$6,),FALSE)</f>
        <v>T-A*INT*,T-NAV*</v>
      </c>
      <c r="F22">
        <f>F21</f>
        <v>2027</v>
      </c>
      <c r="I22">
        <f>VLOOKUP(I$5, config!$B$4:$O$14,MATCH($F22,config!$B$6:$O$6,),FALSE)</f>
        <v>-1</v>
      </c>
    </row>
    <row r="23" spans="2:10" x14ac:dyDescent="0.25">
      <c r="C23" t="str">
        <f>VLOOKUP(C$5, config!$B$4:$O$14,MATCH($F23,config!$B$6:$O$6,),FALSE)</f>
        <v>TOTCO2</v>
      </c>
      <c r="D23" t="str">
        <f>VLOOKUP(D$5, config!$B$4:$O$14,MATCH($F23,config!$B$6:$O$6,),FALSE)</f>
        <v>ENV</v>
      </c>
      <c r="F23">
        <v>2028</v>
      </c>
      <c r="G23" t="str">
        <f>VLOOKUP(G$5, config!$B$4:$O$14,MATCH($F23,config!$B$6:$O$6,),FALSE)</f>
        <v>LO</v>
      </c>
      <c r="H23">
        <f>VLOOKUP(H$5, config!$B$4:$O$14,MATCH($F23,config!$B$6:$O$6,),FALSE)</f>
        <v>1</v>
      </c>
      <c r="J23">
        <f>VLOOKUP("Value", config!$B$4:$O$14,MATCH($F23,config!$B$6:$O$6,),FALSE)</f>
        <v>29909.180253073129</v>
      </c>
    </row>
    <row r="24" spans="2:10" x14ac:dyDescent="0.25">
      <c r="B24" t="s">
        <v>98</v>
      </c>
      <c r="C24" t="str">
        <f>VLOOKUP(C$5, config!$B$4:$O$14,MATCH($F24,config!$B$6:$O$6,),FALSE)</f>
        <v>TOTCO2</v>
      </c>
      <c r="D24" t="str">
        <f>VLOOKUP(D$5, config!$B$4:$O$14,MATCH($F24,config!$B$6:$O$6,),FALSE)</f>
        <v>ENV</v>
      </c>
      <c r="E24" t="str">
        <f>VLOOKUP(E$5, config!$B$4:$O$14,MATCH($F24,config!$B$6:$O$6,),FALSE)</f>
        <v>T-A*INT*,T-NAV*</v>
      </c>
      <c r="F24">
        <f>F23</f>
        <v>2028</v>
      </c>
      <c r="I24">
        <f>VLOOKUP(I$5, config!$B$4:$O$14,MATCH($F24,config!$B$6:$O$6,),FALSE)</f>
        <v>-1</v>
      </c>
    </row>
    <row r="25" spans="2:10" x14ac:dyDescent="0.25">
      <c r="C25" t="str">
        <f>VLOOKUP(C$5, config!$B$4:$O$14,MATCH($F25,config!$B$6:$O$6,),FALSE)</f>
        <v>TOTCO2</v>
      </c>
      <c r="D25" t="str">
        <f>VLOOKUP(D$5, config!$B$4:$O$14,MATCH($F25,config!$B$6:$O$6,),FALSE)</f>
        <v>ENV</v>
      </c>
      <c r="F25">
        <v>2029</v>
      </c>
      <c r="G25" t="str">
        <f>VLOOKUP(G$5, config!$B$4:$O$14,MATCH($F25,config!$B$6:$O$6,),FALSE)</f>
        <v>LO</v>
      </c>
      <c r="H25">
        <f>VLOOKUP(H$5, config!$B$4:$O$14,MATCH($F25,config!$B$6:$O$6,),FALSE)</f>
        <v>1</v>
      </c>
      <c r="J25">
        <f>VLOOKUP("Value", config!$B$4:$O$14,MATCH($F25,config!$B$6:$O$6,),FALSE)</f>
        <v>29498.224015191583</v>
      </c>
    </row>
    <row r="26" spans="2:10" x14ac:dyDescent="0.25">
      <c r="B26" t="s">
        <v>98</v>
      </c>
      <c r="C26" t="str">
        <f>VLOOKUP(C$5, config!$B$4:$O$14,MATCH($F26,config!$B$6:$O$6,),FALSE)</f>
        <v>TOTCO2</v>
      </c>
      <c r="D26" t="str">
        <f>VLOOKUP(D$5, config!$B$4:$O$14,MATCH($F26,config!$B$6:$O$6,),FALSE)</f>
        <v>ENV</v>
      </c>
      <c r="E26" t="str">
        <f>VLOOKUP(E$5, config!$B$4:$O$14,MATCH($F26,config!$B$6:$O$6,),FALSE)</f>
        <v>T-A*INT*,T-NAV*</v>
      </c>
      <c r="F26">
        <f>F25</f>
        <v>2029</v>
      </c>
      <c r="I26">
        <f>VLOOKUP(I$5, config!$B$4:$O$14,MATCH($F26,config!$B$6:$O$6,),FALSE)</f>
        <v>-1</v>
      </c>
    </row>
    <row r="27" spans="2:10" x14ac:dyDescent="0.25">
      <c r="C27" t="str">
        <f>VLOOKUP(C$5, config!$B$4:$O$14,MATCH($F27,config!$B$6:$O$6,),FALSE)</f>
        <v>TOTCO2</v>
      </c>
      <c r="D27" t="str">
        <f>VLOOKUP(D$5, config!$B$4:$O$14,MATCH($F27,config!$B$6:$O$6,),FALSE)</f>
        <v>ENV</v>
      </c>
      <c r="F27">
        <v>2030</v>
      </c>
      <c r="G27" t="str">
        <f>VLOOKUP(G$5, config!$B$4:$O$14,MATCH($F27,config!$B$6:$O$6,),FALSE)</f>
        <v>LO</v>
      </c>
      <c r="H27">
        <f>VLOOKUP(H$5, config!$B$4:$O$14,MATCH($F27,config!$B$6:$O$6,),FALSE)</f>
        <v>1</v>
      </c>
      <c r="J27">
        <f>VLOOKUP("Value", config!$B$4:$O$14,MATCH($F27,config!$B$6:$O$6,),FALSE)</f>
        <v>28377.843936727644</v>
      </c>
    </row>
    <row r="28" spans="2:10" x14ac:dyDescent="0.25">
      <c r="B28" t="s">
        <v>98</v>
      </c>
      <c r="C28" t="str">
        <f>VLOOKUP(C$5, config!$B$4:$O$14,MATCH($F28,config!$B$6:$O$6,),FALSE)</f>
        <v>TOTCO2</v>
      </c>
      <c r="D28" t="str">
        <f>VLOOKUP(D$5, config!$B$4:$O$14,MATCH($F28,config!$B$6:$O$6,),FALSE)</f>
        <v>ENV</v>
      </c>
      <c r="E28" t="str">
        <f>VLOOKUP(E$5, config!$B$4:$O$14,MATCH($F28,config!$B$6:$O$6,),FALSE)</f>
        <v>T-A*INT*,T-NAV*</v>
      </c>
      <c r="F28">
        <f>F27</f>
        <v>2030</v>
      </c>
      <c r="I28">
        <f>VLOOKUP(I$5, config!$B$4:$O$14,MATCH($F28,config!$B$6:$O$6,),FALSE)</f>
        <v>-1</v>
      </c>
    </row>
    <row r="29" spans="2:10" x14ac:dyDescent="0.25">
      <c r="C29" t="str">
        <f>VLOOKUP(C$5, config!$B$4:$O$14,MATCH($F29,config!$B$6:$O$6,),FALSE)</f>
        <v>TOTCO2</v>
      </c>
      <c r="D29" t="str">
        <f>VLOOKUP(D$5, config!$B$4:$O$14,MATCH($F29,config!$B$6:$O$6,),FALSE)</f>
        <v>ENV</v>
      </c>
      <c r="F29">
        <v>2050</v>
      </c>
      <c r="G29" t="str">
        <f>VLOOKUP(G$5, config!$B$4:$O$14,MATCH($F29,config!$B$6:$O$6,),FALSE)</f>
        <v>UP</v>
      </c>
      <c r="H29">
        <f>VLOOKUP(H$5, config!$B$4:$O$14,MATCH($F29,config!$B$6:$O$6,),FALSE)</f>
        <v>1</v>
      </c>
      <c r="J29">
        <f>VLOOKUP("Value", config!$B$4:$O$14,MATCH($F29,config!$B$6:$O$6,),FALSE)</f>
        <v>17726.082501034147</v>
      </c>
    </row>
    <row r="30" spans="2:10" x14ac:dyDescent="0.25">
      <c r="B30" t="s">
        <v>98</v>
      </c>
      <c r="C30" t="str">
        <f>VLOOKUP(C$5, config!$B$4:$O$14,MATCH($F30,config!$B$6:$O$6,),FALSE)</f>
        <v>TOTCO2</v>
      </c>
      <c r="D30" t="str">
        <f>VLOOKUP(D$5, config!$B$4:$O$14,MATCH($F30,config!$B$6:$O$6,),FALSE)</f>
        <v>ENV</v>
      </c>
      <c r="E30" t="str">
        <f>VLOOKUP(E$5, config!$B$4:$O$14,MATCH($F30,config!$B$6:$O$6,),FALSE)</f>
        <v>T-A*INT*,T-NAV*</v>
      </c>
      <c r="F30">
        <f>F29</f>
        <v>2050</v>
      </c>
      <c r="I30">
        <f>VLOOKUP(I$5, config!$B$4:$O$14,MATCH($F30,config!$B$6:$O$6,),FALSE)</f>
        <v>-1</v>
      </c>
    </row>
    <row r="31" spans="2:10" x14ac:dyDescent="0.25">
      <c r="F31">
        <v>0</v>
      </c>
      <c r="J31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33518-E2C3-4ABE-BF7E-8F9DFFABD93F}">
  <dimension ref="A1:AD49"/>
  <sheetViews>
    <sheetView topLeftCell="A13" zoomScale="80" zoomScaleNormal="80" workbookViewId="0">
      <selection activeCell="E51" sqref="E51"/>
    </sheetView>
  </sheetViews>
  <sheetFormatPr defaultRowHeight="15" x14ac:dyDescent="0.25"/>
  <cols>
    <col min="1" max="1" width="47.85546875" customWidth="1"/>
  </cols>
  <sheetData>
    <row r="1" spans="1:30" s="33" customFormat="1" x14ac:dyDescent="0.25">
      <c r="A1" s="31" t="s">
        <v>103</v>
      </c>
      <c r="B1" s="30">
        <v>2022</v>
      </c>
      <c r="C1" s="31">
        <v>2023</v>
      </c>
      <c r="D1" s="31">
        <v>2024</v>
      </c>
      <c r="E1" s="31">
        <v>2025</v>
      </c>
      <c r="F1" s="31">
        <v>2026</v>
      </c>
      <c r="G1" s="31">
        <v>2027</v>
      </c>
      <c r="H1" s="31">
        <v>2028</v>
      </c>
      <c r="I1" s="31">
        <v>2029</v>
      </c>
      <c r="J1" s="31">
        <v>2030</v>
      </c>
      <c r="K1" s="31">
        <v>2031</v>
      </c>
      <c r="L1" s="31">
        <v>2032</v>
      </c>
      <c r="M1" s="31">
        <v>2033</v>
      </c>
      <c r="N1" s="31">
        <v>2034</v>
      </c>
      <c r="O1" s="31">
        <v>2035</v>
      </c>
      <c r="P1" s="31">
        <v>2036</v>
      </c>
      <c r="Q1" s="31">
        <v>2037</v>
      </c>
      <c r="R1" s="31">
        <v>2038</v>
      </c>
      <c r="S1" s="31">
        <v>2039</v>
      </c>
      <c r="T1" s="31">
        <v>2040</v>
      </c>
      <c r="U1" s="31">
        <v>2041</v>
      </c>
      <c r="V1" s="31">
        <v>2042</v>
      </c>
      <c r="W1" s="31">
        <v>2043</v>
      </c>
      <c r="X1" s="31">
        <v>2044</v>
      </c>
      <c r="Y1" s="31">
        <v>2045</v>
      </c>
      <c r="Z1" s="31">
        <v>2046</v>
      </c>
      <c r="AA1" s="31">
        <v>2047</v>
      </c>
      <c r="AB1" s="31">
        <v>2048</v>
      </c>
      <c r="AC1" s="31">
        <v>2049</v>
      </c>
      <c r="AD1" s="31">
        <v>2050</v>
      </c>
    </row>
    <row r="2" spans="1:30" x14ac:dyDescent="0.25">
      <c r="A2" s="34" t="s">
        <v>104</v>
      </c>
      <c r="B2" s="35">
        <v>10078.17419659631</v>
      </c>
      <c r="C2" s="36">
        <v>7513.3856210216136</v>
      </c>
      <c r="D2" s="36">
        <v>7616.5726754026145</v>
      </c>
      <c r="E2" s="36">
        <v>7119.6586704805322</v>
      </c>
      <c r="F2" s="36">
        <v>6944.431330674026</v>
      </c>
      <c r="G2" s="36">
        <v>5852.8768105828694</v>
      </c>
      <c r="H2" s="36">
        <v>5091.8550187849523</v>
      </c>
      <c r="I2" s="36">
        <v>4988.6883009331741</v>
      </c>
      <c r="J2" s="36">
        <v>4347.1210388168056</v>
      </c>
      <c r="K2" s="36">
        <v>4392.1631251241279</v>
      </c>
      <c r="L2" s="36">
        <v>3564.656988639405</v>
      </c>
      <c r="M2" s="36">
        <v>3724.1140869750202</v>
      </c>
      <c r="N2" s="36">
        <v>3788.9966913451849</v>
      </c>
      <c r="O2" s="36">
        <v>4428.8071213915755</v>
      </c>
      <c r="P2" s="36">
        <v>4225.9191680339582</v>
      </c>
      <c r="Q2" s="36">
        <v>4258.0924233734104</v>
      </c>
      <c r="R2" s="36">
        <v>4605.0616117324753</v>
      </c>
      <c r="S2" s="36">
        <v>4179.1619322503921</v>
      </c>
      <c r="T2" s="36">
        <v>3887.1327028261494</v>
      </c>
      <c r="U2" s="36">
        <v>3685.8701136164336</v>
      </c>
      <c r="V2" s="36">
        <v>3589.1544470350946</v>
      </c>
      <c r="W2" s="36">
        <v>3954.6643299345537</v>
      </c>
      <c r="X2" s="36">
        <v>4037.4359087502748</v>
      </c>
      <c r="Y2" s="36">
        <v>4302.9200901767217</v>
      </c>
      <c r="Z2" s="36">
        <v>3804.4314568675277</v>
      </c>
      <c r="AA2" s="36">
        <v>3991.3524365733897</v>
      </c>
      <c r="AB2" s="36">
        <v>3766.6785280221538</v>
      </c>
      <c r="AC2" s="36">
        <v>3648.1512330679238</v>
      </c>
      <c r="AD2" s="36">
        <v>3998.7506973729869</v>
      </c>
    </row>
    <row r="3" spans="1:30" x14ac:dyDescent="0.25">
      <c r="A3" s="37" t="s">
        <v>105</v>
      </c>
      <c r="B3" s="35">
        <v>9613.3590136208732</v>
      </c>
      <c r="C3" s="38">
        <v>7082.0543794604437</v>
      </c>
      <c r="D3" s="38">
        <v>7213.5578704016898</v>
      </c>
      <c r="E3" s="38">
        <v>6718.8891340057498</v>
      </c>
      <c r="F3" s="38">
        <v>6541.8506949189077</v>
      </c>
      <c r="G3" s="38">
        <v>5456.9552325884042</v>
      </c>
      <c r="H3" s="38">
        <v>4700.4636655203858</v>
      </c>
      <c r="I3" s="38">
        <v>4628.6493097651655</v>
      </c>
      <c r="J3" s="38">
        <v>3962.0811751181122</v>
      </c>
      <c r="K3" s="38">
        <v>4007.3530533100466</v>
      </c>
      <c r="L3" s="38">
        <v>3185.8014548066567</v>
      </c>
      <c r="M3" s="38">
        <v>3344.9597689463571</v>
      </c>
      <c r="N3" s="38">
        <v>3440.0667945735445</v>
      </c>
      <c r="O3" s="38">
        <v>4046.5630568575334</v>
      </c>
      <c r="P3" s="38">
        <v>3845.5100996616047</v>
      </c>
      <c r="Q3" s="38">
        <v>3877.7808173651006</v>
      </c>
      <c r="R3" s="38">
        <v>4223.0862413975492</v>
      </c>
      <c r="S3" s="38">
        <v>3830.3392230940476</v>
      </c>
      <c r="T3" s="38">
        <v>3510.8229045659145</v>
      </c>
      <c r="U3" s="38">
        <v>3311.1668325960768</v>
      </c>
      <c r="V3" s="38">
        <v>3215.3821574246072</v>
      </c>
      <c r="W3" s="38">
        <v>3578.7994957043338</v>
      </c>
      <c r="X3" s="38">
        <v>3661.2237530166512</v>
      </c>
      <c r="Y3" s="38">
        <v>3925.2627588887822</v>
      </c>
      <c r="Z3" s="38">
        <v>3430.2043566865104</v>
      </c>
      <c r="AA3" s="38">
        <v>3615.6859614452574</v>
      </c>
      <c r="AB3" s="38">
        <v>3392.643224135637</v>
      </c>
      <c r="AC3" s="38">
        <v>3274.8390099111107</v>
      </c>
      <c r="AD3" s="38">
        <v>3623.3894891819032</v>
      </c>
    </row>
    <row r="4" spans="1:30" x14ac:dyDescent="0.25">
      <c r="A4" s="37" t="s">
        <v>106</v>
      </c>
      <c r="B4" s="35">
        <v>308.27781304952003</v>
      </c>
      <c r="C4" s="38">
        <v>305.32152126121349</v>
      </c>
      <c r="D4" s="38">
        <v>275.28989621912694</v>
      </c>
      <c r="E4" s="38">
        <v>305.32152126121349</v>
      </c>
      <c r="F4" s="38">
        <v>305.32152126121349</v>
      </c>
      <c r="G4" s="38">
        <v>305.32152126121349</v>
      </c>
      <c r="H4" s="38">
        <v>305.32152126121349</v>
      </c>
      <c r="I4" s="38">
        <v>275.28989621912694</v>
      </c>
      <c r="J4" s="38">
        <v>305.32152126121349</v>
      </c>
      <c r="K4" s="38">
        <v>305.32152126121349</v>
      </c>
      <c r="L4" s="38">
        <v>305.32152126121349</v>
      </c>
      <c r="M4" s="38">
        <v>305.32152126121349</v>
      </c>
      <c r="N4" s="38">
        <v>275.28989621912694</v>
      </c>
      <c r="O4" s="38">
        <v>305.32152126121349</v>
      </c>
      <c r="P4" s="38">
        <v>305.32152126121349</v>
      </c>
      <c r="Q4" s="38">
        <v>305.32152126121349</v>
      </c>
      <c r="R4" s="38">
        <v>305.32152126121349</v>
      </c>
      <c r="S4" s="38">
        <v>275.28989621912694</v>
      </c>
      <c r="T4" s="38">
        <v>305.32152126121349</v>
      </c>
      <c r="U4" s="38">
        <v>305.32152126121349</v>
      </c>
      <c r="V4" s="38">
        <v>305.32152126121349</v>
      </c>
      <c r="W4" s="38">
        <v>305.32152126121349</v>
      </c>
      <c r="X4" s="38">
        <v>305.32152126121349</v>
      </c>
      <c r="Y4" s="38">
        <v>305.32152126121349</v>
      </c>
      <c r="Z4" s="38">
        <v>305.32152126121349</v>
      </c>
      <c r="AA4" s="38">
        <v>305.32152126121349</v>
      </c>
      <c r="AB4" s="38">
        <v>305.32152126121349</v>
      </c>
      <c r="AC4" s="38">
        <v>305.32152126121349</v>
      </c>
      <c r="AD4" s="38">
        <v>305.32152126121349</v>
      </c>
    </row>
    <row r="5" spans="1:30" x14ac:dyDescent="0.25">
      <c r="A5" s="37" t="s">
        <v>107</v>
      </c>
      <c r="B5" s="35">
        <v>66.93995268429083</v>
      </c>
      <c r="C5" s="38">
        <v>35.489912701196758</v>
      </c>
      <c r="D5" s="38">
        <v>35.489912701196758</v>
      </c>
      <c r="E5" s="38">
        <v>4.3703764966609882</v>
      </c>
      <c r="F5" s="38">
        <v>4.3703764966609882</v>
      </c>
      <c r="G5" s="38">
        <v>4.3703764966609882</v>
      </c>
      <c r="H5" s="38">
        <v>4.3703764966609882</v>
      </c>
      <c r="I5" s="38">
        <v>4.3703764966609882</v>
      </c>
      <c r="J5" s="38">
        <v>4.3703764966609882</v>
      </c>
      <c r="K5" s="38">
        <v>4.3703764966609882</v>
      </c>
      <c r="L5" s="38">
        <v>4.3703764966609882</v>
      </c>
      <c r="M5" s="38">
        <v>4.3703764966609882</v>
      </c>
      <c r="N5" s="38">
        <v>4.3703764966609882</v>
      </c>
      <c r="O5" s="38">
        <v>4.3703764966609882</v>
      </c>
      <c r="P5" s="38">
        <v>4.3703764966609882</v>
      </c>
      <c r="Q5" s="38">
        <v>4.3703764966609882</v>
      </c>
      <c r="R5" s="38">
        <v>4.3703764966609882</v>
      </c>
      <c r="S5" s="38">
        <v>4.3661142424792478</v>
      </c>
      <c r="T5" s="38">
        <v>4.3661142424792478</v>
      </c>
      <c r="U5" s="38">
        <v>4.3661142424792478</v>
      </c>
      <c r="V5" s="38">
        <v>4.3661142424792478</v>
      </c>
      <c r="W5" s="38">
        <v>4.3661142424792478</v>
      </c>
      <c r="X5" s="38">
        <v>4.3661142424792478</v>
      </c>
      <c r="Y5" s="38">
        <v>4.3661142424792478</v>
      </c>
      <c r="Z5" s="38">
        <v>4.3661142424792478</v>
      </c>
      <c r="AA5" s="38">
        <v>4.3661142424792478</v>
      </c>
      <c r="AB5" s="38">
        <v>4.3661142424792478</v>
      </c>
      <c r="AC5" s="38">
        <v>4.3661142424792478</v>
      </c>
      <c r="AD5" s="38">
        <v>4.3661142424792478</v>
      </c>
    </row>
    <row r="6" spans="1:30" x14ac:dyDescent="0.25">
      <c r="A6" s="37" t="s">
        <v>108</v>
      </c>
      <c r="B6" s="35">
        <v>89.597417241624456</v>
      </c>
      <c r="C6" s="38">
        <v>90.519807598760053</v>
      </c>
      <c r="D6" s="38">
        <v>92.234996080601775</v>
      </c>
      <c r="E6" s="38">
        <v>91.077638716908027</v>
      </c>
      <c r="F6" s="38">
        <v>92.88873799724368</v>
      </c>
      <c r="G6" s="38">
        <v>86.229680236591108</v>
      </c>
      <c r="H6" s="38">
        <v>81.699455506691805</v>
      </c>
      <c r="I6" s="38">
        <v>80.378718452220681</v>
      </c>
      <c r="J6" s="38">
        <v>75.347965940818142</v>
      </c>
      <c r="K6" s="38">
        <v>75.11817405620674</v>
      </c>
      <c r="L6" s="38">
        <v>69.163636074873708</v>
      </c>
      <c r="M6" s="38">
        <v>69.462420270788584</v>
      </c>
      <c r="N6" s="38">
        <v>69.26962405585256</v>
      </c>
      <c r="O6" s="38">
        <v>72.552166776167795</v>
      </c>
      <c r="P6" s="38">
        <v>70.717170614479173</v>
      </c>
      <c r="Q6" s="38">
        <v>70.619708250435025</v>
      </c>
      <c r="R6" s="38">
        <v>72.283472577052123</v>
      </c>
      <c r="S6" s="38">
        <v>69.166698694738329</v>
      </c>
      <c r="T6" s="38">
        <v>66.622162756542025</v>
      </c>
      <c r="U6" s="38">
        <v>65.015645516663795</v>
      </c>
      <c r="V6" s="38">
        <v>64.084654106794574</v>
      </c>
      <c r="W6" s="38">
        <v>66.177198726527067</v>
      </c>
      <c r="X6" s="38">
        <v>66.524520229930573</v>
      </c>
      <c r="Y6" s="38">
        <v>67.969695784247421</v>
      </c>
      <c r="Z6" s="38">
        <v>64.539464677324233</v>
      </c>
      <c r="AA6" s="38">
        <v>65.978839624439203</v>
      </c>
      <c r="AB6" s="38">
        <v>64.347668382824068</v>
      </c>
      <c r="AC6" s="38">
        <v>63.624587653120123</v>
      </c>
      <c r="AD6" s="38">
        <v>65.673572687390589</v>
      </c>
    </row>
    <row r="7" spans="1:30" x14ac:dyDescent="0.25">
      <c r="A7" s="34" t="s">
        <v>109</v>
      </c>
      <c r="B7" s="35">
        <v>5787.3846312369369</v>
      </c>
      <c r="C7" s="36">
        <v>5793.296272010688</v>
      </c>
      <c r="D7" s="36">
        <v>5799.2079127844354</v>
      </c>
      <c r="E7" s="36">
        <v>5745.719472554586</v>
      </c>
      <c r="F7" s="36">
        <v>5649.8681606294649</v>
      </c>
      <c r="G7" s="36">
        <v>5523.7811363822238</v>
      </c>
      <c r="H7" s="36">
        <v>5358.2556756844706</v>
      </c>
      <c r="I7" s="36">
        <v>5166.0190679416228</v>
      </c>
      <c r="J7" s="36">
        <v>4906.6882982154666</v>
      </c>
      <c r="K7" s="36">
        <v>4528.6728551415054</v>
      </c>
      <c r="L7" s="36">
        <v>4148.8382582764407</v>
      </c>
      <c r="M7" s="36">
        <v>3756.2919254750254</v>
      </c>
      <c r="N7" s="36">
        <v>3364.0372518422646</v>
      </c>
      <c r="O7" s="36">
        <v>3052.1273365526968</v>
      </c>
      <c r="P7" s="36">
        <v>2745.7856000417287</v>
      </c>
      <c r="Q7" s="36">
        <v>2507.9281403949567</v>
      </c>
      <c r="R7" s="36">
        <v>2230.6540781036811</v>
      </c>
      <c r="S7" s="36">
        <v>2045.7835737008877</v>
      </c>
      <c r="T7" s="36">
        <v>1895.334333654914</v>
      </c>
      <c r="U7" s="36">
        <v>1778.7764600387845</v>
      </c>
      <c r="V7" s="36">
        <v>1679.1028013752723</v>
      </c>
      <c r="W7" s="36">
        <v>1606.4326851288611</v>
      </c>
      <c r="X7" s="36">
        <v>1547.2525680082479</v>
      </c>
      <c r="Y7" s="36">
        <v>1535.1804056495043</v>
      </c>
      <c r="Z7" s="36">
        <v>1522.911789440408</v>
      </c>
      <c r="AA7" s="36">
        <v>1510.1033493953692</v>
      </c>
      <c r="AB7" s="36">
        <v>1509.0602888845046</v>
      </c>
      <c r="AC7" s="36">
        <v>1506.4275598261686</v>
      </c>
      <c r="AD7" s="36">
        <v>1507.6207146406362</v>
      </c>
    </row>
    <row r="8" spans="1:30" x14ac:dyDescent="0.25">
      <c r="A8" s="34" t="s">
        <v>110</v>
      </c>
      <c r="B8" s="35">
        <v>4302.058623617625</v>
      </c>
      <c r="C8" s="36">
        <v>4167.331818223046</v>
      </c>
      <c r="D8" s="36">
        <v>4032.6050128284678</v>
      </c>
      <c r="E8" s="36">
        <v>4021.7657316182381</v>
      </c>
      <c r="F8" s="36">
        <v>3995.3570248739716</v>
      </c>
      <c r="G8" s="36">
        <v>3942.5996966515613</v>
      </c>
      <c r="H8" s="36">
        <v>3891.8936833384228</v>
      </c>
      <c r="I8" s="36">
        <v>3840.6741380803824</v>
      </c>
      <c r="J8" s="36">
        <v>3788.3847579180415</v>
      </c>
      <c r="K8" s="36">
        <v>3728.6467835931226</v>
      </c>
      <c r="L8" s="36">
        <v>3658.4350655793528</v>
      </c>
      <c r="M8" s="36">
        <v>3585.5189470742716</v>
      </c>
      <c r="N8" s="36">
        <v>3520.0584578697076</v>
      </c>
      <c r="O8" s="36">
        <v>3452.7887236069482</v>
      </c>
      <c r="P8" s="36">
        <v>3383.6980049727513</v>
      </c>
      <c r="Q8" s="36">
        <v>3327.7814453806122</v>
      </c>
      <c r="R8" s="36">
        <v>3254.398559350188</v>
      </c>
      <c r="S8" s="36">
        <v>3178.9383643479227</v>
      </c>
      <c r="T8" s="36">
        <v>3108.6076823601975</v>
      </c>
      <c r="U8" s="36">
        <v>3053.0851961436229</v>
      </c>
      <c r="V8" s="36">
        <v>2991.6007977754189</v>
      </c>
      <c r="W8" s="36">
        <v>2932.9840326205481</v>
      </c>
      <c r="X8" s="36">
        <v>2871.5208183111663</v>
      </c>
      <c r="Y8" s="36">
        <v>2809.4937765835166</v>
      </c>
      <c r="Z8" s="36">
        <v>2777.929616187188</v>
      </c>
      <c r="AA8" s="36">
        <v>2809.951510190584</v>
      </c>
      <c r="AB8" s="36">
        <v>2761.8805674957757</v>
      </c>
      <c r="AC8" s="36">
        <v>2764.449908632821</v>
      </c>
      <c r="AD8" s="36">
        <v>2720.8046544061608</v>
      </c>
    </row>
    <row r="9" spans="1:30" x14ac:dyDescent="0.25">
      <c r="A9" s="34" t="s">
        <v>111</v>
      </c>
      <c r="B9" s="35">
        <v>1422.0414021555512</v>
      </c>
      <c r="C9" s="36">
        <v>1386.0913564194902</v>
      </c>
      <c r="D9" s="36">
        <v>1350.1413106834293</v>
      </c>
      <c r="E9" s="36">
        <v>1321.8928284865469</v>
      </c>
      <c r="F9" s="36">
        <v>1293.7500127979583</v>
      </c>
      <c r="G9" s="36">
        <v>1264.4233928365497</v>
      </c>
      <c r="H9" s="36">
        <v>1232.8389213077803</v>
      </c>
      <c r="I9" s="36">
        <v>1198.3615704394886</v>
      </c>
      <c r="J9" s="36">
        <v>1152.8076565526123</v>
      </c>
      <c r="K9" s="36">
        <v>1115.5263069716732</v>
      </c>
      <c r="L9" s="36">
        <v>1078.1745874649564</v>
      </c>
      <c r="M9" s="36">
        <v>1038.5639369436817</v>
      </c>
      <c r="N9" s="36">
        <v>999.44471232821036</v>
      </c>
      <c r="O9" s="36">
        <v>962.39788870819348</v>
      </c>
      <c r="P9" s="36">
        <v>947.44761164894976</v>
      </c>
      <c r="Q9" s="36">
        <v>955.66037301584697</v>
      </c>
      <c r="R9" s="36">
        <v>941.89627542386756</v>
      </c>
      <c r="S9" s="36">
        <v>935.52880102838458</v>
      </c>
      <c r="T9" s="36">
        <v>933.1313550785012</v>
      </c>
      <c r="U9" s="36">
        <v>928.20287911940864</v>
      </c>
      <c r="V9" s="36">
        <v>927.99631963842921</v>
      </c>
      <c r="W9" s="36">
        <v>929.13772175932388</v>
      </c>
      <c r="X9" s="36">
        <v>935.05724555877885</v>
      </c>
      <c r="Y9" s="36">
        <v>956.13016089461257</v>
      </c>
      <c r="Z9" s="36">
        <v>972.1756928829858</v>
      </c>
      <c r="AA9" s="36">
        <v>987.36155045307328</v>
      </c>
      <c r="AB9" s="36">
        <v>1004.1898750593475</v>
      </c>
      <c r="AC9" s="36">
        <v>1019.2793197160526</v>
      </c>
      <c r="AD9" s="36">
        <v>1036.6947495107797</v>
      </c>
    </row>
    <row r="10" spans="1:30" x14ac:dyDescent="0.25">
      <c r="A10" s="34" t="s">
        <v>112</v>
      </c>
      <c r="B10" s="35">
        <v>11751.285849194741</v>
      </c>
      <c r="C10" s="36">
        <v>11781.606136283177</v>
      </c>
      <c r="D10" s="36">
        <v>11575.446438681747</v>
      </c>
      <c r="E10" s="36">
        <v>11450.666577208614</v>
      </c>
      <c r="F10" s="36">
        <v>11454.849954781217</v>
      </c>
      <c r="G10" s="36">
        <v>11435.98457651846</v>
      </c>
      <c r="H10" s="36">
        <v>11386.860904807187</v>
      </c>
      <c r="I10" s="36">
        <v>11305.398028527936</v>
      </c>
      <c r="J10" s="36">
        <v>11188.26078962839</v>
      </c>
      <c r="K10" s="36">
        <v>10898.759723446368</v>
      </c>
      <c r="L10" s="36">
        <v>10616.385214676413</v>
      </c>
      <c r="M10" s="36">
        <v>10342.553873694849</v>
      </c>
      <c r="N10" s="36">
        <v>10081.335017983831</v>
      </c>
      <c r="O10" s="36">
        <v>9657.0751811132322</v>
      </c>
      <c r="P10" s="36">
        <v>9223.8622274066274</v>
      </c>
      <c r="Q10" s="36">
        <v>8806.5311930541775</v>
      </c>
      <c r="R10" s="36">
        <v>8407.2029205261788</v>
      </c>
      <c r="S10" s="36">
        <v>8023.2125525191932</v>
      </c>
      <c r="T10" s="36">
        <v>7641.9186364111092</v>
      </c>
      <c r="U10" s="36">
        <v>7260.4610380512795</v>
      </c>
      <c r="V10" s="36">
        <v>6900.3503261739615</v>
      </c>
      <c r="W10" s="36">
        <v>6555.0809598523892</v>
      </c>
      <c r="X10" s="36">
        <v>6240.991204796027</v>
      </c>
      <c r="Y10" s="36">
        <v>5961.9951031003893</v>
      </c>
      <c r="Z10" s="36">
        <v>5687.525691702298</v>
      </c>
      <c r="AA10" s="36">
        <v>5418.9181333245178</v>
      </c>
      <c r="AB10" s="36">
        <v>5230.0839984048871</v>
      </c>
      <c r="AC10" s="36">
        <v>5111.9848957674885</v>
      </c>
      <c r="AD10" s="36">
        <v>5057.0529062510077</v>
      </c>
    </row>
    <row r="11" spans="1:30" x14ac:dyDescent="0.25">
      <c r="A11" s="37" t="s">
        <v>113</v>
      </c>
      <c r="B11" s="35">
        <v>21.543650907304045</v>
      </c>
      <c r="C11" s="38">
        <v>31.148172434597406</v>
      </c>
      <c r="D11" s="38">
        <v>27.899968208878871</v>
      </c>
      <c r="E11" s="38">
        <v>25.733184830849346</v>
      </c>
      <c r="F11" s="38">
        <v>25.989894891579343</v>
      </c>
      <c r="G11" s="38">
        <v>27.580359398273895</v>
      </c>
      <c r="H11" s="38">
        <v>27.820635308099533</v>
      </c>
      <c r="I11" s="38">
        <v>28.10141193702297</v>
      </c>
      <c r="J11" s="38">
        <v>28.39422185004311</v>
      </c>
      <c r="K11" s="38">
        <v>28.39422185004311</v>
      </c>
      <c r="L11" s="38">
        <v>28.39422185004311</v>
      </c>
      <c r="M11" s="38">
        <v>28.39422185004311</v>
      </c>
      <c r="N11" s="38">
        <v>28.39422185004311</v>
      </c>
      <c r="O11" s="38">
        <v>28.39422185004311</v>
      </c>
      <c r="P11" s="38">
        <v>28.39422185004311</v>
      </c>
      <c r="Q11" s="38">
        <v>28.39422185004311</v>
      </c>
      <c r="R11" s="38">
        <v>28.39422185004311</v>
      </c>
      <c r="S11" s="38">
        <v>28.39422185004311</v>
      </c>
      <c r="T11" s="38">
        <v>28.39422185004311</v>
      </c>
      <c r="U11" s="38">
        <v>28.39422185004311</v>
      </c>
      <c r="V11" s="38">
        <v>28.39422185004311</v>
      </c>
      <c r="W11" s="38">
        <v>28.39422185004311</v>
      </c>
      <c r="X11" s="38">
        <v>28.39422185004311</v>
      </c>
      <c r="Y11" s="38">
        <v>28.39422185004311</v>
      </c>
      <c r="Z11" s="38">
        <v>28.39422185004311</v>
      </c>
      <c r="AA11" s="38">
        <v>28.39422185004311</v>
      </c>
      <c r="AB11" s="38">
        <v>28.39422185004311</v>
      </c>
      <c r="AC11" s="38">
        <v>28.39422185004311</v>
      </c>
      <c r="AD11" s="38">
        <v>28.39422185004311</v>
      </c>
    </row>
    <row r="12" spans="1:30" x14ac:dyDescent="0.25">
      <c r="A12" s="37" t="s">
        <v>114</v>
      </c>
      <c r="B12" s="35">
        <v>11138.978381741788</v>
      </c>
      <c r="C12" s="38">
        <v>11160.445489131191</v>
      </c>
      <c r="D12" s="38">
        <v>10959.135678821394</v>
      </c>
      <c r="E12" s="38">
        <v>10835.275424460391</v>
      </c>
      <c r="F12" s="38">
        <v>10838.860511370041</v>
      </c>
      <c r="G12" s="38">
        <v>10818.405360317769</v>
      </c>
      <c r="H12" s="38">
        <v>10769.402983610369</v>
      </c>
      <c r="I12" s="38">
        <v>10688.794900063065</v>
      </c>
      <c r="J12" s="38">
        <v>10572.70688667419</v>
      </c>
      <c r="K12" s="38">
        <v>10286.11046360153</v>
      </c>
      <c r="L12" s="38">
        <v>10006.487184695432</v>
      </c>
      <c r="M12" s="38">
        <v>9736.2148609589385</v>
      </c>
      <c r="N12" s="38">
        <v>9478.1546901584134</v>
      </c>
      <c r="O12" s="38">
        <v>9056.8202573575873</v>
      </c>
      <c r="P12" s="38">
        <v>8625.7747305946923</v>
      </c>
      <c r="Q12" s="38">
        <v>8209.5158378644846</v>
      </c>
      <c r="R12" s="38">
        <v>7812.8692321224125</v>
      </c>
      <c r="S12" s="38">
        <v>7430.8350683606559</v>
      </c>
      <c r="T12" s="38">
        <v>7051.1901195062492</v>
      </c>
      <c r="U12" s="38">
        <v>6670.5844284905224</v>
      </c>
      <c r="V12" s="38">
        <v>6311.3740752544845</v>
      </c>
      <c r="W12" s="38">
        <v>5967.0322882620458</v>
      </c>
      <c r="X12" s="38">
        <v>5653.4370407703345</v>
      </c>
      <c r="Y12" s="38">
        <v>5375.4736418505945</v>
      </c>
      <c r="Z12" s="38">
        <v>5101.1209077430367</v>
      </c>
      <c r="AA12" s="38">
        <v>4830.7091892748331</v>
      </c>
      <c r="AB12" s="38">
        <v>4642.0904599772857</v>
      </c>
      <c r="AC12" s="38">
        <v>4522.9192143656192</v>
      </c>
      <c r="AD12" s="38">
        <v>4468.9544560373515</v>
      </c>
    </row>
    <row r="13" spans="1:30" x14ac:dyDescent="0.25">
      <c r="A13" s="37" t="s">
        <v>115</v>
      </c>
      <c r="B13" s="35">
        <v>130.04888829006131</v>
      </c>
      <c r="C13" s="38">
        <v>130.04888829006131</v>
      </c>
      <c r="D13" s="38">
        <v>130.04888829006131</v>
      </c>
      <c r="E13" s="38">
        <v>130.04888829006131</v>
      </c>
      <c r="F13" s="38">
        <v>130.04888829006131</v>
      </c>
      <c r="G13" s="38">
        <v>130.04888829006131</v>
      </c>
      <c r="H13" s="38">
        <v>130.04888829006131</v>
      </c>
      <c r="I13" s="38">
        <v>130.04888829006131</v>
      </c>
      <c r="J13" s="38">
        <v>130.04888829006131</v>
      </c>
      <c r="K13" s="38">
        <v>130.04888829006131</v>
      </c>
      <c r="L13" s="38">
        <v>130.04888829006131</v>
      </c>
      <c r="M13" s="38">
        <v>130.04888829006131</v>
      </c>
      <c r="N13" s="38">
        <v>130.04888829006131</v>
      </c>
      <c r="O13" s="38">
        <v>130.04888829006131</v>
      </c>
      <c r="P13" s="38">
        <v>130.04888829006131</v>
      </c>
      <c r="Q13" s="38">
        <v>130.04888829006131</v>
      </c>
      <c r="R13" s="38">
        <v>130.04888829006131</v>
      </c>
      <c r="S13" s="38">
        <v>130.04888829006131</v>
      </c>
      <c r="T13" s="38">
        <v>130.04888829006131</v>
      </c>
      <c r="U13" s="38">
        <v>130.04888829006131</v>
      </c>
      <c r="V13" s="38">
        <v>130.04888829006131</v>
      </c>
      <c r="W13" s="38">
        <v>130.04888829006131</v>
      </c>
      <c r="X13" s="38">
        <v>130.04888829006131</v>
      </c>
      <c r="Y13" s="38">
        <v>130.04888829006131</v>
      </c>
      <c r="Z13" s="38">
        <v>130.04888829006131</v>
      </c>
      <c r="AA13" s="38">
        <v>130.04888829006131</v>
      </c>
      <c r="AB13" s="38">
        <v>130.04888829006131</v>
      </c>
      <c r="AC13" s="38">
        <v>130.04888829006131</v>
      </c>
      <c r="AD13" s="38">
        <v>130.04888829006131</v>
      </c>
    </row>
    <row r="14" spans="1:30" x14ac:dyDescent="0.25">
      <c r="A14" s="37" t="s">
        <v>116</v>
      </c>
      <c r="B14" s="35">
        <v>305.59185758311514</v>
      </c>
      <c r="C14" s="38">
        <v>305.59185758311514</v>
      </c>
      <c r="D14" s="38">
        <v>305.59185758311514</v>
      </c>
      <c r="E14" s="38">
        <v>305.59185758311514</v>
      </c>
      <c r="F14" s="38">
        <v>305.59185758311514</v>
      </c>
      <c r="G14" s="38">
        <v>305.59185758311514</v>
      </c>
      <c r="H14" s="38">
        <v>305.59185758311514</v>
      </c>
      <c r="I14" s="38">
        <v>305.59185758311514</v>
      </c>
      <c r="J14" s="38">
        <v>305.59185758311514</v>
      </c>
      <c r="K14" s="38">
        <v>305.59185758311514</v>
      </c>
      <c r="L14" s="38">
        <v>305.59185758311514</v>
      </c>
      <c r="M14" s="38">
        <v>305.59185758311514</v>
      </c>
      <c r="N14" s="38">
        <v>305.59185758311514</v>
      </c>
      <c r="O14" s="38">
        <v>305.59185758311514</v>
      </c>
      <c r="P14" s="38">
        <v>305.59185758311514</v>
      </c>
      <c r="Q14" s="38">
        <v>305.59185758311514</v>
      </c>
      <c r="R14" s="38">
        <v>305.59185758311514</v>
      </c>
      <c r="S14" s="38">
        <v>305.59185758311514</v>
      </c>
      <c r="T14" s="38">
        <v>305.59185758311514</v>
      </c>
      <c r="U14" s="38">
        <v>305.59185758311514</v>
      </c>
      <c r="V14" s="38">
        <v>305.59185758311514</v>
      </c>
      <c r="W14" s="38">
        <v>305.59185758311514</v>
      </c>
      <c r="X14" s="38">
        <v>305.59185758311514</v>
      </c>
      <c r="Y14" s="38">
        <v>305.59185758311514</v>
      </c>
      <c r="Z14" s="38">
        <v>305.59185758311514</v>
      </c>
      <c r="AA14" s="38">
        <v>305.59185758311514</v>
      </c>
      <c r="AB14" s="38">
        <v>305.59185758311514</v>
      </c>
      <c r="AC14" s="38">
        <v>305.59185758311514</v>
      </c>
      <c r="AD14" s="38">
        <v>305.59185758311514</v>
      </c>
    </row>
    <row r="15" spans="1:30" x14ac:dyDescent="0.25">
      <c r="A15" s="37" t="s">
        <v>117</v>
      </c>
      <c r="B15" s="35">
        <v>155.12307067247363</v>
      </c>
      <c r="C15" s="38">
        <v>154.37172884421287</v>
      </c>
      <c r="D15" s="38">
        <v>152.77004577829823</v>
      </c>
      <c r="E15" s="38">
        <v>154.01722204419772</v>
      </c>
      <c r="F15" s="38">
        <v>154.3588026464198</v>
      </c>
      <c r="G15" s="38">
        <v>154.35811092924041</v>
      </c>
      <c r="H15" s="38">
        <v>153.99654001554347</v>
      </c>
      <c r="I15" s="38">
        <v>152.86097065467288</v>
      </c>
      <c r="J15" s="38">
        <v>151.51893523098147</v>
      </c>
      <c r="K15" s="38">
        <v>148.61429212162008</v>
      </c>
      <c r="L15" s="38">
        <v>145.86306225776249</v>
      </c>
      <c r="M15" s="38">
        <v>142.30404501269223</v>
      </c>
      <c r="N15" s="38">
        <v>139.14536010219766</v>
      </c>
      <c r="O15" s="38">
        <v>136.21995603242684</v>
      </c>
      <c r="P15" s="38">
        <v>134.05252908871603</v>
      </c>
      <c r="Q15" s="38">
        <v>132.98038746647367</v>
      </c>
      <c r="R15" s="38">
        <v>130.29872068054556</v>
      </c>
      <c r="S15" s="38">
        <v>128.34251643531778</v>
      </c>
      <c r="T15" s="38">
        <v>126.6935491816409</v>
      </c>
      <c r="U15" s="38">
        <v>125.84164183753768</v>
      </c>
      <c r="V15" s="38">
        <v>124.94128319625737</v>
      </c>
      <c r="W15" s="38">
        <v>124.01370386712421</v>
      </c>
      <c r="X15" s="38">
        <v>123.51919630247224</v>
      </c>
      <c r="Y15" s="38">
        <v>122.4864935265764</v>
      </c>
      <c r="Z15" s="38">
        <v>122.36981623604142</v>
      </c>
      <c r="AA15" s="38">
        <v>124.17397632646512</v>
      </c>
      <c r="AB15" s="38">
        <v>123.95857070438279</v>
      </c>
      <c r="AC15" s="38">
        <v>125.03071367864943</v>
      </c>
      <c r="AD15" s="38">
        <v>124.06348249043661</v>
      </c>
    </row>
    <row r="16" spans="1:30" x14ac:dyDescent="0.25">
      <c r="A16" s="34" t="s">
        <v>118</v>
      </c>
      <c r="B16" s="35">
        <v>2287.9852285519778</v>
      </c>
      <c r="C16" s="36">
        <v>2178.6110005517894</v>
      </c>
      <c r="D16" s="36">
        <v>2205.2180427647486</v>
      </c>
      <c r="E16" s="36">
        <v>2231.7232863728545</v>
      </c>
      <c r="F16" s="36">
        <v>2258.337418216413</v>
      </c>
      <c r="G16" s="36">
        <v>2286.603768211095</v>
      </c>
      <c r="H16" s="36">
        <v>2315.2496766440368</v>
      </c>
      <c r="I16" s="36">
        <v>2344.2804573333715</v>
      </c>
      <c r="J16" s="36">
        <v>2373.7014984906905</v>
      </c>
      <c r="K16" s="36">
        <v>2403.5182637625453</v>
      </c>
      <c r="L16" s="36">
        <v>2433.698620853374</v>
      </c>
      <c r="M16" s="36">
        <v>2464.285859895871</v>
      </c>
      <c r="N16" s="36">
        <v>2495.2856772373607</v>
      </c>
      <c r="O16" s="36">
        <v>2556.7536679505229</v>
      </c>
      <c r="P16" s="36">
        <v>2557.8710284935764</v>
      </c>
      <c r="Q16" s="36">
        <v>2558.9607562112888</v>
      </c>
      <c r="R16" s="36">
        <v>2560.0504839290006</v>
      </c>
      <c r="S16" s="36">
        <v>2561.1402116467125</v>
      </c>
      <c r="T16" s="36">
        <v>2562.2299393644248</v>
      </c>
      <c r="U16" s="36">
        <v>2563.3196670821367</v>
      </c>
      <c r="V16" s="36">
        <v>2564.3311814741414</v>
      </c>
      <c r="W16" s="36">
        <v>2565.3426958661457</v>
      </c>
      <c r="X16" s="36">
        <v>2566.3542102581505</v>
      </c>
      <c r="Y16" s="36">
        <v>2567.3657246501552</v>
      </c>
      <c r="Z16" s="36">
        <v>2568.3772390421591</v>
      </c>
      <c r="AA16" s="36">
        <v>2569.2451392346375</v>
      </c>
      <c r="AB16" s="36">
        <v>2570.1130394271154</v>
      </c>
      <c r="AC16" s="36">
        <v>2570.9809396195938</v>
      </c>
      <c r="AD16" s="36">
        <v>2571.8488398120717</v>
      </c>
    </row>
    <row r="17" spans="1:30" x14ac:dyDescent="0.25">
      <c r="A17" s="37" t="s">
        <v>119</v>
      </c>
      <c r="B17" s="35">
        <v>2068.3747685666494</v>
      </c>
      <c r="C17" s="38">
        <v>1958.1750218612931</v>
      </c>
      <c r="D17" s="38">
        <v>1983.9565453690848</v>
      </c>
      <c r="E17" s="38">
        <v>2009.6362702720226</v>
      </c>
      <c r="F17" s="38">
        <v>2035.4248834104135</v>
      </c>
      <c r="G17" s="38">
        <v>2062.5362004288772</v>
      </c>
      <c r="H17" s="38">
        <v>2090.0270758856004</v>
      </c>
      <c r="I17" s="38">
        <v>2117.9028235987171</v>
      </c>
      <c r="J17" s="38">
        <v>2146.1688317798175</v>
      </c>
      <c r="K17" s="38">
        <v>2174.8305640754538</v>
      </c>
      <c r="L17" s="38">
        <v>2203.8935606232285</v>
      </c>
      <c r="M17" s="38">
        <v>2233.3634391226719</v>
      </c>
      <c r="N17" s="38">
        <v>2263.2458959211081</v>
      </c>
      <c r="O17" s="38">
        <v>2323.5965260912167</v>
      </c>
      <c r="P17" s="38">
        <v>2323.5965260912167</v>
      </c>
      <c r="Q17" s="38">
        <v>2323.5965260912167</v>
      </c>
      <c r="R17" s="38">
        <v>2323.5965260912167</v>
      </c>
      <c r="S17" s="38">
        <v>2323.5965260912167</v>
      </c>
      <c r="T17" s="38">
        <v>2323.5965260912167</v>
      </c>
      <c r="U17" s="38">
        <v>2323.5965260912167</v>
      </c>
      <c r="V17" s="38">
        <v>2323.5965260912167</v>
      </c>
      <c r="W17" s="38">
        <v>2323.5965260912167</v>
      </c>
      <c r="X17" s="38">
        <v>2323.5965260912167</v>
      </c>
      <c r="Y17" s="38">
        <v>2323.5965260912167</v>
      </c>
      <c r="Z17" s="38">
        <v>2323.5965260912167</v>
      </c>
      <c r="AA17" s="38">
        <v>2323.5965260912167</v>
      </c>
      <c r="AB17" s="38">
        <v>2323.5965260912167</v>
      </c>
      <c r="AC17" s="38">
        <v>2323.5965260912167</v>
      </c>
      <c r="AD17" s="38">
        <v>2323.5965260912167</v>
      </c>
    </row>
    <row r="18" spans="1:30" x14ac:dyDescent="0.25">
      <c r="A18" s="37" t="s">
        <v>120</v>
      </c>
      <c r="B18" s="35" t="s">
        <v>121</v>
      </c>
      <c r="C18" s="38" t="s">
        <v>121</v>
      </c>
      <c r="D18" s="38" t="s">
        <v>121</v>
      </c>
      <c r="E18" s="38" t="s">
        <v>121</v>
      </c>
      <c r="F18" s="38" t="s">
        <v>121</v>
      </c>
      <c r="G18" s="38" t="s">
        <v>121</v>
      </c>
      <c r="H18" s="38" t="s">
        <v>121</v>
      </c>
      <c r="I18" s="38" t="s">
        <v>121</v>
      </c>
      <c r="J18" s="38" t="s">
        <v>121</v>
      </c>
      <c r="K18" s="38" t="s">
        <v>121</v>
      </c>
      <c r="L18" s="38" t="s">
        <v>121</v>
      </c>
      <c r="M18" s="38" t="s">
        <v>121</v>
      </c>
      <c r="N18" s="38" t="s">
        <v>121</v>
      </c>
      <c r="O18" s="38" t="s">
        <v>121</v>
      </c>
      <c r="P18" s="38" t="s">
        <v>121</v>
      </c>
      <c r="Q18" s="38" t="s">
        <v>121</v>
      </c>
      <c r="R18" s="38" t="s">
        <v>121</v>
      </c>
      <c r="S18" s="38" t="s">
        <v>121</v>
      </c>
      <c r="T18" s="38" t="s">
        <v>121</v>
      </c>
      <c r="U18" s="38" t="s">
        <v>121</v>
      </c>
      <c r="V18" s="38" t="s">
        <v>121</v>
      </c>
      <c r="W18" s="38" t="s">
        <v>121</v>
      </c>
      <c r="X18" s="38" t="s">
        <v>121</v>
      </c>
      <c r="Y18" s="38" t="s">
        <v>121</v>
      </c>
      <c r="Z18" s="38" t="s">
        <v>121</v>
      </c>
      <c r="AA18" s="38" t="s">
        <v>121</v>
      </c>
      <c r="AB18" s="38" t="s">
        <v>121</v>
      </c>
      <c r="AC18" s="38" t="s">
        <v>121</v>
      </c>
      <c r="AD18" s="38" t="s">
        <v>121</v>
      </c>
    </row>
    <row r="19" spans="1:30" x14ac:dyDescent="0.25">
      <c r="A19" s="37" t="s">
        <v>122</v>
      </c>
      <c r="B19" s="35" t="s">
        <v>121</v>
      </c>
      <c r="C19" s="38" t="s">
        <v>121</v>
      </c>
      <c r="D19" s="38" t="s">
        <v>121</v>
      </c>
      <c r="E19" s="38" t="s">
        <v>121</v>
      </c>
      <c r="F19" s="38" t="s">
        <v>121</v>
      </c>
      <c r="G19" s="38" t="s">
        <v>121</v>
      </c>
      <c r="H19" s="38" t="s">
        <v>121</v>
      </c>
      <c r="I19" s="38" t="s">
        <v>121</v>
      </c>
      <c r="J19" s="38" t="s">
        <v>121</v>
      </c>
      <c r="K19" s="38" t="s">
        <v>121</v>
      </c>
      <c r="L19" s="38" t="s">
        <v>121</v>
      </c>
      <c r="M19" s="38" t="s">
        <v>121</v>
      </c>
      <c r="N19" s="38" t="s">
        <v>121</v>
      </c>
      <c r="O19" s="38" t="s">
        <v>121</v>
      </c>
      <c r="P19" s="38" t="s">
        <v>121</v>
      </c>
      <c r="Q19" s="38" t="s">
        <v>121</v>
      </c>
      <c r="R19" s="38" t="s">
        <v>121</v>
      </c>
      <c r="S19" s="38" t="s">
        <v>121</v>
      </c>
      <c r="T19" s="38" t="s">
        <v>121</v>
      </c>
      <c r="U19" s="38" t="s">
        <v>121</v>
      </c>
      <c r="V19" s="38" t="s">
        <v>121</v>
      </c>
      <c r="W19" s="38" t="s">
        <v>121</v>
      </c>
      <c r="X19" s="38" t="s">
        <v>121</v>
      </c>
      <c r="Y19" s="38" t="s">
        <v>121</v>
      </c>
      <c r="Z19" s="38" t="s">
        <v>121</v>
      </c>
      <c r="AA19" s="38" t="s">
        <v>121</v>
      </c>
      <c r="AB19" s="38" t="s">
        <v>121</v>
      </c>
      <c r="AC19" s="38" t="s">
        <v>121</v>
      </c>
      <c r="AD19" s="38" t="s">
        <v>121</v>
      </c>
    </row>
    <row r="20" spans="1:30" x14ac:dyDescent="0.25">
      <c r="A20" s="37" t="s">
        <v>123</v>
      </c>
      <c r="B20" s="35">
        <v>179.06386998532864</v>
      </c>
      <c r="C20" s="38">
        <v>179.66059431549633</v>
      </c>
      <c r="D20" s="38">
        <v>180.25731864566401</v>
      </c>
      <c r="E20" s="38">
        <v>180.85404297583173</v>
      </c>
      <c r="F20" s="38">
        <v>181.45076730599939</v>
      </c>
      <c r="G20" s="38">
        <v>182.28568028221784</v>
      </c>
      <c r="H20" s="38">
        <v>183.12059325843623</v>
      </c>
      <c r="I20" s="38">
        <v>183.95550623465465</v>
      </c>
      <c r="J20" s="38">
        <v>184.79041921087307</v>
      </c>
      <c r="K20" s="38">
        <v>185.62533218709152</v>
      </c>
      <c r="L20" s="38">
        <v>186.43301373014518</v>
      </c>
      <c r="M20" s="38">
        <v>187.2406952731989</v>
      </c>
      <c r="N20" s="38">
        <v>188.04837681625258</v>
      </c>
      <c r="O20" s="38">
        <v>188.85605835930627</v>
      </c>
      <c r="P20" s="38">
        <v>189.66373990235994</v>
      </c>
      <c r="Q20" s="38">
        <v>190.45144712007195</v>
      </c>
      <c r="R20" s="38">
        <v>191.23915433778396</v>
      </c>
      <c r="S20" s="38">
        <v>192.026861555496</v>
      </c>
      <c r="T20" s="38">
        <v>192.81456877320804</v>
      </c>
      <c r="U20" s="38">
        <v>193.60227599092008</v>
      </c>
      <c r="V20" s="38">
        <v>194.33344688292459</v>
      </c>
      <c r="W20" s="38">
        <v>195.06461777492913</v>
      </c>
      <c r="X20" s="38">
        <v>195.79578866693365</v>
      </c>
      <c r="Y20" s="38">
        <v>196.52695955893819</v>
      </c>
      <c r="Z20" s="38">
        <v>197.25813045094273</v>
      </c>
      <c r="AA20" s="38">
        <v>197.88549014342075</v>
      </c>
      <c r="AB20" s="38">
        <v>198.51284983589881</v>
      </c>
      <c r="AC20" s="38">
        <v>199.14020952837686</v>
      </c>
      <c r="AD20" s="38">
        <v>199.76756922085488</v>
      </c>
    </row>
    <row r="21" spans="1:30" x14ac:dyDescent="0.25">
      <c r="A21" s="37" t="s">
        <v>124</v>
      </c>
      <c r="B21" s="35">
        <v>40.546590000000002</v>
      </c>
      <c r="C21" s="38">
        <v>40.775384374999994</v>
      </c>
      <c r="D21" s="38">
        <v>41.004178749999994</v>
      </c>
      <c r="E21" s="38">
        <v>41.232973125000001</v>
      </c>
      <c r="F21" s="38">
        <v>41.461767500000001</v>
      </c>
      <c r="G21" s="38">
        <v>41.781887499999996</v>
      </c>
      <c r="H21" s="38">
        <v>42.102007499999992</v>
      </c>
      <c r="I21" s="38">
        <v>42.422127499999988</v>
      </c>
      <c r="J21" s="38">
        <v>42.742247499999984</v>
      </c>
      <c r="K21" s="38">
        <v>43.062367500000001</v>
      </c>
      <c r="L21" s="38">
        <v>43.372046500000003</v>
      </c>
      <c r="M21" s="38">
        <v>43.681725499999999</v>
      </c>
      <c r="N21" s="38">
        <v>43.991404500000009</v>
      </c>
      <c r="O21" s="38">
        <v>44.301083500000011</v>
      </c>
      <c r="P21" s="38">
        <v>44.6107625</v>
      </c>
      <c r="Q21" s="38">
        <v>44.912782999999997</v>
      </c>
      <c r="R21" s="38">
        <v>45.214803499999995</v>
      </c>
      <c r="S21" s="38">
        <v>45.516824</v>
      </c>
      <c r="T21" s="38">
        <v>45.81884449999999</v>
      </c>
      <c r="U21" s="38">
        <v>46.120864999999995</v>
      </c>
      <c r="V21" s="38">
        <v>46.401208499999989</v>
      </c>
      <c r="W21" s="38">
        <v>46.681551999999996</v>
      </c>
      <c r="X21" s="38">
        <v>46.96189549999999</v>
      </c>
      <c r="Y21" s="38">
        <v>47.242238999999984</v>
      </c>
      <c r="Z21" s="38">
        <v>47.522582499999999</v>
      </c>
      <c r="AA21" s="38">
        <v>47.763123000000007</v>
      </c>
      <c r="AB21" s="38">
        <v>48.003663500000002</v>
      </c>
      <c r="AC21" s="38">
        <v>48.244204000000011</v>
      </c>
      <c r="AD21" s="38">
        <v>48.484744500000012</v>
      </c>
    </row>
    <row r="22" spans="1:30" x14ac:dyDescent="0.25">
      <c r="A22" s="34" t="s">
        <v>125</v>
      </c>
      <c r="B22" s="35">
        <v>741.27435456838998</v>
      </c>
      <c r="C22" s="36">
        <v>727.50999166748215</v>
      </c>
      <c r="D22" s="36">
        <v>726.74279831263652</v>
      </c>
      <c r="E22" s="36">
        <v>679.5401806132993</v>
      </c>
      <c r="F22" s="36">
        <v>648.83945949747783</v>
      </c>
      <c r="G22" s="36">
        <v>637.8176035010282</v>
      </c>
      <c r="H22" s="36">
        <v>615.43326214300464</v>
      </c>
      <c r="I22" s="36">
        <v>607.38252655773499</v>
      </c>
      <c r="J22" s="36">
        <v>612.59679207642171</v>
      </c>
      <c r="K22" s="36">
        <v>625.36891313813078</v>
      </c>
      <c r="L22" s="36">
        <v>626.91623196622368</v>
      </c>
      <c r="M22" s="36">
        <v>641.19939719924116</v>
      </c>
      <c r="N22" s="36">
        <v>660.61955586267516</v>
      </c>
      <c r="O22" s="36">
        <v>685.2897238411532</v>
      </c>
      <c r="P22" s="36">
        <v>710.33903638778793</v>
      </c>
      <c r="Q22" s="36">
        <v>733.4276172567653</v>
      </c>
      <c r="R22" s="36">
        <v>762.84463080694127</v>
      </c>
      <c r="S22" s="36">
        <v>790.68051367036844</v>
      </c>
      <c r="T22" s="36">
        <v>822.13407707144631</v>
      </c>
      <c r="U22" s="36">
        <v>854.00636055141945</v>
      </c>
      <c r="V22" s="36">
        <v>886.87166979247058</v>
      </c>
      <c r="W22" s="36">
        <v>920.381537837113</v>
      </c>
      <c r="X22" s="36">
        <v>956.00257754300276</v>
      </c>
      <c r="Y22" s="36">
        <v>990.59345924594618</v>
      </c>
      <c r="Z22" s="36">
        <v>1025.4614089823106</v>
      </c>
      <c r="AA22" s="36">
        <v>1060.6098884076464</v>
      </c>
      <c r="AB22" s="36">
        <v>1095.9355939038387</v>
      </c>
      <c r="AC22" s="36">
        <v>1131.3833558887293</v>
      </c>
      <c r="AD22" s="36">
        <v>1166.5273082300901</v>
      </c>
    </row>
    <row r="23" spans="1:30" x14ac:dyDescent="0.25">
      <c r="A23" s="34" t="s">
        <v>126</v>
      </c>
      <c r="B23" s="35">
        <v>23356.808645574583</v>
      </c>
      <c r="C23" s="36">
        <v>22997.211447576454</v>
      </c>
      <c r="D23" s="36">
        <v>23069.237809962538</v>
      </c>
      <c r="E23" s="36">
        <v>23178.620730896655</v>
      </c>
      <c r="F23" s="36">
        <v>23379.000146521328</v>
      </c>
      <c r="G23" s="36">
        <v>23243.07401976734</v>
      </c>
      <c r="H23" s="36">
        <v>23187.371525437873</v>
      </c>
      <c r="I23" s="36">
        <v>23149.981315578945</v>
      </c>
      <c r="J23" s="36">
        <v>23120.948417241663</v>
      </c>
      <c r="K23" s="36">
        <v>23146.709429565555</v>
      </c>
      <c r="L23" s="36">
        <v>23148.76780371906</v>
      </c>
      <c r="M23" s="36">
        <v>23229.345773441491</v>
      </c>
      <c r="N23" s="36">
        <v>23270.453535158231</v>
      </c>
      <c r="O23" s="36">
        <v>23320.741422346306</v>
      </c>
      <c r="P23" s="36">
        <v>23363.803407605774</v>
      </c>
      <c r="Q23" s="36">
        <v>23407.260250747659</v>
      </c>
      <c r="R23" s="36">
        <v>23450.761026107342</v>
      </c>
      <c r="S23" s="36">
        <v>23504.547128960359</v>
      </c>
      <c r="T23" s="36">
        <v>23551.900111884137</v>
      </c>
      <c r="U23" s="36">
        <v>23598.392075331591</v>
      </c>
      <c r="V23" s="36">
        <v>23658.376292847472</v>
      </c>
      <c r="W23" s="36">
        <v>23718.464415055259</v>
      </c>
      <c r="X23" s="36">
        <v>23775.515099101922</v>
      </c>
      <c r="Y23" s="36">
        <v>23836.306352060034</v>
      </c>
      <c r="Z23" s="36">
        <v>23896.804649347803</v>
      </c>
      <c r="AA23" s="36">
        <v>23957.627115156214</v>
      </c>
      <c r="AB23" s="36">
        <v>24014.91425946719</v>
      </c>
      <c r="AC23" s="36">
        <v>24075.512214817369</v>
      </c>
      <c r="AD23" s="36">
        <v>24136.351361803427</v>
      </c>
    </row>
    <row r="24" spans="1:30" x14ac:dyDescent="0.25">
      <c r="A24" s="37" t="s">
        <v>127</v>
      </c>
      <c r="B24" s="35">
        <v>14584.026111866118</v>
      </c>
      <c r="C24" s="38">
        <v>14457.724560019229</v>
      </c>
      <c r="D24" s="38">
        <v>14290.858044038127</v>
      </c>
      <c r="E24" s="38">
        <v>14215.021995083587</v>
      </c>
      <c r="F24" s="38">
        <v>14161.563467325141</v>
      </c>
      <c r="G24" s="38">
        <v>14145.391134116449</v>
      </c>
      <c r="H24" s="38">
        <v>14130.944246011866</v>
      </c>
      <c r="I24" s="38">
        <v>14144.325043138508</v>
      </c>
      <c r="J24" s="38">
        <v>14175.79142744771</v>
      </c>
      <c r="K24" s="38">
        <v>14216.206824746761</v>
      </c>
      <c r="L24" s="38">
        <v>14225.997229482731</v>
      </c>
      <c r="M24" s="38">
        <v>14294.940224799033</v>
      </c>
      <c r="N24" s="38">
        <v>14331.287665682259</v>
      </c>
      <c r="O24" s="38">
        <v>14367.843598124618</v>
      </c>
      <c r="P24" s="38">
        <v>14404.609218048834</v>
      </c>
      <c r="Q24" s="38">
        <v>14441.58572823752</v>
      </c>
      <c r="R24" s="38">
        <v>14478.774338372537</v>
      </c>
      <c r="S24" s="38">
        <v>14516.176265074575</v>
      </c>
      <c r="T24" s="38">
        <v>14553.792731942944</v>
      </c>
      <c r="U24" s="38">
        <v>14591.624969595614</v>
      </c>
      <c r="V24" s="38">
        <v>14629.67421570946</v>
      </c>
      <c r="W24" s="38">
        <v>14667.94171506077</v>
      </c>
      <c r="X24" s="38">
        <v>14706.428719565954</v>
      </c>
      <c r="Y24" s="38">
        <v>14745.136488322511</v>
      </c>
      <c r="Z24" s="38">
        <v>14784.066287650203</v>
      </c>
      <c r="AA24" s="38">
        <v>14823.219391132508</v>
      </c>
      <c r="AB24" s="38">
        <v>14862.597079658266</v>
      </c>
      <c r="AC24" s="38">
        <v>14902.200641463583</v>
      </c>
      <c r="AD24" s="38">
        <v>14942.031372173988</v>
      </c>
    </row>
    <row r="25" spans="1:30" x14ac:dyDescent="0.25">
      <c r="A25" s="37" t="s">
        <v>128</v>
      </c>
      <c r="B25" s="35">
        <v>2723.4780223024304</v>
      </c>
      <c r="C25" s="38">
        <v>2726.7552424517498</v>
      </c>
      <c r="D25" s="38">
        <v>2721.7399982479715</v>
      </c>
      <c r="E25" s="38">
        <v>2703.0271669757713</v>
      </c>
      <c r="F25" s="38">
        <v>2692.0407559368659</v>
      </c>
      <c r="G25" s="38">
        <v>2689.6480604419112</v>
      </c>
      <c r="H25" s="38">
        <v>2687.1927856928746</v>
      </c>
      <c r="I25" s="38">
        <v>2688.8136838182882</v>
      </c>
      <c r="J25" s="38">
        <v>2692.4088444139302</v>
      </c>
      <c r="K25" s="38">
        <v>2696.9890442148817</v>
      </c>
      <c r="L25" s="38">
        <v>2695.5007088279126</v>
      </c>
      <c r="M25" s="38">
        <v>2706.4767202528151</v>
      </c>
      <c r="N25" s="38">
        <v>2707.0468205742964</v>
      </c>
      <c r="O25" s="38">
        <v>2707.6191009837357</v>
      </c>
      <c r="P25" s="38">
        <v>2708.1935698178841</v>
      </c>
      <c r="Q25" s="38">
        <v>2708.7702354453691</v>
      </c>
      <c r="R25" s="38">
        <v>2709.3491062668227</v>
      </c>
      <c r="S25" s="38">
        <v>2709.9301907150011</v>
      </c>
      <c r="T25" s="38">
        <v>2710.5134972549076</v>
      </c>
      <c r="U25" s="38">
        <v>2711.0990343839158</v>
      </c>
      <c r="V25" s="38">
        <v>2711.6868106318925</v>
      </c>
      <c r="W25" s="38">
        <v>2712.2768345613254</v>
      </c>
      <c r="X25" s="38">
        <v>2712.8691147674435</v>
      </c>
      <c r="Y25" s="38">
        <v>2713.4636598783463</v>
      </c>
      <c r="Z25" s="38">
        <v>2714.060478555125</v>
      </c>
      <c r="AA25" s="38">
        <v>2714.6595794919931</v>
      </c>
      <c r="AB25" s="38">
        <v>2715.2609714164109</v>
      </c>
      <c r="AC25" s="38">
        <v>2715.8646630892117</v>
      </c>
      <c r="AD25" s="38">
        <v>2716.4706633047326</v>
      </c>
    </row>
    <row r="26" spans="1:30" x14ac:dyDescent="0.25">
      <c r="A26" s="37" t="s">
        <v>129</v>
      </c>
      <c r="B26" s="35">
        <v>4378.459323770724</v>
      </c>
      <c r="C26" s="38">
        <v>3969.5199331988565</v>
      </c>
      <c r="D26" s="38">
        <v>4147.8461045684817</v>
      </c>
      <c r="E26" s="38">
        <v>4339.6179843767259</v>
      </c>
      <c r="F26" s="38">
        <v>4466.7014436174186</v>
      </c>
      <c r="G26" s="38">
        <v>4368.6313102705026</v>
      </c>
      <c r="H26" s="38">
        <v>4343.4739739411698</v>
      </c>
      <c r="I26" s="38">
        <v>4302.9917593114978</v>
      </c>
      <c r="J26" s="38">
        <v>4251.9894593495028</v>
      </c>
      <c r="K26" s="38">
        <v>4233.1161772729592</v>
      </c>
      <c r="L26" s="38">
        <v>4226.0264401818868</v>
      </c>
      <c r="M26" s="38">
        <v>4226.0462885469888</v>
      </c>
      <c r="N26" s="38">
        <v>4228.9719706756987</v>
      </c>
      <c r="O26" s="38">
        <v>4231.9086387417692</v>
      </c>
      <c r="P26" s="38">
        <v>4234.8563347558938</v>
      </c>
      <c r="Q26" s="38">
        <v>4237.8137945624212</v>
      </c>
      <c r="R26" s="38">
        <v>4240.7823668209558</v>
      </c>
      <c r="S26" s="38">
        <v>4243.7620940259876</v>
      </c>
      <c r="T26" s="38">
        <v>4246.7530188345081</v>
      </c>
      <c r="U26" s="38">
        <v>4249.703667773374</v>
      </c>
      <c r="V26" s="38">
        <v>4252.6656001197016</v>
      </c>
      <c r="W26" s="38">
        <v>4255.6388590217239</v>
      </c>
      <c r="X26" s="38">
        <v>4258.6234877926709</v>
      </c>
      <c r="Y26" s="38">
        <v>4261.6195299114088</v>
      </c>
      <c r="Z26" s="38">
        <v>4264.627029023065</v>
      </c>
      <c r="AA26" s="38">
        <v>4267.6460289396709</v>
      </c>
      <c r="AB26" s="38">
        <v>4270.6765736407933</v>
      </c>
      <c r="AC26" s="38">
        <v>4273.7187072741817</v>
      </c>
      <c r="AD26" s="38">
        <v>4276.7724741564098</v>
      </c>
    </row>
    <row r="27" spans="1:30" x14ac:dyDescent="0.25">
      <c r="A27" s="37" t="s">
        <v>130</v>
      </c>
      <c r="B27" s="35">
        <v>623.97631999999999</v>
      </c>
      <c r="C27" s="38">
        <v>751.98815999999999</v>
      </c>
      <c r="D27" s="38">
        <v>751.98815999999999</v>
      </c>
      <c r="E27" s="38">
        <v>751.98815999999999</v>
      </c>
      <c r="F27" s="38">
        <v>880</v>
      </c>
      <c r="G27" s="38">
        <v>880</v>
      </c>
      <c r="H27" s="38">
        <v>880</v>
      </c>
      <c r="I27" s="38">
        <v>880</v>
      </c>
      <c r="J27" s="38">
        <v>880</v>
      </c>
      <c r="K27" s="38">
        <v>880</v>
      </c>
      <c r="L27" s="38">
        <v>880</v>
      </c>
      <c r="M27" s="38">
        <v>880</v>
      </c>
      <c r="N27" s="38">
        <v>880</v>
      </c>
      <c r="O27" s="38">
        <v>880</v>
      </c>
      <c r="P27" s="38">
        <v>880</v>
      </c>
      <c r="Q27" s="38">
        <v>880</v>
      </c>
      <c r="R27" s="38">
        <v>880</v>
      </c>
      <c r="S27" s="38">
        <v>880</v>
      </c>
      <c r="T27" s="38">
        <v>880</v>
      </c>
      <c r="U27" s="38">
        <v>880</v>
      </c>
      <c r="V27" s="38">
        <v>880</v>
      </c>
      <c r="W27" s="38">
        <v>880</v>
      </c>
      <c r="X27" s="38">
        <v>880</v>
      </c>
      <c r="Y27" s="38">
        <v>880</v>
      </c>
      <c r="Z27" s="38">
        <v>880</v>
      </c>
      <c r="AA27" s="38">
        <v>880</v>
      </c>
      <c r="AB27" s="38">
        <v>880</v>
      </c>
      <c r="AC27" s="38">
        <v>880</v>
      </c>
      <c r="AD27" s="38">
        <v>880</v>
      </c>
    </row>
    <row r="28" spans="1:30" x14ac:dyDescent="0.25">
      <c r="A28" s="37" t="s">
        <v>131</v>
      </c>
      <c r="B28" s="35">
        <v>126.8160666666667</v>
      </c>
      <c r="C28" s="38">
        <v>122.24188405797101</v>
      </c>
      <c r="D28" s="38">
        <v>138.89496837929485</v>
      </c>
      <c r="E28" s="38">
        <v>156.00245016380916</v>
      </c>
      <c r="F28" s="38">
        <v>167.42133110144039</v>
      </c>
      <c r="G28" s="38">
        <v>160.11325820404801</v>
      </c>
      <c r="H28" s="38">
        <v>158.51711518536263</v>
      </c>
      <c r="I28" s="38">
        <v>155.38370737127985</v>
      </c>
      <c r="J28" s="38">
        <v>151.21324639043493</v>
      </c>
      <c r="K28" s="38">
        <v>149.59505240687423</v>
      </c>
      <c r="L28" s="38">
        <v>149.30076199783369</v>
      </c>
      <c r="M28" s="38">
        <v>148.78002610095322</v>
      </c>
      <c r="N28" s="38">
        <v>148.78002610095322</v>
      </c>
      <c r="O28" s="38">
        <v>148.78002610095322</v>
      </c>
      <c r="P28" s="38">
        <v>148.78002610095322</v>
      </c>
      <c r="Q28" s="38">
        <v>148.78002610095322</v>
      </c>
      <c r="R28" s="38">
        <v>148.78002610095322</v>
      </c>
      <c r="S28" s="38">
        <v>148.78002610095322</v>
      </c>
      <c r="T28" s="38">
        <v>148.78002610095322</v>
      </c>
      <c r="U28" s="38">
        <v>148.78002610095322</v>
      </c>
      <c r="V28" s="38">
        <v>148.78002610095322</v>
      </c>
      <c r="W28" s="38">
        <v>148.78002610095322</v>
      </c>
      <c r="X28" s="38">
        <v>148.78002610095322</v>
      </c>
      <c r="Y28" s="38">
        <v>148.78002610095322</v>
      </c>
      <c r="Z28" s="38">
        <v>148.78002610095322</v>
      </c>
      <c r="AA28" s="38">
        <v>148.78002610095322</v>
      </c>
      <c r="AB28" s="38">
        <v>148.78002610095322</v>
      </c>
      <c r="AC28" s="38">
        <v>148.78002610095322</v>
      </c>
      <c r="AD28" s="38">
        <v>148.78002610095322</v>
      </c>
    </row>
    <row r="29" spans="1:30" x14ac:dyDescent="0.25">
      <c r="A29" s="37" t="s">
        <v>132</v>
      </c>
      <c r="B29" s="35">
        <v>920.05280096864146</v>
      </c>
      <c r="C29" s="38">
        <v>968.9816678486502</v>
      </c>
      <c r="D29" s="38">
        <v>1017.9105347286592</v>
      </c>
      <c r="E29" s="38">
        <v>1012.9629742967587</v>
      </c>
      <c r="F29" s="38">
        <v>1011.2731485404631</v>
      </c>
      <c r="G29" s="38">
        <v>999.29025673442845</v>
      </c>
      <c r="H29" s="38">
        <v>987.24340460660017</v>
      </c>
      <c r="I29" s="38">
        <v>978.46712193936958</v>
      </c>
      <c r="J29" s="38">
        <v>969.54543964008769</v>
      </c>
      <c r="K29" s="38">
        <v>970.80233092407525</v>
      </c>
      <c r="L29" s="38">
        <v>971.9426632286968</v>
      </c>
      <c r="M29" s="38">
        <v>973.10251374169673</v>
      </c>
      <c r="N29" s="38">
        <v>974.36705212501863</v>
      </c>
      <c r="O29" s="38">
        <v>984.59005839522854</v>
      </c>
      <c r="P29" s="38">
        <v>987.3642588822039</v>
      </c>
      <c r="Q29" s="38">
        <v>990.3104664013905</v>
      </c>
      <c r="R29" s="38">
        <v>993.07518854606792</v>
      </c>
      <c r="S29" s="38">
        <v>1005.8985530438382</v>
      </c>
      <c r="T29" s="38">
        <v>1012.0608377508262</v>
      </c>
      <c r="U29" s="38">
        <v>1017.1843774777326</v>
      </c>
      <c r="V29" s="38">
        <v>1035.5696402854655</v>
      </c>
      <c r="W29" s="38">
        <v>1053.8269803104827</v>
      </c>
      <c r="X29" s="38">
        <v>1068.8137508749021</v>
      </c>
      <c r="Y29" s="38">
        <v>1087.3066478468127</v>
      </c>
      <c r="Z29" s="38">
        <v>1105.2708280184549</v>
      </c>
      <c r="AA29" s="38">
        <v>1123.3220894910883</v>
      </c>
      <c r="AB29" s="38">
        <v>1137.599608650763</v>
      </c>
      <c r="AC29" s="38">
        <v>1154.9481768894382</v>
      </c>
      <c r="AD29" s="38">
        <v>1172.2968260673426</v>
      </c>
    </row>
    <row r="30" spans="1:30" x14ac:dyDescent="0.25">
      <c r="A30" s="34" t="s">
        <v>133</v>
      </c>
      <c r="B30" s="35">
        <v>877.87375879480066</v>
      </c>
      <c r="C30" s="36">
        <v>848.73661440394653</v>
      </c>
      <c r="D30" s="36">
        <v>820.22570724231082</v>
      </c>
      <c r="E30" s="36">
        <v>794.00705147009512</v>
      </c>
      <c r="F30" s="36">
        <v>769.36107548810401</v>
      </c>
      <c r="G30" s="36">
        <v>745.79588290803849</v>
      </c>
      <c r="H30" s="36">
        <v>722.66796996441212</v>
      </c>
      <c r="I30" s="36">
        <v>699.87077894075389</v>
      </c>
      <c r="J30" s="36">
        <v>677.31346412264043</v>
      </c>
      <c r="K30" s="36">
        <v>655.79982589577412</v>
      </c>
      <c r="L30" s="36">
        <v>635.98677143306804</v>
      </c>
      <c r="M30" s="36">
        <v>617.76397030666158</v>
      </c>
      <c r="N30" s="36">
        <v>600.98328264672523</v>
      </c>
      <c r="O30" s="36">
        <v>585.5147836146848</v>
      </c>
      <c r="P30" s="36">
        <v>571.24406495569679</v>
      </c>
      <c r="Q30" s="36">
        <v>557.81501358420201</v>
      </c>
      <c r="R30" s="36">
        <v>545.41793437149101</v>
      </c>
      <c r="S30" s="36">
        <v>533.97048474765597</v>
      </c>
      <c r="T30" s="36">
        <v>523.39893458279312</v>
      </c>
      <c r="U30" s="36">
        <v>513.63701131934874</v>
      </c>
      <c r="V30" s="36">
        <v>504.50192321986952</v>
      </c>
      <c r="W30" s="36">
        <v>496.06253483842653</v>
      </c>
      <c r="X30" s="36">
        <v>488.26966326017384</v>
      </c>
      <c r="Y30" s="36">
        <v>481.07848173072108</v>
      </c>
      <c r="Z30" s="36">
        <v>474.44801021753773</v>
      </c>
      <c r="AA30" s="36">
        <v>468.11482733453801</v>
      </c>
      <c r="AB30" s="36">
        <v>462.27025255525865</v>
      </c>
      <c r="AC30" s="36">
        <v>456.88246750920445</v>
      </c>
      <c r="AD30" s="36">
        <v>451.92208957422429</v>
      </c>
    </row>
    <row r="31" spans="1:30" x14ac:dyDescent="0.25">
      <c r="A31" s="37" t="s">
        <v>134</v>
      </c>
      <c r="B31" s="35">
        <v>634.1460278567971</v>
      </c>
      <c r="C31" s="38">
        <v>603.7106471752835</v>
      </c>
      <c r="D31" s="38">
        <v>573.90150372298831</v>
      </c>
      <c r="E31" s="38">
        <v>546.38461166011291</v>
      </c>
      <c r="F31" s="38">
        <v>520.44039938746243</v>
      </c>
      <c r="G31" s="38">
        <v>495.05876616559385</v>
      </c>
      <c r="H31" s="38">
        <v>470.11441258016453</v>
      </c>
      <c r="I31" s="38">
        <v>445.50078091470328</v>
      </c>
      <c r="J31" s="38">
        <v>421.12702545478686</v>
      </c>
      <c r="K31" s="38">
        <v>397.79694658611743</v>
      </c>
      <c r="L31" s="38">
        <v>376.22669631711091</v>
      </c>
      <c r="M31" s="38">
        <v>356.24669938440394</v>
      </c>
      <c r="N31" s="38">
        <v>337.70881591816709</v>
      </c>
      <c r="O31" s="38">
        <v>320.48312107982599</v>
      </c>
      <c r="P31" s="38">
        <v>304.45520661453759</v>
      </c>
      <c r="Q31" s="38">
        <v>289.31241567395097</v>
      </c>
      <c r="R31" s="38">
        <v>275.2015968921483</v>
      </c>
      <c r="S31" s="38">
        <v>262.04040769922136</v>
      </c>
      <c r="T31" s="38">
        <v>249.75511796526686</v>
      </c>
      <c r="U31" s="38">
        <v>238.27945513273062</v>
      </c>
      <c r="V31" s="38">
        <v>227.55362816324856</v>
      </c>
      <c r="W31" s="38">
        <v>217.5235009118027</v>
      </c>
      <c r="X31" s="38">
        <v>208.1398904635472</v>
      </c>
      <c r="Y31" s="38">
        <v>199.35797006409169</v>
      </c>
      <c r="Z31" s="38">
        <v>191.13675968090541</v>
      </c>
      <c r="AA31" s="38">
        <v>183.43869006730586</v>
      </c>
      <c r="AB31" s="38">
        <v>176.22922855742667</v>
      </c>
      <c r="AC31" s="38">
        <v>169.47655678077254</v>
      </c>
      <c r="AD31" s="38">
        <v>163.15129211519258</v>
      </c>
    </row>
    <row r="32" spans="1:30" x14ac:dyDescent="0.25">
      <c r="A32" s="37" t="s">
        <v>135</v>
      </c>
      <c r="B32" s="35">
        <v>51.11329844885006</v>
      </c>
      <c r="C32" s="38">
        <v>51.401718145125201</v>
      </c>
      <c r="D32" s="38">
        <v>51.690137841400357</v>
      </c>
      <c r="E32" s="38">
        <v>51.978557537675528</v>
      </c>
      <c r="F32" s="38">
        <v>52.266977233950662</v>
      </c>
      <c r="G32" s="38">
        <v>52.670522614695287</v>
      </c>
      <c r="H32" s="38">
        <v>53.07406799543989</v>
      </c>
      <c r="I32" s="38">
        <v>53.477613376184507</v>
      </c>
      <c r="J32" s="38">
        <v>53.881158756929125</v>
      </c>
      <c r="K32" s="38">
        <v>54.284704137673742</v>
      </c>
      <c r="L32" s="38">
        <v>54.675087525039778</v>
      </c>
      <c r="M32" s="38">
        <v>55.065470912405814</v>
      </c>
      <c r="N32" s="38">
        <v>55.455854299771843</v>
      </c>
      <c r="O32" s="38">
        <v>55.846237687137872</v>
      </c>
      <c r="P32" s="38">
        <v>56.236621074503887</v>
      </c>
      <c r="Q32" s="38">
        <v>56.617350106320643</v>
      </c>
      <c r="R32" s="38">
        <v>56.998079138137385</v>
      </c>
      <c r="S32" s="38">
        <v>57.378808169954141</v>
      </c>
      <c r="T32" s="38">
        <v>57.759537201770897</v>
      </c>
      <c r="U32" s="38">
        <v>58.140266233587653</v>
      </c>
      <c r="V32" s="38">
        <v>58.493669096410258</v>
      </c>
      <c r="W32" s="38">
        <v>58.847071959232906</v>
      </c>
      <c r="X32" s="38">
        <v>59.200474822055526</v>
      </c>
      <c r="Y32" s="38">
        <v>59.553877684878145</v>
      </c>
      <c r="Z32" s="38">
        <v>59.907280547700772</v>
      </c>
      <c r="AA32" s="38">
        <v>60.210507486526851</v>
      </c>
      <c r="AB32" s="38">
        <v>60.513734425352922</v>
      </c>
      <c r="AC32" s="38">
        <v>60.816961364179001</v>
      </c>
      <c r="AD32" s="38">
        <v>61.120188303005065</v>
      </c>
    </row>
    <row r="33" spans="1:30" x14ac:dyDescent="0.25">
      <c r="A33" s="37" t="s">
        <v>136</v>
      </c>
      <c r="B33" s="35">
        <v>36.374321164242211</v>
      </c>
      <c r="C33" s="38">
        <v>36.374321164242211</v>
      </c>
      <c r="D33" s="38">
        <v>36.374321164242211</v>
      </c>
      <c r="E33" s="38">
        <v>36.374321164242211</v>
      </c>
      <c r="F33" s="38">
        <v>36.374321164242211</v>
      </c>
      <c r="G33" s="38">
        <v>36.374321164242211</v>
      </c>
      <c r="H33" s="38">
        <v>36.374321164242211</v>
      </c>
      <c r="I33" s="38">
        <v>36.374321164242211</v>
      </c>
      <c r="J33" s="38">
        <v>36.374321164242211</v>
      </c>
      <c r="K33" s="38">
        <v>36.374321164242211</v>
      </c>
      <c r="L33" s="38">
        <v>36.374321164242211</v>
      </c>
      <c r="M33" s="38">
        <v>36.374321164242211</v>
      </c>
      <c r="N33" s="38">
        <v>36.374321164242211</v>
      </c>
      <c r="O33" s="38">
        <v>36.374321164242211</v>
      </c>
      <c r="P33" s="38">
        <v>36.374321164242211</v>
      </c>
      <c r="Q33" s="38">
        <v>36.374321164242211</v>
      </c>
      <c r="R33" s="38">
        <v>36.374321164242211</v>
      </c>
      <c r="S33" s="38">
        <v>36.374321164242211</v>
      </c>
      <c r="T33" s="38">
        <v>36.374321164242211</v>
      </c>
      <c r="U33" s="38">
        <v>36.374321164242211</v>
      </c>
      <c r="V33" s="38">
        <v>36.374321164242211</v>
      </c>
      <c r="W33" s="38">
        <v>36.374321164242211</v>
      </c>
      <c r="X33" s="38">
        <v>36.374321164242211</v>
      </c>
      <c r="Y33" s="38">
        <v>36.374321164242211</v>
      </c>
      <c r="Z33" s="38">
        <v>36.374321164242211</v>
      </c>
      <c r="AA33" s="38">
        <v>36.374321164242211</v>
      </c>
      <c r="AB33" s="38">
        <v>36.374321164242211</v>
      </c>
      <c r="AC33" s="38">
        <v>36.374321164242211</v>
      </c>
      <c r="AD33" s="38">
        <v>36.374321164242211</v>
      </c>
    </row>
    <row r="34" spans="1:30" x14ac:dyDescent="0.25">
      <c r="A34" s="37" t="s">
        <v>137</v>
      </c>
      <c r="B34" s="35">
        <v>156.24011132491125</v>
      </c>
      <c r="C34" s="38">
        <v>157.2499279192956</v>
      </c>
      <c r="D34" s="38">
        <v>158.25974451368</v>
      </c>
      <c r="E34" s="38">
        <v>159.26956110806435</v>
      </c>
      <c r="F34" s="38">
        <v>160.2793777024487</v>
      </c>
      <c r="G34" s="38">
        <v>161.69227296350709</v>
      </c>
      <c r="H34" s="38">
        <v>163.10516822456543</v>
      </c>
      <c r="I34" s="38">
        <v>164.51806348562386</v>
      </c>
      <c r="J34" s="38">
        <v>165.93095874668228</v>
      </c>
      <c r="K34" s="38">
        <v>167.3438540077407</v>
      </c>
      <c r="L34" s="38">
        <v>168.71066642667517</v>
      </c>
      <c r="M34" s="38">
        <v>170.07747884560965</v>
      </c>
      <c r="N34" s="38">
        <v>171.44429126454418</v>
      </c>
      <c r="O34" s="38">
        <v>172.81110368347868</v>
      </c>
      <c r="P34" s="38">
        <v>174.17791610241312</v>
      </c>
      <c r="Q34" s="38">
        <v>175.51092663968817</v>
      </c>
      <c r="R34" s="38">
        <v>176.84393717696315</v>
      </c>
      <c r="S34" s="38">
        <v>178.17694771423822</v>
      </c>
      <c r="T34" s="38">
        <v>179.50995825151324</v>
      </c>
      <c r="U34" s="38">
        <v>180.84296878878826</v>
      </c>
      <c r="V34" s="38">
        <v>182.08030479596852</v>
      </c>
      <c r="W34" s="38">
        <v>183.31764080314872</v>
      </c>
      <c r="X34" s="38">
        <v>184.5549768103289</v>
      </c>
      <c r="Y34" s="38">
        <v>185.79231281750907</v>
      </c>
      <c r="Z34" s="38">
        <v>187.02964882468933</v>
      </c>
      <c r="AA34" s="38">
        <v>188.0913086164631</v>
      </c>
      <c r="AB34" s="38">
        <v>189.15296840823686</v>
      </c>
      <c r="AC34" s="38">
        <v>190.21462820001068</v>
      </c>
      <c r="AD34" s="38">
        <v>191.27628799178444</v>
      </c>
    </row>
    <row r="35" spans="1:30" x14ac:dyDescent="0.25">
      <c r="A35" s="34" t="s">
        <v>138</v>
      </c>
      <c r="B35" s="39">
        <f t="shared" ref="B35:T35" si="0">SUM(B36:B43)</f>
        <v>3983.3390111056015</v>
      </c>
      <c r="C35" s="40">
        <f t="shared" si="0"/>
        <v>5613.7966495148758</v>
      </c>
      <c r="D35" s="40">
        <f t="shared" si="0"/>
        <v>6643.1492379141509</v>
      </c>
      <c r="E35" s="40">
        <f t="shared" si="0"/>
        <v>6768.0802849032298</v>
      </c>
      <c r="F35" s="40">
        <f t="shared" si="0"/>
        <v>7456.8390666179812</v>
      </c>
      <c r="G35" s="40">
        <f t="shared" si="0"/>
        <v>7383.3531706484855</v>
      </c>
      <c r="H35" s="40">
        <f t="shared" si="0"/>
        <v>7628.8610970721984</v>
      </c>
      <c r="I35" s="40">
        <f t="shared" si="0"/>
        <v>7905.5735635358915</v>
      </c>
      <c r="J35" s="40">
        <f t="shared" si="0"/>
        <v>7944.1922406875337</v>
      </c>
      <c r="K35" s="40">
        <f t="shared" si="0"/>
        <v>9361.6286984224862</v>
      </c>
      <c r="L35" s="40">
        <f t="shared" si="0"/>
        <v>9084.4110037435457</v>
      </c>
      <c r="M35" s="40">
        <f t="shared" si="0"/>
        <v>8337.0103152103657</v>
      </c>
      <c r="N35" s="40">
        <f t="shared" si="0"/>
        <v>9831.5316880685405</v>
      </c>
      <c r="O35" s="40">
        <f t="shared" si="0"/>
        <v>9391.7697667510292</v>
      </c>
      <c r="P35" s="40">
        <f t="shared" si="0"/>
        <v>9811.1596201212251</v>
      </c>
      <c r="Q35" s="40">
        <f t="shared" si="0"/>
        <v>10117.793088554236</v>
      </c>
      <c r="R35" s="40">
        <f t="shared" si="0"/>
        <v>9349.498115157061</v>
      </c>
      <c r="S35" s="40">
        <f t="shared" si="0"/>
        <v>9090.6058941786541</v>
      </c>
      <c r="T35" s="40">
        <f t="shared" si="0"/>
        <v>8511.1136148498099</v>
      </c>
      <c r="U35" s="40">
        <f t="shared" ref="U35:AD35" si="1">SUM(U36:U43)</f>
        <v>8387.1436679746384</v>
      </c>
      <c r="V35" s="40">
        <f t="shared" si="1"/>
        <v>8316.8729204006031</v>
      </c>
      <c r="W35" s="40">
        <f t="shared" si="1"/>
        <v>8268.5772192537024</v>
      </c>
      <c r="X35" s="40">
        <f t="shared" si="1"/>
        <v>8167.2798715344052</v>
      </c>
      <c r="Y35" s="40">
        <f t="shared" si="1"/>
        <v>8212.9872020181192</v>
      </c>
      <c r="Z35" s="40">
        <f t="shared" si="1"/>
        <v>8458.992492398751</v>
      </c>
      <c r="AA35" s="40">
        <f t="shared" si="1"/>
        <v>8341.8819865715013</v>
      </c>
      <c r="AB35" s="40">
        <f t="shared" si="1"/>
        <v>8572.9870891301434</v>
      </c>
      <c r="AC35" s="40">
        <f t="shared" si="1"/>
        <v>8577.9207789486263</v>
      </c>
      <c r="AD35" s="40">
        <f t="shared" si="1"/>
        <v>7645.4520655511133</v>
      </c>
    </row>
    <row r="36" spans="1:30" x14ac:dyDescent="0.25">
      <c r="A36" s="37" t="s">
        <v>139</v>
      </c>
      <c r="B36" s="39">
        <v>-1574.9888325543609</v>
      </c>
      <c r="C36" s="41">
        <v>1080.7834079413774</v>
      </c>
      <c r="D36" s="41">
        <v>2487.6585460995175</v>
      </c>
      <c r="E36" s="41">
        <v>2066.7705366025748</v>
      </c>
      <c r="F36" s="41">
        <v>3008.0636447143183</v>
      </c>
      <c r="G36" s="41">
        <v>2609.1139461796001</v>
      </c>
      <c r="H36" s="41">
        <v>2774.0109403445108</v>
      </c>
      <c r="I36" s="41">
        <v>3102.6972182400623</v>
      </c>
      <c r="J36" s="41">
        <v>2915.9143168343098</v>
      </c>
      <c r="K36" s="41">
        <v>5521.9576132675584</v>
      </c>
      <c r="L36" s="41">
        <v>4311.5677802493237</v>
      </c>
      <c r="M36" s="41">
        <v>3007.9414935929835</v>
      </c>
      <c r="N36" s="41">
        <v>5808.810125971565</v>
      </c>
      <c r="O36" s="41">
        <v>4460.9180693189137</v>
      </c>
      <c r="P36" s="41">
        <v>5155.1936214667494</v>
      </c>
      <c r="Q36" s="41">
        <v>5483.6905936153025</v>
      </c>
      <c r="R36" s="41">
        <v>3882.3072171780732</v>
      </c>
      <c r="S36" s="41">
        <v>3538.4097255309034</v>
      </c>
      <c r="T36" s="41">
        <v>2678.0162225419817</v>
      </c>
      <c r="U36" s="41">
        <v>2642.0518845935385</v>
      </c>
      <c r="V36" s="41">
        <v>2481.0184856550786</v>
      </c>
      <c r="W36" s="41">
        <v>2352.622580079752</v>
      </c>
      <c r="X36" s="41">
        <v>2239.5840180488794</v>
      </c>
      <c r="Y36" s="41">
        <v>2272.2697337545978</v>
      </c>
      <c r="Z36" s="41">
        <v>2648.7069884858342</v>
      </c>
      <c r="AA36" s="41">
        <v>2424.2650770255495</v>
      </c>
      <c r="AB36" s="41">
        <v>2867.8507054749616</v>
      </c>
      <c r="AC36" s="41">
        <v>2749.9830701348342</v>
      </c>
      <c r="AD36" s="41">
        <v>1831.6431723973465</v>
      </c>
    </row>
    <row r="37" spans="1:30" x14ac:dyDescent="0.25">
      <c r="A37" s="37" t="s">
        <v>140</v>
      </c>
      <c r="B37" s="39">
        <v>-83.384424128579766</v>
      </c>
      <c r="C37" s="41">
        <v>-116.50489922401799</v>
      </c>
      <c r="D37" s="41">
        <v>-120.21963525520835</v>
      </c>
      <c r="E37" s="41">
        <v>-115.03459104795779</v>
      </c>
      <c r="F37" s="41">
        <v>-110.84863830341753</v>
      </c>
      <c r="G37" s="41">
        <v>-108.69760213307971</v>
      </c>
      <c r="H37" s="41">
        <v>-109.68790929456947</v>
      </c>
      <c r="I37" s="41">
        <v>-113.49887920970848</v>
      </c>
      <c r="J37" s="41">
        <v>-112.9978758739902</v>
      </c>
      <c r="K37" s="41">
        <v>-111.79424931045385</v>
      </c>
      <c r="L37" s="41">
        <v>-111.2541923542032</v>
      </c>
      <c r="M37" s="41">
        <v>-111.32178469600086</v>
      </c>
      <c r="N37" s="41">
        <v>-111.75914845648764</v>
      </c>
      <c r="O37" s="41">
        <v>-112.10435498347402</v>
      </c>
      <c r="P37" s="41">
        <v>-111.87193427910164</v>
      </c>
      <c r="Q37" s="41">
        <v>-111.68427734662025</v>
      </c>
      <c r="R37" s="41">
        <v>-111.66594868598125</v>
      </c>
      <c r="S37" s="41">
        <v>-111.7345747412776</v>
      </c>
      <c r="T37" s="41">
        <v>-111.80337308215709</v>
      </c>
      <c r="U37" s="41">
        <v>-111.81074385310198</v>
      </c>
      <c r="V37" s="41">
        <v>-111.76180866470659</v>
      </c>
      <c r="W37" s="41">
        <v>-111.74345439564081</v>
      </c>
      <c r="X37" s="41">
        <v>-111.75331723714423</v>
      </c>
      <c r="Y37" s="41">
        <v>-111.76787866233808</v>
      </c>
      <c r="Z37" s="41">
        <v>-111.77342931584811</v>
      </c>
      <c r="AA37" s="41">
        <v>-111.76843868812995</v>
      </c>
      <c r="AB37" s="41">
        <v>-111.76138782730132</v>
      </c>
      <c r="AC37" s="41">
        <v>-111.76131768773372</v>
      </c>
      <c r="AD37" s="41">
        <v>-111.76429490308256</v>
      </c>
    </row>
    <row r="38" spans="1:30" x14ac:dyDescent="0.25">
      <c r="A38" s="37" t="s">
        <v>141</v>
      </c>
      <c r="B38" s="39">
        <v>2484.8826823772165</v>
      </c>
      <c r="C38" s="41">
        <v>2623.8566772461691</v>
      </c>
      <c r="D38" s="41">
        <v>2638.9386551948492</v>
      </c>
      <c r="E38" s="41">
        <v>2651.018670164362</v>
      </c>
      <c r="F38" s="41">
        <v>2620.1777463944013</v>
      </c>
      <c r="G38" s="41">
        <v>2625.1778620327905</v>
      </c>
      <c r="H38" s="41">
        <v>2625.2023820374502</v>
      </c>
      <c r="I38" s="41">
        <v>2623.0286412421792</v>
      </c>
      <c r="J38" s="41">
        <v>2611.0448629946818</v>
      </c>
      <c r="K38" s="41">
        <v>2586.6407264492068</v>
      </c>
      <c r="L38" s="41">
        <v>2591.7546172673565</v>
      </c>
      <c r="M38" s="41">
        <v>2567.3262264360433</v>
      </c>
      <c r="N38" s="41">
        <v>2569.2931212486874</v>
      </c>
      <c r="O38" s="41">
        <v>2570.7303918325347</v>
      </c>
      <c r="P38" s="41">
        <v>2566.088446932069</v>
      </c>
      <c r="Q38" s="41">
        <v>2561.4874740649152</v>
      </c>
      <c r="R38" s="41">
        <v>2556.9964015492383</v>
      </c>
      <c r="S38" s="41">
        <v>2552.3385190586769</v>
      </c>
      <c r="T38" s="41">
        <v>2541.2047645121984</v>
      </c>
      <c r="U38" s="41">
        <v>2543.0835655524147</v>
      </c>
      <c r="V38" s="41">
        <v>2544.6689648306997</v>
      </c>
      <c r="W38" s="41">
        <v>2542.7906067974673</v>
      </c>
      <c r="X38" s="41">
        <v>2540.889456937703</v>
      </c>
      <c r="Y38" s="41">
        <v>2539.0051017873602</v>
      </c>
      <c r="Z38" s="41">
        <v>2537.1220503324698</v>
      </c>
      <c r="AA38" s="41">
        <v>2535.2434236978406</v>
      </c>
      <c r="AB38" s="41">
        <v>2533.3583136106522</v>
      </c>
      <c r="AC38" s="41">
        <v>2531.4728922418517</v>
      </c>
      <c r="AD38" s="41">
        <v>2529.5898383003687</v>
      </c>
    </row>
    <row r="39" spans="1:30" x14ac:dyDescent="0.25">
      <c r="A39" s="37" t="s">
        <v>142</v>
      </c>
      <c r="B39" s="39">
        <v>3757.6455491787606</v>
      </c>
      <c r="C39" s="41">
        <v>3786.2481957851837</v>
      </c>
      <c r="D39" s="41">
        <v>3840.376474051327</v>
      </c>
      <c r="E39" s="41">
        <v>3894.7068290468824</v>
      </c>
      <c r="F39" s="41">
        <v>3900.1135117135495</v>
      </c>
      <c r="G39" s="41">
        <v>3906.1023810468828</v>
      </c>
      <c r="H39" s="41">
        <v>3911.509063713549</v>
      </c>
      <c r="I39" s="41">
        <v>3917.4979330468832</v>
      </c>
      <c r="J39" s="41">
        <v>3922.904615713549</v>
      </c>
      <c r="K39" s="41">
        <v>3923.4868023802164</v>
      </c>
      <c r="L39" s="41">
        <v>3923.4868023802164</v>
      </c>
      <c r="M39" s="41">
        <v>3924.068989046883</v>
      </c>
      <c r="N39" s="41">
        <v>3924.6511757135495</v>
      </c>
      <c r="O39" s="41">
        <v>3925.8155490468826</v>
      </c>
      <c r="P39" s="41">
        <v>3926.3977357135495</v>
      </c>
      <c r="Q39" s="41">
        <v>3926.3977357135495</v>
      </c>
      <c r="R39" s="41">
        <v>3926.3977357135495</v>
      </c>
      <c r="S39" s="41">
        <v>3926.3977357135495</v>
      </c>
      <c r="T39" s="41">
        <v>3926.3977357135495</v>
      </c>
      <c r="U39" s="41">
        <v>3926.3977357135495</v>
      </c>
      <c r="V39" s="41">
        <v>3926.3977357135495</v>
      </c>
      <c r="W39" s="41">
        <v>3926.3977357135495</v>
      </c>
      <c r="X39" s="41">
        <v>3926.3977357135495</v>
      </c>
      <c r="Y39" s="41">
        <v>3926.3977357135495</v>
      </c>
      <c r="Z39" s="41">
        <v>3926.3977357135495</v>
      </c>
      <c r="AA39" s="41">
        <v>3926.3977357135495</v>
      </c>
      <c r="AB39" s="41">
        <v>3926.3977357135495</v>
      </c>
      <c r="AC39" s="41">
        <v>3926.3977357135495</v>
      </c>
      <c r="AD39" s="41">
        <v>3926.3977357135495</v>
      </c>
    </row>
    <row r="40" spans="1:30" x14ac:dyDescent="0.25">
      <c r="A40" s="37" t="s">
        <v>143</v>
      </c>
      <c r="B40" s="39">
        <v>221.29314294687202</v>
      </c>
      <c r="C40" s="41">
        <v>181.28988312372675</v>
      </c>
      <c r="D40" s="41">
        <v>180.90631104549024</v>
      </c>
      <c r="E40" s="41">
        <v>180.52273896725376</v>
      </c>
      <c r="F40" s="41">
        <v>180.13916688901725</v>
      </c>
      <c r="G40" s="41">
        <v>179.75559481078068</v>
      </c>
      <c r="H40" s="41">
        <v>170.19195967746117</v>
      </c>
      <c r="I40" s="41">
        <v>169.80838759922466</v>
      </c>
      <c r="J40" s="41">
        <v>169.32820037433632</v>
      </c>
      <c r="K40" s="41">
        <v>168.94115581973318</v>
      </c>
      <c r="L40" s="41">
        <v>168.5541112651301</v>
      </c>
      <c r="M40" s="41">
        <v>168.16706671052697</v>
      </c>
      <c r="N40" s="41">
        <v>167.78002215592372</v>
      </c>
      <c r="O40" s="41">
        <v>167.3245910842297</v>
      </c>
      <c r="P40" s="41">
        <v>166.93546304380666</v>
      </c>
      <c r="Q40" s="41">
        <v>166.54633500338358</v>
      </c>
      <c r="R40" s="41">
        <v>166.15720696296052</v>
      </c>
      <c r="S40" s="41">
        <v>165.76807892253748</v>
      </c>
      <c r="T40" s="41">
        <v>165.37895088211442</v>
      </c>
      <c r="U40" s="41">
        <v>165.3789508821144</v>
      </c>
      <c r="V40" s="41">
        <v>165.3789508821144</v>
      </c>
      <c r="W40" s="41">
        <v>165.3789508821144</v>
      </c>
      <c r="X40" s="41">
        <v>165.3789508821144</v>
      </c>
      <c r="Y40" s="41">
        <v>165.3789508821144</v>
      </c>
      <c r="Z40" s="41">
        <v>165.3789508821144</v>
      </c>
      <c r="AA40" s="41">
        <v>165.3789508821144</v>
      </c>
      <c r="AB40" s="41">
        <v>165.3789508821144</v>
      </c>
      <c r="AC40" s="41">
        <v>165.3789508821144</v>
      </c>
      <c r="AD40" s="41">
        <v>165.3789508821144</v>
      </c>
    </row>
    <row r="41" spans="1:30" x14ac:dyDescent="0.25">
      <c r="A41" s="37" t="s">
        <v>144</v>
      </c>
      <c r="B41" s="39">
        <v>43.62282885714388</v>
      </c>
      <c r="C41" s="41">
        <v>43.62282885714388</v>
      </c>
      <c r="D41" s="41">
        <v>43.62282885714388</v>
      </c>
      <c r="E41" s="41">
        <v>43.62282885714388</v>
      </c>
      <c r="F41" s="41">
        <v>43.62282885714388</v>
      </c>
      <c r="G41" s="41">
        <v>43.62282885714388</v>
      </c>
      <c r="H41" s="41">
        <v>43.62282885714388</v>
      </c>
      <c r="I41" s="41">
        <v>43.62282885714388</v>
      </c>
      <c r="J41" s="41">
        <v>43.62282885714388</v>
      </c>
      <c r="K41" s="41">
        <v>43.62282885714388</v>
      </c>
      <c r="L41" s="41">
        <v>43.62282885714388</v>
      </c>
      <c r="M41" s="41">
        <v>43.62282885714388</v>
      </c>
      <c r="N41" s="41">
        <v>43.62282885714388</v>
      </c>
      <c r="O41" s="41">
        <v>43.62282885714388</v>
      </c>
      <c r="P41" s="41">
        <v>43.62282885714388</v>
      </c>
      <c r="Q41" s="41">
        <v>43.62282885714388</v>
      </c>
      <c r="R41" s="41">
        <v>43.62282885714388</v>
      </c>
      <c r="S41" s="41">
        <v>43.62282885714388</v>
      </c>
      <c r="T41" s="41">
        <v>43.62282885714388</v>
      </c>
      <c r="U41" s="41">
        <v>43.62282885714388</v>
      </c>
      <c r="V41" s="41">
        <v>43.62282885714388</v>
      </c>
      <c r="W41" s="41">
        <v>43.62282885714388</v>
      </c>
      <c r="X41" s="41">
        <v>43.62282885714388</v>
      </c>
      <c r="Y41" s="41">
        <v>43.62282885714388</v>
      </c>
      <c r="Z41" s="41">
        <v>43.62282885714388</v>
      </c>
      <c r="AA41" s="41">
        <v>43.62282885714388</v>
      </c>
      <c r="AB41" s="41">
        <v>43.62282885714388</v>
      </c>
      <c r="AC41" s="41">
        <v>43.62282885714388</v>
      </c>
      <c r="AD41" s="41">
        <v>43.62282885714388</v>
      </c>
    </row>
    <row r="42" spans="1:30" x14ac:dyDescent="0.25">
      <c r="A42" s="37" t="s">
        <v>145</v>
      </c>
      <c r="B42" s="39">
        <v>-865.731935571451</v>
      </c>
      <c r="C42" s="41">
        <v>-1985.4994442147076</v>
      </c>
      <c r="D42" s="41">
        <v>-2428.1339420789682</v>
      </c>
      <c r="E42" s="41">
        <v>-1953.5267276870288</v>
      </c>
      <c r="F42" s="41">
        <v>-2184.4291936470318</v>
      </c>
      <c r="G42" s="41">
        <v>-1871.7218401456328</v>
      </c>
      <c r="H42" s="41">
        <v>-1785.9881682633459</v>
      </c>
      <c r="I42" s="41">
        <v>-1837.582566239894</v>
      </c>
      <c r="J42" s="41">
        <v>-1605.6247082124983</v>
      </c>
      <c r="K42" s="41">
        <v>-2771.2261790409202</v>
      </c>
      <c r="L42" s="41">
        <v>-1843.3209439214231</v>
      </c>
      <c r="M42" s="41">
        <v>-1262.7945047372141</v>
      </c>
      <c r="N42" s="41">
        <v>-2570.8664374218429</v>
      </c>
      <c r="O42" s="41">
        <v>-1664.5373084051982</v>
      </c>
      <c r="P42" s="41">
        <v>-1935.2065416129917</v>
      </c>
      <c r="Q42" s="41">
        <v>-1952.2676013534399</v>
      </c>
      <c r="R42" s="41">
        <v>-1114.3173264179218</v>
      </c>
      <c r="S42" s="41">
        <v>-1024.1964191628799</v>
      </c>
      <c r="T42" s="41">
        <v>-731.70351457501999</v>
      </c>
      <c r="U42" s="41">
        <v>-821.58055377102096</v>
      </c>
      <c r="V42" s="41">
        <v>-732.45223687327598</v>
      </c>
      <c r="W42" s="41">
        <v>-650.4920286806821</v>
      </c>
      <c r="X42" s="41">
        <v>-636.83980166783977</v>
      </c>
      <c r="Y42" s="41">
        <v>-621.91927031430691</v>
      </c>
      <c r="Z42" s="41">
        <v>-750.46263255651172</v>
      </c>
      <c r="AA42" s="41">
        <v>-641.25759091656687</v>
      </c>
      <c r="AB42" s="41">
        <v>-851.86005758097508</v>
      </c>
      <c r="AC42" s="41">
        <v>-727.17338119313399</v>
      </c>
      <c r="AD42" s="41">
        <v>-739.41616569632561</v>
      </c>
    </row>
    <row r="43" spans="1:30" x14ac:dyDescent="0.25">
      <c r="A43" s="37" t="s">
        <v>146</v>
      </c>
      <c r="B43" s="35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</row>
    <row r="44" spans="1:30" x14ac:dyDescent="0.25"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</row>
    <row r="45" spans="1:30" s="33" customFormat="1" x14ac:dyDescent="0.25">
      <c r="A45" s="31" t="s">
        <v>147</v>
      </c>
      <c r="B45" s="42">
        <v>60604.886690290921</v>
      </c>
      <c r="C45" s="42">
        <v>56959.026375382913</v>
      </c>
      <c r="D45" s="42">
        <v>56168.09109847722</v>
      </c>
      <c r="E45" s="42">
        <v>54657.212165090576</v>
      </c>
      <c r="F45" s="42">
        <v>53205.996545548704</v>
      </c>
      <c r="G45" s="42">
        <v>50719.611424070616</v>
      </c>
      <c r="H45" s="42">
        <v>48252.771031651486</v>
      </c>
      <c r="I45" s="42">
        <v>45927.198350439307</v>
      </c>
      <c r="J45" s="42">
        <v>43099.266713467703</v>
      </c>
      <c r="K45" s="42">
        <v>42452.566072148016</v>
      </c>
      <c r="L45" s="42">
        <v>40694.803177495291</v>
      </c>
      <c r="M45" s="42">
        <v>39969.070229092737</v>
      </c>
      <c r="N45" s="42">
        <v>39206.062216066886</v>
      </c>
      <c r="O45" s="42">
        <v>38855.528002636871</v>
      </c>
      <c r="P45" s="42">
        <v>37777.104613901145</v>
      </c>
      <c r="Q45" s="42">
        <v>36990.159949041561</v>
      </c>
      <c r="R45" s="42">
        <v>36411.426342318664</v>
      </c>
      <c r="S45" s="42">
        <v>35412.23940807586</v>
      </c>
      <c r="T45" s="42">
        <v>34319.531679366031</v>
      </c>
      <c r="U45" s="42">
        <v>33717.476930826371</v>
      </c>
      <c r="V45" s="42">
        <v>33090.156911360282</v>
      </c>
      <c r="W45" s="42">
        <v>33075.487758745774</v>
      </c>
      <c r="X45" s="42">
        <v>32562.593600510656</v>
      </c>
      <c r="Y45" s="42">
        <v>32888.927647346543</v>
      </c>
      <c r="Z45" s="42">
        <v>32201.542193359106</v>
      </c>
      <c r="AA45" s="42">
        <v>32252.926805561146</v>
      </c>
      <c r="AB45" s="42">
        <v>32049.11090733148</v>
      </c>
      <c r="AC45" s="42">
        <v>31872.939069570431</v>
      </c>
      <c r="AD45" s="42">
        <v>32160.217442201541</v>
      </c>
    </row>
    <row r="46" spans="1:30" x14ac:dyDescent="0.25">
      <c r="B46" s="43">
        <f t="shared" ref="B46:AD46" si="2">B45-(B2+B7+B8+B9+B10+B16+B22+B23+B30)</f>
        <v>0</v>
      </c>
      <c r="C46" s="43">
        <f t="shared" si="2"/>
        <v>-434.75388277477759</v>
      </c>
      <c r="D46" s="43">
        <f t="shared" si="2"/>
        <v>-1027.3066101857112</v>
      </c>
      <c r="E46" s="43">
        <f t="shared" si="2"/>
        <v>-1886.3823646108431</v>
      </c>
      <c r="F46" s="43">
        <f t="shared" si="2"/>
        <v>-3187.7980379312503</v>
      </c>
      <c r="G46" s="43">
        <f t="shared" si="2"/>
        <v>-4213.345463288555</v>
      </c>
      <c r="H46" s="43">
        <f t="shared" si="2"/>
        <v>-5549.6556064606557</v>
      </c>
      <c r="I46" s="43">
        <f t="shared" si="2"/>
        <v>-7373.4578338941064</v>
      </c>
      <c r="J46" s="43">
        <f t="shared" si="2"/>
        <v>-9068.5559995950243</v>
      </c>
      <c r="K46" s="43">
        <f t="shared" si="2"/>
        <v>-9042.5991544907884</v>
      </c>
      <c r="L46" s="43">
        <f t="shared" si="2"/>
        <v>-9217.0563651130069</v>
      </c>
      <c r="M46" s="43">
        <f t="shared" si="2"/>
        <v>-9430.5675419133768</v>
      </c>
      <c r="N46" s="43">
        <f t="shared" si="2"/>
        <v>-9575.1519662073042</v>
      </c>
      <c r="O46" s="43">
        <f t="shared" si="2"/>
        <v>-9845.9678464884419</v>
      </c>
      <c r="P46" s="43">
        <f t="shared" si="2"/>
        <v>-9952.865535645702</v>
      </c>
      <c r="Q46" s="43">
        <f t="shared" si="2"/>
        <v>-10123.297263977358</v>
      </c>
      <c r="R46" s="43">
        <f t="shared" si="2"/>
        <v>-10346.861178032501</v>
      </c>
      <c r="S46" s="43">
        <f t="shared" si="2"/>
        <v>-10340.724154796015</v>
      </c>
      <c r="T46" s="43">
        <f t="shared" si="2"/>
        <v>-10606.25609386764</v>
      </c>
      <c r="U46" s="43">
        <f t="shared" si="2"/>
        <v>-10518.273870427656</v>
      </c>
      <c r="V46" s="43">
        <f t="shared" si="2"/>
        <v>-10612.12884797185</v>
      </c>
      <c r="W46" s="43">
        <f t="shared" si="2"/>
        <v>-10603.063154146854</v>
      </c>
      <c r="X46" s="43">
        <f t="shared" si="2"/>
        <v>-10855.805695077092</v>
      </c>
      <c r="Y46" s="43">
        <f t="shared" si="2"/>
        <v>-10552.135906745054</v>
      </c>
      <c r="Z46" s="43">
        <f t="shared" si="2"/>
        <v>-10528.523361311112</v>
      </c>
      <c r="AA46" s="43">
        <f t="shared" si="2"/>
        <v>-10520.357144508824</v>
      </c>
      <c r="AB46" s="43">
        <f t="shared" si="2"/>
        <v>-10366.015495888591</v>
      </c>
      <c r="AC46" s="43">
        <f t="shared" si="2"/>
        <v>-10412.112825274922</v>
      </c>
      <c r="AD46" s="43">
        <f t="shared" si="2"/>
        <v>-10487.355879399842</v>
      </c>
    </row>
    <row r="47" spans="1:30" x14ac:dyDescent="0.25">
      <c r="A47" s="31" t="s">
        <v>148</v>
      </c>
      <c r="B47" s="42">
        <f t="shared" ref="B47:AD47" si="3">B35+B45</f>
        <v>64588.225701396521</v>
      </c>
      <c r="C47" s="42">
        <f t="shared" si="3"/>
        <v>62572.823024897792</v>
      </c>
      <c r="D47" s="42">
        <f t="shared" si="3"/>
        <v>62811.240336391369</v>
      </c>
      <c r="E47" s="42">
        <f t="shared" si="3"/>
        <v>61425.292449993809</v>
      </c>
      <c r="F47" s="42">
        <f t="shared" si="3"/>
        <v>60662.835612166687</v>
      </c>
      <c r="G47" s="42">
        <f t="shared" si="3"/>
        <v>58102.964594719102</v>
      </c>
      <c r="H47" s="42">
        <f t="shared" si="3"/>
        <v>55881.632128723686</v>
      </c>
      <c r="I47" s="42">
        <f t="shared" si="3"/>
        <v>53832.771913975201</v>
      </c>
      <c r="J47" s="42">
        <f t="shared" si="3"/>
        <v>51043.458954155234</v>
      </c>
      <c r="K47" s="42">
        <f t="shared" si="3"/>
        <v>51814.194770570502</v>
      </c>
      <c r="L47" s="42">
        <f t="shared" si="3"/>
        <v>49779.214181238836</v>
      </c>
      <c r="M47" s="42">
        <f t="shared" si="3"/>
        <v>48306.080544303099</v>
      </c>
      <c r="N47" s="42">
        <f t="shared" si="3"/>
        <v>49037.593904135429</v>
      </c>
      <c r="O47" s="42">
        <f t="shared" si="3"/>
        <v>48247.2977693879</v>
      </c>
      <c r="P47" s="42">
        <f t="shared" si="3"/>
        <v>47588.264234022368</v>
      </c>
      <c r="Q47" s="42">
        <f t="shared" si="3"/>
        <v>47107.953037595798</v>
      </c>
      <c r="R47" s="42">
        <f t="shared" si="3"/>
        <v>45760.924457475725</v>
      </c>
      <c r="S47" s="42">
        <f t="shared" si="3"/>
        <v>44502.845302254515</v>
      </c>
      <c r="T47" s="42">
        <f t="shared" si="3"/>
        <v>42830.645294215843</v>
      </c>
      <c r="U47" s="42">
        <f t="shared" si="3"/>
        <v>42104.620598801012</v>
      </c>
      <c r="V47" s="42">
        <f t="shared" si="3"/>
        <v>41407.029831760883</v>
      </c>
      <c r="W47" s="42">
        <f t="shared" si="3"/>
        <v>41344.064977999478</v>
      </c>
      <c r="X47" s="42">
        <f t="shared" si="3"/>
        <v>40729.873472045059</v>
      </c>
      <c r="Y47" s="42">
        <f t="shared" si="3"/>
        <v>41101.914849364664</v>
      </c>
      <c r="Z47" s="42">
        <f t="shared" si="3"/>
        <v>40660.534685757855</v>
      </c>
      <c r="AA47" s="42">
        <f t="shared" si="3"/>
        <v>40594.808792132651</v>
      </c>
      <c r="AB47" s="42">
        <f t="shared" si="3"/>
        <v>40622.097996461627</v>
      </c>
      <c r="AC47" s="42">
        <f t="shared" si="3"/>
        <v>40450.85984851906</v>
      </c>
      <c r="AD47" s="42">
        <f t="shared" si="3"/>
        <v>39805.669507752653</v>
      </c>
    </row>
    <row r="48" spans="1:30" x14ac:dyDescent="0.25">
      <c r="B48" s="30">
        <v>2022</v>
      </c>
      <c r="C48" s="31">
        <v>2023</v>
      </c>
      <c r="D48" s="31">
        <v>2024</v>
      </c>
      <c r="E48" s="31">
        <v>2025</v>
      </c>
      <c r="F48" s="31">
        <v>2026</v>
      </c>
      <c r="G48" s="31">
        <v>2027</v>
      </c>
      <c r="H48" s="31">
        <v>2028</v>
      </c>
      <c r="I48" s="31">
        <v>2029</v>
      </c>
      <c r="J48" s="31">
        <v>2030</v>
      </c>
      <c r="K48" s="31">
        <v>2031</v>
      </c>
      <c r="L48" s="31">
        <v>2032</v>
      </c>
      <c r="M48" s="31">
        <v>2033</v>
      </c>
      <c r="N48" s="31">
        <v>2034</v>
      </c>
      <c r="O48" s="31">
        <v>2035</v>
      </c>
      <c r="P48" s="31">
        <v>2036</v>
      </c>
      <c r="Q48" s="31">
        <v>2037</v>
      </c>
      <c r="R48" s="31">
        <v>2038</v>
      </c>
      <c r="S48" s="31">
        <v>2039</v>
      </c>
      <c r="T48" s="31">
        <v>2040</v>
      </c>
      <c r="U48" s="31">
        <v>2041</v>
      </c>
      <c r="V48" s="31">
        <v>2042</v>
      </c>
      <c r="W48" s="31">
        <v>2043</v>
      </c>
      <c r="X48" s="31">
        <v>2044</v>
      </c>
      <c r="Y48" s="31">
        <v>2045</v>
      </c>
      <c r="Z48" s="31">
        <v>2046</v>
      </c>
      <c r="AA48" s="31">
        <v>2047</v>
      </c>
      <c r="AB48" s="31">
        <v>2048</v>
      </c>
      <c r="AC48" s="31">
        <v>2049</v>
      </c>
      <c r="AD48" s="31">
        <v>2050</v>
      </c>
    </row>
    <row r="49" spans="2:30" x14ac:dyDescent="0.25">
      <c r="B49" s="32">
        <f>+B3+B7+B8+B9+B10+B16+B29+B33</f>
        <v>36120.541870510591</v>
      </c>
      <c r="C49" s="32">
        <f t="shared" ref="C49:AD49" si="4">+C3+C7+C8+C9+C10+C16+C29+C33</f>
        <v>33394.346951961532</v>
      </c>
      <c r="D49" s="32">
        <f t="shared" si="4"/>
        <v>33230.461444037421</v>
      </c>
      <c r="E49" s="32">
        <f t="shared" si="4"/>
        <v>32539.99432570759</v>
      </c>
      <c r="F49" s="32">
        <f t="shared" si="4"/>
        <v>32241.660735922636</v>
      </c>
      <c r="G49" s="32">
        <f t="shared" si="4"/>
        <v>30946.012381086966</v>
      </c>
      <c r="H49" s="32">
        <f t="shared" si="4"/>
        <v>29909.180253073129</v>
      </c>
      <c r="I49" s="32">
        <f t="shared" si="4"/>
        <v>29498.224015191583</v>
      </c>
      <c r="J49" s="32">
        <f t="shared" si="4"/>
        <v>28377.843936727644</v>
      </c>
      <c r="K49" s="32">
        <f t="shared" si="4"/>
        <v>27689.653638313579</v>
      </c>
      <c r="L49" s="32">
        <f t="shared" si="4"/>
        <v>26129.650186050134</v>
      </c>
      <c r="M49" s="32">
        <f t="shared" si="4"/>
        <v>25541.651146935994</v>
      </c>
      <c r="N49" s="32">
        <f t="shared" si="4"/>
        <v>24910.969285124174</v>
      </c>
      <c r="O49" s="32">
        <f t="shared" si="4"/>
        <v>24748.670234348599</v>
      </c>
      <c r="P49" s="32">
        <f t="shared" si="4"/>
        <v>23727.913152271685</v>
      </c>
      <c r="Q49" s="32">
        <f t="shared" si="4"/>
        <v>23061.327512987617</v>
      </c>
      <c r="R49" s="32">
        <f t="shared" si="4"/>
        <v>22646.738068440773</v>
      </c>
      <c r="S49" s="32">
        <f t="shared" si="4"/>
        <v>21617.215600545227</v>
      </c>
      <c r="T49" s="32">
        <f t="shared" si="4"/>
        <v>20700.480010350129</v>
      </c>
      <c r="U49" s="32">
        <f t="shared" si="4"/>
        <v>19948.570771673287</v>
      </c>
      <c r="V49" s="32">
        <f t="shared" si="4"/>
        <v>19350.707545311543</v>
      </c>
      <c r="W49" s="32">
        <f t="shared" si="4"/>
        <v>19257.978892406329</v>
      </c>
      <c r="X49" s="32">
        <f t="shared" si="4"/>
        <v>18927.587871988169</v>
      </c>
      <c r="Y49" s="32">
        <f t="shared" si="4"/>
        <v>18879.108898778017</v>
      </c>
      <c r="Z49" s="32">
        <f t="shared" si="4"/>
        <v>18100.769535124247</v>
      </c>
      <c r="AA49" s="32">
        <f t="shared" si="4"/>
        <v>18070.962054698768</v>
      </c>
      <c r="AB49" s="32">
        <f t="shared" si="4"/>
        <v>17641.944923222272</v>
      </c>
      <c r="AC49" s="32">
        <f t="shared" si="4"/>
        <v>17439.284131526918</v>
      </c>
      <c r="AD49" s="32">
        <f t="shared" si="4"/>
        <v>17726.082501034147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5FBF209AF04C46B4677F7B37718623" ma:contentTypeVersion="13" ma:contentTypeDescription="Create a new document." ma:contentTypeScope="" ma:versionID="dfed29fa90c24ae24f720a0634ebd89f">
  <xsd:schema xmlns:xsd="http://www.w3.org/2001/XMLSchema" xmlns:xs="http://www.w3.org/2001/XMLSchema" xmlns:p="http://schemas.microsoft.com/office/2006/metadata/properties" xmlns:ns3="4acb7c49-7d3d-417f-ac2b-5f353234debe" xmlns:ns4="2a82816a-424d-4edb-ae32-8c1c62a9f081" targetNamespace="http://schemas.microsoft.com/office/2006/metadata/properties" ma:root="true" ma:fieldsID="7f1261691889ecfcb0030c517c9c511e" ns3:_="" ns4:_="">
    <xsd:import namespace="4acb7c49-7d3d-417f-ac2b-5f353234debe"/>
    <xsd:import namespace="2a82816a-424d-4edb-ae32-8c1c62a9f0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cb7c49-7d3d-417f-ac2b-5f353234de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82816a-424d-4edb-ae32-8c1c62a9f08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acb7c49-7d3d-417f-ac2b-5f353234debe" xsi:nil="true"/>
  </documentManagement>
</p:properties>
</file>

<file path=customXml/itemProps1.xml><?xml version="1.0" encoding="utf-8"?>
<ds:datastoreItem xmlns:ds="http://schemas.openxmlformats.org/officeDocument/2006/customXml" ds:itemID="{25CBA85B-AB66-4882-9D64-FAF9591517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cb7c49-7d3d-417f-ac2b-5f353234debe"/>
    <ds:schemaRef ds:uri="2a82816a-424d-4edb-ae32-8c1c62a9f0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7D10A8-E474-4F89-BF7B-22F4E27AE4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485C8E-941E-44CC-A890-DBF6C69E5D2A}">
  <ds:schemaRefs>
    <ds:schemaRef ds:uri="http://schemas.microsoft.com/office/2006/metadata/properties"/>
    <ds:schemaRef ds:uri="4acb7c49-7d3d-417f-ac2b-5f353234debe"/>
    <ds:schemaRef ds:uri="http://schemas.microsoft.com/office/2006/documentManagement/types"/>
    <ds:schemaRef ds:uri="2a82816a-424d-4edb-ae32-8c1c62a9f081"/>
    <ds:schemaRef ds:uri="http://purl.org/dc/terms/"/>
    <ds:schemaRef ds:uri="http://purl.org/dc/elements/1.1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With Existing Measures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dcterms:created xsi:type="dcterms:W3CDTF">2009-05-27T15:40:55Z</dcterms:created>
  <dcterms:modified xsi:type="dcterms:W3CDTF">2024-09-24T18:59:04Z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0x0101008B5FBF209AF04C46B4677F7B37718623</vt:lpwstr>
  </property>
  <property fmtid="{D5CDD505-2E9C-101B-9397-08002B2CF9AE}" pid="3" name="SaveCode">
    <vt:r8>978995919227600</vt:r8>
  </property>
</Properties>
</file>