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B3DFC174-7A29-4809-AA5E-CF70F26BCAFF}" xr6:coauthVersionLast="45" xr6:coauthVersionMax="47" xr10:uidLastSave="{00000000-0000-0000-0000-000000000000}"/>
  <bookViews>
    <workbookView xWindow="-60" yWindow="-16320" windowWidth="29040" windowHeight="15840" activeTab="2"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6" i="5" l="1" a="1"/>
  <c r="D66" i="5" s="1"/>
  <c r="D67" i="5" a="1"/>
  <c r="D67" i="5" s="1"/>
  <c r="D69" i="5" l="1" a="1"/>
  <c r="D69" i="5" s="1"/>
  <c r="D68" i="5" a="1"/>
  <c r="D68"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<sst xmlns="http://schemas.openxmlformats.org/spreadsheetml/2006/main" count="4645" uniqueCount="1329">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</sst>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1">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0" fontId="15" fillId="65" borderId="44" xfId="0" applyFont="1" applyFill="1" applyBorder="1" applyAlignment="1">
      <alignment horizontal="left"/>
    </xf>
    <xf numFmtId="0" fontId="90" fillId="30" borderId="44" xfId="2868" applyFont="1" applyBorder="1" applyAlignment="1">
      <alignment horizontal="center" wrapText="1"/>
    </xf>
    <xf numFmtId="0" fontId="14" fillId="0" borderId="0" xfId="0" applyNumberFormat="1" applyFont="1" applyAlignment="1">
      <alignment horizontal="left"/>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S14"/>
  <sheetViews>
    <sheetView tabSelected="1" workbookViewId="0">
      <selection activeCell="O20" sqref="O20"/>
    </sheetView>
  </sheetViews>
  <sheetFormatPr defaultRowHeight="12.75"/>
  <cols>
    <col min="3" max="3" width="17.5703125" customWidth="1"/>
    <col min="4" max="4" width="11.28515625" customWidth="1"/>
    <col min="5" max="6" width="12.140625" customWidth="1"/>
    <col min="7" max="7" width="13" customWidth="1"/>
    <col min="13" max="13" width="16.28515625" customWidth="1"/>
    <col min="14" max="14" width="42.7109375" customWidth="1"/>
  </cols>
  <sheetData>
    <row r="1" spans="2:19" ht="18">
      <c r="K1" s="314" t="s">
        <v>1134</v>
      </c>
      <c r="L1" s="314"/>
      <c r="M1" s="314"/>
    </row>
    <row r="2" spans="2:19">
      <c r="E2" s="27" t="s">
        <v>474</v>
      </c>
      <c r="F2" s="27"/>
      <c r="G2" s="27"/>
      <c r="H2" s="27"/>
      <c r="I2" s="27"/>
      <c r="K2" s="34" t="s">
        <v>486</v>
      </c>
      <c r="L2" s="34"/>
      <c r="M2" s="35"/>
      <c r="N2" s="35"/>
      <c r="O2" s="35"/>
      <c r="P2" s="35"/>
      <c r="Q2" s="35"/>
      <c r="R2" s="35"/>
      <c r="S2" s="35"/>
    </row>
    <row r="3" spans="2:19">
      <c r="B3" s="28" t="s">
        <v>459</v>
      </c>
      <c r="C3" s="28" t="s">
        <v>0</v>
      </c>
      <c r="D3" s="29" t="s">
        <v>475</v>
      </c>
      <c r="E3" s="28" t="s">
        <v>476</v>
      </c>
      <c r="F3" s="338" t="s">
        <v>546</v>
      </c>
      <c r="G3" s="28" t="s">
        <v>537</v>
      </c>
      <c r="H3" s="28" t="s">
        <v>536</v>
      </c>
      <c r="I3" s="28" t="s">
        <v>477</v>
      </c>
      <c r="K3" s="36" t="s">
        <v>487</v>
      </c>
      <c r="L3" s="36" t="s">
        <v>459</v>
      </c>
      <c r="M3" s="36" t="s">
        <v>0</v>
      </c>
      <c r="N3" s="36" t="s">
        <v>488</v>
      </c>
      <c r="O3" s="36" t="s">
        <v>489</v>
      </c>
      <c r="P3" s="36" t="s">
        <v>490</v>
      </c>
      <c r="Q3" s="36" t="s">
        <v>491</v>
      </c>
      <c r="R3" s="36" t="s">
        <v>492</v>
      </c>
      <c r="S3" s="36" t="s">
        <v>493</v>
      </c>
    </row>
    <row r="4" spans="2:19" ht="45.75" thickBot="1">
      <c r="B4" s="30" t="s">
        <v>478</v>
      </c>
      <c r="C4" s="30" t="s">
        <v>479</v>
      </c>
      <c r="D4" s="30" t="s">
        <v>480</v>
      </c>
      <c r="E4" s="30" t="s">
        <v>481</v>
      </c>
      <c r="F4" s="30"/>
      <c r="G4" s="30"/>
      <c r="H4" s="30"/>
      <c r="I4" s="30" t="s">
        <v>482</v>
      </c>
      <c r="K4" s="37" t="s">
        <v>494</v>
      </c>
      <c r="L4" s="37" t="s">
        <v>478</v>
      </c>
      <c r="M4" s="37" t="s">
        <v>495</v>
      </c>
      <c r="N4" s="37" t="s">
        <v>496</v>
      </c>
      <c r="O4" s="37" t="s">
        <v>497</v>
      </c>
      <c r="P4" s="37" t="s">
        <v>498</v>
      </c>
      <c r="Q4" s="37" t="s">
        <v>499</v>
      </c>
      <c r="R4" s="37" t="s">
        <v>500</v>
      </c>
      <c r="S4" s="37" t="s">
        <v>501</v>
      </c>
    </row>
    <row r="5" spans="2:19" ht="13.5" thickBot="1">
      <c r="B5" s="31"/>
      <c r="C5" s="31" t="s">
        <v>483</v>
      </c>
      <c r="D5" s="33"/>
      <c r="E5" s="33"/>
      <c r="F5" s="339"/>
      <c r="G5" s="33"/>
      <c r="H5" s="33"/>
      <c r="I5" s="33"/>
      <c r="K5" s="37" t="s">
        <v>502</v>
      </c>
      <c r="L5" s="37"/>
      <c r="M5" s="38"/>
      <c r="N5" s="38"/>
      <c r="O5" s="38"/>
      <c r="P5" s="38"/>
      <c r="Q5" s="38"/>
      <c r="R5" s="38"/>
      <c r="S5" s="38"/>
    </row>
    <row r="6" spans="2:19" ht="15" customHeight="1">
      <c r="B6" s="42" t="s">
        <v>514</v>
      </c>
      <c r="C6" s="42" t="s">
        <v>465</v>
      </c>
      <c r="D6" s="43" t="s">
        <v>485</v>
      </c>
      <c r="E6" s="42" t="s">
        <v>1047</v>
      </c>
      <c r="F6" s="340">
        <v>31.536000000000001</v>
      </c>
      <c r="G6" s="42"/>
      <c r="H6" s="42"/>
      <c r="I6" s="44">
        <v>1</v>
      </c>
      <c r="K6" t="s">
        <v>509</v>
      </c>
      <c r="L6" s="42" t="s">
        <v>514</v>
      </c>
      <c r="M6" s="39" t="s">
        <v>465</v>
      </c>
      <c r="N6" s="40" t="s">
        <v>503</v>
      </c>
      <c r="O6" s="39" t="s">
        <v>484</v>
      </c>
      <c r="P6" s="39" t="s">
        <v>504</v>
      </c>
      <c r="Q6" t="s">
        <v>505</v>
      </c>
    </row>
    <row r="7" spans="2:19" ht="15" customHeight="1">
      <c r="B7" s="42" t="s">
        <v>514</v>
      </c>
      <c r="C7" s="42" t="s">
        <v>466</v>
      </c>
      <c r="D7" s="43" t="s">
        <v>485</v>
      </c>
      <c r="E7" s="42" t="s">
        <v>1047</v>
      </c>
      <c r="F7" s="340">
        <v>31.536000000000001</v>
      </c>
      <c r="G7" s="42"/>
      <c r="H7" s="42"/>
      <c r="I7" s="44">
        <v>1</v>
      </c>
      <c r="K7" t="s">
        <v>509</v>
      </c>
      <c r="L7" s="42" t="s">
        <v>514</v>
      </c>
      <c r="M7" s="39" t="s">
        <v>466</v>
      </c>
      <c r="N7" s="40" t="s">
        <v>506</v>
      </c>
      <c r="O7" s="39" t="s">
        <v>484</v>
      </c>
      <c r="P7" s="39" t="s">
        <v>504</v>
      </c>
      <c r="Q7" t="s">
        <v>505</v>
      </c>
    </row>
    <row r="8" spans="2:19" ht="15" customHeight="1">
      <c r="B8" s="42" t="s">
        <v>514</v>
      </c>
      <c r="C8" s="42" t="s">
        <v>467</v>
      </c>
      <c r="D8" s="43" t="s">
        <v>485</v>
      </c>
      <c r="E8" s="42" t="s">
        <v>1047</v>
      </c>
      <c r="F8" s="340">
        <v>31.536000000000001</v>
      </c>
      <c r="G8" s="42"/>
      <c r="H8" s="42"/>
      <c r="I8" s="44">
        <v>1</v>
      </c>
      <c r="K8" t="s">
        <v>509</v>
      </c>
      <c r="L8" s="42" t="s">
        <v>514</v>
      </c>
      <c r="M8" s="39" t="s">
        <v>467</v>
      </c>
      <c r="N8" s="40" t="s">
        <v>507</v>
      </c>
      <c r="O8" s="39" t="s">
        <v>484</v>
      </c>
      <c r="P8" s="39" t="s">
        <v>504</v>
      </c>
      <c r="Q8" t="s">
        <v>505</v>
      </c>
    </row>
    <row r="9" spans="2:19" ht="15" customHeight="1">
      <c r="B9" s="42" t="s">
        <v>514</v>
      </c>
      <c r="C9" s="42" t="s">
        <v>468</v>
      </c>
      <c r="D9" s="43" t="s">
        <v>485</v>
      </c>
      <c r="E9" s="42" t="s">
        <v>1047</v>
      </c>
      <c r="F9" s="340">
        <v>31.536000000000001</v>
      </c>
      <c r="G9" s="42"/>
      <c r="H9" s="42"/>
      <c r="I9" s="44">
        <v>1</v>
      </c>
      <c r="K9" t="s">
        <v>509</v>
      </c>
      <c r="L9" s="42" t="s">
        <v>514</v>
      </c>
      <c r="M9" s="39" t="s">
        <v>468</v>
      </c>
      <c r="N9" s="40" t="s">
        <v>508</v>
      </c>
      <c r="O9" s="39" t="s">
        <v>484</v>
      </c>
      <c r="P9" s="39" t="s">
        <v>504</v>
      </c>
      <c r="Q9" t="s">
        <v>505</v>
      </c>
    </row>
    <row r="10" spans="2:19">
      <c r="B10" s="42" t="s">
        <v>514</v>
      </c>
      <c r="C10" s="32" t="s">
        <v>469</v>
      </c>
      <c r="D10" s="43" t="s">
        <v>485</v>
      </c>
      <c r="E10" s="41" t="s">
        <v>473</v>
      </c>
      <c r="F10" s="340">
        <v>31.536000000000001</v>
      </c>
      <c r="G10" s="41"/>
      <c r="H10" s="41"/>
      <c r="I10" s="41">
        <v>1</v>
      </c>
      <c r="K10" s="32" t="s">
        <v>509</v>
      </c>
      <c r="L10" s="42" t="s">
        <v>514</v>
      </c>
      <c r="M10" s="32" t="s">
        <v>469</v>
      </c>
      <c r="N10" s="32" t="s">
        <v>510</v>
      </c>
      <c r="O10" s="32" t="s">
        <v>484</v>
      </c>
      <c r="P10" s="39" t="s">
        <v>504</v>
      </c>
      <c r="Q10" t="s">
        <v>505</v>
      </c>
    </row>
    <row r="11" spans="2:19">
      <c r="B11" s="42" t="s">
        <v>514</v>
      </c>
      <c r="C11" s="32" t="s">
        <v>470</v>
      </c>
      <c r="D11" s="43" t="s">
        <v>485</v>
      </c>
      <c r="E11" s="41" t="s">
        <v>473</v>
      </c>
      <c r="F11" s="340">
        <v>31.536000000000001</v>
      </c>
      <c r="G11" s="41"/>
      <c r="H11" s="41"/>
      <c r="I11" s="41">
        <v>1</v>
      </c>
      <c r="K11" s="32" t="s">
        <v>509</v>
      </c>
      <c r="L11" s="42" t="s">
        <v>514</v>
      </c>
      <c r="M11" s="32" t="s">
        <v>470</v>
      </c>
      <c r="N11" s="32" t="s">
        <v>511</v>
      </c>
      <c r="O11" s="32" t="s">
        <v>484</v>
      </c>
      <c r="P11" s="39" t="s">
        <v>504</v>
      </c>
      <c r="Q11" t="s">
        <v>505</v>
      </c>
    </row>
    <row r="12" spans="2:19">
      <c r="B12" s="42" t="s">
        <v>514</v>
      </c>
      <c r="C12" s="32" t="s">
        <v>471</v>
      </c>
      <c r="D12" s="43" t="s">
        <v>485</v>
      </c>
      <c r="E12" s="41" t="s">
        <v>473</v>
      </c>
      <c r="F12" s="340">
        <v>31.536000000000001</v>
      </c>
      <c r="G12" s="41"/>
      <c r="H12" s="41"/>
      <c r="I12" s="41">
        <v>1</v>
      </c>
      <c r="K12" s="32" t="s">
        <v>509</v>
      </c>
      <c r="L12" s="42" t="s">
        <v>514</v>
      </c>
      <c r="M12" s="32" t="s">
        <v>471</v>
      </c>
      <c r="N12" s="32" t="s">
        <v>512</v>
      </c>
      <c r="O12" s="32" t="s">
        <v>484</v>
      </c>
      <c r="P12" s="39" t="s">
        <v>504</v>
      </c>
      <c r="Q12" t="s">
        <v>505</v>
      </c>
    </row>
    <row r="13" spans="2:19">
      <c r="B13" s="42" t="s">
        <v>514</v>
      </c>
      <c r="C13" s="32" t="s">
        <v>472</v>
      </c>
      <c r="D13" s="43" t="s">
        <v>485</v>
      </c>
      <c r="E13" s="41" t="s">
        <v>473</v>
      </c>
      <c r="F13" s="340">
        <v>31.536000000000001</v>
      </c>
      <c r="G13" s="41"/>
      <c r="H13" s="41"/>
      <c r="I13" s="41">
        <v>1</v>
      </c>
      <c r="K13" s="32" t="s">
        <v>509</v>
      </c>
      <c r="L13" s="42" t="s">
        <v>514</v>
      </c>
      <c r="M13" s="32" t="s">
        <v>472</v>
      </c>
      <c r="N13" s="32" t="s">
        <v>513</v>
      </c>
      <c r="O13" s="32" t="s">
        <v>484</v>
      </c>
      <c r="P13" s="39" t="s">
        <v>504</v>
      </c>
      <c r="Q13" t="s">
        <v>505</v>
      </c>
    </row>
    <row r="14" spans="2:19">
      <c r="B14" s="42" t="s">
        <v>514</v>
      </c>
      <c r="C14" s="50" t="s">
        <v>533</v>
      </c>
      <c r="D14" s="43" t="s">
        <v>535</v>
      </c>
      <c r="E14" s="43" t="s">
        <v>485</v>
      </c>
      <c r="F14" s="340">
        <v>31.536000000000001</v>
      </c>
      <c r="G14" s="43"/>
      <c r="H14" s="41"/>
      <c r="I14" s="51">
        <v>0.88</v>
      </c>
      <c r="K14" s="32" t="s">
        <v>509</v>
      </c>
      <c r="L14" s="42" t="s">
        <v>514</v>
      </c>
      <c r="M14" s="50" t="s">
        <v>533</v>
      </c>
      <c r="N14" s="50" t="s">
        <v>534</v>
      </c>
      <c r="O14" s="32" t="s">
        <v>484</v>
      </c>
      <c r="P14" s="39" t="s">
        <v>504</v>
      </c>
      <c r="Q14" t="s">
        <v>505</v>
      </c>
    </row>
  </sheetData>
  <mergeCells count="1">
    <mergeCell ref="K1:M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opLeftCell="M1" workbookViewId="0">
      <selection activeCell="S12" sqref="S12"/>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6" t="s">
        <v>656</v>
      </c>
      <c r="B3" s="316"/>
      <c r="C3" s="317" t="s">
        <v>1253</v>
      </c>
      <c r="D3" s="318"/>
      <c r="E3" s="318"/>
      <c r="F3" s="318"/>
      <c r="G3" s="318"/>
      <c r="H3" s="318"/>
      <c r="I3" s="318"/>
      <c r="J3" s="318"/>
      <c r="K3" s="318"/>
      <c r="L3" s="318"/>
      <c r="M3" s="318"/>
    </row>
    <row r="4" spans="1:13" ht="12.75" customHeight="1">
      <c r="A4" s="319" t="s">
        <v>654</v>
      </c>
      <c r="B4" s="319"/>
      <c r="C4" s="273">
        <v>2020</v>
      </c>
      <c r="D4" s="273">
        <v>2025</v>
      </c>
      <c r="E4" s="273">
        <v>2030</v>
      </c>
      <c r="F4" s="273">
        <v>2040</v>
      </c>
      <c r="G4" s="273">
        <v>2050</v>
      </c>
      <c r="H4" s="273">
        <v>2025</v>
      </c>
      <c r="I4" s="273">
        <v>2025</v>
      </c>
      <c r="J4" s="273">
        <v>2050</v>
      </c>
      <c r="K4" s="273">
        <v>2050</v>
      </c>
      <c r="L4" s="273" t="s">
        <v>653</v>
      </c>
      <c r="M4" s="273" t="s">
        <v>653</v>
      </c>
    </row>
    <row r="5" spans="1:13">
      <c r="A5" s="320" t="s">
        <v>652</v>
      </c>
      <c r="B5" s="320"/>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5" t="s">
        <v>1231</v>
      </c>
      <c r="C55" s="315"/>
      <c r="D55" s="315"/>
      <c r="E55" s="315"/>
      <c r="F55" s="315"/>
      <c r="G55" s="315"/>
      <c r="H55" s="315"/>
      <c r="I55" s="315"/>
      <c r="J55" s="315"/>
      <c r="K55" s="315"/>
      <c r="L55" s="315"/>
      <c r="M55" s="315"/>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1" t="s">
        <v>994</v>
      </c>
      <c r="C15" s="104" t="s">
        <v>966</v>
      </c>
      <c r="D15" s="104" t="s">
        <v>958</v>
      </c>
      <c r="E15" s="80">
        <v>377</v>
      </c>
      <c r="F15" s="80">
        <f>3865.58537571818+4239.85897298597</f>
        <v>8105.4443487041499</v>
      </c>
      <c r="G15" s="107" t="s">
        <v>434</v>
      </c>
      <c r="I15" s="301">
        <v>1270</v>
      </c>
      <c r="J15">
        <v>5162</v>
      </c>
    </row>
    <row r="16" spans="2:30" ht="15">
      <c r="B16" s="322"/>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1" t="s">
        <v>988</v>
      </c>
      <c r="C19" s="104" t="s">
        <v>962</v>
      </c>
      <c r="D19" s="104" t="s">
        <v>958</v>
      </c>
      <c r="E19" s="128">
        <v>187</v>
      </c>
      <c r="F19" s="128">
        <f>3827.00918674286+8801.47775520002</f>
        <v>12628.48694194288</v>
      </c>
      <c r="G19" s="105" t="s">
        <v>446</v>
      </c>
      <c r="I19" s="301">
        <v>754</v>
      </c>
      <c r="J19">
        <v>32806</v>
      </c>
    </row>
    <row r="20" spans="2:18" ht="16.5" customHeight="1">
      <c r="B20" s="322"/>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3" t="s">
        <v>1309</v>
      </c>
      <c r="R21" s="323"/>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36" zoomScale="70" zoomScaleNormal="70" workbookViewId="0">
      <selection activeCell="D67" sqref="D67"/>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1296</v>
      </c>
      <c r="H3" s="325"/>
      <c r="I3" s="325"/>
      <c r="J3" s="325"/>
    </row>
    <row r="4" spans="1:63" ht="36" customHeight="1" thickBot="1">
      <c r="A4" s="2" t="s">
        <v>1</v>
      </c>
      <c r="C4" s="2" t="s">
        <v>464</v>
      </c>
      <c r="E4" s="2" t="s">
        <v>1294</v>
      </c>
      <c r="G4" s="2" t="s">
        <v>1295</v>
      </c>
      <c r="H4" s="2" t="s">
        <v>1297</v>
      </c>
      <c r="I4" s="2" t="s">
        <v>1298</v>
      </c>
      <c r="J4" s="2" t="s">
        <v>1299</v>
      </c>
    </row>
    <row r="5" spans="1:63">
      <c r="A5" s="22">
        <v>0.01</v>
      </c>
      <c r="C5" s="22">
        <v>0.6</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1058</v>
      </c>
      <c r="E10" s="324"/>
      <c r="AI10" s="324" t="s">
        <v>1057</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1056</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17.219455200000002</v>
      </c>
      <c r="E52" s="26">
        <f>SUMIFS(Table1[SumHD_TJ],Table1[Region],$E$51,Table1[Group],A52)/1000*E5*$C$5</f>
        <v>0</v>
      </c>
      <c r="F52" s="26">
        <f>SUMIFS(Table1[SumHD_TJ],Table1[Region],$F$51,Table1[Group],A52)/1000*E5*$C$5</f>
        <v>11.334729599999999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2.4792534000000002</v>
      </c>
      <c r="S52">
        <f>SUMIFS(Table1[SumHD_TJ],Table1[Region],$S$51,Table1[Group],A52)/1000*E5*$C$5</f>
        <v>0</v>
      </c>
      <c r="T52">
        <f>SUMIFS(Table1[SumHD_TJ],Table1[Region],$T$51,Table1[Group],A52)/1000*E5*$C$5</f>
        <v>1.2621852</v>
      </c>
      <c r="U52">
        <f>SUMIFS(Table1[SumHD_TJ],Table1[Region],$U$51,Table1[Group],A52)/1000*E5*$C$5</f>
        <v>0</v>
      </c>
      <c r="V52">
        <f>SUMIFS(Table1[SumHD_TJ],Table1[Region],$V$51,Table1[Group],A52)/1000*E5*$C$5</f>
        <v>0.74873159999999983</v>
      </c>
      <c r="W52">
        <f>SUMIFS(Table1[SumHD_TJ],Table1[Region],$W$51,Table1[Group],A52)/1000*E5*$C$5</f>
        <v>1.3945554</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17.219455200000002</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12.988517399999997</v>
      </c>
      <c r="E53" s="26">
        <f>SUMIFS(Table1[SumHD_TJ],Table1[Region],$E$51,Table1[Group],A53)/1000*E5*$C$5</f>
        <v>0</v>
      </c>
      <c r="F53" s="26">
        <f>SUMIFS(Table1[SumHD_TJ],Table1[Region],$F$51,Table1[Group],A53)/1000*E5*$C$5</f>
        <v>1.5170706</v>
      </c>
      <c r="G53" s="26">
        <f>SUMIFS(Table1[SumHD_TJ],Table1[Region],$G$51,Table1[Group],A53)/1000*E5*$C$5</f>
        <v>1.4414004000000002</v>
      </c>
      <c r="H53" s="26">
        <f>SUMIFS(Table1[SumHD_TJ],Table1[Region],$H$51,Table1[Group],A53)/1000*E5*$C$5</f>
        <v>0.70716239999999997</v>
      </c>
      <c r="I53" s="26">
        <f>SUMIFS(Table1[SumHD_TJ],Table1[Region],$I$51,Table1[Group],A53)/1000*E5*$C$5</f>
        <v>0.40115519999999999</v>
      </c>
      <c r="J53" s="26">
        <f>SUMIFS(Table1[SumHD_TJ],Table1[Region],$J$51,Table1[Group],A53)/1000*E5*$C$5</f>
        <v>0.22465619999999997</v>
      </c>
      <c r="K53" s="26">
        <f>SUMIFS(Table1[SumHD_TJ],Table1[Region],$K$51,Table1[Group],A53)/1000*E5*$C$5</f>
        <v>0.87242400000000009</v>
      </c>
      <c r="L53" s="26">
        <f>SUMIFS(Table1[SumHD_TJ],Table1[Region],$L$51,Table1[Group],A53)/1000*E5*$C$5</f>
        <v>0.99106200000000011</v>
      </c>
      <c r="M53" s="26">
        <f>SUMIFS(Table1[SumHD_TJ],Table1[Region],$M$51,Table1[Group],A53)/1000*E5*$C$5</f>
        <v>0.39943800000000002</v>
      </c>
      <c r="N53">
        <f>SUMIFS(Table1[SumHD_TJ],Table1[Region],$N$51,Table1[Group],A53)/1000*E5*$C$5</f>
        <v>0.27295379999999997</v>
      </c>
      <c r="O53">
        <f>SUMIFS(Table1[SumHD_TJ],Table1[Region],$O$51,Table1[Group],A53)/1000*E5*$C$5</f>
        <v>0.69422399999999984</v>
      </c>
      <c r="P53">
        <f>SUMIFS(Table1[SumHD_TJ],Table1[Region],$P$51,Table1[Group],A53)/1000*E5*$C$5</f>
        <v>0.63577439999999996</v>
      </c>
      <c r="Q53">
        <f>SUMIFS(Table1[SumHD_TJ],Table1[Region],$Q$51,Table1[Group],A53)/1000*E5*$C$5</f>
        <v>0.52138079999999998</v>
      </c>
      <c r="R53">
        <f>SUMIFS(Table1[SumHD_TJ],Table1[Region],$R$51,Table1[Group],A53)/1000*E5*$C$5</f>
        <v>0.90543419999999986</v>
      </c>
      <c r="S53">
        <f>SUMIFS(Table1[SumHD_TJ],Table1[Region],$S$51,Table1[Group],A53)/1000*E5*$C$5</f>
        <v>0</v>
      </c>
      <c r="T53">
        <f>SUMIFS(Table1[SumHD_TJ],Table1[Region],$T$51,Table1[Group],A53)/1000*E5*$C$5</f>
        <v>2.8754999999999999E-2</v>
      </c>
      <c r="U53">
        <f>SUMIFS(Table1[SumHD_TJ],Table1[Region],$U$51,Table1[Group],A53)/1000*E5*$C$5</f>
        <v>0.62762040000000008</v>
      </c>
      <c r="V53">
        <f>SUMIFS(Table1[SumHD_TJ],Table1[Region],$V$51,Table1[Group],A53)/1000*E5*$C$5</f>
        <v>0.17126639999999999</v>
      </c>
      <c r="W53">
        <f>SUMIFS(Table1[SumHD_TJ],Table1[Region],$W$51,Table1[Group],A53)/1000*E5*$C$5</f>
        <v>0.17315639999999996</v>
      </c>
      <c r="X53">
        <f>SUMIFS(Table1[SumHD_TJ],Table1[Region],$X$51,Table1[Group],A53)/1000*E5*$C$5</f>
        <v>0.114507</v>
      </c>
      <c r="Y53">
        <f>SUMIFS(Table1[SumHD_TJ],Table1[Region],$Y$51,Table1[Group],A53)/1000*E5*$C$5</f>
        <v>0.31711499999999998</v>
      </c>
      <c r="Z53">
        <f>SUMIFS(Table1[SumHD_TJ],Table1[Region],$Z$51,Table1[Group],A53)/1000*E5*$C$5</f>
        <v>0.52484219999999993</v>
      </c>
      <c r="AA53">
        <f>SUMIFS(Table1[SumHD_TJ],Table1[Region],$AA$51,Table1[Group],A53)/1000*E5*$C$5</f>
        <v>0.41642100000000004</v>
      </c>
      <c r="AB53">
        <f>SUMIFS(Table1[SumHD_TJ],Table1[Region],$AB$51,Table1[Group],A53)/1000*E5*$C$5</f>
        <v>0.274509</v>
      </c>
      <c r="AC53">
        <f>SUMIFS(Table1[SumHD_TJ],Table1[Region],$AC$51,Table1[Group],A53)/1000*E5*$C$5</f>
        <v>0.62634059999999991</v>
      </c>
      <c r="AD53">
        <f>SUMIFS(Table1[SumHD_TJ],Table1[Region],$AD$51,Table1[Group],A53)/1000*E5*$C$5</f>
        <v>0.1298484</v>
      </c>
      <c r="AE53" s="26">
        <f t="shared" ref="AE53:AE55" si="19">D53</f>
        <v>12.988517399999997</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5.5573613999999987</v>
      </c>
      <c r="E54" s="26">
        <f>SUMIFS(Table1[SumHD_TJ],Table1[Region],$E$51,Table1[Group],A54)/1000*E5*$C$5</f>
        <v>0.30286440000000003</v>
      </c>
      <c r="F54" s="26">
        <f>SUMIFS(Table1[SumHD_TJ],Table1[Region],$F$51,Table1[Group],A54)/1000*E5*$C$5</f>
        <v>0.42239339999999997</v>
      </c>
      <c r="G54" s="26">
        <f>SUMIFS(Table1[SumHD_TJ],Table1[Region],$G$51,Table1[Group],A54)/1000*E5*$C$5</f>
        <v>0.40736520000000004</v>
      </c>
      <c r="H54" s="26">
        <f>SUMIFS(Table1[SumHD_TJ],Table1[Region],$H$51,Table1[Group],A54)/1000*E5*$C$5</f>
        <v>7.7630400000000002E-2</v>
      </c>
      <c r="I54" s="26">
        <f>SUMIFS(Table1[SumHD_TJ],Table1[Region],$I$51,Table1[Group],A54)/1000*E5*$C$5</f>
        <v>2.24748E-2</v>
      </c>
      <c r="J54" s="26">
        <f>SUMIFS(Table1[SumHD_TJ],Table1[Region],$J$51,Table1[Group],A54)/1000*E5*$C$5</f>
        <v>4.3443000000000002E-2</v>
      </c>
      <c r="K54" s="26">
        <f>SUMIFS(Table1[SumHD_TJ],Table1[Region],$K$51,Table1[Group],A54)/1000*E5*$C$5</f>
        <v>3.4462799999999995E-2</v>
      </c>
      <c r="L54" s="26">
        <f>SUMIFS(Table1[SumHD_TJ],Table1[Region],$L$51,Table1[Group],A54)/1000*E5*$C$5</f>
        <v>0.77218379999999975</v>
      </c>
      <c r="M54" s="26">
        <f>SUMIFS(Table1[SumHD_TJ],Table1[Region],$M$51,Table1[Group],A54)/1000*E5*$C$5</f>
        <v>0.1123794</v>
      </c>
      <c r="N54">
        <f>SUMIFS(Table1[SumHD_TJ],Table1[Region],$N$51,Table1[Group],A54)/1000*E5*$C$5</f>
        <v>0</v>
      </c>
      <c r="O54">
        <f>SUMIFS(Table1[SumHD_TJ],Table1[Region],$O$51,Table1[Group],A54)/1000*E5*$C$5</f>
        <v>0.1399572</v>
      </c>
      <c r="P54">
        <f>SUMIFS(Table1[SumHD_TJ],Table1[Region],$P$51,Table1[Group],A54)/1000*E5*$C$5</f>
        <v>0.36135179999999995</v>
      </c>
      <c r="Q54">
        <f>SUMIFS(Table1[SumHD_TJ],Table1[Region],$Q$51,Table1[Group],A54)/1000*E5*$C$5</f>
        <v>6.3622799999999993E-2</v>
      </c>
      <c r="R54">
        <f>SUMIFS(Table1[SumHD_TJ],Table1[Region],$R$51,Table1[Group],A54)/1000*E5*$C$5</f>
        <v>0.6017652</v>
      </c>
      <c r="S54">
        <f>SUMIFS(Table1[SumHD_TJ],Table1[Region],$S$51,Table1[Group],A54)/1000*E5*$C$5</f>
        <v>0.48642660000000004</v>
      </c>
      <c r="T54">
        <f>SUMIFS(Table1[SumHD_TJ],Table1[Region],$T$51,Table1[Group],A54)/1000*E5*$C$5</f>
        <v>0.28236600000000006</v>
      </c>
      <c r="U54">
        <f>SUMIFS(Table1[SumHD_TJ],Table1[Region],$U$51,Table1[Group],A54)/1000*E5*$C$5</f>
        <v>0.1430082</v>
      </c>
      <c r="V54">
        <f>SUMIFS(Table1[SumHD_TJ],Table1[Region],$V$51,Table1[Group],A54)/1000*E5*$C$5</f>
        <v>0.16747559999999997</v>
      </c>
      <c r="W54">
        <f>SUMIFS(Table1[SumHD_TJ],Table1[Region],$W$51,Table1[Group],A54)/1000*E5*$C$5</f>
        <v>0.34534619999999999</v>
      </c>
      <c r="X54">
        <f>SUMIFS(Table1[SumHD_TJ],Table1[Region],$X$51,Table1[Group],A54)/1000*E5*$C$5</f>
        <v>2.1178799999999998E-2</v>
      </c>
      <c r="Y54">
        <f>SUMIFS(Table1[SumHD_TJ],Table1[Region],$Y$51,Table1[Group],A54)/1000*E5*$C$5</f>
        <v>0.26751599999999998</v>
      </c>
      <c r="Z54">
        <f>SUMIFS(Table1[SumHD_TJ],Table1[Region],$Z$51,Table1[Group],A54)/1000*E5*$C$5</f>
        <v>5.4324000000000004E-2</v>
      </c>
      <c r="AA54">
        <f>SUMIFS(Table1[SumHD_TJ],Table1[Region],$AA$51,Table1[Group],A54)/1000*E5*$C$5</f>
        <v>6.5604599999999999E-2</v>
      </c>
      <c r="AB54">
        <f>SUMIFS(Table1[SumHD_TJ],Table1[Region],$AB$51,Table1[Group],A54)/1000*E5*$C$5</f>
        <v>0.11455560000000001</v>
      </c>
      <c r="AC54">
        <f>SUMIFS(Table1[SumHD_TJ],Table1[Region],$AC$51,Table1[Group],A54)/1000*E5*$C$5</f>
        <v>6.6911399999999996E-2</v>
      </c>
      <c r="AD54">
        <f>SUMIFS(Table1[SumHD_TJ],Table1[Region],$AD$51,Table1[Group],A54)/1000*E5*$C$5</f>
        <v>0.18075420000000003</v>
      </c>
      <c r="AE54" s="26">
        <f t="shared" si="19"/>
        <v>5.5573613999999987</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1.3696074000000005</v>
      </c>
      <c r="E55" s="26">
        <f>SUMIFS(Table1[SumHD_TJ],Table1[Region],$E$51,Table1[Group],A55)/1000*E5*$C$5</f>
        <v>4.1812200000000001E-2</v>
      </c>
      <c r="F55" s="26">
        <f>SUMIFS(Table1[SumHD_TJ],Table1[Region],$F$51,Table1[Group],A55)/1000*E5*$C$5</f>
        <v>6.8256000000000002E-3</v>
      </c>
      <c r="G55" s="26">
        <f>SUMIFS(Table1[SumHD_TJ],Table1[Region],$G$51,Table1[Group],A55)/1000*E5*$C$5</f>
        <v>5.4820800000000017E-2</v>
      </c>
      <c r="H55" s="26">
        <f>SUMIFS(Table1[SumHD_TJ],Table1[Region],$H$51,Table1[Group],A55)/1000*E5*$C$5</f>
        <v>2.81718E-2</v>
      </c>
      <c r="I55" s="26">
        <f>SUMIFS(Table1[SumHD_TJ],Table1[Region],$I$51,Table1[Group],A55)/1000*E5*$C$5</f>
        <v>3.8804399999999989E-2</v>
      </c>
      <c r="J55" s="26">
        <f>SUMIFS(Table1[SumHD_TJ],Table1[Region],$J$51,Table1[Group],A55)/1000*E5*$C$5</f>
        <v>1.31004E-2</v>
      </c>
      <c r="K55" s="26">
        <f>SUMIFS(Table1[SumHD_TJ],Table1[Region],$K$51,Table1[Group],A55)/1000*E5*$C$5</f>
        <v>5.2936199999999996E-2</v>
      </c>
      <c r="L55" s="26">
        <f>SUMIFS(Table1[SumHD_TJ],Table1[Region],$L$51,Table1[Group],A55)/1000*E5*$C$5</f>
        <v>1.8511199999999998E-2</v>
      </c>
      <c r="M55" s="26">
        <f>SUMIFS(Table1[SumHD_TJ],Table1[Region],$M$51,Table1[Group],A55)/1000*E5*$C$5</f>
        <v>4.1207399999999998E-2</v>
      </c>
      <c r="N55">
        <f>SUMIFS(Table1[SumHD_TJ],Table1[Region],$N$51,Table1[Group],A55)/1000*E5*$C$5</f>
        <v>1.84788E-2</v>
      </c>
      <c r="O55">
        <f>SUMIFS(Table1[SumHD_TJ],Table1[Region],$O$51,Table1[Group],A55)/1000*E5*$C$5</f>
        <v>6.7267799999999989E-2</v>
      </c>
      <c r="P55">
        <f>SUMIFS(Table1[SumHD_TJ],Table1[Region],$P$51,Table1[Group],A55)/1000*E5*$C$5</f>
        <v>7.7165999999999998E-2</v>
      </c>
      <c r="Q55">
        <f>SUMIFS(Table1[SumHD_TJ],Table1[Region],$Q$51,Table1[Group],A55)/1000*E5*$C$5</f>
        <v>4.8610800000000003E-2</v>
      </c>
      <c r="R55">
        <f>SUMIFS(Table1[SumHD_TJ],Table1[Region],$R$51,Table1[Group],A55)/1000*E5*$C$5</f>
        <v>0.15073020000000001</v>
      </c>
      <c r="S55">
        <f>SUMIFS(Table1[SumHD_TJ],Table1[Region],$S$51,Table1[Group],A55)/1000*E5*$C$5</f>
        <v>9.6903000000000003E-2</v>
      </c>
      <c r="T55">
        <f>SUMIFS(Table1[SumHD_TJ],Table1[Region],$T$51,Table1[Group],A55)/1000*E5*$C$5</f>
        <v>0.11762279999999997</v>
      </c>
      <c r="U55">
        <f>SUMIFS(Table1[SumHD_TJ],Table1[Region],$U$51,Table1[Group],A55)/1000*E5*$C$5</f>
        <v>2.3824800000000004E-2</v>
      </c>
      <c r="V55">
        <f>SUMIFS(Table1[SumHD_TJ],Table1[Region],$V$51,Table1[Group],A55)/1000*E5*$C$5</f>
        <v>4.1455799999999994E-2</v>
      </c>
      <c r="W55">
        <f>SUMIFS(Table1[SumHD_TJ],Table1[Region],$W$51,Table1[Group],A55)/1000*E5*$C$5</f>
        <v>6.5820599999999993E-2</v>
      </c>
      <c r="X55">
        <f>SUMIFS(Table1[SumHD_TJ],Table1[Region],$X$51,Table1[Group],A55)/1000*E5*$C$5</f>
        <v>3.0304799999999996E-2</v>
      </c>
      <c r="Y55">
        <f>SUMIFS(Table1[SumHD_TJ],Table1[Region],$Y$51,Table1[Group],A55)/1000*E5*$C$5</f>
        <v>5.6003399999999995E-2</v>
      </c>
      <c r="Z55">
        <f>SUMIFS(Table1[SumHD_TJ],Table1[Region],$Z$51,Table1[Group],A55)/1000*E5*$C$5</f>
        <v>2.4904799999999998E-2</v>
      </c>
      <c r="AA55">
        <f>SUMIFS(Table1[SumHD_TJ],Table1[Region],$AA$51,Table1[Group],A55)/1000*E5*$C$5</f>
        <v>5.3071199999999999E-2</v>
      </c>
      <c r="AB55">
        <f>SUMIFS(Table1[SumHD_TJ],Table1[Region],$AB$51,Table1[Group],A55)/1000*E5*$C$5</f>
        <v>2.5920000000000002E-2</v>
      </c>
      <c r="AC55">
        <f>SUMIFS(Table1[SumHD_TJ],Table1[Region],$AC$51,Table1[Group],A55)/1000*E5*$C$5</f>
        <v>0.15492600000000004</v>
      </c>
      <c r="AD55">
        <f>SUMIFS(Table1[SumHD_TJ],Table1[Region],$AD$51,Table1[Group],A55)/1000*E5*$C$5</f>
        <v>2.04066E-2</v>
      </c>
      <c r="AE55" s="26">
        <f t="shared" si="19"/>
        <v>1.3696074000000005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11.479636800000003</v>
      </c>
      <c r="E59" s="26">
        <f>SUMIFS(Table1[SumHD_TJ],Table1[Region],$E$51,Table1[Group],A59)/1000*E5*(1-$C$5)</f>
        <v>0</v>
      </c>
      <c r="F59" s="26">
        <f>SUMIFS(Table1[SumHD_TJ],Table1[Region],$F$51,Table1[Group],A59)/1000*E5*(1-$C$5)</f>
        <v>7.5564864000000007</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1.6528356000000004</v>
      </c>
      <c r="S59">
        <f>SUMIFS(Table1[SumHD_TJ],Table1[Region],$S$51,Table1[Group],A59)/1000*E5*(1-$C$5)</f>
        <v>0</v>
      </c>
      <c r="T59">
        <f>SUMIFS(Table1[SumHD_TJ],Table1[Region],$T$51,Table1[Group],A59)/1000*E5*(1-$C$5)</f>
        <v>0.84145680000000012</v>
      </c>
      <c r="U59">
        <f>SUMIFS(Table1[SumHD_TJ],Table1[Region],$U$51,Table1[Group],A59)/1000*E5*(1-$C$5)</f>
        <v>0</v>
      </c>
      <c r="V59">
        <f>SUMIFS(Table1[SumHD_TJ],Table1[Region],$V$51,Table1[Group],A59)/1000*E5*(1-$C$5)</f>
        <v>0.49915439999999994</v>
      </c>
      <c r="W59">
        <f>SUMIFS(Table1[SumHD_TJ],Table1[Region],$W$51,Table1[Group],A59)/1000*E5*(1-$C$5)</f>
        <v>0.92970360000000007</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11.479636800000003</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8.6590115999999977</v>
      </c>
      <c r="E60" s="26">
        <f>SUMIFS(Table1[SumHD_TJ],Table1[Region],$E$51,Table1[Group],A60)/1000*E5*(1-$C$5)</f>
        <v>0</v>
      </c>
      <c r="F60" s="26">
        <f>SUMIFS(Table1[SumHD_TJ],Table1[Region],$F$51,Table1[Group],A60)/1000*E5*(1-$C$5)</f>
        <v>1.0113804</v>
      </c>
      <c r="G60" s="26">
        <f>SUMIFS(Table1[SumHD_TJ],Table1[Region],$G$51,Table1[Group],A60)/1000*E5*(1-$C$5)</f>
        <v>0.96093360000000028</v>
      </c>
      <c r="H60" s="26">
        <f>SUMIFS(Table1[SumHD_TJ],Table1[Region],$H$51,Table1[Group],A60)/1000*E5*(1-$C$5)</f>
        <v>0.47144160000000002</v>
      </c>
      <c r="I60" s="26">
        <f>SUMIFS(Table1[SumHD_TJ],Table1[Region],$I$51,Table1[Group],A60)/1000*E5*(1-$C$5)</f>
        <v>0.26743679999999997</v>
      </c>
      <c r="J60" s="26">
        <f>SUMIFS(Table1[SumHD_TJ],Table1[Region],$J$51,Table1[Group],A60)/1000*E5*(1-$C$5)</f>
        <v>0.14977079999999998</v>
      </c>
      <c r="K60" s="26">
        <f>SUMIFS(Table1[SumHD_TJ],Table1[Region],$K$51,Table1[Group],A60)/1000*E5*(1-$C$5)</f>
        <v>0.58161600000000013</v>
      </c>
      <c r="L60" s="26">
        <f>SUMIFS(Table1[SumHD_TJ],Table1[Region],$L$51,Table1[Group],A60)/1000*E5*(1-$C$5)</f>
        <v>0.66070800000000007</v>
      </c>
      <c r="M60" s="26">
        <f>SUMIFS(Table1[SumHD_TJ],Table1[Region],$M$51,Table1[Group],A60)/1000*E5*(1-$C$5)</f>
        <v>0.26629200000000003</v>
      </c>
      <c r="N60">
        <f>SUMIFS(Table1[SumHD_TJ],Table1[Region],$N$51,Table1[Group],A60)/1000*E5*(1-$C$5)</f>
        <v>0.1819692</v>
      </c>
      <c r="O60">
        <f>SUMIFS(Table1[SumHD_TJ],Table1[Region],$O$51,Table1[Group],A60)/1000*E5*(1-$C$5)</f>
        <v>0.46281599999999995</v>
      </c>
      <c r="P60">
        <f>SUMIFS(Table1[SumHD_TJ],Table1[Region],$P$51,Table1[Group],A60)/1000*E5*(1-$C$5)</f>
        <v>0.42384959999999999</v>
      </c>
      <c r="Q60">
        <f>SUMIFS(Table1[SumHD_TJ],Table1[Region],$Q$51,Table1[Group],A60)/1000*E5*(1-$C$5)</f>
        <v>0.34758720000000004</v>
      </c>
      <c r="R60">
        <f>SUMIFS(Table1[SumHD_TJ],Table1[Region],$R$51,Table1[Group],A60)/1000*E5*(1-$C$5)</f>
        <v>0.60362280000000001</v>
      </c>
      <c r="S60">
        <f>SUMIFS(Table1[SumHD_TJ],Table1[Region],$S$51,Table1[Group],A60)/1000*E5*(1-$C$5)</f>
        <v>0</v>
      </c>
      <c r="T60">
        <f>SUMIFS(Table1[SumHD_TJ],Table1[Region],$T$51,Table1[Group],A60)/1000*E5*(1-$C$5)</f>
        <v>1.9170000000000003E-2</v>
      </c>
      <c r="U60">
        <f>SUMIFS(Table1[SumHD_TJ],Table1[Region],$U$51,Table1[Group],A60)/1000*E5*(1-$C$5)</f>
        <v>0.41841360000000005</v>
      </c>
      <c r="V60">
        <f>SUMIFS(Table1[SumHD_TJ],Table1[Region],$V$51,Table1[Group],A60)/1000*E5*(1-$C$5)</f>
        <v>0.11417759999999999</v>
      </c>
      <c r="W60">
        <f>SUMIFS(Table1[SumHD_TJ],Table1[Region],$W$51,Table1[Group],A60)/1000*E5*(1-$C$5)</f>
        <v>0.11543759999999999</v>
      </c>
      <c r="X60">
        <f>SUMIFS(Table1[SumHD_TJ],Table1[Region],$X$51,Table1[Group],A60)/1000*E5*(1-$C$5)</f>
        <v>7.6338000000000017E-2</v>
      </c>
      <c r="Y60">
        <f>SUMIFS(Table1[SumHD_TJ],Table1[Region],$Y$51,Table1[Group],A60)/1000*E5*(1-$C$5)</f>
        <v>0.21141000000000001</v>
      </c>
      <c r="Z60">
        <f>SUMIFS(Table1[SumHD_TJ],Table1[Region],$Z$51,Table1[Group],A60)/1000*E5*(1-$C$5)</f>
        <v>0.34989480000000001</v>
      </c>
      <c r="AA60">
        <f>SUMIFS(Table1[SumHD_TJ],Table1[Region],$AA$51,Table1[Group],A60)/1000*E5*(1-$C$5)</f>
        <v>0.27761400000000003</v>
      </c>
      <c r="AB60">
        <f>SUMIFS(Table1[SumHD_TJ],Table1[Region],$AB$51,Table1[Group],A60)/1000*E5*(1-$C$5)</f>
        <v>0.183006</v>
      </c>
      <c r="AC60">
        <f>SUMIFS(Table1[SumHD_TJ],Table1[Region],$AC$51,Table1[Group],A60)/1000*E5*(1-$C$5)</f>
        <v>0.4175604</v>
      </c>
      <c r="AD60">
        <f>SUMIFS(Table1[SumHD_TJ],Table1[Region],$AD$51,Table1[Group],A60)/1000*E5*(1-$C$5)</f>
        <v>8.6565600000000006E-2</v>
      </c>
      <c r="AE60" s="26">
        <f t="shared" ref="AE60:AE62" si="20">D60</f>
        <v>8.6590115999999977</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3.7049075999999994</v>
      </c>
      <c r="E61" s="26">
        <f>SUMIFS(Table1[SumHD_TJ],Table1[Region],$E$51,Table1[Group],A61)/1000*E5*(1-$C$5)</f>
        <v>0.20190960000000002</v>
      </c>
      <c r="F61" s="26">
        <f>SUMIFS(Table1[SumHD_TJ],Table1[Region],$F$51,Table1[Group],A61)/1000*E5*(1-$C$5)</f>
        <v>0.2815956</v>
      </c>
      <c r="G61" s="26">
        <f>SUMIFS(Table1[SumHD_TJ],Table1[Region],$G$51,Table1[Group],A61)/1000*E5*(1-$C$5)</f>
        <v>0.27157680000000001</v>
      </c>
      <c r="H61" s="26">
        <f>SUMIFS(Table1[SumHD_TJ],Table1[Region],$H$51,Table1[Group],A61)/1000*E5*(1-$C$5)</f>
        <v>5.1753600000000004E-2</v>
      </c>
      <c r="I61" s="26">
        <f>SUMIFS(Table1[SumHD_TJ],Table1[Region],$I$51,Table1[Group],A61)/1000*E5*(1-$C$5)</f>
        <v>1.49832E-2</v>
      </c>
      <c r="J61" s="26">
        <f>SUMIFS(Table1[SumHD_TJ],Table1[Region],$J$51,Table1[Group],A61)/1000*E5*(1-$C$5)</f>
        <v>2.8962000000000005E-2</v>
      </c>
      <c r="K61" s="26">
        <f>SUMIFS(Table1[SumHD_TJ],Table1[Region],$K$51,Table1[Group],A61)/1000*E5*(1-$C$5)</f>
        <v>2.2975199999999998E-2</v>
      </c>
      <c r="L61" s="26">
        <f>SUMIFS(Table1[SumHD_TJ],Table1[Region],$L$51,Table1[Group],A61)/1000*E5*(1-$C$5)</f>
        <v>0.51478919999999995</v>
      </c>
      <c r="M61" s="26">
        <f>SUMIFS(Table1[SumHD_TJ],Table1[Region],$M$51,Table1[Group],A61)/1000*E5*(1-$C$5)</f>
        <v>7.4919600000000017E-2</v>
      </c>
      <c r="N61">
        <f>SUMIFS(Table1[SumHD_TJ],Table1[Region],$N$51,Table1[Group],A61)/1000*E5*(1-$C$5)</f>
        <v>0</v>
      </c>
      <c r="O61">
        <f>SUMIFS(Table1[SumHD_TJ],Table1[Region],$O$51,Table1[Group],A61)/1000*E5*(1-$C$5)</f>
        <v>9.3304800000000021E-2</v>
      </c>
      <c r="P61">
        <f>SUMIFS(Table1[SumHD_TJ],Table1[Region],$P$51,Table1[Group],A61)/1000*E5*(1-$C$5)</f>
        <v>0.24090119999999998</v>
      </c>
      <c r="Q61">
        <f>SUMIFS(Table1[SumHD_TJ],Table1[Region],$Q$51,Table1[Group],A61)/1000*E5*(1-$C$5)</f>
        <v>4.24152E-2</v>
      </c>
      <c r="R61">
        <f>SUMIFS(Table1[SumHD_TJ],Table1[Region],$R$51,Table1[Group],A61)/1000*E5*(1-$C$5)</f>
        <v>0.4011768</v>
      </c>
      <c r="S61">
        <f>SUMIFS(Table1[SumHD_TJ],Table1[Region],$S$51,Table1[Group],A61)/1000*E5*(1-$C$5)</f>
        <v>0.32428440000000003</v>
      </c>
      <c r="T61">
        <f>SUMIFS(Table1[SumHD_TJ],Table1[Region],$T$51,Table1[Group],A61)/1000*E5*(1-$C$5)</f>
        <v>0.18824400000000008</v>
      </c>
      <c r="U61">
        <f>SUMIFS(Table1[SumHD_TJ],Table1[Region],$U$51,Table1[Group],A61)/1000*E5*(1-$C$5)</f>
        <v>9.5338800000000001E-2</v>
      </c>
      <c r="V61">
        <f>SUMIFS(Table1[SumHD_TJ],Table1[Region],$V$51,Table1[Group],A61)/1000*E5*(1-$C$5)</f>
        <v>0.1116504</v>
      </c>
      <c r="W61">
        <f>SUMIFS(Table1[SumHD_TJ],Table1[Region],$W$51,Table1[Group],A61)/1000*E5*(1-$C$5)</f>
        <v>0.23023080000000001</v>
      </c>
      <c r="X61">
        <f>SUMIFS(Table1[SumHD_TJ],Table1[Region],$X$51,Table1[Group],A61)/1000*E5*(1-$C$5)</f>
        <v>1.4119199999999998E-2</v>
      </c>
      <c r="Y61">
        <f>SUMIFS(Table1[SumHD_TJ],Table1[Region],$Y$51,Table1[Group],A61)/1000*E5*(1-$C$5)</f>
        <v>0.178344</v>
      </c>
      <c r="Z61">
        <f>SUMIFS(Table1[SumHD_TJ],Table1[Region],$Z$51,Table1[Group],A61)/1000*E5*(1-$C$5)</f>
        <v>3.6216000000000005E-2</v>
      </c>
      <c r="AA61">
        <f>SUMIFS(Table1[SumHD_TJ],Table1[Region],$AA$51,Table1[Group],A61)/1000*E5*(1-$C$5)</f>
        <v>4.3736400000000002E-2</v>
      </c>
      <c r="AB61">
        <f>SUMIFS(Table1[SumHD_TJ],Table1[Region],$AB$51,Table1[Group],A61)/1000*E5*(1-$C$5)</f>
        <v>7.6370400000000005E-2</v>
      </c>
      <c r="AC61">
        <f>SUMIFS(Table1[SumHD_TJ],Table1[Region],$AC$51,Table1[Group],A61)/1000*E5*(1-$C$5)</f>
        <v>4.4607599999999997E-2</v>
      </c>
      <c r="AD61">
        <f>SUMIFS(Table1[SumHD_TJ],Table1[Region],$AD$51,Table1[Group],A61)/1000*E5*(1-$C$5)</f>
        <v>0.12050280000000002</v>
      </c>
      <c r="AE61" s="26">
        <f t="shared" si="20"/>
        <v>3.7049075999999994</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0.91307160000000032</v>
      </c>
      <c r="E62" s="26">
        <f>SUMIFS(Table1[SumHD_TJ],Table1[Region],$E$51,Table1[Group],A62)/1000*E5*(1-$C$5)</f>
        <v>2.7874800000000002E-2</v>
      </c>
      <c r="F62" s="26">
        <f>SUMIFS(Table1[SumHD_TJ],Table1[Region],$F$51,Table1[Group],A62)/1000*E5*(1-$C$5)</f>
        <v>4.5504000000000005E-3</v>
      </c>
      <c r="G62" s="26">
        <f>SUMIFS(Table1[SumHD_TJ],Table1[Region],$G$51,Table1[Group],A62)/1000*E5*(1-$C$5)</f>
        <v>3.6547200000000016E-2</v>
      </c>
      <c r="H62" s="26">
        <f>SUMIFS(Table1[SumHD_TJ],Table1[Region],$H$51,Table1[Group],A62)/1000*E5*(1-$C$5)</f>
        <v>1.8781200000000001E-2</v>
      </c>
      <c r="I62" s="26">
        <f>SUMIFS(Table1[SumHD_TJ],Table1[Region],$I$51,Table1[Group],A62)/1000*E5*(1-$C$5)</f>
        <v>2.5869599999999993E-2</v>
      </c>
      <c r="J62" s="26">
        <f>SUMIFS(Table1[SumHD_TJ],Table1[Region],$J$51,Table1[Group],A62)/1000*E5*(1-$C$5)</f>
        <v>8.7335999999999993E-3</v>
      </c>
      <c r="K62" s="26">
        <f>SUMIFS(Table1[SumHD_TJ],Table1[Region],$K$51,Table1[Group],A62)/1000*E5*(1-$C$5)</f>
        <v>3.5290800000000004E-2</v>
      </c>
      <c r="L62" s="26">
        <f>SUMIFS(Table1[SumHD_TJ],Table1[Region],$L$51,Table1[Group],A62)/1000*E5*(1-$C$5)</f>
        <v>1.2340799999999999E-2</v>
      </c>
      <c r="M62" s="26">
        <f>SUMIFS(Table1[SumHD_TJ],Table1[Region],$M$51,Table1[Group],A62)/1000*E5*(1-$C$5)</f>
        <v>2.7471600000000002E-2</v>
      </c>
      <c r="N62">
        <f>SUMIFS(Table1[SumHD_TJ],Table1[Region],$N$51,Table1[Group],A62)/1000*E5*(1-$C$5)</f>
        <v>1.2319200000000002E-2</v>
      </c>
      <c r="O62">
        <f>SUMIFS(Table1[SumHD_TJ],Table1[Region],$O$51,Table1[Group],A62)/1000*E5*(1-$C$5)</f>
        <v>4.4845200000000002E-2</v>
      </c>
      <c r="P62">
        <f>SUMIFS(Table1[SumHD_TJ],Table1[Region],$P$51,Table1[Group],A62)/1000*E5*(1-$C$5)</f>
        <v>5.1444000000000004E-2</v>
      </c>
      <c r="Q62">
        <f>SUMIFS(Table1[SumHD_TJ],Table1[Region],$Q$51,Table1[Group],A62)/1000*E5*(1-$C$5)</f>
        <v>3.2407200000000004E-2</v>
      </c>
      <c r="R62">
        <f>SUMIFS(Table1[SumHD_TJ],Table1[Region],$R$51,Table1[Group],A62)/1000*E5*(1-$C$5)</f>
        <v>0.10048680000000001</v>
      </c>
      <c r="S62">
        <f>SUMIFS(Table1[SumHD_TJ],Table1[Region],$S$51,Table1[Group],A62)/1000*E5*(1-$C$5)</f>
        <v>6.4602000000000007E-2</v>
      </c>
      <c r="T62">
        <f>SUMIFS(Table1[SumHD_TJ],Table1[Region],$T$51,Table1[Group],A62)/1000*E5*(1-$C$5)</f>
        <v>7.841519999999999E-2</v>
      </c>
      <c r="U62">
        <f>SUMIFS(Table1[SumHD_TJ],Table1[Region],$U$51,Table1[Group],A62)/1000*E5*(1-$C$5)</f>
        <v>1.5883200000000004E-2</v>
      </c>
      <c r="V62">
        <f>SUMIFS(Table1[SumHD_TJ],Table1[Region],$V$51,Table1[Group],A62)/1000*E5*(1-$C$5)</f>
        <v>2.7637199999999997E-2</v>
      </c>
      <c r="W62">
        <f>SUMIFS(Table1[SumHD_TJ],Table1[Region],$W$51,Table1[Group],A62)/1000*E5*(1-$C$5)</f>
        <v>4.38804E-2</v>
      </c>
      <c r="X62">
        <f>SUMIFS(Table1[SumHD_TJ],Table1[Region],$X$51,Table1[Group],A62)/1000*E5*(1-$C$5)</f>
        <v>2.0203200000000001E-2</v>
      </c>
      <c r="Y62">
        <f>SUMIFS(Table1[SumHD_TJ],Table1[Region],$Y$51,Table1[Group],A62)/1000*E5*(1-$C$5)</f>
        <v>3.7335599999999997E-2</v>
      </c>
      <c r="Z62">
        <f>SUMIFS(Table1[SumHD_TJ],Table1[Region],$Z$51,Table1[Group],A62)/1000*E5*(1-$C$5)</f>
        <v>1.6603199999999999E-2</v>
      </c>
      <c r="AA62">
        <f>SUMIFS(Table1[SumHD_TJ],Table1[Region],$AA$51,Table1[Group],A62)/1000*E5*(1-$C$5)</f>
        <v>3.5380800000000004E-2</v>
      </c>
      <c r="AB62">
        <f>SUMIFS(Table1[SumHD_TJ],Table1[Region],$AB$51,Table1[Group],A62)/1000*E5*(1-$C$5)</f>
        <v>1.728E-2</v>
      </c>
      <c r="AC62">
        <f>SUMIFS(Table1[SumHD_TJ],Table1[Region],$AC$51,Table1[Group],A62)/1000*E5*(1-$C$5)</f>
        <v>0.10328400000000003</v>
      </c>
      <c r="AD62">
        <f>SUMIFS(Table1[SumHD_TJ],Table1[Region],$AD$51,Table1[Group],A62)/1000*E5*(1-$C$5)</f>
        <v>1.3604400000000001E-2</v>
      </c>
      <c r="AE62" s="26">
        <f t="shared" si="20"/>
        <v>0.91307160000000032</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4.863821222415555</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3.2309610776202544</v>
      </c>
    </row>
    <row r="68" spans="1:31">
      <c r="A68">
        <v>2</v>
      </c>
      <c r="C68" s="25" t="s">
        <v>467</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468</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4.863821222415555</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3.2309610776202544</v>
      </c>
    </row>
    <row r="75" spans="1:31">
      <c r="A75">
        <v>2</v>
      </c>
      <c r="C75" s="25" t="s">
        <v>471</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472</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3.0407110950827897E-2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3.0407110950827897E-2</v>
      </c>
    </row>
    <row r="81" spans="1:31">
      <c r="A81">
        <v>1</v>
      </c>
      <c r="C81" s="25" t="s">
        <v>466</v>
      </c>
      <c r="D81" s="26">
        <f>D67*$A$5</f>
        <v>3.2309610776202542E-2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4.8638212224155548E-2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3.2309610776202542E-2</v>
      </c>
    </row>
    <row r="82" spans="1:31">
      <c r="A82">
        <v>2</v>
      </c>
      <c r="C82" s="25" t="s">
        <v>467</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468</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3.0407110950827897E-2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3.0407110950827897E-2</v>
      </c>
    </row>
    <row r="88" spans="1:31">
      <c r="A88">
        <v>1</v>
      </c>
      <c r="C88" s="25" t="s">
        <v>470</v>
      </c>
      <c r="D88" s="26">
        <f>D74*$A$5</f>
        <v>3.2309610776202542E-2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4.8638212224155548E-2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3.2309610776202542E-2</v>
      </c>
    </row>
    <row r="89" spans="1:31">
      <c r="A89">
        <v>2</v>
      </c>
      <c r="C89" s="25" t="s">
        <v>471</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472</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8" t="s">
        <v>527</v>
      </c>
      <c r="D4" s="328"/>
      <c r="E4" s="328"/>
      <c r="F4" s="328"/>
      <c r="G4" s="328"/>
      <c r="H4" s="47" t="s">
        <v>530</v>
      </c>
      <c r="I4" s="47" t="s">
        <v>522</v>
      </c>
      <c r="J4" s="47" t="s">
        <v>523</v>
      </c>
      <c r="K4" s="326" t="s">
        <v>531</v>
      </c>
      <c r="L4" s="327"/>
      <c r="M4" s="327"/>
      <c r="N4" s="327"/>
      <c r="O4" s="327"/>
      <c r="P4" s="327"/>
      <c r="Q4" s="327"/>
      <c r="R4" s="327"/>
      <c r="S4" s="327"/>
      <c r="T4" s="327"/>
      <c r="U4" s="326" t="s">
        <v>528</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896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9" t="s">
        <v>938</v>
      </c>
      <c r="D1" s="329"/>
      <c r="E1" s="329"/>
      <c r="F1" s="329"/>
      <c r="G1" s="329"/>
      <c r="H1" s="329"/>
      <c r="I1" s="329"/>
      <c r="J1" s="329"/>
      <c r="K1" s="329"/>
      <c r="L1" s="329"/>
      <c r="M1" s="329"/>
      <c r="N1" s="329"/>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744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949</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9" t="s">
        <v>655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952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940</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929</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917</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780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845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810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3" t="s">
        <v>1060</v>
      </c>
      <c r="B1" s="335" t="s">
        <v>1061</v>
      </c>
      <c r="C1" s="336"/>
      <c r="D1" s="336"/>
      <c r="E1" s="336"/>
      <c r="F1" s="337"/>
      <c r="G1" s="335" t="s">
        <v>1062</v>
      </c>
      <c r="H1" s="336"/>
      <c r="I1" s="336"/>
      <c r="J1" s="336"/>
      <c r="K1" s="337"/>
    </row>
    <row r="2" spans="1:14" ht="13.5" thickBot="1">
      <c r="A2" s="334"/>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2" t="s">
        <v>1064</v>
      </c>
      <c r="B7" s="332"/>
      <c r="C7" s="332"/>
      <c r="D7" s="332"/>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2" t="s">
        <v>1076</v>
      </c>
      <c r="B18" s="332"/>
      <c r="C18" s="332"/>
      <c r="D18" s="332"/>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2" t="s">
        <v>1084</v>
      </c>
      <c r="B28" s="332"/>
      <c r="C28" s="332"/>
      <c r="D28" s="332"/>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0" t="s">
        <v>1088</v>
      </c>
      <c r="U30" s="331"/>
      <c r="V30" s="331"/>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0" t="s">
        <v>1087</v>
      </c>
      <c r="U35" s="331"/>
      <c r="V35" s="331"/>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2" t="s">
        <v>1067</v>
      </c>
      <c r="B40" s="332"/>
      <c r="C40" s="332"/>
      <c r="D40" s="332"/>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0" t="s">
        <v>1121</v>
      </c>
      <c r="U41" s="331"/>
      <c r="V41" s="331"/>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2" t="s">
        <v>1123</v>
      </c>
      <c r="B45" s="332"/>
      <c r="C45" s="332"/>
      <c r="D45" s="332"/>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774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2023-05-06T12:37:17Z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