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\times-ireland-model\SuppXLS\"/>
    </mc:Choice>
  </mc:AlternateContent>
  <xr:revisionPtr revIDLastSave="0" documentId="13_ncr:1_{DB3CC264-7B95-4896-B74E-A28DA8E4E4A1}" xr6:coauthVersionLast="47" xr6:coauthVersionMax="47" xr10:uidLastSave="{00000000-0000-0000-0000-000000000000}"/>
  <bookViews>
    <workbookView xWindow="28680" yWindow="-120" windowWidth="29040" windowHeight="15990" activeTab="3" xr2:uid="{9F4A1A1A-A4F7-48E0-928A-F2BB510083BE}"/>
    <workbookView xWindow="28680" yWindow="-120" windowWidth="29040" windowHeight="15990" activeTab="6" xr2:uid="{43C96FF0-CA24-4D60-840C-F80C25A24A04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  <sheet name="_NOTES" sheetId="25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25" l="1"/>
  <c r="D33" i="25" l="1"/>
  <c r="F33" i="25" s="1"/>
  <c r="C31" i="25"/>
  <c r="C30" i="25"/>
  <c r="C29" i="25"/>
  <c r="C28" i="25"/>
  <c r="C27" i="25"/>
  <c r="C32" i="25" s="1"/>
  <c r="B31" i="25"/>
  <c r="B30" i="25"/>
  <c r="B29" i="25"/>
  <c r="B28" i="25"/>
  <c r="D28" i="25" s="1"/>
  <c r="B27" i="25"/>
  <c r="D27" i="25" s="1"/>
  <c r="K18" i="22"/>
  <c r="K17" i="22"/>
  <c r="K16" i="22"/>
  <c r="K15" i="22"/>
  <c r="K14" i="22"/>
  <c r="K13" i="22"/>
  <c r="K12" i="22"/>
  <c r="K11" i="22"/>
  <c r="F27" i="25" l="1"/>
  <c r="G27" i="25" s="1"/>
  <c r="B32" i="25"/>
  <c r="D31" i="25"/>
  <c r="F31" i="25" s="1"/>
  <c r="G31" i="25" s="1"/>
  <c r="D29" i="25"/>
  <c r="F29" i="25" s="1"/>
  <c r="G29" i="25" s="1"/>
  <c r="D30" i="25"/>
  <c r="F30" i="25" s="1"/>
  <c r="G30" i="25" s="1"/>
  <c r="F28" i="25"/>
  <c r="G28" i="25" s="1"/>
  <c r="K9" i="22"/>
  <c r="K7" i="22"/>
  <c r="D32" i="25" l="1"/>
  <c r="F32" i="25" s="1"/>
  <c r="G32" i="25" s="1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F34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<sst xmlns="http://schemas.openxmlformats.org/spreadsheetml/2006/main" count="326" uniqueCount="178">
  <si>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</si>
  <si>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</si>
  <si>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</si>
  <si>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</si>
  <si>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</si>
  <si>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</si>
  <si>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</si>
  <si>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</si>
  <si>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</si>
  <si>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</si>
  <si>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</si>
  <si>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</si>
  <si>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</si>
  <si>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</si>
  <si>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</si>
  <si>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</si>
  <si>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</si>
  <si>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</si>
  <si>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</si>
  <si>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</si>
  <si>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</si>
  <si>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</si>
  <si>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</si>
  <si>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</si>
  <si>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</si>
  <si>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</si>
  <si>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</si>
  <si>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</si>
  <si>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</si>
  <si>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</si>
  <si>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</si>
  <si>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</si>
  <si>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</si>
  <si>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</si>
  <si>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</si>
  <si>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</si>
  <si>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</si>
  <si>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</si>
  <si>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</si>
  <si>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</si>
  <si>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</si>
  <si>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</si>
  <si>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</si>
  <si>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</si>
  <si>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</si>
  <si>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</si>
  <si>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</si>
  <si>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</si>
  <si>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</si>
  <si>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</si>
  <si>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</si>
  <si>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</si>
  <si>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</si>
  <si>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</si>
  <si>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</si>
  <si>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</si>
  <si>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</si>
  <si>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</si>
  <si>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</si>
  <si>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</si>
  <si>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</si>
  <si>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</si>
  <si>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</si>
  <si>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</si>
  <si>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</si>
  <si>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</si>
  <si>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</si>
  <si>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</si>
  <si>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</si>
  <si>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</si>
  <si>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</si>
  <si>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</si>
  <si>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</si>
  <si>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</si>
  <si>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</si>
  <si>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</si>
  <si>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</si>
  <si>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</si>
  <si>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</si>
  <si>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</si>
  <si>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</si>
  <si>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</si>
  <si>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</si>
  <si>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</si>
  <si>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</si>
  <si>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</si>
  <si>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</si>
  <si>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</si>
  <si>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</si>
  <si>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</si>
  <si>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</si>
  <si>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</si>
  <si>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</si>
  <si>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</si>
  <si>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</si>
  <si>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</si>
  <si>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</si>
  <si>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</si>
  <si>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</si>
  <si>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</si>
  <si>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</si>
  <si>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</si>
  <si>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</si>
  <si>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</si>
  <si>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2021-2025</t>
  </si>
  <si>
    <t>2026-2030</t>
  </si>
  <si>
    <t>UC_SCB_TRA_2021-2025_Multi</t>
  </si>
  <si>
    <t>TRACO2N</t>
  </si>
  <si>
    <t>UC_SCB_TRA_2026-2030_Multi</t>
  </si>
  <si>
    <t>2021-2026</t>
  </si>
  <si>
    <t>Sectoral Emissions Ceiling Estimates</t>
  </si>
  <si>
    <t>Electricity</t>
  </si>
  <si>
    <t>Transport</t>
  </si>
  <si>
    <t>Buildings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</si>
  <si>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</si>
  <si>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</si>
  <si>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</si>
  <si>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</si>
  <si>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</si>
  <si>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</si>
  <si>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</si>
  <si>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</si>
  <si>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</si>
  <si>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</si>
  <si>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</si>
  <si>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</si>
  <si>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</si>
  <si>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</si>
  <si>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</si>
  <si>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</si>
  <si>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</si>
  <si>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</si>
  <si>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</si>
  <si>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</si>
  <si>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</si>
  <si>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</si>
  <si>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</si>
  <si>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</si>
  <si>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2031-2050</t>
  </si>
  <si>
    <t>what</t>
  </si>
  <si>
    <t>when</t>
  </si>
  <si>
    <t>ktCO2</t>
  </si>
  <si>
    <t>2021-2030</t>
  </si>
  <si>
    <t>National Budgets</t>
  </si>
  <si>
    <t>2031-2035</t>
  </si>
  <si>
    <t>tim totals</t>
  </si>
  <si>
    <t>2021-2035</t>
  </si>
  <si>
    <t>ratio of CB1-3 : CB1-2</t>
  </si>
  <si>
    <t>TRA Carbon Budget-2021-2035- Single</t>
  </si>
  <si>
    <t>RSD Carbon Budget-2021-2035- Single</t>
  </si>
  <si>
    <t>SRV Carbon Budget-2021-2035- Single</t>
  </si>
  <si>
    <t>PWR Carbon Budget-2021-2035- Single</t>
  </si>
  <si>
    <t>IND Carbon Budget-2021-2035- Single</t>
  </si>
  <si>
    <t>Andrew Smith (UCC, asmith@ucc.ie)</t>
  </si>
  <si>
    <t>Sectoral  carbon budgets, one 15y budget per sector 2021-2035</t>
  </si>
  <si>
    <t>simple extraplolation</t>
  </si>
  <si>
    <t>UC_SCB_RSD_2021-2030_Single</t>
  </si>
  <si>
    <t>UC_SCB_SRV_2021-2030_Single</t>
  </si>
  <si>
    <t>UC_SCB_PWR_2021-2030_Single</t>
  </si>
  <si>
    <t>UC_SCB_IND_2021-2030_Single</t>
  </si>
  <si>
    <t>UC_SCB_TRA_2021-2030_Single</t>
  </si>
  <si>
    <t>UC_CB_0_Mt_2051-2100_Single</t>
  </si>
  <si>
    <t>2051-2100</t>
  </si>
  <si>
    <t>Carbon budget 0 Mt 2051-2100 - Single</t>
  </si>
  <si>
    <t>UC_CB_83_Mt_2021-2035_Single</t>
  </si>
  <si>
    <t>add 30% wiggle room</t>
  </si>
  <si>
    <t>TOT Carbon budget 358 Mt 2021-2035- Single</t>
  </si>
  <si>
    <t>2036-2050</t>
  </si>
  <si>
    <t>UC_CB_21_Mt_2036-2050_Single</t>
  </si>
  <si>
    <t>Carbon budget 21 Mt 2031-2050 - Single</t>
  </si>
  <si>
    <t>Calculation:</t>
  </si>
  <si>
    <t>Take the national CB3 (151kT). Express this as a % of CB1+CB2 (30.5% - red cell below)</t>
  </si>
  <si>
    <t>Uplift each sectoral budget (CB1+CB2) by that 30.5%, to give sectoral budgets 2021-2035 (yellow cells)</t>
  </si>
  <si>
    <t>Add 30% wiggle room to each sectoral budget (green cells). These go into sheet "single", cells K7-K12.</t>
  </si>
  <si>
    <t>Take the energy CB1+CB2 and also uplift it by that 30.5% to get CB1+CB2+CB3 for TIM-scoped emissions. This is the blue cell. That goes into "single" sheet K13</t>
  </si>
  <si>
    <t>Energy Budget 2031-2050</t>
  </si>
  <si>
    <t>Energy Budget 2036-2050</t>
  </si>
  <si>
    <t xml:space="preserve">Add a new budget for the remaining period 2036-2050, which is the previous total budget minus our CB1+CB2+CB3 budget. Orange cell. Into "single" K15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</si>
</sst>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71" formatCode="0.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43" fontId="6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" fontId="3" fillId="0" borderId="0" xfId="0" applyNumberFormat="1" applyFont="1"/>
    <xf numFmtId="165" fontId="0" fillId="0" borderId="0" xfId="3" applyNumberFormat="1" applyFon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171" fontId="17" fillId="10" borderId="0" xfId="0" applyNumberFormat="1" applyFont="1" applyFill="1"/>
    <xf numFmtId="165" fontId="0" fillId="5" borderId="0" xfId="3" applyNumberFormat="1" applyFont="1" applyFill="1"/>
    <xf numFmtId="165" fontId="0" fillId="11" borderId="0" xfId="3" applyNumberFormat="1" applyFont="1" applyFill="1"/>
    <xf numFmtId="165" fontId="0" fillId="12" borderId="0" xfId="3" applyNumberFormat="1" applyFont="1" applyFill="1"/>
    <xf numFmtId="1" fontId="0" fillId="13" borderId="0" xfId="0" applyNumberFormat="1" applyFill="1"/>
    <xf numFmtId="0" fontId="3" fillId="14" borderId="6" xfId="0" applyFont="1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0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</cellXfs>
  <cellStyles count="4">
    <cellStyle name="Comma" xfId="3" builtinId="3"/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505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workbookViewId="0">
      <selection activeCell="B22" sqref="B22"/>
    </sheetView>
    <sheetView workbookViewId="1"/>
  </sheetViews>
  <sheetFormatPr defaultColWidth="8.88671875" defaultRowHeight="14.4" x14ac:dyDescent="0.3"/>
  <cols>
    <col min="1" max="4" width="21.77734375" style="8" customWidth="1"/>
    <col min="5" max="6" width="14.109375" style="8" customWidth="1"/>
    <col min="7" max="7" width="12.109375" style="8" customWidth="1"/>
    <col min="8" max="10" width="8.109375" style="8" customWidth="1"/>
    <col min="11" max="11" width="9.77734375" style="8" customWidth="1"/>
    <col min="12" max="12" width="8.109375" style="8" customWidth="1"/>
    <col min="13" max="13" width="10" style="8" customWidth="1"/>
    <col min="14" max="14" width="11.44140625" style="8" customWidth="1"/>
    <col min="15" max="15" width="13.44140625" style="8" customWidth="1"/>
    <col min="16" max="16384" width="8.88671875" style="8"/>
  </cols>
  <sheetData>
    <row r="1" spans="1:26" x14ac:dyDescent="0.3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3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3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3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3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3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3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3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3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3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3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3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3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3">
      <c r="A16" s="39" t="s">
        <v>88</v>
      </c>
      <c r="B16" s="39"/>
      <c r="C16" s="39"/>
      <c r="D16" s="39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3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3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3">
      <c r="A19" s="27" t="s">
        <v>89</v>
      </c>
      <c r="B19" s="38" t="s">
        <v>102</v>
      </c>
      <c r="C19" s="38"/>
      <c r="D19" s="38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3">
      <c r="A20" s="27" t="s">
        <v>90</v>
      </c>
      <c r="B20" s="38" t="s">
        <v>100</v>
      </c>
      <c r="C20" s="38"/>
      <c r="D20" s="38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3">
      <c r="A21" s="27" t="s">
        <v>91</v>
      </c>
      <c r="B21" s="30" t="s">
        <v>154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3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3">
      <c r="A23" s="27" t="s">
        <v>92</v>
      </c>
      <c r="B23" s="38" t="s">
        <v>101</v>
      </c>
      <c r="C23" s="38"/>
      <c r="D23" s="3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3">
      <c r="A24" s="27"/>
      <c r="B24" s="30" t="s">
        <v>103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3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3">
      <c r="A26" s="27" t="s">
        <v>93</v>
      </c>
      <c r="B26" s="38" t="s">
        <v>153</v>
      </c>
      <c r="C26" s="38"/>
      <c r="D26" s="38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3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3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3">
      <c r="A29" s="27" t="s">
        <v>94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3">
      <c r="A30" s="27" t="s">
        <v>95</v>
      </c>
      <c r="B30" s="40" t="s">
        <v>96</v>
      </c>
      <c r="C30" s="38"/>
      <c r="D30" s="38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3">
      <c r="A31" s="27" t="s">
        <v>97</v>
      </c>
      <c r="B31" s="38" t="s">
        <v>98</v>
      </c>
      <c r="C31" s="38"/>
      <c r="D31" s="38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3">
      <c r="A32" s="33"/>
      <c r="B32" s="34" t="s">
        <v>99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3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3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3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3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3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3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3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3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3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3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workbookViewId="0"/>
    <sheetView workbookViewId="1"/>
  </sheetViews>
  <sheetFormatPr defaultColWidth="9.109375" defaultRowHeight="14.4" x14ac:dyDescent="0.3"/>
  <cols>
    <col min="1" max="1" width="12.109375" style="1" customWidth="1"/>
    <col min="2" max="2" width="11.7773437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77734375" style="1" bestFit="1" customWidth="1"/>
    <col min="8" max="8" width="5.88671875" style="1" bestFit="1" customWidth="1"/>
    <col min="9" max="9" width="5.44140625" style="1" bestFit="1" customWidth="1"/>
    <col min="10" max="11" width="5.77734375" style="1" bestFit="1" customWidth="1"/>
    <col min="12" max="12" width="6.5546875" style="1" bestFit="1" customWidth="1"/>
    <col min="13" max="13" width="6.109375" style="1" bestFit="1" customWidth="1"/>
    <col min="14" max="14" width="6.77734375" style="1" bestFit="1" customWidth="1"/>
    <col min="15" max="15" width="6.5546875" style="1" bestFit="1" customWidth="1"/>
    <col min="16" max="16" width="7.21875" style="1" bestFit="1" customWidth="1"/>
    <col min="17" max="17" width="5.77734375" style="1" bestFit="1" customWidth="1"/>
    <col min="18" max="18" width="6.109375" style="1" bestFit="1" customWidth="1"/>
    <col min="19" max="19" width="5.77734375" style="1" bestFit="1" customWidth="1"/>
    <col min="20" max="20" width="5.5546875" style="1" bestFit="1" customWidth="1"/>
    <col min="21" max="21" width="5.88671875" style="1" bestFit="1" customWidth="1"/>
    <col min="22" max="22" width="6.77734375" style="1" bestFit="1" customWidth="1"/>
    <col min="23" max="23" width="4.88671875" style="1" bestFit="1" customWidth="1"/>
    <col min="24" max="24" width="7.5546875" style="1" customWidth="1"/>
    <col min="25" max="25" width="6.77734375" style="1" bestFit="1" customWidth="1"/>
    <col min="26" max="26" width="6.109375" style="1" bestFit="1" customWidth="1"/>
    <col min="27" max="28" width="6" style="1" bestFit="1" customWidth="1"/>
    <col min="29" max="29" width="5.77734375" style="1" bestFit="1" customWidth="1"/>
    <col min="30" max="30" width="6.7773437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2"/>
  <sheetViews>
    <sheetView workbookViewId="0"/>
    <sheetView workbookViewId="1"/>
  </sheetViews>
  <sheetFormatPr defaultColWidth="9.109375" defaultRowHeight="14.4" x14ac:dyDescent="0.3"/>
  <cols>
    <col min="1" max="1" width="9.109375" style="8"/>
    <col min="2" max="2" width="14" style="8" bestFit="1" customWidth="1"/>
    <col min="3" max="3" width="30.109375" style="8" bestFit="1" customWidth="1"/>
    <col min="4" max="4" width="28" style="8" bestFit="1" customWidth="1"/>
    <col min="5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3">
      <c r="A3"/>
      <c r="B3" t="s">
        <v>110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5" spans="1:17" x14ac:dyDescent="0.3">
      <c r="C5" s="8" t="s">
        <v>104</v>
      </c>
      <c r="D5" s="8" t="s">
        <v>105</v>
      </c>
    </row>
    <row r="6" spans="1:17" x14ac:dyDescent="0.3">
      <c r="B6" s="8" t="s">
        <v>111</v>
      </c>
      <c r="C6" s="8">
        <v>41.594970666666654</v>
      </c>
      <c r="D6" s="8">
        <v>18.047466666666665</v>
      </c>
      <c r="E6" s="8">
        <v>59.642437333333319</v>
      </c>
    </row>
    <row r="7" spans="1:17" x14ac:dyDescent="0.3">
      <c r="B7" s="8" t="s">
        <v>112</v>
      </c>
      <c r="C7" s="8">
        <v>46.384803111111104</v>
      </c>
      <c r="D7" s="8">
        <v>33.159511111111101</v>
      </c>
      <c r="E7" s="8">
        <v>79.544314222222198</v>
      </c>
    </row>
    <row r="8" spans="1:17" x14ac:dyDescent="0.3">
      <c r="B8" s="8" t="s">
        <v>113</v>
      </c>
      <c r="C8" s="8">
        <v>38.32868878222223</v>
      </c>
      <c r="D8" s="8">
        <v>24.088334222222226</v>
      </c>
      <c r="E8" s="8">
        <v>62.417023004444459</v>
      </c>
    </row>
    <row r="9" spans="1:17" x14ac:dyDescent="0.3">
      <c r="B9" s="8" t="s">
        <v>114</v>
      </c>
      <c r="C9" s="8">
        <v>43.881727327334858</v>
      </c>
      <c r="D9" s="8">
        <v>29.032066422098612</v>
      </c>
      <c r="E9" s="8">
        <v>72.913793749433466</v>
      </c>
    </row>
    <row r="10" spans="1:17" x14ac:dyDescent="0.3">
      <c r="B10" s="8" t="s">
        <v>115</v>
      </c>
      <c r="C10" s="8">
        <v>105.19932705072635</v>
      </c>
      <c r="D10" s="8">
        <v>83.475795065110944</v>
      </c>
      <c r="E10" s="8">
        <v>188.6751221158373</v>
      </c>
    </row>
    <row r="11" spans="1:17" x14ac:dyDescent="0.3">
      <c r="B11" s="8" t="s">
        <v>116</v>
      </c>
      <c r="C11" s="8">
        <v>19.591454274255817</v>
      </c>
      <c r="D11" s="8">
        <v>12.15847816690407</v>
      </c>
      <c r="E11" s="8">
        <v>31.749932441159885</v>
      </c>
    </row>
    <row r="12" spans="1:17" x14ac:dyDescent="0.3">
      <c r="C12" s="8">
        <v>294.980971212317</v>
      </c>
      <c r="D12" s="8">
        <v>199.96165165411364</v>
      </c>
      <c r="E12" s="8">
        <v>494.94262286643061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tabSelected="1" workbookViewId="0">
      <selection activeCell="H17" sqref="H17"/>
    </sheetView>
    <sheetView workbookViewId="1">
      <selection activeCell="K15" sqref="K15"/>
    </sheetView>
  </sheetViews>
  <sheetFormatPr defaultColWidth="9.109375" defaultRowHeight="14.4" x14ac:dyDescent="0.3"/>
  <cols>
    <col min="1" max="1" width="9.109375" style="8"/>
    <col min="2" max="2" width="32.6640625" style="8" customWidth="1"/>
    <col min="3" max="3" width="16" style="8" bestFit="1" customWidth="1"/>
    <col min="4" max="4" width="9.109375" style="8"/>
    <col min="5" max="5" width="14.6640625" style="8" bestFit="1" customWidth="1"/>
    <col min="6" max="6" width="9.77734375" style="8" bestFit="1" customWidth="1"/>
    <col min="7" max="7" width="14.21875" style="8" bestFit="1" customWidth="1"/>
    <col min="8" max="8" width="12.21875" style="8" bestFit="1" customWidth="1"/>
    <col min="9" max="9" width="12.5546875" style="8" bestFit="1" customWidth="1"/>
    <col min="10" max="10" width="12.109375" style="8" bestFit="1" customWidth="1"/>
    <col min="11" max="11" width="9.44140625" style="8" bestFit="1" customWidth="1"/>
    <col min="12" max="12" width="33.109375" style="8" bestFit="1" customWidth="1"/>
    <col min="13" max="16384" width="9.109375" style="8"/>
  </cols>
  <sheetData>
    <row r="1" spans="1:12" x14ac:dyDescent="0.3">
      <c r="A1" s="8" t="s">
        <v>64</v>
      </c>
    </row>
    <row r="2" spans="1:12" x14ac:dyDescent="0.3">
      <c r="B2" s="11" t="str">
        <f>"~UC_Sets: R_E: "  &amp; _xlfn.TEXTJOIN(",",TRUE,Regions!C3)</f>
        <v>~UC_Sets: R_E: IE</v>
      </c>
    </row>
    <row r="3" spans="1:12" x14ac:dyDescent="0.3">
      <c r="B3" s="11" t="s">
        <v>73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65</v>
      </c>
      <c r="L5" s="12" t="s">
        <v>63</v>
      </c>
    </row>
    <row r="6" spans="1:12" x14ac:dyDescent="0.3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3">
      <c r="B7" s="8" t="s">
        <v>160</v>
      </c>
      <c r="C7" s="8" t="s">
        <v>107</v>
      </c>
      <c r="D7" s="8" t="s">
        <v>77</v>
      </c>
      <c r="F7" s="8" t="s">
        <v>146</v>
      </c>
      <c r="G7" s="8" t="s">
        <v>76</v>
      </c>
      <c r="H7" s="8" t="s">
        <v>68</v>
      </c>
      <c r="I7" s="8">
        <v>1</v>
      </c>
      <c r="K7" s="19">
        <v>134952</v>
      </c>
      <c r="L7" s="8" t="s">
        <v>148</v>
      </c>
    </row>
    <row r="8" spans="1:12" x14ac:dyDescent="0.3">
      <c r="C8" s="8" t="s">
        <v>78</v>
      </c>
      <c r="D8" s="8" t="s">
        <v>77</v>
      </c>
      <c r="E8" s="8" t="s">
        <v>81</v>
      </c>
      <c r="F8" s="8" t="s">
        <v>146</v>
      </c>
      <c r="J8" s="8">
        <v>-1</v>
      </c>
      <c r="K8" s="19"/>
    </row>
    <row r="9" spans="1:12" x14ac:dyDescent="0.3">
      <c r="B9" s="8" t="s">
        <v>156</v>
      </c>
      <c r="C9" s="8" t="s">
        <v>118</v>
      </c>
      <c r="D9" s="8" t="s">
        <v>77</v>
      </c>
      <c r="F9" s="8" t="s">
        <v>146</v>
      </c>
      <c r="G9" s="8" t="s">
        <v>76</v>
      </c>
      <c r="H9" s="8" t="s">
        <v>68</v>
      </c>
      <c r="I9" s="8">
        <v>1</v>
      </c>
      <c r="K9" s="19">
        <v>84716</v>
      </c>
      <c r="L9" s="8" t="s">
        <v>149</v>
      </c>
    </row>
    <row r="10" spans="1:12" x14ac:dyDescent="0.3">
      <c r="B10" s="8" t="s">
        <v>157</v>
      </c>
      <c r="C10" s="8" t="s">
        <v>119</v>
      </c>
      <c r="D10" s="8" t="s">
        <v>77</v>
      </c>
      <c r="F10" s="8" t="s">
        <v>146</v>
      </c>
      <c r="G10" s="8" t="s">
        <v>76</v>
      </c>
      <c r="H10" s="8" t="s">
        <v>68</v>
      </c>
      <c r="I10" s="8">
        <v>1</v>
      </c>
      <c r="K10" s="19">
        <v>21179</v>
      </c>
      <c r="L10" s="8" t="s">
        <v>150</v>
      </c>
    </row>
    <row r="11" spans="1:12" x14ac:dyDescent="0.3">
      <c r="B11" s="8" t="s">
        <v>158</v>
      </c>
      <c r="C11" s="8" t="s">
        <v>87</v>
      </c>
      <c r="D11" s="8" t="s">
        <v>77</v>
      </c>
      <c r="F11" s="8" t="s">
        <v>146</v>
      </c>
      <c r="G11" s="8" t="s">
        <v>76</v>
      </c>
      <c r="H11" s="8" t="s">
        <v>68</v>
      </c>
      <c r="I11" s="8">
        <v>1</v>
      </c>
      <c r="K11" s="19">
        <v>101187</v>
      </c>
      <c r="L11" s="8" t="s">
        <v>151</v>
      </c>
    </row>
    <row r="12" spans="1:12" x14ac:dyDescent="0.3">
      <c r="B12" s="8" t="s">
        <v>159</v>
      </c>
      <c r="C12" s="8" t="s">
        <v>120</v>
      </c>
      <c r="D12" s="8" t="s">
        <v>77</v>
      </c>
      <c r="F12" s="8" t="s">
        <v>146</v>
      </c>
      <c r="G12" s="8" t="s">
        <v>76</v>
      </c>
      <c r="H12" s="8" t="s">
        <v>68</v>
      </c>
      <c r="I12" s="8">
        <v>1</v>
      </c>
      <c r="K12" s="19">
        <v>123703</v>
      </c>
      <c r="L12" s="8" t="s">
        <v>152</v>
      </c>
    </row>
    <row r="13" spans="1:12" x14ac:dyDescent="0.3">
      <c r="B13" s="8" t="s">
        <v>164</v>
      </c>
      <c r="C13" s="8" t="s">
        <v>78</v>
      </c>
      <c r="D13" s="8" t="s">
        <v>77</v>
      </c>
      <c r="F13" s="8" t="s">
        <v>146</v>
      </c>
      <c r="G13" s="8" t="s">
        <v>76</v>
      </c>
      <c r="H13" s="8" t="s">
        <v>68</v>
      </c>
      <c r="I13" s="8">
        <v>1</v>
      </c>
      <c r="K13" s="8">
        <v>358259</v>
      </c>
      <c r="L13" s="8" t="s">
        <v>166</v>
      </c>
    </row>
    <row r="14" spans="1:12" x14ac:dyDescent="0.3">
      <c r="C14" s="8" t="s">
        <v>78</v>
      </c>
      <c r="D14" s="8" t="s">
        <v>77</v>
      </c>
      <c r="E14" s="8" t="s">
        <v>81</v>
      </c>
      <c r="F14" s="8" t="s">
        <v>146</v>
      </c>
      <c r="J14" s="8">
        <v>-1</v>
      </c>
    </row>
    <row r="15" spans="1:12" x14ac:dyDescent="0.3">
      <c r="B15" s="8" t="s">
        <v>168</v>
      </c>
      <c r="C15" s="8" t="s">
        <v>78</v>
      </c>
      <c r="D15" s="8" t="s">
        <v>77</v>
      </c>
      <c r="F15" s="8" t="s">
        <v>167</v>
      </c>
      <c r="G15" s="8" t="s">
        <v>76</v>
      </c>
      <c r="H15" s="8" t="s">
        <v>68</v>
      </c>
      <c r="I15" s="8">
        <v>1</v>
      </c>
      <c r="K15" s="8">
        <v>20586</v>
      </c>
      <c r="L15" s="8" t="s">
        <v>169</v>
      </c>
    </row>
    <row r="16" spans="1:12" x14ac:dyDescent="0.3">
      <c r="C16" s="8" t="s">
        <v>78</v>
      </c>
      <c r="D16" s="8" t="s">
        <v>77</v>
      </c>
      <c r="E16" s="8" t="s">
        <v>81</v>
      </c>
      <c r="F16" s="8" t="s">
        <v>167</v>
      </c>
      <c r="J16" s="8">
        <v>-1</v>
      </c>
    </row>
    <row r="17" spans="2:12" x14ac:dyDescent="0.3">
      <c r="B17" s="8" t="s">
        <v>161</v>
      </c>
      <c r="C17" s="8" t="s">
        <v>78</v>
      </c>
      <c r="D17" s="8" t="s">
        <v>77</v>
      </c>
      <c r="F17" s="8" t="s">
        <v>162</v>
      </c>
      <c r="G17" s="8" t="s">
        <v>76</v>
      </c>
      <c r="H17" s="8" t="s">
        <v>68</v>
      </c>
      <c r="I17" s="8">
        <v>1</v>
      </c>
      <c r="K17" s="8">
        <v>0</v>
      </c>
      <c r="L17" s="8" t="s">
        <v>163</v>
      </c>
    </row>
    <row r="18" spans="2:12" x14ac:dyDescent="0.3">
      <c r="C18" s="8" t="s">
        <v>78</v>
      </c>
      <c r="D18" s="8" t="s">
        <v>77</v>
      </c>
      <c r="E18" s="8" t="s">
        <v>81</v>
      </c>
      <c r="F18" s="8" t="s">
        <v>162</v>
      </c>
      <c r="J18" s="8"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workbookViewId="0">
      <selection activeCell="B18" sqref="B18"/>
    </sheetView>
    <sheetView workbookViewId="1"/>
  </sheetViews>
  <sheetFormatPr defaultColWidth="9.109375" defaultRowHeight="14.4" x14ac:dyDescent="0.3"/>
  <cols>
    <col min="1" max="1" width="9.109375" style="8"/>
    <col min="2" max="2" width="26.44140625" style="8" customWidth="1"/>
    <col min="3" max="3" width="16" style="8" bestFit="1" customWidth="1"/>
    <col min="4" max="4" width="9.109375" style="8"/>
    <col min="5" max="5" width="14.6640625" style="8" bestFit="1" customWidth="1"/>
    <col min="6" max="6" width="9.77734375" style="8" bestFit="1" customWidth="1"/>
    <col min="7" max="7" width="13.44140625" style="8" bestFit="1" customWidth="1"/>
    <col min="8" max="8" width="12.21875" style="8" bestFit="1" customWidth="1"/>
    <col min="9" max="9" width="12.5546875" style="8" bestFit="1" customWidth="1"/>
    <col min="10" max="10" width="12.109375" style="8" bestFit="1" customWidth="1"/>
    <col min="11" max="11" width="8.88671875" style="8" customWidth="1"/>
    <col min="12" max="12" width="36.5546875" style="8" bestFit="1" customWidth="1"/>
    <col min="13" max="16384" width="9.109375" style="8"/>
  </cols>
  <sheetData>
    <row r="1" spans="1:12" x14ac:dyDescent="0.3">
      <c r="A1" s="8" t="s">
        <v>66</v>
      </c>
    </row>
    <row r="2" spans="1:12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11" t="s">
        <v>73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67</v>
      </c>
      <c r="L5" s="12" t="s">
        <v>63</v>
      </c>
    </row>
    <row r="6" spans="1:12" x14ac:dyDescent="0.3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3">
      <c r="B7" s="8" t="s">
        <v>106</v>
      </c>
      <c r="C7" s="8" t="s">
        <v>107</v>
      </c>
      <c r="D7" s="8" t="s">
        <v>77</v>
      </c>
      <c r="F7" s="8" t="s">
        <v>104</v>
      </c>
      <c r="G7" s="8" t="s">
        <v>76</v>
      </c>
      <c r="H7" s="8" t="s">
        <v>68</v>
      </c>
      <c r="I7" s="8">
        <v>1</v>
      </c>
      <c r="K7" s="19">
        <f>config!C7*1000</f>
        <v>46384.803111111105</v>
      </c>
      <c r="L7" s="8" t="s">
        <v>128</v>
      </c>
    </row>
    <row r="8" spans="1:12" x14ac:dyDescent="0.3">
      <c r="C8" s="8" t="s">
        <v>78</v>
      </c>
      <c r="D8" s="8" t="s">
        <v>77</v>
      </c>
      <c r="E8" s="8" t="s">
        <v>81</v>
      </c>
      <c r="F8" s="8" t="s">
        <v>109</v>
      </c>
      <c r="J8" s="8">
        <v>-1</v>
      </c>
      <c r="K8" s="19"/>
    </row>
    <row r="9" spans="1:12" x14ac:dyDescent="0.3">
      <c r="B9" s="8" t="s">
        <v>108</v>
      </c>
      <c r="C9" s="8" t="s">
        <v>107</v>
      </c>
      <c r="D9" s="8" t="s">
        <v>77</v>
      </c>
      <c r="F9" s="8" t="s">
        <v>105</v>
      </c>
      <c r="G9" s="8" t="s">
        <v>76</v>
      </c>
      <c r="H9" s="8" t="s">
        <v>68</v>
      </c>
      <c r="I9" s="8">
        <v>1</v>
      </c>
      <c r="K9" s="19">
        <f>config!D7*1000</f>
        <v>33159.511111111104</v>
      </c>
      <c r="L9" s="8" t="s">
        <v>129</v>
      </c>
    </row>
    <row r="10" spans="1:12" x14ac:dyDescent="0.3">
      <c r="C10" s="8" t="s">
        <v>78</v>
      </c>
      <c r="D10" s="8" t="s">
        <v>77</v>
      </c>
      <c r="E10" s="8" t="s">
        <v>81</v>
      </c>
      <c r="F10" s="8" t="s">
        <v>105</v>
      </c>
      <c r="J10" s="8">
        <v>-1</v>
      </c>
      <c r="K10" s="19"/>
    </row>
    <row r="11" spans="1:12" x14ac:dyDescent="0.3">
      <c r="B11" s="8" t="s">
        <v>117</v>
      </c>
      <c r="C11" s="8" t="s">
        <v>118</v>
      </c>
      <c r="D11" s="8" t="s">
        <v>77</v>
      </c>
      <c r="F11" s="8" t="s">
        <v>109</v>
      </c>
      <c r="G11" s="8" t="s">
        <v>76</v>
      </c>
      <c r="H11" s="8" t="s">
        <v>68</v>
      </c>
      <c r="I11" s="8">
        <v>1</v>
      </c>
      <c r="K11" s="19">
        <f>config!C8*0.8*1000</f>
        <v>30662.951025777787</v>
      </c>
      <c r="L11" s="8" t="s">
        <v>130</v>
      </c>
    </row>
    <row r="12" spans="1:12" x14ac:dyDescent="0.3">
      <c r="B12" s="8" t="s">
        <v>124</v>
      </c>
      <c r="C12" s="8" t="s">
        <v>118</v>
      </c>
      <c r="D12" s="8" t="s">
        <v>77</v>
      </c>
      <c r="F12" s="8" t="s">
        <v>105</v>
      </c>
      <c r="G12" s="8" t="s">
        <v>76</v>
      </c>
      <c r="H12" s="8" t="s">
        <v>68</v>
      </c>
      <c r="I12" s="8">
        <v>1</v>
      </c>
      <c r="K12" s="19">
        <f>config!D8*0.8*1000</f>
        <v>19270.667377777783</v>
      </c>
      <c r="L12" s="8" t="s">
        <v>131</v>
      </c>
    </row>
    <row r="13" spans="1:12" x14ac:dyDescent="0.3">
      <c r="B13" s="8" t="s">
        <v>121</v>
      </c>
      <c r="C13" s="8" t="s">
        <v>119</v>
      </c>
      <c r="D13" s="8" t="s">
        <v>77</v>
      </c>
      <c r="F13" s="8" t="s">
        <v>109</v>
      </c>
      <c r="G13" s="8" t="s">
        <v>76</v>
      </c>
      <c r="H13" s="8" t="s">
        <v>68</v>
      </c>
      <c r="I13" s="8">
        <v>1</v>
      </c>
      <c r="K13" s="19">
        <f>config!C8*0.2*1000</f>
        <v>7665.7377564444469</v>
      </c>
      <c r="L13" s="8" t="s">
        <v>132</v>
      </c>
    </row>
    <row r="14" spans="1:12" x14ac:dyDescent="0.3">
      <c r="B14" s="8" t="s">
        <v>125</v>
      </c>
      <c r="C14" s="8" t="s">
        <v>119</v>
      </c>
      <c r="D14" s="8" t="s">
        <v>77</v>
      </c>
      <c r="F14" s="8" t="s">
        <v>105</v>
      </c>
      <c r="G14" s="8" t="s">
        <v>76</v>
      </c>
      <c r="H14" s="8" t="s">
        <v>68</v>
      </c>
      <c r="I14" s="8">
        <v>1</v>
      </c>
      <c r="K14" s="19">
        <f>config!D8*0.2*1000</f>
        <v>4817.6668444444458</v>
      </c>
      <c r="L14" s="8" t="s">
        <v>133</v>
      </c>
    </row>
    <row r="15" spans="1:12" x14ac:dyDescent="0.3">
      <c r="B15" s="8" t="s">
        <v>122</v>
      </c>
      <c r="C15" s="8" t="s">
        <v>87</v>
      </c>
      <c r="D15" s="8" t="s">
        <v>77</v>
      </c>
      <c r="F15" s="8" t="s">
        <v>109</v>
      </c>
      <c r="G15" s="8" t="s">
        <v>76</v>
      </c>
      <c r="H15" s="8" t="s">
        <v>68</v>
      </c>
      <c r="I15" s="8">
        <v>1</v>
      </c>
      <c r="K15" s="19">
        <f>config!C6*1000</f>
        <v>41594.970666666653</v>
      </c>
      <c r="L15" s="8" t="s">
        <v>134</v>
      </c>
    </row>
    <row r="16" spans="1:12" x14ac:dyDescent="0.3">
      <c r="B16" s="8" t="s">
        <v>126</v>
      </c>
      <c r="C16" s="8" t="s">
        <v>87</v>
      </c>
      <c r="D16" s="8" t="s">
        <v>77</v>
      </c>
      <c r="F16" s="8" t="s">
        <v>105</v>
      </c>
      <c r="G16" s="8" t="s">
        <v>76</v>
      </c>
      <c r="H16" s="8" t="s">
        <v>68</v>
      </c>
      <c r="I16" s="8">
        <v>1</v>
      </c>
      <c r="K16" s="19">
        <f>config!D6*1000</f>
        <v>18047.466666666664</v>
      </c>
      <c r="L16" s="8" t="s">
        <v>135</v>
      </c>
    </row>
    <row r="17" spans="2:12" x14ac:dyDescent="0.3">
      <c r="B17" s="8" t="s">
        <v>123</v>
      </c>
      <c r="C17" s="8" t="s">
        <v>120</v>
      </c>
      <c r="D17" s="8" t="s">
        <v>77</v>
      </c>
      <c r="F17" s="8" t="s">
        <v>109</v>
      </c>
      <c r="G17" s="8" t="s">
        <v>76</v>
      </c>
      <c r="H17" s="8" t="s">
        <v>68</v>
      </c>
      <c r="I17" s="8">
        <v>1</v>
      </c>
      <c r="K17" s="19">
        <f>config!C9*1000</f>
        <v>43881.727327334855</v>
      </c>
      <c r="L17" s="8" t="s">
        <v>136</v>
      </c>
    </row>
    <row r="18" spans="2:12" x14ac:dyDescent="0.3">
      <c r="B18" s="8" t="s">
        <v>127</v>
      </c>
      <c r="C18" s="8" t="s">
        <v>120</v>
      </c>
      <c r="D18" s="8" t="s">
        <v>77</v>
      </c>
      <c r="F18" s="8" t="s">
        <v>105</v>
      </c>
      <c r="G18" s="8" t="s">
        <v>76</v>
      </c>
      <c r="H18" s="8" t="s">
        <v>68</v>
      </c>
      <c r="I18" s="8">
        <v>1</v>
      </c>
      <c r="K18" s="19">
        <f>config!D9*1000</f>
        <v>29032.066422098611</v>
      </c>
      <c r="L18" s="8" t="s">
        <v>137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/>
    <sheetView workbookViewId="1"/>
  </sheetViews>
  <sheetFormatPr defaultRowHeight="14.4" x14ac:dyDescent="0.3"/>
  <cols>
    <col min="2" max="2" width="10.109375" bestFit="1" customWidth="1"/>
    <col min="4" max="4" width="13.7773437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82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83</v>
      </c>
      <c r="C3" s="17" t="s">
        <v>0</v>
      </c>
      <c r="D3" s="17" t="s">
        <v>84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85</v>
      </c>
      <c r="D4" s="8" t="s">
        <v>86</v>
      </c>
      <c r="E4" s="8">
        <v>0</v>
      </c>
      <c r="F4" s="8" t="s">
        <v>87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C423-381D-406F-940C-98DFA6174974}">
  <dimension ref="A1:K36"/>
  <sheetViews>
    <sheetView topLeftCell="A10" workbookViewId="0">
      <selection activeCell="F38" sqref="F38"/>
    </sheetView>
    <sheetView tabSelected="1" workbookViewId="1">
      <selection activeCell="F11" sqref="F11"/>
    </sheetView>
  </sheetViews>
  <sheetFormatPr defaultRowHeight="14.4" x14ac:dyDescent="0.3"/>
  <cols>
    <col min="1" max="1" width="24.77734375" customWidth="1"/>
    <col min="2" max="2" width="12.21875" bestFit="1" customWidth="1"/>
    <col min="3" max="4" width="11.33203125" bestFit="1" customWidth="1"/>
    <col min="6" max="6" width="20.33203125" customWidth="1"/>
    <col min="7" max="7" width="11.33203125" bestFit="1" customWidth="1"/>
  </cols>
  <sheetData>
    <row r="1" spans="1:11" s="8" customFormat="1" x14ac:dyDescent="0.3">
      <c r="A1" s="46" t="s">
        <v>170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s="8" customFormat="1" x14ac:dyDescent="0.3">
      <c r="A2" s="49" t="s">
        <v>171</v>
      </c>
      <c r="B2" s="50"/>
      <c r="C2" s="50"/>
      <c r="D2" s="50"/>
      <c r="E2" s="50"/>
      <c r="F2" s="50"/>
      <c r="G2" s="50"/>
      <c r="H2" s="50"/>
      <c r="I2" s="50"/>
      <c r="J2" s="50"/>
      <c r="K2" s="51"/>
    </row>
    <row r="3" spans="1:11" s="8" customFormat="1" x14ac:dyDescent="0.3">
      <c r="A3" s="49" t="s">
        <v>172</v>
      </c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 x14ac:dyDescent="0.3">
      <c r="A4" s="49" t="s">
        <v>173</v>
      </c>
      <c r="B4" s="50"/>
      <c r="C4" s="50"/>
      <c r="D4" s="50"/>
      <c r="E4" s="50"/>
      <c r="F4" s="50"/>
      <c r="G4" s="50"/>
      <c r="H4" s="50"/>
      <c r="I4" s="50"/>
      <c r="J4" s="50"/>
      <c r="K4" s="51"/>
    </row>
    <row r="5" spans="1:11" x14ac:dyDescent="0.3">
      <c r="A5" s="49" t="s">
        <v>174</v>
      </c>
      <c r="B5" s="50"/>
      <c r="C5" s="50"/>
      <c r="D5" s="50"/>
      <c r="E5" s="50"/>
      <c r="F5" s="50"/>
      <c r="G5" s="50"/>
      <c r="H5" s="50"/>
      <c r="I5" s="50"/>
      <c r="J5" s="50"/>
      <c r="K5" s="51"/>
    </row>
    <row r="6" spans="1:11" s="8" customFormat="1" ht="15" thickBot="1" x14ac:dyDescent="0.35">
      <c r="A6" s="52" t="s">
        <v>177</v>
      </c>
      <c r="B6" s="53"/>
      <c r="C6" s="53"/>
      <c r="D6" s="53"/>
      <c r="E6" s="53"/>
      <c r="F6" s="53"/>
      <c r="G6" s="53"/>
      <c r="H6" s="53"/>
      <c r="I6" s="53"/>
      <c r="J6" s="53"/>
      <c r="K6" s="54"/>
    </row>
    <row r="7" spans="1:11" s="8" customFormat="1" x14ac:dyDescent="0.3"/>
    <row r="8" spans="1:11" x14ac:dyDescent="0.3">
      <c r="B8" t="s">
        <v>141</v>
      </c>
    </row>
    <row r="9" spans="1:11" x14ac:dyDescent="0.3">
      <c r="A9" s="8" t="s">
        <v>104</v>
      </c>
      <c r="B9" s="8">
        <v>170200</v>
      </c>
    </row>
    <row r="10" spans="1:11" x14ac:dyDescent="0.3">
      <c r="A10" s="8" t="s">
        <v>105</v>
      </c>
      <c r="B10" s="8">
        <v>104330</v>
      </c>
    </row>
    <row r="11" spans="1:11" x14ac:dyDescent="0.3">
      <c r="A11" s="8" t="s">
        <v>138</v>
      </c>
      <c r="B11" s="8">
        <v>104330</v>
      </c>
    </row>
    <row r="14" spans="1:11" x14ac:dyDescent="0.3">
      <c r="A14" t="s">
        <v>139</v>
      </c>
      <c r="B14" t="s">
        <v>140</v>
      </c>
      <c r="C14" t="s">
        <v>141</v>
      </c>
    </row>
    <row r="15" spans="1:11" x14ac:dyDescent="0.3">
      <c r="A15" s="8" t="s">
        <v>107</v>
      </c>
      <c r="B15" s="8" t="s">
        <v>104</v>
      </c>
      <c r="C15" s="19">
        <v>46384.803111111105</v>
      </c>
    </row>
    <row r="16" spans="1:11" x14ac:dyDescent="0.3">
      <c r="A16" s="8" t="s">
        <v>107</v>
      </c>
      <c r="B16" s="8" t="s">
        <v>105</v>
      </c>
      <c r="C16" s="19">
        <v>33159.511111111104</v>
      </c>
    </row>
    <row r="17" spans="1:7" x14ac:dyDescent="0.3">
      <c r="A17" s="8" t="s">
        <v>118</v>
      </c>
      <c r="B17" s="8" t="s">
        <v>109</v>
      </c>
      <c r="C17" s="19">
        <v>30662.951025777787</v>
      </c>
    </row>
    <row r="18" spans="1:7" x14ac:dyDescent="0.3">
      <c r="A18" s="8" t="s">
        <v>118</v>
      </c>
      <c r="B18" s="8" t="s">
        <v>105</v>
      </c>
      <c r="C18" s="19">
        <v>19270.667377777783</v>
      </c>
    </row>
    <row r="19" spans="1:7" x14ac:dyDescent="0.3">
      <c r="A19" s="8" t="s">
        <v>119</v>
      </c>
      <c r="B19" s="8" t="s">
        <v>109</v>
      </c>
      <c r="C19" s="19">
        <v>7665.7377564444469</v>
      </c>
    </row>
    <row r="20" spans="1:7" x14ac:dyDescent="0.3">
      <c r="A20" s="8" t="s">
        <v>119</v>
      </c>
      <c r="B20" s="8" t="s">
        <v>105</v>
      </c>
      <c r="C20" s="19">
        <v>4817.6668444444458</v>
      </c>
    </row>
    <row r="21" spans="1:7" x14ac:dyDescent="0.3">
      <c r="A21" s="8" t="s">
        <v>87</v>
      </c>
      <c r="B21" s="8" t="s">
        <v>109</v>
      </c>
      <c r="C21" s="19">
        <v>41594.970666666653</v>
      </c>
    </row>
    <row r="22" spans="1:7" x14ac:dyDescent="0.3">
      <c r="A22" s="8" t="s">
        <v>87</v>
      </c>
      <c r="B22" s="8" t="s">
        <v>105</v>
      </c>
      <c r="C22" s="19">
        <v>18047.466666666664</v>
      </c>
    </row>
    <row r="23" spans="1:7" x14ac:dyDescent="0.3">
      <c r="A23" s="8" t="s">
        <v>120</v>
      </c>
      <c r="B23" s="8" t="s">
        <v>109</v>
      </c>
      <c r="C23" s="19">
        <v>43881.727327334855</v>
      </c>
    </row>
    <row r="24" spans="1:7" x14ac:dyDescent="0.3">
      <c r="A24" s="8" t="s">
        <v>120</v>
      </c>
      <c r="B24" s="8" t="s">
        <v>105</v>
      </c>
      <c r="C24" s="19">
        <v>29032.066422098611</v>
      </c>
    </row>
    <row r="25" spans="1:7" x14ac:dyDescent="0.3">
      <c r="F25" s="35" t="s">
        <v>155</v>
      </c>
      <c r="G25" t="s">
        <v>165</v>
      </c>
    </row>
    <row r="26" spans="1:7" x14ac:dyDescent="0.3">
      <c r="B26" s="8" t="s">
        <v>104</v>
      </c>
      <c r="C26" s="8" t="s">
        <v>105</v>
      </c>
      <c r="D26" t="s">
        <v>142</v>
      </c>
      <c r="E26" t="s">
        <v>144</v>
      </c>
      <c r="F26" s="35" t="s">
        <v>146</v>
      </c>
    </row>
    <row r="27" spans="1:7" x14ac:dyDescent="0.3">
      <c r="A27" s="8" t="s">
        <v>107</v>
      </c>
      <c r="B27" s="37">
        <f>C15</f>
        <v>46384.803111111105</v>
      </c>
      <c r="C27" s="37">
        <f>C16</f>
        <v>33159.511111111104</v>
      </c>
      <c r="D27" s="37">
        <f>SUM(B27:C27)</f>
        <v>79544.314222222209</v>
      </c>
      <c r="F27" s="42">
        <f>D27*$F$33</f>
        <v>103809.34744960716</v>
      </c>
      <c r="G27" s="43">
        <f>F27*1.3</f>
        <v>134952.1516844893</v>
      </c>
    </row>
    <row r="28" spans="1:7" x14ac:dyDescent="0.3">
      <c r="A28" s="8" t="s">
        <v>118</v>
      </c>
      <c r="B28" s="37">
        <f>C17</f>
        <v>30662.951025777787</v>
      </c>
      <c r="C28" s="37">
        <f>C18</f>
        <v>19270.667377777783</v>
      </c>
      <c r="D28" s="37">
        <f t="shared" ref="D28:D31" si="0">SUM(B28:C28)</f>
        <v>49933.618403555571</v>
      </c>
      <c r="F28" s="42">
        <f t="shared" ref="F28:F32" si="1">D28*$F$33</f>
        <v>65165.893916559391</v>
      </c>
      <c r="G28" s="43">
        <f t="shared" ref="G28:G32" si="2">F28*1.3</f>
        <v>84715.662091527207</v>
      </c>
    </row>
    <row r="29" spans="1:7" x14ac:dyDescent="0.3">
      <c r="A29" s="8" t="s">
        <v>119</v>
      </c>
      <c r="B29" s="37">
        <f>C19</f>
        <v>7665.7377564444469</v>
      </c>
      <c r="C29" s="37">
        <f>C20</f>
        <v>4817.6668444444458</v>
      </c>
      <c r="D29" s="37">
        <f t="shared" si="0"/>
        <v>12483.404600888893</v>
      </c>
      <c r="F29" s="42">
        <f t="shared" si="1"/>
        <v>16291.473479139848</v>
      </c>
      <c r="G29" s="43">
        <f t="shared" si="2"/>
        <v>21178.915522881802</v>
      </c>
    </row>
    <row r="30" spans="1:7" x14ac:dyDescent="0.3">
      <c r="A30" s="8" t="s">
        <v>87</v>
      </c>
      <c r="B30" s="37">
        <f>C21</f>
        <v>41594.970666666653</v>
      </c>
      <c r="C30" s="37">
        <f>C22</f>
        <v>18047.466666666664</v>
      </c>
      <c r="D30" s="37">
        <f t="shared" si="0"/>
        <v>59642.437333333321</v>
      </c>
      <c r="F30" s="42">
        <f t="shared" si="1"/>
        <v>77836.392964309751</v>
      </c>
      <c r="G30" s="43">
        <f t="shared" si="2"/>
        <v>101187.31085360268</v>
      </c>
    </row>
    <row r="31" spans="1:7" x14ac:dyDescent="0.3">
      <c r="A31" s="8" t="s">
        <v>120</v>
      </c>
      <c r="B31" s="37">
        <f>C23</f>
        <v>43881.727327334855</v>
      </c>
      <c r="C31" s="37">
        <f>C24</f>
        <v>29032.066422098611</v>
      </c>
      <c r="D31" s="37">
        <f t="shared" si="0"/>
        <v>72913.793749433462</v>
      </c>
      <c r="F31" s="42">
        <f t="shared" si="1"/>
        <v>95156.183357846501</v>
      </c>
      <c r="G31" s="43">
        <f t="shared" si="2"/>
        <v>123703.03836520045</v>
      </c>
    </row>
    <row r="32" spans="1:7" x14ac:dyDescent="0.3">
      <c r="A32" t="s">
        <v>145</v>
      </c>
      <c r="B32" s="37">
        <f>SUM(B27:B31)</f>
        <v>170190.18988733483</v>
      </c>
      <c r="C32" s="37">
        <f>SUM(C27:C31)</f>
        <v>104327.3784220986</v>
      </c>
      <c r="D32" s="37">
        <f>SUM(D27:D31)</f>
        <v>274517.56830943347</v>
      </c>
      <c r="F32" s="44">
        <f t="shared" si="1"/>
        <v>358259.29116746265</v>
      </c>
      <c r="G32" s="37">
        <f t="shared" si="2"/>
        <v>465737.07851770148</v>
      </c>
    </row>
    <row r="33" spans="1:8" x14ac:dyDescent="0.3">
      <c r="A33" t="s">
        <v>143</v>
      </c>
      <c r="B33">
        <v>295000</v>
      </c>
      <c r="C33">
        <v>200000</v>
      </c>
      <c r="D33" s="19">
        <f>SUM(B33:C33)</f>
        <v>495000</v>
      </c>
      <c r="E33">
        <v>151000</v>
      </c>
      <c r="F33" s="41">
        <f>(D33+E33)/D33</f>
        <v>1.305050505050505</v>
      </c>
      <c r="G33" t="s">
        <v>147</v>
      </c>
    </row>
    <row r="34" spans="1:8" x14ac:dyDescent="0.3">
      <c r="F34" s="36">
        <f>E33*D32/D33</f>
        <v>83741.722858029199</v>
      </c>
      <c r="H34" s="19"/>
    </row>
    <row r="35" spans="1:8" x14ac:dyDescent="0.3">
      <c r="A35" t="s">
        <v>175</v>
      </c>
      <c r="B35">
        <v>104327</v>
      </c>
    </row>
    <row r="36" spans="1:8" x14ac:dyDescent="0.3">
      <c r="A36" s="8" t="s">
        <v>176</v>
      </c>
      <c r="B36" s="45">
        <f>B35-F34</f>
        <v>20585.277141970801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config</vt:lpstr>
      <vt:lpstr>single</vt:lpstr>
      <vt:lpstr>multi</vt:lpstr>
      <vt:lpstr>negative_CO2</vt:lpstr>
      <vt:lpstr>_NOTES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ZP Smith</cp:lastModifiedBy>
  <dcterms:created xsi:type="dcterms:W3CDTF">2009-05-27T15:40:55Z</dcterms:created>
  <dcterms:modified xsi:type="dcterms:W3CDTF">2022-12-15T08:34:41Z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814551949501037</vt:r8>
  </property>
</Properties>
</file>