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8E4DDE6-6B8E-433A-A8B0-D7BC6849AD24}" xr6:coauthVersionLast="45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21" l="1"/>
  <c r="K15" i="21"/>
  <c r="K14" i="21"/>
  <c r="K13" i="21"/>
  <c r="H7" i="20"/>
  <c r="H8" i="20"/>
  <c r="H9" i="20"/>
  <c r="H10" i="20"/>
  <c r="H11" i="20"/>
  <c r="H6" i="20"/>
  <c r="G6" i="20"/>
  <c r="G7" i="20"/>
  <c r="G8" i="20"/>
  <c r="G9" i="20"/>
  <c r="G10" i="20"/>
  <c r="G11" i="20"/>
  <c r="F6" i="20"/>
  <c r="F7" i="20"/>
  <c r="F8" i="20"/>
  <c r="F9" i="20"/>
  <c r="F10" i="20"/>
  <c r="F11" i="20"/>
  <c r="E6" i="20"/>
  <c r="H13" i="20"/>
  <c r="G13" i="20"/>
  <c r="F13" i="20"/>
  <c r="E7" i="20"/>
  <c r="E8" i="20"/>
  <c r="E9" i="20"/>
  <c r="E10" i="20"/>
  <c r="E11" i="20"/>
  <c r="K14" i="22" l="1"/>
  <c r="K13" i="22"/>
  <c r="K12" i="22"/>
  <c r="K11" i="22"/>
  <c r="K18" i="21"/>
  <c r="K17" i="21"/>
  <c r="K12" i="21"/>
  <c r="K11" i="21"/>
  <c r="K22" i="21"/>
  <c r="K21" i="21"/>
  <c r="K20" i="21"/>
  <c r="K19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<sst xmlns="http://schemas.openxmlformats.org/spreadsheetml/2006/main" count="315" uniqueCount="172">
  <si>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</si>
  <si>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</si>
  <si>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</si>
  <si>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</si>
  <si>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</si>
  <si>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</si>
  <si>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</si>
  <si>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</si>
  <si>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</si>
  <si>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</si>
  <si>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</si>
  <si>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</si>
  <si>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</si>
  <si>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</si>
  <si>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</si>
  <si>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</si>
  <si>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</si>
  <si>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</si>
  <si>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</si>
  <si>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</si>
  <si>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</si>
  <si>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</si>
  <si>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</si>
  <si>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</si>
  <si>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</si>
  <si>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</si>
  <si>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</si>
  <si>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</si>
  <si>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</si>
  <si>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</si>
  <si>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</si>
  <si>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</si>
  <si>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</si>
  <si>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</si>
  <si>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</si>
  <si>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</si>
  <si>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</si>
  <si>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</si>
  <si>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</si>
  <si>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</si>
  <si>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</si>
  <si>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</si>
  <si>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</si>
  <si>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</si>
  <si>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</si>
  <si>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</si>
  <si>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</si>
  <si>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</si>
  <si>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</si>
  <si>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</si>
  <si>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</si>
  <si>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</si>
  <si>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</si>
  <si>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</si>
  <si>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</si>
  <si>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</si>
  <si>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</si>
  <si>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</si>
  <si>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</si>
  <si>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</si>
  <si>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</si>
  <si>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</si>
  <si>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</si>
  <si>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</si>
  <si>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</si>
  <si>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</si>
  <si>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</si>
  <si>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</si>
  <si>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</si>
  <si>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</si>
  <si>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</si>
  <si>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</si>
  <si>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</si>
  <si>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</si>
  <si>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</si>
  <si>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</si>
  <si>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</si>
  <si>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</si>
  <si>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</si>
  <si>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</si>
  <si>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</si>
  <si>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</si>
  <si>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</si>
  <si>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</si>
  <si>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</si>
  <si>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</si>
  <si>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</si>
  <si>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</si>
  <si>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</si>
  <si>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</si>
  <si>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</si>
  <si>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</si>
  <si>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</si>
  <si>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</si>
  <si>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</si>
  <si>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</si>
  <si>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</si>
  <si>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</si>
  <si>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</si>
  <si>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</si>
  <si>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</si>
  <si>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</si>
  <si>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</si>
  <si>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</si>
  <si>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</si>
  <si>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</si>
  <si>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</si>
  <si>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</si>
  <si>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</si>
  <si>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</si>
  <si>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</si>
  <si>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</si>
  <si>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</si>
  <si>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</si>
  <si>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</si>
  <si>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</si>
  <si>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</si>
  <si>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</si>
  <si>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</si>
  <si>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</si>
  <si>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</si>
  <si>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</si>
  <si>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</si>
  <si>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</si>
  <si>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</si>
  <si>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</si>
  <si>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</si>
  <si>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</si>
  <si>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</si>
  <si>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</si>
  <si>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</si>
  <si>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</si>
  <si>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</si>
  <si>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</si>
  <si>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</si>
  <si>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</si>
  <si>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</si>
  <si>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</si>
  <si>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</si>
  <si>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</si>
  <si>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</si>
  <si>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</si>
  <si>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</si>
  <si>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</si>
  <si>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</si>
  <si>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</si>
  <si>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</si>
  <si>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</si>
  <si>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</si>
  <si>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</si>
  <si>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</si>
  <si>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</si>
  <si>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</si>
  <si>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</si>
  <si>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</si>
  <si>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</si>
  <si>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</si>
  <si>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</si>
  <si>
    <t>2031-2035</t>
  </si>
  <si>
    <t>2036-2040</t>
  </si>
  <si>
    <t>2041-2046</t>
  </si>
  <si>
    <t>2046-2050</t>
  </si>
  <si>
    <t>initial sectoral Forecast Total</t>
  </si>
  <si>
    <t>2041-2045</t>
  </si>
  <si>
    <t>RSD Carbon Budget-2031-2035- Single</t>
  </si>
  <si>
    <t>RSD Carbon Budget-2036-2040- Single</t>
  </si>
  <si>
    <t>RSD Carbon Budget-2041-2045- Single</t>
  </si>
  <si>
    <t>RSD Carbon Budget-2046-2050- Single</t>
  </si>
  <si>
    <t>UC_SCB_RSD_2031-2035_Single</t>
  </si>
  <si>
    <t>UC_SCB_RSD_2036-2040_Single</t>
  </si>
  <si>
    <t>UC_SCB_RSD_2041-2045_Single</t>
  </si>
  <si>
    <t>UC_SCB_RSD_2046-2050_Single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</si>
</sst>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7" fillId="0" borderId="0" xfId="0" applyFont="1"/>
    <xf numFmtId="1" fontId="17" fillId="0" borderId="0" xfId="0" applyNumberFormat="1" applyFont="1"/>
    <xf numFmtId="0" fontId="0" fillId="10" borderId="0" xfId="0" applyFill="1"/>
    <xf numFmtId="1" fontId="0" fillId="10" borderId="0" xfId="0" applyNumberForma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8" t="s">
        <v>88</v>
      </c>
      <c r="B16" s="38"/>
      <c r="C16" s="38"/>
      <c r="D16" s="38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7" t="s">
        <v>102</v>
      </c>
      <c r="C19" s="37"/>
      <c r="D19" s="37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7" t="s">
        <v>100</v>
      </c>
      <c r="C20" s="37"/>
      <c r="D20" s="37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155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7" t="s">
        <v>101</v>
      </c>
      <c r="C23" s="37"/>
      <c r="D23" s="37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7" t="s">
        <v>101</v>
      </c>
      <c r="C26" s="37"/>
      <c r="D26" s="3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9" t="s">
        <v>96</v>
      </c>
      <c r="C30" s="37"/>
      <c r="D30" s="37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7" t="s">
        <v>98</v>
      </c>
      <c r="C31" s="37"/>
      <c r="D31" s="37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H17"/>
  <sheetViews>
    <sheetView workbookViewId="0">
      <selection activeCell="C8" sqref="C8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5" max="5" width="10.5703125" bestFit="1" customWidth="1"/>
    <col min="12" max="12" width="10.5703125" bestFit="1" customWidth="1"/>
    <col min="13" max="13" width="12" bestFit="1" customWidth="1"/>
  </cols>
  <sheetData>
    <row r="3" spans="2:8" x14ac:dyDescent="0.25">
      <c r="B3" t="s">
        <v>154</v>
      </c>
    </row>
    <row r="5" spans="2:8" x14ac:dyDescent="0.25">
      <c r="C5" t="s">
        <v>103</v>
      </c>
      <c r="D5" t="s">
        <v>104</v>
      </c>
      <c r="E5" t="s">
        <v>158</v>
      </c>
      <c r="F5" t="s">
        <v>159</v>
      </c>
      <c r="G5" t="s">
        <v>160</v>
      </c>
      <c r="H5" t="s">
        <v>161</v>
      </c>
    </row>
    <row r="6" spans="2:8" x14ac:dyDescent="0.25">
      <c r="B6" t="s">
        <v>108</v>
      </c>
      <c r="C6">
        <v>40</v>
      </c>
      <c r="D6">
        <v>20</v>
      </c>
      <c r="E6" s="34">
        <f>FORECAST($E$13,C6:D6,$C$13:$D$13)*($E$13/$E$17)</f>
        <v>8.4265437340774003</v>
      </c>
      <c r="F6" s="33">
        <f>FORECAST($F$13,C6:E6,$C$13:$E$13)*($F$13/$F$17)</f>
        <v>0.48421081131070487</v>
      </c>
      <c r="G6" s="33">
        <f>FORECAST($G$13,C6:F6,$C$13:$F$13)*($G$13/$G$17)</f>
        <v>-6.6326481774698269</v>
      </c>
      <c r="H6" s="33">
        <f>FORECAST($H$13,C6:G6,$C$13:$G$13)*($H$13/$H$17)</f>
        <v>-11.848838833375311</v>
      </c>
    </row>
    <row r="7" spans="2:8" x14ac:dyDescent="0.25">
      <c r="B7" t="s">
        <v>109</v>
      </c>
      <c r="C7">
        <v>54</v>
      </c>
      <c r="D7">
        <v>37</v>
      </c>
      <c r="E7" s="34">
        <f t="shared" ref="E7:E11" si="0">FORECAST($E$13,C7:D7,$C$13:$D$13)*($E$13/$E$17)</f>
        <v>24.565206842169111</v>
      </c>
      <c r="F7" s="33">
        <f t="shared" ref="F7:F11" si="1">FORECAST($F$13,C7:E7,$C$13:$E$13)*($F$13/$F$17)</f>
        <v>15.93562877648943</v>
      </c>
      <c r="G7" s="33">
        <f t="shared" ref="G7:G11" si="2">FORECAST($G$13,C7:F7,$C$13:$F$13)*($G$13/$G$17)</f>
        <v>7.6580236243288446</v>
      </c>
      <c r="H7" s="33">
        <f t="shared" ref="H7:H11" si="3">FORECAST($H$13,C7:G7,$C$13:$G$13)*($H$13/$H$17)</f>
        <v>0.19084233076914464</v>
      </c>
    </row>
    <row r="8" spans="2:8" x14ac:dyDescent="0.25">
      <c r="B8" t="s">
        <v>156</v>
      </c>
      <c r="C8">
        <v>29</v>
      </c>
      <c r="D8">
        <v>23</v>
      </c>
      <c r="E8" s="34">
        <f t="shared" si="0"/>
        <v>17.320211088196046</v>
      </c>
      <c r="F8" s="33">
        <f t="shared" si="1"/>
        <v>13.340705392237242</v>
      </c>
      <c r="G8" s="33">
        <f t="shared" si="2"/>
        <v>9.3116139356605139</v>
      </c>
      <c r="H8" s="33">
        <f t="shared" si="3"/>
        <v>5.1683503882548392</v>
      </c>
    </row>
    <row r="9" spans="2:8" x14ac:dyDescent="0.25">
      <c r="B9" t="s">
        <v>157</v>
      </c>
      <c r="C9">
        <v>7</v>
      </c>
      <c r="D9">
        <v>5</v>
      </c>
      <c r="E9" s="34">
        <f t="shared" si="0"/>
        <v>3.4530510736382389</v>
      </c>
      <c r="F9" s="33">
        <f t="shared" si="1"/>
        <v>2.3770285191623697</v>
      </c>
      <c r="G9" s="33">
        <f t="shared" si="2"/>
        <v>1.3311013685297457</v>
      </c>
      <c r="H9" s="33">
        <f t="shared" si="3"/>
        <v>0.35446941753319205</v>
      </c>
    </row>
    <row r="10" spans="2:8" x14ac:dyDescent="0.25">
      <c r="B10" t="s">
        <v>110</v>
      </c>
      <c r="C10">
        <v>30</v>
      </c>
      <c r="D10">
        <v>24</v>
      </c>
      <c r="E10" s="34">
        <f t="shared" si="0"/>
        <v>18.19034332160621</v>
      </c>
      <c r="F10" s="33">
        <f t="shared" si="1"/>
        <v>14.116907871581002</v>
      </c>
      <c r="G10" s="33">
        <f t="shared" si="2"/>
        <v>9.9764026644194228</v>
      </c>
      <c r="H10" s="33">
        <f t="shared" si="3"/>
        <v>5.6814681552117428</v>
      </c>
    </row>
    <row r="11" spans="2:8" x14ac:dyDescent="0.25">
      <c r="B11" t="s">
        <v>111</v>
      </c>
      <c r="C11">
        <v>106</v>
      </c>
      <c r="D11">
        <v>96</v>
      </c>
      <c r="E11" s="34">
        <f t="shared" si="0"/>
        <v>79.044643940312994</v>
      </c>
      <c r="F11" s="33">
        <f t="shared" si="1"/>
        <v>66.995518629219248</v>
      </c>
      <c r="G11" s="33">
        <f t="shared" si="2"/>
        <v>53.855506584531291</v>
      </c>
      <c r="H11" s="33">
        <f t="shared" si="3"/>
        <v>38.203708541606396</v>
      </c>
    </row>
    <row r="12" spans="2:8" x14ac:dyDescent="0.25">
      <c r="B12" t="s">
        <v>112</v>
      </c>
    </row>
    <row r="13" spans="2:8" x14ac:dyDescent="0.25">
      <c r="C13">
        <v>295</v>
      </c>
      <c r="D13">
        <v>200</v>
      </c>
      <c r="E13">
        <v>151</v>
      </c>
      <c r="F13" s="34">
        <f>E13*0.75</f>
        <v>113.25</v>
      </c>
      <c r="G13" s="34">
        <f>E13*0.5</f>
        <v>75.5</v>
      </c>
      <c r="H13" s="34">
        <f>E13*0.25</f>
        <v>37.75</v>
      </c>
    </row>
    <row r="16" spans="2:8" x14ac:dyDescent="0.25">
      <c r="E16" t="s">
        <v>162</v>
      </c>
    </row>
    <row r="17" spans="5:8" x14ac:dyDescent="0.25">
      <c r="E17">
        <v>173.53684210526316</v>
      </c>
      <c r="F17">
        <v>127.97926901312107</v>
      </c>
      <c r="G17">
        <v>87.997655376113414</v>
      </c>
      <c r="H17">
        <v>48.763131978627342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22"/>
  <sheetViews>
    <sheetView tabSelected="1" zoomScale="90" zoomScaleNormal="90" workbookViewId="0">
      <selection activeCell="B24" sqref="B24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134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135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136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146</v>
      </c>
    </row>
    <row r="12" spans="1:12" x14ac:dyDescent="0.25">
      <c r="B12" t="s">
        <v>137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147</v>
      </c>
    </row>
    <row r="13" spans="1:12" x14ac:dyDescent="0.25">
      <c r="B13" s="35" t="s">
        <v>168</v>
      </c>
      <c r="C13" s="35" t="s">
        <v>114</v>
      </c>
      <c r="D13" s="35" t="s">
        <v>77</v>
      </c>
      <c r="E13" s="35"/>
      <c r="F13" s="35" t="s">
        <v>158</v>
      </c>
      <c r="G13" s="35" t="s">
        <v>76</v>
      </c>
      <c r="H13" s="35" t="s">
        <v>68</v>
      </c>
      <c r="I13" s="35">
        <v>1</v>
      </c>
      <c r="J13" s="35"/>
      <c r="K13" s="36">
        <f>config!E8*1000</f>
        <v>17320.211088196047</v>
      </c>
      <c r="L13" s="35" t="s">
        <v>164</v>
      </c>
    </row>
    <row r="14" spans="1:12" x14ac:dyDescent="0.25">
      <c r="B14" s="35" t="s">
        <v>169</v>
      </c>
      <c r="C14" s="35" t="s">
        <v>114</v>
      </c>
      <c r="D14" s="35" t="s">
        <v>77</v>
      </c>
      <c r="E14" s="35"/>
      <c r="F14" s="35" t="s">
        <v>159</v>
      </c>
      <c r="G14" s="35" t="s">
        <v>76</v>
      </c>
      <c r="H14" s="35" t="s">
        <v>68</v>
      </c>
      <c r="I14" s="35">
        <v>1</v>
      </c>
      <c r="J14" s="35"/>
      <c r="K14" s="36">
        <f>config!F8*1000</f>
        <v>13340.705392237242</v>
      </c>
      <c r="L14" s="35" t="s">
        <v>165</v>
      </c>
    </row>
    <row r="15" spans="1:12" x14ac:dyDescent="0.25">
      <c r="B15" s="35" t="s">
        <v>170</v>
      </c>
      <c r="C15" s="35" t="s">
        <v>114</v>
      </c>
      <c r="D15" s="35" t="s">
        <v>77</v>
      </c>
      <c r="E15" s="35"/>
      <c r="F15" s="35" t="s">
        <v>163</v>
      </c>
      <c r="G15" s="35" t="s">
        <v>76</v>
      </c>
      <c r="H15" s="35" t="s">
        <v>68</v>
      </c>
      <c r="I15" s="35">
        <v>1</v>
      </c>
      <c r="J15" s="35"/>
      <c r="K15" s="36">
        <f>config!G8*1000</f>
        <v>9311.6139356605145</v>
      </c>
      <c r="L15" s="35" t="s">
        <v>166</v>
      </c>
    </row>
    <row r="16" spans="1:12" x14ac:dyDescent="0.25">
      <c r="B16" s="35" t="s">
        <v>171</v>
      </c>
      <c r="C16" s="35" t="s">
        <v>114</v>
      </c>
      <c r="D16" s="35" t="s">
        <v>77</v>
      </c>
      <c r="E16" s="35"/>
      <c r="F16" s="35" t="s">
        <v>161</v>
      </c>
      <c r="G16" s="35" t="s">
        <v>76</v>
      </c>
      <c r="H16" s="35" t="s">
        <v>68</v>
      </c>
      <c r="I16" s="35">
        <v>1</v>
      </c>
      <c r="J16" s="35"/>
      <c r="K16" s="36">
        <f>config!H8*1000</f>
        <v>5168.3503882548393</v>
      </c>
      <c r="L16" s="35" t="s">
        <v>167</v>
      </c>
    </row>
    <row r="17" spans="2:12" x14ac:dyDescent="0.25">
      <c r="B17" t="s">
        <v>138</v>
      </c>
      <c r="C17" t="s">
        <v>115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config!C9*1000</f>
        <v>7000</v>
      </c>
      <c r="L17" t="s">
        <v>148</v>
      </c>
    </row>
    <row r="18" spans="2:12" x14ac:dyDescent="0.25">
      <c r="B18" t="s">
        <v>139</v>
      </c>
      <c r="C18" t="s">
        <v>115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config!D9*1000</f>
        <v>5000</v>
      </c>
      <c r="L18" t="s">
        <v>149</v>
      </c>
    </row>
    <row r="19" spans="2:12" x14ac:dyDescent="0.25">
      <c r="B19" t="s">
        <v>140</v>
      </c>
      <c r="C19" t="s">
        <v>87</v>
      </c>
      <c r="D19" t="s">
        <v>77</v>
      </c>
      <c r="F19" t="s">
        <v>103</v>
      </c>
      <c r="G19" t="s">
        <v>76</v>
      </c>
      <c r="H19" t="s">
        <v>68</v>
      </c>
      <c r="I19">
        <v>1</v>
      </c>
      <c r="K19" s="17">
        <f>config!C6*1000</f>
        <v>40000</v>
      </c>
      <c r="L19" t="s">
        <v>150</v>
      </c>
    </row>
    <row r="20" spans="2:12" x14ac:dyDescent="0.25">
      <c r="B20" t="s">
        <v>141</v>
      </c>
      <c r="C20" t="s">
        <v>87</v>
      </c>
      <c r="D20" t="s">
        <v>77</v>
      </c>
      <c r="F20" t="s">
        <v>104</v>
      </c>
      <c r="G20" t="s">
        <v>76</v>
      </c>
      <c r="H20" t="s">
        <v>68</v>
      </c>
      <c r="I20">
        <v>1</v>
      </c>
      <c r="K20" s="17">
        <f>config!D6*1000</f>
        <v>20000</v>
      </c>
      <c r="L20" t="s">
        <v>151</v>
      </c>
    </row>
    <row r="21" spans="2:12" x14ac:dyDescent="0.25">
      <c r="B21" t="s">
        <v>142</v>
      </c>
      <c r="C21" t="s">
        <v>116</v>
      </c>
      <c r="D21" t="s">
        <v>77</v>
      </c>
      <c r="F21" t="s">
        <v>103</v>
      </c>
      <c r="G21" t="s">
        <v>76</v>
      </c>
      <c r="H21" t="s">
        <v>68</v>
      </c>
      <c r="I21">
        <v>1</v>
      </c>
      <c r="K21" s="17">
        <f>config!C10*1000</f>
        <v>30000</v>
      </c>
      <c r="L21" t="s">
        <v>152</v>
      </c>
    </row>
    <row r="22" spans="2:12" x14ac:dyDescent="0.25">
      <c r="B22" t="s">
        <v>143</v>
      </c>
      <c r="C22" t="s">
        <v>116</v>
      </c>
      <c r="D22" t="s">
        <v>77</v>
      </c>
      <c r="F22" t="s">
        <v>104</v>
      </c>
      <c r="G22" t="s">
        <v>76</v>
      </c>
      <c r="H22" t="s">
        <v>68</v>
      </c>
      <c r="I22">
        <v>1</v>
      </c>
      <c r="K22" s="17">
        <f>config!D10*1000</f>
        <v>24000</v>
      </c>
      <c r="L22" t="s">
        <v>153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zoomScale="90" zoomScaleNormal="90" workbookViewId="0">
      <selection activeCell="E19" sqref="E19"/>
    </sheetView>
  </sheetViews>
  <sheetFormatPr defaultColWidth="9.140625" defaultRowHeight="15" x14ac:dyDescent="0.25"/>
  <cols>
    <col min="1" max="1" width="8.140625" customWidth="1"/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113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126</v>
      </c>
    </row>
    <row r="12" spans="1:12" x14ac:dyDescent="0.25">
      <c r="B12" t="s">
        <v>120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127</v>
      </c>
    </row>
    <row r="13" spans="1:12" x14ac:dyDescent="0.25">
      <c r="B13" t="s">
        <v>117</v>
      </c>
      <c r="C13" t="s">
        <v>115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128</v>
      </c>
    </row>
    <row r="14" spans="1:12" x14ac:dyDescent="0.25">
      <c r="B14" t="s">
        <v>121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129</v>
      </c>
    </row>
    <row r="15" spans="1:12" x14ac:dyDescent="0.25">
      <c r="B15" t="s">
        <v>118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130</v>
      </c>
    </row>
    <row r="16" spans="1:12" x14ac:dyDescent="0.25">
      <c r="B16" t="s">
        <v>122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131</v>
      </c>
    </row>
    <row r="17" spans="2:12" x14ac:dyDescent="0.25">
      <c r="B17" t="s">
        <v>119</v>
      </c>
      <c r="C17" t="s">
        <v>116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132</v>
      </c>
    </row>
    <row r="18" spans="2:12" x14ac:dyDescent="0.25">
      <c r="B18" t="s">
        <v>123</v>
      </c>
      <c r="C18" t="s">
        <v>116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2023-04-14T13:22:30Z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167247951030731</vt:r8>
  </property>
</Properties>
</file>