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542E848B-0E4B-4A23-A3F1-5757054F7EA3}" xr6:coauthVersionLast="45" xr6:coauthVersionMax="45" xr10:uidLastSave="{00000000-0000-0000-0000-000000000000}"/>
  <bookViews>
    <workbookView xWindow="-60" yWindow="-16320" windowWidth="29040" windowHeight="15840" firstSheet="10" activeTab="14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60" i="52" l="1"/>
  <c r="W59" i="52"/>
  <c r="W51" i="52"/>
  <c r="W50" i="52"/>
  <c r="W49" i="52"/>
  <c r="W46" i="52"/>
  <c r="W44" i="52"/>
  <c r="W42" i="52"/>
  <c r="W34" i="52"/>
  <c r="W35" i="52"/>
  <c r="W36" i="52"/>
  <c r="W37" i="52"/>
  <c r="W38" i="52"/>
  <c r="W40" i="52"/>
  <c r="W33" i="52"/>
  <c r="W24" i="52"/>
  <c r="W23" i="52"/>
  <c r="W20" i="52"/>
  <c r="W18" i="52"/>
  <c r="W16" i="52"/>
  <c r="W8" i="52"/>
  <c r="W9" i="52"/>
  <c r="W10" i="52"/>
  <c r="W11" i="52"/>
  <c r="W12" i="52"/>
  <c r="W13" i="52"/>
  <c r="W14" i="52"/>
  <c r="W7" i="52"/>
  <c r="W7" i="51"/>
  <c r="W60" i="28"/>
  <c r="W59" i="28"/>
  <c r="W51" i="28"/>
  <c r="W50" i="28"/>
  <c r="W49" i="28"/>
  <c r="W46" i="28"/>
  <c r="W44" i="28"/>
  <c r="W42" i="28"/>
  <c r="W34" i="28"/>
  <c r="W35" i="28"/>
  <c r="W36" i="28"/>
  <c r="W37" i="28"/>
  <c r="W38" i="28"/>
  <c r="W40" i="28"/>
  <c r="W33" i="28"/>
  <c r="W24" i="28"/>
  <c r="W23" i="28"/>
  <c r="W20" i="28"/>
  <c r="W18" i="28"/>
  <c r="W16" i="28"/>
  <c r="W8" i="28"/>
  <c r="W9" i="28"/>
  <c r="W10" i="28"/>
  <c r="W11" i="28"/>
  <c r="W12" i="28"/>
  <c r="W14" i="28"/>
  <c r="W7" i="28"/>
  <c r="W60" i="51"/>
  <c r="W59" i="51"/>
  <c r="W51" i="51"/>
  <c r="W50" i="51"/>
  <c r="W49" i="51"/>
  <c r="W46" i="51"/>
  <c r="W44" i="51"/>
  <c r="W42" i="51"/>
  <c r="W40" i="51"/>
  <c r="W38" i="51"/>
  <c r="W37" i="51"/>
  <c r="W36" i="51"/>
  <c r="W35" i="51"/>
  <c r="W34" i="51"/>
  <c r="W33" i="51"/>
  <c r="W24" i="51"/>
  <c r="W23" i="51"/>
  <c r="W20" i="51"/>
  <c r="W18" i="51"/>
  <c r="W16" i="51"/>
  <c r="W14" i="51"/>
  <c r="W8" i="51"/>
  <c r="W9" i="51"/>
  <c r="W10" i="51"/>
  <c r="W11" i="51"/>
  <c r="W12" i="51"/>
  <c r="F160" i="58" l="1"/>
  <c r="G160" i="58"/>
  <c r="H160" i="58"/>
  <c r="AE160" i="58" s="1"/>
  <c r="I160" i="58"/>
  <c r="J160" i="58"/>
  <c r="K160" i="58"/>
  <c r="L160" i="58"/>
  <c r="M160" i="58"/>
  <c r="N160" i="58"/>
  <c r="O160" i="58"/>
  <c r="P160" i="58"/>
  <c r="Q160" i="58"/>
  <c r="R160" i="58"/>
  <c r="S160" i="58"/>
  <c r="T160" i="58"/>
  <c r="U160" i="58"/>
  <c r="V160" i="58"/>
  <c r="W160" i="58"/>
  <c r="X160" i="58"/>
  <c r="Y160" i="58"/>
  <c r="Z160" i="58"/>
  <c r="AA160" i="58"/>
  <c r="AB160" i="58"/>
  <c r="AC160" i="58"/>
  <c r="AD160" i="58"/>
  <c r="E160" i="58"/>
  <c r="E159" i="58"/>
  <c r="F159" i="58"/>
  <c r="G159" i="58"/>
  <c r="H159" i="58"/>
  <c r="I159" i="58"/>
  <c r="J159" i="58"/>
  <c r="K159" i="58"/>
  <c r="L159" i="58"/>
  <c r="M159" i="58"/>
  <c r="N159" i="58"/>
  <c r="O159" i="58"/>
  <c r="P159" i="58"/>
  <c r="Q159" i="58"/>
  <c r="R159" i="58"/>
  <c r="S159" i="58"/>
  <c r="T159" i="58"/>
  <c r="U159" i="58"/>
  <c r="V159" i="58"/>
  <c r="W159" i="58"/>
  <c r="X159" i="58"/>
  <c r="Y159" i="58"/>
  <c r="Z159" i="58"/>
  <c r="AA159" i="58"/>
  <c r="AB159" i="58"/>
  <c r="AC159" i="58"/>
  <c r="AD159" i="58"/>
  <c r="E158" i="58"/>
  <c r="F158" i="58"/>
  <c r="G158" i="58"/>
  <c r="H158" i="58"/>
  <c r="I158" i="58"/>
  <c r="J158" i="58"/>
  <c r="K158" i="58"/>
  <c r="L158" i="58"/>
  <c r="M158" i="58"/>
  <c r="N158" i="58"/>
  <c r="O158" i="58"/>
  <c r="P158" i="58"/>
  <c r="Q158" i="58"/>
  <c r="R158" i="58"/>
  <c r="S158" i="58"/>
  <c r="T158" i="58"/>
  <c r="U158" i="58"/>
  <c r="V158" i="58"/>
  <c r="W158" i="58"/>
  <c r="X158" i="58"/>
  <c r="Y158" i="58"/>
  <c r="Z158" i="58"/>
  <c r="AA158" i="58"/>
  <c r="AB158" i="58"/>
  <c r="AC158" i="58"/>
  <c r="AD158" i="58"/>
  <c r="E157" i="58"/>
  <c r="F157" i="58"/>
  <c r="G157" i="58"/>
  <c r="H157" i="58"/>
  <c r="I157" i="58"/>
  <c r="J157" i="58"/>
  <c r="K157" i="58"/>
  <c r="L157" i="58"/>
  <c r="M157" i="58"/>
  <c r="N157" i="58"/>
  <c r="O157" i="58"/>
  <c r="P157" i="58"/>
  <c r="Q157" i="58"/>
  <c r="R157" i="58"/>
  <c r="S157" i="58"/>
  <c r="T157" i="58"/>
  <c r="U157" i="58"/>
  <c r="V157" i="58"/>
  <c r="W157" i="58"/>
  <c r="X157" i="58"/>
  <c r="Y157" i="58"/>
  <c r="Z157" i="58"/>
  <c r="AA157" i="58"/>
  <c r="AB157" i="58"/>
  <c r="AC157" i="58"/>
  <c r="AD157" i="58"/>
  <c r="F155" i="58"/>
  <c r="G155" i="58"/>
  <c r="H155" i="58"/>
  <c r="I155" i="58"/>
  <c r="J155" i="58"/>
  <c r="K155" i="58"/>
  <c r="L155" i="58"/>
  <c r="M155" i="58"/>
  <c r="N155" i="58"/>
  <c r="O155" i="58"/>
  <c r="P155" i="58"/>
  <c r="Q155" i="58"/>
  <c r="R155" i="58"/>
  <c r="S155" i="58"/>
  <c r="T155" i="58"/>
  <c r="U155" i="58"/>
  <c r="V155" i="58"/>
  <c r="W155" i="58"/>
  <c r="X155" i="58"/>
  <c r="Y155" i="58"/>
  <c r="Z155" i="58"/>
  <c r="AA155" i="58"/>
  <c r="AB155" i="58"/>
  <c r="AC155" i="58"/>
  <c r="AD155" i="58"/>
  <c r="E155" i="58"/>
  <c r="F153" i="58"/>
  <c r="G153" i="58"/>
  <c r="H153" i="58"/>
  <c r="I153" i="58"/>
  <c r="J153" i="58"/>
  <c r="K153" i="58"/>
  <c r="L153" i="58"/>
  <c r="M153" i="58"/>
  <c r="N153" i="58"/>
  <c r="O153" i="58"/>
  <c r="P153" i="58"/>
  <c r="Q153" i="58"/>
  <c r="R153" i="58"/>
  <c r="S153" i="58"/>
  <c r="T153" i="58"/>
  <c r="U153" i="58"/>
  <c r="V153" i="58"/>
  <c r="W153" i="58"/>
  <c r="X153" i="58"/>
  <c r="Y153" i="58"/>
  <c r="Z153" i="58"/>
  <c r="AA153" i="58"/>
  <c r="AB153" i="58"/>
  <c r="AC153" i="58"/>
  <c r="AD153" i="58"/>
  <c r="E153" i="58"/>
  <c r="E143" i="58"/>
  <c r="AE155" i="58"/>
  <c r="C157" i="58"/>
  <c r="C156" i="58"/>
  <c r="AE159" i="58" l="1"/>
  <c r="AE158" i="58"/>
  <c r="AE157" i="58"/>
  <c r="AE153" i="58"/>
  <c r="AD59" i="52"/>
  <c r="S60" i="52"/>
  <c r="S59" i="52"/>
  <c r="Y59" i="52"/>
  <c r="AS114" i="60"/>
  <c r="AE59" i="52"/>
  <c r="C113" i="58" l="1"/>
  <c r="C107" i="58"/>
  <c r="C108" i="58"/>
  <c r="C109" i="58"/>
  <c r="C110" i="58"/>
  <c r="C111" i="58"/>
  <c r="C112" i="58"/>
  <c r="C106" i="58"/>
  <c r="C113" i="59"/>
  <c r="C107" i="59"/>
  <c r="C108" i="59"/>
  <c r="C109" i="59"/>
  <c r="C110" i="59"/>
  <c r="C111" i="59"/>
  <c r="C112" i="59"/>
  <c r="C106" i="59"/>
  <c r="C112" i="60"/>
  <c r="C113" i="60"/>
  <c r="C107" i="60"/>
  <c r="C108" i="60"/>
  <c r="C109" i="60"/>
  <c r="C110" i="60"/>
  <c r="C111" i="60"/>
  <c r="C106" i="60"/>
  <c r="C25" i="9" l="1"/>
  <c r="C26" i="9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Q7" i="28" l="1"/>
  <c r="Y11" i="28"/>
  <c r="B27" i="48" l="1"/>
  <c r="B26" i="48"/>
  <c r="B25" i="48"/>
  <c r="B24" i="48"/>
  <c r="B23" i="48"/>
  <c r="B22" i="48"/>
  <c r="B21" i="48"/>
  <c r="AQ5" i="48"/>
  <c r="L11" i="28"/>
  <c r="Q8" i="51" l="1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S7" i="28" s="1"/>
  <c r="AI28" i="59" s="1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C88" i="60" s="1"/>
  <c r="AE218" i="60"/>
  <c r="AC106" i="60" s="1"/>
  <c r="AE178" i="60"/>
  <c r="AE162" i="60"/>
  <c r="AE154" i="60"/>
  <c r="AE194" i="60"/>
  <c r="AE170" i="60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W72" i="60" s="1"/>
  <c r="Y204" i="60"/>
  <c r="Y180" i="60"/>
  <c r="Y140" i="60"/>
  <c r="Y132" i="60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D212" i="59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R196" i="60"/>
  <c r="R148" i="60"/>
  <c r="R188" i="60"/>
  <c r="P72" i="60" s="1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Y47" i="59" l="1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AC151" i="58"/>
  <c r="M145" i="58"/>
  <c r="M151" i="58"/>
  <c r="Q149" i="58"/>
  <c r="J151" i="58"/>
  <c r="I147" i="58"/>
  <c r="O149" i="58"/>
  <c r="M149" i="58"/>
  <c r="W145" i="58"/>
  <c r="Y147" i="58"/>
  <c r="N149" i="58"/>
  <c r="F145" i="58"/>
  <c r="W39" i="58"/>
  <c r="S139" i="58"/>
  <c r="W35" i="58"/>
  <c r="W36" i="58"/>
  <c r="W37" i="58"/>
  <c r="I139" i="58"/>
  <c r="W38" i="58"/>
  <c r="Y135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F124" i="60" s="1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R143" i="58" s="1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F147" i="58" s="1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K145" i="58" s="1"/>
  <c r="AE32" i="58"/>
  <c r="V139" i="58" s="1"/>
  <c r="AE115" i="58"/>
  <c r="O36" i="58"/>
  <c r="U37" i="58"/>
  <c r="AC34" i="58"/>
  <c r="O35" i="58"/>
  <c r="AH21" i="58"/>
  <c r="AE23" i="58"/>
  <c r="J137" i="58" s="1"/>
  <c r="Y39" i="58"/>
  <c r="E7" i="58"/>
  <c r="AE106" i="58"/>
  <c r="I34" i="58"/>
  <c r="H37" i="58"/>
  <c r="AE77" i="58"/>
  <c r="AB149" i="58" s="1"/>
  <c r="Q34" i="58"/>
  <c r="S38" i="58"/>
  <c r="V35" i="58"/>
  <c r="AE107" i="58"/>
  <c r="F121" i="58" s="1"/>
  <c r="Y48" i="58"/>
  <c r="AE14" i="58"/>
  <c r="O135" i="58" s="1"/>
  <c r="E43" i="58"/>
  <c r="AE41" i="58"/>
  <c r="I141" i="58" s="1"/>
  <c r="Z97" i="58"/>
  <c r="X7" i="58"/>
  <c r="I39" i="58"/>
  <c r="R21" i="58"/>
  <c r="R57" i="58"/>
  <c r="S36" i="58"/>
  <c r="J39" i="58"/>
  <c r="AA7" i="58"/>
  <c r="O37" i="58"/>
  <c r="N102" i="58"/>
  <c r="AE104" i="58"/>
  <c r="AE86" i="58"/>
  <c r="O151" i="58" s="1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Q103" i="59" l="1"/>
  <c r="E83" i="59"/>
  <c r="F76" i="59"/>
  <c r="E29" i="59"/>
  <c r="E80" i="59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T147" i="58"/>
  <c r="N147" i="58"/>
  <c r="K151" i="58"/>
  <c r="AC149" i="58"/>
  <c r="G145" i="58"/>
  <c r="O145" i="58"/>
  <c r="T151" i="58"/>
  <c r="U149" i="58"/>
  <c r="Q147" i="58"/>
  <c r="L151" i="58"/>
  <c r="H145" i="58"/>
  <c r="AA151" i="58"/>
  <c r="W149" i="58"/>
  <c r="U143" i="58"/>
  <c r="G141" i="58"/>
  <c r="K139" i="58"/>
  <c r="AB151" i="58"/>
  <c r="R147" i="58"/>
  <c r="T149" i="58"/>
  <c r="E145" i="58"/>
  <c r="AD147" i="58"/>
  <c r="S145" i="58"/>
  <c r="P151" i="58"/>
  <c r="Y151" i="58"/>
  <c r="V147" i="58"/>
  <c r="AC147" i="58"/>
  <c r="AC145" i="58"/>
  <c r="S151" i="58"/>
  <c r="Z149" i="58"/>
  <c r="L141" i="58"/>
  <c r="K137" i="58"/>
  <c r="J141" i="58"/>
  <c r="R149" i="58"/>
  <c r="Z151" i="58"/>
  <c r="F151" i="58"/>
  <c r="P147" i="58"/>
  <c r="J149" i="58"/>
  <c r="Z145" i="58"/>
  <c r="G147" i="58"/>
  <c r="H147" i="58"/>
  <c r="N151" i="58"/>
  <c r="O147" i="58"/>
  <c r="N145" i="58"/>
  <c r="X147" i="58"/>
  <c r="E149" i="58"/>
  <c r="AC137" i="58"/>
  <c r="R139" i="58"/>
  <c r="AA149" i="58"/>
  <c r="V151" i="58"/>
  <c r="L147" i="58"/>
  <c r="Y149" i="58"/>
  <c r="J145" i="58"/>
  <c r="E147" i="58"/>
  <c r="AE147" i="58" s="1"/>
  <c r="W147" i="58"/>
  <c r="T145" i="58"/>
  <c r="P149" i="58"/>
  <c r="I145" i="58"/>
  <c r="P145" i="58"/>
  <c r="X149" i="58"/>
  <c r="AD145" i="58"/>
  <c r="V141" i="58"/>
  <c r="W143" i="58"/>
  <c r="S149" i="58"/>
  <c r="H151" i="58"/>
  <c r="AB145" i="58"/>
  <c r="R151" i="58"/>
  <c r="G149" i="58"/>
  <c r="V145" i="58"/>
  <c r="U145" i="58"/>
  <c r="L149" i="58"/>
  <c r="K149" i="58"/>
  <c r="Q151" i="58"/>
  <c r="H149" i="58"/>
  <c r="I151" i="58"/>
  <c r="AD149" i="58"/>
  <c r="U141" i="58"/>
  <c r="H143" i="58"/>
  <c r="Y141" i="58"/>
  <c r="X151" i="58"/>
  <c r="Z147" i="58"/>
  <c r="M147" i="58"/>
  <c r="S147" i="58"/>
  <c r="AB147" i="58"/>
  <c r="J147" i="58"/>
  <c r="AA145" i="58"/>
  <c r="X145" i="58"/>
  <c r="F149" i="58"/>
  <c r="E151" i="58"/>
  <c r="L145" i="58"/>
  <c r="Q145" i="58"/>
  <c r="G151" i="58"/>
  <c r="G139" i="58"/>
  <c r="Y145" i="58"/>
  <c r="AD151" i="58"/>
  <c r="U151" i="58"/>
  <c r="R145" i="58"/>
  <c r="K147" i="58"/>
  <c r="AA147" i="58"/>
  <c r="U147" i="58"/>
  <c r="I149" i="58"/>
  <c r="V149" i="58"/>
  <c r="W151" i="58"/>
  <c r="AB135" i="58"/>
  <c r="L143" i="58"/>
  <c r="AD143" i="58"/>
  <c r="G137" i="58"/>
  <c r="I137" i="58"/>
  <c r="L137" i="58"/>
  <c r="Y139" i="58"/>
  <c r="AD141" i="58"/>
  <c r="F137" i="58"/>
  <c r="X143" i="58"/>
  <c r="H137" i="58"/>
  <c r="J143" i="58"/>
  <c r="AA141" i="58"/>
  <c r="Y143" i="58"/>
  <c r="AD135" i="58"/>
  <c r="R141" i="58"/>
  <c r="AD137" i="58"/>
  <c r="AA139" i="58"/>
  <c r="Q139" i="58"/>
  <c r="Q141" i="58"/>
  <c r="G143" i="58"/>
  <c r="R137" i="58"/>
  <c r="Q143" i="58"/>
  <c r="M143" i="58"/>
  <c r="H139" i="58"/>
  <c r="W139" i="58"/>
  <c r="T139" i="58"/>
  <c r="AA137" i="58"/>
  <c r="Q137" i="58"/>
  <c r="Z139" i="58"/>
  <c r="O141" i="58"/>
  <c r="M141" i="58"/>
  <c r="Z141" i="58"/>
  <c r="AA143" i="58"/>
  <c r="T141" i="58"/>
  <c r="Z143" i="58"/>
  <c r="F139" i="58"/>
  <c r="N143" i="58"/>
  <c r="O137" i="58"/>
  <c r="T137" i="58"/>
  <c r="AC143" i="58"/>
  <c r="W141" i="58"/>
  <c r="U137" i="58"/>
  <c r="T143" i="58"/>
  <c r="U139" i="58"/>
  <c r="M137" i="58"/>
  <c r="E137" i="58"/>
  <c r="X137" i="58"/>
  <c r="F143" i="58"/>
  <c r="V137" i="58"/>
  <c r="L139" i="58"/>
  <c r="N139" i="58"/>
  <c r="X141" i="58"/>
  <c r="P141" i="58"/>
  <c r="Z137" i="58"/>
  <c r="N137" i="58"/>
  <c r="AB141" i="58"/>
  <c r="P137" i="58"/>
  <c r="AC139" i="58"/>
  <c r="V143" i="58"/>
  <c r="W137" i="58"/>
  <c r="AB139" i="58"/>
  <c r="S141" i="58"/>
  <c r="J139" i="58"/>
  <c r="X139" i="58"/>
  <c r="P139" i="58"/>
  <c r="O139" i="58"/>
  <c r="E139" i="58"/>
  <c r="P143" i="58"/>
  <c r="AB143" i="58"/>
  <c r="Y137" i="58"/>
  <c r="AD139" i="58"/>
  <c r="AB137" i="58"/>
  <c r="M139" i="58"/>
  <c r="E141" i="58"/>
  <c r="F141" i="58"/>
  <c r="I143" i="58"/>
  <c r="K141" i="58"/>
  <c r="S143" i="58"/>
  <c r="K143" i="58"/>
  <c r="S137" i="58"/>
  <c r="H141" i="58"/>
  <c r="O143" i="58"/>
  <c r="AC141" i="58"/>
  <c r="N141" i="58"/>
  <c r="P135" i="58"/>
  <c r="H135" i="58"/>
  <c r="E135" i="58"/>
  <c r="R135" i="58"/>
  <c r="AA135" i="58"/>
  <c r="U135" i="58"/>
  <c r="X135" i="58"/>
  <c r="AC135" i="58"/>
  <c r="N135" i="58"/>
  <c r="V135" i="58"/>
  <c r="S135" i="58"/>
  <c r="J135" i="58"/>
  <c r="Z135" i="58"/>
  <c r="W135" i="58"/>
  <c r="F135" i="58"/>
  <c r="G135" i="58"/>
  <c r="I135" i="58"/>
  <c r="T135" i="58"/>
  <c r="M135" i="58"/>
  <c r="Q135" i="58"/>
  <c r="K135" i="58"/>
  <c r="L135" i="58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AE92" i="59" s="1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G156" i="58" s="1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T60" i="52"/>
  <c r="AD60" i="52" s="1"/>
  <c r="AC60" i="52" s="1"/>
  <c r="T59" i="52"/>
  <c r="AC59" i="52" s="1"/>
  <c r="S51" i="52"/>
  <c r="V51" i="52" s="1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T7" i="28"/>
  <c r="AD7" i="28" s="1"/>
  <c r="AC7" i="28" s="1"/>
  <c r="S42" i="28"/>
  <c r="S40" i="28"/>
  <c r="AI13" i="59" s="1"/>
  <c r="S24" i="28"/>
  <c r="S16" i="28"/>
  <c r="S10" i="28"/>
  <c r="S37" i="28"/>
  <c r="S23" i="28"/>
  <c r="S14" i="28"/>
  <c r="S9" i="28"/>
  <c r="S51" i="28"/>
  <c r="AI103" i="59" s="1"/>
  <c r="S38" i="28"/>
  <c r="S59" i="28"/>
  <c r="T59" i="28" s="1"/>
  <c r="AD59" i="28" s="1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T50" i="28"/>
  <c r="AD50" i="28" s="1"/>
  <c r="T49" i="28"/>
  <c r="AD49" i="28" s="1"/>
  <c r="T35" i="28"/>
  <c r="AD35" i="28" s="1"/>
  <c r="T46" i="28"/>
  <c r="T40" i="28"/>
  <c r="AD40" i="28" s="1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K156" i="58" l="1"/>
  <c r="I156" i="58"/>
  <c r="Z156" i="58"/>
  <c r="F156" i="58"/>
  <c r="R156" i="58"/>
  <c r="L156" i="58"/>
  <c r="S156" i="58"/>
  <c r="E156" i="58"/>
  <c r="O156" i="58"/>
  <c r="J156" i="58"/>
  <c r="AA156" i="58"/>
  <c r="N156" i="58"/>
  <c r="Y156" i="58"/>
  <c r="AD156" i="58"/>
  <c r="Q156" i="58"/>
  <c r="T156" i="58"/>
  <c r="M156" i="58"/>
  <c r="V156" i="58"/>
  <c r="AC156" i="58"/>
  <c r="X156" i="58"/>
  <c r="W156" i="58"/>
  <c r="H156" i="58"/>
  <c r="AB156" i="58"/>
  <c r="U156" i="58"/>
  <c r="P156" i="58"/>
  <c r="AH76" i="59"/>
  <c r="E85" i="59"/>
  <c r="AE82" i="59"/>
  <c r="AE145" i="58"/>
  <c r="AE149" i="58"/>
  <c r="AE151" i="58"/>
  <c r="AE137" i="58"/>
  <c r="AE141" i="58"/>
  <c r="AE139" i="58"/>
  <c r="AE135" i="58"/>
  <c r="AE143" i="58"/>
  <c r="V51" i="28"/>
  <c r="AJ93" i="59"/>
  <c r="AJ103" i="59"/>
  <c r="AJ85" i="59"/>
  <c r="AJ45" i="59"/>
  <c r="T16" i="28"/>
  <c r="AD16" i="28" s="1"/>
  <c r="AI20" i="59"/>
  <c r="T34" i="28"/>
  <c r="AD34" i="28" s="1"/>
  <c r="AC34" i="28" s="1"/>
  <c r="V34" i="28" s="1"/>
  <c r="T8" i="28"/>
  <c r="AD8" i="28" s="1"/>
  <c r="AC8" i="28" s="1"/>
  <c r="AI36" i="59"/>
  <c r="T36" i="28"/>
  <c r="AD36" i="28" s="1"/>
  <c r="AC36" i="28" s="1"/>
  <c r="V36" i="28" s="1"/>
  <c r="T10" i="28"/>
  <c r="AD10" i="28" s="1"/>
  <c r="F11" i="22" s="1"/>
  <c r="AI52" i="59"/>
  <c r="T44" i="28"/>
  <c r="AD44" i="28" s="1"/>
  <c r="AJ37" i="59"/>
  <c r="T42" i="28"/>
  <c r="AD42" i="28" s="1"/>
  <c r="AI21" i="59"/>
  <c r="AJ53" i="59"/>
  <c r="T14" i="28"/>
  <c r="AD14" i="28" s="1"/>
  <c r="F13" i="22" s="1"/>
  <c r="AI12" i="59"/>
  <c r="AJ77" i="59"/>
  <c r="T24" i="28"/>
  <c r="AD24" i="28" s="1"/>
  <c r="AI100" i="59"/>
  <c r="AJ100" i="59" s="1"/>
  <c r="T23" i="28"/>
  <c r="AD23" i="28" s="1"/>
  <c r="AC23" i="28" s="1"/>
  <c r="V23" i="28" s="1"/>
  <c r="AI92" i="59"/>
  <c r="T20" i="28"/>
  <c r="AI84" i="59"/>
  <c r="AJ13" i="59"/>
  <c r="AJ29" i="59"/>
  <c r="T9" i="28"/>
  <c r="AD9" i="28" s="1"/>
  <c r="AC9" i="28" s="1"/>
  <c r="V9" i="28" s="1"/>
  <c r="AI44" i="59"/>
  <c r="T18" i="28"/>
  <c r="AD18" i="28" s="1"/>
  <c r="AI76" i="59"/>
  <c r="AJ76" i="59" s="1"/>
  <c r="AJ21" i="59"/>
  <c r="AJ101" i="59"/>
  <c r="E31" i="59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AE67" i="59"/>
  <c r="AH68" i="59"/>
  <c r="AE40" i="60"/>
  <c r="AJ68" i="60"/>
  <c r="E103" i="59"/>
  <c r="AE49" i="59"/>
  <c r="T11" i="28"/>
  <c r="AD11" i="28" s="1"/>
  <c r="AC11" i="28" s="1"/>
  <c r="AI60" i="59"/>
  <c r="AJ60" i="59" s="1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T38" i="28"/>
  <c r="AD38" i="28" s="1"/>
  <c r="AC38" i="28" s="1"/>
  <c r="V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E31" i="58"/>
  <c r="O138" i="58" s="1"/>
  <c r="AE58" i="58"/>
  <c r="AC144" i="58" s="1"/>
  <c r="AE85" i="58"/>
  <c r="X150" i="58" s="1"/>
  <c r="AE76" i="58"/>
  <c r="V148" i="58" s="1"/>
  <c r="AE22" i="58"/>
  <c r="Q136" i="58" s="1"/>
  <c r="AE103" i="58"/>
  <c r="M154" i="58" s="1"/>
  <c r="AE94" i="58"/>
  <c r="J152" i="58" s="1"/>
  <c r="AE67" i="58"/>
  <c r="AB146" i="58" s="1"/>
  <c r="AE13" i="58"/>
  <c r="T134" i="58" s="1"/>
  <c r="AE49" i="58"/>
  <c r="AB142" i="58" s="1"/>
  <c r="AE40" i="58"/>
  <c r="E140" i="58" s="1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V18" i="51" s="1"/>
  <c r="T33" i="52"/>
  <c r="S54" i="52"/>
  <c r="BR64" i="56"/>
  <c r="AC16" i="51"/>
  <c r="V16" i="51" s="1"/>
  <c r="G17" i="22"/>
  <c r="AC44" i="51"/>
  <c r="V44" i="51" s="1"/>
  <c r="AC36" i="51"/>
  <c r="V36" i="51" s="1"/>
  <c r="J11" i="22"/>
  <c r="AC59" i="51"/>
  <c r="M26" i="22"/>
  <c r="M29" i="22" s="1"/>
  <c r="AC42" i="28"/>
  <c r="V42" i="28" s="1"/>
  <c r="I17" i="22"/>
  <c r="F24" i="22"/>
  <c r="AC42" i="52"/>
  <c r="V42" i="52" s="1"/>
  <c r="K17" i="22"/>
  <c r="AC36" i="52"/>
  <c r="V36" i="52" s="1"/>
  <c r="K11" i="22"/>
  <c r="N26" i="22"/>
  <c r="N29" i="22" s="1"/>
  <c r="AC35" i="51"/>
  <c r="V35" i="51" s="1"/>
  <c r="J23" i="22"/>
  <c r="AC59" i="28"/>
  <c r="L26" i="22"/>
  <c r="L29" i="22" s="1"/>
  <c r="T38" i="52"/>
  <c r="AD38" i="52" s="1"/>
  <c r="T44" i="52"/>
  <c r="AD44" i="52" s="1"/>
  <c r="AC24" i="51"/>
  <c r="G27" i="22"/>
  <c r="AC34" i="51"/>
  <c r="V34" i="51" s="1"/>
  <c r="J24" i="22"/>
  <c r="AC50" i="51"/>
  <c r="V50" i="51" s="1"/>
  <c r="J27" i="22"/>
  <c r="AD51" i="51" s="1"/>
  <c r="AC51" i="51" s="1"/>
  <c r="V51" i="51" s="1"/>
  <c r="O26" i="22"/>
  <c r="O29" i="22" s="1"/>
  <c r="AC60" i="28"/>
  <c r="AU101" i="56" s="1"/>
  <c r="S27" i="28"/>
  <c r="AC12" i="28"/>
  <c r="V12" i="28" s="1"/>
  <c r="AC34" i="52"/>
  <c r="V34" i="52" s="1"/>
  <c r="K24" i="22"/>
  <c r="AC50" i="52"/>
  <c r="V50" i="52" s="1"/>
  <c r="K27" i="22"/>
  <c r="AC38" i="51"/>
  <c r="V38" i="51" s="1"/>
  <c r="AC49" i="52"/>
  <c r="V49" i="52" s="1"/>
  <c r="J13" i="22"/>
  <c r="AC40" i="51"/>
  <c r="V40" i="51" s="1"/>
  <c r="T46" i="51"/>
  <c r="V9" i="51"/>
  <c r="AC37" i="28"/>
  <c r="V37" i="28" s="1"/>
  <c r="T46" i="52"/>
  <c r="V9" i="52"/>
  <c r="AC35" i="52"/>
  <c r="V35" i="52" s="1"/>
  <c r="K23" i="22"/>
  <c r="T33" i="51"/>
  <c r="AD33" i="51" s="1"/>
  <c r="AC33" i="51" s="1"/>
  <c r="S54" i="51"/>
  <c r="AC60" i="51"/>
  <c r="P26" i="22"/>
  <c r="P29" i="22" s="1"/>
  <c r="AC14" i="51"/>
  <c r="V14" i="51" s="1"/>
  <c r="G13" i="22"/>
  <c r="AC16" i="28"/>
  <c r="V16" i="28" s="1"/>
  <c r="F17" i="22"/>
  <c r="AC18" i="28"/>
  <c r="V18" i="28" s="1"/>
  <c r="AC35" i="28"/>
  <c r="V35" i="28" s="1"/>
  <c r="I23" i="22"/>
  <c r="V8" i="52"/>
  <c r="AC10" i="51"/>
  <c r="V10" i="51" s="1"/>
  <c r="G11" i="22"/>
  <c r="AD7" i="51"/>
  <c r="S27" i="51"/>
  <c r="V12" i="51"/>
  <c r="F27" i="22"/>
  <c r="AC24" i="28"/>
  <c r="T33" i="28"/>
  <c r="S54" i="28"/>
  <c r="AC49" i="28"/>
  <c r="V49" i="28" s="1"/>
  <c r="BT64" i="56"/>
  <c r="S27" i="52"/>
  <c r="AC40" i="52"/>
  <c r="V40" i="52" s="1"/>
  <c r="K13" i="22"/>
  <c r="AC42" i="51"/>
  <c r="V42" i="51" s="1"/>
  <c r="J17" i="22"/>
  <c r="AC50" i="28"/>
  <c r="V50" i="28" s="1"/>
  <c r="I27" i="22"/>
  <c r="AC49" i="51"/>
  <c r="V49" i="51" s="1"/>
  <c r="AD48" i="28"/>
  <c r="AC48" i="28" s="1"/>
  <c r="AD46" i="28"/>
  <c r="AD47" i="28"/>
  <c r="AC37" i="51"/>
  <c r="V37" i="51" s="1"/>
  <c r="AC40" i="28"/>
  <c r="V40" i="28" s="1"/>
  <c r="I13" i="22"/>
  <c r="AC44" i="28"/>
  <c r="V44" i="28" s="1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Q152" i="58" l="1"/>
  <c r="J136" i="58"/>
  <c r="U148" i="58"/>
  <c r="I146" i="58"/>
  <c r="S152" i="58"/>
  <c r="T148" i="58"/>
  <c r="U154" i="58"/>
  <c r="E150" i="58"/>
  <c r="AB148" i="58"/>
  <c r="P154" i="58"/>
  <c r="Z148" i="58"/>
  <c r="W154" i="58"/>
  <c r="T152" i="58"/>
  <c r="K152" i="58"/>
  <c r="N146" i="58"/>
  <c r="P146" i="58"/>
  <c r="E154" i="58"/>
  <c r="N142" i="58"/>
  <c r="AC154" i="58"/>
  <c r="X154" i="58"/>
  <c r="V152" i="58"/>
  <c r="N152" i="58"/>
  <c r="N154" i="58"/>
  <c r="L142" i="58"/>
  <c r="AC142" i="58"/>
  <c r="T142" i="58"/>
  <c r="F142" i="58"/>
  <c r="Q144" i="58"/>
  <c r="U142" i="58"/>
  <c r="O142" i="58"/>
  <c r="K154" i="58"/>
  <c r="S142" i="58"/>
  <c r="Q154" i="58"/>
  <c r="F152" i="58"/>
  <c r="I152" i="58"/>
  <c r="H142" i="58"/>
  <c r="M142" i="58"/>
  <c r="AC152" i="58"/>
  <c r="R142" i="58"/>
  <c r="AB152" i="58"/>
  <c r="G154" i="58"/>
  <c r="AA152" i="58"/>
  <c r="AA142" i="58"/>
  <c r="S154" i="58"/>
  <c r="V142" i="58"/>
  <c r="E142" i="58"/>
  <c r="M152" i="58"/>
  <c r="E152" i="58"/>
  <c r="P142" i="58"/>
  <c r="AD136" i="58"/>
  <c r="K148" i="58"/>
  <c r="Z146" i="58"/>
  <c r="W152" i="58"/>
  <c r="H152" i="58"/>
  <c r="L152" i="58"/>
  <c r="L154" i="58"/>
  <c r="K142" i="58"/>
  <c r="AB154" i="58"/>
  <c r="R152" i="58"/>
  <c r="AD142" i="58"/>
  <c r="X152" i="58"/>
  <c r="J144" i="58"/>
  <c r="T154" i="58"/>
  <c r="G152" i="58"/>
  <c r="R154" i="58"/>
  <c r="V154" i="58"/>
  <c r="Z142" i="58"/>
  <c r="P152" i="58"/>
  <c r="AE156" i="58"/>
  <c r="Y152" i="58"/>
  <c r="Z154" i="58"/>
  <c r="X146" i="58"/>
  <c r="S148" i="58"/>
  <c r="I154" i="58"/>
  <c r="H154" i="58"/>
  <c r="Y142" i="58"/>
  <c r="J154" i="58"/>
  <c r="F154" i="58"/>
  <c r="O152" i="58"/>
  <c r="W142" i="58"/>
  <c r="AA154" i="58"/>
  <c r="Q142" i="58"/>
  <c r="W146" i="58"/>
  <c r="G146" i="58"/>
  <c r="R146" i="58"/>
  <c r="U152" i="58"/>
  <c r="AD152" i="58"/>
  <c r="J142" i="58"/>
  <c r="Z152" i="58"/>
  <c r="I142" i="58"/>
  <c r="G142" i="58"/>
  <c r="X142" i="58"/>
  <c r="O154" i="58"/>
  <c r="Y154" i="58"/>
  <c r="V150" i="58"/>
  <c r="Z144" i="58"/>
  <c r="M136" i="58"/>
  <c r="L144" i="58"/>
  <c r="L146" i="58"/>
  <c r="M148" i="58"/>
  <c r="AA148" i="58"/>
  <c r="Y148" i="58"/>
  <c r="AB144" i="58"/>
  <c r="K150" i="58"/>
  <c r="W148" i="58"/>
  <c r="AC146" i="58"/>
  <c r="S146" i="58"/>
  <c r="U144" i="58"/>
  <c r="G150" i="58"/>
  <c r="U146" i="58"/>
  <c r="AB138" i="58"/>
  <c r="AD138" i="58"/>
  <c r="M150" i="58"/>
  <c r="J146" i="58"/>
  <c r="T150" i="58"/>
  <c r="O144" i="58"/>
  <c r="U150" i="58"/>
  <c r="Z150" i="58"/>
  <c r="K146" i="58"/>
  <c r="AA146" i="58"/>
  <c r="N148" i="58"/>
  <c r="F146" i="58"/>
  <c r="L148" i="58"/>
  <c r="T146" i="58"/>
  <c r="F144" i="58"/>
  <c r="K136" i="58"/>
  <c r="Y144" i="58"/>
  <c r="Q146" i="58"/>
  <c r="W150" i="58"/>
  <c r="G144" i="58"/>
  <c r="AA150" i="58"/>
  <c r="T144" i="58"/>
  <c r="H148" i="58"/>
  <c r="X144" i="58"/>
  <c r="V146" i="58"/>
  <c r="AD144" i="58"/>
  <c r="AA144" i="58"/>
  <c r="S144" i="58"/>
  <c r="O146" i="58"/>
  <c r="H150" i="58"/>
  <c r="X136" i="58"/>
  <c r="P148" i="58"/>
  <c r="J150" i="58"/>
  <c r="M146" i="58"/>
  <c r="Q148" i="58"/>
  <c r="F148" i="58"/>
  <c r="Y146" i="58"/>
  <c r="I144" i="58"/>
  <c r="X148" i="58"/>
  <c r="AC148" i="58"/>
  <c r="H146" i="58"/>
  <c r="F150" i="58"/>
  <c r="AD150" i="58"/>
  <c r="O150" i="58"/>
  <c r="P144" i="58"/>
  <c r="N150" i="58"/>
  <c r="K144" i="58"/>
  <c r="L150" i="58"/>
  <c r="H144" i="58"/>
  <c r="AC150" i="58"/>
  <c r="G148" i="58"/>
  <c r="I150" i="58"/>
  <c r="M144" i="58"/>
  <c r="O148" i="58"/>
  <c r="AD146" i="58"/>
  <c r="Y150" i="58"/>
  <c r="S150" i="58"/>
  <c r="J148" i="58"/>
  <c r="R148" i="58"/>
  <c r="E144" i="58"/>
  <c r="AB150" i="58"/>
  <c r="R144" i="58"/>
  <c r="P150" i="58"/>
  <c r="V144" i="58"/>
  <c r="R150" i="58"/>
  <c r="AD148" i="58"/>
  <c r="E146" i="58"/>
  <c r="Q150" i="58"/>
  <c r="I148" i="58"/>
  <c r="N144" i="58"/>
  <c r="W144" i="58"/>
  <c r="E148" i="58"/>
  <c r="AA138" i="58"/>
  <c r="U136" i="58"/>
  <c r="AA136" i="58"/>
  <c r="X138" i="58"/>
  <c r="Z138" i="58"/>
  <c r="H138" i="58"/>
  <c r="L136" i="58"/>
  <c r="E136" i="58"/>
  <c r="T138" i="58"/>
  <c r="AB136" i="58"/>
  <c r="I136" i="58"/>
  <c r="O136" i="58"/>
  <c r="R138" i="58"/>
  <c r="G138" i="58"/>
  <c r="W136" i="58"/>
  <c r="N138" i="58"/>
  <c r="J138" i="58"/>
  <c r="S136" i="58"/>
  <c r="W138" i="58"/>
  <c r="AC136" i="58"/>
  <c r="Y138" i="58"/>
  <c r="V138" i="58"/>
  <c r="K138" i="58"/>
  <c r="F138" i="58"/>
  <c r="F136" i="58"/>
  <c r="AC138" i="58"/>
  <c r="P138" i="58"/>
  <c r="M138" i="58"/>
  <c r="I138" i="58"/>
  <c r="Q138" i="58"/>
  <c r="N136" i="58"/>
  <c r="E134" i="58"/>
  <c r="Y136" i="58"/>
  <c r="T136" i="58"/>
  <c r="H136" i="58"/>
  <c r="P136" i="58"/>
  <c r="R136" i="58"/>
  <c r="G136" i="58"/>
  <c r="S138" i="58"/>
  <c r="E138" i="58"/>
  <c r="V136" i="58"/>
  <c r="Z136" i="58"/>
  <c r="U138" i="58"/>
  <c r="L138" i="58"/>
  <c r="I140" i="58"/>
  <c r="Q140" i="58"/>
  <c r="Y140" i="58"/>
  <c r="AA140" i="58"/>
  <c r="J140" i="58"/>
  <c r="R140" i="58"/>
  <c r="Z140" i="58"/>
  <c r="L140" i="58"/>
  <c r="M140" i="58"/>
  <c r="U140" i="58"/>
  <c r="AC140" i="58"/>
  <c r="AB140" i="58"/>
  <c r="F140" i="58"/>
  <c r="N140" i="58"/>
  <c r="V140" i="58"/>
  <c r="AD140" i="58"/>
  <c r="K140" i="58"/>
  <c r="T140" i="58"/>
  <c r="G140" i="58"/>
  <c r="O140" i="58"/>
  <c r="S140" i="58"/>
  <c r="H140" i="58"/>
  <c r="P140" i="58"/>
  <c r="X140" i="58"/>
  <c r="K134" i="58"/>
  <c r="S134" i="58"/>
  <c r="Z134" i="58"/>
  <c r="M134" i="58"/>
  <c r="P134" i="58"/>
  <c r="W134" i="58"/>
  <c r="V134" i="58"/>
  <c r="G134" i="58"/>
  <c r="L134" i="58"/>
  <c r="AC134" i="58"/>
  <c r="U134" i="58"/>
  <c r="AB134" i="58"/>
  <c r="X134" i="58"/>
  <c r="J134" i="58"/>
  <c r="H134" i="58"/>
  <c r="AA134" i="58"/>
  <c r="Y134" i="58"/>
  <c r="R134" i="58"/>
  <c r="AD134" i="58"/>
  <c r="Q134" i="58"/>
  <c r="F134" i="58"/>
  <c r="O134" i="58"/>
  <c r="N134" i="58"/>
  <c r="I134" i="58"/>
  <c r="AJ92" i="59"/>
  <c r="AC10" i="28"/>
  <c r="V10" i="28" s="1"/>
  <c r="I24" i="22"/>
  <c r="V8" i="28"/>
  <c r="V11" i="28"/>
  <c r="F23" i="22"/>
  <c r="Y23" i="22" s="1"/>
  <c r="AC14" i="28"/>
  <c r="V14" i="28" s="1"/>
  <c r="AJ84" i="59"/>
  <c r="AJ68" i="59"/>
  <c r="F123" i="58"/>
  <c r="F124" i="58"/>
  <c r="F125" i="58"/>
  <c r="G24" i="22"/>
  <c r="V24" i="5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V44" i="52" s="1"/>
  <c r="I28" i="22"/>
  <c r="AC46" i="28"/>
  <c r="AC7" i="51"/>
  <c r="V7" i="51" s="1"/>
  <c r="AC38" i="52"/>
  <c r="V38" i="52" s="1"/>
  <c r="Y24" i="2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E142" i="58" l="1"/>
  <c r="AD154" i="58"/>
  <c r="AE154" i="58" s="1"/>
  <c r="AE152" i="58"/>
  <c r="AE150" i="58"/>
  <c r="AE144" i="58"/>
  <c r="AE146" i="58"/>
  <c r="AE148" i="58"/>
  <c r="AE138" i="58"/>
  <c r="AE134" i="58"/>
  <c r="AE136" i="58"/>
  <c r="W140" i="58"/>
  <c r="AE140" i="5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C21" i="51"/>
  <c r="G10" i="22"/>
  <c r="AU25" i="56"/>
  <c r="AL34" i="56"/>
  <c r="AC22" i="51"/>
  <c r="G19" i="22"/>
  <c r="F24" i="48"/>
  <c r="AI10" i="48"/>
  <c r="AL65" i="56" l="1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M134" i="56" s="1"/>
  <c r="AS134" i="56"/>
  <c r="AU115" i="56"/>
  <c r="AL115" i="56"/>
  <c r="AS109" i="56"/>
  <c r="AL109" i="56"/>
  <c r="AM109" i="56" s="1"/>
  <c r="V33" i="28"/>
  <c r="AC54" i="28"/>
  <c r="AQ101" i="56" s="1"/>
  <c r="AQ103" i="56" s="1"/>
  <c r="AP93" i="56" s="1"/>
  <c r="AU110" i="56"/>
  <c r="AL110" i="56"/>
  <c r="AL114" i="56"/>
  <c r="AM114" i="56" s="1"/>
  <c r="AS114" i="56"/>
  <c r="AU145" i="56"/>
  <c r="AL145" i="56"/>
  <c r="AU104" i="56"/>
  <c r="AU105" i="56" s="1"/>
  <c r="AS144" i="56"/>
  <c r="AL144" i="56"/>
  <c r="AM144" i="56" s="1"/>
  <c r="AU140" i="56"/>
  <c r="AL140" i="56"/>
  <c r="AS119" i="56"/>
  <c r="AL119" i="56"/>
  <c r="AM119" i="56" s="1"/>
  <c r="AS124" i="56"/>
  <c r="AL124" i="56"/>
  <c r="AM124" i="56" s="1"/>
  <c r="AC27" i="28"/>
  <c r="AU130" i="56"/>
  <c r="AL130" i="56"/>
  <c r="V33" i="51"/>
  <c r="AC54" i="51"/>
  <c r="AQ51" i="56" s="1"/>
  <c r="AQ53" i="56" s="1"/>
  <c r="AP18" i="56" s="1"/>
  <c r="AS139" i="56"/>
  <c r="AL139" i="56"/>
  <c r="AM139" i="56" s="1"/>
  <c r="AS149" i="56"/>
  <c r="AL149" i="56"/>
  <c r="AM149" i="56" s="1"/>
  <c r="V20" i="51"/>
  <c r="AU150" i="56"/>
  <c r="AL150" i="56"/>
  <c r="AU135" i="56"/>
  <c r="AL135" i="56"/>
  <c r="V33" i="52"/>
  <c r="AC54" i="52"/>
  <c r="AQ151" i="56" s="1"/>
  <c r="AQ153" i="56" s="1"/>
  <c r="AU120" i="56"/>
  <c r="AL120" i="56"/>
  <c r="V46" i="51"/>
  <c r="AL129" i="56"/>
  <c r="AM129" i="56" s="1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91" i="56" l="1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V23" i="52" s="1"/>
  <c r="T9" i="52"/>
  <c r="T12" i="52"/>
  <c r="AD12" i="52" s="1"/>
  <c r="AC24" i="52" l="1"/>
  <c r="V24" i="52" s="1"/>
  <c r="H27" i="22"/>
  <c r="Y27" i="22" s="1"/>
  <c r="AD21" i="52"/>
  <c r="AC21" i="52" s="1"/>
  <c r="AD20" i="52"/>
  <c r="H9" i="22" s="1"/>
  <c r="AD22" i="52"/>
  <c r="AC10" i="52"/>
  <c r="V10" i="52" s="1"/>
  <c r="H11" i="22"/>
  <c r="Y11" i="22" s="1"/>
  <c r="AC18" i="52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V12" i="52" s="1"/>
  <c r="H13" i="22"/>
  <c r="Y13" i="22" s="1"/>
  <c r="AC14" i="52"/>
  <c r="V14" i="52" s="1"/>
  <c r="AC11" i="52"/>
  <c r="V11" i="52" s="1"/>
  <c r="AC7" i="52"/>
  <c r="AC16" i="52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V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<sst xmlns="http://schemas.openxmlformats.org/spreadsheetml/2006/main" count="72944" uniqueCount="1288">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</sst>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9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8" fillId="0" borderId="0" applyFont="0" applyFill="0" applyBorder="0" applyAlignment="0" applyProtection="0"/>
    <xf numFmtId="0" fontId="32" fillId="9" borderId="0" applyNumberFormat="0" applyBorder="0" applyAlignment="0" applyProtection="0"/>
    <xf numFmtId="0" fontId="57" fillId="0" borderId="0" applyNumberFormat="0" applyFill="0" applyBorder="0" applyAlignment="0" applyProtection="0"/>
    <xf numFmtId="0" fontId="11" fillId="37" borderId="0" applyNumberFormat="0" applyBorder="0" applyAlignment="0" applyProtection="0"/>
    <xf numFmtId="164" fontId="86" fillId="0" borderId="0" applyFont="0" applyFill="0" applyBorder="0" applyAlignment="0" applyProtection="0"/>
    <xf numFmtId="0" fontId="18" fillId="0" borderId="0"/>
    <xf numFmtId="0" fontId="6" fillId="0" borderId="0"/>
    <xf numFmtId="0" fontId="47" fillId="0" borderId="0" applyNumberFormat="0" applyFill="0" applyBorder="0" applyAlignment="0" applyProtection="0"/>
    <xf numFmtId="0" fontId="100" fillId="0" borderId="0"/>
    <xf numFmtId="0" fontId="23" fillId="0" borderId="0"/>
  </cellStyleXfs>
  <cellXfs count="1330">
    <xf numFmtId="0" fontId="0" fillId="0" borderId="0" xfId="0"/>
    <xf numFmtId="38" fontId="24" fillId="0" borderId="0" xfId="0" applyNumberFormat="1" applyFont="1"/>
    <xf numFmtId="38" fontId="27" fillId="5" borderId="0" xfId="0" applyNumberFormat="1" applyFont="1" applyFill="1"/>
    <xf numFmtId="38" fontId="28" fillId="5" borderId="0" xfId="0" applyNumberFormat="1" applyFont="1" applyFill="1"/>
    <xf numFmtId="38" fontId="29" fillId="5" borderId="0" xfId="0" applyNumberFormat="1" applyFont="1" applyFill="1"/>
    <xf numFmtId="38" fontId="26" fillId="0" borderId="0" xfId="0" applyNumberFormat="1" applyFont="1"/>
    <xf numFmtId="38" fontId="0" fillId="0" borderId="0" xfId="0" applyNumberFormat="1"/>
    <xf numFmtId="166" fontId="26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4" fillId="0" borderId="0" xfId="0" applyNumberFormat="1" applyFont="1"/>
    <xf numFmtId="40" fontId="26" fillId="0" borderId="0" xfId="0" applyNumberFormat="1" applyFont="1"/>
    <xf numFmtId="38" fontId="24" fillId="0" borderId="0" xfId="0" applyNumberFormat="1" applyFont="1" applyAlignment="1">
      <alignment horizontal="left"/>
    </xf>
    <xf numFmtId="38" fontId="26" fillId="0" borderId="0" xfId="0" applyNumberFormat="1" applyFont="1" applyAlignment="1">
      <alignment horizontal="center"/>
    </xf>
    <xf numFmtId="38" fontId="24" fillId="0" borderId="0" xfId="0" applyNumberFormat="1" applyFont="1" applyAlignment="1">
      <alignment horizontal="center"/>
    </xf>
    <xf numFmtId="38" fontId="29" fillId="0" borderId="0" xfId="0" applyNumberFormat="1" applyFont="1"/>
    <xf numFmtId="38" fontId="28" fillId="0" borderId="0" xfId="0" applyNumberFormat="1" applyFont="1"/>
    <xf numFmtId="38" fontId="24" fillId="7" borderId="0" xfId="0" applyNumberFormat="1" applyFont="1" applyFill="1"/>
    <xf numFmtId="38" fontId="29" fillId="7" borderId="0" xfId="0" applyNumberFormat="1" applyFont="1" applyFill="1"/>
    <xf numFmtId="38" fontId="26" fillId="7" borderId="0" xfId="0" applyNumberFormat="1" applyFont="1" applyFill="1"/>
    <xf numFmtId="170" fontId="32" fillId="9" borderId="0" xfId="2" applyNumberFormat="1"/>
    <xf numFmtId="0" fontId="34" fillId="12" borderId="4" xfId="0" applyFont="1" applyFill="1" applyBorder="1" applyAlignment="1">
      <alignment vertical="center"/>
    </xf>
    <xf numFmtId="0" fontId="34" fillId="12" borderId="5" xfId="0" applyFont="1" applyFill="1" applyBorder="1" applyAlignment="1">
      <alignment vertical="center"/>
    </xf>
    <xf numFmtId="0" fontId="35" fillId="6" borderId="4" xfId="0" applyFont="1" applyFill="1" applyBorder="1" applyAlignment="1">
      <alignment horizontal="left"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0" borderId="0" xfId="0" applyFont="1"/>
    <xf numFmtId="0" fontId="38" fillId="0" borderId="0" xfId="0" applyFont="1"/>
    <xf numFmtId="0" fontId="34" fillId="12" borderId="5" xfId="0" applyFont="1" applyFill="1" applyBorder="1" applyAlignment="1">
      <alignment horizontal="center" vertical="center"/>
    </xf>
    <xf numFmtId="0" fontId="35" fillId="6" borderId="4" xfId="0" applyFont="1" applyFill="1" applyBorder="1" applyAlignment="1">
      <alignment horizontal="center" vertical="center" wrapText="1"/>
    </xf>
    <xf numFmtId="0" fontId="35" fillId="6" borderId="4" xfId="0" quotePrefix="1" applyFont="1" applyFill="1" applyBorder="1" applyAlignment="1">
      <alignment horizontal="center" vertical="center" wrapText="1"/>
    </xf>
    <xf numFmtId="170" fontId="32" fillId="0" borderId="0" xfId="2" applyNumberFormat="1" applyFill="1" applyBorder="1" applyAlignment="1">
      <alignment vertical="center"/>
    </xf>
    <xf numFmtId="0" fontId="34" fillId="12" borderId="19" xfId="0" applyFont="1" applyFill="1" applyBorder="1" applyAlignment="1">
      <alignment horizontal="center" vertical="center"/>
    </xf>
    <xf numFmtId="9" fontId="31" fillId="13" borderId="0" xfId="0" applyNumberFormat="1" applyFont="1" applyFill="1"/>
    <xf numFmtId="0" fontId="32" fillId="17" borderId="0" xfId="0" applyFont="1" applyFill="1"/>
    <xf numFmtId="0" fontId="32" fillId="14" borderId="0" xfId="0" applyFont="1" applyFill="1"/>
    <xf numFmtId="0" fontId="37" fillId="2" borderId="0" xfId="0" applyFont="1" applyFill="1" applyProtection="1">
      <protection locked="0"/>
    </xf>
    <xf numFmtId="0" fontId="42" fillId="2" borderId="0" xfId="0" applyFont="1" applyFill="1" applyAlignment="1" applyProtection="1">
      <alignment horizontal="left"/>
      <protection locked="0"/>
    </xf>
    <xf numFmtId="0" fontId="35" fillId="0" borderId="0" xfId="0" applyFont="1" applyProtection="1">
      <protection locked="0"/>
    </xf>
    <xf numFmtId="0" fontId="35" fillId="2" borderId="0" xfId="0" applyFont="1" applyFill="1" applyProtection="1">
      <protection locked="0"/>
    </xf>
    <xf numFmtId="0" fontId="37" fillId="2" borderId="2" xfId="0" applyFont="1" applyFill="1" applyBorder="1" applyProtection="1">
      <protection locked="0"/>
    </xf>
    <xf numFmtId="0" fontId="42" fillId="2" borderId="2" xfId="0" applyFont="1" applyFill="1" applyBorder="1" applyAlignment="1" applyProtection="1">
      <alignment horizontal="left"/>
      <protection locked="0"/>
    </xf>
    <xf numFmtId="0" fontId="42" fillId="0" borderId="0" xfId="0" applyFont="1" applyProtection="1">
      <protection locked="0"/>
    </xf>
    <xf numFmtId="168" fontId="35" fillId="0" borderId="0" xfId="0" applyNumberFormat="1" applyFont="1"/>
    <xf numFmtId="2" fontId="35" fillId="0" borderId="0" xfId="0" applyNumberFormat="1" applyFont="1" applyProtection="1">
      <protection locked="0"/>
    </xf>
    <xf numFmtId="0" fontId="35" fillId="0" borderId="0" xfId="0" applyFont="1" applyAlignment="1">
      <alignment horizontal="center" wrapText="1"/>
    </xf>
    <xf numFmtId="0" fontId="35" fillId="0" borderId="0" xfId="0" applyFont="1" applyAlignment="1" applyProtection="1">
      <alignment horizontal="center" vertical="center"/>
      <protection locked="0"/>
    </xf>
    <xf numFmtId="0" fontId="35" fillId="0" borderId="0" xfId="0" quotePrefix="1" applyFont="1"/>
    <xf numFmtId="0" fontId="42" fillId="0" borderId="0" xfId="0" applyFont="1"/>
    <xf numFmtId="0" fontId="17" fillId="0" borderId="0" xfId="0" applyFont="1"/>
    <xf numFmtId="0" fontId="49" fillId="14" borderId="0" xfId="0" applyFont="1" applyFill="1" applyAlignment="1">
      <alignment vertical="center"/>
    </xf>
    <xf numFmtId="0" fontId="49" fillId="17" borderId="0" xfId="0" applyFont="1" applyFill="1" applyAlignment="1">
      <alignment vertical="center"/>
    </xf>
    <xf numFmtId="0" fontId="42" fillId="13" borderId="0" xfId="0" applyFont="1" applyFill="1"/>
    <xf numFmtId="0" fontId="35" fillId="13" borderId="0" xfId="0" applyFont="1" applyFill="1"/>
    <xf numFmtId="170" fontId="32" fillId="14" borderId="0" xfId="2" applyNumberFormat="1" applyFill="1" applyAlignment="1"/>
    <xf numFmtId="2" fontId="35" fillId="0" borderId="0" xfId="0" applyNumberFormat="1" applyFont="1" applyAlignment="1">
      <alignment horizontal="right"/>
    </xf>
    <xf numFmtId="0" fontId="51" fillId="0" borderId="0" xfId="0" applyFont="1"/>
    <xf numFmtId="0" fontId="50" fillId="0" borderId="0" xfId="0" applyFont="1" applyAlignment="1">
      <alignment horizontal="left"/>
    </xf>
    <xf numFmtId="0" fontId="44" fillId="0" borderId="0" xfId="0" applyFont="1"/>
    <xf numFmtId="0" fontId="18" fillId="0" borderId="0" xfId="0" applyFont="1"/>
    <xf numFmtId="38" fontId="24" fillId="20" borderId="0" xfId="0" applyNumberFormat="1" applyFont="1" applyFill="1" applyAlignment="1">
      <alignment horizontal="left"/>
    </xf>
    <xf numFmtId="38" fontId="24" fillId="21" borderId="0" xfId="0" applyNumberFormat="1" applyFont="1" applyFill="1" applyAlignment="1">
      <alignment horizontal="left"/>
    </xf>
    <xf numFmtId="38" fontId="26" fillId="24" borderId="0" xfId="0" applyNumberFormat="1" applyFont="1" applyFill="1"/>
    <xf numFmtId="0" fontId="30" fillId="27" borderId="1" xfId="0" applyFont="1" applyFill="1" applyBorder="1" applyAlignment="1">
      <alignment horizontal="center"/>
    </xf>
    <xf numFmtId="0" fontId="59" fillId="25" borderId="1" xfId="0" applyFont="1" applyFill="1" applyBorder="1" applyAlignment="1">
      <alignment horizontal="center"/>
    </xf>
    <xf numFmtId="0" fontId="19" fillId="0" borderId="11" xfId="0" applyFont="1" applyBorder="1"/>
    <xf numFmtId="0" fontId="19" fillId="0" borderId="61" xfId="0" applyFont="1" applyBorder="1"/>
    <xf numFmtId="0" fontId="19" fillId="0" borderId="0" xfId="0" applyFont="1"/>
    <xf numFmtId="0" fontId="59" fillId="25" borderId="19" xfId="0" applyFont="1" applyFill="1" applyBorder="1"/>
    <xf numFmtId="0" fontId="19" fillId="24" borderId="142" xfId="0" applyFont="1" applyFill="1" applyBorder="1"/>
    <xf numFmtId="0" fontId="19" fillId="0" borderId="156" xfId="0" applyFont="1" applyBorder="1"/>
    <xf numFmtId="0" fontId="19" fillId="0" borderId="151" xfId="0" applyFont="1" applyBorder="1" applyAlignment="1">
      <alignment horizontal="right"/>
    </xf>
    <xf numFmtId="0" fontId="19" fillId="0" borderId="157" xfId="0" applyFont="1" applyBorder="1" applyAlignment="1">
      <alignment horizontal="right"/>
    </xf>
    <xf numFmtId="0" fontId="19" fillId="0" borderId="154" xfId="0" applyFont="1" applyBorder="1" applyAlignment="1">
      <alignment horizontal="right" vertical="top"/>
    </xf>
    <xf numFmtId="0" fontId="19" fillId="0" borderId="25" xfId="0" applyFont="1" applyBorder="1"/>
    <xf numFmtId="0" fontId="19" fillId="0" borderId="152" xfId="0" applyFont="1" applyBorder="1"/>
    <xf numFmtId="0" fontId="30" fillId="24" borderId="142" xfId="0" applyFont="1" applyFill="1" applyBorder="1"/>
    <xf numFmtId="0" fontId="58" fillId="0" borderId="140" xfId="0" applyFont="1" applyBorder="1" applyAlignment="1">
      <alignment horizontal="right" vertical="top"/>
    </xf>
    <xf numFmtId="0" fontId="58" fillId="26" borderId="140" xfId="0" applyFont="1" applyFill="1" applyBorder="1" applyAlignment="1">
      <alignment horizontal="right" vertical="top"/>
    </xf>
    <xf numFmtId="0" fontId="59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0" fillId="24" borderId="153" xfId="0" applyFont="1" applyFill="1" applyBorder="1" applyAlignment="1">
      <alignment horizontal="center"/>
    </xf>
    <xf numFmtId="0" fontId="30" fillId="24" borderId="154" xfId="0" applyFont="1" applyFill="1" applyBorder="1" applyAlignment="1">
      <alignment horizontal="center"/>
    </xf>
    <xf numFmtId="0" fontId="30" fillId="24" borderId="153" xfId="0" applyFont="1" applyFill="1" applyBorder="1"/>
    <xf numFmtId="0" fontId="30" fillId="27" borderId="113" xfId="0" applyFont="1" applyFill="1" applyBorder="1" applyAlignment="1">
      <alignment horizontal="center" wrapText="1"/>
    </xf>
    <xf numFmtId="0" fontId="30" fillId="27" borderId="146" xfId="0" applyFont="1" applyFill="1" applyBorder="1" applyAlignment="1">
      <alignment horizontal="center" wrapText="1"/>
    </xf>
    <xf numFmtId="0" fontId="59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9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9" fillId="0" borderId="151" xfId="0" applyFont="1" applyBorder="1" applyAlignment="1">
      <alignment horizontal="right" vertical="top"/>
    </xf>
    <xf numFmtId="3" fontId="19" fillId="24" borderId="159" xfId="0" applyNumberFormat="1" applyFont="1" applyFill="1" applyBorder="1"/>
    <xf numFmtId="3" fontId="19" fillId="24" borderId="111" xfId="0" applyNumberFormat="1" applyFont="1" applyFill="1" applyBorder="1"/>
    <xf numFmtId="3" fontId="19" fillId="24" borderId="141" xfId="0" applyNumberFormat="1" applyFont="1" applyFill="1" applyBorder="1"/>
    <xf numFmtId="3" fontId="19" fillId="24" borderId="151" xfId="0" applyNumberFormat="1" applyFont="1" applyFill="1" applyBorder="1"/>
    <xf numFmtId="3" fontId="19" fillId="24" borderId="108" xfId="0" applyNumberFormat="1" applyFont="1" applyFill="1" applyBorder="1"/>
    <xf numFmtId="3" fontId="31" fillId="24" borderId="151" xfId="0" applyNumberFormat="1" applyFont="1" applyFill="1" applyBorder="1"/>
    <xf numFmtId="172" fontId="31" fillId="24" borderId="151" xfId="0" applyNumberFormat="1" applyFont="1" applyFill="1" applyBorder="1"/>
    <xf numFmtId="3" fontId="18" fillId="0" borderId="15" xfId="0" applyNumberFormat="1" applyFont="1" applyBorder="1"/>
    <xf numFmtId="3" fontId="18" fillId="0" borderId="1" xfId="0" applyNumberFormat="1" applyFont="1" applyBorder="1"/>
    <xf numFmtId="3" fontId="18" fillId="0" borderId="19" xfId="0" applyNumberFormat="1" applyFont="1" applyBorder="1"/>
    <xf numFmtId="172" fontId="18" fillId="0" borderId="93" xfId="0" applyNumberFormat="1" applyFont="1" applyBorder="1"/>
    <xf numFmtId="3" fontId="18" fillId="0" borderId="154" xfId="0" applyNumberFormat="1" applyFont="1" applyBorder="1"/>
    <xf numFmtId="3" fontId="18" fillId="0" borderId="136" xfId="0" applyNumberFormat="1" applyFont="1" applyBorder="1"/>
    <xf numFmtId="3" fontId="0" fillId="0" borderId="0" xfId="0" applyNumberFormat="1"/>
    <xf numFmtId="0" fontId="62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3" fillId="0" borderId="0" xfId="0" applyFont="1" applyAlignment="1">
      <alignment horizontal="left" vertical="top"/>
    </xf>
    <xf numFmtId="0" fontId="59" fillId="27" borderId="67" xfId="3" applyFont="1" applyFill="1" applyBorder="1" applyAlignment="1">
      <alignment horizontal="center"/>
    </xf>
    <xf numFmtId="0" fontId="59" fillId="27" borderId="18" xfId="3" applyFont="1" applyFill="1" applyBorder="1" applyAlignment="1">
      <alignment horizontal="center"/>
    </xf>
    <xf numFmtId="0" fontId="59" fillId="27" borderId="143" xfId="3" applyFont="1" applyFill="1" applyBorder="1" applyAlignment="1">
      <alignment horizontal="center"/>
    </xf>
    <xf numFmtId="0" fontId="30" fillId="27" borderId="59" xfId="0" applyFont="1" applyFill="1" applyBorder="1" applyAlignment="1">
      <alignment horizontal="center"/>
    </xf>
    <xf numFmtId="0" fontId="30" fillId="27" borderId="18" xfId="0" applyFont="1" applyFill="1" applyBorder="1" applyAlignment="1">
      <alignment horizontal="center"/>
    </xf>
    <xf numFmtId="0" fontId="30" fillId="27" borderId="143" xfId="0" applyFont="1" applyFill="1" applyBorder="1" applyAlignment="1">
      <alignment horizontal="center"/>
    </xf>
    <xf numFmtId="0" fontId="30" fillId="27" borderId="136" xfId="0" applyFont="1" applyFill="1" applyBorder="1" applyAlignment="1">
      <alignment horizontal="center"/>
    </xf>
    <xf numFmtId="0" fontId="30" fillId="27" borderId="19" xfId="0" applyFont="1" applyFill="1" applyBorder="1" applyAlignment="1">
      <alignment horizontal="center"/>
    </xf>
    <xf numFmtId="0" fontId="59" fillId="27" borderId="113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32" fillId="27" borderId="0" xfId="0" applyFont="1" applyFill="1"/>
    <xf numFmtId="0" fontId="60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9" fillId="27" borderId="55" xfId="0" applyFont="1" applyFill="1" applyBorder="1"/>
    <xf numFmtId="0" fontId="59" fillId="27" borderId="56" xfId="0" applyFont="1" applyFill="1" applyBorder="1"/>
    <xf numFmtId="0" fontId="58" fillId="0" borderId="154" xfId="0" applyFont="1" applyBorder="1" applyAlignment="1">
      <alignment horizontal="right" vertical="top"/>
    </xf>
    <xf numFmtId="0" fontId="58" fillId="26" borderId="154" xfId="0" applyFont="1" applyFill="1" applyBorder="1" applyAlignment="1">
      <alignment horizontal="right" vertical="top"/>
    </xf>
    <xf numFmtId="0" fontId="19" fillId="24" borderId="61" xfId="0" applyFont="1" applyFill="1" applyBorder="1"/>
    <xf numFmtId="0" fontId="19" fillId="24" borderId="11" xfId="0" applyFont="1" applyFill="1" applyBorder="1"/>
    <xf numFmtId="0" fontId="19" fillId="24" borderId="60" xfId="0" applyFont="1" applyFill="1" applyBorder="1"/>
    <xf numFmtId="0" fontId="59" fillId="27" borderId="12" xfId="0" applyFont="1" applyFill="1" applyBorder="1"/>
    <xf numFmtId="0" fontId="59" fillId="27" borderId="17" xfId="0" applyFont="1" applyFill="1" applyBorder="1"/>
    <xf numFmtId="0" fontId="59" fillId="27" borderId="0" xfId="0" applyFont="1" applyFill="1"/>
    <xf numFmtId="0" fontId="59" fillId="27" borderId="88" xfId="0" applyFont="1" applyFill="1" applyBorder="1" applyAlignment="1">
      <alignment horizontal="center"/>
    </xf>
    <xf numFmtId="0" fontId="59" fillId="25" borderId="20" xfId="0" applyFont="1" applyFill="1" applyBorder="1"/>
    <xf numFmtId="0" fontId="58" fillId="26" borderId="1" xfId="0" applyFont="1" applyFill="1" applyBorder="1" applyAlignment="1">
      <alignment horizontal="right"/>
    </xf>
    <xf numFmtId="0" fontId="58" fillId="0" borderId="1" xfId="0" applyFont="1" applyBorder="1" applyAlignment="1">
      <alignment horizontal="right" vertical="top"/>
    </xf>
    <xf numFmtId="0" fontId="58" fillId="26" borderId="1" xfId="0" applyFont="1" applyFill="1" applyBorder="1" applyAlignment="1">
      <alignment horizontal="right" vertical="top"/>
    </xf>
    <xf numFmtId="0" fontId="59" fillId="25" borderId="7" xfId="0" applyFont="1" applyFill="1" applyBorder="1" applyAlignment="1">
      <alignment horizontal="right"/>
    </xf>
    <xf numFmtId="0" fontId="60" fillId="26" borderId="154" xfId="0" applyFont="1" applyFill="1" applyBorder="1" applyAlignment="1">
      <alignment horizontal="right"/>
    </xf>
    <xf numFmtId="0" fontId="60" fillId="0" borderId="154" xfId="0" applyFont="1" applyBorder="1" applyAlignment="1">
      <alignment horizontal="right" vertical="top"/>
    </xf>
    <xf numFmtId="0" fontId="60" fillId="26" borderId="154" xfId="0" applyFont="1" applyFill="1" applyBorder="1" applyAlignment="1">
      <alignment horizontal="right" vertical="top"/>
    </xf>
    <xf numFmtId="0" fontId="60" fillId="0" borderId="142" xfId="0" applyFont="1" applyBorder="1" applyAlignment="1">
      <alignment horizontal="right" vertical="top"/>
    </xf>
    <xf numFmtId="0" fontId="59" fillId="27" borderId="7" xfId="0" applyFont="1" applyFill="1" applyBorder="1"/>
    <xf numFmtId="0" fontId="58" fillId="26" borderId="154" xfId="0" applyFont="1" applyFill="1" applyBorder="1" applyAlignment="1">
      <alignment horizontal="right"/>
    </xf>
    <xf numFmtId="0" fontId="59" fillId="27" borderId="54" xfId="0" applyFont="1" applyFill="1" applyBorder="1"/>
    <xf numFmtId="0" fontId="58" fillId="26" borderId="136" xfId="0" applyFont="1" applyFill="1" applyBorder="1" applyAlignment="1">
      <alignment horizontal="right"/>
    </xf>
    <xf numFmtId="0" fontId="58" fillId="26" borderId="140" xfId="0" applyFont="1" applyFill="1" applyBorder="1" applyAlignment="1">
      <alignment horizontal="right"/>
    </xf>
    <xf numFmtId="0" fontId="58" fillId="0" borderId="136" xfId="0" applyFont="1" applyBorder="1" applyAlignment="1">
      <alignment horizontal="right" vertical="top"/>
    </xf>
    <xf numFmtId="0" fontId="58" fillId="26" borderId="136" xfId="0" applyFont="1" applyFill="1" applyBorder="1" applyAlignment="1">
      <alignment horizontal="right" vertical="top"/>
    </xf>
    <xf numFmtId="0" fontId="60" fillId="0" borderId="140" xfId="0" applyFont="1" applyBorder="1" applyAlignment="1">
      <alignment horizontal="right" vertical="top"/>
    </xf>
    <xf numFmtId="0" fontId="60" fillId="0" borderId="160" xfId="0" applyFont="1" applyBorder="1" applyAlignment="1">
      <alignment horizontal="right" vertical="top"/>
    </xf>
    <xf numFmtId="0" fontId="60" fillId="0" borderId="95" xfId="0" applyFont="1" applyBorder="1" applyAlignment="1">
      <alignment horizontal="right" vertical="top"/>
    </xf>
    <xf numFmtId="0" fontId="61" fillId="0" borderId="93" xfId="0" applyFont="1" applyBorder="1" applyAlignment="1">
      <alignment vertical="center"/>
    </xf>
    <xf numFmtId="168" fontId="61" fillId="0" borderId="0" xfId="0" applyNumberFormat="1" applyFont="1" applyAlignment="1">
      <alignment vertical="center"/>
    </xf>
    <xf numFmtId="1" fontId="61" fillId="0" borderId="145" xfId="0" applyNumberFormat="1" applyFont="1" applyBorder="1" applyAlignment="1">
      <alignment vertical="center"/>
    </xf>
    <xf numFmtId="0" fontId="62" fillId="0" borderId="26" xfId="0" applyFont="1" applyBorder="1" applyAlignment="1">
      <alignment vertical="center"/>
    </xf>
    <xf numFmtId="0" fontId="62" fillId="0" borderId="2" xfId="0" applyFont="1" applyBorder="1" applyAlignment="1">
      <alignment vertical="center"/>
    </xf>
    <xf numFmtId="1" fontId="61" fillId="0" borderId="93" xfId="0" applyNumberFormat="1" applyFont="1" applyBorder="1" applyAlignment="1">
      <alignment vertical="center"/>
    </xf>
    <xf numFmtId="1" fontId="62" fillId="0" borderId="26" xfId="0" applyNumberFormat="1" applyFont="1" applyBorder="1" applyAlignment="1">
      <alignment vertical="center"/>
    </xf>
    <xf numFmtId="1" fontId="62" fillId="0" borderId="144" xfId="0" applyNumberFormat="1" applyFont="1" applyBorder="1" applyAlignment="1">
      <alignment vertical="center"/>
    </xf>
    <xf numFmtId="0" fontId="61" fillId="0" borderId="9" xfId="0" applyFont="1" applyBorder="1" applyAlignment="1">
      <alignment vertical="center"/>
    </xf>
    <xf numFmtId="0" fontId="62" fillId="29" borderId="8" xfId="0" applyFont="1" applyFill="1" applyBorder="1" applyAlignment="1">
      <alignment vertical="center"/>
    </xf>
    <xf numFmtId="0" fontId="62" fillId="0" borderId="113" xfId="0" quotePrefix="1" applyFont="1" applyBorder="1" applyAlignment="1">
      <alignment horizontal="center"/>
    </xf>
    <xf numFmtId="0" fontId="62" fillId="0" borderId="106" xfId="0" quotePrefix="1" applyFont="1" applyBorder="1" applyAlignment="1">
      <alignment horizontal="center"/>
    </xf>
    <xf numFmtId="0" fontId="62" fillId="0" borderId="151" xfId="0" applyFont="1" applyBorder="1" applyAlignment="1">
      <alignment horizontal="center"/>
    </xf>
    <xf numFmtId="0" fontId="31" fillId="24" borderId="0" xfId="0" applyFont="1" applyFill="1"/>
    <xf numFmtId="168" fontId="60" fillId="0" borderId="160" xfId="0" applyNumberFormat="1" applyFont="1" applyBorder="1" applyAlignment="1">
      <alignment horizontal="right" vertical="top"/>
    </xf>
    <xf numFmtId="168" fontId="60" fillId="0" borderId="140" xfId="0" applyNumberFormat="1" applyFont="1" applyBorder="1" applyAlignment="1">
      <alignment horizontal="right" vertical="top"/>
    </xf>
    <xf numFmtId="168" fontId="60" fillId="0" borderId="95" xfId="0" applyNumberFormat="1" applyFont="1" applyBorder="1" applyAlignment="1">
      <alignment horizontal="right" vertical="top"/>
    </xf>
    <xf numFmtId="0" fontId="31" fillId="27" borderId="161" xfId="0" applyFont="1" applyFill="1" applyBorder="1"/>
    <xf numFmtId="0" fontId="31" fillId="27" borderId="24" xfId="0" applyFont="1" applyFill="1" applyBorder="1"/>
    <xf numFmtId="0" fontId="31" fillId="27" borderId="25" xfId="0" applyFont="1" applyFill="1" applyBorder="1"/>
    <xf numFmtId="0" fontId="31" fillId="27" borderId="8" xfId="0" applyFont="1" applyFill="1" applyBorder="1" applyAlignment="1">
      <alignment horizontal="right"/>
    </xf>
    <xf numFmtId="2" fontId="62" fillId="0" borderId="2" xfId="0" applyNumberFormat="1" applyFont="1" applyBorder="1" applyAlignment="1">
      <alignment vertical="center"/>
    </xf>
    <xf numFmtId="3" fontId="19" fillId="0" borderId="0" xfId="0" applyNumberFormat="1" applyFont="1"/>
    <xf numFmtId="0" fontId="64" fillId="11" borderId="12" xfId="0" applyFont="1" applyFill="1" applyBorder="1" applyAlignment="1">
      <alignment vertical="center"/>
    </xf>
    <xf numFmtId="0" fontId="31" fillId="10" borderId="113" xfId="0" applyFont="1" applyFill="1" applyBorder="1" applyAlignment="1">
      <alignment horizontal="center" vertical="center"/>
    </xf>
    <xf numFmtId="0" fontId="31" fillId="10" borderId="141" xfId="0" applyFont="1" applyFill="1" applyBorder="1" applyAlignment="1">
      <alignment horizontal="center" vertical="center"/>
    </xf>
    <xf numFmtId="0" fontId="31" fillId="10" borderId="107" xfId="0" applyFont="1" applyFill="1" applyBorder="1" applyAlignment="1">
      <alignment horizontal="center" vertical="center"/>
    </xf>
    <xf numFmtId="0" fontId="64" fillId="10" borderId="12" xfId="0" applyFont="1" applyFill="1" applyBorder="1" applyAlignment="1">
      <alignment vertical="center"/>
    </xf>
    <xf numFmtId="0" fontId="31" fillId="28" borderId="115" xfId="0" quotePrefix="1" applyFont="1" applyFill="1" applyBorder="1" applyAlignment="1">
      <alignment horizontal="right" vertical="top"/>
    </xf>
    <xf numFmtId="0" fontId="31" fillId="28" borderId="114" xfId="0" quotePrefix="1" applyFont="1" applyFill="1" applyBorder="1" applyAlignment="1">
      <alignment horizontal="right" vertical="top"/>
    </xf>
    <xf numFmtId="0" fontId="31" fillId="26" borderId="136" xfId="0" quotePrefix="1" applyFont="1" applyFill="1" applyBorder="1" applyAlignment="1">
      <alignment horizontal="right" vertical="top"/>
    </xf>
    <xf numFmtId="0" fontId="31" fillId="26" borderId="140" xfId="0" quotePrefix="1" applyFont="1" applyFill="1" applyBorder="1" applyAlignment="1">
      <alignment horizontal="right" vertical="top"/>
    </xf>
    <xf numFmtId="0" fontId="31" fillId="28" borderId="136" xfId="0" quotePrefix="1" applyFont="1" applyFill="1" applyBorder="1" applyAlignment="1">
      <alignment horizontal="right" vertical="top"/>
    </xf>
    <xf numFmtId="0" fontId="31" fillId="28" borderId="140" xfId="0" quotePrefix="1" applyFont="1" applyFill="1" applyBorder="1" applyAlignment="1">
      <alignment horizontal="right" vertical="top"/>
    </xf>
    <xf numFmtId="0" fontId="31" fillId="26" borderId="108" xfId="0" quotePrefix="1" applyFont="1" applyFill="1" applyBorder="1" applyAlignment="1">
      <alignment horizontal="right" vertical="top"/>
    </xf>
    <xf numFmtId="0" fontId="65" fillId="26" borderId="111" xfId="0" applyFont="1" applyFill="1" applyBorder="1" applyAlignment="1">
      <alignment vertical="center"/>
    </xf>
    <xf numFmtId="0" fontId="30" fillId="30" borderId="151" xfId="0" applyFont="1" applyFill="1" applyBorder="1" applyAlignment="1">
      <alignment vertical="center"/>
    </xf>
    <xf numFmtId="0" fontId="31" fillId="0" borderId="59" xfId="0" applyFont="1" applyBorder="1" applyAlignment="1">
      <alignment horizontal="right"/>
    </xf>
    <xf numFmtId="0" fontId="31" fillId="0" borderId="143" xfId="0" applyFont="1" applyBorder="1" applyAlignment="1">
      <alignment horizontal="right"/>
    </xf>
    <xf numFmtId="0" fontId="31" fillId="0" borderId="93" xfId="0" applyFont="1" applyBorder="1" applyAlignment="1">
      <alignment horizontal="right"/>
    </xf>
    <xf numFmtId="0" fontId="31" fillId="0" borderId="145" xfId="0" applyFont="1" applyBorder="1" applyAlignment="1">
      <alignment horizontal="right"/>
    </xf>
    <xf numFmtId="1" fontId="31" fillId="32" borderId="136" xfId="0" quotePrefix="1" applyNumberFormat="1" applyFont="1" applyFill="1" applyBorder="1" applyAlignment="1">
      <alignment horizontal="right" vertical="top"/>
    </xf>
    <xf numFmtId="0" fontId="58" fillId="11" borderId="12" xfId="0" applyFont="1" applyFill="1" applyBorder="1" applyAlignment="1">
      <alignment vertical="center"/>
    </xf>
    <xf numFmtId="0" fontId="35" fillId="6" borderId="152" xfId="0" applyFont="1" applyFill="1" applyBorder="1" applyAlignment="1">
      <alignment horizontal="center" vertical="center" wrapText="1"/>
    </xf>
    <xf numFmtId="1" fontId="31" fillId="16" borderId="115" xfId="0" applyNumberFormat="1" applyFont="1" applyFill="1" applyBorder="1" applyAlignment="1">
      <alignment horizontal="right" vertical="center"/>
    </xf>
    <xf numFmtId="1" fontId="31" fillId="16" borderId="136" xfId="0" applyNumberFormat="1" applyFont="1" applyFill="1" applyBorder="1" applyAlignment="1">
      <alignment horizontal="right" vertical="center"/>
    </xf>
    <xf numFmtId="0" fontId="31" fillId="28" borderId="96" xfId="0" quotePrefix="1" applyFont="1" applyFill="1" applyBorder="1" applyAlignment="1">
      <alignment horizontal="right" vertical="top"/>
    </xf>
    <xf numFmtId="0" fontId="31" fillId="28" borderId="95" xfId="0" quotePrefix="1" applyFont="1" applyFill="1" applyBorder="1" applyAlignment="1">
      <alignment horizontal="right" vertical="top"/>
    </xf>
    <xf numFmtId="0" fontId="31" fillId="28" borderId="61" xfId="0" quotePrefix="1" applyFont="1" applyFill="1" applyBorder="1" applyAlignment="1">
      <alignment horizontal="right" vertical="top"/>
    </xf>
    <xf numFmtId="0" fontId="31" fillId="28" borderId="60" xfId="0" quotePrefix="1" applyFont="1" applyFill="1" applyBorder="1" applyAlignment="1">
      <alignment horizontal="right" vertical="top"/>
    </xf>
    <xf numFmtId="3" fontId="30" fillId="30" borderId="151" xfId="0" applyNumberFormat="1" applyFont="1" applyFill="1" applyBorder="1" applyAlignment="1">
      <alignment horizontal="right" vertical="center"/>
    </xf>
    <xf numFmtId="0" fontId="31" fillId="0" borderId="113" xfId="0" applyFont="1" applyBorder="1" applyAlignment="1">
      <alignment horizontal="right"/>
    </xf>
    <xf numFmtId="3" fontId="31" fillId="0" borderId="106" xfId="0" applyNumberFormat="1" applyFont="1" applyBorder="1" applyAlignment="1">
      <alignment horizontal="right"/>
    </xf>
    <xf numFmtId="0" fontId="31" fillId="0" borderId="106" xfId="0" applyFont="1" applyBorder="1" applyAlignment="1">
      <alignment horizontal="right"/>
    </xf>
    <xf numFmtId="0" fontId="31" fillId="11" borderId="59" xfId="0" applyFont="1" applyFill="1" applyBorder="1" applyAlignment="1">
      <alignment vertical="center"/>
    </xf>
    <xf numFmtId="0" fontId="31" fillId="11" borderId="67" xfId="0" applyFont="1" applyFill="1" applyBorder="1" applyAlignment="1">
      <alignment vertical="center"/>
    </xf>
    <xf numFmtId="0" fontId="31" fillId="11" borderId="54" xfId="0" applyFont="1" applyFill="1" applyBorder="1" applyAlignment="1">
      <alignment vertical="center"/>
    </xf>
    <xf numFmtId="1" fontId="31" fillId="16" borderId="96" xfId="0" applyNumberFormat="1" applyFont="1" applyFill="1" applyBorder="1" applyAlignment="1">
      <alignment horizontal="right" vertical="center"/>
    </xf>
    <xf numFmtId="1" fontId="31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3" fillId="25" borderId="162" xfId="0" quotePrefix="1" applyFont="1" applyFill="1" applyBorder="1" applyAlignment="1">
      <alignment horizontal="center"/>
    </xf>
    <xf numFmtId="0" fontId="16" fillId="28" borderId="164" xfId="0" applyFont="1" applyFill="1" applyBorder="1"/>
    <xf numFmtId="0" fontId="16" fillId="26" borderId="164" xfId="0" applyFont="1" applyFill="1" applyBorder="1"/>
    <xf numFmtId="3" fontId="16" fillId="26" borderId="164" xfId="0" applyNumberFormat="1" applyFont="1" applyFill="1" applyBorder="1"/>
    <xf numFmtId="3" fontId="16" fillId="28" borderId="164" xfId="0" applyNumberFormat="1" applyFont="1" applyFill="1" applyBorder="1"/>
    <xf numFmtId="49" fontId="67" fillId="0" borderId="0" xfId="0" applyNumberFormat="1" applyFont="1"/>
    <xf numFmtId="0" fontId="67" fillId="0" borderId="0" xfId="0" applyFont="1"/>
    <xf numFmtId="0" fontId="23" fillId="0" borderId="0" xfId="0" applyFont="1"/>
    <xf numFmtId="0" fontId="23" fillId="0" borderId="0" xfId="0" quotePrefix="1" applyFont="1"/>
    <xf numFmtId="0" fontId="35" fillId="0" borderId="18" xfId="0" applyFont="1" applyBorder="1"/>
    <xf numFmtId="0" fontId="35" fillId="0" borderId="2" xfId="0" applyFont="1" applyBorder="1"/>
    <xf numFmtId="0" fontId="35" fillId="0" borderId="2" xfId="0" quotePrefix="1" applyFont="1" applyBorder="1"/>
    <xf numFmtId="0" fontId="66" fillId="10" borderId="59" xfId="0" applyFont="1" applyFill="1" applyBorder="1" applyAlignment="1">
      <alignment vertical="center"/>
    </xf>
    <xf numFmtId="0" fontId="66" fillId="10" borderId="18" xfId="0" applyFont="1" applyFill="1" applyBorder="1" applyAlignment="1">
      <alignment vertical="center"/>
    </xf>
    <xf numFmtId="0" fontId="66" fillId="10" borderId="143" xfId="0" applyFont="1" applyFill="1" applyBorder="1" applyAlignment="1">
      <alignment vertical="center"/>
    </xf>
    <xf numFmtId="0" fontId="66" fillId="10" borderId="26" xfId="0" applyFont="1" applyFill="1" applyBorder="1" applyAlignment="1">
      <alignment vertical="center"/>
    </xf>
    <xf numFmtId="0" fontId="66" fillId="10" borderId="2" xfId="0" applyFont="1" applyFill="1" applyBorder="1" applyAlignment="1">
      <alignment vertical="center"/>
    </xf>
    <xf numFmtId="0" fontId="66" fillId="10" borderId="144" xfId="0" applyFont="1" applyFill="1" applyBorder="1" applyAlignment="1">
      <alignment vertical="center"/>
    </xf>
    <xf numFmtId="0" fontId="48" fillId="0" borderId="165" xfId="0" applyFont="1" applyBorder="1"/>
    <xf numFmtId="0" fontId="48" fillId="33" borderId="165" xfId="0" applyFont="1" applyFill="1" applyBorder="1"/>
    <xf numFmtId="0" fontId="30" fillId="29" borderId="8" xfId="0" applyFont="1" applyFill="1" applyBorder="1" applyProtection="1">
      <protection locked="0"/>
    </xf>
    <xf numFmtId="38" fontId="30" fillId="29" borderId="8" xfId="0" applyNumberFormat="1" applyFont="1" applyFill="1" applyBorder="1" applyAlignment="1">
      <alignment vertical="center" wrapText="1"/>
    </xf>
    <xf numFmtId="2" fontId="30" fillId="29" borderId="144" xfId="0" applyNumberFormat="1" applyFont="1" applyFill="1" applyBorder="1" applyAlignment="1" applyProtection="1">
      <alignment horizontal="right"/>
      <protection locked="0"/>
    </xf>
    <xf numFmtId="49" fontId="23" fillId="0" borderId="0" xfId="0" applyNumberFormat="1" applyFont="1"/>
    <xf numFmtId="2" fontId="48" fillId="0" borderId="165" xfId="0" applyNumberFormat="1" applyFont="1" applyBorder="1"/>
    <xf numFmtId="2" fontId="48" fillId="33" borderId="165" xfId="0" applyNumberFormat="1" applyFont="1" applyFill="1" applyBorder="1"/>
    <xf numFmtId="0" fontId="0" fillId="0" borderId="0" xfId="0" applyAlignment="1">
      <alignment horizontal="right"/>
    </xf>
    <xf numFmtId="0" fontId="35" fillId="0" borderId="0" xfId="0" applyFont="1" applyAlignment="1">
      <alignment horizontal="right"/>
    </xf>
    <xf numFmtId="170" fontId="20" fillId="6" borderId="2" xfId="0" applyNumberFormat="1" applyFont="1" applyFill="1" applyBorder="1" applyAlignment="1">
      <alignment horizontal="center" vertical="center" wrapText="1"/>
    </xf>
    <xf numFmtId="170" fontId="20" fillId="6" borderId="4" xfId="0" applyNumberFormat="1" applyFont="1" applyFill="1" applyBorder="1" applyAlignment="1">
      <alignment horizontal="center" vertical="center" wrapText="1"/>
    </xf>
    <xf numFmtId="0" fontId="34" fillId="12" borderId="3" xfId="0" applyFont="1" applyFill="1" applyBorder="1" applyAlignment="1">
      <alignment vertical="center"/>
    </xf>
    <xf numFmtId="170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0" fontId="16" fillId="28" borderId="118" xfId="0" quotePrefix="1" applyFont="1" applyFill="1" applyBorder="1" applyAlignment="1">
      <alignment horizontal="right" vertical="top"/>
    </xf>
    <xf numFmtId="0" fontId="16" fillId="26" borderId="1" xfId="0" quotePrefix="1" applyFont="1" applyFill="1" applyBorder="1" applyAlignment="1">
      <alignment horizontal="right" vertical="top"/>
    </xf>
    <xf numFmtId="0" fontId="16" fillId="28" borderId="1" xfId="0" quotePrefix="1" applyFont="1" applyFill="1" applyBorder="1" applyAlignment="1">
      <alignment horizontal="right" vertical="top"/>
    </xf>
    <xf numFmtId="0" fontId="16" fillId="28" borderId="14" xfId="0" quotePrefix="1" applyFont="1" applyFill="1" applyBorder="1" applyAlignment="1">
      <alignment horizontal="right" vertical="top"/>
    </xf>
    <xf numFmtId="0" fontId="16" fillId="28" borderId="11" xfId="0" quotePrefix="1" applyFont="1" applyFill="1" applyBorder="1" applyAlignment="1">
      <alignment horizontal="right" vertical="top"/>
    </xf>
    <xf numFmtId="0" fontId="16" fillId="7" borderId="0" xfId="0" applyFont="1" applyFill="1"/>
    <xf numFmtId="0" fontId="16" fillId="0" borderId="59" xfId="0" applyFont="1" applyBorder="1"/>
    <xf numFmtId="0" fontId="16" fillId="0" borderId="93" xfId="0" applyFont="1" applyBorder="1"/>
    <xf numFmtId="3" fontId="16" fillId="0" borderId="154" xfId="0" applyNumberFormat="1" applyFont="1" applyBorder="1"/>
    <xf numFmtId="3" fontId="16" fillId="0" borderId="136" xfId="0" applyNumberFormat="1" applyFont="1" applyBorder="1"/>
    <xf numFmtId="3" fontId="16" fillId="0" borderId="1" xfId="0" applyNumberFormat="1" applyFont="1" applyBorder="1"/>
    <xf numFmtId="3" fontId="16" fillId="0" borderId="19" xfId="0" applyNumberFormat="1" applyFont="1" applyBorder="1"/>
    <xf numFmtId="172" fontId="16" fillId="0" borderId="140" xfId="0" applyNumberFormat="1" applyFont="1" applyBorder="1"/>
    <xf numFmtId="4" fontId="16" fillId="0" borderId="107" xfId="0" applyNumberFormat="1" applyFont="1" applyBorder="1"/>
    <xf numFmtId="0" fontId="16" fillId="14" borderId="0" xfId="0" applyFont="1" applyFill="1"/>
    <xf numFmtId="0" fontId="48" fillId="33" borderId="0" xfId="0" applyFont="1" applyFill="1"/>
    <xf numFmtId="2" fontId="48" fillId="33" borderId="0" xfId="0" applyNumberFormat="1" applyFont="1" applyFill="1"/>
    <xf numFmtId="0" fontId="48" fillId="0" borderId="0" xfId="0" applyFont="1"/>
    <xf numFmtId="2" fontId="48" fillId="0" borderId="0" xfId="0" applyNumberFormat="1" applyFont="1"/>
    <xf numFmtId="0" fontId="38" fillId="2" borderId="7" xfId="0" applyFont="1" applyFill="1" applyBorder="1" applyAlignment="1">
      <alignment horizontal="left" vertical="center" wrapText="1"/>
    </xf>
    <xf numFmtId="2" fontId="48" fillId="33" borderId="59" xfId="0" applyNumberFormat="1" applyFont="1" applyFill="1" applyBorder="1"/>
    <xf numFmtId="2" fontId="48" fillId="33" borderId="18" xfId="0" applyNumberFormat="1" applyFont="1" applyFill="1" applyBorder="1"/>
    <xf numFmtId="0" fontId="48" fillId="33" borderId="18" xfId="0" applyFont="1" applyFill="1" applyBorder="1"/>
    <xf numFmtId="2" fontId="48" fillId="0" borderId="93" xfId="0" applyNumberFormat="1" applyFont="1" applyBorder="1"/>
    <xf numFmtId="2" fontId="48" fillId="33" borderId="93" xfId="0" applyNumberFormat="1" applyFont="1" applyFill="1" applyBorder="1"/>
    <xf numFmtId="2" fontId="48" fillId="0" borderId="2" xfId="0" applyNumberFormat="1" applyFont="1" applyBorder="1"/>
    <xf numFmtId="0" fontId="48" fillId="0" borderId="2" xfId="0" applyFont="1" applyBorder="1"/>
    <xf numFmtId="0" fontId="0" fillId="35" borderId="0" xfId="0" applyFill="1"/>
    <xf numFmtId="0" fontId="38" fillId="35" borderId="0" xfId="0" applyFont="1" applyFill="1"/>
    <xf numFmtId="0" fontId="63" fillId="25" borderId="162" xfId="0" quotePrefix="1" applyFont="1" applyFill="1" applyBorder="1" applyAlignment="1">
      <alignment horizontal="center" wrapText="1"/>
    </xf>
    <xf numFmtId="0" fontId="63" fillId="25" borderId="163" xfId="0" quotePrefix="1" applyFont="1" applyFill="1" applyBorder="1" applyAlignment="1">
      <alignment horizontal="center" wrapText="1"/>
    </xf>
    <xf numFmtId="166" fontId="31" fillId="13" borderId="0" xfId="0" applyNumberFormat="1" applyFont="1" applyFill="1"/>
    <xf numFmtId="0" fontId="15" fillId="28" borderId="164" xfId="0" applyFont="1" applyFill="1" applyBorder="1"/>
    <xf numFmtId="0" fontId="15" fillId="26" borderId="164" xfId="0" applyFont="1" applyFill="1" applyBorder="1"/>
    <xf numFmtId="4" fontId="35" fillId="0" borderId="0" xfId="0" applyNumberFormat="1" applyFont="1"/>
    <xf numFmtId="4" fontId="42" fillId="0" borderId="0" xfId="0" applyNumberFormat="1" applyFont="1"/>
    <xf numFmtId="0" fontId="35" fillId="0" borderId="2" xfId="0" applyFont="1" applyBorder="1" applyProtection="1">
      <protection locked="0"/>
    </xf>
    <xf numFmtId="0" fontId="35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9" fillId="0" borderId="0" xfId="0" applyFont="1"/>
    <xf numFmtId="0" fontId="18" fillId="34" borderId="0" xfId="0" applyFont="1" applyFill="1"/>
    <xf numFmtId="10" fontId="0" fillId="0" borderId="0" xfId="0" applyNumberFormat="1"/>
    <xf numFmtId="3" fontId="16" fillId="16" borderId="118" xfId="0" applyNumberFormat="1" applyFont="1" applyFill="1" applyBorder="1" applyAlignment="1">
      <alignment vertical="center"/>
    </xf>
    <xf numFmtId="3" fontId="31" fillId="16" borderId="114" xfId="0" applyNumberFormat="1" applyFont="1" applyFill="1" applyBorder="1" applyAlignment="1">
      <alignment vertical="center"/>
    </xf>
    <xf numFmtId="3" fontId="16" fillId="32" borderId="1" xfId="0" quotePrefix="1" applyNumberFormat="1" applyFont="1" applyFill="1" applyBorder="1" applyAlignment="1">
      <alignment horizontal="right" vertical="top"/>
    </xf>
    <xf numFmtId="3" fontId="31" fillId="32" borderId="140" xfId="0" quotePrefix="1" applyNumberFormat="1" applyFont="1" applyFill="1" applyBorder="1" applyAlignment="1">
      <alignment horizontal="right" vertical="top"/>
    </xf>
    <xf numFmtId="3" fontId="16" fillId="16" borderId="1" xfId="0" applyNumberFormat="1" applyFont="1" applyFill="1" applyBorder="1" applyAlignment="1">
      <alignment vertical="center"/>
    </xf>
    <xf numFmtId="3" fontId="31" fillId="16" borderId="140" xfId="0" applyNumberFormat="1" applyFont="1" applyFill="1" applyBorder="1" applyAlignment="1">
      <alignment vertical="center"/>
    </xf>
    <xf numFmtId="3" fontId="16" fillId="16" borderId="14" xfId="0" applyNumberFormat="1" applyFont="1" applyFill="1" applyBorder="1" applyAlignment="1">
      <alignment vertical="center"/>
    </xf>
    <xf numFmtId="3" fontId="16" fillId="32" borderId="111" xfId="0" quotePrefix="1" applyNumberFormat="1" applyFont="1" applyFill="1" applyBorder="1" applyAlignment="1">
      <alignment horizontal="right" vertical="top"/>
    </xf>
    <xf numFmtId="3" fontId="30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8" fillId="16" borderId="1" xfId="0" applyNumberFormat="1" applyFont="1" applyFill="1" applyBorder="1" applyAlignment="1">
      <alignment horizontal="left" vertical="center"/>
    </xf>
    <xf numFmtId="3" fontId="58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9" fillId="29" borderId="144" xfId="0" applyNumberFormat="1" applyFont="1" applyFill="1" applyBorder="1"/>
    <xf numFmtId="0" fontId="18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8" fillId="0" borderId="145" xfId="0" applyFont="1" applyBorder="1"/>
    <xf numFmtId="10" fontId="18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9" fillId="29" borderId="2" xfId="0" applyNumberFormat="1" applyFont="1" applyFill="1" applyBorder="1"/>
    <xf numFmtId="0" fontId="0" fillId="0" borderId="144" xfId="0" applyBorder="1"/>
    <xf numFmtId="2" fontId="60" fillId="16" borderId="136" xfId="0" applyNumberFormat="1" applyFont="1" applyFill="1" applyBorder="1" applyAlignment="1">
      <alignment horizontal="left" vertical="center"/>
    </xf>
    <xf numFmtId="2" fontId="60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4" fillId="0" borderId="0" xfId="0" applyFont="1"/>
    <xf numFmtId="3" fontId="58" fillId="16" borderId="15" xfId="0" applyNumberFormat="1" applyFont="1" applyFill="1" applyBorder="1" applyAlignment="1">
      <alignment horizontal="left" vertical="center"/>
    </xf>
    <xf numFmtId="3" fontId="58" fillId="32" borderId="15" xfId="0" quotePrefix="1" applyNumberFormat="1" applyFont="1" applyFill="1" applyBorder="1" applyAlignment="1">
      <alignment horizontal="left" vertical="top"/>
    </xf>
    <xf numFmtId="10" fontId="35" fillId="0" borderId="0" xfId="0" applyNumberFormat="1" applyFont="1" applyProtection="1">
      <protection locked="0"/>
    </xf>
    <xf numFmtId="0" fontId="35" fillId="13" borderId="65" xfId="0" applyFont="1" applyFill="1" applyBorder="1"/>
    <xf numFmtId="1" fontId="38" fillId="18" borderId="106" xfId="0" applyNumberFormat="1" applyFont="1" applyFill="1" applyBorder="1" applyAlignment="1">
      <alignment horizontal="center"/>
    </xf>
    <xf numFmtId="2" fontId="48" fillId="0" borderId="18" xfId="0" applyNumberFormat="1" applyFont="1" applyBorder="1"/>
    <xf numFmtId="0" fontId="48" fillId="0" borderId="18" xfId="0" applyFont="1" applyBorder="1"/>
    <xf numFmtId="0" fontId="64" fillId="5" borderId="0" xfId="0" applyFont="1" applyFill="1" applyAlignment="1">
      <alignment vertical="center"/>
    </xf>
    <xf numFmtId="0" fontId="34" fillId="12" borderId="3" xfId="0" applyFont="1" applyFill="1" applyBorder="1" applyAlignment="1">
      <alignment horizontal="center" vertical="center"/>
    </xf>
    <xf numFmtId="0" fontId="64" fillId="11" borderId="0" xfId="0" applyFont="1" applyFill="1" applyAlignment="1">
      <alignment vertical="center"/>
    </xf>
    <xf numFmtId="0" fontId="45" fillId="0" borderId="0" xfId="0" applyFont="1" applyAlignment="1">
      <alignment horizontal="center"/>
    </xf>
    <xf numFmtId="168" fontId="64" fillId="11" borderId="0" xfId="0" applyNumberFormat="1" applyFont="1" applyFill="1" applyAlignment="1">
      <alignment vertical="center"/>
    </xf>
    <xf numFmtId="168" fontId="64" fillId="5" borderId="0" xfId="0" applyNumberFormat="1" applyFont="1" applyFill="1" applyAlignment="1">
      <alignment vertical="center"/>
    </xf>
    <xf numFmtId="173" fontId="16" fillId="16" borderId="118" xfId="0" applyNumberFormat="1" applyFont="1" applyFill="1" applyBorder="1" applyAlignment="1">
      <alignment vertical="center"/>
    </xf>
    <xf numFmtId="173" fontId="16" fillId="32" borderId="1" xfId="0" quotePrefix="1" applyNumberFormat="1" applyFont="1" applyFill="1" applyBorder="1" applyAlignment="1">
      <alignment horizontal="right" vertical="top"/>
    </xf>
    <xf numFmtId="173" fontId="16" fillId="16" borderId="1" xfId="0" applyNumberFormat="1" applyFont="1" applyFill="1" applyBorder="1" applyAlignment="1">
      <alignment vertical="center"/>
    </xf>
    <xf numFmtId="3" fontId="16" fillId="16" borderId="114" xfId="0" applyNumberFormat="1" applyFont="1" applyFill="1" applyBorder="1" applyAlignment="1">
      <alignment vertical="center"/>
    </xf>
    <xf numFmtId="3" fontId="16" fillId="32" borderId="140" xfId="0" quotePrefix="1" applyNumberFormat="1" applyFont="1" applyFill="1" applyBorder="1" applyAlignment="1">
      <alignment horizontal="right" vertical="top"/>
    </xf>
    <xf numFmtId="3" fontId="16" fillId="16" borderId="140" xfId="0" applyNumberFormat="1" applyFont="1" applyFill="1" applyBorder="1" applyAlignment="1">
      <alignment vertical="center"/>
    </xf>
    <xf numFmtId="1" fontId="31" fillId="16" borderId="61" xfId="0" applyNumberFormat="1" applyFont="1" applyFill="1" applyBorder="1" applyAlignment="1">
      <alignment horizontal="right" vertical="center"/>
    </xf>
    <xf numFmtId="173" fontId="16" fillId="16" borderId="11" xfId="0" applyNumberFormat="1" applyFont="1" applyFill="1" applyBorder="1" applyAlignment="1">
      <alignment vertical="center"/>
    </xf>
    <xf numFmtId="3" fontId="16" fillId="16" borderId="11" xfId="0" applyNumberFormat="1" applyFont="1" applyFill="1" applyBorder="1" applyAlignment="1">
      <alignment vertical="center"/>
    </xf>
    <xf numFmtId="3" fontId="16" fillId="16" borderId="60" xfId="0" applyNumberFormat="1" applyFont="1" applyFill="1" applyBorder="1" applyAlignment="1">
      <alignment vertical="center"/>
    </xf>
    <xf numFmtId="173" fontId="30" fillId="30" borderId="158" xfId="0" applyNumberFormat="1" applyFont="1" applyFill="1" applyBorder="1" applyAlignment="1">
      <alignment vertical="center"/>
    </xf>
    <xf numFmtId="0" fontId="18" fillId="35" borderId="0" xfId="0" applyFont="1" applyFill="1"/>
    <xf numFmtId="0" fontId="31" fillId="15" borderId="0" xfId="0" applyFont="1" applyFill="1"/>
    <xf numFmtId="11" fontId="31" fillId="15" borderId="0" xfId="0" applyNumberFormat="1" applyFont="1" applyFill="1"/>
    <xf numFmtId="167" fontId="30" fillId="29" borderId="0" xfId="0" applyNumberFormat="1" applyFont="1" applyFill="1"/>
    <xf numFmtId="0" fontId="59" fillId="25" borderId="169" xfId="0" applyFont="1" applyFill="1" applyBorder="1" applyAlignment="1">
      <alignment wrapText="1"/>
    </xf>
    <xf numFmtId="168" fontId="30" fillId="29" borderId="0" xfId="0" applyNumberFormat="1" applyFont="1" applyFill="1"/>
    <xf numFmtId="0" fontId="48" fillId="0" borderId="171" xfId="0" applyFont="1" applyBorder="1"/>
    <xf numFmtId="2" fontId="48" fillId="0" borderId="171" xfId="0" applyNumberFormat="1" applyFont="1" applyBorder="1"/>
    <xf numFmtId="0" fontId="13" fillId="0" borderId="0" xfId="0" applyFont="1"/>
    <xf numFmtId="0" fontId="12" fillId="0" borderId="0" xfId="0" applyFont="1"/>
    <xf numFmtId="10" fontId="12" fillId="35" borderId="0" xfId="1" applyNumberFormat="1" applyFont="1" applyFill="1"/>
    <xf numFmtId="168" fontId="38" fillId="35" borderId="0" xfId="0" applyNumberFormat="1" applyFont="1" applyFill="1"/>
    <xf numFmtId="2" fontId="38" fillId="35" borderId="0" xfId="0" applyNumberFormat="1" applyFont="1" applyFill="1"/>
    <xf numFmtId="167" fontId="38" fillId="35" borderId="0" xfId="0" applyNumberFormat="1" applyFont="1" applyFill="1"/>
    <xf numFmtId="1" fontId="38" fillId="35" borderId="0" xfId="0" applyNumberFormat="1" applyFont="1" applyFill="1"/>
    <xf numFmtId="169" fontId="38" fillId="35" borderId="0" xfId="0" applyNumberFormat="1" applyFont="1" applyFill="1"/>
    <xf numFmtId="0" fontId="38" fillId="5" borderId="0" xfId="0" applyFont="1" applyFill="1"/>
    <xf numFmtId="10" fontId="12" fillId="5" borderId="0" xfId="1" applyNumberFormat="1" applyFont="1" applyFill="1"/>
    <xf numFmtId="168" fontId="38" fillId="5" borderId="0" xfId="0" applyNumberFormat="1" applyFont="1" applyFill="1"/>
    <xf numFmtId="2" fontId="38" fillId="0" borderId="0" xfId="0" applyNumberFormat="1" applyFont="1"/>
    <xf numFmtId="0" fontId="12" fillId="5" borderId="0" xfId="0" applyFont="1" applyFill="1"/>
    <xf numFmtId="169" fontId="12" fillId="5" borderId="0" xfId="0" applyNumberFormat="1" applyFont="1" applyFill="1"/>
    <xf numFmtId="169" fontId="38" fillId="0" borderId="0" xfId="0" applyNumberFormat="1" applyFont="1"/>
    <xf numFmtId="0" fontId="12" fillId="34" borderId="0" xfId="0" applyFont="1" applyFill="1"/>
    <xf numFmtId="10" fontId="12" fillId="34" borderId="0" xfId="0" applyNumberFormat="1" applyFont="1" applyFill="1"/>
    <xf numFmtId="168" fontId="12" fillId="34" borderId="0" xfId="0" applyNumberFormat="1" applyFont="1" applyFill="1"/>
    <xf numFmtId="0" fontId="38" fillId="34" borderId="0" xfId="0" applyFont="1" applyFill="1"/>
    <xf numFmtId="0" fontId="12" fillId="35" borderId="0" xfId="0" applyFont="1" applyFill="1"/>
    <xf numFmtId="0" fontId="38" fillId="6" borderId="2" xfId="0" applyFont="1" applyFill="1" applyBorder="1" applyAlignment="1">
      <alignment horizontal="left" vertical="center" wrapText="1"/>
    </xf>
    <xf numFmtId="0" fontId="38" fillId="6" borderId="4" xfId="0" applyFont="1" applyFill="1" applyBorder="1" applyAlignment="1">
      <alignment horizontal="left" vertical="center" wrapText="1"/>
    </xf>
    <xf numFmtId="0" fontId="34" fillId="13" borderId="0" xfId="0" applyFont="1" applyFill="1"/>
    <xf numFmtId="0" fontId="38" fillId="13" borderId="0" xfId="0" applyFont="1" applyFill="1"/>
    <xf numFmtId="2" fontId="35" fillId="0" borderId="26" xfId="0" applyNumberFormat="1" applyFont="1" applyBorder="1" applyProtection="1">
      <protection locked="0"/>
    </xf>
    <xf numFmtId="166" fontId="42" fillId="0" borderId="2" xfId="0" applyNumberFormat="1" applyFont="1" applyBorder="1" applyProtection="1">
      <protection locked="0"/>
    </xf>
    <xf numFmtId="2" fontId="35" fillId="0" borderId="2" xfId="0" applyNumberFormat="1" applyFont="1" applyBorder="1" applyProtection="1">
      <protection locked="0"/>
    </xf>
    <xf numFmtId="166" fontId="35" fillId="0" borderId="2" xfId="0" applyNumberFormat="1" applyFont="1" applyBorder="1" applyProtection="1">
      <protection locked="0"/>
    </xf>
    <xf numFmtId="0" fontId="31" fillId="36" borderId="6" xfId="0" applyFont="1" applyFill="1" applyBorder="1" applyAlignment="1">
      <alignment horizontal="left" vertical="center"/>
    </xf>
    <xf numFmtId="0" fontId="31" fillId="36" borderId="6" xfId="0" applyFont="1" applyFill="1" applyBorder="1" applyAlignment="1" applyProtection="1">
      <alignment horizontal="left" vertical="center"/>
      <protection locked="0"/>
    </xf>
    <xf numFmtId="0" fontId="31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4" fillId="0" borderId="0" xfId="0" applyFont="1" applyAlignment="1">
      <alignment horizontal="left"/>
    </xf>
    <xf numFmtId="170" fontId="74" fillId="0" borderId="0" xfId="0" applyNumberFormat="1" applyFont="1"/>
    <xf numFmtId="170" fontId="0" fillId="0" borderId="0" xfId="0" applyNumberFormat="1"/>
    <xf numFmtId="0" fontId="19" fillId="2" borderId="3" xfId="0" applyFont="1" applyFill="1" applyBorder="1" applyAlignment="1">
      <alignment horizontal="left"/>
    </xf>
    <xf numFmtId="0" fontId="19" fillId="2" borderId="5" xfId="0" applyFont="1" applyFill="1" applyBorder="1" applyAlignment="1">
      <alignment horizontal="left"/>
    </xf>
    <xf numFmtId="0" fontId="19" fillId="2" borderId="3" xfId="0" applyFont="1" applyFill="1" applyBorder="1" applyAlignment="1">
      <alignment horizontal="center"/>
    </xf>
    <xf numFmtId="170" fontId="19" fillId="2" borderId="3" xfId="0" applyNumberFormat="1" applyFont="1" applyFill="1" applyBorder="1" applyAlignment="1">
      <alignment horizontal="left"/>
    </xf>
    <xf numFmtId="0" fontId="75" fillId="37" borderId="4" xfId="4" applyFont="1" applyBorder="1" applyAlignment="1">
      <alignment horizontal="left" wrapText="1"/>
    </xf>
    <xf numFmtId="170" fontId="75" fillId="37" borderId="4" xfId="4" applyNumberFormat="1" applyFont="1" applyBorder="1" applyAlignment="1">
      <alignment horizontal="left" wrapText="1"/>
    </xf>
    <xf numFmtId="0" fontId="75" fillId="37" borderId="4" xfId="4" applyFont="1" applyBorder="1" applyAlignment="1">
      <alignment horizontal="center" wrapText="1"/>
    </xf>
    <xf numFmtId="170" fontId="75" fillId="37" borderId="4" xfId="4" applyNumberFormat="1" applyFont="1" applyBorder="1" applyAlignment="1">
      <alignment horizontal="center" wrapText="1"/>
    </xf>
    <xf numFmtId="170" fontId="18" fillId="0" borderId="0" xfId="0" applyNumberFormat="1" applyFont="1"/>
    <xf numFmtId="0" fontId="58" fillId="0" borderId="0" xfId="0" applyFont="1"/>
    <xf numFmtId="170" fontId="58" fillId="0" borderId="0" xfId="0" applyNumberFormat="1" applyFont="1"/>
    <xf numFmtId="170" fontId="58" fillId="0" borderId="0" xfId="0" applyNumberFormat="1" applyFont="1" applyAlignment="1">
      <alignment wrapText="1"/>
    </xf>
    <xf numFmtId="167" fontId="48" fillId="0" borderId="154" xfId="0" applyNumberFormat="1" applyFont="1" applyBorder="1" applyAlignment="1">
      <alignment horizontal="left"/>
    </xf>
    <xf numFmtId="0" fontId="18" fillId="0" borderId="0" xfId="0" applyFont="1" applyAlignment="1">
      <alignment horizontal="right"/>
    </xf>
    <xf numFmtId="0" fontId="48" fillId="0" borderId="139" xfId="0" applyFont="1" applyBorder="1"/>
    <xf numFmtId="167" fontId="48" fillId="0" borderId="1" xfId="0" applyNumberFormat="1" applyFont="1" applyBorder="1" applyAlignment="1">
      <alignment horizontal="left"/>
    </xf>
    <xf numFmtId="167" fontId="48" fillId="0" borderId="136" xfId="0" applyNumberFormat="1" applyFont="1" applyBorder="1" applyAlignment="1">
      <alignment horizontal="left"/>
    </xf>
    <xf numFmtId="167" fontId="48" fillId="0" borderId="140" xfId="0" applyNumberFormat="1" applyFont="1" applyBorder="1" applyAlignment="1">
      <alignment horizontal="left"/>
    </xf>
    <xf numFmtId="167" fontId="48" fillId="0" borderId="136" xfId="0" applyNumberFormat="1" applyFont="1" applyBorder="1"/>
    <xf numFmtId="167" fontId="16" fillId="0" borderId="0" xfId="0" applyNumberFormat="1" applyFont="1"/>
    <xf numFmtId="2" fontId="72" fillId="35" borderId="0" xfId="0" applyNumberFormat="1" applyFont="1" applyFill="1"/>
    <xf numFmtId="166" fontId="42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3" fillId="0" borderId="153" xfId="0" applyNumberFormat="1" applyFont="1" applyBorder="1" applyAlignment="1">
      <alignment horizontal="left"/>
    </xf>
    <xf numFmtId="166" fontId="73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40" fillId="18" borderId="106" xfId="0" applyNumberFormat="1" applyFont="1" applyFill="1" applyBorder="1" applyAlignment="1">
      <alignment horizontal="center"/>
    </xf>
    <xf numFmtId="0" fontId="10" fillId="0" borderId="0" xfId="0" applyFont="1"/>
    <xf numFmtId="10" fontId="77" fillId="35" borderId="0" xfId="1" applyNumberFormat="1" applyFont="1" applyFill="1"/>
    <xf numFmtId="0" fontId="78" fillId="0" borderId="0" xfId="0" applyFont="1"/>
    <xf numFmtId="0" fontId="7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80" fillId="0" borderId="1" xfId="0" applyFont="1" applyBorder="1" applyAlignment="1">
      <alignment vertical="center"/>
    </xf>
    <xf numFmtId="0" fontId="79" fillId="10" borderId="153" xfId="0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1" borderId="154" xfId="0" applyFont="1" applyFill="1" applyBorder="1" applyAlignment="1">
      <alignment vertical="center"/>
    </xf>
    <xf numFmtId="15" fontId="78" fillId="0" borderId="1" xfId="0" applyNumberFormat="1" applyFont="1" applyBorder="1"/>
    <xf numFmtId="165" fontId="18" fillId="12" borderId="154" xfId="0" applyNumberFormat="1" applyFont="1" applyFill="1" applyBorder="1" applyAlignment="1">
      <alignment vertical="center"/>
    </xf>
    <xf numFmtId="0" fontId="81" fillId="24" borderId="154" xfId="0" applyFont="1" applyFill="1" applyBorder="1" applyAlignment="1">
      <alignment vertical="center"/>
    </xf>
    <xf numFmtId="0" fontId="78" fillId="31" borderId="142" xfId="0" applyFont="1" applyFill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8" fillId="0" borderId="115" xfId="0" applyFont="1" applyBorder="1" applyAlignment="1">
      <alignment vertical="center"/>
    </xf>
    <xf numFmtId="0" fontId="18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8" fillId="0" borderId="136" xfId="0" applyFont="1" applyBorder="1" applyAlignment="1">
      <alignment vertical="center"/>
    </xf>
    <xf numFmtId="0" fontId="78" fillId="0" borderId="140" xfId="0" applyFont="1" applyBorder="1"/>
    <xf numFmtId="0" fontId="18" fillId="0" borderId="61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17" fontId="78" fillId="0" borderId="1" xfId="0" applyNumberFormat="1" applyFont="1" applyBorder="1" applyAlignment="1">
      <alignment horizontal="right"/>
    </xf>
    <xf numFmtId="0" fontId="57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78" fillId="0" borderId="0" xfId="0" applyFont="1" applyAlignment="1">
      <alignment horizontal="right"/>
    </xf>
    <xf numFmtId="0" fontId="78" fillId="0" borderId="0" xfId="0" applyFont="1" applyAlignment="1">
      <alignment horizontal="left"/>
    </xf>
    <xf numFmtId="17" fontId="78" fillId="0" borderId="1" xfId="0" quotePrefix="1" applyNumberFormat="1" applyFont="1" applyBorder="1"/>
    <xf numFmtId="0" fontId="58" fillId="0" borderId="166" xfId="0" applyFont="1" applyBorder="1" applyAlignment="1">
      <alignment vertical="center"/>
    </xf>
    <xf numFmtId="0" fontId="58" fillId="0" borderId="167" xfId="0" applyFont="1" applyBorder="1" applyAlignment="1">
      <alignment vertical="center"/>
    </xf>
    <xf numFmtId="0" fontId="58" fillId="0" borderId="168" xfId="0" applyFont="1" applyBorder="1" applyAlignment="1">
      <alignment vertical="center"/>
    </xf>
    <xf numFmtId="170" fontId="32" fillId="9" borderId="0" xfId="2" applyNumberFormat="1" applyAlignment="1">
      <alignment vertical="center"/>
    </xf>
    <xf numFmtId="0" fontId="9" fillId="34" borderId="0" xfId="0" applyFont="1" applyFill="1"/>
    <xf numFmtId="170" fontId="16" fillId="14" borderId="0" xfId="0" applyNumberFormat="1" applyFont="1" applyFill="1"/>
    <xf numFmtId="0" fontId="85" fillId="0" borderId="0" xfId="0" applyFont="1"/>
    <xf numFmtId="0" fontId="36" fillId="0" borderId="0" xfId="0" applyFont="1"/>
    <xf numFmtId="0" fontId="32" fillId="9" borderId="0" xfId="2"/>
    <xf numFmtId="170" fontId="32" fillId="9" borderId="0" xfId="2" applyNumberFormat="1" applyBorder="1" applyAlignment="1" applyProtection="1"/>
    <xf numFmtId="2" fontId="58" fillId="5" borderId="0" xfId="0" applyNumberFormat="1" applyFont="1" applyFill="1"/>
    <xf numFmtId="166" fontId="12" fillId="5" borderId="0" xfId="0" applyNumberFormat="1" applyFont="1" applyFill="1"/>
    <xf numFmtId="166" fontId="38" fillId="35" borderId="0" xfId="0" applyNumberFormat="1" applyFont="1" applyFill="1"/>
    <xf numFmtId="169" fontId="16" fillId="0" borderId="0" xfId="0" applyNumberFormat="1" applyFont="1"/>
    <xf numFmtId="2" fontId="48" fillId="40" borderId="0" xfId="0" applyNumberFormat="1" applyFont="1" applyFill="1" applyAlignment="1">
      <alignment horizontal="left"/>
    </xf>
    <xf numFmtId="2" fontId="35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5" fillId="0" borderId="2" xfId="0" applyNumberFormat="1" applyFont="1" applyBorder="1" applyProtection="1">
      <protection locked="0"/>
    </xf>
    <xf numFmtId="167" fontId="35" fillId="0" borderId="2" xfId="0" applyNumberFormat="1" applyFont="1" applyBorder="1" applyProtection="1">
      <protection locked="0"/>
    </xf>
    <xf numFmtId="0" fontId="8" fillId="0" borderId="0" xfId="0" applyFont="1"/>
    <xf numFmtId="38" fontId="25" fillId="0" borderId="0" xfId="0" applyNumberFormat="1" applyFont="1" applyAlignment="1">
      <alignment horizontal="left" wrapText="1"/>
    </xf>
    <xf numFmtId="38" fontId="26" fillId="0" borderId="20" xfId="0" applyNumberFormat="1" applyFont="1" applyBorder="1" applyAlignment="1">
      <alignment horizontal="center" wrapText="1"/>
    </xf>
    <xf numFmtId="38" fontId="26" fillId="0" borderId="26" xfId="0" applyNumberFormat="1" applyFont="1" applyBorder="1" applyAlignment="1">
      <alignment horizontal="center" textRotation="90" wrapText="1"/>
    </xf>
    <xf numFmtId="38" fontId="24" fillId="0" borderId="27" xfId="0" applyNumberFormat="1" applyFont="1" applyBorder="1" applyAlignment="1">
      <alignment horizontal="left"/>
    </xf>
    <xf numFmtId="38" fontId="24" fillId="0" borderId="37" xfId="0" applyNumberFormat="1" applyFont="1" applyBorder="1" applyAlignment="1">
      <alignment horizontal="left"/>
    </xf>
    <xf numFmtId="38" fontId="24" fillId="0" borderId="46" xfId="0" applyNumberFormat="1" applyFont="1" applyBorder="1" applyAlignment="1">
      <alignment horizontal="left"/>
    </xf>
    <xf numFmtId="38" fontId="26" fillId="0" borderId="18" xfId="0" applyNumberFormat="1" applyFont="1" applyBorder="1" applyAlignment="1">
      <alignment horizontal="left"/>
    </xf>
    <xf numFmtId="38" fontId="26" fillId="0" borderId="4" xfId="0" applyNumberFormat="1" applyFont="1" applyBorder="1" applyAlignment="1">
      <alignment horizontal="left"/>
    </xf>
    <xf numFmtId="38" fontId="24" fillId="0" borderId="69" xfId="0" applyNumberFormat="1" applyFont="1" applyBorder="1" applyAlignment="1">
      <alignment horizontal="left"/>
    </xf>
    <xf numFmtId="38" fontId="24" fillId="0" borderId="79" xfId="0" applyNumberFormat="1" applyFont="1" applyBorder="1" applyAlignment="1">
      <alignment horizontal="left"/>
    </xf>
    <xf numFmtId="38" fontId="26" fillId="0" borderId="0" xfId="0" applyNumberFormat="1" applyFont="1" applyAlignment="1">
      <alignment horizontal="left"/>
    </xf>
    <xf numFmtId="38" fontId="26" fillId="0" borderId="3" xfId="0" applyNumberFormat="1" applyFont="1" applyBorder="1" applyAlignment="1">
      <alignment horizontal="left"/>
    </xf>
    <xf numFmtId="38" fontId="26" fillId="0" borderId="106" xfId="0" applyNumberFormat="1" applyFont="1" applyBorder="1" applyAlignment="1">
      <alignment horizontal="left"/>
    </xf>
    <xf numFmtId="38" fontId="24" fillId="0" borderId="3" xfId="0" applyNumberFormat="1" applyFont="1" applyBorder="1" applyAlignment="1">
      <alignment horizontal="left"/>
    </xf>
    <xf numFmtId="38" fontId="24" fillId="0" borderId="121" xfId="0" applyNumberFormat="1" applyFont="1" applyBorder="1" applyAlignment="1">
      <alignment horizontal="left" vertical="top" wrapText="1"/>
    </xf>
    <xf numFmtId="38" fontId="24" fillId="0" borderId="37" xfId="0" applyNumberFormat="1" applyFont="1" applyBorder="1" applyAlignment="1">
      <alignment horizontal="left" vertical="top" wrapText="1"/>
    </xf>
    <xf numFmtId="38" fontId="24" fillId="0" borderId="79" xfId="0" applyNumberFormat="1" applyFont="1" applyBorder="1" applyAlignment="1">
      <alignment horizontal="left" vertical="top" wrapText="1"/>
    </xf>
    <xf numFmtId="38" fontId="24" fillId="0" borderId="69" xfId="0" applyNumberFormat="1" applyFont="1" applyBorder="1" applyAlignment="1">
      <alignment horizontal="left" vertical="top" wrapText="1"/>
    </xf>
    <xf numFmtId="38" fontId="26" fillId="0" borderId="5" xfId="0" applyNumberFormat="1" applyFont="1" applyBorder="1" applyAlignment="1">
      <alignment horizontal="left"/>
    </xf>
    <xf numFmtId="38" fontId="87" fillId="0" borderId="37" xfId="0" applyNumberFormat="1" applyFont="1" applyBorder="1" applyAlignment="1">
      <alignment horizontal="left"/>
    </xf>
    <xf numFmtId="38" fontId="87" fillId="0" borderId="79" xfId="0" applyNumberFormat="1" applyFont="1" applyBorder="1" applyAlignment="1">
      <alignment horizontal="left"/>
    </xf>
    <xf numFmtId="38" fontId="87" fillId="0" borderId="69" xfId="0" applyNumberFormat="1" applyFont="1" applyBorder="1" applyAlignment="1">
      <alignment horizontal="left"/>
    </xf>
    <xf numFmtId="38" fontId="87" fillId="0" borderId="121" xfId="0" applyNumberFormat="1" applyFont="1" applyBorder="1" applyAlignment="1">
      <alignment horizontal="left"/>
    </xf>
    <xf numFmtId="164" fontId="26" fillId="0" borderId="98" xfId="5" applyFont="1" applyFill="1" applyBorder="1" applyAlignment="1">
      <alignment horizontal="center"/>
    </xf>
    <xf numFmtId="171" fontId="26" fillId="0" borderId="0" xfId="0" applyNumberFormat="1" applyFont="1" applyAlignment="1">
      <alignment horizontal="left"/>
    </xf>
    <xf numFmtId="171" fontId="26" fillId="8" borderId="0" xfId="0" applyNumberFormat="1" applyFont="1" applyFill="1" applyAlignment="1">
      <alignment horizontal="left"/>
    </xf>
    <xf numFmtId="38" fontId="26" fillId="8" borderId="0" xfId="0" applyNumberFormat="1" applyFont="1" applyFill="1"/>
    <xf numFmtId="38" fontId="26" fillId="24" borderId="161" xfId="0" applyNumberFormat="1" applyFont="1" applyFill="1" applyBorder="1" applyAlignment="1">
      <alignment horizontal="center" textRotation="90" wrapText="1"/>
    </xf>
    <xf numFmtId="38" fontId="26" fillId="24" borderId="24" xfId="0" applyNumberFormat="1" applyFont="1" applyFill="1" applyBorder="1" applyAlignment="1">
      <alignment horizontal="center" textRotation="90" wrapText="1"/>
    </xf>
    <xf numFmtId="38" fontId="26" fillId="24" borderId="2" xfId="0" applyNumberFormat="1" applyFont="1" applyFill="1" applyBorder="1" applyAlignment="1">
      <alignment horizontal="center" textRotation="90" wrapText="1"/>
    </xf>
    <xf numFmtId="38" fontId="26" fillId="20" borderId="21" xfId="0" applyNumberFormat="1" applyFont="1" applyFill="1" applyBorder="1" applyAlignment="1">
      <alignment horizontal="center" textRotation="90" wrapText="1"/>
    </xf>
    <xf numFmtId="38" fontId="26" fillId="20" borderId="22" xfId="0" applyNumberFormat="1" applyFont="1" applyFill="1" applyBorder="1" applyAlignment="1">
      <alignment horizontal="center" textRotation="90" wrapText="1"/>
    </xf>
    <xf numFmtId="38" fontId="26" fillId="20" borderId="23" xfId="0" applyNumberFormat="1" applyFont="1" applyFill="1" applyBorder="1" applyAlignment="1">
      <alignment horizontal="center" textRotation="90" wrapText="1"/>
    </xf>
    <xf numFmtId="38" fontId="26" fillId="20" borderId="25" xfId="0" applyNumberFormat="1" applyFont="1" applyFill="1" applyBorder="1" applyAlignment="1">
      <alignment horizontal="center" textRotation="90" wrapText="1"/>
    </xf>
    <xf numFmtId="169" fontId="17" fillId="0" borderId="0" xfId="0" applyNumberFormat="1" applyFont="1"/>
    <xf numFmtId="0" fontId="7" fillId="0" borderId="0" xfId="0" applyFont="1"/>
    <xf numFmtId="168" fontId="38" fillId="0" borderId="0" xfId="0" applyNumberFormat="1" applyFont="1"/>
    <xf numFmtId="1" fontId="38" fillId="0" borderId="0" xfId="0" applyNumberFormat="1" applyFont="1"/>
    <xf numFmtId="2" fontId="12" fillId="34" borderId="0" xfId="0" applyNumberFormat="1" applyFont="1" applyFill="1"/>
    <xf numFmtId="1" fontId="12" fillId="34" borderId="0" xfId="0" applyNumberFormat="1" applyFont="1" applyFill="1"/>
    <xf numFmtId="168" fontId="16" fillId="0" borderId="0" xfId="1" applyNumberFormat="1" applyFont="1"/>
    <xf numFmtId="2" fontId="12" fillId="5" borderId="0" xfId="0" applyNumberFormat="1" applyFont="1" applyFill="1"/>
    <xf numFmtId="2" fontId="17" fillId="0" borderId="0" xfId="0" applyNumberFormat="1" applyFont="1"/>
    <xf numFmtId="9" fontId="38" fillId="35" borderId="0" xfId="1" applyFont="1" applyFill="1"/>
    <xf numFmtId="9" fontId="72" fillId="0" borderId="0" xfId="1" applyFont="1"/>
    <xf numFmtId="9" fontId="38" fillId="0" borderId="0" xfId="1" applyFont="1"/>
    <xf numFmtId="9" fontId="72" fillId="35" borderId="0" xfId="1" applyFont="1" applyFill="1"/>
    <xf numFmtId="9" fontId="12" fillId="34" borderId="0" xfId="1" applyFont="1" applyFill="1" applyBorder="1"/>
    <xf numFmtId="9" fontId="17" fillId="0" borderId="0" xfId="1" applyFont="1"/>
    <xf numFmtId="2" fontId="38" fillId="5" borderId="0" xfId="0" applyNumberFormat="1" applyFont="1" applyFill="1"/>
    <xf numFmtId="9" fontId="38" fillId="5" borderId="0" xfId="1" applyFont="1" applyFill="1"/>
    <xf numFmtId="0" fontId="7" fillId="5" borderId="0" xfId="0" applyFont="1" applyFill="1"/>
    <xf numFmtId="168" fontId="7" fillId="5" borderId="0" xfId="0" applyNumberFormat="1" applyFont="1" applyFill="1"/>
    <xf numFmtId="169" fontId="7" fillId="5" borderId="0" xfId="0" applyNumberFormat="1" applyFont="1" applyFill="1"/>
    <xf numFmtId="4" fontId="38" fillId="5" borderId="0" xfId="0" applyNumberFormat="1" applyFont="1" applyFill="1" applyAlignment="1">
      <alignment horizontal="right"/>
    </xf>
    <xf numFmtId="4" fontId="38" fillId="35" borderId="0" xfId="0" applyNumberFormat="1" applyFont="1" applyFill="1" applyAlignment="1">
      <alignment horizontal="right"/>
    </xf>
    <xf numFmtId="0" fontId="38" fillId="35" borderId="0" xfId="0" applyFont="1" applyFill="1" applyAlignment="1">
      <alignment horizontal="right"/>
    </xf>
    <xf numFmtId="168" fontId="38" fillId="35" borderId="0" xfId="0" applyNumberFormat="1" applyFont="1" applyFill="1" applyAlignment="1">
      <alignment horizontal="right"/>
    </xf>
    <xf numFmtId="174" fontId="38" fillId="35" borderId="0" xfId="0" applyNumberFormat="1" applyFont="1" applyFill="1" applyAlignment="1">
      <alignment horizontal="right"/>
    </xf>
    <xf numFmtId="3" fontId="38" fillId="35" borderId="0" xfId="0" applyNumberFormat="1" applyFont="1" applyFill="1" applyAlignment="1">
      <alignment horizontal="right"/>
    </xf>
    <xf numFmtId="173" fontId="38" fillId="35" borderId="0" xfId="0" applyNumberFormat="1" applyFont="1" applyFill="1" applyAlignment="1">
      <alignment horizontal="right"/>
    </xf>
    <xf numFmtId="2" fontId="38" fillId="5" borderId="0" xfId="0" applyNumberFormat="1" applyFont="1" applyFill="1" applyAlignment="1">
      <alignment horizontal="right"/>
    </xf>
    <xf numFmtId="0" fontId="38" fillId="5" borderId="0" xfId="0" applyFont="1" applyFill="1" applyAlignment="1">
      <alignment horizontal="right"/>
    </xf>
    <xf numFmtId="174" fontId="38" fillId="5" borderId="0" xfId="0" applyNumberFormat="1" applyFont="1" applyFill="1" applyAlignment="1">
      <alignment horizontal="right"/>
    </xf>
    <xf numFmtId="173" fontId="38" fillId="5" borderId="0" xfId="0" applyNumberFormat="1" applyFont="1" applyFill="1" applyAlignment="1">
      <alignment horizontal="right"/>
    </xf>
    <xf numFmtId="0" fontId="38" fillId="0" borderId="0" xfId="0" applyFont="1" applyAlignment="1">
      <alignment horizontal="center"/>
    </xf>
    <xf numFmtId="2" fontId="38" fillId="35" borderId="0" xfId="0" applyNumberFormat="1" applyFont="1" applyFill="1" applyAlignment="1">
      <alignment horizontal="right"/>
    </xf>
    <xf numFmtId="2" fontId="68" fillId="29" borderId="146" xfId="0" applyNumberFormat="1" applyFont="1" applyFill="1" applyBorder="1" applyProtection="1">
      <protection locked="0"/>
    </xf>
    <xf numFmtId="2" fontId="68" fillId="29" borderId="106" xfId="0" applyNumberFormat="1" applyFont="1" applyFill="1" applyBorder="1" applyProtection="1">
      <protection locked="0"/>
    </xf>
    <xf numFmtId="10" fontId="12" fillId="5" borderId="0" xfId="1" applyNumberFormat="1" applyFont="1" applyFill="1" applyBorder="1"/>
    <xf numFmtId="0" fontId="35" fillId="0" borderId="0" xfId="0" applyFont="1" applyAlignment="1">
      <alignment wrapText="1"/>
    </xf>
    <xf numFmtId="0" fontId="73" fillId="27" borderId="108" xfId="0" applyFont="1" applyFill="1" applyBorder="1"/>
    <xf numFmtId="0" fontId="73" fillId="27" borderId="111" xfId="0" applyFont="1" applyFill="1" applyBorder="1"/>
    <xf numFmtId="0" fontId="73" fillId="27" borderId="187" xfId="0" applyFont="1" applyFill="1" applyBorder="1"/>
    <xf numFmtId="0" fontId="73" fillId="28" borderId="115" xfId="0" quotePrefix="1" applyFont="1" applyFill="1" applyBorder="1" applyAlignment="1">
      <alignment horizontal="right" vertical="top"/>
    </xf>
    <xf numFmtId="9" fontId="48" fillId="28" borderId="118" xfId="1" quotePrefix="1" applyFont="1" applyFill="1" applyBorder="1" applyAlignment="1">
      <alignment horizontal="right" vertical="top"/>
    </xf>
    <xf numFmtId="9" fontId="73" fillId="28" borderId="115" xfId="1" quotePrefix="1" applyFont="1" applyFill="1" applyBorder="1" applyAlignment="1">
      <alignment horizontal="right" vertical="top"/>
    </xf>
    <xf numFmtId="0" fontId="73" fillId="26" borderId="136" xfId="0" quotePrefix="1" applyFont="1" applyFill="1" applyBorder="1" applyAlignment="1">
      <alignment horizontal="right" vertical="top"/>
    </xf>
    <xf numFmtId="9" fontId="48" fillId="26" borderId="1" xfId="1" quotePrefix="1" applyFont="1" applyFill="1" applyBorder="1" applyAlignment="1">
      <alignment horizontal="right" vertical="top"/>
    </xf>
    <xf numFmtId="9" fontId="73" fillId="26" borderId="136" xfId="1" quotePrefix="1" applyFont="1" applyFill="1" applyBorder="1" applyAlignment="1">
      <alignment horizontal="right" vertical="top"/>
    </xf>
    <xf numFmtId="0" fontId="73" fillId="28" borderId="136" xfId="0" quotePrefix="1" applyFont="1" applyFill="1" applyBorder="1" applyAlignment="1">
      <alignment horizontal="right" vertical="top"/>
    </xf>
    <xf numFmtId="9" fontId="48" fillId="28" borderId="1" xfId="1" quotePrefix="1" applyFont="1" applyFill="1" applyBorder="1" applyAlignment="1">
      <alignment horizontal="right" vertical="top"/>
    </xf>
    <xf numFmtId="9" fontId="73" fillId="28" borderId="136" xfId="1" quotePrefix="1" applyFont="1" applyFill="1" applyBorder="1" applyAlignment="1">
      <alignment horizontal="right" vertical="top"/>
    </xf>
    <xf numFmtId="175" fontId="48" fillId="28" borderId="118" xfId="5" quotePrefix="1" applyNumberFormat="1" applyFont="1" applyFill="1" applyBorder="1" applyAlignment="1">
      <alignment horizontal="right" vertical="top"/>
    </xf>
    <xf numFmtId="175" fontId="48" fillId="26" borderId="1" xfId="5" quotePrefix="1" applyNumberFormat="1" applyFont="1" applyFill="1" applyBorder="1" applyAlignment="1">
      <alignment horizontal="right" vertical="top"/>
    </xf>
    <xf numFmtId="175" fontId="48" fillId="28" borderId="1" xfId="5" quotePrefix="1" applyNumberFormat="1" applyFont="1" applyFill="1" applyBorder="1" applyAlignment="1">
      <alignment horizontal="right" vertical="top"/>
    </xf>
    <xf numFmtId="10" fontId="48" fillId="23" borderId="154" xfId="1" applyNumberFormat="1" applyFont="1" applyFill="1" applyBorder="1" applyAlignment="1">
      <alignment horizontal="left"/>
    </xf>
    <xf numFmtId="168" fontId="17" fillId="7" borderId="0" xfId="0" applyNumberFormat="1" applyFont="1" applyFill="1"/>
    <xf numFmtId="0" fontId="35" fillId="6" borderId="3" xfId="0" applyFont="1" applyFill="1" applyBorder="1" applyAlignment="1">
      <alignment horizontal="left" vertical="center" wrapText="1"/>
    </xf>
    <xf numFmtId="0" fontId="35" fillId="6" borderId="3" xfId="0" quotePrefix="1" applyFont="1" applyFill="1" applyBorder="1" applyAlignment="1">
      <alignment horizontal="center" vertical="center" wrapText="1"/>
    </xf>
    <xf numFmtId="0" fontId="35" fillId="6" borderId="3" xfId="0" applyFont="1" applyFill="1" applyBorder="1" applyAlignment="1">
      <alignment horizontal="center" vertical="center" wrapText="1"/>
    </xf>
    <xf numFmtId="0" fontId="18" fillId="35" borderId="18" xfId="0" applyFont="1" applyFill="1" applyBorder="1"/>
    <xf numFmtId="0" fontId="0" fillId="35" borderId="18" xfId="0" applyFill="1" applyBorder="1"/>
    <xf numFmtId="0" fontId="38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8" fillId="35" borderId="2" xfId="0" applyFont="1" applyFill="1" applyBorder="1"/>
    <xf numFmtId="168" fontId="0" fillId="35" borderId="2" xfId="0" applyNumberFormat="1" applyFill="1" applyBorder="1"/>
    <xf numFmtId="2" fontId="42" fillId="0" borderId="0" xfId="0" applyNumberFormat="1" applyFont="1" applyProtection="1">
      <protection locked="0"/>
    </xf>
    <xf numFmtId="2" fontId="35" fillId="0" borderId="0" xfId="0" applyNumberFormat="1" applyFont="1"/>
    <xf numFmtId="0" fontId="89" fillId="42" borderId="188" xfId="0" applyFont="1" applyFill="1" applyBorder="1" applyAlignment="1">
      <alignment horizontal="center" vertical="center"/>
    </xf>
    <xf numFmtId="49" fontId="89" fillId="41" borderId="188" xfId="0" applyNumberFormat="1" applyFont="1" applyFill="1" applyBorder="1" applyAlignment="1">
      <alignment horizontal="left" vertical="center"/>
    </xf>
    <xf numFmtId="165" fontId="19" fillId="39" borderId="1" xfId="0" applyNumberFormat="1" applyFont="1" applyFill="1" applyBorder="1" applyAlignment="1">
      <alignment vertical="center"/>
    </xf>
    <xf numFmtId="0" fontId="90" fillId="11" borderId="154" xfId="0" applyFont="1" applyFill="1" applyBorder="1" applyAlignment="1">
      <alignment vertical="center"/>
    </xf>
    <xf numFmtId="166" fontId="90" fillId="11" borderId="154" xfId="1" applyNumberFormat="1" applyFont="1" applyFill="1" applyBorder="1" applyAlignment="1">
      <alignment vertical="center"/>
    </xf>
    <xf numFmtId="0" fontId="35" fillId="11" borderId="151" xfId="0" applyFont="1" applyFill="1" applyBorder="1" applyAlignment="1" applyProtection="1">
      <alignment horizontal="left" vertical="center" wrapText="1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0" fontId="35" fillId="11" borderId="170" xfId="0" applyFont="1" applyFill="1" applyBorder="1" applyAlignment="1" applyProtection="1">
      <alignment horizontal="left" vertical="center" wrapText="1"/>
      <protection locked="0"/>
    </xf>
    <xf numFmtId="167" fontId="35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8" fillId="34" borderId="139" xfId="0" applyFont="1" applyFill="1" applyBorder="1"/>
    <xf numFmtId="0" fontId="35" fillId="34" borderId="170" xfId="0" applyFont="1" applyFill="1" applyBorder="1" applyAlignment="1" applyProtection="1">
      <alignment horizontal="left" vertical="center" wrapText="1"/>
      <protection locked="0"/>
    </xf>
    <xf numFmtId="165" fontId="35" fillId="12" borderId="154" xfId="0" applyNumberFormat="1" applyFont="1" applyFill="1" applyBorder="1" applyAlignment="1">
      <alignment vertical="center"/>
    </xf>
    <xf numFmtId="0" fontId="35" fillId="0" borderId="170" xfId="0" applyFont="1" applyBorder="1" applyAlignment="1" applyProtection="1">
      <alignment horizontal="left" vertical="center" wrapText="1"/>
      <protection locked="0"/>
    </xf>
    <xf numFmtId="0" fontId="42" fillId="0" borderId="55" xfId="0" applyFont="1" applyBorder="1" applyProtection="1">
      <protection locked="0"/>
    </xf>
    <xf numFmtId="0" fontId="42" fillId="0" borderId="56" xfId="0" applyFont="1" applyBorder="1" applyAlignment="1" applyProtection="1">
      <alignment horizontal="center"/>
      <protection locked="0"/>
    </xf>
    <xf numFmtId="0" fontId="42" fillId="0" borderId="54" xfId="0" applyFont="1" applyBorder="1" applyAlignment="1" applyProtection="1">
      <alignment horizontal="center"/>
      <protection locked="0"/>
    </xf>
    <xf numFmtId="0" fontId="42" fillId="0" borderId="59" xfId="0" applyFont="1" applyBorder="1" applyProtection="1">
      <protection locked="0"/>
    </xf>
    <xf numFmtId="0" fontId="42" fillId="0" borderId="18" xfId="0" applyFont="1" applyBorder="1" applyAlignment="1" applyProtection="1">
      <alignment horizontal="center"/>
      <protection locked="0"/>
    </xf>
    <xf numFmtId="0" fontId="42" fillId="0" borderId="143" xfId="0" applyFont="1" applyBorder="1" applyAlignment="1" applyProtection="1">
      <alignment horizontal="center"/>
      <protection locked="0"/>
    </xf>
    <xf numFmtId="0" fontId="42" fillId="0" borderId="18" xfId="0" applyFont="1" applyBorder="1" applyProtection="1"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145" xfId="0" applyFont="1" applyBorder="1" applyAlignment="1" applyProtection="1">
      <alignment horizontal="center"/>
      <protection locked="0"/>
    </xf>
    <xf numFmtId="0" fontId="56" fillId="29" borderId="59" xfId="0" applyFont="1" applyFill="1" applyBorder="1" applyProtection="1">
      <protection locked="0"/>
    </xf>
    <xf numFmtId="0" fontId="68" fillId="29" borderId="18" xfId="0" applyFont="1" applyFill="1" applyBorder="1" applyProtection="1">
      <protection locked="0"/>
    </xf>
    <xf numFmtId="0" fontId="68" fillId="29" borderId="143" xfId="0" applyFont="1" applyFill="1" applyBorder="1" applyProtection="1">
      <protection locked="0"/>
    </xf>
    <xf numFmtId="0" fontId="35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1" fillId="10" borderId="93" xfId="0" applyFont="1" applyFill="1" applyBorder="1" applyAlignment="1">
      <alignment horizontal="center" vertical="center"/>
    </xf>
    <xf numFmtId="0" fontId="48" fillId="33" borderId="59" xfId="0" applyFont="1" applyFill="1" applyBorder="1"/>
    <xf numFmtId="0" fontId="48" fillId="0" borderId="93" xfId="0" applyFont="1" applyBorder="1"/>
    <xf numFmtId="0" fontId="48" fillId="33" borderId="93" xfId="0" applyFont="1" applyFill="1" applyBorder="1"/>
    <xf numFmtId="0" fontId="48" fillId="0" borderId="59" xfId="0" applyFont="1" applyBorder="1"/>
    <xf numFmtId="0" fontId="48" fillId="0" borderId="26" xfId="0" applyFont="1" applyBorder="1"/>
    <xf numFmtId="0" fontId="35" fillId="13" borderId="56" xfId="0" applyFont="1" applyFill="1" applyBorder="1" applyAlignment="1">
      <alignment horizontal="center"/>
    </xf>
    <xf numFmtId="0" fontId="48" fillId="33" borderId="143" xfId="0" applyFont="1" applyFill="1" applyBorder="1"/>
    <xf numFmtId="0" fontId="48" fillId="0" borderId="145" xfId="0" applyFont="1" applyBorder="1"/>
    <xf numFmtId="2" fontId="48" fillId="33" borderId="26" xfId="0" applyNumberFormat="1" applyFont="1" applyFill="1" applyBorder="1"/>
    <xf numFmtId="2" fontId="48" fillId="33" borderId="2" xfId="0" applyNumberFormat="1" applyFont="1" applyFill="1" applyBorder="1"/>
    <xf numFmtId="0" fontId="48" fillId="33" borderId="2" xfId="0" applyFont="1" applyFill="1" applyBorder="1"/>
    <xf numFmtId="0" fontId="48" fillId="33" borderId="144" xfId="0" applyFont="1" applyFill="1" applyBorder="1"/>
    <xf numFmtId="2" fontId="48" fillId="0" borderId="59" xfId="0" applyNumberFormat="1" applyFont="1" applyBorder="1"/>
    <xf numFmtId="0" fontId="48" fillId="0" borderId="143" xfId="0" applyFont="1" applyBorder="1"/>
    <xf numFmtId="0" fontId="48" fillId="33" borderId="145" xfId="0" applyFont="1" applyFill="1" applyBorder="1"/>
    <xf numFmtId="2" fontId="48" fillId="0" borderId="26" xfId="0" applyNumberFormat="1" applyFont="1" applyBorder="1"/>
    <xf numFmtId="0" fontId="48" fillId="0" borderId="144" xfId="0" applyFont="1" applyBorder="1"/>
    <xf numFmtId="166" fontId="48" fillId="0" borderId="68" xfId="1" applyNumberFormat="1" applyFont="1" applyBorder="1" applyAlignment="1">
      <alignment horizontal="center"/>
    </xf>
    <xf numFmtId="166" fontId="90" fillId="11" borderId="139" xfId="1" applyNumberFormat="1" applyFont="1" applyFill="1" applyBorder="1" applyAlignment="1">
      <alignment horizontal="center" vertical="center"/>
    </xf>
    <xf numFmtId="166" fontId="48" fillId="0" borderId="65" xfId="1" applyNumberFormat="1" applyFont="1" applyBorder="1" applyAlignment="1">
      <alignment horizontal="center"/>
    </xf>
    <xf numFmtId="166" fontId="90" fillId="11" borderId="154" xfId="1" applyNumberFormat="1" applyFont="1" applyFill="1" applyBorder="1" applyAlignment="1">
      <alignment horizontal="center" vertical="center"/>
    </xf>
    <xf numFmtId="166" fontId="48" fillId="0" borderId="153" xfId="1" applyNumberFormat="1" applyFont="1" applyBorder="1" applyAlignment="1">
      <alignment horizontal="center"/>
    </xf>
    <xf numFmtId="166" fontId="48" fillId="0" borderId="142" xfId="1" applyNumberFormat="1" applyFont="1" applyBorder="1" applyAlignment="1">
      <alignment horizontal="center"/>
    </xf>
    <xf numFmtId="3" fontId="80" fillId="0" borderId="147" xfId="0" applyNumberFormat="1" applyFont="1" applyBorder="1"/>
    <xf numFmtId="3" fontId="80" fillId="0" borderId="15" xfId="0" applyNumberFormat="1" applyFont="1" applyBorder="1"/>
    <xf numFmtId="175" fontId="73" fillId="11" borderId="0" xfId="5" applyNumberFormat="1" applyFont="1" applyFill="1" applyBorder="1" applyAlignment="1">
      <alignment vertical="center"/>
    </xf>
    <xf numFmtId="175" fontId="73" fillId="5" borderId="0" xfId="5" applyNumberFormat="1" applyFont="1" applyFill="1" applyBorder="1" applyAlignment="1">
      <alignment vertical="center"/>
    </xf>
    <xf numFmtId="175" fontId="80" fillId="24" borderId="142" xfId="5" applyNumberFormat="1" applyFont="1" applyFill="1" applyBorder="1"/>
    <xf numFmtId="17" fontId="78" fillId="0" borderId="0" xfId="0" applyNumberFormat="1" applyFont="1"/>
    <xf numFmtId="0" fontId="82" fillId="19" borderId="136" xfId="0" applyFont="1" applyFill="1" applyBorder="1"/>
    <xf numFmtId="0" fontId="57" fillId="19" borderId="1" xfId="3" applyFill="1" applyBorder="1" applyAlignment="1">
      <alignment horizontal="left"/>
    </xf>
    <xf numFmtId="17" fontId="78" fillId="19" borderId="1" xfId="0" applyNumberFormat="1" applyFont="1" applyFill="1" applyBorder="1" applyAlignment="1">
      <alignment horizontal="right"/>
    </xf>
    <xf numFmtId="0" fontId="78" fillId="19" borderId="140" xfId="0" applyFont="1" applyFill="1" applyBorder="1"/>
    <xf numFmtId="0" fontId="82" fillId="19" borderId="61" xfId="0" applyFont="1" applyFill="1" applyBorder="1"/>
    <xf numFmtId="0" fontId="57" fillId="19" borderId="11" xfId="3" applyFill="1" applyBorder="1" applyAlignment="1">
      <alignment horizontal="left"/>
    </xf>
    <xf numFmtId="17" fontId="78" fillId="19" borderId="11" xfId="0" applyNumberFormat="1" applyFont="1" applyFill="1" applyBorder="1" applyAlignment="1">
      <alignment horizontal="right"/>
    </xf>
    <xf numFmtId="0" fontId="78" fillId="19" borderId="60" xfId="0" applyFont="1" applyFill="1" applyBorder="1"/>
    <xf numFmtId="0" fontId="78" fillId="19" borderId="1" xfId="0" applyFont="1" applyFill="1" applyBorder="1"/>
    <xf numFmtId="0" fontId="78" fillId="19" borderId="140" xfId="0" applyFont="1" applyFill="1" applyBorder="1" applyAlignment="1">
      <alignment horizontal="right"/>
    </xf>
    <xf numFmtId="0" fontId="93" fillId="0" borderId="140" xfId="0" applyFont="1" applyBorder="1" applyAlignment="1">
      <alignment horizontal="center"/>
    </xf>
    <xf numFmtId="0" fontId="93" fillId="4" borderId="140" xfId="0" applyFont="1" applyFill="1" applyBorder="1" applyAlignment="1">
      <alignment horizontal="center"/>
    </xf>
    <xf numFmtId="0" fontId="82" fillId="5" borderId="0" xfId="0" applyFont="1" applyFill="1"/>
    <xf numFmtId="0" fontId="57" fillId="5" borderId="0" xfId="3" applyFill="1" applyBorder="1" applyAlignment="1">
      <alignment horizontal="left"/>
    </xf>
    <xf numFmtId="0" fontId="6" fillId="5" borderId="0" xfId="6" applyFont="1" applyFill="1" applyAlignment="1">
      <alignment vertical="center"/>
    </xf>
    <xf numFmtId="0" fontId="6" fillId="19" borderId="0" xfId="6" applyFont="1" applyFill="1" applyAlignment="1">
      <alignment vertical="center"/>
    </xf>
    <xf numFmtId="0" fontId="6" fillId="0" borderId="0" xfId="7"/>
    <xf numFmtId="0" fontId="52" fillId="19" borderId="0" xfId="6" applyFont="1" applyFill="1" applyAlignment="1">
      <alignment vertical="center"/>
    </xf>
    <xf numFmtId="0" fontId="47" fillId="19" borderId="0" xfId="6" applyFont="1" applyFill="1" applyAlignment="1">
      <alignment vertical="center"/>
    </xf>
    <xf numFmtId="0" fontId="6" fillId="8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41" fillId="5" borderId="0" xfId="6" applyFont="1" applyFill="1" applyAlignment="1">
      <alignment vertical="center"/>
    </xf>
    <xf numFmtId="0" fontId="38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165" fontId="38" fillId="5" borderId="0" xfId="6" applyNumberFormat="1" applyFont="1" applyFill="1" applyAlignment="1">
      <alignment horizontal="left" vertical="center"/>
    </xf>
    <xf numFmtId="0" fontId="55" fillId="19" borderId="0" xfId="6" applyFont="1" applyFill="1" applyAlignment="1">
      <alignment vertical="center"/>
    </xf>
    <xf numFmtId="0" fontId="48" fillId="5" borderId="0" xfId="6" applyFont="1" applyFill="1" applyAlignment="1">
      <alignment vertical="center"/>
    </xf>
    <xf numFmtId="0" fontId="47" fillId="5" borderId="0" xfId="8" applyFill="1" applyAlignment="1">
      <alignment vertical="center"/>
    </xf>
    <xf numFmtId="170" fontId="32" fillId="14" borderId="0" xfId="2" applyNumberFormat="1" applyFill="1" applyAlignment="1">
      <alignment vertical="center"/>
    </xf>
    <xf numFmtId="170" fontId="5" fillId="0" borderId="0" xfId="0" applyNumberFormat="1" applyFont="1"/>
    <xf numFmtId="169" fontId="0" fillId="35" borderId="143" xfId="0" applyNumberFormat="1" applyFill="1" applyBorder="1"/>
    <xf numFmtId="2" fontId="18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8" fillId="5" borderId="0" xfId="0" applyFont="1" applyFill="1"/>
    <xf numFmtId="2" fontId="18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8" fillId="35" borderId="2" xfId="0" applyFont="1" applyFill="1" applyBorder="1"/>
    <xf numFmtId="2" fontId="18" fillId="35" borderId="2" xfId="0" applyNumberFormat="1" applyFont="1" applyFill="1" applyBorder="1"/>
    <xf numFmtId="1" fontId="31" fillId="16" borderId="88" xfId="0" applyNumberFormat="1" applyFont="1" applyFill="1" applyBorder="1" applyAlignment="1">
      <alignment horizontal="right" vertical="center"/>
    </xf>
    <xf numFmtId="0" fontId="18" fillId="5" borderId="2" xfId="0" applyFont="1" applyFill="1" applyBorder="1"/>
    <xf numFmtId="2" fontId="18" fillId="5" borderId="2" xfId="0" applyNumberFormat="1" applyFont="1" applyFill="1" applyBorder="1"/>
    <xf numFmtId="9" fontId="0" fillId="0" borderId="0" xfId="0" applyNumberFormat="1"/>
    <xf numFmtId="176" fontId="38" fillId="35" borderId="0" xfId="0" applyNumberFormat="1" applyFont="1" applyFill="1"/>
    <xf numFmtId="167" fontId="35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0" borderId="167" xfId="0" applyNumberFormat="1" applyFont="1" applyBorder="1" applyAlignment="1">
      <alignment horizontal="left"/>
    </xf>
    <xf numFmtId="167" fontId="35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38" borderId="167" xfId="0" applyNumberFormat="1" applyFont="1" applyFill="1" applyBorder="1" applyAlignment="1">
      <alignment horizontal="left"/>
    </xf>
    <xf numFmtId="167" fontId="48" fillId="38" borderId="154" xfId="0" applyNumberFormat="1" applyFont="1" applyFill="1" applyBorder="1" applyAlignment="1">
      <alignment horizontal="left"/>
    </xf>
    <xf numFmtId="167" fontId="48" fillId="23" borderId="167" xfId="0" applyNumberFormat="1" applyFont="1" applyFill="1" applyBorder="1" applyAlignment="1">
      <alignment horizontal="left"/>
    </xf>
    <xf numFmtId="167" fontId="48" fillId="23" borderId="154" xfId="0" applyNumberFormat="1" applyFont="1" applyFill="1" applyBorder="1" applyAlignment="1">
      <alignment horizontal="left"/>
    </xf>
    <xf numFmtId="167" fontId="48" fillId="23" borderId="173" xfId="0" applyNumberFormat="1" applyFont="1" applyFill="1" applyBorder="1" applyAlignment="1">
      <alignment horizontal="left"/>
    </xf>
    <xf numFmtId="167" fontId="35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1" fillId="11" borderId="0" xfId="0" applyFont="1" applyFill="1" applyAlignment="1">
      <alignment vertical="center"/>
    </xf>
    <xf numFmtId="0" fontId="31" fillId="11" borderId="12" xfId="0" applyFont="1" applyFill="1" applyBorder="1" applyAlignment="1">
      <alignment vertical="center"/>
    </xf>
    <xf numFmtId="1" fontId="31" fillId="16" borderId="68" xfId="0" applyNumberFormat="1" applyFont="1" applyFill="1" applyBorder="1" applyAlignment="1">
      <alignment horizontal="right" vertical="center"/>
    </xf>
    <xf numFmtId="1" fontId="31" fillId="32" borderId="139" xfId="0" quotePrefix="1" applyNumberFormat="1" applyFont="1" applyFill="1" applyBorder="1" applyAlignment="1">
      <alignment horizontal="right" vertical="top"/>
    </xf>
    <xf numFmtId="1" fontId="31" fillId="16" borderId="139" xfId="0" applyNumberFormat="1" applyFont="1" applyFill="1" applyBorder="1" applyAlignment="1">
      <alignment horizontal="right" vertical="center"/>
    </xf>
    <xf numFmtId="1" fontId="31" fillId="16" borderId="100" xfId="0" applyNumberFormat="1" applyFont="1" applyFill="1" applyBorder="1" applyAlignment="1">
      <alignment horizontal="right" vertical="center"/>
    </xf>
    <xf numFmtId="1" fontId="31" fillId="32" borderId="113" xfId="0" quotePrefix="1" applyNumberFormat="1" applyFont="1" applyFill="1" applyBorder="1" applyAlignment="1">
      <alignment horizontal="right" vertical="top"/>
    </xf>
    <xf numFmtId="0" fontId="31" fillId="11" borderId="18" xfId="0" applyFont="1" applyFill="1" applyBorder="1" applyAlignment="1">
      <alignment vertical="center"/>
    </xf>
    <xf numFmtId="3" fontId="16" fillId="32" borderId="159" xfId="0" quotePrefix="1" applyNumberFormat="1" applyFont="1" applyFill="1" applyBorder="1" applyAlignment="1">
      <alignment horizontal="right" vertical="top"/>
    </xf>
    <xf numFmtId="0" fontId="31" fillId="11" borderId="143" xfId="0" applyFont="1" applyFill="1" applyBorder="1" applyAlignment="1">
      <alignment vertical="center"/>
    </xf>
    <xf numFmtId="0" fontId="31" fillId="11" borderId="93" xfId="0" applyFont="1" applyFill="1" applyBorder="1" applyAlignment="1">
      <alignment vertical="center"/>
    </xf>
    <xf numFmtId="0" fontId="31" fillId="11" borderId="145" xfId="0" applyFont="1" applyFill="1" applyBorder="1" applyAlignment="1">
      <alignment vertical="center"/>
    </xf>
    <xf numFmtId="3" fontId="16" fillId="32" borderId="26" xfId="0" quotePrefix="1" applyNumberFormat="1" applyFont="1" applyFill="1" applyBorder="1" applyAlignment="1">
      <alignment horizontal="right" vertical="top"/>
    </xf>
    <xf numFmtId="3" fontId="16" fillId="32" borderId="2" xfId="0" quotePrefix="1" applyNumberFormat="1" applyFont="1" applyFill="1" applyBorder="1" applyAlignment="1">
      <alignment horizontal="right" vertical="top"/>
    </xf>
    <xf numFmtId="3" fontId="16" fillId="32" borderId="144" xfId="0" quotePrefix="1" applyNumberFormat="1" applyFont="1" applyFill="1" applyBorder="1" applyAlignment="1">
      <alignment horizontal="right" vertical="top"/>
    </xf>
    <xf numFmtId="3" fontId="16" fillId="32" borderId="107" xfId="0" quotePrefix="1" applyNumberFormat="1" applyFont="1" applyFill="1" applyBorder="1" applyAlignment="1">
      <alignment horizontal="right" vertical="top"/>
    </xf>
    <xf numFmtId="3" fontId="16" fillId="16" borderId="115" xfId="0" applyNumberFormat="1" applyFont="1" applyFill="1" applyBorder="1" applyAlignment="1">
      <alignment vertical="center"/>
    </xf>
    <xf numFmtId="3" fontId="16" fillId="32" borderId="136" xfId="0" quotePrefix="1" applyNumberFormat="1" applyFont="1" applyFill="1" applyBorder="1" applyAlignment="1">
      <alignment horizontal="right" vertical="top"/>
    </xf>
    <xf numFmtId="3" fontId="16" fillId="16" borderId="136" xfId="0" applyNumberFormat="1" applyFont="1" applyFill="1" applyBorder="1" applyAlignment="1">
      <alignment vertical="center"/>
    </xf>
    <xf numFmtId="3" fontId="16" fillId="16" borderId="61" xfId="0" applyNumberFormat="1" applyFont="1" applyFill="1" applyBorder="1" applyAlignment="1">
      <alignment vertical="center"/>
    </xf>
    <xf numFmtId="3" fontId="4" fillId="16" borderId="148" xfId="0" applyNumberFormat="1" applyFont="1" applyFill="1" applyBorder="1" applyAlignment="1">
      <alignment horizontal="left" vertical="center"/>
    </xf>
    <xf numFmtId="3" fontId="16" fillId="16" borderId="120" xfId="0" applyNumberFormat="1" applyFont="1" applyFill="1" applyBorder="1" applyAlignment="1">
      <alignment vertical="center"/>
    </xf>
    <xf numFmtId="3" fontId="16" fillId="32" borderId="19" xfId="0" quotePrefix="1" applyNumberFormat="1" applyFont="1" applyFill="1" applyBorder="1" applyAlignment="1">
      <alignment horizontal="right" vertical="top"/>
    </xf>
    <xf numFmtId="3" fontId="16" fillId="16" borderId="19" xfId="0" applyNumberFormat="1" applyFont="1" applyFill="1" applyBorder="1" applyAlignment="1">
      <alignment vertical="center"/>
    </xf>
    <xf numFmtId="3" fontId="16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8" fillId="0" borderId="93" xfId="0" applyFont="1" applyBorder="1"/>
    <xf numFmtId="0" fontId="19" fillId="0" borderId="93" xfId="0" applyFont="1" applyBorder="1"/>
    <xf numFmtId="166" fontId="19" fillId="0" borderId="0" xfId="1" applyNumberFormat="1" applyFont="1" applyBorder="1"/>
    <xf numFmtId="177" fontId="0" fillId="0" borderId="0" xfId="0" applyNumberFormat="1"/>
    <xf numFmtId="0" fontId="19" fillId="40" borderId="26" xfId="0" applyFont="1" applyFill="1" applyBorder="1"/>
    <xf numFmtId="166" fontId="19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9" fillId="0" borderId="93" xfId="5" applyNumberFormat="1" applyFont="1" applyBorder="1"/>
    <xf numFmtId="179" fontId="19" fillId="0" borderId="145" xfId="5" applyNumberFormat="1" applyFont="1" applyBorder="1"/>
    <xf numFmtId="43" fontId="19" fillId="0" borderId="26" xfId="0" applyNumberFormat="1" applyFont="1" applyBorder="1"/>
    <xf numFmtId="43" fontId="19" fillId="0" borderId="144" xfId="0" applyNumberFormat="1" applyFont="1" applyBorder="1"/>
    <xf numFmtId="166" fontId="19" fillId="0" borderId="145" xfId="1" applyNumberFormat="1" applyFont="1" applyBorder="1"/>
    <xf numFmtId="166" fontId="19" fillId="40" borderId="144" xfId="1" applyNumberFormat="1" applyFont="1" applyFill="1" applyBorder="1"/>
    <xf numFmtId="0" fontId="95" fillId="12" borderId="139" xfId="0" applyFont="1" applyFill="1" applyBorder="1" applyAlignment="1">
      <alignment vertical="center"/>
    </xf>
    <xf numFmtId="0" fontId="95" fillId="12" borderId="5" xfId="0" applyFont="1" applyFill="1" applyBorder="1" applyAlignment="1">
      <alignment vertical="center"/>
    </xf>
    <xf numFmtId="0" fontId="95" fillId="12" borderId="0" xfId="0" applyFont="1" applyFill="1" applyAlignment="1">
      <alignment vertical="center"/>
    </xf>
    <xf numFmtId="0" fontId="95" fillId="12" borderId="145" xfId="0" applyFont="1" applyFill="1" applyBorder="1" applyAlignment="1">
      <alignment vertical="center"/>
    </xf>
    <xf numFmtId="0" fontId="94" fillId="17" borderId="113" xfId="0" applyFont="1" applyFill="1" applyBorder="1" applyAlignment="1">
      <alignment vertical="center"/>
    </xf>
    <xf numFmtId="0" fontId="94" fillId="17" borderId="106" xfId="0" applyFont="1" applyFill="1" applyBorder="1" applyAlignment="1">
      <alignment vertical="center"/>
    </xf>
    <xf numFmtId="0" fontId="94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6" fillId="43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3" borderId="190" xfId="0" applyNumberFormat="1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7" fillId="45" borderId="190" xfId="0" applyFont="1" applyFill="1" applyBorder="1" applyAlignment="1">
      <alignment vertical="top" wrapText="1"/>
    </xf>
    <xf numFmtId="0" fontId="98" fillId="44" borderId="190" xfId="0" applyFont="1" applyFill="1" applyBorder="1" applyAlignment="1">
      <alignment vertical="top" wrapText="1"/>
    </xf>
    <xf numFmtId="3" fontId="98" fillId="44" borderId="190" xfId="0" applyNumberFormat="1" applyFont="1" applyFill="1" applyBorder="1" applyAlignment="1">
      <alignment vertical="top" wrapText="1"/>
    </xf>
    <xf numFmtId="0" fontId="42" fillId="12" borderId="5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61" fillId="0" borderId="0" xfId="0" applyFont="1" applyAlignment="1">
      <alignment vertical="center"/>
    </xf>
    <xf numFmtId="3" fontId="31" fillId="16" borderId="118" xfId="0" applyNumberFormat="1" applyFont="1" applyFill="1" applyBorder="1" applyAlignment="1">
      <alignment horizontal="left" vertical="center"/>
    </xf>
    <xf numFmtId="0" fontId="31" fillId="11" borderId="189" xfId="0" applyFont="1" applyFill="1" applyBorder="1" applyAlignment="1">
      <alignment vertical="center"/>
    </xf>
    <xf numFmtId="3" fontId="16" fillId="32" borderId="141" xfId="0" quotePrefix="1" applyNumberFormat="1" applyFont="1" applyFill="1" applyBorder="1" applyAlignment="1">
      <alignment horizontal="right" vertical="top"/>
    </xf>
    <xf numFmtId="0" fontId="30" fillId="17" borderId="106" xfId="0" applyFont="1" applyFill="1" applyBorder="1" applyAlignment="1">
      <alignment vertical="center"/>
    </xf>
    <xf numFmtId="9" fontId="96" fillId="43" borderId="190" xfId="1" applyFont="1" applyFill="1" applyBorder="1" applyAlignment="1">
      <alignment vertical="top" wrapText="1"/>
    </xf>
    <xf numFmtId="9" fontId="96" fillId="44" borderId="190" xfId="1" applyFont="1" applyFill="1" applyBorder="1" applyAlignment="1">
      <alignment vertical="top" wrapText="1"/>
    </xf>
    <xf numFmtId="166" fontId="96" fillId="43" borderId="190" xfId="1" applyNumberFormat="1" applyFont="1" applyFill="1" applyBorder="1" applyAlignment="1">
      <alignment vertical="top" wrapText="1"/>
    </xf>
    <xf numFmtId="166" fontId="96" fillId="44" borderId="190" xfId="1" applyNumberFormat="1" applyFont="1" applyFill="1" applyBorder="1" applyAlignment="1">
      <alignment vertical="top" wrapText="1"/>
    </xf>
    <xf numFmtId="1" fontId="96" fillId="43" borderId="190" xfId="0" applyNumberFormat="1" applyFont="1" applyFill="1" applyBorder="1" applyAlignment="1">
      <alignment vertical="top" wrapText="1"/>
    </xf>
    <xf numFmtId="1" fontId="96" fillId="44" borderId="190" xfId="0" applyNumberFormat="1" applyFont="1" applyFill="1" applyBorder="1" applyAlignment="1">
      <alignment vertical="top" wrapText="1"/>
    </xf>
    <xf numFmtId="3" fontId="31" fillId="16" borderId="153" xfId="0" applyNumberFormat="1" applyFont="1" applyFill="1" applyBorder="1" applyAlignment="1">
      <alignment vertical="center"/>
    </xf>
    <xf numFmtId="3" fontId="31" fillId="32" borderId="154" xfId="0" quotePrefix="1" applyNumberFormat="1" applyFont="1" applyFill="1" applyBorder="1" applyAlignment="1">
      <alignment horizontal="right" vertical="top"/>
    </xf>
    <xf numFmtId="3" fontId="31" fillId="16" borderId="154" xfId="0" applyNumberFormat="1" applyFont="1" applyFill="1" applyBorder="1" applyAlignment="1">
      <alignment vertical="center"/>
    </xf>
    <xf numFmtId="3" fontId="30" fillId="30" borderId="151" xfId="0" applyNumberFormat="1" applyFont="1" applyFill="1" applyBorder="1" applyAlignment="1">
      <alignment vertical="center"/>
    </xf>
    <xf numFmtId="0" fontId="30" fillId="17" borderId="113" xfId="0" applyFont="1" applyFill="1" applyBorder="1" applyAlignment="1">
      <alignment vertical="center"/>
    </xf>
    <xf numFmtId="0" fontId="30" fillId="17" borderId="146" xfId="0" applyFont="1" applyFill="1" applyBorder="1" applyAlignment="1">
      <alignment vertical="center"/>
    </xf>
    <xf numFmtId="0" fontId="97" fillId="45" borderId="192" xfId="0" applyFont="1" applyFill="1" applyBorder="1" applyAlignment="1">
      <alignment vertical="top" wrapText="1"/>
    </xf>
    <xf numFmtId="1" fontId="96" fillId="43" borderId="193" xfId="0" applyNumberFormat="1" applyFont="1" applyFill="1" applyBorder="1" applyAlignment="1">
      <alignment vertical="top" wrapText="1"/>
    </xf>
    <xf numFmtId="1" fontId="96" fillId="44" borderId="193" xfId="0" applyNumberFormat="1" applyFont="1" applyFill="1" applyBorder="1" applyAlignment="1">
      <alignment vertical="top" wrapText="1"/>
    </xf>
    <xf numFmtId="1" fontId="96" fillId="43" borderId="194" xfId="0" applyNumberFormat="1" applyFont="1" applyFill="1" applyBorder="1" applyAlignment="1">
      <alignment vertical="top" wrapText="1"/>
    </xf>
    <xf numFmtId="1" fontId="96" fillId="43" borderId="195" xfId="0" applyNumberFormat="1" applyFont="1" applyFill="1" applyBorder="1" applyAlignment="1">
      <alignment vertical="top" wrapText="1"/>
    </xf>
    <xf numFmtId="1" fontId="96" fillId="43" borderId="196" xfId="0" applyNumberFormat="1" applyFont="1" applyFill="1" applyBorder="1" applyAlignment="1">
      <alignment vertical="top" wrapText="1"/>
    </xf>
    <xf numFmtId="1" fontId="96" fillId="44" borderId="196" xfId="0" applyNumberFormat="1" applyFont="1" applyFill="1" applyBorder="1" applyAlignment="1">
      <alignment vertical="top" wrapText="1"/>
    </xf>
    <xf numFmtId="1" fontId="96" fillId="43" borderId="197" xfId="0" applyNumberFormat="1" applyFont="1" applyFill="1" applyBorder="1" applyAlignment="1">
      <alignment vertical="top" wrapText="1"/>
    </xf>
    <xf numFmtId="0" fontId="59" fillId="29" borderId="0" xfId="0" applyFont="1" applyFill="1" applyAlignment="1">
      <alignment horizontal="right"/>
    </xf>
    <xf numFmtId="175" fontId="59" fillId="29" borderId="0" xfId="0" applyNumberFormat="1" applyFont="1" applyFill="1"/>
    <xf numFmtId="0" fontId="73" fillId="26" borderId="0" xfId="0" quotePrefix="1" applyFont="1" applyFill="1" applyAlignment="1">
      <alignment horizontal="right" vertical="top"/>
    </xf>
    <xf numFmtId="175" fontId="48" fillId="26" borderId="0" xfId="5" quotePrefix="1" applyNumberFormat="1" applyFont="1" applyFill="1" applyBorder="1" applyAlignment="1">
      <alignment horizontal="right" vertical="top"/>
    </xf>
    <xf numFmtId="175" fontId="73" fillId="26" borderId="0" xfId="5" quotePrefix="1" applyNumberFormat="1" applyFont="1" applyFill="1" applyBorder="1" applyAlignment="1">
      <alignment horizontal="right" vertical="top"/>
    </xf>
    <xf numFmtId="180" fontId="48" fillId="26" borderId="0" xfId="5" quotePrefix="1" applyNumberFormat="1" applyFont="1" applyFill="1" applyBorder="1" applyAlignment="1">
      <alignment horizontal="right" vertical="top"/>
    </xf>
    <xf numFmtId="0" fontId="73" fillId="28" borderId="0" xfId="0" quotePrefix="1" applyFont="1" applyFill="1" applyAlignment="1">
      <alignment horizontal="right" vertical="top"/>
    </xf>
    <xf numFmtId="175" fontId="48" fillId="28" borderId="0" xfId="5" quotePrefix="1" applyNumberFormat="1" applyFont="1" applyFill="1" applyBorder="1" applyAlignment="1">
      <alignment horizontal="right" vertical="top"/>
    </xf>
    <xf numFmtId="175" fontId="73" fillId="28" borderId="0" xfId="5" quotePrefix="1" applyNumberFormat="1" applyFont="1" applyFill="1" applyBorder="1" applyAlignment="1">
      <alignment horizontal="right" vertical="top"/>
    </xf>
    <xf numFmtId="180" fontId="48" fillId="28" borderId="0" xfId="5" quotePrefix="1" applyNumberFormat="1" applyFont="1" applyFill="1" applyBorder="1" applyAlignment="1">
      <alignment horizontal="right" vertical="top"/>
    </xf>
    <xf numFmtId="0" fontId="73" fillId="27" borderId="55" xfId="0" applyFont="1" applyFill="1" applyBorder="1"/>
    <xf numFmtId="0" fontId="73" fillId="27" borderId="56" xfId="0" applyFont="1" applyFill="1" applyBorder="1"/>
    <xf numFmtId="0" fontId="73" fillId="27" borderId="198" xfId="0" applyFont="1" applyFill="1" applyBorder="1"/>
    <xf numFmtId="0" fontId="73" fillId="27" borderId="67" xfId="0" applyFont="1" applyFill="1" applyBorder="1"/>
    <xf numFmtId="3" fontId="0" fillId="34" borderId="0" xfId="0" applyNumberFormat="1" applyFill="1"/>
    <xf numFmtId="0" fontId="73" fillId="11" borderId="67" xfId="0" applyFont="1" applyFill="1" applyBorder="1" applyAlignment="1">
      <alignment vertical="center"/>
    </xf>
    <xf numFmtId="1" fontId="31" fillId="16" borderId="0" xfId="0" applyNumberFormat="1" applyFont="1" applyFill="1" applyAlignment="1">
      <alignment horizontal="right" vertical="center"/>
    </xf>
    <xf numFmtId="10" fontId="59" fillId="29" borderId="26" xfId="1" applyNumberFormat="1" applyFont="1" applyFill="1" applyBorder="1" applyAlignment="1"/>
    <xf numFmtId="9" fontId="0" fillId="0" borderId="145" xfId="0" applyNumberFormat="1" applyBorder="1"/>
    <xf numFmtId="9" fontId="18" fillId="0" borderId="145" xfId="0" applyNumberFormat="1" applyFont="1" applyBorder="1"/>
    <xf numFmtId="9" fontId="0" fillId="0" borderId="144" xfId="0" applyNumberFormat="1" applyBorder="1"/>
    <xf numFmtId="0" fontId="18" fillId="0" borderId="144" xfId="0" applyFont="1" applyBorder="1"/>
    <xf numFmtId="0" fontId="0" fillId="0" borderId="9" xfId="0" applyBorder="1"/>
    <xf numFmtId="0" fontId="0" fillId="0" borderId="8" xfId="0" applyBorder="1"/>
    <xf numFmtId="1" fontId="31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1" fillId="11" borderId="202" xfId="0" applyFont="1" applyFill="1" applyBorder="1" applyAlignment="1">
      <alignment vertical="center"/>
    </xf>
    <xf numFmtId="0" fontId="31" fillId="11" borderId="203" xfId="0" applyFont="1" applyFill="1" applyBorder="1" applyAlignment="1">
      <alignment vertical="center"/>
    </xf>
    <xf numFmtId="1" fontId="31" fillId="16" borderId="204" xfId="0" applyNumberFormat="1" applyFont="1" applyFill="1" applyBorder="1" applyAlignment="1">
      <alignment horizontal="right" vertical="center"/>
    </xf>
    <xf numFmtId="3" fontId="31" fillId="16" borderId="205" xfId="0" applyNumberFormat="1" applyFont="1" applyFill="1" applyBorder="1" applyAlignment="1">
      <alignment vertical="center"/>
    </xf>
    <xf numFmtId="1" fontId="31" fillId="32" borderId="206" xfId="0" quotePrefix="1" applyNumberFormat="1" applyFont="1" applyFill="1" applyBorder="1" applyAlignment="1">
      <alignment horizontal="right" vertical="top"/>
    </xf>
    <xf numFmtId="3" fontId="31" fillId="32" borderId="207" xfId="0" quotePrefix="1" applyNumberFormat="1" applyFont="1" applyFill="1" applyBorder="1" applyAlignment="1">
      <alignment horizontal="right" vertical="top"/>
    </xf>
    <xf numFmtId="1" fontId="31" fillId="16" borderId="206" xfId="0" applyNumberFormat="1" applyFont="1" applyFill="1" applyBorder="1" applyAlignment="1">
      <alignment horizontal="right" vertical="center"/>
    </xf>
    <xf numFmtId="3" fontId="31" fillId="16" borderId="207" xfId="0" applyNumberFormat="1" applyFont="1" applyFill="1" applyBorder="1" applyAlignment="1">
      <alignment vertical="center"/>
    </xf>
    <xf numFmtId="1" fontId="31" fillId="32" borderId="208" xfId="0" quotePrefix="1" applyNumberFormat="1" applyFont="1" applyFill="1" applyBorder="1" applyAlignment="1">
      <alignment horizontal="right" vertical="top"/>
    </xf>
    <xf numFmtId="3" fontId="16" fillId="32" borderId="209" xfId="0" quotePrefix="1" applyNumberFormat="1" applyFont="1" applyFill="1" applyBorder="1" applyAlignment="1">
      <alignment horizontal="right" vertical="top"/>
    </xf>
    <xf numFmtId="3" fontId="16" fillId="32" borderId="210" xfId="0" quotePrefix="1" applyNumberFormat="1" applyFont="1" applyFill="1" applyBorder="1" applyAlignment="1">
      <alignment horizontal="right" vertical="top"/>
    </xf>
    <xf numFmtId="3" fontId="30" fillId="30" borderId="211" xfId="0" applyNumberFormat="1" applyFont="1" applyFill="1" applyBorder="1" applyAlignment="1">
      <alignment vertical="center"/>
    </xf>
    <xf numFmtId="1" fontId="96" fillId="43" borderId="212" xfId="0" applyNumberFormat="1" applyFont="1" applyFill="1" applyBorder="1" applyAlignment="1">
      <alignment vertical="top" wrapText="1"/>
    </xf>
    <xf numFmtId="1" fontId="96" fillId="43" borderId="213" xfId="0" applyNumberFormat="1" applyFont="1" applyFill="1" applyBorder="1" applyAlignment="1">
      <alignment vertical="top" wrapText="1"/>
    </xf>
    <xf numFmtId="1" fontId="96" fillId="43" borderId="214" xfId="0" applyNumberFormat="1" applyFont="1" applyFill="1" applyBorder="1" applyAlignment="1">
      <alignment vertical="top" wrapText="1"/>
    </xf>
    <xf numFmtId="1" fontId="96" fillId="44" borderId="194" xfId="0" applyNumberFormat="1" applyFont="1" applyFill="1" applyBorder="1" applyAlignment="1">
      <alignment vertical="top" wrapText="1"/>
    </xf>
    <xf numFmtId="1" fontId="96" fillId="44" borderId="195" xfId="0" applyNumberFormat="1" applyFont="1" applyFill="1" applyBorder="1" applyAlignment="1">
      <alignment vertical="top" wrapText="1"/>
    </xf>
    <xf numFmtId="1" fontId="96" fillId="44" borderId="197" xfId="0" applyNumberFormat="1" applyFont="1" applyFill="1" applyBorder="1" applyAlignment="1">
      <alignment vertical="top" wrapText="1"/>
    </xf>
    <xf numFmtId="0" fontId="30" fillId="17" borderId="0" xfId="0" applyFont="1" applyFill="1" applyAlignment="1">
      <alignment vertical="center"/>
    </xf>
    <xf numFmtId="166" fontId="0" fillId="0" borderId="0" xfId="1" applyNumberFormat="1" applyFont="1"/>
    <xf numFmtId="0" fontId="58" fillId="46" borderId="215" xfId="0" applyFont="1" applyFill="1" applyBorder="1"/>
    <xf numFmtId="0" fontId="58" fillId="0" borderId="215" xfId="0" applyFont="1" applyBorder="1"/>
    <xf numFmtId="0" fontId="60" fillId="26" borderId="154" xfId="0" applyFont="1" applyFill="1" applyBorder="1" applyAlignment="1">
      <alignment horizontal="left"/>
    </xf>
    <xf numFmtId="0" fontId="60" fillId="0" borderId="154" xfId="0" applyFont="1" applyBorder="1" applyAlignment="1">
      <alignment horizontal="left" vertical="top"/>
    </xf>
    <xf numFmtId="0" fontId="31" fillId="11" borderId="217" xfId="0" applyFont="1" applyFill="1" applyBorder="1" applyAlignment="1">
      <alignment vertical="center"/>
    </xf>
    <xf numFmtId="0" fontId="31" fillId="11" borderId="216" xfId="0" applyFont="1" applyFill="1" applyBorder="1" applyAlignment="1">
      <alignment vertical="center"/>
    </xf>
    <xf numFmtId="0" fontId="61" fillId="7" borderId="0" xfId="0" applyFont="1" applyFill="1" applyAlignment="1">
      <alignment vertical="center"/>
    </xf>
    <xf numFmtId="9" fontId="96" fillId="43" borderId="193" xfId="1" applyFont="1" applyFill="1" applyBorder="1" applyAlignment="1">
      <alignment vertical="top" wrapText="1"/>
    </xf>
    <xf numFmtId="9" fontId="96" fillId="44" borderId="193" xfId="1" applyFont="1" applyFill="1" applyBorder="1" applyAlignment="1">
      <alignment vertical="top" wrapText="1"/>
    </xf>
    <xf numFmtId="0" fontId="35" fillId="7" borderId="0" xfId="0" applyFont="1" applyFill="1"/>
    <xf numFmtId="0" fontId="35" fillId="7" borderId="0" xfId="0" quotePrefix="1" applyFont="1" applyFill="1"/>
    <xf numFmtId="0" fontId="32" fillId="9" borderId="6" xfId="2" applyBorder="1" applyAlignment="1"/>
    <xf numFmtId="168" fontId="18" fillId="35" borderId="18" xfId="0" applyNumberFormat="1" applyFont="1" applyFill="1" applyBorder="1"/>
    <xf numFmtId="0" fontId="35" fillId="35" borderId="0" xfId="0" applyFont="1" applyFill="1"/>
    <xf numFmtId="170" fontId="32" fillId="14" borderId="0" xfId="0" applyNumberFormat="1" applyFont="1" applyFill="1"/>
    <xf numFmtId="9" fontId="38" fillId="0" borderId="0" xfId="0" applyNumberFormat="1" applyFont="1"/>
    <xf numFmtId="38" fontId="26" fillId="0" borderId="28" xfId="9" applyNumberFormat="1" applyFont="1" applyBorder="1" applyAlignment="1">
      <alignment horizontal="center"/>
    </xf>
    <xf numFmtId="38" fontId="26" fillId="0" borderId="29" xfId="9" applyNumberFormat="1" applyFont="1" applyBorder="1" applyAlignment="1">
      <alignment horizontal="center"/>
    </xf>
    <xf numFmtId="38" fontId="26" fillId="0" borderId="30" xfId="9" applyNumberFormat="1" applyFont="1" applyBorder="1" applyAlignment="1">
      <alignment horizontal="center"/>
    </xf>
    <xf numFmtId="38" fontId="26" fillId="0" borderId="31" xfId="9" applyNumberFormat="1" applyFont="1" applyBorder="1" applyAlignment="1">
      <alignment horizontal="center"/>
    </xf>
    <xf numFmtId="38" fontId="24" fillId="0" borderId="32" xfId="9" applyNumberFormat="1" applyFont="1" applyBorder="1" applyAlignment="1">
      <alignment horizontal="center"/>
    </xf>
    <xf numFmtId="38" fontId="26" fillId="0" borderId="33" xfId="9" applyNumberFormat="1" applyFont="1" applyBorder="1" applyAlignment="1">
      <alignment horizontal="center"/>
    </xf>
    <xf numFmtId="38" fontId="24" fillId="0" borderId="30" xfId="9" applyNumberFormat="1" applyFont="1" applyBorder="1" applyAlignment="1">
      <alignment horizontal="center"/>
    </xf>
    <xf numFmtId="38" fontId="24" fillId="21" borderId="31" xfId="9" applyNumberFormat="1" applyFont="1" applyFill="1" applyBorder="1" applyAlignment="1">
      <alignment horizontal="center"/>
    </xf>
    <xf numFmtId="38" fontId="24" fillId="0" borderId="31" xfId="9" applyNumberFormat="1" applyFont="1" applyBorder="1" applyAlignment="1">
      <alignment horizontal="center"/>
    </xf>
    <xf numFmtId="38" fontId="24" fillId="0" borderId="57" xfId="9" applyNumberFormat="1" applyFont="1" applyBorder="1" applyAlignment="1">
      <alignment horizontal="center"/>
    </xf>
    <xf numFmtId="38" fontId="24" fillId="0" borderId="34" xfId="9" applyNumberFormat="1" applyFont="1" applyBorder="1" applyAlignment="1">
      <alignment horizontal="center"/>
    </xf>
    <xf numFmtId="38" fontId="26" fillId="0" borderId="27" xfId="9" applyNumberFormat="1" applyFont="1" applyBorder="1" applyAlignment="1">
      <alignment horizontal="center"/>
    </xf>
    <xf numFmtId="38" fontId="24" fillId="0" borderId="35" xfId="9" applyNumberFormat="1" applyFont="1" applyBorder="1" applyAlignment="1">
      <alignment horizontal="center"/>
    </xf>
    <xf numFmtId="38" fontId="24" fillId="0" borderId="33" xfId="9" applyNumberFormat="1" applyFont="1" applyBorder="1" applyAlignment="1">
      <alignment horizontal="center"/>
    </xf>
    <xf numFmtId="38" fontId="24" fillId="0" borderId="36" xfId="9" applyNumberFormat="1" applyFont="1" applyBorder="1" applyAlignment="1">
      <alignment horizontal="center"/>
    </xf>
    <xf numFmtId="38" fontId="26" fillId="0" borderId="38" xfId="9" applyNumberFormat="1" applyFont="1" applyBorder="1" applyAlignment="1">
      <alignment horizontal="center"/>
    </xf>
    <xf numFmtId="38" fontId="26" fillId="0" borderId="39" xfId="9" applyNumberFormat="1" applyFont="1" applyBorder="1" applyAlignment="1">
      <alignment horizontal="center"/>
    </xf>
    <xf numFmtId="38" fontId="26" fillId="0" borderId="40" xfId="9" applyNumberFormat="1" applyFont="1" applyBorder="1" applyAlignment="1">
      <alignment horizontal="center"/>
    </xf>
    <xf numFmtId="38" fontId="26" fillId="0" borderId="41" xfId="9" applyNumberFormat="1" applyFont="1" applyBorder="1" applyAlignment="1">
      <alignment horizontal="center"/>
    </xf>
    <xf numFmtId="38" fontId="24" fillId="0" borderId="41" xfId="9" applyNumberFormat="1" applyFont="1" applyBorder="1" applyAlignment="1">
      <alignment horizontal="center"/>
    </xf>
    <xf numFmtId="38" fontId="26" fillId="0" borderId="42" xfId="9" applyNumberFormat="1" applyFont="1" applyBorder="1" applyAlignment="1">
      <alignment horizontal="center"/>
    </xf>
    <xf numFmtId="38" fontId="24" fillId="0" borderId="40" xfId="9" applyNumberFormat="1" applyFont="1" applyBorder="1" applyAlignment="1">
      <alignment horizontal="center"/>
    </xf>
    <xf numFmtId="38" fontId="24" fillId="21" borderId="43" xfId="9" applyNumberFormat="1" applyFont="1" applyFill="1" applyBorder="1" applyAlignment="1">
      <alignment horizontal="center"/>
    </xf>
    <xf numFmtId="38" fontId="24" fillId="0" borderId="43" xfId="9" applyNumberFormat="1" applyFont="1" applyBorder="1" applyAlignment="1">
      <alignment horizontal="center"/>
    </xf>
    <xf numFmtId="38" fontId="26" fillId="0" borderId="37" xfId="9" applyNumberFormat="1" applyFont="1" applyBorder="1" applyAlignment="1">
      <alignment horizontal="center"/>
    </xf>
    <xf numFmtId="38" fontId="24" fillId="0" borderId="44" xfId="9" applyNumberFormat="1" applyFont="1" applyBorder="1" applyAlignment="1">
      <alignment horizontal="center"/>
    </xf>
    <xf numFmtId="38" fontId="24" fillId="0" borderId="42" xfId="9" applyNumberFormat="1" applyFont="1" applyBorder="1" applyAlignment="1">
      <alignment horizontal="center"/>
    </xf>
    <xf numFmtId="38" fontId="24" fillId="0" borderId="45" xfId="9" applyNumberFormat="1" applyFont="1" applyBorder="1" applyAlignment="1">
      <alignment horizontal="center"/>
    </xf>
    <xf numFmtId="38" fontId="26" fillId="0" borderId="43" xfId="9" applyNumberFormat="1" applyFont="1" applyBorder="1" applyAlignment="1">
      <alignment horizontal="center"/>
    </xf>
    <xf numFmtId="38" fontId="26" fillId="0" borderId="47" xfId="9" applyNumberFormat="1" applyFont="1" applyBorder="1" applyAlignment="1">
      <alignment horizontal="center"/>
    </xf>
    <xf numFmtId="38" fontId="26" fillId="0" borderId="48" xfId="9" applyNumberFormat="1" applyFont="1" applyBorder="1" applyAlignment="1">
      <alignment horizontal="center"/>
    </xf>
    <xf numFmtId="38" fontId="24" fillId="0" borderId="49" xfId="9" applyNumberFormat="1" applyFont="1" applyBorder="1" applyAlignment="1">
      <alignment horizontal="center"/>
    </xf>
    <xf numFmtId="38" fontId="26" fillId="0" borderId="50" xfId="9" applyNumberFormat="1" applyFont="1" applyBorder="1" applyAlignment="1">
      <alignment horizontal="center"/>
    </xf>
    <xf numFmtId="38" fontId="24" fillId="0" borderId="48" xfId="9" applyNumberFormat="1" applyFont="1" applyBorder="1" applyAlignment="1">
      <alignment horizontal="center"/>
    </xf>
    <xf numFmtId="38" fontId="24" fillId="21" borderId="48" xfId="9" applyNumberFormat="1" applyFont="1" applyFill="1" applyBorder="1" applyAlignment="1">
      <alignment horizontal="center"/>
    </xf>
    <xf numFmtId="38" fontId="26" fillId="0" borderId="46" xfId="9" applyNumberFormat="1" applyFont="1" applyBorder="1" applyAlignment="1">
      <alignment horizontal="center"/>
    </xf>
    <xf numFmtId="38" fontId="24" fillId="0" borderId="51" xfId="9" applyNumberFormat="1" applyFont="1" applyBorder="1" applyAlignment="1">
      <alignment horizontal="center"/>
    </xf>
    <xf numFmtId="38" fontId="24" fillId="0" borderId="52" xfId="9" applyNumberFormat="1" applyFont="1" applyBorder="1" applyAlignment="1">
      <alignment horizontal="center"/>
    </xf>
    <xf numFmtId="38" fontId="24" fillId="0" borderId="50" xfId="9" applyNumberFormat="1" applyFont="1" applyBorder="1" applyAlignment="1">
      <alignment horizontal="center"/>
    </xf>
    <xf numFmtId="38" fontId="24" fillId="0" borderId="53" xfId="9" applyNumberFormat="1" applyFont="1" applyBorder="1" applyAlignment="1">
      <alignment horizontal="center"/>
    </xf>
    <xf numFmtId="38" fontId="26" fillId="0" borderId="54" xfId="9" applyNumberFormat="1" applyFont="1" applyBorder="1" applyAlignment="1">
      <alignment horizontal="center"/>
    </xf>
    <xf numFmtId="38" fontId="26" fillId="0" borderId="55" xfId="9" applyNumberFormat="1" applyFont="1" applyBorder="1" applyAlignment="1">
      <alignment horizontal="center"/>
    </xf>
    <xf numFmtId="38" fontId="26" fillId="0" borderId="18" xfId="9" applyNumberFormat="1" applyFont="1" applyBorder="1" applyAlignment="1">
      <alignment horizontal="center"/>
    </xf>
    <xf numFmtId="38" fontId="26" fillId="0" borderId="34" xfId="9" applyNumberFormat="1" applyFont="1" applyBorder="1" applyAlignment="1">
      <alignment horizontal="center"/>
    </xf>
    <xf numFmtId="38" fontId="26" fillId="0" borderId="56" xfId="9" applyNumberFormat="1" applyFont="1" applyBorder="1" applyAlignment="1">
      <alignment horizontal="center"/>
    </xf>
    <xf numFmtId="38" fontId="26" fillId="21" borderId="34" xfId="9" applyNumberFormat="1" applyFont="1" applyFill="1" applyBorder="1" applyAlignment="1">
      <alignment horizontal="center"/>
    </xf>
    <xf numFmtId="38" fontId="26" fillId="0" borderId="57" xfId="9" applyNumberFormat="1" applyFont="1" applyBorder="1" applyAlignment="1">
      <alignment horizontal="center"/>
    </xf>
    <xf numFmtId="38" fontId="26" fillId="0" borderId="58" xfId="9" applyNumberFormat="1" applyFont="1" applyBorder="1" applyAlignment="1">
      <alignment horizontal="center"/>
    </xf>
    <xf numFmtId="38" fontId="26" fillId="0" borderId="59" xfId="9" applyNumberFormat="1" applyFont="1" applyBorder="1" applyAlignment="1">
      <alignment horizontal="center"/>
    </xf>
    <xf numFmtId="38" fontId="26" fillId="0" borderId="60" xfId="9" applyNumberFormat="1" applyFont="1" applyBorder="1" applyAlignment="1">
      <alignment horizontal="center"/>
    </xf>
    <xf numFmtId="38" fontId="26" fillId="0" borderId="61" xfId="9" applyNumberFormat="1" applyFont="1" applyBorder="1" applyAlignment="1">
      <alignment horizontal="center"/>
    </xf>
    <xf numFmtId="38" fontId="26" fillId="0" borderId="4" xfId="9" applyNumberFormat="1" applyFont="1" applyBorder="1" applyAlignment="1">
      <alignment horizontal="center"/>
    </xf>
    <xf numFmtId="38" fontId="26" fillId="0" borderId="62" xfId="9" applyNumberFormat="1" applyFont="1" applyBorder="1" applyAlignment="1">
      <alignment horizontal="center"/>
    </xf>
    <xf numFmtId="38" fontId="26" fillId="0" borderId="63" xfId="9" applyNumberFormat="1" applyFont="1" applyBorder="1" applyAlignment="1">
      <alignment horizontal="center"/>
    </xf>
    <xf numFmtId="38" fontId="26" fillId="0" borderId="11" xfId="9" applyNumberFormat="1" applyFont="1" applyBorder="1" applyAlignment="1">
      <alignment horizontal="center"/>
    </xf>
    <xf numFmtId="38" fontId="26" fillId="21" borderId="62" xfId="9" applyNumberFormat="1" applyFont="1" applyFill="1" applyBorder="1" applyAlignment="1">
      <alignment horizontal="center"/>
    </xf>
    <xf numFmtId="38" fontId="24" fillId="0" borderId="11" xfId="9" applyNumberFormat="1" applyFont="1" applyBorder="1" applyAlignment="1">
      <alignment horizontal="center"/>
    </xf>
    <xf numFmtId="38" fontId="26" fillId="0" borderId="64" xfId="9" applyNumberFormat="1" applyFont="1" applyBorder="1" applyAlignment="1">
      <alignment horizontal="center"/>
    </xf>
    <xf numFmtId="38" fontId="26" fillId="0" borderId="65" xfId="9" applyNumberFormat="1" applyFont="1" applyBorder="1" applyAlignment="1">
      <alignment horizontal="center"/>
    </xf>
    <xf numFmtId="38" fontId="26" fillId="0" borderId="66" xfId="9" applyNumberFormat="1" applyFont="1" applyBorder="1" applyAlignment="1">
      <alignment horizontal="center"/>
    </xf>
    <xf numFmtId="38" fontId="26" fillId="0" borderId="67" xfId="9" applyNumberFormat="1" applyFont="1" applyBorder="1" applyAlignment="1">
      <alignment horizontal="center"/>
    </xf>
    <xf numFmtId="38" fontId="26" fillId="0" borderId="68" xfId="9" applyNumberFormat="1" applyFont="1" applyBorder="1" applyAlignment="1">
      <alignment horizontal="center"/>
    </xf>
    <xf numFmtId="38" fontId="26" fillId="0" borderId="70" xfId="9" applyNumberFormat="1" applyFont="1" applyBorder="1" applyAlignment="1">
      <alignment horizontal="center"/>
    </xf>
    <xf numFmtId="38" fontId="26" fillId="0" borderId="71" xfId="9" applyNumberFormat="1" applyFont="1" applyBorder="1" applyAlignment="1">
      <alignment horizontal="center"/>
    </xf>
    <xf numFmtId="38" fontId="24" fillId="0" borderId="72" xfId="9" applyNumberFormat="1" applyFont="1" applyBorder="1" applyAlignment="1">
      <alignment horizontal="center"/>
    </xf>
    <xf numFmtId="38" fontId="24" fillId="0" borderId="73" xfId="9" applyNumberFormat="1" applyFont="1" applyBorder="1" applyAlignment="1">
      <alignment horizontal="center"/>
    </xf>
    <xf numFmtId="38" fontId="24" fillId="0" borderId="74" xfId="9" applyNumberFormat="1" applyFont="1" applyBorder="1" applyAlignment="1">
      <alignment horizontal="center"/>
    </xf>
    <xf numFmtId="38" fontId="26" fillId="0" borderId="75" xfId="9" applyNumberFormat="1" applyFont="1" applyBorder="1" applyAlignment="1">
      <alignment horizontal="center"/>
    </xf>
    <xf numFmtId="38" fontId="24" fillId="21" borderId="73" xfId="9" applyNumberFormat="1" applyFont="1" applyFill="1" applyBorder="1" applyAlignment="1">
      <alignment horizontal="center"/>
    </xf>
    <xf numFmtId="38" fontId="26" fillId="0" borderId="69" xfId="9" applyNumberFormat="1" applyFont="1" applyBorder="1" applyAlignment="1">
      <alignment horizontal="center"/>
    </xf>
    <xf numFmtId="38" fontId="24" fillId="0" borderId="76" xfId="9" applyNumberFormat="1" applyFont="1" applyBorder="1" applyAlignment="1">
      <alignment horizontal="center"/>
    </xf>
    <xf numFmtId="38" fontId="24" fillId="0" borderId="75" xfId="9" applyNumberFormat="1" applyFont="1" applyBorder="1" applyAlignment="1">
      <alignment horizontal="center"/>
    </xf>
    <xf numFmtId="38" fontId="24" fillId="0" borderId="77" xfId="9" applyNumberFormat="1" applyFont="1" applyBorder="1" applyAlignment="1">
      <alignment horizontal="center"/>
    </xf>
    <xf numFmtId="38" fontId="24" fillId="0" borderId="78" xfId="9" applyNumberFormat="1" applyFont="1" applyBorder="1" applyAlignment="1">
      <alignment horizontal="center"/>
    </xf>
    <xf numFmtId="38" fontId="26" fillId="0" borderId="80" xfId="9" applyNumberFormat="1" applyFont="1" applyBorder="1" applyAlignment="1">
      <alignment horizontal="center"/>
    </xf>
    <xf numFmtId="38" fontId="26" fillId="0" borderId="81" xfId="9" applyNumberFormat="1" applyFont="1" applyBorder="1" applyAlignment="1">
      <alignment horizontal="center"/>
    </xf>
    <xf numFmtId="38" fontId="24" fillId="0" borderId="82" xfId="9" applyNumberFormat="1" applyFont="1" applyBorder="1" applyAlignment="1">
      <alignment horizontal="center"/>
    </xf>
    <xf numFmtId="38" fontId="24" fillId="0" borderId="83" xfId="9" applyNumberFormat="1" applyFont="1" applyBorder="1" applyAlignment="1">
      <alignment horizontal="center"/>
    </xf>
    <xf numFmtId="38" fontId="24" fillId="0" borderId="84" xfId="9" applyNumberFormat="1" applyFont="1" applyBorder="1" applyAlignment="1">
      <alignment horizontal="center"/>
    </xf>
    <xf numFmtId="38" fontId="26" fillId="0" borderId="85" xfId="9" applyNumberFormat="1" applyFont="1" applyBorder="1" applyAlignment="1">
      <alignment horizontal="center"/>
    </xf>
    <xf numFmtId="38" fontId="24" fillId="21" borderId="83" xfId="9" applyNumberFormat="1" applyFont="1" applyFill="1" applyBorder="1" applyAlignment="1">
      <alignment horizontal="center"/>
    </xf>
    <xf numFmtId="38" fontId="26" fillId="0" borderId="79" xfId="9" applyNumberFormat="1" applyFont="1" applyBorder="1" applyAlignment="1">
      <alignment horizontal="center"/>
    </xf>
    <xf numFmtId="38" fontId="24" fillId="0" borderId="86" xfId="9" applyNumberFormat="1" applyFont="1" applyBorder="1" applyAlignment="1">
      <alignment horizontal="center"/>
    </xf>
    <xf numFmtId="38" fontId="24" fillId="0" borderId="85" xfId="9" applyNumberFormat="1" applyFont="1" applyBorder="1" applyAlignment="1">
      <alignment horizontal="center"/>
    </xf>
    <xf numFmtId="38" fontId="24" fillId="0" borderId="87" xfId="9" applyNumberFormat="1" applyFont="1" applyBorder="1" applyAlignment="1">
      <alignment horizontal="center"/>
    </xf>
    <xf numFmtId="38" fontId="26" fillId="0" borderId="20" xfId="9" applyNumberFormat="1" applyFont="1" applyBorder="1" applyAlignment="1">
      <alignment horizontal="center"/>
    </xf>
    <xf numFmtId="38" fontId="26" fillId="0" borderId="88" xfId="9" applyNumberFormat="1" applyFont="1" applyBorder="1" applyAlignment="1">
      <alignment horizontal="center"/>
    </xf>
    <xf numFmtId="38" fontId="26" fillId="0" borderId="89" xfId="9" applyNumberFormat="1" applyFont="1" applyBorder="1" applyAlignment="1">
      <alignment horizontal="center"/>
    </xf>
    <xf numFmtId="38" fontId="26" fillId="0" borderId="90" xfId="9" applyNumberFormat="1" applyFont="1" applyBorder="1" applyAlignment="1">
      <alignment horizontal="center"/>
    </xf>
    <xf numFmtId="38" fontId="26" fillId="0" borderId="91" xfId="9" applyNumberFormat="1" applyFont="1" applyBorder="1" applyAlignment="1">
      <alignment horizontal="center"/>
    </xf>
    <xf numFmtId="38" fontId="26" fillId="0" borderId="13" xfId="9" applyNumberFormat="1" applyFont="1" applyBorder="1" applyAlignment="1">
      <alignment horizontal="center"/>
    </xf>
    <xf numFmtId="38" fontId="26" fillId="21" borderId="90" xfId="9" applyNumberFormat="1" applyFont="1" applyFill="1" applyBorder="1" applyAlignment="1">
      <alignment horizontal="center"/>
    </xf>
    <xf numFmtId="38" fontId="26" fillId="0" borderId="0" xfId="9" applyNumberFormat="1" applyFont="1" applyAlignment="1">
      <alignment horizontal="center"/>
    </xf>
    <xf numFmtId="38" fontId="26" fillId="0" borderId="12" xfId="9" applyNumberFormat="1" applyFont="1" applyBorder="1" applyAlignment="1">
      <alignment horizontal="center"/>
    </xf>
    <xf numFmtId="38" fontId="26" fillId="0" borderId="92" xfId="9" applyNumberFormat="1" applyFont="1" applyBorder="1" applyAlignment="1">
      <alignment horizontal="center"/>
    </xf>
    <xf numFmtId="38" fontId="26" fillId="0" borderId="93" xfId="9" applyNumberFormat="1" applyFont="1" applyBorder="1" applyAlignment="1">
      <alignment horizontal="center"/>
    </xf>
    <xf numFmtId="38" fontId="24" fillId="0" borderId="94" xfId="9" applyNumberFormat="1" applyFont="1" applyBorder="1" applyAlignment="1">
      <alignment horizontal="center"/>
    </xf>
    <xf numFmtId="1" fontId="24" fillId="0" borderId="42" xfId="9" applyNumberFormat="1" applyFont="1" applyBorder="1" applyAlignment="1">
      <alignment horizontal="center"/>
    </xf>
    <xf numFmtId="38" fontId="26" fillId="0" borderId="95" xfId="9" applyNumberFormat="1" applyFont="1" applyBorder="1" applyAlignment="1">
      <alignment horizontal="center"/>
    </xf>
    <xf numFmtId="38" fontId="26" fillId="0" borderId="96" xfId="9" applyNumberFormat="1" applyFont="1" applyBorder="1" applyAlignment="1">
      <alignment horizontal="center"/>
    </xf>
    <xf numFmtId="38" fontId="24" fillId="0" borderId="97" xfId="9" applyNumberFormat="1" applyFont="1" applyBorder="1" applyAlignment="1">
      <alignment horizontal="center"/>
    </xf>
    <xf numFmtId="38" fontId="24" fillId="0" borderId="98" xfId="9" applyNumberFormat="1" applyFont="1" applyBorder="1" applyAlignment="1">
      <alignment horizontal="center"/>
    </xf>
    <xf numFmtId="38" fontId="24" fillId="0" borderId="99" xfId="9" applyNumberFormat="1" applyFont="1" applyBorder="1" applyAlignment="1">
      <alignment horizontal="center"/>
    </xf>
    <xf numFmtId="38" fontId="26" fillId="0" borderId="14" xfId="9" applyNumberFormat="1" applyFont="1" applyBorder="1" applyAlignment="1">
      <alignment horizontal="center"/>
    </xf>
    <xf numFmtId="38" fontId="26" fillId="0" borderId="3" xfId="9" applyNumberFormat="1" applyFont="1" applyBorder="1" applyAlignment="1">
      <alignment horizontal="center"/>
    </xf>
    <xf numFmtId="38" fontId="24" fillId="0" borderId="16" xfId="9" applyNumberFormat="1" applyFont="1" applyBorder="1" applyAlignment="1">
      <alignment horizontal="center"/>
    </xf>
    <xf numFmtId="38" fontId="24" fillId="0" borderId="92" xfId="9" applyNumberFormat="1" applyFont="1" applyBorder="1" applyAlignment="1">
      <alignment horizontal="center"/>
    </xf>
    <xf numFmtId="38" fontId="24" fillId="0" borderId="14" xfId="9" applyNumberFormat="1" applyFont="1" applyBorder="1" applyAlignment="1">
      <alignment horizontal="center"/>
    </xf>
    <xf numFmtId="38" fontId="24" fillId="0" borderId="100" xfId="9" applyNumberFormat="1" applyFont="1" applyBorder="1" applyAlignment="1">
      <alignment horizontal="center"/>
    </xf>
    <xf numFmtId="38" fontId="26" fillId="0" borderId="101" xfId="9" applyNumberFormat="1" applyFont="1" applyBorder="1" applyAlignment="1">
      <alignment horizontal="center"/>
    </xf>
    <xf numFmtId="38" fontId="24" fillId="0" borderId="102" xfId="9" applyNumberFormat="1" applyFont="1" applyBorder="1" applyAlignment="1">
      <alignment horizontal="center"/>
    </xf>
    <xf numFmtId="38" fontId="26" fillId="0" borderId="73" xfId="9" applyNumberFormat="1" applyFont="1" applyBorder="1" applyAlignment="1">
      <alignment horizontal="center"/>
    </xf>
    <xf numFmtId="38" fontId="24" fillId="0" borderId="69" xfId="9" applyNumberFormat="1" applyFont="1" applyBorder="1" applyAlignment="1">
      <alignment horizontal="center"/>
    </xf>
    <xf numFmtId="38" fontId="26" fillId="0" borderId="17" xfId="9" applyNumberFormat="1" applyFont="1" applyBorder="1" applyAlignment="1">
      <alignment horizontal="center"/>
    </xf>
    <xf numFmtId="38" fontId="26" fillId="0" borderId="103" xfId="9" applyNumberFormat="1" applyFont="1" applyBorder="1" applyAlignment="1">
      <alignment horizontal="center"/>
    </xf>
    <xf numFmtId="38" fontId="24" fillId="0" borderId="9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center"/>
    </xf>
    <xf numFmtId="38" fontId="24" fillId="0" borderId="90" xfId="9" applyNumberFormat="1" applyFont="1" applyBorder="1" applyAlignment="1">
      <alignment horizontal="center"/>
    </xf>
    <xf numFmtId="38" fontId="24" fillId="0" borderId="12" xfId="9" applyNumberFormat="1" applyFont="1" applyBorder="1" applyAlignment="1">
      <alignment horizontal="center"/>
    </xf>
    <xf numFmtId="38" fontId="24" fillId="0" borderId="89" xfId="9" applyNumberFormat="1" applyFont="1" applyBorder="1" applyAlignment="1">
      <alignment horizontal="center"/>
    </xf>
    <xf numFmtId="38" fontId="24" fillId="0" borderId="13" xfId="9" applyNumberFormat="1" applyFont="1" applyBorder="1" applyAlignment="1">
      <alignment horizontal="center"/>
    </xf>
    <xf numFmtId="38" fontId="24" fillId="0" borderId="93" xfId="9" applyNumberFormat="1" applyFont="1" applyBorder="1" applyAlignment="1">
      <alignment horizontal="center"/>
    </xf>
    <xf numFmtId="38" fontId="26" fillId="0" borderId="104" xfId="9" applyNumberFormat="1" applyFont="1" applyBorder="1" applyAlignment="1">
      <alignment horizontal="center"/>
    </xf>
    <xf numFmtId="38" fontId="24" fillId="0" borderId="105" xfId="9" applyNumberFormat="1" applyFont="1" applyBorder="1" applyAlignment="1">
      <alignment horizontal="center"/>
    </xf>
    <xf numFmtId="38" fontId="24" fillId="0" borderId="46" xfId="9" applyNumberFormat="1" applyFont="1" applyBorder="1" applyAlignment="1">
      <alignment horizontal="center"/>
    </xf>
    <xf numFmtId="38" fontId="24" fillId="21" borderId="90" xfId="9" applyNumberFormat="1" applyFont="1" applyFill="1" applyBorder="1" applyAlignment="1">
      <alignment horizontal="center"/>
    </xf>
    <xf numFmtId="38" fontId="26" fillId="0" borderId="107" xfId="9" applyNumberFormat="1" applyFont="1" applyBorder="1" applyAlignment="1">
      <alignment horizontal="center"/>
    </xf>
    <xf numFmtId="38" fontId="26" fillId="0" borderId="108" xfId="9" applyNumberFormat="1" applyFont="1" applyBorder="1" applyAlignment="1">
      <alignment horizontal="center"/>
    </xf>
    <xf numFmtId="38" fontId="26" fillId="0" borderId="109" xfId="9" applyNumberFormat="1" applyFont="1" applyBorder="1" applyAlignment="1">
      <alignment horizontal="center"/>
    </xf>
    <xf numFmtId="38" fontId="26" fillId="0" borderId="110" xfId="9" applyNumberFormat="1" applyFont="1" applyBorder="1" applyAlignment="1">
      <alignment horizontal="center"/>
    </xf>
    <xf numFmtId="38" fontId="26" fillId="0" borderId="111" xfId="9" applyNumberFormat="1" applyFont="1" applyBorder="1" applyAlignment="1">
      <alignment horizontal="center"/>
    </xf>
    <xf numFmtId="38" fontId="26" fillId="21" borderId="110" xfId="9" applyNumberFormat="1" applyFont="1" applyFill="1" applyBorder="1" applyAlignment="1">
      <alignment horizontal="center"/>
    </xf>
    <xf numFmtId="38" fontId="26" fillId="0" borderId="106" xfId="9" applyNumberFormat="1" applyFont="1" applyBorder="1" applyAlignment="1">
      <alignment horizontal="center"/>
    </xf>
    <xf numFmtId="38" fontId="26" fillId="0" borderId="112" xfId="9" applyNumberFormat="1" applyFont="1" applyBorder="1" applyAlignment="1">
      <alignment horizontal="center"/>
    </xf>
    <xf numFmtId="38" fontId="26" fillId="0" borderId="113" xfId="9" applyNumberFormat="1" applyFont="1" applyBorder="1" applyAlignment="1">
      <alignment horizontal="center"/>
    </xf>
    <xf numFmtId="38" fontId="24" fillId="0" borderId="95" xfId="9" applyNumberFormat="1" applyFont="1" applyBorder="1" applyAlignment="1">
      <alignment horizontal="center"/>
    </xf>
    <xf numFmtId="38" fontId="24" fillId="0" borderId="96" xfId="9" applyNumberFormat="1" applyFont="1" applyBorder="1" applyAlignment="1">
      <alignment horizontal="center"/>
    </xf>
    <xf numFmtId="38" fontId="24" fillId="21" borderId="98" xfId="9" applyNumberFormat="1" applyFont="1" applyFill="1" applyBorder="1" applyAlignment="1">
      <alignment horizontal="center"/>
    </xf>
    <xf numFmtId="38" fontId="24" fillId="0" borderId="3" xfId="9" applyNumberFormat="1" applyFont="1" applyBorder="1" applyAlignment="1">
      <alignment horizontal="center"/>
    </xf>
    <xf numFmtId="38" fontId="26" fillId="21" borderId="57" xfId="9" applyNumberFormat="1" applyFont="1" applyFill="1" applyBorder="1" applyAlignment="1">
      <alignment horizontal="center"/>
    </xf>
    <xf numFmtId="38" fontId="26" fillId="0" borderId="114" xfId="9" applyNumberFormat="1" applyFont="1" applyBorder="1" applyAlignment="1">
      <alignment horizontal="center"/>
    </xf>
    <xf numFmtId="38" fontId="26" fillId="0" borderId="115" xfId="9" applyNumberFormat="1" applyFont="1" applyBorder="1" applyAlignment="1">
      <alignment horizontal="center"/>
    </xf>
    <xf numFmtId="38" fontId="26" fillId="0" borderId="116" xfId="9" applyNumberFormat="1" applyFont="1" applyBorder="1" applyAlignment="1">
      <alignment horizontal="center"/>
    </xf>
    <xf numFmtId="38" fontId="26" fillId="0" borderId="117" xfId="9" applyNumberFormat="1" applyFont="1" applyBorder="1" applyAlignment="1">
      <alignment horizontal="center"/>
    </xf>
    <xf numFmtId="38" fontId="26" fillId="0" borderId="118" xfId="9" applyNumberFormat="1" applyFont="1" applyBorder="1" applyAlignment="1">
      <alignment horizontal="center"/>
    </xf>
    <xf numFmtId="38" fontId="26" fillId="0" borderId="119" xfId="9" applyNumberFormat="1" applyFont="1" applyBorder="1" applyAlignment="1">
      <alignment horizontal="center"/>
    </xf>
    <xf numFmtId="38" fontId="26" fillId="0" borderId="10" xfId="9" applyNumberFormat="1" applyFont="1" applyBorder="1" applyAlignment="1">
      <alignment horizontal="center"/>
    </xf>
    <xf numFmtId="38" fontId="26" fillId="0" borderId="120" xfId="9" applyNumberFormat="1" applyFont="1" applyBorder="1" applyAlignment="1">
      <alignment horizontal="center"/>
    </xf>
    <xf numFmtId="38" fontId="26" fillId="0" borderId="174" xfId="9" applyNumberFormat="1" applyFont="1" applyBorder="1" applyAlignment="1">
      <alignment horizontal="center"/>
    </xf>
    <xf numFmtId="38" fontId="24" fillId="0" borderId="122" xfId="10" applyNumberFormat="1" applyFont="1" applyBorder="1" applyAlignment="1">
      <alignment vertical="top"/>
    </xf>
    <xf numFmtId="38" fontId="26" fillId="0" borderId="123" xfId="9" applyNumberFormat="1" applyFont="1" applyBorder="1" applyAlignment="1">
      <alignment horizontal="center"/>
    </xf>
    <xf numFmtId="38" fontId="24" fillId="0" borderId="121" xfId="9" applyNumberFormat="1" applyFont="1" applyBorder="1" applyAlignment="1">
      <alignment horizontal="center"/>
    </xf>
    <xf numFmtId="38" fontId="24" fillId="0" borderId="175" xfId="9" applyNumberFormat="1" applyFont="1" applyBorder="1" applyAlignment="1">
      <alignment horizontal="center"/>
    </xf>
    <xf numFmtId="38" fontId="26" fillId="0" borderId="125" xfId="9" applyNumberFormat="1" applyFont="1" applyBorder="1" applyAlignment="1">
      <alignment horizontal="center"/>
    </xf>
    <xf numFmtId="38" fontId="24" fillId="0" borderId="126" xfId="9" applyNumberFormat="1" applyFont="1" applyBorder="1" applyAlignment="1">
      <alignment horizontal="center"/>
    </xf>
    <xf numFmtId="38" fontId="24" fillId="21" borderId="78" xfId="9" applyNumberFormat="1" applyFont="1" applyFill="1" applyBorder="1" applyAlignment="1">
      <alignment horizontal="center"/>
    </xf>
    <xf numFmtId="38" fontId="24" fillId="0" borderId="124" xfId="9" applyNumberFormat="1" applyFont="1" applyBorder="1" applyAlignment="1">
      <alignment horizontal="center"/>
    </xf>
    <xf numFmtId="38" fontId="26" fillId="0" borderId="121" xfId="9" applyNumberFormat="1" applyFont="1" applyBorder="1" applyAlignment="1">
      <alignment horizontal="center"/>
    </xf>
    <xf numFmtId="38" fontId="24" fillId="0" borderId="127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horizontal="left" vertical="top"/>
    </xf>
    <xf numFmtId="38" fontId="24" fillId="0" borderId="37" xfId="9" applyNumberFormat="1" applyFont="1" applyBorder="1" applyAlignment="1">
      <alignment horizontal="center"/>
    </xf>
    <xf numFmtId="38" fontId="24" fillId="0" borderId="176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vertical="top"/>
    </xf>
    <xf numFmtId="38" fontId="24" fillId="0" borderId="125" xfId="9" applyNumberFormat="1" applyFont="1" applyBorder="1" applyAlignment="1">
      <alignment horizontal="center"/>
    </xf>
    <xf numFmtId="38" fontId="24" fillId="0" borderId="80" xfId="10" applyNumberFormat="1" applyFont="1" applyBorder="1" applyAlignment="1">
      <alignment vertical="top"/>
    </xf>
    <xf numFmtId="38" fontId="24" fillId="0" borderId="79" xfId="9" applyNumberFormat="1" applyFont="1" applyBorder="1" applyAlignment="1">
      <alignment horizontal="center"/>
    </xf>
    <xf numFmtId="38" fontId="24" fillId="0" borderId="177" xfId="9" applyNumberFormat="1" applyFont="1" applyBorder="1" applyAlignment="1">
      <alignment horizontal="center"/>
    </xf>
    <xf numFmtId="38" fontId="26" fillId="0" borderId="178" xfId="9" applyNumberFormat="1" applyFont="1" applyBorder="1" applyAlignment="1">
      <alignment horizontal="center"/>
    </xf>
    <xf numFmtId="38" fontId="26" fillId="0" borderId="179" xfId="9" applyNumberFormat="1" applyFont="1" applyBorder="1" applyAlignment="1">
      <alignment horizontal="center"/>
    </xf>
    <xf numFmtId="38" fontId="26" fillId="0" borderId="180" xfId="9" applyNumberFormat="1" applyFont="1" applyBorder="1" applyAlignment="1">
      <alignment horizontal="center"/>
    </xf>
    <xf numFmtId="38" fontId="26" fillId="0" borderId="148" xfId="9" applyNumberFormat="1" applyFont="1" applyBorder="1" applyAlignment="1">
      <alignment horizontal="center"/>
    </xf>
    <xf numFmtId="38" fontId="26" fillId="0" borderId="181" xfId="9" applyNumberFormat="1" applyFont="1" applyBorder="1" applyAlignment="1">
      <alignment horizontal="center"/>
    </xf>
    <xf numFmtId="38" fontId="26" fillId="21" borderId="179" xfId="9" applyNumberFormat="1" applyFont="1" applyFill="1" applyBorder="1" applyAlignment="1">
      <alignment horizontal="center"/>
    </xf>
    <xf numFmtId="38" fontId="26" fillId="0" borderId="6" xfId="9" applyNumberFormat="1" applyFont="1" applyBorder="1" applyAlignment="1">
      <alignment horizontal="center"/>
    </xf>
    <xf numFmtId="38" fontId="26" fillId="0" borderId="150" xfId="9" applyNumberFormat="1" applyFont="1" applyBorder="1" applyAlignment="1">
      <alignment horizontal="center"/>
    </xf>
    <xf numFmtId="38" fontId="26" fillId="0" borderId="170" xfId="9" applyNumberFormat="1" applyFont="1" applyBorder="1" applyAlignment="1">
      <alignment horizontal="center"/>
    </xf>
    <xf numFmtId="38" fontId="26" fillId="0" borderId="72" xfId="9" applyNumberFormat="1" applyFont="1" applyBorder="1" applyAlignment="1">
      <alignment horizontal="center"/>
    </xf>
    <xf numFmtId="38" fontId="26" fillId="0" borderId="122" xfId="9" applyNumberFormat="1" applyFont="1" applyBorder="1" applyAlignment="1">
      <alignment horizontal="center"/>
    </xf>
    <xf numFmtId="38" fontId="26" fillId="0" borderId="126" xfId="9" applyNumberFormat="1" applyFont="1" applyBorder="1" applyAlignment="1">
      <alignment horizontal="center"/>
    </xf>
    <xf numFmtId="38" fontId="26" fillId="0" borderId="78" xfId="9" applyNumberFormat="1" applyFont="1" applyBorder="1" applyAlignment="1">
      <alignment horizontal="center"/>
    </xf>
    <xf numFmtId="38" fontId="24" fillId="0" borderId="129" xfId="9" applyNumberFormat="1" applyFont="1" applyBorder="1" applyAlignment="1">
      <alignment horizontal="center"/>
    </xf>
    <xf numFmtId="38" fontId="26" fillId="0" borderId="128" xfId="9" applyNumberFormat="1" applyFont="1" applyBorder="1" applyAlignment="1">
      <alignment horizontal="center"/>
    </xf>
    <xf numFmtId="38" fontId="24" fillId="0" borderId="130" xfId="9" applyNumberFormat="1" applyFont="1" applyBorder="1" applyAlignment="1">
      <alignment horizontal="center"/>
    </xf>
    <xf numFmtId="38" fontId="26" fillId="0" borderId="131" xfId="9" applyNumberFormat="1" applyFont="1" applyBorder="1" applyAlignment="1">
      <alignment horizontal="center"/>
    </xf>
    <xf numFmtId="38" fontId="24" fillId="0" borderId="132" xfId="9" applyNumberFormat="1" applyFont="1" applyBorder="1" applyAlignment="1">
      <alignment horizontal="center"/>
    </xf>
    <xf numFmtId="38" fontId="24" fillId="21" borderId="129" xfId="9" applyNumberFormat="1" applyFont="1" applyFill="1" applyBorder="1" applyAlignment="1">
      <alignment horizontal="center"/>
    </xf>
    <xf numFmtId="38" fontId="26" fillId="0" borderId="133" xfId="9" applyNumberFormat="1" applyFont="1" applyBorder="1" applyAlignment="1">
      <alignment horizontal="center"/>
    </xf>
    <xf numFmtId="38" fontId="24" fillId="0" borderId="134" xfId="9" applyNumberFormat="1" applyFont="1" applyBorder="1" applyAlignment="1">
      <alignment horizontal="center"/>
    </xf>
    <xf numFmtId="38" fontId="24" fillId="0" borderId="135" xfId="9" applyNumberFormat="1" applyFont="1" applyBorder="1" applyAlignment="1">
      <alignment horizontal="center"/>
    </xf>
    <xf numFmtId="38" fontId="26" fillId="0" borderId="82" xfId="9" applyNumberFormat="1" applyFont="1" applyBorder="1" applyAlignment="1">
      <alignment horizontal="center"/>
    </xf>
    <xf numFmtId="38" fontId="26" fillId="0" borderId="83" xfId="9" applyNumberFormat="1" applyFont="1" applyBorder="1" applyAlignment="1">
      <alignment horizontal="center"/>
    </xf>
    <xf numFmtId="38" fontId="26" fillId="0" borderId="140" xfId="9" applyNumberFormat="1" applyFont="1" applyBorder="1" applyAlignment="1">
      <alignment horizontal="center"/>
    </xf>
    <xf numFmtId="38" fontId="26" fillId="0" borderId="136" xfId="9" applyNumberFormat="1" applyFont="1" applyBorder="1" applyAlignment="1">
      <alignment horizontal="center"/>
    </xf>
    <xf numFmtId="38" fontId="26" fillId="0" borderId="138" xfId="9" applyNumberFormat="1" applyFont="1" applyBorder="1" applyAlignment="1">
      <alignment horizontal="center"/>
    </xf>
    <xf numFmtId="38" fontId="26" fillId="0" borderId="137" xfId="9" applyNumberFormat="1" applyFont="1" applyBorder="1" applyAlignment="1">
      <alignment horizontal="center"/>
    </xf>
    <xf numFmtId="38" fontId="26" fillId="0" borderId="1" xfId="9" applyNumberFormat="1" applyFont="1" applyBorder="1" applyAlignment="1">
      <alignment horizontal="center"/>
    </xf>
    <xf numFmtId="38" fontId="26" fillId="21" borderId="92" xfId="9" applyNumberFormat="1" applyFont="1" applyFill="1" applyBorder="1" applyAlignment="1">
      <alignment horizontal="center"/>
    </xf>
    <xf numFmtId="38" fontId="26" fillId="0" borderId="5" xfId="9" applyNumberFormat="1" applyFont="1" applyBorder="1" applyAlignment="1">
      <alignment horizontal="center"/>
    </xf>
    <xf numFmtId="38" fontId="26" fillId="0" borderId="19" xfId="9" applyNumberFormat="1" applyFont="1" applyBorder="1" applyAlignment="1">
      <alignment horizontal="center"/>
    </xf>
    <xf numFmtId="38" fontId="26" fillId="0" borderId="139" xfId="9" applyNumberFormat="1" applyFont="1" applyBorder="1" applyAlignment="1">
      <alignment horizontal="center"/>
    </xf>
    <xf numFmtId="38" fontId="26" fillId="0" borderId="15" xfId="9" applyNumberFormat="1" applyFont="1" applyBorder="1" applyAlignment="1">
      <alignment horizontal="center"/>
    </xf>
    <xf numFmtId="38" fontId="26" fillId="21" borderId="138" xfId="9" applyNumberFormat="1" applyFont="1" applyFill="1" applyBorder="1" applyAlignment="1">
      <alignment horizontal="center"/>
    </xf>
    <xf numFmtId="38" fontId="24" fillId="0" borderId="38" xfId="9" applyNumberFormat="1" applyFont="1" applyBorder="1" applyAlignment="1">
      <alignment horizontal="left" vertical="top"/>
    </xf>
    <xf numFmtId="38" fontId="26" fillId="21" borderId="72" xfId="9" applyNumberFormat="1" applyFont="1" applyFill="1" applyBorder="1" applyAlignment="1">
      <alignment horizontal="center"/>
    </xf>
    <xf numFmtId="38" fontId="26" fillId="0" borderId="74" xfId="9" applyNumberFormat="1" applyFont="1" applyBorder="1" applyAlignment="1">
      <alignment horizontal="center"/>
    </xf>
    <xf numFmtId="38" fontId="26" fillId="0" borderId="76" xfId="9" applyNumberFormat="1" applyFont="1" applyBorder="1" applyAlignment="1">
      <alignment horizontal="center"/>
    </xf>
    <xf numFmtId="38" fontId="26" fillId="0" borderId="176" xfId="9" applyNumberFormat="1" applyFont="1" applyBorder="1" applyAlignment="1">
      <alignment horizontal="center"/>
    </xf>
    <xf numFmtId="38" fontId="26" fillId="21" borderId="40" xfId="9" applyNumberFormat="1" applyFont="1" applyFill="1" applyBorder="1" applyAlignment="1">
      <alignment horizontal="center"/>
    </xf>
    <xf numFmtId="38" fontId="26" fillId="0" borderId="44" xfId="9" applyNumberFormat="1" applyFont="1" applyBorder="1" applyAlignment="1">
      <alignment horizontal="center"/>
    </xf>
    <xf numFmtId="38" fontId="24" fillId="0" borderId="133" xfId="9" applyNumberFormat="1" applyFont="1" applyBorder="1" applyAlignment="1">
      <alignment horizontal="center"/>
    </xf>
    <xf numFmtId="38" fontId="24" fillId="0" borderId="131" xfId="9" applyNumberFormat="1" applyFont="1" applyBorder="1" applyAlignment="1">
      <alignment horizontal="center"/>
    </xf>
    <xf numFmtId="38" fontId="24" fillId="0" borderId="80" xfId="9" applyNumberFormat="1" applyFont="1" applyBorder="1" applyAlignment="1">
      <alignment horizontal="left" vertical="top"/>
    </xf>
    <xf numFmtId="38" fontId="26" fillId="0" borderId="177" xfId="9" applyNumberFormat="1" applyFont="1" applyBorder="1" applyAlignment="1">
      <alignment horizontal="center"/>
    </xf>
    <xf numFmtId="38" fontId="26" fillId="21" borderId="82" xfId="9" applyNumberFormat="1" applyFont="1" applyFill="1" applyBorder="1" applyAlignment="1">
      <alignment horizontal="center"/>
    </xf>
    <xf numFmtId="38" fontId="26" fillId="0" borderId="84" xfId="9" applyNumberFormat="1" applyFont="1" applyBorder="1" applyAlignment="1">
      <alignment horizontal="center"/>
    </xf>
    <xf numFmtId="38" fontId="26" fillId="0" borderId="86" xfId="9" applyNumberFormat="1" applyFont="1" applyBorder="1" applyAlignment="1">
      <alignment horizontal="center"/>
    </xf>
    <xf numFmtId="38" fontId="26" fillId="0" borderId="87" xfId="9" applyNumberFormat="1" applyFont="1" applyBorder="1" applyAlignment="1">
      <alignment horizontal="center"/>
    </xf>
    <xf numFmtId="38" fontId="24" fillId="0" borderId="70" xfId="9" applyNumberFormat="1" applyFont="1" applyBorder="1" applyAlignment="1">
      <alignment horizontal="left" vertical="top"/>
    </xf>
    <xf numFmtId="38" fontId="24" fillId="0" borderId="101" xfId="9" applyNumberFormat="1" applyFont="1" applyBorder="1" applyAlignment="1">
      <alignment horizontal="center"/>
    </xf>
    <xf numFmtId="38" fontId="24" fillId="0" borderId="182" xfId="9" applyNumberFormat="1" applyFont="1" applyBorder="1" applyAlignment="1">
      <alignment horizontal="center"/>
    </xf>
    <xf numFmtId="38" fontId="24" fillId="0" borderId="122" xfId="9" applyNumberFormat="1" applyFont="1" applyBorder="1" applyAlignment="1">
      <alignment horizontal="left" vertical="top"/>
    </xf>
    <xf numFmtId="38" fontId="24" fillId="0" borderId="183" xfId="9" applyNumberFormat="1" applyFont="1" applyBorder="1" applyAlignment="1">
      <alignment horizontal="center"/>
    </xf>
    <xf numFmtId="38" fontId="24" fillId="0" borderId="184" xfId="9" applyNumberFormat="1" applyFont="1" applyBorder="1" applyAlignment="1">
      <alignment horizontal="center"/>
    </xf>
    <xf numFmtId="38" fontId="24" fillId="0" borderId="185" xfId="9" applyNumberFormat="1" applyFont="1" applyBorder="1" applyAlignment="1">
      <alignment horizontal="center"/>
    </xf>
    <xf numFmtId="38" fontId="24" fillId="0" borderId="186" xfId="9" applyNumberFormat="1" applyFont="1" applyBorder="1" applyAlignment="1">
      <alignment horizontal="center"/>
    </xf>
    <xf numFmtId="38" fontId="26" fillId="0" borderId="97" xfId="9" applyNumberFormat="1" applyFont="1" applyBorder="1" applyAlignment="1">
      <alignment horizontal="center"/>
    </xf>
    <xf numFmtId="38" fontId="26" fillId="0" borderId="98" xfId="9" applyNumberFormat="1" applyFont="1" applyBorder="1" applyAlignment="1">
      <alignment horizontal="center"/>
    </xf>
    <xf numFmtId="38" fontId="26" fillId="0" borderId="99" xfId="9" applyNumberFormat="1" applyFont="1" applyBorder="1" applyAlignment="1">
      <alignment horizontal="center"/>
    </xf>
    <xf numFmtId="38" fontId="26" fillId="21" borderId="98" xfId="9" applyNumberFormat="1" applyFont="1" applyFill="1" applyBorder="1" applyAlignment="1">
      <alignment horizontal="center"/>
    </xf>
    <xf numFmtId="38" fontId="26" fillId="0" borderId="16" xfId="9" applyNumberFormat="1" applyFont="1" applyBorder="1" applyAlignment="1">
      <alignment horizontal="center"/>
    </xf>
    <xf numFmtId="38" fontId="26" fillId="0" borderId="14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left"/>
    </xf>
    <xf numFmtId="171" fontId="26" fillId="0" borderId="0" xfId="9" applyNumberFormat="1" applyFont="1" applyAlignment="1">
      <alignment horizontal="left"/>
    </xf>
    <xf numFmtId="171" fontId="24" fillId="22" borderId="0" xfId="9" applyNumberFormat="1" applyFont="1" applyFill="1" applyAlignment="1">
      <alignment horizontal="left"/>
    </xf>
    <xf numFmtId="171" fontId="24" fillId="6" borderId="0" xfId="9" applyNumberFormat="1" applyFont="1" applyFill="1" applyAlignment="1">
      <alignment horizontal="left"/>
    </xf>
    <xf numFmtId="171" fontId="24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4" fillId="2" borderId="3" xfId="0" applyFont="1" applyFill="1" applyBorder="1" applyAlignment="1">
      <alignment vertical="center"/>
    </xf>
    <xf numFmtId="0" fontId="34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8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1" fillId="47" borderId="0" xfId="0" applyFont="1" applyFill="1"/>
    <xf numFmtId="168" fontId="0" fillId="0" borderId="2" xfId="0" applyNumberFormat="1" applyBorder="1"/>
    <xf numFmtId="0" fontId="31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3" fillId="0" borderId="0" xfId="0" applyFont="1"/>
    <xf numFmtId="0" fontId="102" fillId="2" borderId="0" xfId="0" applyFont="1" applyFill="1" applyBorder="1" applyAlignment="1">
      <alignment horizontal="left" vertical="center"/>
    </xf>
    <xf numFmtId="168" fontId="18" fillId="20" borderId="0" xfId="0" applyNumberFormat="1" applyFont="1" applyFill="1" applyBorder="1"/>
    <xf numFmtId="168" fontId="18" fillId="0" borderId="0" xfId="0" applyNumberFormat="1" applyFont="1" applyBorder="1"/>
    <xf numFmtId="168" fontId="18" fillId="0" borderId="2" xfId="0" applyNumberFormat="1" applyFont="1" applyBorder="1"/>
    <xf numFmtId="0" fontId="102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3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6" fillId="0" borderId="0" xfId="0" applyNumberFormat="1" applyFont="1"/>
    <xf numFmtId="0" fontId="2" fillId="0" borderId="0" xfId="0" applyFont="1"/>
    <xf numFmtId="0" fontId="0" fillId="0" borderId="0" xfId="0" applyFill="1" applyBorder="1"/>
    <xf numFmtId="168" fontId="2" fillId="47" borderId="0" xfId="0" applyNumberFormat="1" applyFont="1" applyFill="1"/>
    <xf numFmtId="0" fontId="30" fillId="49" borderId="0" xfId="0" applyFont="1" applyFill="1"/>
    <xf numFmtId="9" fontId="30" fillId="49" borderId="0" xfId="1" applyFont="1" applyFill="1"/>
    <xf numFmtId="166" fontId="30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8" fillId="35" borderId="106" xfId="0" applyNumberFormat="1" applyFont="1" applyFill="1" applyBorder="1"/>
    <xf numFmtId="0" fontId="0" fillId="0" borderId="0" xfId="0"/>
    <xf numFmtId="168" fontId="17" fillId="0" borderId="0" xfId="0" applyNumberFormat="1" applyFont="1" applyFill="1"/>
    <xf numFmtId="0" fontId="0" fillId="0" borderId="0" xfId="0"/>
    <xf numFmtId="0" fontId="34" fillId="2" borderId="7" xfId="0" applyFont="1" applyFill="1" applyBorder="1" applyAlignment="1">
      <alignment horizontal="left" vertical="center"/>
    </xf>
    <xf numFmtId="0" fontId="31" fillId="47" borderId="8" xfId="0" applyFont="1" applyFill="1" applyBorder="1"/>
    <xf numFmtId="168" fontId="18" fillId="20" borderId="9" xfId="0" applyNumberFormat="1" applyFont="1" applyFill="1" applyBorder="1"/>
    <xf numFmtId="168" fontId="18" fillId="0" borderId="9" xfId="0" applyNumberFormat="1" applyFont="1" applyBorder="1"/>
    <xf numFmtId="168" fontId="18" fillId="0" borderId="8" xfId="0" applyNumberFormat="1" applyFont="1" applyBorder="1"/>
    <xf numFmtId="168" fontId="18" fillId="35" borderId="151" xfId="0" applyNumberFormat="1" applyFont="1" applyFill="1" applyBorder="1"/>
    <xf numFmtId="0" fontId="31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4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8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8" fillId="19" borderId="0" xfId="0" applyFont="1" applyFill="1"/>
    <xf numFmtId="168" fontId="18" fillId="19" borderId="0" xfId="0" applyNumberFormat="1" applyFont="1" applyFill="1" applyBorder="1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168" fontId="46" fillId="0" borderId="0" xfId="0" applyNumberFormat="1" applyFont="1" applyBorder="1" applyAlignment="1">
      <alignment horizontal="center" vertical="center" wrapText="1"/>
    </xf>
    <xf numFmtId="0" fontId="58" fillId="7" borderId="0" xfId="0" applyFont="1" applyFill="1"/>
    <xf numFmtId="166" fontId="38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8" fillId="35" borderId="0" xfId="0" applyNumberFormat="1" applyFont="1" applyFill="1"/>
    <xf numFmtId="181" fontId="7" fillId="5" borderId="0" xfId="0" applyNumberFormat="1" applyFont="1" applyFill="1"/>
    <xf numFmtId="168" fontId="46" fillId="0" borderId="0" xfId="0" applyNumberFormat="1" applyFont="1" applyBorder="1" applyAlignment="1">
      <alignment horizontal="center" vertical="center" wrapText="1"/>
    </xf>
    <xf numFmtId="0" fontId="31" fillId="47" borderId="0" xfId="0" applyFont="1" applyFill="1" applyBorder="1"/>
    <xf numFmtId="167" fontId="18" fillId="0" borderId="0" xfId="0" applyNumberFormat="1" applyFont="1" applyBorder="1" applyAlignment="1">
      <alignment horizontal="center"/>
    </xf>
    <xf numFmtId="167" fontId="18" fillId="35" borderId="0" xfId="0" applyNumberFormat="1" applyFont="1" applyFill="1" applyBorder="1" applyAlignment="1">
      <alignment horizontal="center"/>
    </xf>
    <xf numFmtId="167" fontId="35" fillId="19" borderId="0" xfId="0" applyNumberFormat="1" applyFont="1" applyFill="1" applyBorder="1" applyAlignment="1">
      <alignment horizontal="center"/>
    </xf>
    <xf numFmtId="167" fontId="18" fillId="19" borderId="0" xfId="0" applyNumberFormat="1" applyFont="1" applyFill="1" applyBorder="1" applyAlignment="1">
      <alignment horizontal="center"/>
    </xf>
    <xf numFmtId="167" fontId="18" fillId="0" borderId="0" xfId="0" applyNumberFormat="1" applyFont="1" applyBorder="1" applyAlignment="1">
      <alignment horizontal="center" vertical="center" wrapText="1"/>
    </xf>
    <xf numFmtId="167" fontId="18" fillId="7" borderId="0" xfId="0" applyNumberFormat="1" applyFont="1" applyFill="1" applyBorder="1" applyAlignment="1">
      <alignment horizontal="center" vertical="center" wrapText="1"/>
    </xf>
    <xf numFmtId="0" fontId="1" fillId="0" borderId="0" xfId="0" applyFont="1"/>
    <xf numFmtId="166" fontId="38" fillId="0" borderId="0" xfId="1" applyNumberFormat="1" applyFont="1"/>
    <xf numFmtId="166" fontId="17" fillId="0" borderId="0" xfId="1" applyNumberFormat="1" applyFont="1"/>
    <xf numFmtId="166" fontId="12" fillId="34" borderId="0" xfId="1" applyNumberFormat="1" applyFont="1" applyFill="1" applyBorder="1"/>
    <xf numFmtId="166" fontId="12" fillId="5" borderId="0" xfId="1" applyNumberFormat="1" applyFont="1" applyFill="1"/>
    <xf numFmtId="166" fontId="12" fillId="34" borderId="0" xfId="1" applyNumberFormat="1" applyFont="1" applyFill="1"/>
    <xf numFmtId="166" fontId="38" fillId="5" borderId="0" xfId="1" applyNumberFormat="1" applyFont="1" applyFill="1"/>
    <xf numFmtId="10" fontId="38" fillId="0" borderId="0" xfId="1" applyNumberFormat="1" applyFont="1"/>
    <xf numFmtId="10" fontId="12" fillId="34" borderId="0" xfId="1" applyNumberFormat="1" applyFont="1" applyFill="1" applyBorder="1"/>
    <xf numFmtId="10" fontId="38" fillId="35" borderId="0" xfId="1" applyNumberFormat="1" applyFont="1" applyFill="1"/>
    <xf numFmtId="0" fontId="38" fillId="5" borderId="0" xfId="6" applyFont="1" applyFill="1" applyAlignment="1">
      <alignment vertical="center"/>
    </xf>
    <xf numFmtId="0" fontId="52" fillId="5" borderId="0" xfId="6" applyFont="1" applyFill="1" applyAlignment="1">
      <alignment horizontal="center" vertical="center"/>
    </xf>
    <xf numFmtId="0" fontId="47" fillId="5" borderId="0" xfId="8" applyFill="1" applyAlignment="1">
      <alignment vertical="center"/>
    </xf>
    <xf numFmtId="165" fontId="84" fillId="39" borderId="113" xfId="0" applyNumberFormat="1" applyFont="1" applyFill="1" applyBorder="1" applyAlignment="1">
      <alignment horizontal="center" vertical="center"/>
    </xf>
    <xf numFmtId="165" fontId="84" fillId="39" borderId="106" xfId="0" applyNumberFormat="1" applyFont="1" applyFill="1" applyBorder="1" applyAlignment="1">
      <alignment horizontal="center" vertical="center"/>
    </xf>
    <xf numFmtId="165" fontId="84" fillId="39" borderId="146" xfId="0" applyNumberFormat="1" applyFont="1" applyFill="1" applyBorder="1" applyAlignment="1">
      <alignment horizontal="center" vertical="center"/>
    </xf>
    <xf numFmtId="165" fontId="84" fillId="12" borderId="68" xfId="0" applyNumberFormat="1" applyFont="1" applyFill="1" applyBorder="1" applyAlignment="1">
      <alignment horizontal="center" vertical="center"/>
    </xf>
    <xf numFmtId="165" fontId="84" fillId="12" borderId="166" xfId="0" applyNumberFormat="1" applyFont="1" applyFill="1" applyBorder="1" applyAlignment="1">
      <alignment horizontal="center" vertical="center"/>
    </xf>
    <xf numFmtId="0" fontId="80" fillId="0" borderId="9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3" fillId="10" borderId="93" xfId="0" applyFont="1" applyFill="1" applyBorder="1" applyAlignment="1">
      <alignment horizontal="center" vertical="center"/>
    </xf>
    <xf numFmtId="0" fontId="83" fillId="10" borderId="0" xfId="0" applyFont="1" applyFill="1" applyAlignment="1">
      <alignment horizontal="center" vertical="center"/>
    </xf>
    <xf numFmtId="165" fontId="19" fillId="39" borderId="19" xfId="0" applyNumberFormat="1" applyFont="1" applyFill="1" applyBorder="1" applyAlignment="1">
      <alignment horizontal="center" vertical="center"/>
    </xf>
    <xf numFmtId="165" fontId="19" fillId="39" borderId="5" xfId="0" applyNumberFormat="1" applyFont="1" applyFill="1" applyBorder="1" applyAlignment="1">
      <alignment horizontal="center" vertical="center"/>
    </xf>
    <xf numFmtId="165" fontId="19" fillId="39" borderId="15" xfId="0" applyNumberFormat="1" applyFont="1" applyFill="1" applyBorder="1" applyAlignment="1">
      <alignment horizontal="center" vertical="center"/>
    </xf>
    <xf numFmtId="165" fontId="19" fillId="39" borderId="12" xfId="0" applyNumberFormat="1" applyFont="1" applyFill="1" applyBorder="1" applyAlignment="1">
      <alignment horizontal="center" vertical="center"/>
    </xf>
    <xf numFmtId="165" fontId="19" fillId="39" borderId="0" xfId="0" applyNumberFormat="1" applyFont="1" applyFill="1" applyAlignment="1">
      <alignment horizontal="center" vertical="center"/>
    </xf>
    <xf numFmtId="0" fontId="42" fillId="2" borderId="93" xfId="0" applyFont="1" applyFill="1" applyBorder="1" applyAlignment="1" applyProtection="1">
      <alignment horizontal="center"/>
      <protection locked="0"/>
    </xf>
    <xf numFmtId="0" fontId="42" fillId="2" borderId="0" xfId="0" applyFont="1" applyFill="1" applyAlignment="1" applyProtection="1">
      <alignment horizontal="center"/>
      <protection locked="0"/>
    </xf>
    <xf numFmtId="0" fontId="42" fillId="2" borderId="26" xfId="0" applyFont="1" applyFill="1" applyBorder="1" applyAlignment="1" applyProtection="1">
      <alignment horizontal="center"/>
      <protection locked="0"/>
    </xf>
    <xf numFmtId="0" fontId="42" fillId="2" borderId="2" xfId="0" applyFont="1" applyFill="1" applyBorder="1" applyAlignment="1" applyProtection="1">
      <alignment horizontal="center"/>
      <protection locked="0"/>
    </xf>
    <xf numFmtId="0" fontId="42" fillId="2" borderId="7" xfId="0" applyFont="1" applyFill="1" applyBorder="1" applyAlignment="1" applyProtection="1">
      <alignment horizontal="center" wrapText="1"/>
      <protection locked="0"/>
    </xf>
    <xf numFmtId="0" fontId="42" fillId="2" borderId="8" xfId="0" applyFont="1" applyFill="1" applyBorder="1" applyAlignment="1" applyProtection="1">
      <alignment horizontal="center" wrapText="1"/>
      <protection locked="0"/>
    </xf>
    <xf numFmtId="0" fontId="68" fillId="34" borderId="59" xfId="0" applyFont="1" applyFill="1" applyBorder="1" applyAlignment="1" applyProtection="1">
      <alignment horizontal="center" wrapText="1"/>
      <protection locked="0"/>
    </xf>
    <xf numFmtId="0" fontId="68" fillId="34" borderId="26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wrapText="1"/>
      <protection locked="0"/>
    </xf>
    <xf numFmtId="0" fontId="42" fillId="11" borderId="8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vertical="center"/>
      <protection locked="0"/>
    </xf>
    <xf numFmtId="0" fontId="42" fillId="11" borderId="8" xfId="0" applyFont="1" applyFill="1" applyBorder="1" applyAlignment="1" applyProtection="1">
      <alignment horizontal="center" vertical="center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2" fontId="48" fillId="0" borderId="68" xfId="0" applyNumberFormat="1" applyFont="1" applyBorder="1" applyAlignment="1">
      <alignment horizontal="center"/>
    </xf>
    <xf numFmtId="2" fontId="48" fillId="0" borderId="166" xfId="0" applyNumberFormat="1" applyFont="1" applyBorder="1" applyAlignment="1">
      <alignment horizontal="center"/>
    </xf>
    <xf numFmtId="0" fontId="90" fillId="11" borderId="139" xfId="0" applyFont="1" applyFill="1" applyBorder="1" applyAlignment="1">
      <alignment horizontal="center" vertical="center"/>
    </xf>
    <xf numFmtId="0" fontId="90" fillId="11" borderId="167" xfId="0" applyFont="1" applyFill="1" applyBorder="1" applyAlignment="1">
      <alignment horizontal="center" vertical="center"/>
    </xf>
    <xf numFmtId="2" fontId="48" fillId="0" borderId="65" xfId="0" applyNumberFormat="1" applyFont="1" applyBorder="1" applyAlignment="1">
      <alignment horizontal="center"/>
    </xf>
    <xf numFmtId="2" fontId="48" fillId="0" borderId="168" xfId="0" applyNumberFormat="1" applyFont="1" applyBorder="1" applyAlignment="1">
      <alignment horizontal="center"/>
    </xf>
    <xf numFmtId="2" fontId="35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5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2" fillId="11" borderId="0" xfId="0" applyFont="1" applyFill="1" applyAlignment="1">
      <alignment horizontal="center" vertical="center"/>
    </xf>
    <xf numFmtId="0" fontId="91" fillId="10" borderId="93" xfId="0" applyFont="1" applyFill="1" applyBorder="1" applyAlignment="1">
      <alignment horizontal="center" vertical="center"/>
    </xf>
    <xf numFmtId="0" fontId="91" fillId="10" borderId="0" xfId="0" applyFont="1" applyFill="1" applyAlignment="1">
      <alignment horizontal="center" vertical="center"/>
    </xf>
    <xf numFmtId="0" fontId="91" fillId="11" borderId="93" xfId="0" applyFont="1" applyFill="1" applyBorder="1" applyAlignment="1">
      <alignment horizontal="center" vertical="center"/>
    </xf>
    <xf numFmtId="0" fontId="91" fillId="11" borderId="0" xfId="0" applyFont="1" applyFill="1" applyAlignment="1">
      <alignment horizontal="center" vertical="center"/>
    </xf>
    <xf numFmtId="0" fontId="49" fillId="14" borderId="0" xfId="0" applyFont="1" applyFill="1" applyAlignment="1">
      <alignment horizontal="center" vertical="center"/>
    </xf>
    <xf numFmtId="0" fontId="94" fillId="17" borderId="113" xfId="0" applyFont="1" applyFill="1" applyBorder="1" applyAlignment="1">
      <alignment horizontal="center" vertical="center"/>
    </xf>
    <xf numFmtId="0" fontId="94" fillId="17" borderId="106" xfId="0" applyFont="1" applyFill="1" applyBorder="1" applyAlignment="1">
      <alignment horizontal="center" vertical="center"/>
    </xf>
    <xf numFmtId="0" fontId="88" fillId="27" borderId="141" xfId="0" applyFont="1" applyFill="1" applyBorder="1" applyAlignment="1">
      <alignment horizontal="center"/>
    </xf>
    <xf numFmtId="0" fontId="88" fillId="27" borderId="106" xfId="0" applyFont="1" applyFill="1" applyBorder="1" applyAlignment="1">
      <alignment horizontal="center"/>
    </xf>
    <xf numFmtId="0" fontId="49" fillId="17" borderId="113" xfId="0" applyFont="1" applyFill="1" applyBorder="1" applyAlignment="1">
      <alignment horizontal="center" vertical="center"/>
    </xf>
    <xf numFmtId="0" fontId="49" fillId="17" borderId="106" xfId="0" applyFont="1" applyFill="1" applyBorder="1" applyAlignment="1">
      <alignment horizontal="center" vertical="center"/>
    </xf>
    <xf numFmtId="0" fontId="49" fillId="17" borderId="146" xfId="0" applyFont="1" applyFill="1" applyBorder="1" applyAlignment="1">
      <alignment horizontal="center" vertical="center"/>
    </xf>
    <xf numFmtId="0" fontId="94" fillId="17" borderId="146" xfId="0" applyFont="1" applyFill="1" applyBorder="1" applyAlignment="1">
      <alignment horizontal="center" vertical="center"/>
    </xf>
    <xf numFmtId="0" fontId="88" fillId="27" borderId="159" xfId="0" applyFont="1" applyFill="1" applyBorder="1" applyAlignment="1">
      <alignment horizontal="center"/>
    </xf>
    <xf numFmtId="10" fontId="60" fillId="5" borderId="93" xfId="1" applyNumberFormat="1" applyFont="1" applyFill="1" applyBorder="1" applyAlignment="1">
      <alignment horizontal="center" vertical="center"/>
    </xf>
    <xf numFmtId="10" fontId="60" fillId="5" borderId="0" xfId="1" applyNumberFormat="1" applyFont="1" applyFill="1" applyBorder="1" applyAlignment="1">
      <alignment horizontal="center" vertical="center"/>
    </xf>
    <xf numFmtId="10" fontId="60" fillId="5" borderId="145" xfId="1" applyNumberFormat="1" applyFont="1" applyFill="1" applyBorder="1" applyAlignment="1">
      <alignment horizontal="center" vertical="center"/>
    </xf>
    <xf numFmtId="0" fontId="31" fillId="11" borderId="59" xfId="0" applyFont="1" applyFill="1" applyBorder="1" applyAlignment="1">
      <alignment horizontal="center" vertical="center"/>
    </xf>
    <xf numFmtId="0" fontId="31" fillId="11" borderId="18" xfId="0" applyFont="1" applyFill="1" applyBorder="1" applyAlignment="1">
      <alignment horizontal="center" vertical="center"/>
    </xf>
    <xf numFmtId="10" fontId="59" fillId="29" borderId="26" xfId="1" applyNumberFormat="1" applyFont="1" applyFill="1" applyBorder="1" applyAlignment="1">
      <alignment horizontal="center" vertical="center"/>
    </xf>
    <xf numFmtId="10" fontId="59" fillId="29" borderId="2" xfId="1" applyNumberFormat="1" applyFont="1" applyFill="1" applyBorder="1" applyAlignment="1">
      <alignment horizontal="center" vertical="center"/>
    </xf>
    <xf numFmtId="10" fontId="59" fillId="29" borderId="144" xfId="1" applyNumberFormat="1" applyFont="1" applyFill="1" applyBorder="1" applyAlignment="1">
      <alignment horizontal="center" vertical="center"/>
    </xf>
    <xf numFmtId="0" fontId="66" fillId="11" borderId="7" xfId="0" applyFont="1" applyFill="1" applyBorder="1" applyAlignment="1">
      <alignment horizontal="center" vertical="center" wrapText="1"/>
    </xf>
    <xf numFmtId="0" fontId="66" fillId="11" borderId="8" xfId="0" applyFont="1" applyFill="1" applyBorder="1" applyAlignment="1">
      <alignment horizontal="center" vertical="center" wrapText="1"/>
    </xf>
    <xf numFmtId="0" fontId="66" fillId="11" borderId="59" xfId="0" applyFont="1" applyFill="1" applyBorder="1" applyAlignment="1">
      <alignment horizontal="center" vertical="center" wrapText="1"/>
    </xf>
    <xf numFmtId="0" fontId="66" fillId="11" borderId="143" xfId="0" applyFont="1" applyFill="1" applyBorder="1" applyAlignment="1">
      <alignment horizontal="center" vertical="center" wrapText="1"/>
    </xf>
    <xf numFmtId="0" fontId="66" fillId="11" borderId="26" xfId="0" applyFont="1" applyFill="1" applyBorder="1" applyAlignment="1">
      <alignment horizontal="center" vertical="center" wrapText="1"/>
    </xf>
    <xf numFmtId="0" fontId="66" fillId="11" borderId="144" xfId="0" applyFont="1" applyFill="1" applyBorder="1" applyAlignment="1">
      <alignment horizontal="center" vertical="center" wrapText="1"/>
    </xf>
    <xf numFmtId="0" fontId="43" fillId="3" borderId="0" xfId="0" applyFont="1" applyFill="1" applyAlignment="1">
      <alignment horizontal="center" vertical="center"/>
    </xf>
    <xf numFmtId="166" fontId="90" fillId="11" borderId="113" xfId="1" applyNumberFormat="1" applyFont="1" applyFill="1" applyBorder="1" applyAlignment="1">
      <alignment horizontal="center" vertical="center"/>
    </xf>
    <xf numFmtId="166" fontId="90" fillId="11" borderId="146" xfId="1" applyNumberFormat="1" applyFont="1" applyFill="1" applyBorder="1" applyAlignment="1">
      <alignment horizontal="center" vertical="center"/>
    </xf>
    <xf numFmtId="0" fontId="30" fillId="17" borderId="113" xfId="0" applyFont="1" applyFill="1" applyBorder="1" applyAlignment="1">
      <alignment horizontal="center" vertical="center"/>
    </xf>
    <xf numFmtId="0" fontId="30" fillId="17" borderId="106" xfId="0" applyFont="1" applyFill="1" applyBorder="1" applyAlignment="1">
      <alignment horizontal="center" vertical="center"/>
    </xf>
    <xf numFmtId="0" fontId="30" fillId="17" borderId="146" xfId="0" applyFont="1" applyFill="1" applyBorder="1" applyAlignment="1">
      <alignment horizontal="center" vertical="center"/>
    </xf>
    <xf numFmtId="0" fontId="63" fillId="25" borderId="113" xfId="0" quotePrefix="1" applyFont="1" applyFill="1" applyBorder="1" applyAlignment="1">
      <alignment horizontal="center"/>
    </xf>
    <xf numFmtId="0" fontId="63" fillId="25" borderId="106" xfId="0" quotePrefix="1" applyFont="1" applyFill="1" applyBorder="1" applyAlignment="1">
      <alignment horizontal="center"/>
    </xf>
    <xf numFmtId="0" fontId="63" fillId="25" borderId="146" xfId="0" quotePrefix="1" applyFont="1" applyFill="1" applyBorder="1" applyAlignment="1">
      <alignment horizontal="center"/>
    </xf>
    <xf numFmtId="0" fontId="99" fillId="0" borderId="0" xfId="0" quotePrefix="1" applyFont="1" applyAlignment="1">
      <alignment horizontal="left" vertical="top"/>
    </xf>
    <xf numFmtId="0" fontId="0" fillId="0" borderId="0" xfId="0"/>
    <xf numFmtId="0" fontId="49" fillId="17" borderId="2" xfId="0" applyFont="1" applyFill="1" applyBorder="1" applyAlignment="1">
      <alignment horizontal="center" vertical="center"/>
    </xf>
    <xf numFmtId="0" fontId="32" fillId="27" borderId="0" xfId="0" applyFont="1" applyFill="1" applyAlignment="1">
      <alignment horizontal="center"/>
    </xf>
    <xf numFmtId="0" fontId="32" fillId="27" borderId="145" xfId="0" applyFont="1" applyFill="1" applyBorder="1" applyAlignment="1">
      <alignment horizontal="center"/>
    </xf>
    <xf numFmtId="0" fontId="31" fillId="11" borderId="113" xfId="0" applyFont="1" applyFill="1" applyBorder="1" applyAlignment="1">
      <alignment horizontal="center" vertical="center"/>
    </xf>
    <xf numFmtId="0" fontId="31" fillId="11" borderId="106" xfId="0" applyFont="1" applyFill="1" applyBorder="1" applyAlignment="1">
      <alignment horizontal="center" vertical="center"/>
    </xf>
    <xf numFmtId="0" fontId="31" fillId="11" borderId="146" xfId="0" applyFont="1" applyFill="1" applyBorder="1" applyAlignment="1">
      <alignment horizontal="center" vertical="center"/>
    </xf>
    <xf numFmtId="0" fontId="97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7" fillId="45" borderId="191" xfId="0" applyFont="1" applyFill="1" applyBorder="1" applyAlignment="1">
      <alignment horizontal="center" vertical="top" wrapText="1"/>
    </xf>
    <xf numFmtId="0" fontId="97" fillId="45" borderId="0" xfId="0" applyFont="1" applyFill="1" applyAlignment="1">
      <alignment horizontal="center" vertical="top" wrapText="1"/>
    </xf>
    <xf numFmtId="0" fontId="63" fillId="27" borderId="59" xfId="0" quotePrefix="1" applyFont="1" applyFill="1" applyBorder="1" applyAlignment="1">
      <alignment horizontal="center" vertical="center"/>
    </xf>
    <xf numFmtId="0" fontId="63" fillId="27" borderId="18" xfId="0" quotePrefix="1" applyFont="1" applyFill="1" applyBorder="1" applyAlignment="1">
      <alignment horizontal="center" vertical="center"/>
    </xf>
    <xf numFmtId="0" fontId="63" fillId="27" borderId="143" xfId="0" quotePrefix="1" applyFont="1" applyFill="1" applyBorder="1" applyAlignment="1">
      <alignment horizontal="center" vertical="center"/>
    </xf>
    <xf numFmtId="0" fontId="59" fillId="27" borderId="113" xfId="0" applyFont="1" applyFill="1" applyBorder="1" applyAlignment="1">
      <alignment horizontal="center"/>
    </xf>
    <xf numFmtId="0" fontId="59" fillId="27" borderId="106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49" fillId="17" borderId="2" xfId="0" applyFont="1" applyFill="1" applyBorder="1" applyAlignment="1">
      <alignment horizontal="left" vertical="center"/>
    </xf>
    <xf numFmtId="0" fontId="49" fillId="17" borderId="199" xfId="0" applyFont="1" applyFill="1" applyBorder="1" applyAlignment="1">
      <alignment horizontal="center" vertical="center"/>
    </xf>
    <xf numFmtId="0" fontId="49" fillId="17" borderId="200" xfId="0" applyFont="1" applyFill="1" applyBorder="1" applyAlignment="1">
      <alignment horizontal="center" vertical="center"/>
    </xf>
    <xf numFmtId="0" fontId="49" fillId="17" borderId="201" xfId="0" applyFont="1" applyFill="1" applyBorder="1" applyAlignment="1">
      <alignment horizontal="center" vertical="center"/>
    </xf>
    <xf numFmtId="0" fontId="32" fillId="9" borderId="6" xfId="2" applyBorder="1" applyAlignment="1">
      <alignment horizontal="center"/>
    </xf>
    <xf numFmtId="168" fontId="46" fillId="0" borderId="0" xfId="0" applyNumberFormat="1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228" t="s">
        <v>857</v>
      </c>
      <c r="B16" s="1228"/>
      <c r="C16" s="1228"/>
      <c r="D16" s="1228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227" t="s">
        <v>872</v>
      </c>
      <c r="C19" s="1227"/>
      <c r="D19" s="1227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227" t="s">
        <v>873</v>
      </c>
      <c r="C20" s="1227"/>
      <c r="D20" s="1227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227" t="s">
        <v>868</v>
      </c>
      <c r="C23" s="1227"/>
      <c r="D23" s="122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227" t="s">
        <v>869</v>
      </c>
      <c r="C24" s="1227"/>
      <c r="D24" s="1227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227" t="s">
        <v>870</v>
      </c>
      <c r="C25" s="1227"/>
      <c r="D25" s="122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227" t="s">
        <v>868</v>
      </c>
      <c r="C26" s="1227"/>
      <c r="D26" s="122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227" t="s">
        <v>871</v>
      </c>
      <c r="C27" s="1227"/>
      <c r="D27" s="1227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229" t="s">
        <v>864</v>
      </c>
      <c r="C30" s="1227"/>
      <c r="D30" s="1227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227" t="s">
        <v>866</v>
      </c>
      <c r="C31" s="1227"/>
      <c r="D31" s="1227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30" t="s">
        <v>2</v>
      </c>
      <c r="C2" s="1231"/>
      <c r="D2" s="1231"/>
      <c r="E2" s="1232"/>
      <c r="G2" s="1230" t="s">
        <v>3</v>
      </c>
      <c r="H2" s="1232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30" t="s">
        <v>11</v>
      </c>
      <c r="H11" s="1232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33" t="s">
        <v>596</v>
      </c>
      <c r="H18" s="1234"/>
    </row>
    <row r="19" spans="2:8" ht="15.75" thickBot="1">
      <c r="B19" s="478" t="s">
        <v>1262</v>
      </c>
      <c r="C19" s="479" t="s">
        <v>1263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37" t="s">
        <v>594</v>
      </c>
      <c r="C27" s="1238"/>
      <c r="D27" s="1238"/>
      <c r="E27" s="1238"/>
      <c r="F27" s="1238"/>
      <c r="G27" s="1238"/>
      <c r="H27" s="1238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35" t="s">
        <v>753</v>
      </c>
      <c r="H28" s="1236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30" t="s">
        <v>602</v>
      </c>
      <c r="C46" s="1231"/>
      <c r="D46" s="1231"/>
      <c r="E46" s="1232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42" t="s">
        <v>23</v>
      </c>
      <c r="B1" s="1243"/>
      <c r="C1" s="1243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39" t="s">
        <v>25</v>
      </c>
      <c r="B7" s="1240"/>
      <c r="C7" s="1241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39" t="s">
        <v>26</v>
      </c>
      <c r="B30" s="1240"/>
      <c r="C30" s="1241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39" t="s">
        <v>39</v>
      </c>
      <c r="B37" s="1240"/>
      <c r="C37" s="1241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39" t="s">
        <v>47</v>
      </c>
      <c r="B41" s="1240"/>
      <c r="C41" s="1241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39" t="s">
        <v>66</v>
      </c>
      <c r="B51" s="1240"/>
      <c r="C51" s="1241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39" t="s">
        <v>68</v>
      </c>
      <c r="B64" s="1240"/>
      <c r="C64" s="1241"/>
    </row>
    <row r="65" spans="1:3">
      <c r="A65" s="1239" t="s">
        <v>69</v>
      </c>
      <c r="B65" s="1240"/>
      <c r="C65" s="1241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39" t="s">
        <v>76</v>
      </c>
      <c r="B72" s="1240"/>
      <c r="C72" s="1241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39" t="s">
        <v>482</v>
      </c>
      <c r="B78" s="1240"/>
      <c r="C78" s="1241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39" t="s">
        <v>705</v>
      </c>
      <c r="B86" s="1240"/>
      <c r="C86" s="1241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1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1094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1095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1096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1097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>
      <selection activeCell="N26" sqref="N26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59" t="s">
        <v>624</v>
      </c>
      <c r="G2" s="1260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61" t="s">
        <v>489</v>
      </c>
      <c r="G3" s="1262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63" t="s">
        <v>207</v>
      </c>
      <c r="G4" s="1264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65" t="s">
        <v>497</v>
      </c>
      <c r="G5" s="1266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56" t="s">
        <v>218</v>
      </c>
      <c r="J7" s="1257"/>
      <c r="K7" s="1258"/>
      <c r="L7" s="1256" t="s">
        <v>219</v>
      </c>
      <c r="M7" s="1257"/>
      <c r="N7" s="1258"/>
      <c r="O7" s="1256" t="s">
        <v>220</v>
      </c>
      <c r="P7" s="1257"/>
      <c r="Q7" s="1258"/>
      <c r="R7" s="1254" t="s">
        <v>221</v>
      </c>
      <c r="S7" s="1256" t="s">
        <v>639</v>
      </c>
      <c r="T7" s="1257"/>
      <c r="U7" s="1257"/>
      <c r="V7" s="1257"/>
      <c r="W7" s="1257"/>
      <c r="X7" s="1258"/>
      <c r="Y7" s="1252" t="s">
        <v>702</v>
      </c>
      <c r="Z7" s="1252" t="s">
        <v>498</v>
      </c>
      <c r="AA7" s="1250" t="s">
        <v>761</v>
      </c>
      <c r="AD7" s="1248" t="s">
        <v>826</v>
      </c>
      <c r="AE7" s="1250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55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53"/>
      <c r="Z8" s="1253"/>
      <c r="AA8" s="1251" t="s">
        <v>648</v>
      </c>
      <c r="AD8" s="1249"/>
      <c r="AE8" s="1251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44" t="s">
        <v>223</v>
      </c>
      <c r="S36" s="1245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44" t="s">
        <v>224</v>
      </c>
      <c r="S37" s="1245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44" t="s">
        <v>222</v>
      </c>
      <c r="S38" s="1245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46" t="s">
        <v>225</v>
      </c>
      <c r="S39" s="1247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68" t="s">
        <v>553</v>
      </c>
      <c r="C4" s="1269"/>
      <c r="D4" s="1269"/>
      <c r="E4" s="1269"/>
      <c r="F4" s="1269"/>
      <c r="G4" s="1269"/>
      <c r="H4" s="1269"/>
      <c r="I4" s="1269"/>
      <c r="J4" s="1269"/>
      <c r="K4" s="1269"/>
      <c r="L4" s="1269"/>
      <c r="O4" s="1268" t="s">
        <v>555</v>
      </c>
      <c r="P4" s="1269"/>
      <c r="Q4" s="1269"/>
      <c r="R4" s="1269"/>
      <c r="S4" s="1269"/>
      <c r="T4" s="1269"/>
      <c r="U4" s="1269"/>
      <c r="V4" s="1269"/>
      <c r="W4" s="1269"/>
      <c r="X4" s="1269"/>
      <c r="Y4" s="1269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72" t="s">
        <v>562</v>
      </c>
      <c r="AZ18" s="1272"/>
      <c r="BA18" s="1272"/>
      <c r="BB18" s="1272"/>
      <c r="BC18" s="1272"/>
      <c r="BD18" s="1272"/>
      <c r="BE18" s="1272"/>
      <c r="BF18" s="1272"/>
      <c r="BG18" s="1272"/>
      <c r="BH18" s="1272"/>
      <c r="BI18" s="1272"/>
      <c r="BJ18" s="1272"/>
      <c r="BL18" s="1272" t="s">
        <v>856</v>
      </c>
      <c r="BM18" s="1272"/>
      <c r="BN18" s="1272"/>
      <c r="BO18" s="1272"/>
      <c r="BP18" s="1272"/>
      <c r="BQ18" s="1272"/>
      <c r="BR18" s="1272"/>
      <c r="BS18" s="1272"/>
      <c r="BT18" s="1272"/>
      <c r="BU18" s="1272"/>
      <c r="BV18" s="1272"/>
      <c r="BW18" s="1272"/>
      <c r="BX18" s="1272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68" t="s">
        <v>554</v>
      </c>
      <c r="C19" s="1269"/>
      <c r="D19" s="1269"/>
      <c r="E19" s="1269"/>
      <c r="F19" s="1269"/>
      <c r="G19" s="1269"/>
      <c r="H19" s="1269"/>
      <c r="I19" s="1269"/>
      <c r="J19" s="1269"/>
      <c r="K19" s="1269"/>
      <c r="L19" s="1269"/>
      <c r="M19" s="1269"/>
      <c r="O19" s="1268" t="s">
        <v>555</v>
      </c>
      <c r="P19" s="1269"/>
      <c r="Q19" s="1269"/>
      <c r="R19" s="1269"/>
      <c r="S19" s="1269"/>
      <c r="T19" s="1269"/>
      <c r="U19" s="1269"/>
      <c r="V19" s="1269"/>
      <c r="W19" s="1269"/>
      <c r="X19" s="1269"/>
      <c r="Y19" s="1269"/>
      <c r="Z19" s="1269"/>
      <c r="AB19" s="1268" t="s">
        <v>556</v>
      </c>
      <c r="AC19" s="1269"/>
      <c r="AD19" s="1269"/>
      <c r="AE19" s="1269"/>
      <c r="AF19" s="1269"/>
      <c r="AG19" s="1269"/>
      <c r="AH19" s="1269"/>
      <c r="AI19" s="1269"/>
      <c r="AJ19" s="1269"/>
      <c r="AK19" s="1269"/>
      <c r="AL19" s="1269"/>
      <c r="AN19" s="1270" t="s">
        <v>557</v>
      </c>
      <c r="AO19" s="1271"/>
      <c r="AP19" s="1271"/>
      <c r="AQ19" s="1271"/>
      <c r="AR19" s="1271"/>
      <c r="AS19" s="1271"/>
      <c r="AT19" s="1271"/>
      <c r="AU19" s="1271"/>
      <c r="AV19" s="1271"/>
      <c r="AW19" s="1271"/>
      <c r="AY19" s="1267" t="s">
        <v>558</v>
      </c>
      <c r="AZ19" s="1267"/>
      <c r="BA19" s="1267"/>
      <c r="BB19" s="1267"/>
      <c r="BC19" s="1267"/>
      <c r="BD19" s="1267"/>
      <c r="BE19" s="1267"/>
      <c r="BF19" s="1267"/>
      <c r="BG19" s="1267"/>
      <c r="BH19" s="1267"/>
      <c r="BI19" s="1267"/>
      <c r="BJ19" s="1267"/>
      <c r="BL19" s="1267" t="s">
        <v>563</v>
      </c>
      <c r="BM19" s="1267"/>
      <c r="BN19" s="1267"/>
      <c r="BO19" s="1267"/>
      <c r="BP19" s="1267"/>
      <c r="BQ19" s="1267"/>
      <c r="BR19" s="1267"/>
      <c r="BS19" s="1267"/>
      <c r="BT19" s="1267"/>
      <c r="BU19" s="1267"/>
      <c r="BV19" s="1267"/>
      <c r="BW19" s="1267"/>
      <c r="BX19" s="1267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3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9" sqref="H19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1093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1276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200"/>
      <c r="H17" s="427"/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1275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zoomScale="70" zoomScaleNormal="70" workbookViewId="0">
      <selection activeCell="E18" sqref="E18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73" t="s">
        <v>929</v>
      </c>
      <c r="AO3" s="1274"/>
      <c r="AP3" s="1273" t="s">
        <v>930</v>
      </c>
      <c r="AQ3" s="1274"/>
      <c r="AR3" s="1273" t="s">
        <v>931</v>
      </c>
      <c r="AS3" s="1274"/>
      <c r="AT3" s="1273" t="s">
        <v>932</v>
      </c>
      <c r="AU3" s="1280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77" t="s">
        <v>1065</v>
      </c>
      <c r="BG6" s="1278"/>
      <c r="BH6" s="1278"/>
      <c r="BI6" s="1278"/>
      <c r="BJ6" s="1279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1287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1287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1287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1287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77" t="s">
        <v>1073</v>
      </c>
      <c r="BG24" s="1278"/>
      <c r="BH24" s="1278"/>
      <c r="BI24" s="1278"/>
      <c r="BJ24" s="1278"/>
      <c r="BK24" s="1290" t="s">
        <v>1074</v>
      </c>
      <c r="BL24" s="1292" t="s">
        <v>1078</v>
      </c>
      <c r="BM24" s="1293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85" t="s">
        <v>877</v>
      </c>
      <c r="BI25" s="1286"/>
      <c r="BJ25" s="1286"/>
      <c r="BK25" s="1291"/>
      <c r="BL25" s="1294"/>
      <c r="BM25" s="129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82">
        <f>$BL$26*(1-BG26)^($BL$28-$BL$27)/100</f>
        <v>1</v>
      </c>
      <c r="BI26" s="1283"/>
      <c r="BJ26" s="1284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1287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82">
        <f t="shared" ref="BH27:BH32" si="1">$BL$26*(1-BG27)^($BL$28-$BL$27)/100</f>
        <v>1</v>
      </c>
      <c r="BI27" s="1283"/>
      <c r="BJ27" s="1284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82">
        <f t="shared" si="1"/>
        <v>1</v>
      </c>
      <c r="BI28" s="1283"/>
      <c r="BJ28" s="1284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82">
        <f t="shared" si="1"/>
        <v>0.97543163582150982</v>
      </c>
      <c r="BI29" s="1283"/>
      <c r="BJ29" s="1284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82">
        <f t="shared" si="1"/>
        <v>0.98033484804088578</v>
      </c>
      <c r="BI30" s="1283"/>
      <c r="BJ30" s="1284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82">
        <f t="shared" si="1"/>
        <v>0.96847319624484829</v>
      </c>
      <c r="BI31" s="1283"/>
      <c r="BJ31" s="1284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1287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82">
        <f t="shared" si="1"/>
        <v>0.81561188331174039</v>
      </c>
      <c r="BI32" s="1283"/>
      <c r="BJ32" s="1284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82">
        <f>$BL$26*(1-BG33)^($BL$28-$BL$27)/100</f>
        <v>0.40611621312446222</v>
      </c>
      <c r="BI33" s="1283"/>
      <c r="BJ33" s="1284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82">
        <f>$BL$26*(1-BG34)^($BL$28-$BL$27)/100</f>
        <v>0.21657830151277452</v>
      </c>
      <c r="BI34" s="1283"/>
      <c r="BJ34" s="1284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87">
        <f>BL26*(1-BG35)^(BL28-BL27)/100</f>
        <v>0.833335259728061</v>
      </c>
      <c r="BI35" s="1288"/>
      <c r="BJ35" s="1289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1287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75" t="s">
        <v>292</v>
      </c>
      <c r="BG38" s="1276"/>
      <c r="BH38" s="1276"/>
      <c r="BI38" s="1276"/>
      <c r="BJ38" s="1276"/>
      <c r="BK38" s="1276"/>
      <c r="BL38" s="1276"/>
      <c r="BM38" s="1276"/>
      <c r="BN38" s="1276"/>
      <c r="BO38" s="1276"/>
      <c r="BP38" s="1276"/>
      <c r="BQ38" s="1276"/>
      <c r="BR38" s="1273" t="s">
        <v>885</v>
      </c>
      <c r="BS38" s="1274"/>
      <c r="BT38" s="1274"/>
      <c r="BU38" s="1274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75" t="s">
        <v>599</v>
      </c>
      <c r="AX39" s="1276"/>
      <c r="AY39" s="1276"/>
      <c r="AZ39" s="1276"/>
      <c r="BA39" s="1281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1287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1287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75" t="s">
        <v>44</v>
      </c>
      <c r="BG53" s="1276" t="s">
        <v>44</v>
      </c>
      <c r="BH53" s="1276" t="s">
        <v>44</v>
      </c>
      <c r="BI53" s="1276" t="s">
        <v>44</v>
      </c>
      <c r="BJ53" s="1276" t="s">
        <v>44</v>
      </c>
      <c r="BK53" s="1276" t="s">
        <v>44</v>
      </c>
      <c r="BL53" s="1276" t="s">
        <v>44</v>
      </c>
      <c r="BM53" s="1276" t="s">
        <v>44</v>
      </c>
      <c r="BN53" s="1276" t="s">
        <v>44</v>
      </c>
      <c r="BO53" s="1276" t="s">
        <v>44</v>
      </c>
      <c r="BP53" s="1276" t="s">
        <v>44</v>
      </c>
      <c r="BQ53" s="1276"/>
      <c r="BR53" s="1273" t="s">
        <v>885</v>
      </c>
      <c r="BS53" s="1274"/>
      <c r="BT53" s="1274"/>
      <c r="BU53" s="1274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75" t="s">
        <v>820</v>
      </c>
      <c r="AX56" s="1276"/>
      <c r="AY56" s="1276"/>
      <c r="AZ56" s="1276"/>
      <c r="BA56" s="1281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1286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1286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1286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75" t="s">
        <v>46</v>
      </c>
      <c r="BG67" s="1276" t="s">
        <v>46</v>
      </c>
      <c r="BH67" s="1276" t="s">
        <v>46</v>
      </c>
      <c r="BI67" s="1276" t="s">
        <v>46</v>
      </c>
      <c r="BJ67" s="1276" t="s">
        <v>46</v>
      </c>
      <c r="BK67" s="1276" t="s">
        <v>46</v>
      </c>
      <c r="BL67" s="1276" t="s">
        <v>46</v>
      </c>
      <c r="BM67" s="1276" t="s">
        <v>46</v>
      </c>
      <c r="BN67" s="1276" t="s">
        <v>46</v>
      </c>
      <c r="BO67" s="1276" t="s">
        <v>46</v>
      </c>
      <c r="BP67" s="1276" t="s">
        <v>46</v>
      </c>
      <c r="BQ67" s="1276"/>
      <c r="BR67" s="1273" t="s">
        <v>885</v>
      </c>
      <c r="BS67" s="1274"/>
      <c r="BT67" s="1274"/>
      <c r="BU67" s="1274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1286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1286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1286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1267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1286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1286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M106" s="1203"/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1285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M107" s="1203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M108" s="1203"/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1.3168480593725436E-3</v>
      </c>
      <c r="AM109" s="1203">
        <f>AL109*H106</f>
        <v>4.9203305064326346E-2</v>
      </c>
      <c r="AN109" s="774"/>
      <c r="AO109" s="771"/>
      <c r="AP109" s="778"/>
      <c r="AQ109" s="775"/>
      <c r="AR109" s="778">
        <f>BT69*(1+AS153)</f>
        <v>1.3168480593725436E-3</v>
      </c>
      <c r="AS109" s="775">
        <f>AR109*H106</f>
        <v>4.9203305064326346E-2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9.405300836598067E-4</v>
      </c>
      <c r="AM110" s="1203"/>
      <c r="AN110" s="796"/>
      <c r="AO110" s="776"/>
      <c r="AP110" s="797"/>
      <c r="AQ110" s="777"/>
      <c r="AR110" s="797"/>
      <c r="AS110" s="777"/>
      <c r="AT110" s="798">
        <f>BU69*(1+AU153)</f>
        <v>9.405300836598067E-4</v>
      </c>
      <c r="AU110" s="777">
        <f>AT110*H106</f>
        <v>3.5142390421671096E-2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M111" s="1203"/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1285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M112" s="1203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M113" s="1203"/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1.7576729702872126E-3</v>
      </c>
      <c r="AM114" s="1203">
        <f>AL114*H111</f>
        <v>1.4389704051085811E-2</v>
      </c>
      <c r="AN114" s="774"/>
      <c r="AO114" s="771"/>
      <c r="AP114" s="778"/>
      <c r="AQ114" s="775"/>
      <c r="AR114" s="778">
        <f>BT70*(1+AS153)</f>
        <v>1.7576729702872126E-3</v>
      </c>
      <c r="AS114" s="775">
        <f>AR114*H111</f>
        <v>1.4389704051085811E-2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6.7465510259679372E-4</v>
      </c>
      <c r="AM115" s="1203"/>
      <c r="AN115" s="796"/>
      <c r="AO115" s="776"/>
      <c r="AP115" s="797"/>
      <c r="AQ115" s="777"/>
      <c r="AR115" s="797"/>
      <c r="AS115" s="777"/>
      <c r="AT115" s="798">
        <f>BU70*(1+AU153)</f>
        <v>6.7465510259679372E-4</v>
      </c>
      <c r="AU115" s="777">
        <f>AT115*H111</f>
        <v>5.5232613956260846E-3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M116" s="1203"/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1285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M117" s="1203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M118" s="1203"/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1.9927027228886255E-3</v>
      </c>
      <c r="AM119" s="1203">
        <f>AL119*H116</f>
        <v>3.7810925449566636E-2</v>
      </c>
      <c r="AN119" s="774"/>
      <c r="AO119" s="771"/>
      <c r="AP119" s="778"/>
      <c r="AQ119" s="775"/>
      <c r="AR119" s="778">
        <f>BT71*(1+AS153)</f>
        <v>1.9927027228886255E-3</v>
      </c>
      <c r="AS119" s="775">
        <f>AR119*H116</f>
        <v>3.7810925449566636E-2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5.313869191251291E-4</v>
      </c>
      <c r="AM120" s="1203"/>
      <c r="AN120" s="796"/>
      <c r="AO120" s="776"/>
      <c r="AP120" s="797"/>
      <c r="AQ120" s="777"/>
      <c r="AR120" s="797"/>
      <c r="AS120" s="777"/>
      <c r="AT120" s="798">
        <f>BU71*(1+AU153)</f>
        <v>5.313869191251291E-4</v>
      </c>
      <c r="AU120" s="777">
        <f>AT120*H116</f>
        <v>1.0082904465945335E-2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M121" s="1203"/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1285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M122" s="1203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M123" s="1203"/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1.9499848061019702E-3</v>
      </c>
      <c r="AM124" s="1203">
        <f>AL124*H121</f>
        <v>0.10636989453951026</v>
      </c>
      <c r="AN124" s="774"/>
      <c r="AO124" s="771"/>
      <c r="AP124" s="778"/>
      <c r="AQ124" s="775"/>
      <c r="AR124" s="778">
        <f>BT72*(1+AS153)</f>
        <v>1.9499848061019702E-3</v>
      </c>
      <c r="AS124" s="775">
        <f>AR124*H121</f>
        <v>0.10636989453951026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5.313869191251291E-4</v>
      </c>
      <c r="AM125" s="1203"/>
      <c r="AN125" s="796"/>
      <c r="AO125" s="776"/>
      <c r="AP125" s="797"/>
      <c r="AQ125" s="777"/>
      <c r="AR125" s="797"/>
      <c r="AS125" s="777"/>
      <c r="AT125" s="798">
        <f>BU71*(1+AU153)</f>
        <v>5.313869191251291E-4</v>
      </c>
      <c r="AU125" s="777">
        <f>AT125*H121</f>
        <v>2.8986672291055521E-2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M126" s="1203"/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1285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M127" s="1203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M128" s="1203"/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1.693275464803517E-3</v>
      </c>
      <c r="AM129" s="1203">
        <f>AL129*H126</f>
        <v>0.44832075888763967</v>
      </c>
      <c r="AN129" s="774"/>
      <c r="AO129" s="771"/>
      <c r="AP129" s="778"/>
      <c r="AQ129" s="775"/>
      <c r="AR129" s="778">
        <f>BT73*(1+AS153)</f>
        <v>1.693275464803517E-3</v>
      </c>
      <c r="AS129" s="775">
        <f>AR129*H126</f>
        <v>0.44832075888763967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4.6160717610503279E-4</v>
      </c>
      <c r="AM130" s="1203"/>
      <c r="AN130" s="796"/>
      <c r="AO130" s="776"/>
      <c r="AP130" s="797"/>
      <c r="AQ130" s="777"/>
      <c r="AR130" s="797"/>
      <c r="AS130" s="777"/>
      <c r="AT130" s="798">
        <f>BU72*(1+AU153)</f>
        <v>4.6160717610503279E-4</v>
      </c>
      <c r="AU130" s="777">
        <f>AT130*H126</f>
        <v>0.12221760947998046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M131" s="1203"/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1285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M132" s="1203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M133" s="1203"/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1.3848133824046998E-3</v>
      </c>
      <c r="AM134" s="1203">
        <f>AL134*H131</f>
        <v>0.2312419514146018</v>
      </c>
      <c r="AN134" s="774"/>
      <c r="AO134" s="771"/>
      <c r="AP134" s="778"/>
      <c r="AQ134" s="775"/>
      <c r="AR134" s="778">
        <f>BT74*(1+AS153)</f>
        <v>1.3848133824046998E-3</v>
      </c>
      <c r="AS134" s="775">
        <f>AR134*H131</f>
        <v>0.2312419514146018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4.2755133328489976E-4</v>
      </c>
      <c r="AM135" s="1203"/>
      <c r="AN135" s="796"/>
      <c r="AO135" s="776"/>
      <c r="AP135" s="797"/>
      <c r="AQ135" s="777"/>
      <c r="AR135" s="797"/>
      <c r="AS135" s="777"/>
      <c r="AT135" s="798">
        <f>BU73*(1+AU153)</f>
        <v>4.2755133328489976E-4</v>
      </c>
      <c r="AU135" s="777">
        <f>AT135*H131</f>
        <v>7.1394316299163069E-2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M136" s="1203"/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1285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M137" s="1203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M138" s="1203"/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1.2789100833930488E-3</v>
      </c>
      <c r="AM139" s="1203">
        <f>AL139*H136</f>
        <v>9.5709642348966631E-2</v>
      </c>
      <c r="AN139" s="774"/>
      <c r="AO139" s="771"/>
      <c r="AP139" s="778"/>
      <c r="AQ139" s="775"/>
      <c r="AR139" s="778">
        <f>BT75*(1+AS153)</f>
        <v>1.2789100833930488E-3</v>
      </c>
      <c r="AS139" s="775">
        <f>AR139*H136</f>
        <v>9.5709642348966631E-2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4.1532800906285427E-4</v>
      </c>
      <c r="AM140" s="1203"/>
      <c r="AN140" s="796"/>
      <c r="AO140" s="776"/>
      <c r="AP140" s="797"/>
      <c r="AQ140" s="777"/>
      <c r="AR140" s="797"/>
      <c r="AS140" s="777"/>
      <c r="AT140" s="798">
        <f>BU74*(1+AU153)</f>
        <v>4.1532800906285427E-4</v>
      </c>
      <c r="AU140" s="777">
        <f>AT140*H136</f>
        <v>3.1081852994271429E-2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M141" s="1203"/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1285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M142" s="1203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M143" s="1203"/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1.2176203942551346E-3</v>
      </c>
      <c r="AM144" s="1203">
        <f>AL144*H141</f>
        <v>4.5500949261389423E-2</v>
      </c>
      <c r="AN144" s="774"/>
      <c r="AO144" s="771"/>
      <c r="AP144" s="778"/>
      <c r="AQ144" s="775"/>
      <c r="AR144" s="778">
        <f>BT76*(1+AS153)</f>
        <v>1.2176203942551346E-3</v>
      </c>
      <c r="AS144" s="775">
        <f>AR144*H141</f>
        <v>4.5500949261389423E-2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3.8808918097353731E-4</v>
      </c>
      <c r="AM145" s="1203"/>
      <c r="AN145" s="796"/>
      <c r="AO145" s="776"/>
      <c r="AP145" s="797"/>
      <c r="AQ145" s="777"/>
      <c r="AR145" s="797"/>
      <c r="AS145" s="777"/>
      <c r="AT145" s="798">
        <f>BU75*(1+AU153)</f>
        <v>3.8808918097353731E-4</v>
      </c>
      <c r="AU145" s="777">
        <f>AT145*H141</f>
        <v>1.4502406674268494E-2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M146" s="1203"/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1285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M147" s="1203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M148" s="1203"/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1.0749774983151755E-3</v>
      </c>
      <c r="AM149" s="1203">
        <f>AL149*H146</f>
        <v>7.1452868982913489E-2</v>
      </c>
      <c r="AN149" s="774"/>
      <c r="AO149" s="771"/>
      <c r="AP149" s="778"/>
      <c r="AQ149" s="775"/>
      <c r="AR149" s="778">
        <f>BT77*(1+AS153)</f>
        <v>1.0749774983151755E-3</v>
      </c>
      <c r="AS149" s="775">
        <f>AR149*H146</f>
        <v>7.1452868982913489E-2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3.6962374594233771E-4</v>
      </c>
      <c r="AM150" s="1203"/>
      <c r="AN150" s="796"/>
      <c r="AO150" s="776"/>
      <c r="AP150" s="797"/>
      <c r="AQ150" s="777"/>
      <c r="AR150" s="797"/>
      <c r="AS150" s="777"/>
      <c r="AT150" s="798">
        <f>BU76*(1+AU153)</f>
        <v>3.6962374594233771E-4</v>
      </c>
      <c r="AU150" s="777">
        <f>AT150*H146</f>
        <v>2.4568585978018434E-2</v>
      </c>
    </row>
    <row r="151" spans="3:47">
      <c r="AM151" s="1203"/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-0.62655745890701708</v>
      </c>
      <c r="AT153" s="317"/>
      <c r="AU153" s="770">
        <f>((AU151-AU152)/AU152)</f>
        <v>-0.48891294834908239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1.1000000000000001</v>
      </c>
      <c r="AT154" s="317"/>
      <c r="AU154" s="775">
        <f>SUM(AU106:AU150)</f>
        <v>0.34349999999999992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1.6160451595708251E-16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3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1274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96" t="s">
        <v>608</v>
      </c>
      <c r="C17" s="1296"/>
      <c r="D17" s="1296"/>
      <c r="E17" s="1296"/>
      <c r="F17" s="1296"/>
      <c r="G17" s="1296"/>
      <c r="H17" s="359"/>
      <c r="I17" s="359"/>
    </row>
    <row r="18" spans="2:20" ht="15.75" thickBot="1">
      <c r="H18" s="359"/>
      <c r="I18" s="359"/>
      <c r="Q18" s="1299">
        <v>2018</v>
      </c>
      <c r="R18" s="1300"/>
      <c r="S18" s="1301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297" t="s">
        <v>810</v>
      </c>
      <c r="J19" s="1298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Z1" zoomScale="70" zoomScaleNormal="70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94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</row>
    <row r="4" spans="1:45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1201">
        <f>W7*$AQ$4</f>
        <v>0.22364083387701728</v>
      </c>
      <c r="W7" s="1201">
        <f>IFERROR((AC7/S7/Y7)*$AR$4,0)</f>
        <v>0.44728166775403455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1218">
        <f t="shared" ref="V8:V18" si="2">W8*$AQ$4</f>
        <v>5.3152000067602156E-3</v>
      </c>
      <c r="W8" s="1218">
        <f t="shared" ref="W8:W20" si="3">IFERROR((AC8/S8/Y8)*$AR$4,0)</f>
        <v>1.0630400013520431E-2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1201">
        <f t="shared" si="2"/>
        <v>1.1438737460746518E-5</v>
      </c>
      <c r="W9" s="1201">
        <f t="shared" si="3"/>
        <v>2.2877474921493037E-5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1218">
        <f t="shared" si="2"/>
        <v>2.6160975024922387E-2</v>
      </c>
      <c r="W10" s="1218">
        <f t="shared" si="3"/>
        <v>5.2321950049844773E-2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1201">
        <f t="shared" si="2"/>
        <v>7.6593281295178478E-3</v>
      </c>
      <c r="W11" s="1201">
        <f t="shared" si="3"/>
        <v>1.5318656259035696E-2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1218">
        <f t="shared" si="2"/>
        <v>3.3242586917463214E-2</v>
      </c>
      <c r="W12" s="1218">
        <f t="shared" si="3"/>
        <v>6.6485173834926428E-2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0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1201"/>
      <c r="W13" s="1201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1224">
        <f t="shared" si="2"/>
        <v>4.1798952454098481E-2</v>
      </c>
      <c r="W14" s="1224">
        <f t="shared" si="3"/>
        <v>8.3597904908196963E-2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1225"/>
      <c r="W15" s="1225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1224">
        <f t="shared" si="2"/>
        <v>1.4090167120467553E-2</v>
      </c>
      <c r="W16" s="1224">
        <f t="shared" si="3"/>
        <v>2.8180334240935107E-2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1225"/>
      <c r="W17" s="1225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1224">
        <f t="shared" si="2"/>
        <v>8.8959061232225675E-2</v>
      </c>
      <c r="W18" s="1224">
        <f t="shared" si="3"/>
        <v>0.17791812246445135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7"/>
      <c r="W19" s="397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1224">
        <f>W20*$AQ$5</f>
        <v>6.0919420247016647E-3</v>
      </c>
      <c r="W20" s="1224">
        <f t="shared" si="3"/>
        <v>3.0459710123508323E-2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26"/>
      <c r="W21" s="1226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4"/>
      <c r="W22" s="1224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1226">
        <f>W23*$AQ$4</f>
        <v>1.9922705392595622E-2</v>
      </c>
      <c r="W23" s="1226">
        <f t="shared" ref="W23:W24" si="6">IFERROR((AC23/S23/Y23)*$AR$4,0)</f>
        <v>3.9845410785191243E-2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1224">
        <f>W24*$AQ$4</f>
        <v>3.2475012819605745E-3</v>
      </c>
      <c r="W24" s="1224">
        <f t="shared" si="6"/>
        <v>6.4950025639211491E-3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>U7</f>
        <v>0.59018803418803423</v>
      </c>
      <c r="V33" s="1201">
        <f t="shared" ref="V33:V44" si="7">W33*$AQ$4</f>
        <v>0.23295373577769557</v>
      </c>
      <c r="W33" s="1201">
        <f t="shared" ref="W33:W46" si="8">IFERROR((AC33/S33/Y33)*$AR$4,0)</f>
        <v>0.46590747155539114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2">U8</f>
        <v>0.9</v>
      </c>
      <c r="V34" s="1218">
        <f t="shared" si="7"/>
        <v>4.1278253424657532E-2</v>
      </c>
      <c r="W34" s="1218">
        <f t="shared" si="8"/>
        <v>8.2556506849315064E-2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2"/>
        <v>0.9</v>
      </c>
      <c r="V35" s="1201">
        <f t="shared" si="7"/>
        <v>4.9732305936073043E-2</v>
      </c>
      <c r="W35" s="1201">
        <f t="shared" si="8"/>
        <v>9.9464611872146086E-2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12"/>
        <v>0.80677902621722841</v>
      </c>
      <c r="V36" s="1218">
        <f t="shared" si="7"/>
        <v>7.0366898797598249E-2</v>
      </c>
      <c r="W36" s="1218">
        <f t="shared" si="8"/>
        <v>0.1407337975951965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12"/>
        <v>1</v>
      </c>
      <c r="V37" s="1201">
        <f t="shared" si="7"/>
        <v>2.93510150983229E-2</v>
      </c>
      <c r="W37" s="1201">
        <f t="shared" si="8"/>
        <v>5.8702030196645799E-2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12"/>
        <v>3.0701960784313722</v>
      </c>
      <c r="V38" s="1218">
        <f t="shared" si="7"/>
        <v>0.26984831856094499</v>
      </c>
      <c r="W38" s="1218">
        <f t="shared" si="8"/>
        <v>0.53969663712188998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1201">
        <f t="shared" si="7"/>
        <v>6.1886065983042006E-2</v>
      </c>
      <c r="W40" s="1201">
        <f t="shared" si="8"/>
        <v>0.12377213196608401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1201">
        <f t="shared" si="7"/>
        <v>3.3345704777368083E-2</v>
      </c>
      <c r="W42" s="1201">
        <f t="shared" si="8"/>
        <v>6.6691409554736167E-2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1201">
        <f t="shared" si="7"/>
        <v>4.9844957411310141E-2</v>
      </c>
      <c r="W44" s="1201">
        <f t="shared" si="8"/>
        <v>9.9689914822620282E-2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1218">
        <f>W46*$AQ$5</f>
        <v>3.7017866680855759E-3</v>
      </c>
      <c r="W46" s="1218">
        <f t="shared" si="8"/>
        <v>1.8508933340427879E-2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1201">
        <f>W49*$AQ$4</f>
        <v>5.4669064458430817E-2</v>
      </c>
      <c r="W49" s="1201">
        <f t="shared" ref="W49:W51" si="14">IFERROR((AC49/S49/Y49)*$AR$4,0)</f>
        <v>0.10933812891686163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1218">
        <f>W50*$AQ$4</f>
        <v>4.3799786201807458E-3</v>
      </c>
      <c r="W50" s="1218">
        <f t="shared" si="14"/>
        <v>8.7599572403614916E-3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1201">
        <f>W51*$AQ$4</f>
        <v>7.6900297826371602E-2</v>
      </c>
      <c r="W51" s="1201">
        <f t="shared" si="14"/>
        <v>0.1538005956527432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1201">
        <f>W59*$AQ$4</f>
        <v>0.11603643846468496</v>
      </c>
      <c r="W59" s="1201">
        <f t="shared" ref="W59:W60" si="15">IFERROR((AC59/S59/Y59)*$AR$4,0)</f>
        <v>0.23207287692936993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1223">
        <f>W60*$AQ$4</f>
        <v>6.993770934278716E-2</v>
      </c>
      <c r="W60" s="1223">
        <f t="shared" si="15"/>
        <v>0.13987541868557432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E1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</row>
    <row r="4" spans="1:45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1201">
        <f>W7*$AQ$4</f>
        <v>0.1715492871346482</v>
      </c>
      <c r="W7" s="1201">
        <f>IFERROR((AC7/S7/Y7)*$AR$4,0)</f>
        <v>0.34309857426929641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1221">
        <f t="shared" ref="V8:V18" si="1">W8*$AQ$4</f>
        <v>1.3923124456181815E-2</v>
      </c>
      <c r="W8" s="1221">
        <f t="shared" ref="W8:W20" si="2">IFERROR((AC8/S8/Y8)*$AR$4,0)</f>
        <v>2.784624891236363E-2</v>
      </c>
      <c r="X8" s="393">
        <v>20</v>
      </c>
      <c r="Y8" s="557">
        <f t="shared" ref="Y8:Y13" si="3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1201">
        <f t="shared" si="1"/>
        <v>0</v>
      </c>
      <c r="W9" s="1201">
        <f t="shared" si="2"/>
        <v>0</v>
      </c>
      <c r="X9" s="387">
        <v>20</v>
      </c>
      <c r="Y9" s="385">
        <f t="shared" si="3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1221">
        <f t="shared" si="1"/>
        <v>2.6573896415910601E-2</v>
      </c>
      <c r="W10" s="1221">
        <f t="shared" si="2"/>
        <v>5.3147792831821201E-2</v>
      </c>
      <c r="X10" s="393">
        <v>20</v>
      </c>
      <c r="Y10" s="557">
        <f t="shared" si="3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1201">
        <f t="shared" si="1"/>
        <v>1.9220280955955116E-2</v>
      </c>
      <c r="W11" s="1201">
        <f t="shared" si="2"/>
        <v>3.8440561911910233E-2</v>
      </c>
      <c r="X11" s="387">
        <v>20</v>
      </c>
      <c r="Y11" s="385">
        <f t="shared" si="3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1221">
        <f t="shared" si="1"/>
        <v>2.2069010368493965E-2</v>
      </c>
      <c r="W12" s="1221">
        <f t="shared" si="2"/>
        <v>4.4138020736987929E-2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1219"/>
      <c r="W13" s="1219"/>
      <c r="Y13" s="558">
        <f t="shared" si="3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1201">
        <f t="shared" si="1"/>
        <v>2.4078796261983941E-2</v>
      </c>
      <c r="W14" s="1201">
        <f t="shared" si="2"/>
        <v>4.8157592523967882E-2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1222"/>
      <c r="W15" s="1222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1201">
        <f t="shared" si="1"/>
        <v>1.9780506726494881E-2</v>
      </c>
      <c r="W16" s="1201">
        <f t="shared" si="2"/>
        <v>3.9561013452989763E-2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1222"/>
      <c r="W17" s="1222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1201">
        <f t="shared" si="1"/>
        <v>4.0028493362956601E-2</v>
      </c>
      <c r="W18" s="1201">
        <f t="shared" si="2"/>
        <v>8.0056986725913201E-2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1222"/>
      <c r="W19" s="1222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1221">
        <f>W20*$AQ$5</f>
        <v>3.0836817666240351E-3</v>
      </c>
      <c r="W20" s="1221">
        <f t="shared" si="2"/>
        <v>1.5418408833120175E-2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1"/>
      <c r="W22" s="122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1201">
        <f>W23*$AQ$4</f>
        <v>6.4231890391648713E-2</v>
      </c>
      <c r="W23" s="1201">
        <f t="shared" ref="W23:W24" si="4">IFERROR((AC23/S23/Y23)*$AR$4,0)</f>
        <v>0.12846378078329743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1221">
        <f>W24*$AQ$4</f>
        <v>2.0765201526552788E-2</v>
      </c>
      <c r="W24" s="1221">
        <f t="shared" si="4"/>
        <v>4.1530403053105576E-2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1201">
        <f t="shared" ref="V33:V44" si="5">W33*$AQ$4</f>
        <v>5.5769681199926827E-2</v>
      </c>
      <c r="W33" s="1201">
        <f t="shared" ref="W33:W38" si="6">IFERROR((AC33/S33/Y33)*$AR$4,0)</f>
        <v>0.11153936239985365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1221">
        <f t="shared" si="5"/>
        <v>4.8905631659056321E-2</v>
      </c>
      <c r="W34" s="1221">
        <f t="shared" si="6"/>
        <v>9.7811263318112643E-2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1201">
        <f t="shared" si="5"/>
        <v>3.6966780821917809E-2</v>
      </c>
      <c r="W35" s="1201">
        <f t="shared" si="6"/>
        <v>7.3933561643835619E-2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1221">
        <f t="shared" si="5"/>
        <v>5.3748478089301444E-2</v>
      </c>
      <c r="W36" s="1221">
        <f t="shared" si="6"/>
        <v>0.10749695617860289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1201">
        <f t="shared" si="5"/>
        <v>3.4005573266434656E-2</v>
      </c>
      <c r="W37" s="1201">
        <f t="shared" si="6"/>
        <v>6.8011146532869313E-2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1221">
        <f t="shared" si="5"/>
        <v>0.10986644247751955</v>
      </c>
      <c r="W38" s="1221">
        <f t="shared" si="6"/>
        <v>0.21973288495503909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21"/>
      <c r="W39" s="122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1201">
        <f t="shared" si="5"/>
        <v>3.8387530803211938E-2</v>
      </c>
      <c r="W40" s="1201">
        <f t="shared" ref="W40" si="9">IFERROR((AC40/S40/Y40)*$AR$4,0)</f>
        <v>7.6775061606423875E-2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2"/>
      <c r="W41" s="1222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1201">
        <f t="shared" si="5"/>
        <v>2.7166437823165343E-2</v>
      </c>
      <c r="W42" s="1201">
        <f t="shared" ref="W42" si="10">IFERROR((AC42/S42/Y42)*$AR$4,0)</f>
        <v>5.4332875646330686E-2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2"/>
      <c r="W43" s="1222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1201">
        <f t="shared" si="5"/>
        <v>3.7919369908806143E-2</v>
      </c>
      <c r="W44" s="1201">
        <f t="shared" ref="W44" si="11">IFERROR((AC44/S44/Y44)*$AR$4,0)</f>
        <v>7.5838739817612286E-2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2"/>
      <c r="W45" s="1222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1221">
        <f>W46*$AQ$5</f>
        <v>2.4345673125445921E-3</v>
      </c>
      <c r="W46" s="1221">
        <f>IFERROR((AC46/S46/Y46)*$AR$4,0)</f>
        <v>1.217283656272296E-2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21"/>
      <c r="W48" s="122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1201">
        <f>W49*$AQ$4</f>
        <v>3.6691718996084852E-2</v>
      </c>
      <c r="W49" s="1201">
        <f>IFERROR((AC49/S49/Y49)*$AR$4,0)</f>
        <v>7.3383437992169703E-2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1221">
        <f>W50*$AQ$4</f>
        <v>4.3150603022105933E-3</v>
      </c>
      <c r="W50" s="1221">
        <f>IFERROR((AC50/S50/Y50)*$AR$4,0)</f>
        <v>8.6301206044211865E-3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1201">
        <f>W51*$AQ$4</f>
        <v>0.11958717852417194</v>
      </c>
      <c r="W51" s="1201">
        <f>IFERROR((AC51/S51/Y51)*$AR$4,0)</f>
        <v>0.23917435704834389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1201">
        <f>W59*$AQ$4</f>
        <v>0.16388126507363593</v>
      </c>
      <c r="W59" s="1201">
        <f>IFERROR((AC59/S59/Y59)*$AR$4,0)</f>
        <v>0.32776253014727186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1223">
        <f>W60*$AQ$4</f>
        <v>0.13274071743680874</v>
      </c>
      <c r="W60" s="1223">
        <f>IFERROR((AC60/S60/Y60)*$AR$4,0)</f>
        <v>0.26548143487361747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abSelected="1" topLeftCell="R1" zoomScale="60" zoomScaleNormal="60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  <c r="AT3" s="261"/>
    </row>
    <row r="4" spans="1:46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1201">
        <f t="shared" ref="V7:V12" si="0">$AQ$4*W7</f>
        <v>0.25598485182938013</v>
      </c>
      <c r="W7" s="1201">
        <f>IFERROR((AC7/S7/Y7)*$AR$4,0)</f>
        <v>0.51196970365876027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1218">
        <f t="shared" si="0"/>
        <v>0</v>
      </c>
      <c r="W8" s="1218">
        <f t="shared" ref="W8:W20" si="2">IFERROR((AC8/S8/Y8)*$AR$4,0)</f>
        <v>0</v>
      </c>
      <c r="X8" s="393">
        <v>20</v>
      </c>
      <c r="Y8" s="557">
        <f t="shared" ref="Y8:Y13" si="3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1201">
        <f t="shared" si="0"/>
        <v>0</v>
      </c>
      <c r="W9" s="1201">
        <f t="shared" si="2"/>
        <v>0</v>
      </c>
      <c r="X9" s="387">
        <v>20</v>
      </c>
      <c r="Y9" s="385">
        <f t="shared" si="3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1218">
        <f t="shared" si="0"/>
        <v>3.8451995157532871E-2</v>
      </c>
      <c r="W10" s="1218">
        <f t="shared" si="2"/>
        <v>7.6903990315065743E-2</v>
      </c>
      <c r="X10" s="393">
        <v>20</v>
      </c>
      <c r="Y10" s="557">
        <f t="shared" si="3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1201">
        <f t="shared" si="0"/>
        <v>2.4073806737960474E-2</v>
      </c>
      <c r="W11" s="1201">
        <f t="shared" si="2"/>
        <v>4.8147613475920947E-2</v>
      </c>
      <c r="X11" s="387">
        <v>20</v>
      </c>
      <c r="Y11" s="385">
        <f t="shared" si="3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1218">
        <f t="shared" si="0"/>
        <v>2.5419542285131019E-2</v>
      </c>
      <c r="W12" s="1218">
        <f t="shared" si="2"/>
        <v>5.0839084570262039E-2</v>
      </c>
      <c r="X12" s="393">
        <v>20</v>
      </c>
      <c r="Y12" s="557">
        <f t="shared" si="3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1219"/>
      <c r="W13" s="1219">
        <f t="shared" si="2"/>
        <v>0</v>
      </c>
      <c r="Y13" s="558">
        <f t="shared" si="3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1201">
        <f>$AQ$4*W14</f>
        <v>2.6503170314493375E-2</v>
      </c>
      <c r="W14" s="1201">
        <f t="shared" si="2"/>
        <v>5.3006340628986751E-2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1220"/>
      <c r="W15" s="1220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1201">
        <f>$AQ$4*W16</f>
        <v>2.1819602250602997E-2</v>
      </c>
      <c r="W16" s="1201">
        <f t="shared" si="2"/>
        <v>4.3639204501205994E-2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1220"/>
      <c r="W17" s="1220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1201">
        <f>$AQ$4*W18</f>
        <v>5.5880183012336639E-2</v>
      </c>
      <c r="W18" s="1201">
        <f t="shared" si="2"/>
        <v>0.11176036602467328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1220"/>
      <c r="W19" s="1220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1218">
        <f>$AQ$5*W20</f>
        <v>5.7548574098077974E-3</v>
      </c>
      <c r="W20" s="1218">
        <f t="shared" si="2"/>
        <v>2.8774287049038984E-2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1218"/>
      <c r="W22" s="1218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1201">
        <f>$AQ$4*W23</f>
        <v>5.2113926228434436E-2</v>
      </c>
      <c r="W23" s="1201">
        <f t="shared" ref="W23:W24" si="4">IFERROR((AC23/S23/Y23)*$AR$4,0)</f>
        <v>0.10422785245686887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1218">
        <f>$AQ$4*W24</f>
        <v>0.16652553788947252</v>
      </c>
      <c r="W24" s="1218">
        <f t="shared" si="4"/>
        <v>0.33305107577894505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1201">
        <f t="shared" ref="V33:V38" si="5">$AQ$4*W33</f>
        <v>3.8962594693144732E-2</v>
      </c>
      <c r="W33" s="1201">
        <f>IFERROR((AC33/S33/Y33)*$AR$4,0)</f>
        <v>7.7925189386289465E-2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1218">
        <f t="shared" si="5"/>
        <v>2.3280821917808222E-2</v>
      </c>
      <c r="W34" s="1218">
        <f t="shared" ref="W34:W46" si="8">IFERROR((AC34/S34/Y34)*$AR$4,0)</f>
        <v>4.6561643835616444E-2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1201">
        <f t="shared" si="5"/>
        <v>2.6371040239726033E-2</v>
      </c>
      <c r="W35" s="1201">
        <f t="shared" si="8"/>
        <v>5.2742080479452065E-2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1218">
        <f t="shared" si="5"/>
        <v>3.7121834152055076E-2</v>
      </c>
      <c r="W36" s="1218">
        <f t="shared" si="8"/>
        <v>7.4243668304110153E-2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1201">
        <f t="shared" si="5"/>
        <v>2.4575842909970457E-2</v>
      </c>
      <c r="W37" s="1201">
        <f t="shared" si="8"/>
        <v>4.9151685819940914E-2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1218">
        <f t="shared" si="5"/>
        <v>6.3118454544584299E-2</v>
      </c>
      <c r="W38" s="1218">
        <f t="shared" si="8"/>
        <v>0.1262369090891686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561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1201">
        <f>$AQ$4*W40</f>
        <v>2.9525541531775824E-2</v>
      </c>
      <c r="W40" s="1201">
        <f t="shared" si="8"/>
        <v>5.9051083063551647E-2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1201">
        <f>$AQ$4*W42</f>
        <v>2.3345192459997548E-2</v>
      </c>
      <c r="W42" s="1201">
        <f t="shared" si="8"/>
        <v>4.6690384919995095E-2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1201">
        <f>$AQ$4*W44</f>
        <v>1.298665586935624E-2</v>
      </c>
      <c r="W44" s="1201">
        <f t="shared" si="8"/>
        <v>2.5973311738712479E-2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1218">
        <f>$AQ$5*W46</f>
        <v>1.8661637422734034E-3</v>
      </c>
      <c r="W46" s="1218">
        <f t="shared" si="8"/>
        <v>9.3308187113670168E-3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1201">
        <f>$AQ$4*W49</f>
        <v>3.1131178625316704E-2</v>
      </c>
      <c r="W49" s="1201">
        <f t="shared" ref="W49:W51" si="10">IFERROR((AC49/S49/Y49)*$AR$4,0)</f>
        <v>6.2262357250633407E-2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1218">
        <f>$AQ$4*W50</f>
        <v>4.1761360609935102E-3</v>
      </c>
      <c r="W50" s="1218">
        <f t="shared" si="10"/>
        <v>8.3522721219870203E-3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1201">
        <f>$AQ$4*W51</f>
        <v>7.9516965501917752E-2</v>
      </c>
      <c r="W51" s="1201">
        <f t="shared" si="10"/>
        <v>0.1590339310038355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73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0.26752767954000201</v>
      </c>
      <c r="W59" s="559">
        <f t="shared" ref="W59:W60" si="11">IFERROR((AC59/S59/Y59)*$AR$4,0)</f>
        <v>0.53505535908000401</v>
      </c>
      <c r="X59" s="387">
        <v>10</v>
      </c>
      <c r="Y59" s="1207">
        <f>ROUNDUP(31.536*(AE59/1000),4)</f>
        <v>3.0999999999999999E-3</v>
      </c>
      <c r="Z59" s="387"/>
      <c r="AA59" s="387"/>
      <c r="AB59" s="387"/>
      <c r="AC59" s="388">
        <f>ROUNDUP(AD59*U59,4)</f>
        <v>1.1000000000000001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391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0.16424337528145094</v>
      </c>
      <c r="W60" s="566">
        <f t="shared" si="11"/>
        <v>0.32848675056290189</v>
      </c>
      <c r="X60" s="567">
        <v>15</v>
      </c>
      <c r="Y60" s="1208">
        <f>31.536*(AE60/1000)</f>
        <v>1.5768000000000002E-3</v>
      </c>
      <c r="Z60" s="567"/>
      <c r="AA60" s="567"/>
      <c r="AB60" s="567"/>
      <c r="AC60" s="569">
        <f>ROUNDUP(AD60*U60,4)</f>
        <v>0.34349999999999997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1099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1100</v>
      </c>
      <c r="J6" s="1147">
        <v>1.272084432974631</v>
      </c>
      <c r="K6" s="1147">
        <v>123.31467820831671</v>
      </c>
      <c r="L6" s="1147">
        <v>7.3637968231969131</v>
      </c>
      <c r="M6" s="1147">
        <v>1.7513817529766174</v>
      </c>
      <c r="N6" s="1147">
        <v>1.4349997251520255</v>
      </c>
      <c r="O6" s="1147">
        <v>0.69143208570294923</v>
      </c>
      <c r="P6" s="1147">
        <v>3.0388153054039786</v>
      </c>
      <c r="Q6" s="1147">
        <v>5.4114225176697692</v>
      </c>
      <c r="R6" s="1147">
        <v>1.1752936766265591</v>
      </c>
      <c r="S6" s="1147">
        <v>2.8889605821519497</v>
      </c>
      <c r="T6" s="1147">
        <v>2.6689797196485481</v>
      </c>
      <c r="U6" s="1147">
        <v>4.5131911767694204</v>
      </c>
      <c r="V6" s="1147">
        <v>2.4912235846235253</v>
      </c>
      <c r="W6" s="1147">
        <v>18.164569738528382</v>
      </c>
      <c r="X6" s="1147">
        <v>2.9060721193547803</v>
      </c>
      <c r="Y6" s="1147">
        <v>7.461125800292038</v>
      </c>
      <c r="Z6" s="1147">
        <v>2.3822341251096568</v>
      </c>
      <c r="AA6" s="1147">
        <v>3.1991719442467104</v>
      </c>
      <c r="AB6" s="1147">
        <v>9.8815892011882625</v>
      </c>
      <c r="AC6" s="1147">
        <v>0.54302409251525863</v>
      </c>
      <c r="AD6" s="1147">
        <v>2.1413166117916522</v>
      </c>
      <c r="AE6" s="1147">
        <v>0.67645175529921286</v>
      </c>
      <c r="AF6" s="1147">
        <v>1.6760939551367242</v>
      </c>
      <c r="AG6" s="1147">
        <v>1.271052567009926</v>
      </c>
      <c r="AH6" s="1147">
        <v>2.3929923596273825</v>
      </c>
      <c r="AI6" s="1147"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1100</v>
      </c>
      <c r="J7" s="1147">
        <v>9.0173696255538793</v>
      </c>
      <c r="K7" s="1147">
        <v>299.73987494657928</v>
      </c>
      <c r="L7" s="1147">
        <v>38.144204386107944</v>
      </c>
      <c r="M7" s="1147">
        <v>12.508441600918088</v>
      </c>
      <c r="N7" s="1147">
        <v>11.510583914522281</v>
      </c>
      <c r="O7" s="1147">
        <v>4.7462770797513549</v>
      </c>
      <c r="P7" s="1147">
        <v>24.289540001760251</v>
      </c>
      <c r="Q7" s="1147">
        <v>27.103374443441172</v>
      </c>
      <c r="R7" s="1147">
        <v>10.239258420802399</v>
      </c>
      <c r="S7" s="1147">
        <v>12.264197780781444</v>
      </c>
      <c r="T7" s="1147">
        <v>18.38550107756636</v>
      </c>
      <c r="U7" s="1147">
        <v>23.167339151815657</v>
      </c>
      <c r="V7" s="1147">
        <v>15.118989670799881</v>
      </c>
      <c r="W7" s="1147">
        <v>91.446903647123108</v>
      </c>
      <c r="X7" s="1147">
        <v>15.686699374231551</v>
      </c>
      <c r="Y7" s="1147">
        <v>31.695949118274743</v>
      </c>
      <c r="Z7" s="1147">
        <v>21.954232438086233</v>
      </c>
      <c r="AA7" s="1147">
        <v>21.769226916806353</v>
      </c>
      <c r="AB7" s="1147">
        <v>27.589465054026704</v>
      </c>
      <c r="AC7" s="1147">
        <v>2.7377793125602312</v>
      </c>
      <c r="AD7" s="1147">
        <v>12.519701036831018</v>
      </c>
      <c r="AE7" s="1147">
        <v>5.3722948402948401</v>
      </c>
      <c r="AF7" s="1147">
        <v>8.8895641738149855</v>
      </c>
      <c r="AG7" s="1147">
        <v>7.7068792520168046</v>
      </c>
      <c r="AH7" s="1147">
        <v>15.881582138278784</v>
      </c>
      <c r="AI7" s="1147">
        <v>6.6191242565355708</v>
      </c>
      <c r="AJ7" s="1147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1100</v>
      </c>
      <c r="J8" s="1147">
        <v>10.817005161415981</v>
      </c>
      <c r="K8" s="1147">
        <v>56.159174425610253</v>
      </c>
      <c r="L8" s="1147">
        <v>30.304517514538837</v>
      </c>
      <c r="M8" s="1147">
        <v>20.891382011189211</v>
      </c>
      <c r="N8" s="1147">
        <v>16.295614216511488</v>
      </c>
      <c r="O8" s="1147">
        <v>9.7189087422298659</v>
      </c>
      <c r="P8" s="1147">
        <v>18.866743201020949</v>
      </c>
      <c r="Q8" s="1147">
        <v>34.324098203443661</v>
      </c>
      <c r="R8" s="1147">
        <v>15.966202026112715</v>
      </c>
      <c r="S8" s="1147">
        <v>16.822932669034671</v>
      </c>
      <c r="T8" s="1147">
        <v>33.878287885206944</v>
      </c>
      <c r="U8" s="1147">
        <v>22.529580764463226</v>
      </c>
      <c r="V8" s="1147">
        <v>26.221499459384844</v>
      </c>
      <c r="W8" s="1147">
        <v>88.706618668082697</v>
      </c>
      <c r="X8" s="1147">
        <v>36.376580790193238</v>
      </c>
      <c r="Y8" s="1147">
        <v>32.750827361563516</v>
      </c>
      <c r="Z8" s="1147">
        <v>34.965040184897767</v>
      </c>
      <c r="AA8" s="1147">
        <v>19.142703253806058</v>
      </c>
      <c r="AB8" s="1147">
        <v>55.372585087977008</v>
      </c>
      <c r="AC8" s="1147">
        <v>9.101160857693543</v>
      </c>
      <c r="AD8" s="1147">
        <v>34.699308942923167</v>
      </c>
      <c r="AE8" s="1147">
        <v>18.080993461874819</v>
      </c>
      <c r="AF8" s="1147">
        <v>14.4942150134912</v>
      </c>
      <c r="AG8" s="1147">
        <v>18.119875348525962</v>
      </c>
      <c r="AH8" s="1147">
        <v>40.738467908725752</v>
      </c>
      <c r="AI8" s="1147">
        <v>14.155109041449583</v>
      </c>
      <c r="AJ8" s="1147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203"/>
      <c r="K11" s="1203"/>
      <c r="L11" s="1203"/>
      <c r="M11" s="1203"/>
      <c r="N11" s="1203"/>
      <c r="O11" s="1203"/>
      <c r="P11" s="1203"/>
      <c r="Q11" s="1203"/>
      <c r="R11" s="1203"/>
      <c r="S11" s="1203"/>
      <c r="T11" s="1203"/>
      <c r="U11" s="1203"/>
      <c r="V11" s="1203"/>
      <c r="W11" s="1203"/>
      <c r="X11" s="1203"/>
      <c r="Y11" s="1203"/>
      <c r="Z11" s="1203"/>
      <c r="AA11" s="1203"/>
      <c r="AB11" s="1203"/>
      <c r="AC11" s="1203"/>
      <c r="AD11" s="1203"/>
      <c r="AE11" s="1203"/>
      <c r="AF11" s="1203"/>
      <c r="AG11" s="1203"/>
      <c r="AH11" s="1203"/>
      <c r="AI11" s="1203"/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203"/>
      <c r="K12" s="1203"/>
      <c r="L12" s="1203"/>
      <c r="M12" s="1203"/>
      <c r="N12" s="1203"/>
      <c r="O12" s="1203"/>
      <c r="P12" s="1203"/>
      <c r="Q12" s="1203"/>
      <c r="R12" s="1203"/>
      <c r="S12" s="1203"/>
      <c r="T12" s="1203"/>
      <c r="U12" s="1203"/>
      <c r="V12" s="1203"/>
      <c r="W12" s="1203"/>
      <c r="X12" s="1203"/>
      <c r="Y12" s="1203"/>
      <c r="Z12" s="1203"/>
      <c r="AA12" s="1203"/>
      <c r="AB12" s="1203"/>
      <c r="AC12" s="1203"/>
      <c r="AD12" s="1203"/>
      <c r="AE12" s="1203"/>
      <c r="AF12" s="1203"/>
      <c r="AG12" s="1203"/>
      <c r="AH12" s="1203"/>
      <c r="AI12" s="1203"/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203"/>
      <c r="K13" s="1203"/>
      <c r="L13" s="1203"/>
      <c r="M13" s="1203"/>
      <c r="N13" s="1203"/>
      <c r="O13" s="1203"/>
      <c r="P13" s="1203"/>
      <c r="Q13" s="1203"/>
      <c r="R13" s="1203"/>
      <c r="S13" s="1203"/>
      <c r="T13" s="1203"/>
      <c r="U13" s="1203"/>
      <c r="V13" s="1203"/>
      <c r="W13" s="1203"/>
      <c r="X13" s="1203"/>
      <c r="Y13" s="1203"/>
      <c r="Z13" s="1203"/>
      <c r="AA13" s="1203"/>
      <c r="AB13" s="1203"/>
      <c r="AC13" s="1203"/>
      <c r="AD13" s="1203"/>
      <c r="AE13" s="1203"/>
      <c r="AF13" s="1203"/>
      <c r="AG13" s="1203"/>
      <c r="AH13" s="1203"/>
      <c r="AI13" s="1203"/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J14" s="1203"/>
      <c r="K14" s="1203"/>
      <c r="L14" s="1203"/>
      <c r="M14" s="1203"/>
      <c r="N14" s="1203"/>
      <c r="O14" s="1203"/>
      <c r="P14" s="1203"/>
      <c r="Q14" s="1203"/>
      <c r="R14" s="1203"/>
      <c r="S14" s="1203"/>
      <c r="T14" s="1203"/>
      <c r="U14" s="1203"/>
      <c r="V14" s="1203"/>
      <c r="W14" s="1203"/>
      <c r="X14" s="1203"/>
      <c r="Y14" s="1203"/>
      <c r="Z14" s="1203"/>
      <c r="AA14" s="1203"/>
      <c r="AB14" s="1203"/>
      <c r="AC14" s="1203"/>
      <c r="AD14" s="1203"/>
      <c r="AE14" s="1203"/>
      <c r="AF14" s="1203"/>
      <c r="AG14" s="1203"/>
      <c r="AH14" s="1203"/>
      <c r="AI14" s="1203"/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307" t="s">
        <v>630</v>
      </c>
      <c r="X16" s="1307"/>
      <c r="Y16" s="1307"/>
      <c r="Z16" s="1307" t="s">
        <v>631</v>
      </c>
      <c r="AA16" s="1307"/>
      <c r="AB16" s="1307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307" t="s">
        <v>1066</v>
      </c>
      <c r="I17" s="1307"/>
      <c r="J17" s="1307"/>
      <c r="K17" s="1307"/>
      <c r="L17" s="1307"/>
      <c r="N17" s="1324" t="s">
        <v>1065</v>
      </c>
      <c r="O17" s="1325"/>
      <c r="P17" s="1325"/>
      <c r="Q17" s="1325"/>
      <c r="R17" s="1326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5">
        <f t="shared" ref="AB18:AB26" si="3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5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63">
        <f t="shared" si="6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1"/>
        <v>7459.2913438514906</v>
      </c>
      <c r="AA19" s="309">
        <f t="shared" si="2"/>
        <v>9537.7783975583752</v>
      </c>
      <c r="AB19" s="366">
        <f t="shared" si="3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5"/>
        <v>26430.9709418846</v>
      </c>
      <c r="N20" s="866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64">
        <f t="shared" si="6"/>
        <v>8186.7925913057998</v>
      </c>
      <c r="R20" s="867">
        <f t="shared" ref="R20:R27" si="8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1"/>
        <v>14041.847426430093</v>
      </c>
      <c r="AA20" s="311">
        <f t="shared" si="2"/>
        <v>17545.09295382088</v>
      </c>
      <c r="AB20" s="367">
        <f t="shared" si="3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5"/>
        <v>51677.889576076108</v>
      </c>
      <c r="N21" s="868" t="s">
        <v>52</v>
      </c>
      <c r="O21" s="311">
        <f t="shared" si="7"/>
        <v>13979.419134898935</v>
      </c>
      <c r="P21" s="311">
        <f t="shared" si="6"/>
        <v>14584.48055403824</v>
      </c>
      <c r="Q21" s="765">
        <f t="shared" si="6"/>
        <v>18974.694526816245</v>
      </c>
      <c r="R21" s="869">
        <f t="shared" si="8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1"/>
        <v>19924.480375055824</v>
      </c>
      <c r="AA21" s="309">
        <f t="shared" si="2"/>
        <v>49768.849685929476</v>
      </c>
      <c r="AB21" s="366">
        <f t="shared" si="3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5"/>
        <v>123159.54010496697</v>
      </c>
      <c r="N22" s="866" t="s">
        <v>54</v>
      </c>
      <c r="O22" s="309">
        <f t="shared" si="7"/>
        <v>21709.86153487581</v>
      </c>
      <c r="P22" s="309">
        <f t="shared" si="6"/>
        <v>49420.927051735707</v>
      </c>
      <c r="Q22" s="764">
        <f t="shared" si="6"/>
        <v>54549.088898874157</v>
      </c>
      <c r="R22" s="867">
        <f t="shared" si="8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1"/>
        <v>36727.496963354082</v>
      </c>
      <c r="AA22" s="311">
        <f t="shared" si="2"/>
        <v>180165.78839768126</v>
      </c>
      <c r="AB22" s="367">
        <f t="shared" si="3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5"/>
        <v>592375.26452582516</v>
      </c>
      <c r="N23" s="868" t="s">
        <v>56</v>
      </c>
      <c r="O23" s="311">
        <f t="shared" si="7"/>
        <v>71167.091754613168</v>
      </c>
      <c r="P23" s="311">
        <f t="shared" si="6"/>
        <v>293672.95873330871</v>
      </c>
      <c r="Q23" s="765">
        <f t="shared" si="6"/>
        <v>264765.40185365622</v>
      </c>
      <c r="R23" s="869">
        <f t="shared" si="8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1"/>
        <v>28113.665794547433</v>
      </c>
      <c r="AA23" s="309">
        <f t="shared" si="2"/>
        <v>125131.02640900291</v>
      </c>
      <c r="AB23" s="366">
        <f t="shared" si="3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5"/>
        <v>398034.15543850785</v>
      </c>
      <c r="N24" s="866" t="s">
        <v>58</v>
      </c>
      <c r="O24" s="309">
        <f t="shared" si="7"/>
        <v>47490.854787158918</v>
      </c>
      <c r="P24" s="309">
        <f t="shared" si="6"/>
        <v>175920.34461876052</v>
      </c>
      <c r="Q24" s="764">
        <f t="shared" si="6"/>
        <v>166984.19754801539</v>
      </c>
      <c r="R24" s="867">
        <f t="shared" si="8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1"/>
        <v>16993.344189187668</v>
      </c>
      <c r="AA24" s="311">
        <f t="shared" si="2"/>
        <v>69203.844283713814</v>
      </c>
      <c r="AB24" s="367">
        <f t="shared" si="3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5"/>
        <v>208583.47042416356</v>
      </c>
      <c r="M25" s="348" t="s">
        <v>565</v>
      </c>
      <c r="N25" s="868" t="s">
        <v>60</v>
      </c>
      <c r="O25" s="311">
        <f t="shared" si="7"/>
        <v>23790.684938210514</v>
      </c>
      <c r="P25" s="311">
        <f t="shared" si="6"/>
        <v>85755.437936808186</v>
      </c>
      <c r="Q25" s="765">
        <f t="shared" si="6"/>
        <v>74836.881491341002</v>
      </c>
      <c r="R25" s="869">
        <f t="shared" si="8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1"/>
        <v>8355.7192320215872</v>
      </c>
      <c r="AA25" s="309">
        <f t="shared" si="2"/>
        <v>34768.978124585461</v>
      </c>
      <c r="AB25" s="366">
        <f t="shared" si="3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5"/>
        <v>105695.98501717232</v>
      </c>
      <c r="N26" s="866" t="s">
        <v>62</v>
      </c>
      <c r="O26" s="309">
        <f t="shared" si="7"/>
        <v>8010.7993972868508</v>
      </c>
      <c r="P26" s="309">
        <f t="shared" si="6"/>
        <v>38588.997221862926</v>
      </c>
      <c r="Q26" s="764">
        <f t="shared" si="6"/>
        <v>37368.747662299225</v>
      </c>
      <c r="R26" s="867">
        <f t="shared" si="8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1"/>
        <v>8551.6367409636478</v>
      </c>
      <c r="AA26" s="370">
        <f t="shared" si="2"/>
        <v>28770.813628890308</v>
      </c>
      <c r="AB26" s="371">
        <f t="shared" si="3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5"/>
        <v>146353.38004986354</v>
      </c>
      <c r="N27" s="868" t="s">
        <v>64</v>
      </c>
      <c r="O27" s="311">
        <f t="shared" si="7"/>
        <v>8658.126308421115</v>
      </c>
      <c r="P27" s="311">
        <f t="shared" si="6"/>
        <v>38905.107366988203</v>
      </c>
      <c r="Q27" s="765">
        <f t="shared" si="6"/>
        <v>66469.176419880765</v>
      </c>
      <c r="R27" s="869">
        <f t="shared" si="8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323" t="s">
        <v>1067</v>
      </c>
      <c r="J31" s="1323"/>
      <c r="K31" s="1323"/>
      <c r="L31" s="1323"/>
      <c r="M31" s="1323"/>
      <c r="N31" s="1323"/>
      <c r="O31" s="1323"/>
      <c r="P31" s="1323"/>
      <c r="Q31" s="1323"/>
      <c r="R31" s="1323"/>
      <c r="S31" s="1323"/>
      <c r="T31" s="1323"/>
      <c r="U31" s="1323"/>
      <c r="V31" s="1323"/>
      <c r="W31" s="1323"/>
      <c r="X31" s="1323"/>
      <c r="Y31" s="1323"/>
      <c r="Z31" s="1323"/>
      <c r="AA31" s="1323"/>
      <c r="AB31" s="1323"/>
      <c r="AC31" s="1323"/>
      <c r="AD31" s="1323"/>
      <c r="AE31" s="1323"/>
      <c r="AF31" s="1323"/>
      <c r="AG31" s="1323"/>
      <c r="AH31" s="1323"/>
      <c r="AI31" s="1323"/>
      <c r="AJ31" s="1323"/>
      <c r="AK31" s="1323"/>
      <c r="AL31" s="1323"/>
      <c r="AM31" s="1323"/>
      <c r="AN31" s="1323"/>
      <c r="AO31" s="1323"/>
      <c r="AP31" s="1323"/>
      <c r="AQ31" s="1323"/>
      <c r="AR31" s="1323"/>
      <c r="AS31" s="1323"/>
      <c r="AT31" s="1323"/>
      <c r="AU31" s="1323"/>
      <c r="AV31" s="1323"/>
      <c r="AW31" s="1323"/>
      <c r="AX31" s="1323"/>
      <c r="AY31" s="1323"/>
      <c r="AZ31" s="1323"/>
      <c r="BA31" s="1323"/>
      <c r="BB31" s="1323"/>
      <c r="BC31" s="1323"/>
      <c r="BD31" s="1323"/>
      <c r="BE31" s="1323"/>
      <c r="BF31" s="1323"/>
      <c r="BG31" s="1323"/>
      <c r="BH31" s="1323"/>
      <c r="BI31" s="1323"/>
      <c r="BJ31" s="1323"/>
      <c r="BK31" s="1323"/>
      <c r="BL31" s="1323"/>
      <c r="BM31" s="1323"/>
      <c r="BN31" s="1323"/>
      <c r="BO31" s="1323"/>
      <c r="BP31" s="1323"/>
      <c r="BQ31" s="1323"/>
      <c r="BR31" s="1323"/>
      <c r="BS31" s="1323"/>
      <c r="BT31" s="1323"/>
      <c r="BU31" s="1323"/>
      <c r="BV31" s="1323"/>
      <c r="BW31" s="1323"/>
      <c r="BX31" s="1323"/>
      <c r="BY31" s="1323"/>
      <c r="BZ31" s="1323"/>
      <c r="CA31" s="1323"/>
      <c r="CB31" s="1323"/>
      <c r="CC31" s="1323"/>
      <c r="CD31" s="1323"/>
      <c r="CE31" s="1323"/>
      <c r="CF31" s="1323"/>
      <c r="CG31" s="1323"/>
      <c r="CH31" s="1323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8" t="s">
        <v>216</v>
      </c>
      <c r="I43" s="754">
        <f t="shared" ref="I43:AN43" si="10">SUM(I34:I42)</f>
        <v>1272.084432974631</v>
      </c>
      <c r="J43" s="755">
        <f t="shared" si="10"/>
        <v>9017.3696255538798</v>
      </c>
      <c r="K43" s="756">
        <f t="shared" si="10"/>
        <v>10817.00516141598</v>
      </c>
      <c r="L43" s="750">
        <f t="shared" si="10"/>
        <v>123314.67820831671</v>
      </c>
      <c r="M43" s="314">
        <f t="shared" si="10"/>
        <v>299739.87494657928</v>
      </c>
      <c r="N43" s="757">
        <f t="shared" si="10"/>
        <v>56159.174425610254</v>
      </c>
      <c r="O43" s="750">
        <f t="shared" si="10"/>
        <v>7363.7968231969135</v>
      </c>
      <c r="P43" s="314">
        <f t="shared" si="10"/>
        <v>38144.204386107944</v>
      </c>
      <c r="Q43" s="757">
        <f t="shared" si="10"/>
        <v>30304.517514538838</v>
      </c>
      <c r="R43" s="750">
        <f t="shared" si="10"/>
        <v>1751.3817529766175</v>
      </c>
      <c r="S43" s="314">
        <f t="shared" si="10"/>
        <v>12508.441600918088</v>
      </c>
      <c r="T43" s="757">
        <f t="shared" si="10"/>
        <v>20891.382011189213</v>
      </c>
      <c r="U43" s="750">
        <f t="shared" si="10"/>
        <v>1434.9997251520253</v>
      </c>
      <c r="V43" s="314">
        <f t="shared" si="10"/>
        <v>11510.58391452228</v>
      </c>
      <c r="W43" s="757">
        <f t="shared" si="10"/>
        <v>16295.614216511489</v>
      </c>
      <c r="X43" s="750">
        <f t="shared" si="10"/>
        <v>691.43208570294928</v>
      </c>
      <c r="Y43" s="314">
        <f t="shared" si="10"/>
        <v>4746.2770797513549</v>
      </c>
      <c r="Z43" s="757">
        <f t="shared" si="10"/>
        <v>9718.9087422298653</v>
      </c>
      <c r="AA43" s="750">
        <f t="shared" si="10"/>
        <v>3038.8153054039785</v>
      </c>
      <c r="AB43" s="314">
        <f t="shared" si="10"/>
        <v>24289.540001760251</v>
      </c>
      <c r="AC43" s="757">
        <f t="shared" si="10"/>
        <v>18866.743201020949</v>
      </c>
      <c r="AD43" s="750">
        <f t="shared" si="10"/>
        <v>5411.4225176697691</v>
      </c>
      <c r="AE43" s="314">
        <f t="shared" si="10"/>
        <v>27103.374443441171</v>
      </c>
      <c r="AF43" s="757">
        <f t="shared" si="10"/>
        <v>34324.09820344366</v>
      </c>
      <c r="AG43" s="750">
        <f t="shared" si="10"/>
        <v>1175.2936766265591</v>
      </c>
      <c r="AH43" s="314">
        <f t="shared" si="10"/>
        <v>10239.258420802398</v>
      </c>
      <c r="AI43" s="757">
        <f t="shared" si="10"/>
        <v>15966.202026112715</v>
      </c>
      <c r="AJ43" s="750">
        <f t="shared" si="10"/>
        <v>2888.9605821519499</v>
      </c>
      <c r="AK43" s="314">
        <f t="shared" si="10"/>
        <v>12264.197780781444</v>
      </c>
      <c r="AL43" s="757">
        <f t="shared" si="10"/>
        <v>16822.932669034672</v>
      </c>
      <c r="AM43" s="750">
        <f t="shared" si="10"/>
        <v>2668.9797196485479</v>
      </c>
      <c r="AN43" s="314">
        <f t="shared" si="10"/>
        <v>18385.501077566361</v>
      </c>
      <c r="AO43" s="757">
        <f t="shared" ref="AO43:BT43" si="11">SUM(AO34:AO42)</f>
        <v>33878.287885206948</v>
      </c>
      <c r="AP43" s="750">
        <f t="shared" si="11"/>
        <v>4513.1911767694201</v>
      </c>
      <c r="AQ43" s="314">
        <f t="shared" si="11"/>
        <v>23167.339151815657</v>
      </c>
      <c r="AR43" s="757">
        <f t="shared" si="11"/>
        <v>22529.580764463226</v>
      </c>
      <c r="AS43" s="750">
        <f t="shared" si="11"/>
        <v>2491.2235846235253</v>
      </c>
      <c r="AT43" s="314">
        <f t="shared" si="11"/>
        <v>15118.989670799881</v>
      </c>
      <c r="AU43" s="757">
        <f t="shared" si="11"/>
        <v>26221.499459384846</v>
      </c>
      <c r="AV43" s="750">
        <f t="shared" si="11"/>
        <v>18164.569738528382</v>
      </c>
      <c r="AW43" s="314">
        <f t="shared" si="11"/>
        <v>91446.903647123108</v>
      </c>
      <c r="AX43" s="757">
        <f t="shared" si="11"/>
        <v>88706.618668082694</v>
      </c>
      <c r="AY43" s="750">
        <f t="shared" si="11"/>
        <v>2906.0721193547802</v>
      </c>
      <c r="AZ43" s="314">
        <f t="shared" si="11"/>
        <v>15686.699374231552</v>
      </c>
      <c r="BA43" s="757">
        <f t="shared" si="11"/>
        <v>36376.580790193235</v>
      </c>
      <c r="BB43" s="750">
        <f t="shared" si="11"/>
        <v>7461.1258002920376</v>
      </c>
      <c r="BC43" s="314">
        <f t="shared" si="11"/>
        <v>31695.949118274744</v>
      </c>
      <c r="BD43" s="757">
        <f t="shared" si="11"/>
        <v>32750.827361563519</v>
      </c>
      <c r="BE43" s="750">
        <f t="shared" si="11"/>
        <v>2382.2341251096568</v>
      </c>
      <c r="BF43" s="314">
        <f t="shared" si="11"/>
        <v>21954.232438086234</v>
      </c>
      <c r="BG43" s="757">
        <f t="shared" si="11"/>
        <v>34965.040184897764</v>
      </c>
      <c r="BH43" s="750">
        <f t="shared" si="11"/>
        <v>3199.1719442467102</v>
      </c>
      <c r="BI43" s="314">
        <f t="shared" si="11"/>
        <v>21769.226916806354</v>
      </c>
      <c r="BJ43" s="757">
        <f t="shared" si="11"/>
        <v>19142.703253806059</v>
      </c>
      <c r="BK43" s="750">
        <f t="shared" si="11"/>
        <v>9881.5892011882625</v>
      </c>
      <c r="BL43" s="314">
        <f t="shared" si="11"/>
        <v>27589.465054026703</v>
      </c>
      <c r="BM43" s="757">
        <f t="shared" si="11"/>
        <v>55372.585087977008</v>
      </c>
      <c r="BN43" s="750">
        <f t="shared" si="11"/>
        <v>543.02409251525864</v>
      </c>
      <c r="BO43" s="314">
        <f t="shared" si="11"/>
        <v>2737.7793125602311</v>
      </c>
      <c r="BP43" s="757">
        <f t="shared" si="11"/>
        <v>9101.1608576935432</v>
      </c>
      <c r="BQ43" s="750">
        <f t="shared" si="11"/>
        <v>2141.3166117916521</v>
      </c>
      <c r="BR43" s="314">
        <f t="shared" si="11"/>
        <v>12519.701036831018</v>
      </c>
      <c r="BS43" s="757">
        <f t="shared" si="11"/>
        <v>34699.30894292317</v>
      </c>
      <c r="BT43" s="750">
        <f t="shared" si="11"/>
        <v>676.45175529921289</v>
      </c>
      <c r="BU43" s="314">
        <f t="shared" ref="BU43:CH43" si="12">SUM(BU34:BU42)</f>
        <v>5372.2948402948405</v>
      </c>
      <c r="BV43" s="757">
        <f t="shared" si="12"/>
        <v>18080.993461874819</v>
      </c>
      <c r="BW43" s="750">
        <f t="shared" si="12"/>
        <v>1676.0939551367242</v>
      </c>
      <c r="BX43" s="314">
        <f t="shared" si="12"/>
        <v>8889.5641738149861</v>
      </c>
      <c r="BY43" s="757">
        <f t="shared" si="12"/>
        <v>14494.215013491199</v>
      </c>
      <c r="BZ43" s="750">
        <f t="shared" si="12"/>
        <v>1271.052567009926</v>
      </c>
      <c r="CA43" s="314">
        <f t="shared" si="12"/>
        <v>7706.8792520168045</v>
      </c>
      <c r="CB43" s="757">
        <f t="shared" si="12"/>
        <v>18119.875348525962</v>
      </c>
      <c r="CC43" s="750">
        <f t="shared" si="12"/>
        <v>2392.9923596273825</v>
      </c>
      <c r="CD43" s="314">
        <f t="shared" si="12"/>
        <v>15881.582138278784</v>
      </c>
      <c r="CE43" s="757">
        <f t="shared" si="12"/>
        <v>40738.467908725754</v>
      </c>
      <c r="CF43" s="750">
        <f t="shared" si="12"/>
        <v>1027.5356632394301</v>
      </c>
      <c r="CG43" s="314">
        <f t="shared" si="12"/>
        <v>6619.1242565355706</v>
      </c>
      <c r="CH43" s="757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17" t="s">
        <v>284</v>
      </c>
      <c r="C48" s="1318"/>
      <c r="D48" s="1318"/>
      <c r="E48" s="1318"/>
      <c r="F48" s="1318"/>
      <c r="G48" s="1318"/>
      <c r="H48" s="1318"/>
      <c r="I48" s="1318"/>
      <c r="J48" s="1318"/>
      <c r="K48" s="1318"/>
      <c r="L48" s="1319"/>
      <c r="M48" s="1310" t="s">
        <v>1068</v>
      </c>
      <c r="N48" s="1311"/>
      <c r="O48" s="1312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07" t="s">
        <v>1062</v>
      </c>
      <c r="AN50" s="1307"/>
      <c r="AO50" s="1307"/>
      <c r="AP50" s="1307"/>
      <c r="AQ50" s="1307"/>
      <c r="AR50" s="1307"/>
      <c r="AZ50" s="1307" t="s">
        <v>1083</v>
      </c>
      <c r="BA50" s="1307"/>
      <c r="BB50" s="1307"/>
      <c r="BC50" s="1307"/>
      <c r="BD50" s="1307"/>
      <c r="BE50" s="1307"/>
      <c r="BF50" s="1307"/>
      <c r="BG50" s="1307"/>
      <c r="BH50" s="1307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4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81">
        <f t="shared" ref="BE53:BE82" si="16">BA53/BD53</f>
        <v>0.63192982456140356</v>
      </c>
      <c r="BF53" s="881">
        <f t="shared" ref="BF53:BF82" si="17">BB53/BD53</f>
        <v>0.33754385964912281</v>
      </c>
      <c r="BG53" s="881">
        <f t="shared" ref="BG53:BG82" si="18">BC53/BD53</f>
        <v>3.0526315789473683E-2</v>
      </c>
      <c r="BH53" s="881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4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5"/>
        <v>1565</v>
      </c>
      <c r="BE54" s="881">
        <f t="shared" si="16"/>
        <v>0.71884984025559107</v>
      </c>
      <c r="BF54" s="881">
        <f t="shared" si="17"/>
        <v>0.23130990415335465</v>
      </c>
      <c r="BG54" s="881">
        <f t="shared" si="18"/>
        <v>4.984025559105431E-2</v>
      </c>
      <c r="BH54" s="881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4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5"/>
        <v>10156</v>
      </c>
      <c r="BE55" s="881">
        <f t="shared" si="16"/>
        <v>0.53357621110673492</v>
      </c>
      <c r="BF55" s="881">
        <f t="shared" si="17"/>
        <v>0.4299921228830248</v>
      </c>
      <c r="BG55" s="881">
        <f t="shared" si="18"/>
        <v>3.6431666010240255E-2</v>
      </c>
      <c r="BH55" s="881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4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5"/>
        <v>1480</v>
      </c>
      <c r="BE56" s="881">
        <f t="shared" si="16"/>
        <v>0.44054054054054054</v>
      </c>
      <c r="BF56" s="881">
        <f t="shared" si="17"/>
        <v>0.53851351351351351</v>
      </c>
      <c r="BG56" s="881">
        <f t="shared" si="18"/>
        <v>2.0945945945945947E-2</v>
      </c>
      <c r="BH56" s="881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4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5"/>
        <v>43492</v>
      </c>
      <c r="BE57" s="881">
        <f t="shared" si="16"/>
        <v>5.6953002851099055E-2</v>
      </c>
      <c r="BF57" s="881">
        <f t="shared" si="17"/>
        <v>0.54796284374137771</v>
      </c>
      <c r="BG57" s="881">
        <f t="shared" si="18"/>
        <v>0.39508415340752323</v>
      </c>
      <c r="BH57" s="881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4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5"/>
        <v>8540</v>
      </c>
      <c r="BE58" s="881">
        <f t="shared" si="16"/>
        <v>7.0608899297423894E-2</v>
      </c>
      <c r="BF58" s="881">
        <f t="shared" si="17"/>
        <v>0.3907494145199063</v>
      </c>
      <c r="BG58" s="881">
        <f t="shared" si="18"/>
        <v>0.53864168618266983</v>
      </c>
      <c r="BH58" s="881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4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5"/>
        <v>4270</v>
      </c>
      <c r="BE59" s="881">
        <f t="shared" si="16"/>
        <v>0.731615925058548</v>
      </c>
      <c r="BF59" s="881">
        <f t="shared" si="17"/>
        <v>0.21030444964871195</v>
      </c>
      <c r="BG59" s="881">
        <f t="shared" si="18"/>
        <v>5.807962529274005E-2</v>
      </c>
      <c r="BH59" s="881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4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5"/>
        <v>13259</v>
      </c>
      <c r="BE60" s="881">
        <f t="shared" si="16"/>
        <v>6.2598989365713856E-2</v>
      </c>
      <c r="BF60" s="881">
        <f t="shared" si="17"/>
        <v>0.74462629157553362</v>
      </c>
      <c r="BG60" s="881">
        <f t="shared" si="18"/>
        <v>0.19277471905875254</v>
      </c>
      <c r="BH60" s="881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4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5"/>
        <v>6974</v>
      </c>
      <c r="BE61" s="881">
        <f t="shared" si="16"/>
        <v>0.59463722397476337</v>
      </c>
      <c r="BF61" s="881">
        <f t="shared" si="17"/>
        <v>0.32277028964726123</v>
      </c>
      <c r="BG61" s="881">
        <f t="shared" si="18"/>
        <v>8.2592486377975338E-2</v>
      </c>
      <c r="BH61" s="881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4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5"/>
        <v>1400</v>
      </c>
      <c r="BE62" s="881">
        <f t="shared" si="16"/>
        <v>0.14357142857142857</v>
      </c>
      <c r="BF62" s="881">
        <f t="shared" si="17"/>
        <v>0.61571428571428577</v>
      </c>
      <c r="BG62" s="881">
        <f t="shared" si="18"/>
        <v>0.24071428571428571</v>
      </c>
      <c r="BH62" s="881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4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5"/>
        <v>10303</v>
      </c>
      <c r="BE63" s="881">
        <f t="shared" si="16"/>
        <v>0.15781811122973891</v>
      </c>
      <c r="BF63" s="881">
        <f t="shared" si="17"/>
        <v>0.7920993885276133</v>
      </c>
      <c r="BG63" s="881">
        <f t="shared" si="18"/>
        <v>5.0082500242647772E-2</v>
      </c>
      <c r="BH63" s="881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4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5"/>
        <v>2286</v>
      </c>
      <c r="BE64" s="881">
        <f t="shared" si="16"/>
        <v>0.63604549431321089</v>
      </c>
      <c r="BF64" s="881">
        <f t="shared" si="17"/>
        <v>0.2804024496937883</v>
      </c>
      <c r="BG64" s="881">
        <f t="shared" si="18"/>
        <v>8.3552055993000876E-2</v>
      </c>
      <c r="BH64" s="881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4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5"/>
        <v>3606</v>
      </c>
      <c r="BE65" s="881">
        <f t="shared" si="16"/>
        <v>0.61647254575707155</v>
      </c>
      <c r="BF65" s="881">
        <f t="shared" si="17"/>
        <v>0.32251802551303382</v>
      </c>
      <c r="BG65" s="881">
        <f t="shared" si="18"/>
        <v>6.1009428729894621E-2</v>
      </c>
      <c r="BH65" s="881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4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5"/>
        <v>849</v>
      </c>
      <c r="BE66" s="881">
        <f t="shared" si="16"/>
        <v>0.58303886925795056</v>
      </c>
      <c r="BF66" s="881">
        <f t="shared" si="17"/>
        <v>0.35571260306242636</v>
      </c>
      <c r="BG66" s="881">
        <f t="shared" si="18"/>
        <v>6.1248527679623084E-2</v>
      </c>
      <c r="BH66" s="881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4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5"/>
        <v>4203</v>
      </c>
      <c r="BE67" s="881">
        <f t="shared" si="16"/>
        <v>0.26885557934808468</v>
      </c>
      <c r="BF67" s="881">
        <f t="shared" si="17"/>
        <v>0.66071853438020467</v>
      </c>
      <c r="BG67" s="881">
        <f t="shared" si="18"/>
        <v>7.0425886271710689E-2</v>
      </c>
      <c r="BH67" s="881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4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5"/>
        <v>4144</v>
      </c>
      <c r="BE68" s="881">
        <f t="shared" si="16"/>
        <v>0.41843629343629346</v>
      </c>
      <c r="BF68" s="881">
        <f t="shared" si="17"/>
        <v>0.49227799227799229</v>
      </c>
      <c r="BG68" s="881">
        <f t="shared" si="18"/>
        <v>8.9285714285714288E-2</v>
      </c>
      <c r="BH68" s="881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4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5"/>
        <v>637</v>
      </c>
      <c r="BE69" s="881">
        <f t="shared" si="16"/>
        <v>0.7142857142857143</v>
      </c>
      <c r="BF69" s="881">
        <f t="shared" si="17"/>
        <v>0.18995290423861852</v>
      </c>
      <c r="BG69" s="881">
        <f t="shared" si="18"/>
        <v>9.5761381475667193E-2</v>
      </c>
      <c r="BH69" s="881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4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5"/>
        <v>1993</v>
      </c>
      <c r="BE70" s="881">
        <f t="shared" si="16"/>
        <v>0.52282990466633217</v>
      </c>
      <c r="BF70" s="881">
        <f t="shared" si="17"/>
        <v>0.4315102860010035</v>
      </c>
      <c r="BG70" s="881">
        <f t="shared" si="18"/>
        <v>4.5659809332664322E-2</v>
      </c>
      <c r="BH70" s="881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4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5"/>
        <v>9091</v>
      </c>
      <c r="BE71" s="881">
        <f t="shared" si="16"/>
        <v>0.27191728082719174</v>
      </c>
      <c r="BF71" s="881">
        <f t="shared" si="17"/>
        <v>0.69904300956990428</v>
      </c>
      <c r="BG71" s="881">
        <f t="shared" si="18"/>
        <v>2.903970960290397E-2</v>
      </c>
      <c r="BH71" s="881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4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5"/>
        <v>1611</v>
      </c>
      <c r="BE72" s="881">
        <f t="shared" si="16"/>
        <v>0.68528864059590322</v>
      </c>
      <c r="BF72" s="881">
        <f t="shared" si="17"/>
        <v>0.26815642458100558</v>
      </c>
      <c r="BG72" s="881">
        <f t="shared" si="18"/>
        <v>4.6554934823091247E-2</v>
      </c>
      <c r="BH72" s="881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4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5"/>
        <v>3255</v>
      </c>
      <c r="BE73" s="881">
        <f t="shared" si="16"/>
        <v>0.72473118279569892</v>
      </c>
      <c r="BF73" s="881">
        <f t="shared" si="17"/>
        <v>0.23748079877112135</v>
      </c>
      <c r="BG73" s="881">
        <f t="shared" si="18"/>
        <v>3.7788018433179721E-2</v>
      </c>
      <c r="BH73" s="881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4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5"/>
        <v>1578</v>
      </c>
      <c r="BE74" s="881">
        <f t="shared" si="16"/>
        <v>0.59822560202788344</v>
      </c>
      <c r="BF74" s="881">
        <f t="shared" si="17"/>
        <v>0.35868187579214195</v>
      </c>
      <c r="BG74" s="881">
        <f t="shared" si="18"/>
        <v>4.3092522179974654E-2</v>
      </c>
      <c r="BH74" s="881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4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5"/>
        <v>1366</v>
      </c>
      <c r="BE75" s="881">
        <f t="shared" si="16"/>
        <v>0.70937042459736455</v>
      </c>
      <c r="BF75" s="881">
        <f t="shared" si="17"/>
        <v>0.24816983894582723</v>
      </c>
      <c r="BG75" s="881">
        <f t="shared" si="18"/>
        <v>4.24597364568082E-2</v>
      </c>
      <c r="BH75" s="881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4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5"/>
        <v>8505</v>
      </c>
      <c r="BE76" s="881">
        <f t="shared" si="16"/>
        <v>5.0440917107583777E-2</v>
      </c>
      <c r="BF76" s="881">
        <f t="shared" si="17"/>
        <v>0.81258083480305698</v>
      </c>
      <c r="BG76" s="881">
        <f t="shared" si="18"/>
        <v>0.13697824808935921</v>
      </c>
      <c r="BH76" s="881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4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5"/>
        <v>1396</v>
      </c>
      <c r="BE77" s="881">
        <f t="shared" si="16"/>
        <v>0.64326647564469919</v>
      </c>
      <c r="BF77" s="881">
        <f t="shared" si="17"/>
        <v>0.23782234957020057</v>
      </c>
      <c r="BG77" s="881">
        <f t="shared" si="18"/>
        <v>0.11891117478510028</v>
      </c>
      <c r="BH77" s="881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4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5"/>
        <v>2472</v>
      </c>
      <c r="BE78" s="881">
        <f t="shared" si="16"/>
        <v>0.71925566343042069</v>
      </c>
      <c r="BF78" s="881">
        <f t="shared" si="17"/>
        <v>0.20792880258899676</v>
      </c>
      <c r="BG78" s="881">
        <f t="shared" si="18"/>
        <v>7.281553398058252E-2</v>
      </c>
      <c r="BH78" s="881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4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5"/>
        <v>3155</v>
      </c>
      <c r="BE79" s="881">
        <f t="shared" si="16"/>
        <v>0.34865293185419971</v>
      </c>
      <c r="BF79" s="881">
        <f t="shared" si="17"/>
        <v>0.56735340729001582</v>
      </c>
      <c r="BG79" s="881">
        <f t="shared" si="18"/>
        <v>8.3993660855784469E-2</v>
      </c>
      <c r="BH79" s="881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4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5"/>
        <v>1708</v>
      </c>
      <c r="BE80" s="881">
        <f t="shared" si="16"/>
        <v>0.64168618266978927</v>
      </c>
      <c r="BF80" s="881">
        <f t="shared" si="17"/>
        <v>0.2933255269320843</v>
      </c>
      <c r="BG80" s="881">
        <f t="shared" si="18"/>
        <v>6.4988290398126466E-2</v>
      </c>
      <c r="BH80" s="881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4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5"/>
        <v>5547</v>
      </c>
      <c r="BE81" s="881">
        <f t="shared" si="16"/>
        <v>0.23021453037678025</v>
      </c>
      <c r="BF81" s="881">
        <f t="shared" si="17"/>
        <v>0.67171444023796645</v>
      </c>
      <c r="BG81" s="881">
        <f t="shared" si="18"/>
        <v>9.8071029385253292E-2</v>
      </c>
      <c r="BH81" s="881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20" t="s">
        <v>345</v>
      </c>
      <c r="T82" s="1321"/>
      <c r="U82" s="1321"/>
      <c r="V82" s="1321"/>
      <c r="W82" s="1321"/>
      <c r="X82" s="1321"/>
      <c r="Y82" s="1321"/>
      <c r="Z82" s="1322"/>
      <c r="AB82" s="1308" t="s">
        <v>346</v>
      </c>
      <c r="AC82" s="1308"/>
      <c r="AD82" s="1308"/>
      <c r="AE82" s="1308"/>
      <c r="AF82" s="1309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4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5"/>
        <v>4352</v>
      </c>
      <c r="BE82" s="881">
        <f t="shared" si="16"/>
        <v>0.56571691176470584</v>
      </c>
      <c r="BF82" s="881">
        <f t="shared" si="17"/>
        <v>0.39430147058823528</v>
      </c>
      <c r="BG82" s="881">
        <f t="shared" si="18"/>
        <v>3.998161764705882E-2</v>
      </c>
      <c r="BH82" s="881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08"/>
      <c r="AC83" s="1308"/>
      <c r="AD83" s="1308"/>
      <c r="AE83" s="1308"/>
      <c r="AF83" s="1309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8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9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299" t="s">
        <v>1069</v>
      </c>
      <c r="BA86" s="1300"/>
      <c r="BB86" s="1300"/>
      <c r="BC86" s="1300"/>
      <c r="BD86" s="1300"/>
      <c r="BE86" s="1300"/>
      <c r="BF86" s="1300" t="s">
        <v>1070</v>
      </c>
      <c r="BG86" s="1300"/>
      <c r="BH86" s="1300"/>
      <c r="BI86" s="1300" t="s">
        <v>1070</v>
      </c>
      <c r="BJ86" s="1300"/>
      <c r="BK86" s="1300"/>
      <c r="BM86" s="1307" t="s">
        <v>1063</v>
      </c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  <c r="BX86" s="1307"/>
      <c r="BY86" s="1307"/>
      <c r="BZ86" s="1307"/>
      <c r="CA86" s="1307"/>
      <c r="CB86" s="1307"/>
      <c r="CC86" s="1307"/>
      <c r="CD86" s="1307"/>
      <c r="CE86" s="1307"/>
      <c r="CF86" s="1307"/>
      <c r="CG86" s="1307"/>
      <c r="CH86" s="1307"/>
      <c r="CI86" s="1307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8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313" t="s">
        <v>1029</v>
      </c>
      <c r="AQ87" s="1314"/>
      <c r="AR87" s="1314"/>
      <c r="AS87" s="1314"/>
      <c r="AT87" s="1314"/>
      <c r="AV87" s="806" t="s">
        <v>1033</v>
      </c>
      <c r="AW87" s="1315" t="s">
        <v>1034</v>
      </c>
      <c r="AX87" s="1316"/>
      <c r="AY87" s="1316"/>
      <c r="AZ87" s="1299">
        <v>2018</v>
      </c>
      <c r="BA87" s="1300"/>
      <c r="BB87" s="1300"/>
      <c r="BC87" s="1300"/>
      <c r="BD87" s="1300"/>
      <c r="BE87" s="1301"/>
      <c r="BF87" s="1299">
        <v>2040</v>
      </c>
      <c r="BG87" s="1300"/>
      <c r="BH87" s="1301"/>
      <c r="BI87" s="1299">
        <v>2070</v>
      </c>
      <c r="BJ87" s="1300"/>
      <c r="BK87" s="1301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9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305" t="s">
        <v>892</v>
      </c>
      <c r="BN88" s="1305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8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306"/>
      <c r="BN89" s="1306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9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28">SUM(AP90:AT90)/SUM($AP$89:$AT$89)</f>
        <v>1.4020552855891022E-2</v>
      </c>
      <c r="AV90" s="801">
        <f t="shared" ref="AV90:AV120" si="29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0">BD90*($BG$123/$BD$122)</f>
        <v>13306.39232706811</v>
      </c>
      <c r="BH90" s="833">
        <f t="shared" ref="BH90:BH96" si="31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2">BE90*($BK$123/$BE$122)</f>
        <v>12032.722707781786</v>
      </c>
      <c r="BM90" s="1306"/>
      <c r="BN90" s="1305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8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28"/>
        <v>1.6026592701491132E-2</v>
      </c>
      <c r="AV91" s="802">
        <f t="shared" si="29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3">(AZ91*(1+AW91))</f>
        <v>1328.1049063886037</v>
      </c>
      <c r="BD91" s="821">
        <f t="shared" ref="BD91:BD120" si="34">(BA91*(1+AX91))</f>
        <v>9930.3254830949845</v>
      </c>
      <c r="BE91" s="821">
        <f t="shared" ref="BE91:BE120" si="35">(BB91*(1+AY91))</f>
        <v>30198.812537175454</v>
      </c>
      <c r="BF91" s="830">
        <f t="shared" ref="BF91:BF96" si="36">BC91*($BF$123/$BC$122)</f>
        <v>2205.2532676076271</v>
      </c>
      <c r="BG91" s="821">
        <f t="shared" si="30"/>
        <v>8855.43147541287</v>
      </c>
      <c r="BH91" s="834">
        <f t="shared" si="31"/>
        <v>25614.848602743827</v>
      </c>
      <c r="BI91" s="830">
        <f t="shared" ref="BI91:BI120" si="37">BC91*($BI$123/$BC$122)</f>
        <v>4127.2361891596311</v>
      </c>
      <c r="BJ91" s="821">
        <f t="shared" ref="BJ91:BJ120" si="38">BD91*($BJ$123/$BD$122)</f>
        <v>9904.2613539071608</v>
      </c>
      <c r="BK91" s="834">
        <f t="shared" si="32"/>
        <v>25283.050650678848</v>
      </c>
      <c r="BM91" s="1306"/>
      <c r="BN91" s="1306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9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28"/>
        <v>1.9415858577811897E-2</v>
      </c>
      <c r="AV92" s="801">
        <f t="shared" si="29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4"/>
        <v>22999.076791253126</v>
      </c>
      <c r="BE92" s="820">
        <f t="shared" si="35"/>
        <v>38111.22704013878</v>
      </c>
      <c r="BF92" s="829">
        <f t="shared" si="36"/>
        <v>4241.4624588972301</v>
      </c>
      <c r="BG92" s="820">
        <f t="shared" si="30"/>
        <v>20509.574320541178</v>
      </c>
      <c r="BH92" s="833">
        <f t="shared" si="31"/>
        <v>32326.215128366712</v>
      </c>
      <c r="BI92" s="829">
        <f t="shared" si="37"/>
        <v>7938.0983637827385</v>
      </c>
      <c r="BJ92" s="820">
        <f t="shared" si="38"/>
        <v>22938.711105384278</v>
      </c>
      <c r="BK92" s="833">
        <f t="shared" si="32"/>
        <v>31907.48253525449</v>
      </c>
      <c r="BM92" s="1306"/>
      <c r="BN92" s="1305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8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28"/>
        <v>3.1785230622162035E-2</v>
      </c>
      <c r="AV93" s="802">
        <f t="shared" si="29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3"/>
        <v>20419.129038415031</v>
      </c>
      <c r="BD93" s="821">
        <f t="shared" si="34"/>
        <v>141074.33250152081</v>
      </c>
      <c r="BE93" s="821">
        <f t="shared" si="35"/>
        <v>118262.80380919381</v>
      </c>
      <c r="BF93" s="830">
        <f t="shared" si="36"/>
        <v>33904.965501641578</v>
      </c>
      <c r="BG93" s="821">
        <f t="shared" si="30"/>
        <v>125803.94132433481</v>
      </c>
      <c r="BH93" s="834">
        <f t="shared" si="31"/>
        <v>100311.35532827243</v>
      </c>
      <c r="BI93" s="830">
        <f t="shared" si="37"/>
        <v>63454.752642716354</v>
      </c>
      <c r="BJ93" s="821">
        <f t="shared" si="38"/>
        <v>140704.0546457078</v>
      </c>
      <c r="BK93" s="834">
        <f t="shared" si="32"/>
        <v>99011.98780973017</v>
      </c>
      <c r="BM93" s="1306"/>
      <c r="BN93" s="1306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9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28"/>
        <v>8.2616976745870235E-2</v>
      </c>
      <c r="AV94" s="803">
        <f t="shared" si="29"/>
        <v>2216.6</v>
      </c>
      <c r="AW94" s="889"/>
      <c r="AX94" s="816"/>
      <c r="AY94" s="816"/>
      <c r="AZ94" s="829"/>
      <c r="BA94" s="820"/>
      <c r="BB94" s="820"/>
      <c r="BC94" s="829">
        <f t="shared" si="33"/>
        <v>0</v>
      </c>
      <c r="BD94" s="820">
        <f t="shared" si="34"/>
        <v>0</v>
      </c>
      <c r="BE94" s="820">
        <f t="shared" si="35"/>
        <v>0</v>
      </c>
      <c r="BF94" s="829">
        <f t="shared" si="36"/>
        <v>0</v>
      </c>
      <c r="BG94" s="820">
        <f t="shared" si="30"/>
        <v>0</v>
      </c>
      <c r="BH94" s="833">
        <f t="shared" si="31"/>
        <v>0</v>
      </c>
      <c r="BI94" s="829">
        <f t="shared" si="37"/>
        <v>0</v>
      </c>
      <c r="BJ94" s="820">
        <f t="shared" si="38"/>
        <v>0</v>
      </c>
      <c r="BK94" s="833">
        <f t="shared" si="32"/>
        <v>0</v>
      </c>
      <c r="BM94" s="1305" t="s">
        <v>890</v>
      </c>
      <c r="BN94" s="1305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8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28"/>
        <v>3.0713411498881106E-2</v>
      </c>
      <c r="AV95" s="802">
        <f t="shared" si="29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3"/>
        <v>2548.0375029478009</v>
      </c>
      <c r="BD95" s="821">
        <f t="shared" si="34"/>
        <v>20115.72788640259</v>
      </c>
      <c r="BE95" s="821">
        <f t="shared" si="35"/>
        <v>67976.263571102711</v>
      </c>
      <c r="BF95" s="830">
        <f t="shared" si="36"/>
        <v>4230.8917031575793</v>
      </c>
      <c r="BG95" s="821">
        <f t="shared" si="30"/>
        <v>17938.329431330083</v>
      </c>
      <c r="BH95" s="834">
        <f t="shared" si="31"/>
        <v>57657.952537390192</v>
      </c>
      <c r="BI95" s="830">
        <f t="shared" si="37"/>
        <v>7918.3146925481024</v>
      </c>
      <c r="BJ95" s="821">
        <f t="shared" si="38"/>
        <v>20062.930127534477</v>
      </c>
      <c r="BK95" s="834">
        <f t="shared" si="32"/>
        <v>56911.089228968514</v>
      </c>
      <c r="BM95" s="1306"/>
      <c r="BN95" s="1306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9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28"/>
        <v>0.1340425686000449</v>
      </c>
      <c r="AV96" s="803">
        <f t="shared" si="29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4"/>
        <v>403091.4532679175</v>
      </c>
      <c r="BE96" s="820">
        <f t="shared" si="35"/>
        <v>58180.463957904816</v>
      </c>
      <c r="BF96" s="829">
        <f t="shared" si="36"/>
        <v>331544.88442569622</v>
      </c>
      <c r="BG96" s="820">
        <f t="shared" si="30"/>
        <v>359459.39020984754</v>
      </c>
      <c r="BH96" s="833">
        <f t="shared" si="31"/>
        <v>49349.085302097592</v>
      </c>
      <c r="BI96" s="829">
        <f t="shared" si="37"/>
        <v>620501.99196256173</v>
      </c>
      <c r="BJ96" s="820">
        <f t="shared" si="38"/>
        <v>402033.45897252724</v>
      </c>
      <c r="BK96" s="833">
        <f t="shared" si="32"/>
        <v>48709.849611367732</v>
      </c>
      <c r="BM96" s="1306"/>
      <c r="BN96" s="1305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8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28"/>
        <v>5.9152828371341871E-2</v>
      </c>
      <c r="AV97" s="804">
        <f t="shared" si="29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37"/>
        <v>0</v>
      </c>
      <c r="BJ97" s="821">
        <f t="shared" si="38"/>
        <v>0</v>
      </c>
      <c r="BK97" s="834">
        <f t="shared" si="32"/>
        <v>0</v>
      </c>
      <c r="BM97" s="1306"/>
      <c r="BN97" s="1306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9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28"/>
        <v>5.2772607779379067E-2</v>
      </c>
      <c r="AV98" s="803">
        <f t="shared" si="29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37"/>
        <v>0</v>
      </c>
      <c r="BJ98" s="820">
        <f t="shared" si="38"/>
        <v>0</v>
      </c>
      <c r="BK98" s="833">
        <f t="shared" si="32"/>
        <v>0</v>
      </c>
      <c r="BM98" s="1306"/>
      <c r="BN98" s="1305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8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28"/>
        <v>5.6639847048514297E-2</v>
      </c>
      <c r="AV99" s="804">
        <f t="shared" si="29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37"/>
        <v>0</v>
      </c>
      <c r="BJ99" s="821">
        <f t="shared" si="38"/>
        <v>0</v>
      </c>
      <c r="BK99" s="834">
        <f t="shared" si="32"/>
        <v>0</v>
      </c>
      <c r="BM99" s="1306"/>
      <c r="BN99" s="1306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9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28"/>
        <v>1.0160555607859041E-2</v>
      </c>
      <c r="AV100" s="801">
        <f t="shared" si="29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3"/>
        <v>11066.213242017016</v>
      </c>
      <c r="BD100" s="820">
        <f t="shared" si="34"/>
        <v>37047.507468803851</v>
      </c>
      <c r="BE100" s="820">
        <f t="shared" si="35"/>
        <v>85124.525112751231</v>
      </c>
      <c r="BF100" s="829">
        <f t="shared" ref="BF100:BF120" si="39">BC100*($BF$123/$BC$122)</f>
        <v>18374.90607452079</v>
      </c>
      <c r="BG100" s="820">
        <f t="shared" ref="BG100:BG120" si="40">BD100*($BG$123/$BD$122)</f>
        <v>33037.352530220276</v>
      </c>
      <c r="BH100" s="833">
        <f t="shared" ref="BH100:BH120" si="41">BE100*($BH$123/$BE$122)</f>
        <v>72203.230523034625</v>
      </c>
      <c r="BI100" s="829">
        <f t="shared" si="37"/>
        <v>34389.509104069424</v>
      </c>
      <c r="BJ100" s="820">
        <f t="shared" si="38"/>
        <v>36950.26886142914</v>
      </c>
      <c r="BK100" s="833">
        <f t="shared" si="32"/>
        <v>71267.95722153825</v>
      </c>
      <c r="BM100" s="1305" t="s">
        <v>889</v>
      </c>
      <c r="BN100" s="1305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8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28"/>
        <v>3.614492732631823E-2</v>
      </c>
      <c r="AV101" s="804">
        <f t="shared" si="29"/>
        <v>966.6</v>
      </c>
      <c r="AW101" s="890"/>
      <c r="AX101" s="817"/>
      <c r="AY101" s="817"/>
      <c r="AZ101" s="830"/>
      <c r="BA101" s="821"/>
      <c r="BB101" s="821"/>
      <c r="BC101" s="830">
        <f t="shared" si="33"/>
        <v>0</v>
      </c>
      <c r="BD101" s="821">
        <f t="shared" si="34"/>
        <v>0</v>
      </c>
      <c r="BE101" s="821">
        <f t="shared" si="35"/>
        <v>0</v>
      </c>
      <c r="BF101" s="830">
        <f t="shared" si="39"/>
        <v>0</v>
      </c>
      <c r="BG101" s="821">
        <f t="shared" si="40"/>
        <v>0</v>
      </c>
      <c r="BH101" s="834">
        <f t="shared" si="41"/>
        <v>0</v>
      </c>
      <c r="BI101" s="830">
        <f t="shared" si="37"/>
        <v>0</v>
      </c>
      <c r="BJ101" s="821">
        <f t="shared" si="38"/>
        <v>0</v>
      </c>
      <c r="BK101" s="834">
        <f t="shared" si="32"/>
        <v>0</v>
      </c>
      <c r="BM101" s="1306"/>
      <c r="BN101" s="1306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9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28"/>
        <v>3.1473823714722307E-2</v>
      </c>
      <c r="AV102" s="801">
        <f t="shared" si="29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3"/>
        <v>3096.8722699825066</v>
      </c>
      <c r="BD102" s="820">
        <f t="shared" si="34"/>
        <v>22205.15389123861</v>
      </c>
      <c r="BE102" s="820">
        <f t="shared" si="35"/>
        <v>55248.899910709981</v>
      </c>
      <c r="BF102" s="829">
        <f t="shared" si="39"/>
        <v>5142.2050019474082</v>
      </c>
      <c r="BG102" s="820">
        <f t="shared" si="40"/>
        <v>19801.58847961299</v>
      </c>
      <c r="BH102" s="833">
        <f t="shared" si="41"/>
        <v>46862.511727533922</v>
      </c>
      <c r="BI102" s="829">
        <f t="shared" si="37"/>
        <v>9623.8807976640819</v>
      </c>
      <c r="BJ102" s="820">
        <f t="shared" si="38"/>
        <v>22146.87201511662</v>
      </c>
      <c r="BK102" s="833">
        <f t="shared" si="32"/>
        <v>46255.485480337942</v>
      </c>
      <c r="BM102" s="1306"/>
      <c r="BN102" s="1305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8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28"/>
        <v>5.1802176951543634E-2</v>
      </c>
      <c r="AV103" s="804">
        <f t="shared" si="29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3"/>
        <v>8143.0873843858917</v>
      </c>
      <c r="BD103" s="821">
        <f t="shared" si="34"/>
        <v>67986.751855029783</v>
      </c>
      <c r="BE103" s="821">
        <f t="shared" si="35"/>
        <v>33692.910241063029</v>
      </c>
      <c r="BF103" s="830">
        <f t="shared" si="39"/>
        <v>13521.198496029834</v>
      </c>
      <c r="BG103" s="821">
        <f t="shared" si="40"/>
        <v>60627.622258004121</v>
      </c>
      <c r="BH103" s="834">
        <f t="shared" si="41"/>
        <v>28578.567244928763</v>
      </c>
      <c r="BI103" s="830">
        <f t="shared" si="37"/>
        <v>25305.564931399218</v>
      </c>
      <c r="BJ103" s="821">
        <f t="shared" si="38"/>
        <v>67808.307000787419</v>
      </c>
      <c r="BK103" s="834">
        <f t="shared" si="32"/>
        <v>28208.379225008048</v>
      </c>
      <c r="BM103" s="1306"/>
      <c r="BN103" s="1306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9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28"/>
        <v>2.2022986174981714E-2</v>
      </c>
      <c r="AV104" s="801">
        <f t="shared" si="29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3"/>
        <v>1905.1616681809217</v>
      </c>
      <c r="BD104" s="820">
        <f t="shared" si="34"/>
        <v>16732.218974257339</v>
      </c>
      <c r="BE104" s="820">
        <f t="shared" si="35"/>
        <v>32893.918486079892</v>
      </c>
      <c r="BF104" s="829">
        <f t="shared" si="39"/>
        <v>3163.4278089531094</v>
      </c>
      <c r="BG104" s="820">
        <f t="shared" si="40"/>
        <v>14921.063645937858</v>
      </c>
      <c r="BH104" s="833">
        <f t="shared" si="41"/>
        <v>27900.856728545397</v>
      </c>
      <c r="BI104" s="829">
        <f t="shared" si="37"/>
        <v>5920.5053345502074</v>
      </c>
      <c r="BJ104" s="820">
        <f t="shared" si="38"/>
        <v>16688.301912557152</v>
      </c>
      <c r="BK104" s="833">
        <f t="shared" si="32"/>
        <v>27539.447326250585</v>
      </c>
      <c r="BM104" s="1306"/>
      <c r="BN104" s="1305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8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28"/>
        <v>2.2175068618149954E-2</v>
      </c>
      <c r="AV105" s="802">
        <f t="shared" si="29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3"/>
        <v>1493.2555510482414</v>
      </c>
      <c r="BD105" s="821">
        <f t="shared" si="34"/>
        <v>17293.362786115882</v>
      </c>
      <c r="BE105" s="821">
        <f t="shared" si="35"/>
        <v>23742.964600090669</v>
      </c>
      <c r="BF105" s="830">
        <f t="shared" si="39"/>
        <v>2479.4778390486781</v>
      </c>
      <c r="BG105" s="821">
        <f t="shared" si="40"/>
        <v>15421.467241190063</v>
      </c>
      <c r="BH105" s="834">
        <f t="shared" si="41"/>
        <v>20138.952247309524</v>
      </c>
      <c r="BI105" s="830">
        <f t="shared" si="37"/>
        <v>4640.4604939743431</v>
      </c>
      <c r="BJ105" s="821">
        <f t="shared" si="38"/>
        <v>17247.972890032761</v>
      </c>
      <c r="BK105" s="834">
        <f t="shared" si="32"/>
        <v>19878.085465856992</v>
      </c>
      <c r="BM105" s="1306"/>
      <c r="BN105" s="1306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9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28"/>
        <v>5.866037093632091E-3</v>
      </c>
      <c r="AV106" s="801">
        <f t="shared" si="29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3"/>
        <v>580.52171392529885</v>
      </c>
      <c r="BD106" s="820">
        <f t="shared" si="34"/>
        <v>3528.4158298099569</v>
      </c>
      <c r="BE106" s="820">
        <f t="shared" si="35"/>
        <v>14945.554521545144</v>
      </c>
      <c r="BF106" s="829">
        <f t="shared" si="39"/>
        <v>963.92792496495713</v>
      </c>
      <c r="BG106" s="820">
        <f t="shared" si="40"/>
        <v>3146.487459130673</v>
      </c>
      <c r="BH106" s="833">
        <f t="shared" si="41"/>
        <v>12676.926150065066</v>
      </c>
      <c r="BI106" s="829">
        <f t="shared" si="37"/>
        <v>1804.0368759878766</v>
      </c>
      <c r="BJ106" s="820">
        <f t="shared" si="38"/>
        <v>3519.1547953984373</v>
      </c>
      <c r="BK106" s="833">
        <f t="shared" si="32"/>
        <v>12512.717561511474</v>
      </c>
      <c r="BM106" s="1305" t="s">
        <v>325</v>
      </c>
      <c r="BN106" s="1305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8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28"/>
        <v>4.0533592114887426E-2</v>
      </c>
      <c r="AV107" s="804">
        <f t="shared" si="29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3"/>
        <v>8606.8905005352972</v>
      </c>
      <c r="BD107" s="821">
        <f t="shared" si="34"/>
        <v>48256.448369772334</v>
      </c>
      <c r="BE107" s="821">
        <f t="shared" si="35"/>
        <v>43360.635425552478</v>
      </c>
      <c r="BF107" s="830">
        <f t="shared" si="39"/>
        <v>14291.320895619709</v>
      </c>
      <c r="BG107" s="821">
        <f t="shared" si="40"/>
        <v>43032.997509778652</v>
      </c>
      <c r="BH107" s="834">
        <f t="shared" si="41"/>
        <v>36778.800834537076</v>
      </c>
      <c r="BI107" s="830">
        <f t="shared" si="37"/>
        <v>26746.885565340715</v>
      </c>
      <c r="BJ107" s="821">
        <f t="shared" si="38"/>
        <v>48129.789650821331</v>
      </c>
      <c r="BK107" s="834">
        <f t="shared" si="32"/>
        <v>36302.392365935084</v>
      </c>
      <c r="BM107" s="1306"/>
      <c r="BN107" s="1306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9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28"/>
        <v>1.1015114098042482E-2</v>
      </c>
      <c r="AV108" s="801">
        <f t="shared" si="29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3"/>
        <v>727.68151177274649</v>
      </c>
      <c r="BD108" s="820">
        <f t="shared" si="34"/>
        <v>6547.0463522644613</v>
      </c>
      <c r="BE108" s="820">
        <f t="shared" si="35"/>
        <v>15240.869258380966</v>
      </c>
      <c r="BF108" s="829">
        <f t="shared" si="39"/>
        <v>1208.2795748252174</v>
      </c>
      <c r="BG108" s="820">
        <f t="shared" si="40"/>
        <v>5838.3705989826285</v>
      </c>
      <c r="BH108" s="833">
        <f t="shared" si="41"/>
        <v>12927.414220246525</v>
      </c>
      <c r="BI108" s="829">
        <f t="shared" si="37"/>
        <v>2261.352589787135</v>
      </c>
      <c r="BJ108" s="820">
        <f t="shared" si="38"/>
        <v>6529.8623171374566</v>
      </c>
      <c r="BK108" s="833">
        <f t="shared" si="32"/>
        <v>12759.960973487379</v>
      </c>
      <c r="BM108" s="1306"/>
      <c r="BN108" s="1305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8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28"/>
        <v>2.8917390265275233E-2</v>
      </c>
      <c r="AV109" s="802">
        <f t="shared" si="29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3"/>
        <v>3265.2298294517736</v>
      </c>
      <c r="BD109" s="821">
        <f t="shared" si="34"/>
        <v>41412.99797782299</v>
      </c>
      <c r="BE109" s="821">
        <f t="shared" si="35"/>
        <v>23027.237272932725</v>
      </c>
      <c r="BF109" s="830">
        <f t="shared" si="39"/>
        <v>5421.7544986476432</v>
      </c>
      <c r="BG109" s="821">
        <f t="shared" si="40"/>
        <v>36930.306706293828</v>
      </c>
      <c r="BH109" s="834">
        <f t="shared" si="41"/>
        <v>19531.867213637135</v>
      </c>
      <c r="BI109" s="830">
        <f t="shared" si="37"/>
        <v>10147.070952912887</v>
      </c>
      <c r="BJ109" s="821">
        <f t="shared" si="38"/>
        <v>41304.301265798131</v>
      </c>
      <c r="BK109" s="834">
        <f t="shared" si="32"/>
        <v>19278.864213619574</v>
      </c>
      <c r="BM109" s="1306"/>
      <c r="BN109" s="1306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9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28"/>
        <v>1.3839502328309784E-2</v>
      </c>
      <c r="AV110" s="801">
        <f t="shared" si="29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3"/>
        <v>2277.2547992745017</v>
      </c>
      <c r="BD110" s="820">
        <f t="shared" si="34"/>
        <v>16293.744793474849</v>
      </c>
      <c r="BE110" s="820">
        <f t="shared" si="35"/>
        <v>56735.734780158629</v>
      </c>
      <c r="BF110" s="829">
        <f t="shared" si="39"/>
        <v>3781.2702619485922</v>
      </c>
      <c r="BG110" s="820">
        <f t="shared" si="40"/>
        <v>14530.051481405368</v>
      </c>
      <c r="BH110" s="833">
        <f t="shared" si="41"/>
        <v>48123.655689115978</v>
      </c>
      <c r="BI110" s="829">
        <f t="shared" si="37"/>
        <v>7076.8268186437172</v>
      </c>
      <c r="BJ110" s="820">
        <f t="shared" si="38"/>
        <v>16250.97859512883</v>
      </c>
      <c r="BK110" s="833">
        <f t="shared" si="32"/>
        <v>47500.293410026876</v>
      </c>
      <c r="BM110" s="1306"/>
      <c r="BN110" s="1305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28"/>
        <v>4.463981808042989E-2</v>
      </c>
      <c r="AV111" s="804">
        <f t="shared" si="29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3"/>
        <v>5841.7701944260752</v>
      </c>
      <c r="BD111" s="821">
        <f t="shared" si="34"/>
        <v>45657.666050062231</v>
      </c>
      <c r="BE111" s="821">
        <f t="shared" si="35"/>
        <v>42421.126895478832</v>
      </c>
      <c r="BF111" s="830">
        <f t="shared" si="39"/>
        <v>9699.9738107296016</v>
      </c>
      <c r="BG111" s="821">
        <f t="shared" si="40"/>
        <v>40715.516699015265</v>
      </c>
      <c r="BH111" s="834">
        <f t="shared" si="41"/>
        <v>35981.902985351851</v>
      </c>
      <c r="BI111" s="830">
        <f t="shared" si="37"/>
        <v>18153.961512536338</v>
      </c>
      <c r="BJ111" s="821">
        <f t="shared" si="38"/>
        <v>45537.828356084407</v>
      </c>
      <c r="BK111" s="834">
        <f t="shared" si="32"/>
        <v>35515.817008928731</v>
      </c>
      <c r="BM111" s="1306"/>
      <c r="BN111" s="1306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28"/>
        <v>1.1304794942172462E-2</v>
      </c>
      <c r="AV112" s="801">
        <f t="shared" si="29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3"/>
        <v>1086.7572425205392</v>
      </c>
      <c r="BD112" s="820">
        <f t="shared" si="34"/>
        <v>8719.4790120577727</v>
      </c>
      <c r="BE112" s="820">
        <f t="shared" si="35"/>
        <v>23002.750289707961</v>
      </c>
      <c r="BF112" s="829">
        <f t="shared" si="39"/>
        <v>1804.5072709515578</v>
      </c>
      <c r="BG112" s="820">
        <f t="shared" si="40"/>
        <v>7775.6513645021832</v>
      </c>
      <c r="BH112" s="833">
        <f t="shared" si="41"/>
        <v>19511.097179475426</v>
      </c>
      <c r="BI112" s="829">
        <f t="shared" si="37"/>
        <v>3377.2210301960122</v>
      </c>
      <c r="BJ112" s="820">
        <f t="shared" si="38"/>
        <v>8696.5929920770905</v>
      </c>
      <c r="BK112" s="833">
        <f t="shared" si="32"/>
        <v>19258.363220860607</v>
      </c>
      <c r="BM112" s="1305" t="s">
        <v>895</v>
      </c>
      <c r="BN112" s="1305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28"/>
        <v>1.8583026150938205E-2</v>
      </c>
      <c r="AV113" s="802">
        <f t="shared" si="29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3"/>
        <v>1218.9229753597406</v>
      </c>
      <c r="BD113" s="821">
        <f t="shared" si="34"/>
        <v>15301.104308286045</v>
      </c>
      <c r="BE113" s="821">
        <f t="shared" si="35"/>
        <v>23446.70729941444</v>
      </c>
      <c r="BF113" s="830">
        <f t="shared" si="39"/>
        <v>2023.9620089074197</v>
      </c>
      <c r="BG113" s="821">
        <f t="shared" si="40"/>
        <v>13644.857958667946</v>
      </c>
      <c r="BH113" s="834">
        <f t="shared" si="41"/>
        <v>19887.664687742821</v>
      </c>
      <c r="BI113" s="830">
        <f t="shared" si="37"/>
        <v>3787.9409913352479</v>
      </c>
      <c r="BJ113" s="821">
        <f t="shared" si="38"/>
        <v>15260.943493810582</v>
      </c>
      <c r="BK113" s="834">
        <f t="shared" si="32"/>
        <v>19630.052920557078</v>
      </c>
      <c r="BM113" s="1306"/>
      <c r="BN113" s="1306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28"/>
        <v>1.4107457109130016E-2</v>
      </c>
      <c r="AV114" s="801">
        <f t="shared" si="29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3"/>
        <v>713.60372188762187</v>
      </c>
      <c r="BD114" s="820">
        <f t="shared" si="34"/>
        <v>7164.4813495791886</v>
      </c>
      <c r="BE114" s="820">
        <f t="shared" si="35"/>
        <v>29137.163489664763</v>
      </c>
      <c r="BF114" s="829">
        <f t="shared" si="39"/>
        <v>1184.9040929671744</v>
      </c>
      <c r="BG114" s="820">
        <f t="shared" si="40"/>
        <v>6388.9722201027243</v>
      </c>
      <c r="BH114" s="833">
        <f t="shared" si="41"/>
        <v>24714.350293820018</v>
      </c>
      <c r="BI114" s="829">
        <f t="shared" si="37"/>
        <v>2217.6042656918157</v>
      </c>
      <c r="BJ114" s="820">
        <f t="shared" si="38"/>
        <v>7145.6767325727187</v>
      </c>
      <c r="BK114" s="833">
        <f t="shared" si="32"/>
        <v>24394.216806354176</v>
      </c>
      <c r="BM114" s="1306"/>
      <c r="BN114" s="1305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28"/>
        <v>1.5534135266470166E-2</v>
      </c>
      <c r="AV115" s="802">
        <f t="shared" si="29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3"/>
        <v>1964.5600995057864</v>
      </c>
      <c r="BD115" s="821">
        <f t="shared" si="34"/>
        <v>11609.409606285537</v>
      </c>
      <c r="BE115" s="821">
        <f t="shared" si="35"/>
        <v>22059.245048085628</v>
      </c>
      <c r="BF115" s="830">
        <f t="shared" si="39"/>
        <v>3262.0560002502193</v>
      </c>
      <c r="BG115" s="821">
        <f t="shared" si="40"/>
        <v>10352.765517452086</v>
      </c>
      <c r="BH115" s="834">
        <f t="shared" si="41"/>
        <v>18710.809290993046</v>
      </c>
      <c r="BI115" s="830">
        <f t="shared" si="37"/>
        <v>6105.0926771343957</v>
      </c>
      <c r="BJ115" s="821">
        <f t="shared" si="38"/>
        <v>11578.938384341431</v>
      </c>
      <c r="BK115" s="834">
        <f t="shared" si="32"/>
        <v>18468.441736903158</v>
      </c>
      <c r="BM115" s="1306"/>
      <c r="BN115" s="1306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28"/>
        <v>2.753416423455458E-2</v>
      </c>
      <c r="AV116" s="801">
        <f t="shared" si="29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3"/>
        <v>2573.8995984690305</v>
      </c>
      <c r="BD116" s="820">
        <f t="shared" si="34"/>
        <v>28237.765037597484</v>
      </c>
      <c r="BE116" s="820">
        <f t="shared" si="35"/>
        <v>57109.563732920942</v>
      </c>
      <c r="BF116" s="829">
        <f t="shared" si="39"/>
        <v>4273.8344484038525</v>
      </c>
      <c r="BG116" s="820">
        <f t="shared" si="40"/>
        <v>25181.208182445032</v>
      </c>
      <c r="BH116" s="833">
        <f t="shared" si="41"/>
        <v>48440.740078329669</v>
      </c>
      <c r="BI116" s="829">
        <f t="shared" si="37"/>
        <v>7998.6840790696597</v>
      </c>
      <c r="BJ116" s="820">
        <f t="shared" si="38"/>
        <v>28163.649364635072</v>
      </c>
      <c r="BK116" s="833">
        <f t="shared" si="32"/>
        <v>47813.270495988276</v>
      </c>
      <c r="BM116" s="1306"/>
      <c r="BN116" s="1305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28"/>
        <v>2.0053156434897853E-2</v>
      </c>
      <c r="AV117" s="802">
        <f t="shared" si="29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3"/>
        <v>3437.4575970350993</v>
      </c>
      <c r="BD117" s="821">
        <f t="shared" si="34"/>
        <v>35507.516331668325</v>
      </c>
      <c r="BE117" s="821">
        <f t="shared" si="35"/>
        <v>24778.867325901625</v>
      </c>
      <c r="BF117" s="830">
        <f t="shared" si="39"/>
        <v>5707.7302867114549</v>
      </c>
      <c r="BG117" s="821">
        <f t="shared" si="40"/>
        <v>31664.055551096844</v>
      </c>
      <c r="BH117" s="834">
        <f t="shared" si="41"/>
        <v>21017.612342177581</v>
      </c>
      <c r="BI117" s="830">
        <f t="shared" si="37"/>
        <v>10682.288217549727</v>
      </c>
      <c r="BJ117" s="821">
        <f t="shared" si="38"/>
        <v>35414.319739634877</v>
      </c>
      <c r="BK117" s="834">
        <f t="shared" si="32"/>
        <v>20745.363974030555</v>
      </c>
      <c r="BM117" s="1306"/>
      <c r="BN117" s="1306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28"/>
        <v>1.8626478277557701E-2</v>
      </c>
      <c r="AV118" s="801">
        <f t="shared" si="29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3"/>
        <v>3114.7826056791287</v>
      </c>
      <c r="BD118" s="820">
        <f t="shared" si="34"/>
        <v>16380.124749700675</v>
      </c>
      <c r="BE118" s="820">
        <f t="shared" si="35"/>
        <v>26685.001907899594</v>
      </c>
      <c r="BF118" s="829">
        <f t="shared" si="39"/>
        <v>5171.9442387568897</v>
      </c>
      <c r="BG118" s="820">
        <f t="shared" si="40"/>
        <v>14607.081361695711</v>
      </c>
      <c r="BH118" s="833">
        <f t="shared" si="41"/>
        <v>22634.409316370762</v>
      </c>
      <c r="BI118" s="829">
        <f t="shared" si="37"/>
        <v>9679.5391912830764</v>
      </c>
      <c r="BJ118" s="820">
        <f t="shared" si="38"/>
        <v>16337.131829849692</v>
      </c>
      <c r="BK118" s="833">
        <f t="shared" si="32"/>
        <v>22341.218020421904</v>
      </c>
      <c r="BM118" s="810" t="s">
        <v>333</v>
      </c>
      <c r="BN118" s="1305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28"/>
        <v>2.9511235995741691E-2</v>
      </c>
      <c r="AV119" s="802">
        <f t="shared" si="29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3"/>
        <v>2898.4055953403276</v>
      </c>
      <c r="BD119" s="821">
        <f t="shared" si="34"/>
        <v>27357.811656974012</v>
      </c>
      <c r="BE119" s="821">
        <f t="shared" si="35"/>
        <v>48311.446011102511</v>
      </c>
      <c r="BF119" s="830">
        <f t="shared" si="39"/>
        <v>4812.6607915009608</v>
      </c>
      <c r="BG119" s="821">
        <f t="shared" si="40"/>
        <v>24396.504108350535</v>
      </c>
      <c r="BH119" s="834">
        <f t="shared" si="41"/>
        <v>40978.113753004131</v>
      </c>
      <c r="BI119" s="830">
        <f t="shared" si="37"/>
        <v>9007.1231620397029</v>
      </c>
      <c r="BJ119" s="821">
        <f t="shared" si="38"/>
        <v>27286.005597994634</v>
      </c>
      <c r="BK119" s="834">
        <f t="shared" si="32"/>
        <v>40447.31013852264</v>
      </c>
      <c r="BN119" s="1306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28"/>
        <v>2.8982568455204478E-2</v>
      </c>
      <c r="AV120" s="801">
        <f t="shared" si="29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3"/>
        <v>4976.937843407708</v>
      </c>
      <c r="BD120" s="832">
        <f t="shared" si="34"/>
        <v>39862.925960510227</v>
      </c>
      <c r="BE120" s="832">
        <f t="shared" si="35"/>
        <v>26508.180850649012</v>
      </c>
      <c r="BF120" s="831">
        <f t="shared" si="39"/>
        <v>8263.9619724765162</v>
      </c>
      <c r="BG120" s="832">
        <f t="shared" si="40"/>
        <v>35548.020037580325</v>
      </c>
      <c r="BH120" s="835">
        <f t="shared" si="41"/>
        <v>22484.428432000717</v>
      </c>
      <c r="BI120" s="831">
        <f t="shared" si="37"/>
        <v>15466.397179696949</v>
      </c>
      <c r="BJ120" s="832">
        <f t="shared" si="38"/>
        <v>39758.297723116782</v>
      </c>
      <c r="BK120" s="835">
        <f t="shared" si="32"/>
        <v>22193.179890079206</v>
      </c>
      <c r="BN120" s="1305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06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4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4"/>
        <v>877533.99999999988</v>
      </c>
      <c r="BI122" s="837">
        <f t="shared" si="44"/>
        <v>922351.00000000023</v>
      </c>
      <c r="BJ122" s="837">
        <f t="shared" si="44"/>
        <v>1122281</v>
      </c>
      <c r="BK122" s="837">
        <f t="shared" si="44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05" t="s">
        <v>335</v>
      </c>
      <c r="BN124" s="1305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06"/>
      <c r="BN125" s="1306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06"/>
      <c r="BN126" s="1305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06"/>
      <c r="BN127" s="1306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06"/>
      <c r="BN128" s="1305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306"/>
      <c r="BN129" s="1306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305" t="s">
        <v>901</v>
      </c>
      <c r="BN130" s="1305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306"/>
      <c r="BN131" s="1306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306"/>
      <c r="BN132" s="1305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306"/>
      <c r="BN133" s="1306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306"/>
      <c r="BN134" s="1305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306"/>
      <c r="BN135" s="1306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305" t="s">
        <v>899</v>
      </c>
      <c r="BN136" s="1305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306"/>
      <c r="BN137" s="1306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306"/>
      <c r="BN138" s="1305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306"/>
      <c r="BN139" s="1306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306"/>
      <c r="BN140" s="1305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306"/>
      <c r="BN141" s="1306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305" t="s">
        <v>900</v>
      </c>
      <c r="BN142" s="1305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306"/>
      <c r="BN143" s="1306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306"/>
      <c r="BN144" s="1305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306"/>
      <c r="BN145" s="1306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306"/>
      <c r="BN146" s="1305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306"/>
      <c r="BN147" s="1306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305" t="s">
        <v>906</v>
      </c>
      <c r="BN148" s="1305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306"/>
      <c r="BN149" s="1306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306"/>
      <c r="BN150" s="1305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306"/>
      <c r="BN151" s="1306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306"/>
      <c r="BN152" s="1305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306"/>
      <c r="BN153" s="1306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305" t="s">
        <v>905</v>
      </c>
      <c r="BN154" s="1305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306"/>
      <c r="BN155" s="1306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306"/>
      <c r="BN156" s="1305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306"/>
      <c r="BN157" s="1306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306"/>
      <c r="BN158" s="1305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306"/>
      <c r="BN159" s="1306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305" t="s">
        <v>904</v>
      </c>
      <c r="BN160" s="1305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306"/>
      <c r="BN161" s="1306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306"/>
      <c r="BN162" s="1305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306"/>
      <c r="BN163" s="1306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306"/>
      <c r="BN164" s="1305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306"/>
      <c r="BN165" s="1306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305" t="s">
        <v>902</v>
      </c>
      <c r="BN166" s="1305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306"/>
      <c r="BN167" s="1306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306"/>
      <c r="BN168" s="1305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306"/>
      <c r="BN169" s="1306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306"/>
      <c r="BN170" s="1305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306"/>
      <c r="BN171" s="1306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305" t="s">
        <v>903</v>
      </c>
      <c r="BN172" s="1305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306"/>
      <c r="BN173" s="1306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306"/>
      <c r="BN174" s="1305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306"/>
      <c r="BN175" s="1306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306"/>
      <c r="BN176" s="1305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306"/>
      <c r="BN177" s="1306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305" t="s">
        <v>909</v>
      </c>
      <c r="BN178" s="1305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306"/>
      <c r="BN179" s="1306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306"/>
      <c r="BN180" s="1305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306"/>
      <c r="BN181" s="1306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306"/>
      <c r="BN182" s="1305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306"/>
      <c r="BN183" s="1306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305" t="s">
        <v>907</v>
      </c>
      <c r="BN184" s="1305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306"/>
      <c r="BN185" s="1306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306"/>
      <c r="BN186" s="1305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306"/>
      <c r="BN187" s="1306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306"/>
      <c r="BN188" s="1305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306"/>
      <c r="BN189" s="1306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305" t="s">
        <v>908</v>
      </c>
      <c r="BN190" s="1305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306"/>
      <c r="BN191" s="1306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306"/>
      <c r="BN192" s="1305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306"/>
      <c r="BN193" s="1306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306"/>
      <c r="BN194" s="1305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306"/>
      <c r="BN195" s="1306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305" t="s">
        <v>910</v>
      </c>
      <c r="BN196" s="1305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306"/>
      <c r="BN197" s="1306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306"/>
      <c r="BN198" s="1305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306"/>
      <c r="BN199" s="1306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306"/>
      <c r="BN200" s="1305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306"/>
      <c r="BN201" s="1306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305" t="s">
        <v>911</v>
      </c>
      <c r="BN202" s="1305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306"/>
      <c r="BN203" s="1306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306"/>
      <c r="BN204" s="1305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306"/>
      <c r="BN205" s="1306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306"/>
      <c r="BN206" s="1305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306"/>
      <c r="BN207" s="1306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305" t="s">
        <v>913</v>
      </c>
      <c r="BN208" s="1305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306"/>
      <c r="BN209" s="1306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306"/>
      <c r="BN210" s="1305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306"/>
      <c r="BN211" s="1306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306"/>
      <c r="BN212" s="1305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306"/>
      <c r="BN213" s="1306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305" t="s">
        <v>914</v>
      </c>
      <c r="BN214" s="1305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306"/>
      <c r="BN215" s="1306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306"/>
      <c r="BN216" s="1305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306"/>
      <c r="BN217" s="1306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306"/>
      <c r="BN218" s="1305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306"/>
      <c r="BN219" s="1306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305" t="s">
        <v>915</v>
      </c>
      <c r="BN220" s="1305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306"/>
      <c r="BN221" s="1306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306"/>
      <c r="BN222" s="1305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306"/>
      <c r="BN223" s="1306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306"/>
      <c r="BN224" s="1305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306"/>
      <c r="BN225" s="1306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305" t="s">
        <v>916</v>
      </c>
      <c r="BN226" s="1305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306"/>
      <c r="BN227" s="1306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306"/>
      <c r="BN228" s="1305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306"/>
      <c r="BN229" s="1306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306"/>
      <c r="BN230" s="1305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306"/>
      <c r="BN231" s="1306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305" t="s">
        <v>918</v>
      </c>
      <c r="BN232" s="1305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306"/>
      <c r="BN233" s="1306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306"/>
      <c r="BN234" s="1305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306"/>
      <c r="BN235" s="1306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306"/>
      <c r="BN236" s="1305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306"/>
      <c r="BN237" s="1306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305" t="s">
        <v>917</v>
      </c>
      <c r="BN238" s="1305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306"/>
      <c r="BN239" s="1306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306"/>
      <c r="BN240" s="1305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306"/>
      <c r="BN241" s="1306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306"/>
      <c r="BN242" s="1305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306"/>
      <c r="BN243" s="1306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3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topLeftCell="A118" zoomScale="80" zoomScaleNormal="80" workbookViewId="0">
      <selection activeCell="E130" sqref="E130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1101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B6" s="1146" t="s">
        <v>1214</v>
      </c>
      <c r="C6" s="1146" t="s">
        <v>1112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B7" s="1141" t="s">
        <v>1265</v>
      </c>
      <c r="C7" s="1141" t="s">
        <v>1108</v>
      </c>
      <c r="D7" s="1141" t="s">
        <v>1100</v>
      </c>
      <c r="E7" s="1152">
        <f t="shared" ref="E7:AD7" si="0">G168*((SUM(AN$5:AN$8)/SUM(AN$5:AN$13))/(SUM(G$168)/SUM(G$168:G$173)))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B8" s="1143" t="s">
        <v>56</v>
      </c>
      <c r="C8" s="1143" t="s">
        <v>1108</v>
      </c>
      <c r="D8" s="1143" t="s">
        <v>1100</v>
      </c>
      <c r="E8" s="1153">
        <f t="shared" ref="E8:N12" si="1">G169*((SUM(AN9)/SUM(AN$5:AN$13))/(SUM(G169)/SUM(G$168:G$173)))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Q169*((SUM(AX9)/SUM(AX$5:AX$13))/(SUM(Q169)/SUM(Q$168:Q$173)))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D12" si="3">AA169*((SUM(BH9)/SUM(BH$5:BH$13))/(SUM(AA169)/SUM(AA$168:AA$173)))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B9" s="1141" t="s">
        <v>58</v>
      </c>
      <c r="C9" s="1141" t="s">
        <v>1108</v>
      </c>
      <c r="D9" s="1141" t="s">
        <v>1100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B10" s="1143" t="s">
        <v>60</v>
      </c>
      <c r="C10" s="1143" t="s">
        <v>1108</v>
      </c>
      <c r="D10" s="1143" t="s">
        <v>1100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B11" s="1141" t="s">
        <v>62</v>
      </c>
      <c r="C11" s="1141" t="s">
        <v>1108</v>
      </c>
      <c r="D11" s="1141" t="s">
        <v>1100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1163</v>
      </c>
      <c r="AI11" s="1144" t="s">
        <v>1166</v>
      </c>
      <c r="AJ11" s="1166" t="s">
        <v>1165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B12" s="1145" t="s">
        <v>64</v>
      </c>
      <c r="C12" s="1145" t="s">
        <v>1108</v>
      </c>
      <c r="D12" s="1145" t="s">
        <v>1100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1169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B13" s="1145" t="s">
        <v>1081</v>
      </c>
      <c r="C13" s="1154" t="s">
        <v>1108</v>
      </c>
      <c r="D13" s="1145" t="s">
        <v>1100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1113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2"/>
      <c r="C14" s="1172" t="s">
        <v>1110</v>
      </c>
      <c r="D14" s="1172" t="s">
        <v>1100</v>
      </c>
      <c r="E14" s="1173">
        <f t="shared" ref="E14:AD14" si="6">G174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1113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B15" s="1144"/>
      <c r="C15" s="1144" t="s">
        <v>1111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B16" s="1141" t="s">
        <v>1265</v>
      </c>
      <c r="C16" s="1141" t="s">
        <v>1123</v>
      </c>
      <c r="D16" s="1141" t="s">
        <v>1100</v>
      </c>
      <c r="E16" s="1152">
        <f t="shared" ref="E16:AD16" si="7">G176*((SUM(AN$15:AN$18)/SUM(AN$15:AN$23))/(SUM(G$176)/SUM(G$176:G$181)))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2:67" s="1136" customFormat="1">
      <c r="B17" s="1143" t="s">
        <v>56</v>
      </c>
      <c r="C17" s="1143" t="s">
        <v>1123</v>
      </c>
      <c r="D17" s="1143" t="s">
        <v>1100</v>
      </c>
      <c r="E17" s="1153">
        <f t="shared" ref="E17:AD17" si="8">G177*((SUM(AN$19)/SUM(AN$15:AN$23))/(SUM(G177)/SUM(G$176:G$181)))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2:67" s="1136" customFormat="1">
      <c r="B18" s="1141" t="s">
        <v>58</v>
      </c>
      <c r="C18" s="1141" t="s">
        <v>1123</v>
      </c>
      <c r="D18" s="1141" t="s">
        <v>1100</v>
      </c>
      <c r="E18" s="1152">
        <f t="shared" ref="E18:AD18" si="9">G178*((SUM(AN$20)/SUM(AN$15:AN$23))/(SUM(G178)/SUM(G$176:G$181)))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2:67" s="1136" customFormat="1" ht="15">
      <c r="B19" s="1143" t="s">
        <v>60</v>
      </c>
      <c r="C19" s="1143" t="s">
        <v>1123</v>
      </c>
      <c r="D19" s="1143" t="s">
        <v>1100</v>
      </c>
      <c r="E19" s="1153">
        <f t="shared" ref="E19:AD19" si="10">G179*((SUM(AN$21)/SUM(AN$15:AN$23))/(SUM(G179)/SUM(G$176:G$181)))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1163</v>
      </c>
      <c r="AI19" s="1144" t="s">
        <v>1166</v>
      </c>
      <c r="AJ19" s="1166" t="s">
        <v>1165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2:67" s="1136" customFormat="1" ht="15">
      <c r="B20" s="1141" t="s">
        <v>62</v>
      </c>
      <c r="C20" s="1141" t="s">
        <v>1123</v>
      </c>
      <c r="D20" s="1141" t="s">
        <v>1100</v>
      </c>
      <c r="E20" s="1152">
        <f t="shared" ref="E20:AD20" si="11">G180*((SUM(AN$22)/SUM(AN$15:AN$23))/(SUM(G180)/SUM(G$176:G$181)))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1169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2:67" s="1136" customFormat="1" ht="15.75" thickBot="1">
      <c r="B21" s="1145" t="s">
        <v>64</v>
      </c>
      <c r="C21" s="1145" t="s">
        <v>1123</v>
      </c>
      <c r="D21" s="1145" t="s">
        <v>1100</v>
      </c>
      <c r="E21" s="1154">
        <f t="shared" ref="E21:AD21" si="12">G181*((SUM(AN$23)/SUM(AN$15:AN$23))/(SUM(G181)/SUM(G$176:G$181)))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1113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2:67" s="1136" customFormat="1" ht="13.5" thickBot="1">
      <c r="B22" s="1145" t="s">
        <v>1081</v>
      </c>
      <c r="C22" s="1145" t="s">
        <v>1123</v>
      </c>
      <c r="D22" s="1145" t="s">
        <v>1100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2:67" s="1136" customFormat="1" ht="13.5" thickBot="1">
      <c r="B23" s="1172"/>
      <c r="C23" s="1172" t="s">
        <v>1124</v>
      </c>
      <c r="D23" s="1172" t="s">
        <v>1100</v>
      </c>
      <c r="E23" s="1173">
        <f t="shared" ref="E23:AD23" si="39">G182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2:67" s="1136" customFormat="1" ht="15">
      <c r="B24" s="1144"/>
      <c r="C24" s="1144" t="s">
        <v>1125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1113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2:67" s="1136" customFormat="1">
      <c r="B25" s="1141" t="s">
        <v>1265</v>
      </c>
      <c r="C25" s="1141" t="s">
        <v>1126</v>
      </c>
      <c r="D25" s="1141" t="s">
        <v>1100</v>
      </c>
      <c r="E25" s="1152">
        <f t="shared" ref="E25:AD25" si="40">G184*((SUM(AN$25:AN$28)/SUM(AN$25:AN$33))/(SUM(G$184)/SUM(G$184:G$189)))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1137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2:67" s="1136" customFormat="1">
      <c r="B26" s="1143" t="s">
        <v>56</v>
      </c>
      <c r="C26" s="1143" t="s">
        <v>1126</v>
      </c>
      <c r="D26" s="1143" t="s">
        <v>1100</v>
      </c>
      <c r="E26" s="1153">
        <f t="shared" ref="E26:AD26" si="41">G185*((SUM(AN$29)/SUM(AN$25:AN$33))/(SUM(G185)/SUM(G$184:G$189)))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1137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2:67" s="1136" customFormat="1" ht="15">
      <c r="B27" s="1141" t="s">
        <v>58</v>
      </c>
      <c r="C27" s="1141" t="s">
        <v>1126</v>
      </c>
      <c r="D27" s="1141" t="s">
        <v>1100</v>
      </c>
      <c r="E27" s="1152">
        <f t="shared" ref="E27:AD27" si="42">G186*((SUM(AN$30)/SUM(AN$25:AN$33))/(SUM(G186)/SUM(G$184:G$189)))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1163</v>
      </c>
      <c r="AI27" s="1144" t="s">
        <v>1166</v>
      </c>
      <c r="AJ27" s="1166" t="s">
        <v>1165</v>
      </c>
      <c r="AK27" s="1149"/>
      <c r="AL27" s="1151" t="s">
        <v>1137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2:67" s="1136" customFormat="1" ht="15">
      <c r="B28" s="1143" t="s">
        <v>60</v>
      </c>
      <c r="C28" s="1143" t="s">
        <v>1126</v>
      </c>
      <c r="D28" s="1143" t="s">
        <v>1100</v>
      </c>
      <c r="E28" s="1153">
        <f t="shared" ref="E28:AD28" si="43">G187*((SUM(AN$31)/SUM(AN$25:AN$33))/(SUM(G187)/SUM(G$184:G$189)))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1169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1137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2:67" s="1136" customFormat="1" ht="15">
      <c r="B29" s="1141" t="s">
        <v>62</v>
      </c>
      <c r="C29" s="1141" t="s">
        <v>1126</v>
      </c>
      <c r="D29" s="1141" t="s">
        <v>1100</v>
      </c>
      <c r="E29" s="1152">
        <f t="shared" ref="E29:AD29" si="44">G188*((SUM(AN$32)/SUM(AN$25:AN$33))/(SUM(G188)/SUM(G$184:G$189)))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1113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1137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2:67" s="1136" customFormat="1" ht="13.5" thickBot="1">
      <c r="B30" s="1145" t="s">
        <v>64</v>
      </c>
      <c r="C30" s="1145" t="s">
        <v>1126</v>
      </c>
      <c r="D30" s="1145" t="s">
        <v>1100</v>
      </c>
      <c r="E30" s="1154">
        <f t="shared" ref="E30:AD30" si="45">G189*((SUM(AN$33)/SUM(AN$25:AN$33))/(SUM(G189)/SUM(G$184:G$189)))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1137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2:67" s="1136" customFormat="1" ht="13.5" thickBot="1">
      <c r="B31" s="1145" t="s">
        <v>1081</v>
      </c>
      <c r="C31" s="1145" t="s">
        <v>1126</v>
      </c>
      <c r="D31" s="1145" t="s">
        <v>1100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1137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2:67" ht="13.5" thickBot="1">
      <c r="B32" s="1172"/>
      <c r="C32" s="1172" t="s">
        <v>1127</v>
      </c>
      <c r="D32" s="1172" t="s">
        <v>1100</v>
      </c>
      <c r="E32" s="1173">
        <f t="shared" ref="E32:AD32" si="72">G190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1137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4"/>
      <c r="C33" s="1144" t="s">
        <v>1128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1137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B34" s="1141" t="s">
        <v>1265</v>
      </c>
      <c r="C34" s="1141" t="s">
        <v>1141</v>
      </c>
      <c r="D34" s="1141" t="s">
        <v>1100</v>
      </c>
      <c r="E34" s="1152">
        <f t="shared" ref="E34:N39" si="73">IFERROR(G192*((SUM(AN$35:AN$38)/SUM(AN$35:AN$43))/(SUM(G$192)/SUM(G$192:G$197))),G192)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IFERROR(Q192*((SUM(AX$35:AX$38)/SUM(AX$35:AX$43))/(SUM(Q$192)/SUM(Q$192:Q$197))),Q192)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D39" si="75">IFERROR(AA192*((SUM(BH$35:BH$38)/SUM(BH$35:BH$43))/(SUM(AA$192)/SUM(AA$192:AA$197))),AA192)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43" t="s">
        <v>56</v>
      </c>
      <c r="C35" s="1143" t="s">
        <v>1141</v>
      </c>
      <c r="D35" s="1143" t="s">
        <v>1100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1163</v>
      </c>
      <c r="AI35" s="1144" t="s">
        <v>1166</v>
      </c>
      <c r="AJ35" s="1166" t="s">
        <v>1165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B36" s="1141" t="s">
        <v>58</v>
      </c>
      <c r="C36" s="1141" t="s">
        <v>1141</v>
      </c>
      <c r="D36" s="1141" t="s">
        <v>1100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1169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B37" s="1143" t="s">
        <v>60</v>
      </c>
      <c r="C37" s="1143" t="s">
        <v>1141</v>
      </c>
      <c r="D37" s="1143" t="s">
        <v>1100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1113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B38" s="1141" t="s">
        <v>62</v>
      </c>
      <c r="C38" s="1141" t="s">
        <v>1141</v>
      </c>
      <c r="D38" s="1141" t="s">
        <v>1100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5" t="s">
        <v>64</v>
      </c>
      <c r="C39" s="1145" t="s">
        <v>1141</v>
      </c>
      <c r="D39" s="1145" t="s">
        <v>1100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5" t="s">
        <v>1081</v>
      </c>
      <c r="C40" s="1145" t="s">
        <v>1141</v>
      </c>
      <c r="D40" s="1145" t="s">
        <v>1100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2"/>
      <c r="C41" s="1172" t="s">
        <v>1142</v>
      </c>
      <c r="D41" s="1172" t="s">
        <v>1100</v>
      </c>
      <c r="E41" s="1173">
        <f t="shared" ref="E41:AD41" si="102">G198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44"/>
      <c r="C42" s="1144" t="s">
        <v>1129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B43" s="1141" t="s">
        <v>1265</v>
      </c>
      <c r="C43" s="1141" t="s">
        <v>1143</v>
      </c>
      <c r="D43" s="1141" t="s">
        <v>1100</v>
      </c>
      <c r="E43" s="1152">
        <f t="shared" ref="E43:AD43" si="103">IFERROR(G200*((SUM(AN$45:AN$48)/SUM(AN$45:AN$53))/(SUM(G$200)/SUM(G$200:G$205))),0)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3" t="s">
        <v>56</v>
      </c>
      <c r="C44" s="1143" t="s">
        <v>1143</v>
      </c>
      <c r="D44" s="1143" t="s">
        <v>1100</v>
      </c>
      <c r="E44" s="1153">
        <f t="shared" ref="E44:AD44" si="104">IFERROR(G201*((SUM(AN$49)/SUM(AN$45:AN$53))/(SUM(G201)/SUM(G$200:G$205))),0)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1169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B45" s="1141" t="s">
        <v>58</v>
      </c>
      <c r="C45" s="1141" t="s">
        <v>1143</v>
      </c>
      <c r="D45" s="1141" t="s">
        <v>1100</v>
      </c>
      <c r="E45" s="1152">
        <f t="shared" ref="E45:AD45" si="105">IFERROR(G202*((SUM(AN$50)/SUM(AN$45:AN$53))/(SUM(G202)/SUM(G$200:G$205))),0)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1113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B46" s="1143" t="s">
        <v>60</v>
      </c>
      <c r="C46" s="1143" t="s">
        <v>1143</v>
      </c>
      <c r="D46" s="1143" t="s">
        <v>1100</v>
      </c>
      <c r="E46" s="1153">
        <f t="shared" ref="E46:AD46" si="106">IFERROR(G203*((SUM(AN$51)/SUM(AN$45:AN$53))/(SUM(G203)/SUM(G$200:G$205))),0)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B47" s="1141" t="s">
        <v>62</v>
      </c>
      <c r="C47" s="1141" t="s">
        <v>1143</v>
      </c>
      <c r="D47" s="1141" t="s">
        <v>1100</v>
      </c>
      <c r="E47" s="1152">
        <f t="shared" ref="E47:AD47" si="107">IFERROR(G204*((SUM(AN$52)/SUM(AN$45:AN$53))/(SUM(G204)/SUM(G$200:G$205))),0)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5" t="s">
        <v>64</v>
      </c>
      <c r="C48" s="1145" t="s">
        <v>1143</v>
      </c>
      <c r="D48" s="1145" t="s">
        <v>1100</v>
      </c>
      <c r="E48" s="1154">
        <f t="shared" ref="E48:AD48" si="108">IFERROR(G205*((SUM(AN$53)/SUM(AN$45:AN$53))/(SUM(G205)/SUM(G$200:G$205))),0)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5" t="s">
        <v>1081</v>
      </c>
      <c r="C49" s="1145" t="s">
        <v>1143</v>
      </c>
      <c r="D49" s="1145" t="s">
        <v>1100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2"/>
      <c r="C50" s="1172" t="s">
        <v>1144</v>
      </c>
      <c r="D50" s="1172" t="s">
        <v>1100</v>
      </c>
      <c r="E50" s="1173">
        <f t="shared" ref="E50:AD50" si="135">G206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4"/>
      <c r="C51" s="1144" t="s">
        <v>1130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1" t="s">
        <v>1265</v>
      </c>
      <c r="C52" s="1141" t="s">
        <v>1145</v>
      </c>
      <c r="D52" s="1141" t="s">
        <v>1100</v>
      </c>
      <c r="E52" s="1152">
        <f t="shared" ref="E52:AD52" si="136">IFERROR(G208*((SUM(AN$55:AN$58)/SUM(AN$55:AN$63))/(SUM(G$208)/SUM(G$208:G$213))),0)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1169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3" t="s">
        <v>56</v>
      </c>
      <c r="C53" s="1143" t="s">
        <v>1145</v>
      </c>
      <c r="D53" s="1143" t="s">
        <v>1100</v>
      </c>
      <c r="E53" s="1153">
        <f t="shared" ref="E53:AD53" si="137">IFERROR(G209*((SUM(AN$59)/SUM(AN$55:AN$63))/(SUM(G$209)/SUM(G$208:G$213))),0)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1113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2:67">
      <c r="B54" s="1141" t="s">
        <v>58</v>
      </c>
      <c r="C54" s="1141" t="s">
        <v>1145</v>
      </c>
      <c r="D54" s="1141" t="s">
        <v>1100</v>
      </c>
      <c r="E54" s="1152">
        <f t="shared" ref="E54:AD54" si="138">IFERROR(G210*((SUM(AN$60)/SUM(AN$55:AN$63))/(SUM(G$210)/SUM(G$208:G$213))),0)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2:67">
      <c r="B55" s="1143" t="s">
        <v>60</v>
      </c>
      <c r="C55" s="1143" t="s">
        <v>1145</v>
      </c>
      <c r="D55" s="1143" t="s">
        <v>1100</v>
      </c>
      <c r="E55" s="1153">
        <f t="shared" ref="E55:AD55" si="139">IFERROR(G211*((SUM(AN$61)/SUM(AN$55:AN$63))/(SUM(G$211)/SUM(G$208:G$213))),0)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1138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2:67">
      <c r="B56" s="1141" t="s">
        <v>62</v>
      </c>
      <c r="C56" s="1141" t="s">
        <v>1145</v>
      </c>
      <c r="D56" s="1141" t="s">
        <v>1100</v>
      </c>
      <c r="E56" s="1152">
        <f t="shared" ref="E56:AD56" si="140">IFERROR(G212*((SUM(AN$62)/SUM(AN$55:AN$63))/(SUM(G$212)/SUM(G$208:G$213))),0)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1138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5" t="s">
        <v>64</v>
      </c>
      <c r="C57" s="1145" t="s">
        <v>1145</v>
      </c>
      <c r="D57" s="1145" t="s">
        <v>1100</v>
      </c>
      <c r="E57" s="1154">
        <f t="shared" ref="E57:AD57" si="141">IFERROR(G213*((SUM(AN$63)/SUM(AN$55:AN$63))/(SUM(G$213)/SUM(G$208:G$213))),0)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1138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5" t="s">
        <v>1081</v>
      </c>
      <c r="C58" s="1145" t="s">
        <v>1145</v>
      </c>
      <c r="D58" s="1145" t="s">
        <v>1100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1138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2"/>
      <c r="C59" s="1172" t="s">
        <v>1146</v>
      </c>
      <c r="D59" s="1172" t="s">
        <v>1100</v>
      </c>
      <c r="E59" s="1173">
        <f t="shared" ref="E59:AD59" si="168">G214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4"/>
      <c r="C60" s="1144" t="s">
        <v>1131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1169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1138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1" t="s">
        <v>1265</v>
      </c>
      <c r="C61" s="1141" t="s">
        <v>1147</v>
      </c>
      <c r="D61" s="1141" t="s">
        <v>1100</v>
      </c>
      <c r="E61" s="1152">
        <f t="shared" ref="E61:AD61" si="169">IFERROR(G216*((SUM(AN$65:AN$68)/SUM(AN$65:AN$73))/(SUM(G$216)/SUM(G$216:G$221))),0)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1113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1138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2:67">
      <c r="B62" s="1143" t="s">
        <v>56</v>
      </c>
      <c r="C62" s="1143" t="s">
        <v>1147</v>
      </c>
      <c r="D62" s="1143" t="s">
        <v>1100</v>
      </c>
      <c r="E62" s="1153">
        <f t="shared" ref="E62:AD62" si="170">IFERROR(G217*((SUM(AN$69)/SUM(AN$65:AN$73))/(SUM(G$217)/SUM(G$216:G$221))),0)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1138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2:67">
      <c r="B63" s="1141" t="s">
        <v>58</v>
      </c>
      <c r="C63" s="1141" t="s">
        <v>1147</v>
      </c>
      <c r="D63" s="1141" t="s">
        <v>1100</v>
      </c>
      <c r="E63" s="1152">
        <f t="shared" ref="E63:AD63" si="171">IFERROR(G218*((SUM(AN$70)/SUM(AN$65:AN$73))/(SUM(G$218)/SUM(G$216:G$221))),0)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1138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2:67">
      <c r="B64" s="1143" t="s">
        <v>60</v>
      </c>
      <c r="C64" s="1143" t="s">
        <v>1147</v>
      </c>
      <c r="D64" s="1143" t="s">
        <v>1100</v>
      </c>
      <c r="E64" s="1153">
        <f t="shared" ref="E64:AD64" si="172">IFERROR(G219*((SUM(AN$71)/SUM(AN$65:AN$73))/(SUM(G$219)/SUM(G$216:G$221))),0)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2:67">
      <c r="B65" s="1141" t="s">
        <v>62</v>
      </c>
      <c r="C65" s="1141" t="s">
        <v>1147</v>
      </c>
      <c r="D65" s="1141" t="s">
        <v>1100</v>
      </c>
      <c r="E65" s="1152">
        <f t="shared" ref="E65:AD65" si="173">IFERROR(G220*((SUM(AN$72)/SUM(AN$65:AN$73))/(SUM(G$220)/SUM(G$216:G$221))),0)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5" t="s">
        <v>64</v>
      </c>
      <c r="C66" s="1145" t="s">
        <v>1147</v>
      </c>
      <c r="D66" s="1145" t="s">
        <v>1100</v>
      </c>
      <c r="E66" s="1154">
        <f t="shared" ref="E66:AD66" si="174">IFERROR(G221*((SUM(AN$73)/SUM(AN$65:AN$73))/(SUM(G$221)/SUM(G$216:G$221))),0)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5" t="s">
        <v>1081</v>
      </c>
      <c r="C67" s="1145" t="s">
        <v>1147</v>
      </c>
      <c r="D67" s="1145" t="s">
        <v>1100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2"/>
      <c r="C68" s="1172" t="s">
        <v>1148</v>
      </c>
      <c r="D68" s="1172" t="s">
        <v>1100</v>
      </c>
      <c r="E68" s="1173">
        <f t="shared" ref="E68:AD68" si="201">G222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1169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4"/>
      <c r="C69" s="1144" t="s">
        <v>1149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1113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2:67">
      <c r="B70" s="1141" t="s">
        <v>1265</v>
      </c>
      <c r="C70" s="1141" t="s">
        <v>1150</v>
      </c>
      <c r="D70" s="1141" t="s">
        <v>1100</v>
      </c>
      <c r="E70" s="1152">
        <f t="shared" ref="E70:AD70" si="202">IFERROR(G224*((SUM(AN$65:AN$68)/SUM(AN$65:AN$73))/(SUM(G$224)/SUM(G$224:G$229))),0)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2:67">
      <c r="B71" s="1143" t="s">
        <v>56</v>
      </c>
      <c r="C71" s="1143" t="s">
        <v>1150</v>
      </c>
      <c r="D71" s="1143" t="s">
        <v>1100</v>
      </c>
      <c r="E71" s="1153">
        <f t="shared" ref="E71:AD71" si="203">IFERROR(G225*((SUM(AN$69)/SUM(AN$65:AN$73))/(SUM(G$225)/SUM(G$224:G$229))),0)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2:67">
      <c r="B72" s="1141" t="s">
        <v>58</v>
      </c>
      <c r="C72" s="1141" t="s">
        <v>1150</v>
      </c>
      <c r="D72" s="1141" t="s">
        <v>1100</v>
      </c>
      <c r="E72" s="1152">
        <f t="shared" ref="E72:AD72" si="204">IFERROR(G226*((SUM(AN$70)/SUM(AN$65:AN$73))/(SUM(G$226)/SUM(G$224:G$229))),0)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2:67">
      <c r="B73" s="1143" t="s">
        <v>60</v>
      </c>
      <c r="C73" s="1143" t="s">
        <v>1150</v>
      </c>
      <c r="D73" s="1143" t="s">
        <v>1100</v>
      </c>
      <c r="E73" s="1153">
        <f t="shared" ref="E73:AD73" si="205">IFERROR(G227*((SUM(AN$71)/SUM(AN$65:AN$73))/(SUM(G$227)/SUM(G$224:G$229))),0)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2:67">
      <c r="B74" s="1141" t="s">
        <v>62</v>
      </c>
      <c r="C74" s="1141" t="s">
        <v>1150</v>
      </c>
      <c r="D74" s="1141" t="s">
        <v>1100</v>
      </c>
      <c r="E74" s="1152">
        <f t="shared" ref="E74:AD74" si="206">IFERROR(G228*((SUM(AN$72)/SUM(AN$65:AN$73))/(SUM(G$228)/SUM(G$224:G$229))),0)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2:67" ht="15.75" thickBot="1">
      <c r="B75" s="1145" t="s">
        <v>64</v>
      </c>
      <c r="C75" s="1145" t="s">
        <v>1150</v>
      </c>
      <c r="D75" s="1145" t="s">
        <v>1100</v>
      </c>
      <c r="E75" s="1154">
        <f t="shared" ref="E75:AD75" si="207">IFERROR(G229*((SUM(AN$73)/SUM(AN$65:AN$73))/(SUM(G$229)/SUM(G$224:G$229))),0)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5" t="s">
        <v>1081</v>
      </c>
      <c r="C76" s="1145" t="s">
        <v>1150</v>
      </c>
      <c r="D76" s="1145" t="s">
        <v>1100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1169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1139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2"/>
      <c r="C77" s="1172" t="s">
        <v>1151</v>
      </c>
      <c r="D77" s="1172" t="s">
        <v>1100</v>
      </c>
      <c r="E77" s="1173">
        <f t="shared" ref="E77:AD77" si="234">G230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1113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4"/>
      <c r="C78" s="1144" t="s">
        <v>1132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1139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2:67">
      <c r="B79" s="1141" t="s">
        <v>1265</v>
      </c>
      <c r="C79" s="1141" t="s">
        <v>1152</v>
      </c>
      <c r="D79" s="1141" t="s">
        <v>1100</v>
      </c>
      <c r="E79" s="1152">
        <f>G232*((SUM(AN$75:AN$78)/SUM(AN$75:AN$83))/(SUM(G$232)/SUM(G$232:G$237)))</f>
        <v>0</v>
      </c>
      <c r="F79" s="1152">
        <f t="shared" ref="F79:AD79" si="235">IFERROR(H232*((SUM(AO$65:AO$68)/SUM(AO$65:AO$73))/(SUM(H$224)/SUM(H$224:H$229))),0)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1139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2:67">
      <c r="B80" s="1143" t="s">
        <v>56</v>
      </c>
      <c r="C80" s="1143" t="s">
        <v>1152</v>
      </c>
      <c r="D80" s="1143" t="s">
        <v>1100</v>
      </c>
      <c r="E80" s="1153">
        <f>G233*((SUM(AN$76)/SUM(AN$75:AN$83))/(SUM(G$233)/SUM(G$232:G$237)))</f>
        <v>0</v>
      </c>
      <c r="F80" s="1153">
        <f t="shared" ref="F80:AD80" si="236">IFERROR(H233*((SUM(AO$69)/SUM(AO$65:AO$73))/(SUM(H$225)/SUM(H$224:H$229))),0)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1139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2:67">
      <c r="B81" s="1141" t="s">
        <v>58</v>
      </c>
      <c r="C81" s="1141" t="s">
        <v>1152</v>
      </c>
      <c r="D81" s="1141" t="s">
        <v>1100</v>
      </c>
      <c r="E81" s="1152">
        <f>G234*((SUM(AN$80)/SUM(AN$75:AN$83))/(SUM(G$234)/SUM(G$232:G$237)))</f>
        <v>3.362865731355118E-3</v>
      </c>
      <c r="F81" s="1152">
        <f t="shared" ref="F81:AD81" si="238">IFERROR(H234*((SUM(AO$70)/SUM(AO$65:AO$73))/(SUM(H$226)/SUM(H$224:H$229))),0)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1139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2:67">
      <c r="B82" s="1143" t="s">
        <v>60</v>
      </c>
      <c r="C82" s="1143" t="s">
        <v>1152</v>
      </c>
      <c r="D82" s="1143" t="s">
        <v>1100</v>
      </c>
      <c r="E82" s="1153">
        <f>G235*((SUM(AN$81)/SUM(AN$75:AN$83))/(SUM(G$235)/SUM(G$232:G$237)))</f>
        <v>0</v>
      </c>
      <c r="F82" s="1153">
        <f t="shared" ref="F82:AD82" si="239">IFERROR(H235*((SUM(AO$71)/SUM(AO$65:AO$73))/(SUM(H$227)/SUM(H$224:H$229))),0)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1139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1" t="s">
        <v>62</v>
      </c>
      <c r="C83" s="1141" t="s">
        <v>1152</v>
      </c>
      <c r="D83" s="1141" t="s">
        <v>1100</v>
      </c>
      <c r="E83" s="1152">
        <f>G236*((SUM(AN$82)/SUM(AN$75:AN$83))/(SUM(G$236)/SUM(G$232:G$237)))</f>
        <v>0</v>
      </c>
      <c r="F83" s="1152">
        <f t="shared" ref="F83:AD83" si="240">IFERROR(H236*((SUM(AO$72)/SUM(AO$65:AO$73))/(SUM(H$228)/SUM(H$224:H$229))),0)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5" t="s">
        <v>64</v>
      </c>
      <c r="C84" s="1145" t="s">
        <v>1152</v>
      </c>
      <c r="D84" s="1145" t="s">
        <v>1100</v>
      </c>
      <c r="E84" s="1154">
        <f>G237*((SUM(AN$83)/SUM(AN$75:AN$83))/(SUM(G$237)/SUM(G$232:G$237)))</f>
        <v>1.0088597194065354E-2</v>
      </c>
      <c r="F84" s="1154">
        <f t="shared" ref="F84:AD84" si="241">IFERROR(H237*((SUM(AO$73)/SUM(AO$65:AO$73))/(SUM(H$229)/SUM(H$224:H$229))),0)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1169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2:67" ht="15.75" thickBot="1">
      <c r="B85" s="1145" t="s">
        <v>1081</v>
      </c>
      <c r="C85" s="1145" t="s">
        <v>1152</v>
      </c>
      <c r="D85" s="1145" t="s">
        <v>1100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1113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2"/>
      <c r="C86" s="1172" t="s">
        <v>1153</v>
      </c>
      <c r="D86" s="1172" t="s">
        <v>1100</v>
      </c>
      <c r="E86" s="1173">
        <f t="shared" ref="E86:AD86" si="268">G238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4"/>
      <c r="C87" s="1144" t="s">
        <v>1133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2:67">
      <c r="B88" s="1141" t="s">
        <v>1265</v>
      </c>
      <c r="C88" s="1141" t="s">
        <v>1161</v>
      </c>
      <c r="D88" s="1141" t="s">
        <v>1100</v>
      </c>
      <c r="E88" s="1152">
        <f t="shared" ref="E88:AD88" si="269">G240*((SUM(AN$85:AN$88)/SUM(AN$85:AN$93))/(SUM(G$240)/SUM(G$240:G$245)))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2:67">
      <c r="B89" s="1143" t="s">
        <v>56</v>
      </c>
      <c r="C89" s="1143" t="s">
        <v>1161</v>
      </c>
      <c r="D89" s="1143" t="s">
        <v>1100</v>
      </c>
      <c r="E89" s="1153">
        <f t="shared" ref="E89:AD89" si="270">G241*((SUM(AN$89)/SUM(AN$85:AN$93))/(SUM(G$241)/SUM(G$240:G$245)))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2:67">
      <c r="B90" s="1141" t="s">
        <v>58</v>
      </c>
      <c r="C90" s="1141" t="s">
        <v>1161</v>
      </c>
      <c r="D90" s="1141" t="s">
        <v>1100</v>
      </c>
      <c r="E90" s="1152">
        <f t="shared" ref="E90:AD90" si="271">G242*((SUM(AN$90)/SUM(AN$85:AN$93))/(SUM(G$242)/SUM(G$240:G$245)))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3" t="s">
        <v>60</v>
      </c>
      <c r="C91" s="1143" t="s">
        <v>1161</v>
      </c>
      <c r="D91" s="1143" t="s">
        <v>1100</v>
      </c>
      <c r="E91" s="1153">
        <f t="shared" ref="E91:AD91" si="272">G243*((SUM(AN$91)/SUM(AN$85:AN$93))/(SUM(G$243)/SUM(G$240:G$245)))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1" t="s">
        <v>62</v>
      </c>
      <c r="C92" s="1141" t="s">
        <v>1161</v>
      </c>
      <c r="D92" s="1141" t="s">
        <v>1100</v>
      </c>
      <c r="E92" s="1152">
        <f t="shared" ref="E92:AD92" si="273">G244*((SUM(AN$92)/SUM(AN$85:AN$93))/(SUM(G$244)/SUM(G$240:G$245)))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1169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5" t="s">
        <v>64</v>
      </c>
      <c r="C93" s="1145" t="s">
        <v>1161</v>
      </c>
      <c r="D93" s="1145" t="s">
        <v>1100</v>
      </c>
      <c r="E93" s="1154">
        <f t="shared" ref="E93:AD93" si="274">G245*((SUM(AN$93)/SUM(AN$85:AN$93))/(SUM(G$245)/SUM(G$240:G$245)))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1113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5" t="s">
        <v>1081</v>
      </c>
      <c r="C94" s="1145" t="s">
        <v>1161</v>
      </c>
      <c r="D94" s="1145" t="s">
        <v>1100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2:67" ht="13.5" thickBot="1">
      <c r="B95" s="1172"/>
      <c r="C95" s="1172" t="s">
        <v>1162</v>
      </c>
      <c r="D95" s="1172" t="s">
        <v>1100</v>
      </c>
      <c r="E95" s="1173">
        <f t="shared" ref="E95:AD95" si="301">G246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1140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4"/>
      <c r="C96" s="1144" t="s">
        <v>1134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1140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2:67">
      <c r="B97" s="1141" t="s">
        <v>1265</v>
      </c>
      <c r="C97" s="1141" t="s">
        <v>1154</v>
      </c>
      <c r="D97" s="1141" t="s">
        <v>1100</v>
      </c>
      <c r="E97" s="1152">
        <f t="shared" ref="E97:AD97" si="302">IFERROR(G248*((SUM(AN$95:AN$98)/SUM(AN$95:AN$103))/(SUM(G$248)/SUM(G$248:G$253))),0)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1140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2:67">
      <c r="B98" s="1143" t="s">
        <v>56</v>
      </c>
      <c r="C98" s="1143" t="s">
        <v>1154</v>
      </c>
      <c r="D98" s="1143" t="s">
        <v>1100</v>
      </c>
      <c r="E98" s="1153">
        <f t="shared" ref="E98:AD98" si="303">IFERROR(G249*((SUM(AN$99)/SUM(AN$95:AN$103))/(SUM(G$249)/SUM(G$248:G$253))),0)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1140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1" t="s">
        <v>58</v>
      </c>
      <c r="C99" s="1141" t="s">
        <v>1154</v>
      </c>
      <c r="D99" s="1141" t="s">
        <v>1100</v>
      </c>
      <c r="E99" s="1152">
        <f t="shared" ref="E99:AD99" si="304">IFERROR(G250*((SUM(AN$100)/SUM(AN$95:AN$103))/(SUM(G$250)/SUM(G$248:G$253))),0)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3" t="s">
        <v>60</v>
      </c>
      <c r="C100" s="1143" t="s">
        <v>1154</v>
      </c>
      <c r="D100" s="1143" t="s">
        <v>1100</v>
      </c>
      <c r="E100" s="1153">
        <f t="shared" ref="E100:AD100" si="305">IFERROR(G251*((SUM(AN$101)/SUM(AN$95:AN$103))/(SUM(G$251)/SUM(G$248:G$253))),0)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1169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1140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1" t="s">
        <v>62</v>
      </c>
      <c r="C101" s="1141" t="s">
        <v>1154</v>
      </c>
      <c r="D101" s="1141" t="s">
        <v>1100</v>
      </c>
      <c r="E101" s="1152">
        <f t="shared" ref="E101:AD101" si="306">IFERROR(G252*((SUM(AN$102)/SUM(AN$95:AN$103))/(SUM(G$252)/SUM(G$248:G$253))),0)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1113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1140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5" t="s">
        <v>64</v>
      </c>
      <c r="C102" s="1145" t="s">
        <v>1154</v>
      </c>
      <c r="D102" s="1145" t="s">
        <v>1100</v>
      </c>
      <c r="E102" s="1154">
        <f t="shared" ref="E102:AD102" si="307">IFERROR(G253*((SUM(AN$103)/SUM(AN$95:AN$103))/(SUM(G$253)/SUM(G$248:G$253))),0)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5" t="s">
        <v>1081</v>
      </c>
      <c r="C103" s="1145" t="s">
        <v>1154</v>
      </c>
      <c r="D103" s="1145" t="s">
        <v>1100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1113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1140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2"/>
      <c r="C104" s="1172" t="s">
        <v>1155</v>
      </c>
      <c r="D104" s="1172" t="s">
        <v>1100</v>
      </c>
      <c r="E104" s="1173">
        <f t="shared" ref="E104:AD104" si="334">G254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2:67" ht="15">
      <c r="B105" s="1144"/>
      <c r="C105" s="1144" t="s">
        <v>1135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2:67">
      <c r="B106" s="1141" t="s">
        <v>1265</v>
      </c>
      <c r="C106" s="1141" t="str">
        <f>LEFT(SETUP!$B$3,1)&amp;"-"&amp;SETUP!$B$52&amp;"_"&amp;RIGHT(COMM!$O$31,3)&amp;"_HET"&amp;"_"&amp;SETUP!$B$66</f>
        <v>R-SH_Att_HET_X0</v>
      </c>
      <c r="D106" s="1141" t="s">
        <v>1100</v>
      </c>
      <c r="E106" s="1152">
        <f t="shared" ref="E106:N111" si="335">G256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Q256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AA256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2:67" ht="15" customHeight="1">
      <c r="B107" s="1143" t="s">
        <v>56</v>
      </c>
      <c r="C107" s="1143" t="str">
        <f>LEFT(SETUP!$B$3,1)&amp;"-"&amp;SETUP!$B$52&amp;"_"&amp;RIGHT(COMM!$O$31,3)&amp;"_HET"&amp;"_"&amp;SETUP!$B$66</f>
        <v>R-SH_Att_HET_X0</v>
      </c>
      <c r="D107" s="1143" t="s">
        <v>1100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2:67">
      <c r="B108" s="1141" t="s">
        <v>58</v>
      </c>
      <c r="C108" s="1141" t="str">
        <f>LEFT(SETUP!$B$3,1)&amp;"-"&amp;SETUP!$B$52&amp;"_"&amp;RIGHT(COMM!$O$31,3)&amp;"_HET"&amp;"_"&amp;SETUP!$B$66</f>
        <v>R-SH_Att_HET_X0</v>
      </c>
      <c r="D108" s="1141" t="s">
        <v>1100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2:67">
      <c r="B109" s="1143" t="s">
        <v>60</v>
      </c>
      <c r="C109" s="1143" t="str">
        <f>LEFT(SETUP!$B$3,1)&amp;"-"&amp;SETUP!$B$52&amp;"_"&amp;RIGHT(COMM!$O$31,3)&amp;"_HET"&amp;"_"&amp;SETUP!$B$66</f>
        <v>R-SH_Att_HET_X0</v>
      </c>
      <c r="D109" s="1143" t="s">
        <v>1100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2:67" s="1149" customFormat="1">
      <c r="B110" s="1141" t="s">
        <v>62</v>
      </c>
      <c r="C110" s="1141" t="str">
        <f>LEFT(SETUP!$B$3,1)&amp;"-"&amp;SETUP!$B$52&amp;"_"&amp;RIGHT(COMM!$O$31,3)&amp;"_HET"&amp;"_"&amp;SETUP!$B$66</f>
        <v>R-SH_Att_HET_X0</v>
      </c>
      <c r="D110" s="1141" t="s">
        <v>1100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2:67" s="1149" customFormat="1" ht="13.5" thickBot="1">
      <c r="B111" s="1145" t="s">
        <v>64</v>
      </c>
      <c r="C111" s="1145" t="str">
        <f>LEFT(SETUP!$B$3,1)&amp;"-"&amp;SETUP!$B$52&amp;"_"&amp;RIGHT(COMM!$O$31,3)&amp;"_HET"&amp;"_"&amp;SETUP!$B$66</f>
        <v>R-SH_Att_HET_X0</v>
      </c>
      <c r="D111" s="1145" t="s">
        <v>1100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2:67" s="1149" customFormat="1" ht="13.5" thickBot="1">
      <c r="B112" s="1145" t="s">
        <v>1081</v>
      </c>
      <c r="C112" s="1145" t="str">
        <f>LEFT(SETUP!$B$3,1)&amp;"-"&amp;SETUP!$B$52&amp;"_"&amp;RIGHT(COMM!$O$31,3)&amp;"_HET"&amp;"_"&amp;SETUP!$B$66</f>
        <v>R-SH_Att_HET_X0</v>
      </c>
      <c r="D112" s="1145" t="s">
        <v>1100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2:66" ht="13.5" thickBot="1">
      <c r="B113" s="1172"/>
      <c r="C113" s="1172" t="str">
        <f>LEFT(SETUP!$B$3,1)&amp;"-"&amp;SETUP!$B$54&amp;"_"&amp;RIGHT(COMM!$O$31,3)&amp;"_HET"&amp;"_"&amp;SETUP!$B$66</f>
        <v>R-WH_Att_HET_X0</v>
      </c>
      <c r="D113" s="1172" t="s">
        <v>1100</v>
      </c>
      <c r="E113" s="1173">
        <f t="shared" ref="E113" si="364">G262</f>
        <v>2.2234394403226294E-2</v>
      </c>
      <c r="F113" s="1173">
        <f t="shared" ref="F113:AC113" si="365">H262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AF262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2:66" s="1149" customFormat="1" ht="15.75" thickBot="1">
      <c r="B114" s="1144"/>
      <c r="C114" s="1144" t="s">
        <v>1136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2:66" s="1149" customFormat="1" ht="13.5" thickBot="1">
      <c r="B115" s="1172"/>
      <c r="C115" s="1172" t="s">
        <v>1159</v>
      </c>
      <c r="D115" s="1172" t="s">
        <v>1100</v>
      </c>
      <c r="E115" s="1173">
        <f>G264</f>
        <v>9.017369625553881E-2</v>
      </c>
      <c r="F115" s="1173">
        <f t="shared" ref="F115:AC115" si="366">H264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AF264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2:66" s="1190" customFormat="1" ht="15.75" thickBot="1">
      <c r="B116" s="1202"/>
      <c r="C116" s="1191" t="s">
        <v>1268</v>
      </c>
      <c r="D116" s="1192" t="s">
        <v>1100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2:66" s="1190" customFormat="1" ht="13.5" thickBot="1">
      <c r="B117" s="1202"/>
      <c r="C117" s="302" t="s">
        <v>1269</v>
      </c>
      <c r="D117" s="1192" t="s">
        <v>1100</v>
      </c>
      <c r="E117" s="1193">
        <v>9.0173696255538793</v>
      </c>
      <c r="F117" s="1193">
        <v>299.73987494657928</v>
      </c>
      <c r="G117" s="1193">
        <v>38.144204386107944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2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2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2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2:66" s="1149" customFormat="1" ht="15">
      <c r="C121" s="1328" t="s">
        <v>1167</v>
      </c>
      <c r="D121" s="1328"/>
      <c r="E121" s="1144" t="s">
        <v>1163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2:66">
      <c r="C122" s="1328"/>
      <c r="D122" s="1328"/>
      <c r="E122" s="1143" t="s">
        <v>1164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2:66" ht="15">
      <c r="C123" s="1328"/>
      <c r="D123" s="1328"/>
      <c r="E123" s="1166" t="s">
        <v>1165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2:66" ht="15">
      <c r="C124" s="1328" t="s">
        <v>1168</v>
      </c>
      <c r="D124" s="1328"/>
      <c r="E124" s="1144" t="s">
        <v>1163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2:66">
      <c r="C125" s="1328"/>
      <c r="D125" s="1328"/>
      <c r="E125" s="1143" t="s">
        <v>1164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2:66" ht="15">
      <c r="C126" s="1328"/>
      <c r="D126" s="1328"/>
      <c r="E126" s="1166" t="s">
        <v>1165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2:66" s="1197" customFormat="1" ht="15">
      <c r="C127" s="1198"/>
      <c r="D127" s="1198"/>
      <c r="E127" s="1166"/>
      <c r="F127" s="1168"/>
      <c r="G127" s="1168"/>
      <c r="H127" s="1168"/>
      <c r="I127" s="1168"/>
      <c r="J127" s="1168"/>
      <c r="K127" s="1168"/>
      <c r="L127" s="1168"/>
      <c r="M127" s="1168"/>
      <c r="N127" s="1168"/>
      <c r="O127" s="1168"/>
      <c r="P127" s="1168"/>
      <c r="Q127" s="1168"/>
      <c r="R127" s="1168"/>
      <c r="S127" s="1168"/>
      <c r="T127" s="1168"/>
      <c r="U127" s="1168"/>
      <c r="V127" s="1168"/>
      <c r="W127" s="1168"/>
      <c r="X127" s="1168"/>
      <c r="Y127" s="1168"/>
      <c r="Z127" s="1168"/>
      <c r="AA127" s="1168"/>
      <c r="AB127" s="1168"/>
      <c r="AC127" s="1168"/>
      <c r="AD127" s="1168"/>
      <c r="AE127" s="1168"/>
      <c r="AF127" s="1168"/>
    </row>
    <row r="128" spans="2:66" s="1197" customFormat="1">
      <c r="C128" s="1198"/>
      <c r="D128" s="1198"/>
      <c r="E128" s="1198"/>
      <c r="F128" s="1198"/>
      <c r="G128" s="1198"/>
      <c r="H128" s="1198"/>
      <c r="I128" s="1198"/>
      <c r="J128" s="1198"/>
      <c r="K128" s="1198"/>
      <c r="L128" s="1198"/>
      <c r="M128" s="1198"/>
      <c r="N128" s="1198"/>
      <c r="O128" s="1198"/>
      <c r="P128" s="1198"/>
      <c r="Q128" s="1198"/>
      <c r="R128" s="1198"/>
      <c r="S128" s="1198"/>
      <c r="T128" s="1198"/>
      <c r="U128" s="1198"/>
      <c r="V128" s="1198"/>
      <c r="W128" s="1198"/>
      <c r="X128" s="1198"/>
      <c r="Y128" s="1198"/>
      <c r="Z128" s="1198"/>
      <c r="AA128" s="1198"/>
      <c r="AB128" s="1198"/>
      <c r="AC128" s="1198"/>
      <c r="AD128" s="1198"/>
      <c r="AE128" s="1198"/>
      <c r="AF128" s="1198"/>
      <c r="AG128" s="1198"/>
      <c r="AH128" s="1198"/>
    </row>
    <row r="129" spans="3:34" s="1197" customFormat="1">
      <c r="C129" s="1198"/>
      <c r="D129" s="1198"/>
      <c r="E129" s="1198"/>
      <c r="F129" s="1198"/>
      <c r="G129" s="1198"/>
      <c r="H129" s="1198"/>
      <c r="I129" s="1198"/>
      <c r="J129" s="1198"/>
      <c r="K129" s="1198"/>
      <c r="L129" s="1198"/>
      <c r="M129" s="1198"/>
      <c r="N129" s="1198"/>
      <c r="O129" s="1198"/>
      <c r="P129" s="1198"/>
      <c r="Q129" s="1198"/>
      <c r="R129" s="1198"/>
      <c r="S129" s="1198"/>
      <c r="T129" s="1198"/>
      <c r="U129" s="1198"/>
      <c r="V129" s="1198"/>
      <c r="W129" s="1198"/>
      <c r="X129" s="1198"/>
      <c r="Y129" s="1198"/>
      <c r="Z129" s="1198"/>
      <c r="AA129" s="1198"/>
      <c r="AB129" s="1198"/>
      <c r="AC129" s="1198"/>
      <c r="AD129" s="1198"/>
      <c r="AE129" s="1198"/>
      <c r="AF129" s="1198"/>
      <c r="AG129" s="1198"/>
      <c r="AH129" s="1198"/>
    </row>
    <row r="130" spans="3:34" s="1197" customFormat="1">
      <c r="C130" s="1198"/>
      <c r="E130" s="1198"/>
      <c r="F130" s="1198"/>
      <c r="G130" s="1198"/>
      <c r="H130" s="1198"/>
      <c r="I130" s="1198"/>
      <c r="J130" s="1198"/>
      <c r="K130" s="1198"/>
      <c r="L130" s="1198"/>
      <c r="M130" s="1198"/>
      <c r="N130" s="1198"/>
      <c r="O130" s="1198"/>
      <c r="P130" s="1198"/>
      <c r="Q130" s="1198"/>
      <c r="R130" s="1198"/>
      <c r="S130" s="1198"/>
      <c r="T130" s="1198"/>
      <c r="U130" s="1198"/>
      <c r="V130" s="1198"/>
      <c r="W130" s="1198"/>
      <c r="X130" s="1198"/>
      <c r="Y130" s="1198"/>
      <c r="Z130" s="1198"/>
      <c r="AA130" s="1198"/>
      <c r="AB130" s="1198"/>
      <c r="AC130" s="1198"/>
      <c r="AD130" s="1198"/>
      <c r="AE130" s="1198"/>
      <c r="AF130" s="1198"/>
      <c r="AG130" s="1198"/>
      <c r="AH130" s="1198"/>
    </row>
    <row r="131" spans="3:34" s="1197" customFormat="1" ht="13.5" thickBot="1">
      <c r="C131" s="1198"/>
      <c r="D131" s="1209"/>
      <c r="E131" s="1209"/>
      <c r="F131" s="1199"/>
      <c r="G131" s="1199"/>
      <c r="H131" s="1198"/>
      <c r="I131" s="1198"/>
      <c r="J131" s="1198"/>
      <c r="K131" s="1198"/>
      <c r="L131" s="1198"/>
      <c r="M131" s="1198"/>
      <c r="N131" s="1198"/>
      <c r="O131" s="1198"/>
      <c r="P131" s="1198"/>
      <c r="Q131" s="1198"/>
      <c r="R131" s="1198"/>
      <c r="S131" s="1198"/>
      <c r="T131" s="1198"/>
      <c r="U131" s="1198"/>
      <c r="V131" s="1198"/>
      <c r="W131" s="1198"/>
      <c r="X131" s="1198"/>
      <c r="Y131" s="1198"/>
      <c r="Z131" s="1198"/>
      <c r="AA131" s="1198"/>
      <c r="AB131" s="1198"/>
      <c r="AC131" s="1198"/>
      <c r="AD131" s="1198"/>
      <c r="AE131" s="1198"/>
      <c r="AF131" s="1198"/>
      <c r="AG131" s="1198"/>
      <c r="AH131" s="1198"/>
    </row>
    <row r="132" spans="3:34" s="1197" customFormat="1" ht="15">
      <c r="C132" s="1138" t="s">
        <v>253</v>
      </c>
      <c r="D132" s="1138" t="s">
        <v>277</v>
      </c>
      <c r="E132" s="1138" t="s">
        <v>656</v>
      </c>
      <c r="F132" s="1138" t="s">
        <v>661</v>
      </c>
      <c r="G132" s="1138" t="s">
        <v>664</v>
      </c>
      <c r="H132" s="1138" t="s">
        <v>665</v>
      </c>
      <c r="I132" s="1138" t="s">
        <v>666</v>
      </c>
      <c r="J132" s="1138" t="s">
        <v>669</v>
      </c>
      <c r="K132" s="1138" t="s">
        <v>670</v>
      </c>
      <c r="L132" s="1138" t="s">
        <v>672</v>
      </c>
      <c r="M132" s="1138" t="s">
        <v>674</v>
      </c>
      <c r="N132" s="1138" t="s">
        <v>679</v>
      </c>
      <c r="O132" s="1138" t="s">
        <v>680</v>
      </c>
      <c r="P132" s="1138" t="s">
        <v>681</v>
      </c>
      <c r="Q132" s="1138" t="s">
        <v>658</v>
      </c>
      <c r="R132" s="1138" t="s">
        <v>659</v>
      </c>
      <c r="S132" s="1138" t="s">
        <v>663</v>
      </c>
      <c r="T132" s="1138" t="s">
        <v>668</v>
      </c>
      <c r="U132" s="1138" t="s">
        <v>677</v>
      </c>
      <c r="V132" s="1138" t="s">
        <v>678</v>
      </c>
      <c r="W132" s="1138" t="s">
        <v>662</v>
      </c>
      <c r="X132" s="1138" t="s">
        <v>667</v>
      </c>
      <c r="Y132" s="1138" t="s">
        <v>671</v>
      </c>
      <c r="Z132" s="1138" t="s">
        <v>675</v>
      </c>
      <c r="AA132" s="1138" t="s">
        <v>676</v>
      </c>
      <c r="AB132" s="1138" t="s">
        <v>657</v>
      </c>
      <c r="AC132" s="1138" t="s">
        <v>660</v>
      </c>
      <c r="AD132" s="1138" t="s">
        <v>673</v>
      </c>
      <c r="AE132" s="1177" t="s">
        <v>192</v>
      </c>
      <c r="AF132" s="1198"/>
      <c r="AG132" s="1198"/>
      <c r="AH132" s="1198"/>
    </row>
    <row r="133" spans="3:34" s="1197" customFormat="1" ht="15">
      <c r="C133" s="1210" t="s">
        <v>1112</v>
      </c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  <c r="R133" s="1210"/>
      <c r="S133" s="1210"/>
      <c r="T133" s="1210"/>
      <c r="U133" s="1210"/>
      <c r="V133" s="1210"/>
      <c r="W133" s="1210"/>
      <c r="X133" s="1210"/>
      <c r="Y133" s="1210"/>
      <c r="Z133" s="1210"/>
      <c r="AA133" s="1210"/>
      <c r="AB133" s="1210"/>
      <c r="AC133" s="1210"/>
      <c r="AD133" s="1210"/>
      <c r="AE133" s="1210"/>
      <c r="AF133" s="1198"/>
      <c r="AG133" s="1198"/>
      <c r="AH133" s="1198"/>
    </row>
    <row r="134" spans="3:34" s="1197" customFormat="1">
      <c r="C134" s="1211" t="s">
        <v>1108</v>
      </c>
      <c r="D134" s="1211" t="s">
        <v>1100</v>
      </c>
      <c r="E134" s="1215">
        <f>('SHWLP-Att'!$AC$14*(E13/$AE$13))/E13/'SHWLP-Att'!$Y$14</f>
        <v>4.377962956724351E-2</v>
      </c>
      <c r="F134" s="1215">
        <f>('SHWLP-Att'!$AC$14*(F13/$AE$13))/F13/'SHWLP-Att'!$Y$14</f>
        <v>4.377962956724351E-2</v>
      </c>
      <c r="G134" s="1215">
        <f>('SHWLP-Att'!$AC$14*(G13/$AE$13))/G13/'SHWLP-Att'!$Y$14</f>
        <v>4.3779629567243503E-2</v>
      </c>
      <c r="H134" s="1215">
        <f>('SHWLP-Att'!$AC$14*(H13/$AE$13))/H13/'SHWLP-Att'!$Y$14</f>
        <v>4.377962956724351E-2</v>
      </c>
      <c r="I134" s="1215">
        <f>('SHWLP-Att'!$AC$14*(I13/$AE$13))/I13/'SHWLP-Att'!$Y$14</f>
        <v>4.3779629567243503E-2</v>
      </c>
      <c r="J134" s="1215">
        <f>('SHWLP-Att'!$AC$14*(J13/$AE$13))/J13/'SHWLP-Att'!$Y$14</f>
        <v>4.3779629567243517E-2</v>
      </c>
      <c r="K134" s="1215">
        <f>('SHWLP-Att'!$AC$14*(K13/$AE$13))/K13/'SHWLP-Att'!$Y$14</f>
        <v>4.377962956724351E-2</v>
      </c>
      <c r="L134" s="1215">
        <f>('SHWLP-Att'!$AC$14*(L13/$AE$13))/L13/'SHWLP-Att'!$Y$14</f>
        <v>4.3779629567243517E-2</v>
      </c>
      <c r="M134" s="1215">
        <f>('SHWLP-Att'!$AC$14*(M13/$AE$13))/M13/'SHWLP-Att'!$Y$14</f>
        <v>4.377962956724351E-2</v>
      </c>
      <c r="N134" s="1215">
        <f>('SHWLP-Att'!$AC$14*(N13/$AE$13))/N13/'SHWLP-Att'!$Y$14</f>
        <v>4.3779629567243517E-2</v>
      </c>
      <c r="O134" s="1215">
        <f>('SHWLP-Att'!$AC$14*(O13/$AE$13))/O13/'SHWLP-Att'!$Y$14</f>
        <v>4.377962956724351E-2</v>
      </c>
      <c r="P134" s="1215">
        <f>('SHWLP-Att'!$AC$14*(P13/$AE$13))/P13/'SHWLP-Att'!$Y$14</f>
        <v>4.377962956724351E-2</v>
      </c>
      <c r="Q134" s="1215">
        <f>('SHWLP-Att'!$AC$14*(Q13/$AE$13))/Q13/'SHWLP-Att'!$Y$14</f>
        <v>4.377962956724351E-2</v>
      </c>
      <c r="R134" s="1215">
        <f>('SHWLP-Att'!$AC$14*(R13/$AE$13))/R13/'SHWLP-Att'!$Y$14</f>
        <v>4.377962956724351E-2</v>
      </c>
      <c r="S134" s="1215">
        <f>('SHWLP-Att'!$AC$14*(S13/$AE$13))/S13/'SHWLP-Att'!$Y$14</f>
        <v>4.377962956724351E-2</v>
      </c>
      <c r="T134" s="1215">
        <f>('SHWLP-Att'!$AC$14*(T13/$AE$13))/T13/'SHWLP-Att'!$Y$14</f>
        <v>4.3779629567243503E-2</v>
      </c>
      <c r="U134" s="1215">
        <f>('SHWLP-Att'!$AC$14*(U13/$AE$13))/U13/'SHWLP-Att'!$Y$14</f>
        <v>4.377962956724351E-2</v>
      </c>
      <c r="V134" s="1215">
        <f>('SHWLP-Att'!$AC$14*(V13/$AE$13))/V13/'SHWLP-Att'!$Y$14</f>
        <v>4.3779629567243503E-2</v>
      </c>
      <c r="W134" s="1215">
        <f>('SHWLP-Att'!$AC$14*(W13/$AE$13))/W13/'SHWLP-Att'!$Y$14</f>
        <v>4.377962956724351E-2</v>
      </c>
      <c r="X134" s="1215">
        <f>('SHWLP-Att'!$AC$14*(X13/$AE$13))/X13/'SHWLP-Att'!$Y$14</f>
        <v>4.3779629567243503E-2</v>
      </c>
      <c r="Y134" s="1215">
        <f>('SHWLP-Att'!$AC$14*(Y13/$AE$13))/Y13/'SHWLP-Att'!$Y$14</f>
        <v>4.3779629567243517E-2</v>
      </c>
      <c r="Z134" s="1215">
        <f>('SHWLP-Att'!$AC$14*(Z13/$AE$13))/Z13/'SHWLP-Att'!$Y$14</f>
        <v>4.3779629567243503E-2</v>
      </c>
      <c r="AA134" s="1215">
        <f>('SHWLP-Att'!$AC$14*(AA13/$AE$13))/AA13/'SHWLP-Att'!$Y$14</f>
        <v>4.377962956724351E-2</v>
      </c>
      <c r="AB134" s="1215">
        <f>('SHWLP-Att'!$AC$14*(AB13/$AE$13))/AB13/'SHWLP-Att'!$Y$14</f>
        <v>4.3779629567243503E-2</v>
      </c>
      <c r="AC134" s="1215">
        <f>('SHWLP-Att'!$AC$14*(AC13/$AE$13))/AC13/'SHWLP-Att'!$Y$14</f>
        <v>4.3779629567243503E-2</v>
      </c>
      <c r="AD134" s="1215">
        <f>('SHWLP-Att'!$AC$14*(AD13/$AE$13))/AD13/'SHWLP-Att'!$Y$14</f>
        <v>4.377962956724351E-2</v>
      </c>
      <c r="AE134" s="1215">
        <f>MAX(E134:AD134)</f>
        <v>4.3779629567243517E-2</v>
      </c>
      <c r="AF134" s="1198"/>
      <c r="AG134" s="1198"/>
      <c r="AH134" s="1198"/>
    </row>
    <row r="135" spans="3:34" s="1197" customFormat="1">
      <c r="C135" s="1212" t="s">
        <v>1110</v>
      </c>
      <c r="D135" s="1212" t="s">
        <v>1100</v>
      </c>
      <c r="E135" s="1212">
        <f>('SHWLP-Att'!$AC$40*(E14/$AE$14))/E14/'SHWLP-Att'!$Y$40</f>
        <v>6.9795510551294418E-2</v>
      </c>
      <c r="F135" s="1212">
        <f>('SHWLP-Att'!$AC$40*(F14/$AE$14))/F14/'SHWLP-Att'!$Y$40</f>
        <v>6.9795510551294432E-2</v>
      </c>
      <c r="G135" s="1212">
        <f>('SHWLP-Att'!$AC$40*(G14/$AE$14))/G14/'SHWLP-Att'!$Y$40</f>
        <v>6.9795510551294432E-2</v>
      </c>
      <c r="H135" s="1212">
        <f>('SHWLP-Att'!$AC$40*(H14/$AE$14))/H14/'SHWLP-Att'!$Y$40</f>
        <v>6.9795510551294432E-2</v>
      </c>
      <c r="I135" s="1212">
        <f>('SHWLP-Att'!$AC$40*(I14/$AE$14))/I14/'SHWLP-Att'!$Y$40</f>
        <v>6.9795510551294418E-2</v>
      </c>
      <c r="J135" s="1212">
        <f>('SHWLP-Att'!$AC$40*(J14/$AE$14))/J14/'SHWLP-Att'!$Y$40</f>
        <v>6.9795510551294418E-2</v>
      </c>
      <c r="K135" s="1212">
        <f>('SHWLP-Att'!$AC$40*(K14/$AE$14))/K14/'SHWLP-Att'!$Y$40</f>
        <v>6.9795510551294418E-2</v>
      </c>
      <c r="L135" s="1212">
        <f>('SHWLP-Att'!$AC$40*(L14/$AE$14))/L14/'SHWLP-Att'!$Y$40</f>
        <v>6.9795510551294418E-2</v>
      </c>
      <c r="M135" s="1212">
        <f>('SHWLP-Att'!$AC$40*(M14/$AE$14))/M14/'SHWLP-Att'!$Y$40</f>
        <v>6.9795510551294418E-2</v>
      </c>
      <c r="N135" s="1212">
        <f>('SHWLP-Att'!$AC$40*(N14/$AE$14))/N14/'SHWLP-Att'!$Y$40</f>
        <v>6.9795510551294432E-2</v>
      </c>
      <c r="O135" s="1212">
        <f>('SHWLP-Att'!$AC$40*(O14/$AE$14))/O14/'SHWLP-Att'!$Y$40</f>
        <v>6.9795510551294418E-2</v>
      </c>
      <c r="P135" s="1212">
        <f>('SHWLP-Att'!$AC$40*(P14/$AE$14))/P14/'SHWLP-Att'!$Y$40</f>
        <v>6.9795510551294418E-2</v>
      </c>
      <c r="Q135" s="1212">
        <f>('SHWLP-Att'!$AC$40*(Q14/$AE$14))/Q14/'SHWLP-Att'!$Y$40</f>
        <v>6.9795510551294418E-2</v>
      </c>
      <c r="R135" s="1212">
        <f>('SHWLP-Att'!$AC$40*(R14/$AE$14))/R14/'SHWLP-Att'!$Y$40</f>
        <v>6.9795510551294418E-2</v>
      </c>
      <c r="S135" s="1212">
        <f>('SHWLP-Att'!$AC$40*(S14/$AE$14))/S14/'SHWLP-Att'!$Y$40</f>
        <v>6.9795510551294418E-2</v>
      </c>
      <c r="T135" s="1212">
        <f>('SHWLP-Att'!$AC$40*(T14/$AE$14))/T14/'SHWLP-Att'!$Y$40</f>
        <v>6.9795510551294418E-2</v>
      </c>
      <c r="U135" s="1212">
        <f>('SHWLP-Att'!$AC$40*(U14/$AE$14))/U14/'SHWLP-Att'!$Y$40</f>
        <v>6.9795510551294432E-2</v>
      </c>
      <c r="V135" s="1212">
        <f>('SHWLP-Att'!$AC$40*(V14/$AE$14))/V14/'SHWLP-Att'!$Y$40</f>
        <v>6.9795510551294418E-2</v>
      </c>
      <c r="W135" s="1212">
        <f>('SHWLP-Att'!$AC$40*(W14/$AE$14))/W14/'SHWLP-Att'!$Y$40</f>
        <v>6.9795510551294418E-2</v>
      </c>
      <c r="X135" s="1212">
        <f>('SHWLP-Att'!$AC$40*(X14/$AE$14))/X14/'SHWLP-Att'!$Y$40</f>
        <v>6.9795510551294418E-2</v>
      </c>
      <c r="Y135" s="1212">
        <f>('SHWLP-Att'!$AC$40*(Y14/$AE$14))/Y14/'SHWLP-Att'!$Y$40</f>
        <v>6.9795510551294418E-2</v>
      </c>
      <c r="Z135" s="1212">
        <f>('SHWLP-Att'!$AC$40*(Z14/$AE$14))/Z14/'SHWLP-Att'!$Y$40</f>
        <v>6.9795510551294418E-2</v>
      </c>
      <c r="AA135" s="1212">
        <f>('SHWLP-Att'!$AC$40*(AA14/$AE$14))/AA14/'SHWLP-Att'!$Y$40</f>
        <v>6.9795510551294418E-2</v>
      </c>
      <c r="AB135" s="1212">
        <f>('SHWLP-Att'!$AC$40*(AB14/$AE$14))/AB14/'SHWLP-Att'!$Y$40</f>
        <v>6.9795510551294418E-2</v>
      </c>
      <c r="AC135" s="1212">
        <f>('SHWLP-Att'!$AC$40*(AC14/$AE$14))/AC14/'SHWLP-Att'!$Y$40</f>
        <v>6.9795510551294432E-2</v>
      </c>
      <c r="AD135" s="1212">
        <f>('SHWLP-Att'!$AC$40*(AD14/$AE$14))/AD14/'SHWLP-Att'!$Y$40</f>
        <v>6.9795510551294404E-2</v>
      </c>
      <c r="AE135" s="1212">
        <f t="shared" ref="AD135:AE160" si="371">MAX(E135:AD135)</f>
        <v>6.9795510551294432E-2</v>
      </c>
      <c r="AF135" s="1198"/>
      <c r="AG135" s="1198"/>
      <c r="AH135" s="1198"/>
    </row>
    <row r="136" spans="3:34" s="1197" customFormat="1">
      <c r="C136" s="1211" t="s">
        <v>1123</v>
      </c>
      <c r="D136" s="1211" t="s">
        <v>1100</v>
      </c>
      <c r="E136" s="1215">
        <f>('SHWLP-Att'!$AC$16*(E22/$AE$22))/E22/'SHWLP-Att'!$Y$16</f>
        <v>3.5964557684536144E-2</v>
      </c>
      <c r="F136" s="1215">
        <f>('SHWLP-Att'!$AC$16*(F22/$AE$22))/F22/'SHWLP-Att'!$Y$16</f>
        <v>3.5964557684536144E-2</v>
      </c>
      <c r="G136" s="1215">
        <f>('SHWLP-Att'!$AC$16*(G22/$AE$22))/G22/'SHWLP-Att'!$Y$16</f>
        <v>3.5964557684536144E-2</v>
      </c>
      <c r="H136" s="1215">
        <f>('SHWLP-Att'!$AC$16*(H22/$AE$22))/H22/'SHWLP-Att'!$Y$16</f>
        <v>3.5964557684536144E-2</v>
      </c>
      <c r="I136" s="1215">
        <f>('SHWLP-Att'!$AC$16*(I22/$AE$22))/I22/'SHWLP-Att'!$Y$16</f>
        <v>3.5964557684536144E-2</v>
      </c>
      <c r="J136" s="1215">
        <f>('SHWLP-Att'!$AC$16*(J22/$AE$22))/J22/'SHWLP-Att'!$Y$16</f>
        <v>3.5964557684536144E-2</v>
      </c>
      <c r="K136" s="1215">
        <f>('SHWLP-Att'!$AC$16*(K22/$AE$22))/K22/'SHWLP-Att'!$Y$16</f>
        <v>3.5964557684536144E-2</v>
      </c>
      <c r="L136" s="1215">
        <f>('SHWLP-Att'!$AC$16*(L22/$AE$22))/L22/'SHWLP-Att'!$Y$16</f>
        <v>3.5964557684536144E-2</v>
      </c>
      <c r="M136" s="1215">
        <f>('SHWLP-Att'!$AC$16*(M22/$AE$22))/M22/'SHWLP-Att'!$Y$16</f>
        <v>3.5964557684536144E-2</v>
      </c>
      <c r="N136" s="1215">
        <f>('SHWLP-Att'!$AC$16*(N22/$AE$22))/N22/'SHWLP-Att'!$Y$16</f>
        <v>3.5964557684536137E-2</v>
      </c>
      <c r="O136" s="1215">
        <f>('SHWLP-Att'!$AC$16*(O22/$AE$22))/O22/'SHWLP-Att'!$Y$16</f>
        <v>3.5964557684536137E-2</v>
      </c>
      <c r="P136" s="1215">
        <f>('SHWLP-Att'!$AC$16*(P22/$AE$22))/P22/'SHWLP-Att'!$Y$16</f>
        <v>3.5964557684536144E-2</v>
      </c>
      <c r="Q136" s="1215">
        <f>('SHWLP-Att'!$AC$16*(Q22/$AE$22))/Q22/'SHWLP-Att'!$Y$16</f>
        <v>3.5964557684536144E-2</v>
      </c>
      <c r="R136" s="1215">
        <f>('SHWLP-Att'!$AC$16*(R22/$AE$22))/R22/'SHWLP-Att'!$Y$16</f>
        <v>3.5964557684536144E-2</v>
      </c>
      <c r="S136" s="1215">
        <f>('SHWLP-Att'!$AC$16*(S22/$AE$22))/S22/'SHWLP-Att'!$Y$16</f>
        <v>3.5964557684536137E-2</v>
      </c>
      <c r="T136" s="1215">
        <f>('SHWLP-Att'!$AC$16*(T22/$AE$22))/T22/'SHWLP-Att'!$Y$16</f>
        <v>3.5964557684536137E-2</v>
      </c>
      <c r="U136" s="1215">
        <f>('SHWLP-Att'!$AC$16*(U22/$AE$22))/U22/'SHWLP-Att'!$Y$16</f>
        <v>3.5964557684536144E-2</v>
      </c>
      <c r="V136" s="1215">
        <f>('SHWLP-Att'!$AC$16*(V22/$AE$22))/V22/'SHWLP-Att'!$Y$16</f>
        <v>3.5964557684536144E-2</v>
      </c>
      <c r="W136" s="1215">
        <f>('SHWLP-Att'!$AC$16*(W22/$AE$22))/W22/'SHWLP-Att'!$Y$16</f>
        <v>3.5964557684536144E-2</v>
      </c>
      <c r="X136" s="1215">
        <f>('SHWLP-Att'!$AC$16*(X22/$AE$22))/X22/'SHWLP-Att'!$Y$16</f>
        <v>3.5964557684536144E-2</v>
      </c>
      <c r="Y136" s="1215">
        <f>('SHWLP-Att'!$AC$16*(Y22/$AE$22))/Y22/'SHWLP-Att'!$Y$16</f>
        <v>3.5964557684536144E-2</v>
      </c>
      <c r="Z136" s="1215">
        <f>('SHWLP-Att'!$AC$16*(Z22/$AE$22))/Z22/'SHWLP-Att'!$Y$16</f>
        <v>3.5964557684536144E-2</v>
      </c>
      <c r="AA136" s="1215">
        <f>('SHWLP-Att'!$AC$16*(AA22/$AE$22))/AA22/'SHWLP-Att'!$Y$16</f>
        <v>3.5964557684536144E-2</v>
      </c>
      <c r="AB136" s="1215">
        <f>('SHWLP-Att'!$AC$16*(AB22/$AE$22))/AB22/'SHWLP-Att'!$Y$16</f>
        <v>3.5964557684536144E-2</v>
      </c>
      <c r="AC136" s="1215">
        <f>('SHWLP-Att'!$AC$16*(AC22/$AE$22))/AC22/'SHWLP-Att'!$Y$16</f>
        <v>3.5964557684536144E-2</v>
      </c>
      <c r="AD136" s="1215">
        <f>('SHWLP-Att'!$AC$16*(AD22/$AE$22))/AD22/'SHWLP-Att'!$Y$16</f>
        <v>3.5964557684536144E-2</v>
      </c>
      <c r="AE136" s="1215">
        <f t="shared" si="371"/>
        <v>3.5964557684536144E-2</v>
      </c>
      <c r="AF136" s="1198"/>
      <c r="AG136" s="1198"/>
      <c r="AH136" s="1198"/>
    </row>
    <row r="137" spans="3:34" s="1197" customFormat="1">
      <c r="C137" s="1212" t="s">
        <v>1124</v>
      </c>
      <c r="D137" s="1212" t="s">
        <v>1100</v>
      </c>
      <c r="E137" s="1212">
        <f>('SHWLP-Att'!$AC$42*(E23/$AE$23))/E23/'SHWLP-Att'!$Y$42</f>
        <v>4.9393523314846075E-2</v>
      </c>
      <c r="F137" s="1212">
        <f>('SHWLP-Att'!$AC$42*(F23/$AE$23))/F23/'SHWLP-Att'!$Y$42</f>
        <v>4.9393523314846075E-2</v>
      </c>
      <c r="G137" s="1212">
        <f>('SHWLP-Att'!$AC$42*(G23/$AE$23))/G23/'SHWLP-Att'!$Y$42</f>
        <v>4.9393523314846075E-2</v>
      </c>
      <c r="H137" s="1212">
        <f>('SHWLP-Att'!$AC$42*(H23/$AE$23))/H23/'SHWLP-Att'!$Y$42</f>
        <v>4.9393523314846068E-2</v>
      </c>
      <c r="I137" s="1212">
        <f>('SHWLP-Att'!$AC$42*(I23/$AE$23))/I23/'SHWLP-Att'!$Y$42</f>
        <v>4.9393523314846075E-2</v>
      </c>
      <c r="J137" s="1212">
        <f>('SHWLP-Att'!$AC$42*(J23/$AE$23))/J23/'SHWLP-Att'!$Y$42</f>
        <v>4.9393523314846081E-2</v>
      </c>
      <c r="K137" s="1212">
        <f>('SHWLP-Att'!$AC$42*(K23/$AE$23))/K23/'SHWLP-Att'!$Y$42</f>
        <v>4.9393523314846068E-2</v>
      </c>
      <c r="L137" s="1212">
        <f>('SHWLP-Att'!$AC$42*(L23/$AE$23))/L23/'SHWLP-Att'!$Y$42</f>
        <v>4.9393523314846075E-2</v>
      </c>
      <c r="M137" s="1212">
        <f>('SHWLP-Att'!$AC$42*(M23/$AE$23))/M23/'SHWLP-Att'!$Y$42</f>
        <v>4.9393523314846081E-2</v>
      </c>
      <c r="N137" s="1212">
        <f>('SHWLP-Att'!$AC$42*(N23/$AE$23))/N23/'SHWLP-Att'!$Y$42</f>
        <v>4.9393523314846068E-2</v>
      </c>
      <c r="O137" s="1212">
        <f>('SHWLP-Att'!$AC$42*(O23/$AE$23))/O23/'SHWLP-Att'!$Y$42</f>
        <v>4.9393523314846081E-2</v>
      </c>
      <c r="P137" s="1212">
        <f>('SHWLP-Att'!$AC$42*(P23/$AE$23))/P23/'SHWLP-Att'!$Y$42</f>
        <v>4.9393523314846068E-2</v>
      </c>
      <c r="Q137" s="1212">
        <f>('SHWLP-Att'!$AC$42*(Q23/$AE$23))/Q23/'SHWLP-Att'!$Y$42</f>
        <v>4.9393523314846075E-2</v>
      </c>
      <c r="R137" s="1212">
        <f>('SHWLP-Att'!$AC$42*(R23/$AE$23))/R23/'SHWLP-Att'!$Y$42</f>
        <v>4.9393523314846081E-2</v>
      </c>
      <c r="S137" s="1212">
        <f>('SHWLP-Att'!$AC$42*(S23/$AE$23))/S23/'SHWLP-Att'!$Y$42</f>
        <v>4.9393523314846075E-2</v>
      </c>
      <c r="T137" s="1212">
        <f>('SHWLP-Att'!$AC$42*(T23/$AE$23))/T23/'SHWLP-Att'!$Y$42</f>
        <v>4.9393523314846061E-2</v>
      </c>
      <c r="U137" s="1212">
        <f>('SHWLP-Att'!$AC$42*(U23/$AE$23))/U23/'SHWLP-Att'!$Y$42</f>
        <v>4.9393523314846075E-2</v>
      </c>
      <c r="V137" s="1212">
        <f>('SHWLP-Att'!$AC$42*(V23/$AE$23))/V23/'SHWLP-Att'!$Y$42</f>
        <v>4.9393523314846081E-2</v>
      </c>
      <c r="W137" s="1212">
        <f>('SHWLP-Att'!$AC$42*(W23/$AE$23))/W23/'SHWLP-Att'!$Y$42</f>
        <v>4.9393523314846075E-2</v>
      </c>
      <c r="X137" s="1212">
        <f>('SHWLP-Att'!$AC$42*(X23/$AE$23))/X23/'SHWLP-Att'!$Y$42</f>
        <v>4.9393523314846068E-2</v>
      </c>
      <c r="Y137" s="1212">
        <f>('SHWLP-Att'!$AC$42*(Y23/$AE$23))/Y23/'SHWLP-Att'!$Y$42</f>
        <v>4.9393523314846068E-2</v>
      </c>
      <c r="Z137" s="1212">
        <f>('SHWLP-Att'!$AC$42*(Z23/$AE$23))/Z23/'SHWLP-Att'!$Y$42</f>
        <v>4.9393523314846075E-2</v>
      </c>
      <c r="AA137" s="1212">
        <f>('SHWLP-Att'!$AC$42*(AA23/$AE$23))/AA23/'SHWLP-Att'!$Y$42</f>
        <v>4.9393523314846075E-2</v>
      </c>
      <c r="AB137" s="1212">
        <f>('SHWLP-Att'!$AC$42*(AB23/$AE$23))/AB23/'SHWLP-Att'!$Y$42</f>
        <v>4.9393523314846081E-2</v>
      </c>
      <c r="AC137" s="1212">
        <f>('SHWLP-Att'!$AC$42*(AC23/$AE$23))/AC23/'SHWLP-Att'!$Y$42</f>
        <v>4.9393523314846081E-2</v>
      </c>
      <c r="AD137" s="1212">
        <f>('SHWLP-Att'!$AC$42*(AD23/$AE$23))/AD23/'SHWLP-Att'!$Y$42</f>
        <v>4.9393523314846081E-2</v>
      </c>
      <c r="AE137" s="1212">
        <f t="shared" si="371"/>
        <v>4.9393523314846081E-2</v>
      </c>
      <c r="AF137" s="1198"/>
      <c r="AG137" s="1198"/>
      <c r="AH137" s="1198"/>
    </row>
    <row r="138" spans="3:34" s="1197" customFormat="1">
      <c r="C138" s="1211" t="s">
        <v>1126</v>
      </c>
      <c r="D138" s="1211" t="s">
        <v>1100</v>
      </c>
      <c r="E138" s="1215">
        <f>('SHWLP-Att'!$AC$7*(E31/$AE$31))/E31/'SHWLP-Att'!$Y$7</f>
        <v>0.31190779479026942</v>
      </c>
      <c r="F138" s="1215">
        <f>('SHWLP-Att'!$AC$7*(F31/$AE$31))/F31/'SHWLP-Att'!$Y$7</f>
        <v>0.31190779479026942</v>
      </c>
      <c r="G138" s="1215">
        <f>('SHWLP-Att'!$AC$7*(G31/$AE$31))/G31/'SHWLP-Att'!$Y$7</f>
        <v>0.31190779479026942</v>
      </c>
      <c r="H138" s="1215">
        <f>('SHWLP-Att'!$AC$7*(H31/$AE$31))/H31/'SHWLP-Att'!$Y$7</f>
        <v>0.31190779479026942</v>
      </c>
      <c r="I138" s="1215">
        <f>('SHWLP-Att'!$AC$7*(I31/$AE$31))/I31/'SHWLP-Att'!$Y$7</f>
        <v>0.31190779479026937</v>
      </c>
      <c r="J138" s="1215">
        <f>('SHWLP-Att'!$AC$7*(J31/$AE$31))/J31/'SHWLP-Att'!$Y$7</f>
        <v>0.31190779479026942</v>
      </c>
      <c r="K138" s="1215">
        <f>('SHWLP-Att'!$AC$7*(K31/$AE$31))/K31/'SHWLP-Att'!$Y$7</f>
        <v>0.31190779479026942</v>
      </c>
      <c r="L138" s="1215">
        <f>('SHWLP-Att'!$AC$7*(L31/$AE$31))/L31/'SHWLP-Att'!$Y$7</f>
        <v>0.31190779479026942</v>
      </c>
      <c r="M138" s="1215">
        <f>('SHWLP-Att'!$AC$7*(M31/$AE$31))/M31/'SHWLP-Att'!$Y$7</f>
        <v>0.31190779479026937</v>
      </c>
      <c r="N138" s="1215">
        <f>('SHWLP-Att'!$AC$7*(N31/$AE$31))/N31/'SHWLP-Att'!$Y$7</f>
        <v>0.31190779479026942</v>
      </c>
      <c r="O138" s="1215">
        <f>('SHWLP-Att'!$AC$7*(O31/$AE$31))/O31/'SHWLP-Att'!$Y$7</f>
        <v>0.31190779479026942</v>
      </c>
      <c r="P138" s="1215">
        <f>('SHWLP-Att'!$AC$7*(P31/$AE$31))/P31/'SHWLP-Att'!$Y$7</f>
        <v>0.31190779479026937</v>
      </c>
      <c r="Q138" s="1215">
        <f>('SHWLP-Att'!$AC$7*(Q31/$AE$31))/Q31/'SHWLP-Att'!$Y$7</f>
        <v>0.31190779479026942</v>
      </c>
      <c r="R138" s="1215">
        <f>('SHWLP-Att'!$AC$7*(R31/$AE$31))/R31/'SHWLP-Att'!$Y$7</f>
        <v>0.31190779479026937</v>
      </c>
      <c r="S138" s="1215">
        <f>('SHWLP-Att'!$AC$7*(S31/$AE$31))/S31/'SHWLP-Att'!$Y$7</f>
        <v>0.31190779479026937</v>
      </c>
      <c r="T138" s="1215">
        <f>('SHWLP-Att'!$AC$7*(T31/$AE$31))/T31/'SHWLP-Att'!$Y$7</f>
        <v>0.31190779479026937</v>
      </c>
      <c r="U138" s="1215">
        <f>('SHWLP-Att'!$AC$7*(U31/$AE$31))/U31/'SHWLP-Att'!$Y$7</f>
        <v>0.31190779479026942</v>
      </c>
      <c r="V138" s="1215">
        <f>('SHWLP-Att'!$AC$7*(V31/$AE$31))/V31/'SHWLP-Att'!$Y$7</f>
        <v>0.31190779479026937</v>
      </c>
      <c r="W138" s="1215">
        <f>('SHWLP-Att'!$AC$7*(W31/$AE$31))/W31/'SHWLP-Att'!$Y$7</f>
        <v>0.31190779479026937</v>
      </c>
      <c r="X138" s="1215">
        <f>('SHWLP-Att'!$AC$7*(X31/$AE$31))/X31/'SHWLP-Att'!$Y$7</f>
        <v>0.31190779479026937</v>
      </c>
      <c r="Y138" s="1215">
        <f>('SHWLP-Att'!$AC$7*(Y31/$AE$31))/Y31/'SHWLP-Att'!$Y$7</f>
        <v>0.31190779479026942</v>
      </c>
      <c r="Z138" s="1215">
        <f>('SHWLP-Att'!$AC$7*(Z31/$AE$31))/Z31/'SHWLP-Att'!$Y$7</f>
        <v>0.31190779479026942</v>
      </c>
      <c r="AA138" s="1215">
        <f>('SHWLP-Att'!$AC$7*(AA31/$AE$31))/AA31/'SHWLP-Att'!$Y$7</f>
        <v>0.31190779479026937</v>
      </c>
      <c r="AB138" s="1215">
        <f>('SHWLP-Att'!$AC$7*(AB31/$AE$31))/AB31/'SHWLP-Att'!$Y$7</f>
        <v>0.31190779479026937</v>
      </c>
      <c r="AC138" s="1215">
        <f>('SHWLP-Att'!$AC$7*(AC31/$AE$31))/AC31/'SHWLP-Att'!$Y$7</f>
        <v>0.31190779479026942</v>
      </c>
      <c r="AD138" s="1215">
        <f>('SHWLP-Att'!$AC$7*(AD31/$AE$31))/AD31/'SHWLP-Att'!$Y$7</f>
        <v>0.31190779479026937</v>
      </c>
      <c r="AE138" s="1215">
        <f t="shared" si="371"/>
        <v>0.31190779479026942</v>
      </c>
      <c r="AF138" s="1198"/>
      <c r="AG138" s="1198"/>
      <c r="AH138" s="1198"/>
    </row>
    <row r="139" spans="3:34" s="1197" customFormat="1">
      <c r="C139" s="1212" t="s">
        <v>1127</v>
      </c>
      <c r="D139" s="1212" t="s">
        <v>1100</v>
      </c>
      <c r="E139" s="1212">
        <f>('SHWLP-Att'!$AC$33*(E32/$AE$32))/E32/'SHWLP-Att'!$Y$33</f>
        <v>0.10139942036350329</v>
      </c>
      <c r="F139" s="1212">
        <f>('SHWLP-Att'!$AC$33*(F32/$AE$32))/F32/'SHWLP-Att'!$Y$33</f>
        <v>0.10139942036350331</v>
      </c>
      <c r="G139" s="1212">
        <f>('SHWLP-Att'!$AC$33*(G32/$AE$32))/G32/'SHWLP-Att'!$Y$33</f>
        <v>0.10139942036350331</v>
      </c>
      <c r="H139" s="1212">
        <f>('SHWLP-Att'!$AC$33*(H32/$AE$32))/H32/'SHWLP-Att'!$Y$33</f>
        <v>0.10139942036350329</v>
      </c>
      <c r="I139" s="1212">
        <f>('SHWLP-Att'!$AC$33*(I32/$AE$32))/I32/'SHWLP-Att'!$Y$33</f>
        <v>0.10139942036350329</v>
      </c>
      <c r="J139" s="1212">
        <f>('SHWLP-Att'!$AC$33*(J32/$AE$32))/J32/'SHWLP-Att'!$Y$33</f>
        <v>0.10139942036350331</v>
      </c>
      <c r="K139" s="1212">
        <f>('SHWLP-Att'!$AC$33*(K32/$AE$32))/K32/'SHWLP-Att'!$Y$33</f>
        <v>0.10139942036350331</v>
      </c>
      <c r="L139" s="1212">
        <f>('SHWLP-Att'!$AC$33*(L32/$AE$32))/L32/'SHWLP-Att'!$Y$33</f>
        <v>0.10139942036350329</v>
      </c>
      <c r="M139" s="1212">
        <f>('SHWLP-Att'!$AC$33*(M32/$AE$32))/M32/'SHWLP-Att'!$Y$33</f>
        <v>0.10139942036350331</v>
      </c>
      <c r="N139" s="1212">
        <f>('SHWLP-Att'!$AC$33*(N32/$AE$32))/N32/'SHWLP-Att'!$Y$33</f>
        <v>0.10139942036350329</v>
      </c>
      <c r="O139" s="1212">
        <f>('SHWLP-Att'!$AC$33*(O32/$AE$32))/O32/'SHWLP-Att'!$Y$33</f>
        <v>0.10139942036350329</v>
      </c>
      <c r="P139" s="1212">
        <f>('SHWLP-Att'!$AC$33*(P32/$AE$32))/P32/'SHWLP-Att'!$Y$33</f>
        <v>0.10139942036350329</v>
      </c>
      <c r="Q139" s="1212">
        <f>('SHWLP-Att'!$AC$33*(Q32/$AE$32))/Q32/'SHWLP-Att'!$Y$33</f>
        <v>0.10139942036350329</v>
      </c>
      <c r="R139" s="1212">
        <f>('SHWLP-Att'!$AC$33*(R32/$AE$32))/R32/'SHWLP-Att'!$Y$33</f>
        <v>0.10139942036350331</v>
      </c>
      <c r="S139" s="1212">
        <f>('SHWLP-Att'!$AC$33*(S32/$AE$32))/S32/'SHWLP-Att'!$Y$33</f>
        <v>0.10139942036350331</v>
      </c>
      <c r="T139" s="1212">
        <f>('SHWLP-Att'!$AC$33*(T32/$AE$32))/T32/'SHWLP-Att'!$Y$33</f>
        <v>0.10139942036350331</v>
      </c>
      <c r="U139" s="1212">
        <f>('SHWLP-Att'!$AC$33*(U32/$AE$32))/U32/'SHWLP-Att'!$Y$33</f>
        <v>0.10139942036350329</v>
      </c>
      <c r="V139" s="1212">
        <f>('SHWLP-Att'!$AC$33*(V32/$AE$32))/V32/'SHWLP-Att'!$Y$33</f>
        <v>0.10139942036350329</v>
      </c>
      <c r="W139" s="1212">
        <f>('SHWLP-Att'!$AC$33*(W32/$AE$32))/W32/'SHWLP-Att'!$Y$33</f>
        <v>0.10139942036350331</v>
      </c>
      <c r="X139" s="1212">
        <f>('SHWLP-Att'!$AC$33*(X32/$AE$32))/X32/'SHWLP-Att'!$Y$33</f>
        <v>0.10139942036350331</v>
      </c>
      <c r="Y139" s="1212">
        <f>('SHWLP-Att'!$AC$33*(Y32/$AE$32))/Y32/'SHWLP-Att'!$Y$33</f>
        <v>0.10139942036350329</v>
      </c>
      <c r="Z139" s="1212">
        <f>('SHWLP-Att'!$AC$33*(Z32/$AE$32))/Z32/'SHWLP-Att'!$Y$33</f>
        <v>0.10139942036350331</v>
      </c>
      <c r="AA139" s="1212">
        <f>('SHWLP-Att'!$AC$33*(AA32/$AE$32))/AA32/'SHWLP-Att'!$Y$33</f>
        <v>0.10139942036350331</v>
      </c>
      <c r="AB139" s="1212">
        <f>('SHWLP-Att'!$AC$33*(AB32/$AE$32))/AB32/'SHWLP-Att'!$Y$33</f>
        <v>0.10139942036350331</v>
      </c>
      <c r="AC139" s="1212">
        <f>('SHWLP-Att'!$AC$33*(AC32/$AE$32))/AC32/'SHWLP-Att'!$Y$33</f>
        <v>0.10139942036350331</v>
      </c>
      <c r="AD139" s="1212">
        <f>('SHWLP-Att'!$AC$33*(AD32/$AE$32))/AD32/'SHWLP-Att'!$Y$33</f>
        <v>0.10139942036350331</v>
      </c>
      <c r="AE139" s="1212">
        <f t="shared" si="371"/>
        <v>0.10139942036350331</v>
      </c>
      <c r="AF139" s="1198"/>
      <c r="AG139" s="1198"/>
      <c r="AH139" s="1198"/>
    </row>
    <row r="140" spans="3:34" s="1197" customFormat="1">
      <c r="C140" s="1211" t="s">
        <v>1141</v>
      </c>
      <c r="D140" s="1211" t="s">
        <v>1100</v>
      </c>
      <c r="E140" s="1215">
        <f>('SHWLP-Att'!$AC$8*(E40/$AE$40))/E40/'SHWLP-Att'!$Y$8</f>
        <v>2.6247847380510305E-2</v>
      </c>
      <c r="F140" s="1215">
        <f>('SHWLP-Att'!$AC$8*(F40/$AE$40))/F40/'SHWLP-Att'!$Y$8</f>
        <v>2.6247847380510312E-2</v>
      </c>
      <c r="G140" s="1215">
        <f>('SHWLP-Att'!$AC$8*(G40/$AE$40))/G40/'SHWLP-Att'!$Y$8</f>
        <v>2.6247847380510312E-2</v>
      </c>
      <c r="H140" s="1215">
        <f>('SHWLP-Att'!$AC$8*(H40/$AE$40))/H40/'SHWLP-Att'!$Y$8</f>
        <v>2.6247847380510305E-2</v>
      </c>
      <c r="I140" s="1215">
        <f>('SHWLP-Att'!$AC$8*(I40/$AE$40))/I40/'SHWLP-Att'!$Y$8</f>
        <v>2.6247847380510305E-2</v>
      </c>
      <c r="J140" s="1215">
        <f>('SHWLP-Att'!$AC$8*(J40/$AE$40))/J40/'SHWLP-Att'!$Y$8</f>
        <v>2.6247847380510312E-2</v>
      </c>
      <c r="K140" s="1215">
        <f>('SHWLP-Att'!$AC$8*(K40/$AE$40))/K40/'SHWLP-Att'!$Y$8</f>
        <v>2.6247847380510312E-2</v>
      </c>
      <c r="L140" s="1215">
        <f>('SHWLP-Att'!$AC$8*(L40/$AE$40))/L40/'SHWLP-Att'!$Y$8</f>
        <v>2.6247847380510305E-2</v>
      </c>
      <c r="M140" s="1215">
        <f>('SHWLP-Att'!$AC$8*(M40/$AE$40))/M40/'SHWLP-Att'!$Y$8</f>
        <v>2.6247847380510305E-2</v>
      </c>
      <c r="N140" s="1215">
        <f>('SHWLP-Att'!$AC$8*(N40/$AE$40))/N40/'SHWLP-Att'!$Y$8</f>
        <v>2.6247847380510312E-2</v>
      </c>
      <c r="O140" s="1215">
        <f>('SHWLP-Att'!$AC$8*(O40/$AE$40))/O40/'SHWLP-Att'!$Y$8</f>
        <v>2.6247847380510312E-2</v>
      </c>
      <c r="P140" s="1215">
        <f>('SHWLP-Att'!$AC$8*(P40/$AE$40))/P40/'SHWLP-Att'!$Y$8</f>
        <v>2.6247847380510312E-2</v>
      </c>
      <c r="Q140" s="1215">
        <f>('SHWLP-Att'!$AC$8*(Q40/$AE$40))/Q40/'SHWLP-Att'!$Y$8</f>
        <v>2.6247847380510312E-2</v>
      </c>
      <c r="R140" s="1215">
        <f>('SHWLP-Att'!$AC$8*(R40/$AE$40))/R40/'SHWLP-Att'!$Y$8</f>
        <v>2.6247847380510312E-2</v>
      </c>
      <c r="S140" s="1215">
        <f>('SHWLP-Att'!$AC$8*(S40/$AE$40))/S40/'SHWLP-Att'!$Y$8</f>
        <v>2.6247847380510305E-2</v>
      </c>
      <c r="T140" s="1215">
        <f>('SHWLP-Att'!$AC$8*(T40/$AE$40))/T40/'SHWLP-Att'!$Y$8</f>
        <v>2.6247847380510305E-2</v>
      </c>
      <c r="U140" s="1215">
        <f>('SHWLP-Att'!$AC$8*(U40/$AE$40))/U40/'SHWLP-Att'!$Y$8</f>
        <v>2.6247847380510312E-2</v>
      </c>
      <c r="V140" s="1215">
        <f>('SHWLP-Att'!$AC$8*(V40/$AE$40))/V40/'SHWLP-Att'!$Y$8</f>
        <v>2.6247847380510312E-2</v>
      </c>
      <c r="W140" s="1216">
        <f>MAX(E140:V140)</f>
        <v>2.6247847380510312E-2</v>
      </c>
      <c r="X140" s="1215">
        <f>('SHWLP-Att'!$AC$8*(X40/$AE$40))/X40/'SHWLP-Att'!$Y$8</f>
        <v>2.6247847380510312E-2</v>
      </c>
      <c r="Y140" s="1215">
        <f>('SHWLP-Att'!$AC$8*(Y40/$AE$40))/Y40/'SHWLP-Att'!$Y$8</f>
        <v>2.6247847380510312E-2</v>
      </c>
      <c r="Z140" s="1215">
        <f>('SHWLP-Att'!$AC$8*(Z40/$AE$40))/Z40/'SHWLP-Att'!$Y$8</f>
        <v>2.6247847380510312E-2</v>
      </c>
      <c r="AA140" s="1215">
        <f>('SHWLP-Att'!$AC$8*(AA40/$AE$40))/AA40/'SHWLP-Att'!$Y$8</f>
        <v>2.6247847380510305E-2</v>
      </c>
      <c r="AB140" s="1215">
        <f>('SHWLP-Att'!$AC$8*(AB40/$AE$40))/AB40/'SHWLP-Att'!$Y$8</f>
        <v>2.6247847380510305E-2</v>
      </c>
      <c r="AC140" s="1215">
        <f>('SHWLP-Att'!$AC$8*(AC40/$AE$40))/AC40/'SHWLP-Att'!$Y$8</f>
        <v>2.6247847380510312E-2</v>
      </c>
      <c r="AD140" s="1215">
        <f>('SHWLP-Att'!$AC$8*(AD40/$AE$40))/AD40/'SHWLP-Att'!$Y$8</f>
        <v>2.6247847380510305E-2</v>
      </c>
      <c r="AE140" s="1215">
        <f t="shared" si="371"/>
        <v>2.6247847380510312E-2</v>
      </c>
      <c r="AF140" s="1198"/>
      <c r="AG140" s="1198"/>
      <c r="AH140" s="1198"/>
    </row>
    <row r="141" spans="3:34" s="1197" customFormat="1">
      <c r="C141" s="1212" t="s">
        <v>1142</v>
      </c>
      <c r="D141" s="1212" t="s">
        <v>1100</v>
      </c>
      <c r="E141" s="1212">
        <f>('SHWLP-Att'!$AC$34*(E41/$AE$41))/E41/'SHWLP-Att'!$Y$34</f>
        <v>8.8919330289193271E-2</v>
      </c>
      <c r="F141" s="1212">
        <f>('SHWLP-Att'!$AC$34*(F41/$AE$41))/F41/'SHWLP-Att'!$Y$34</f>
        <v>8.8919330289193285E-2</v>
      </c>
      <c r="G141" s="1212">
        <f>('SHWLP-Att'!$AC$34*(G41/$AE$41))/G41/'SHWLP-Att'!$Y$34</f>
        <v>8.8919330289193271E-2</v>
      </c>
      <c r="H141" s="1212">
        <f>('SHWLP-Att'!$AC$34*(H41/$AE$41))/H41/'SHWLP-Att'!$Y$34</f>
        <v>8.8919330289193271E-2</v>
      </c>
      <c r="I141" s="1212">
        <f>('SHWLP-Att'!$AC$34*(I41/$AE$41))/I41/'SHWLP-Att'!$Y$34</f>
        <v>8.8919330289193271E-2</v>
      </c>
      <c r="J141" s="1212">
        <f>('SHWLP-Att'!$AC$34*(J41/$AE$41))/J41/'SHWLP-Att'!$Y$34</f>
        <v>8.8919330289193257E-2</v>
      </c>
      <c r="K141" s="1212">
        <f>('SHWLP-Att'!$AC$34*(K41/$AE$41))/K41/'SHWLP-Att'!$Y$34</f>
        <v>8.8919330289193271E-2</v>
      </c>
      <c r="L141" s="1212">
        <f>('SHWLP-Att'!$AC$34*(L41/$AE$41))/L41/'SHWLP-Att'!$Y$34</f>
        <v>8.8919330289193271E-2</v>
      </c>
      <c r="M141" s="1212">
        <f>('SHWLP-Att'!$AC$34*(M41/$AE$41))/M41/'SHWLP-Att'!$Y$34</f>
        <v>8.8919330289193271E-2</v>
      </c>
      <c r="N141" s="1212">
        <f>('SHWLP-Att'!$AC$34*(N41/$AE$41))/N41/'SHWLP-Att'!$Y$34</f>
        <v>8.8919330289193257E-2</v>
      </c>
      <c r="O141" s="1212">
        <f>('SHWLP-Att'!$AC$34*(O41/$AE$41))/O41/'SHWLP-Att'!$Y$34</f>
        <v>8.8919330289193271E-2</v>
      </c>
      <c r="P141" s="1212">
        <f>('SHWLP-Att'!$AC$34*(P41/$AE$41))/P41/'SHWLP-Att'!$Y$34</f>
        <v>8.8919330289193271E-2</v>
      </c>
      <c r="Q141" s="1212">
        <f>('SHWLP-Att'!$AC$34*(Q41/$AE$41))/Q41/'SHWLP-Att'!$Y$34</f>
        <v>8.8919330289193271E-2</v>
      </c>
      <c r="R141" s="1212">
        <f>('SHWLP-Att'!$AC$34*(R41/$AE$41))/R41/'SHWLP-Att'!$Y$34</f>
        <v>8.8919330289193285E-2</v>
      </c>
      <c r="S141" s="1212">
        <f>('SHWLP-Att'!$AC$34*(S41/$AE$41))/S41/'SHWLP-Att'!$Y$34</f>
        <v>8.8919330289193271E-2</v>
      </c>
      <c r="T141" s="1212">
        <f>('SHWLP-Att'!$AC$34*(T41/$AE$41))/T41/'SHWLP-Att'!$Y$34</f>
        <v>8.8919330289193257E-2</v>
      </c>
      <c r="U141" s="1212">
        <f>('SHWLP-Att'!$AC$34*(U41/$AE$41))/U41/'SHWLP-Att'!$Y$34</f>
        <v>8.8919330289193257E-2</v>
      </c>
      <c r="V141" s="1212">
        <f>('SHWLP-Att'!$AC$34*(V41/$AE$41))/V41/'SHWLP-Att'!$Y$34</f>
        <v>8.8919330289193285E-2</v>
      </c>
      <c r="W141" s="1212">
        <f>('SHWLP-Att'!$AC$34*(W41/$AE$41))/W41/'SHWLP-Att'!$Y$34</f>
        <v>8.8919330289193285E-2</v>
      </c>
      <c r="X141" s="1212">
        <f>('SHWLP-Att'!$AC$34*(X41/$AE$41))/X41/'SHWLP-Att'!$Y$34</f>
        <v>8.8919330289193271E-2</v>
      </c>
      <c r="Y141" s="1212">
        <f>('SHWLP-Att'!$AC$34*(Y41/$AE$41))/Y41/'SHWLP-Att'!$Y$34</f>
        <v>8.8919330289193271E-2</v>
      </c>
      <c r="Z141" s="1212">
        <f>('SHWLP-Att'!$AC$34*(Z41/$AE$41))/Z41/'SHWLP-Att'!$Y$34</f>
        <v>8.8919330289193271E-2</v>
      </c>
      <c r="AA141" s="1212">
        <f>('SHWLP-Att'!$AC$34*(AA41/$AE$41))/AA41/'SHWLP-Att'!$Y$34</f>
        <v>8.8919330289193271E-2</v>
      </c>
      <c r="AB141" s="1212">
        <f>('SHWLP-Att'!$AC$34*(AB41/$AE$41))/AB41/'SHWLP-Att'!$Y$34</f>
        <v>8.8919330289193271E-2</v>
      </c>
      <c r="AC141" s="1212">
        <f>('SHWLP-Att'!$AC$34*(AC41/$AE$41))/AC41/'SHWLP-Att'!$Y$34</f>
        <v>8.8919330289193271E-2</v>
      </c>
      <c r="AD141" s="1212">
        <f>('SHWLP-Att'!$AC$34*(AD41/$AE$41))/AD41/'SHWLP-Att'!$Y$34</f>
        <v>8.8919330289193285E-2</v>
      </c>
      <c r="AE141" s="1212">
        <f t="shared" si="371"/>
        <v>8.8919330289193285E-2</v>
      </c>
      <c r="AF141" s="1198"/>
      <c r="AG141" s="1198"/>
      <c r="AH141" s="1198"/>
    </row>
    <row r="142" spans="3:34" s="1204" customFormat="1">
      <c r="C142" s="1211" t="s">
        <v>1143</v>
      </c>
      <c r="D142" s="1211" t="s">
        <v>1100</v>
      </c>
      <c r="E142" s="1211">
        <f>IFERROR((('SHWLP-Att'!$AC$9*(E49/$AE$49))/E49/'SHWLP-Att'!$Y$9),0)</f>
        <v>0</v>
      </c>
      <c r="F142" s="1211">
        <f>IFERROR((('SHWLP-Att'!$AC$9*(F49/$AE$49))/F49/'SHWLP-Att'!$Y$9),0)</f>
        <v>0</v>
      </c>
      <c r="G142" s="1211">
        <f>IFERROR((('SHWLP-Att'!$AC$9*(G49/$AE$49))/G49/'SHWLP-Att'!$Y$9),0)</f>
        <v>0</v>
      </c>
      <c r="H142" s="1211">
        <f>IFERROR((('SHWLP-Att'!$AC$9*(H49/$AE$49))/H49/'SHWLP-Att'!$Y$9),0)</f>
        <v>0</v>
      </c>
      <c r="I142" s="1211">
        <f>IFERROR((('SHWLP-Att'!$AC$9*(I49/$AE$49))/I49/'SHWLP-Att'!$Y$9),0)</f>
        <v>0</v>
      </c>
      <c r="J142" s="1211">
        <f>IFERROR((('SHWLP-Att'!$AC$9*(J49/$AE$49))/J49/'SHWLP-Att'!$Y$9),0)</f>
        <v>0</v>
      </c>
      <c r="K142" s="1211">
        <f>IFERROR((('SHWLP-Att'!$AC$9*(K49/$AE$49))/K49/'SHWLP-Att'!$Y$9),0)</f>
        <v>0</v>
      </c>
      <c r="L142" s="1211">
        <f>IFERROR((('SHWLP-Att'!$AC$9*(L49/$AE$49))/L49/'SHWLP-Att'!$Y$9),0)</f>
        <v>0</v>
      </c>
      <c r="M142" s="1211">
        <f>IFERROR((('SHWLP-Att'!$AC$9*(M49/$AE$49))/M49/'SHWLP-Att'!$Y$9),0)</f>
        <v>0</v>
      </c>
      <c r="N142" s="1211">
        <f>IFERROR((('SHWLP-Att'!$AC$9*(N49/$AE$49))/N49/'SHWLP-Att'!$Y$9),0)</f>
        <v>0</v>
      </c>
      <c r="O142" s="1211">
        <f>IFERROR((('SHWLP-Att'!$AC$9*(O49/$AE$49))/O49/'SHWLP-Att'!$Y$9),0)</f>
        <v>0</v>
      </c>
      <c r="P142" s="1211">
        <f>IFERROR((('SHWLP-Att'!$AC$9*(P49/$AE$49))/P49/'SHWLP-Att'!$Y$9),0)</f>
        <v>0</v>
      </c>
      <c r="Q142" s="1211">
        <f>IFERROR((('SHWLP-Att'!$AC$9*(Q49/$AE$49))/Q49/'SHWLP-Att'!$Y$9),0)</f>
        <v>0</v>
      </c>
      <c r="R142" s="1211">
        <f>IFERROR((('SHWLP-Att'!$AC$9*(R49/$AE$49))/R49/'SHWLP-Att'!$Y$9),0)</f>
        <v>0</v>
      </c>
      <c r="S142" s="1211">
        <f>IFERROR((('SHWLP-Att'!$AC$9*(S49/$AE$49))/S49/'SHWLP-Att'!$Y$9),0)</f>
        <v>0</v>
      </c>
      <c r="T142" s="1211">
        <f>IFERROR((('SHWLP-Att'!$AC$9*(T49/$AE$49))/T49/'SHWLP-Att'!$Y$9),0)</f>
        <v>0</v>
      </c>
      <c r="U142" s="1211">
        <f>IFERROR((('SHWLP-Att'!$AC$9*(U49/$AE$49))/U49/'SHWLP-Att'!$Y$9),0)</f>
        <v>0</v>
      </c>
      <c r="V142" s="1211">
        <f>IFERROR((('SHWLP-Att'!$AC$9*(V49/$AE$49))/V49/'SHWLP-Att'!$Y$9),0)</f>
        <v>0</v>
      </c>
      <c r="W142" s="1211">
        <f>IFERROR((('SHWLP-Att'!$AC$9*(W49/$AE$49))/W49/'SHWLP-Att'!$Y$9),0)</f>
        <v>0</v>
      </c>
      <c r="X142" s="1211">
        <f>IFERROR((('SHWLP-Att'!$AC$9*(X49/$AE$49))/X49/'SHWLP-Att'!$Y$9),0)</f>
        <v>0</v>
      </c>
      <c r="Y142" s="1211">
        <f>IFERROR((('SHWLP-Att'!$AC$9*(Y49/$AE$49))/Y49/'SHWLP-Att'!$Y$9),0)</f>
        <v>0</v>
      </c>
      <c r="Z142" s="1211">
        <f>IFERROR((('SHWLP-Att'!$AC$9*(Z49/$AE$49))/Z49/'SHWLP-Att'!$Y$9),0)</f>
        <v>0</v>
      </c>
      <c r="AA142" s="1211">
        <f>IFERROR((('SHWLP-Att'!$AC$9*(AA49/$AE$49))/AA49/'SHWLP-Att'!$Y$9),0)</f>
        <v>0</v>
      </c>
      <c r="AB142" s="1211">
        <f>IFERROR((('SHWLP-Att'!$AC$9*(AB49/$AE$49))/AB49/'SHWLP-Att'!$Y$9),0)</f>
        <v>0</v>
      </c>
      <c r="AC142" s="1211">
        <f>IFERROR((('SHWLP-Att'!$AC$9*(AC49/$AE$49))/AC49/'SHWLP-Att'!$Y$9),0)</f>
        <v>0</v>
      </c>
      <c r="AD142" s="1211">
        <f>IFERROR((('SHWLP-Att'!$AC$9*(AD49/$AE$49))/AD49/'SHWLP-Att'!$Y$9),0)</f>
        <v>0</v>
      </c>
      <c r="AE142" s="1215">
        <f t="shared" si="371"/>
        <v>0</v>
      </c>
      <c r="AF142" s="1205"/>
      <c r="AG142" s="1205"/>
      <c r="AH142" s="1205"/>
    </row>
    <row r="143" spans="3:34" s="1197" customFormat="1">
      <c r="C143" s="1212" t="s">
        <v>1144</v>
      </c>
      <c r="D143" s="1212" t="s">
        <v>1100</v>
      </c>
      <c r="E143" s="1212">
        <f>('SHWLP-Att'!$AC$35*(E50/$AE$50))/E50/'SHWLP-Att'!$Y$35</f>
        <v>6.7212328767123283E-2</v>
      </c>
      <c r="F143" s="1212">
        <f>('SHWLP-Att'!$AC$35*(F50/$AE$50))/F50/'SHWLP-Att'!$Y$35</f>
        <v>6.7212328767123283E-2</v>
      </c>
      <c r="G143" s="1212">
        <f>('SHWLP-Att'!$AC$35*(G50/$AE$50))/G50/'SHWLP-Att'!$Y$35</f>
        <v>6.7212328767123283E-2</v>
      </c>
      <c r="H143" s="1212">
        <f>('SHWLP-Att'!$AC$35*(H50/$AE$50))/H50/'SHWLP-Att'!$Y$35</f>
        <v>6.7212328767123283E-2</v>
      </c>
      <c r="I143" s="1212">
        <f>('SHWLP-Att'!$AC$35*(I50/$AE$50))/I50/'SHWLP-Att'!$Y$35</f>
        <v>6.7212328767123283E-2</v>
      </c>
      <c r="J143" s="1212">
        <f>('SHWLP-Att'!$AC$35*(J50/$AE$50))/J50/'SHWLP-Att'!$Y$35</f>
        <v>6.7212328767123283E-2</v>
      </c>
      <c r="K143" s="1212">
        <f>('SHWLP-Att'!$AC$35*(K50/$AE$50))/K50/'SHWLP-Att'!$Y$35</f>
        <v>6.7212328767123283E-2</v>
      </c>
      <c r="L143" s="1212">
        <f>('SHWLP-Att'!$AC$35*(L50/$AE$50))/L50/'SHWLP-Att'!$Y$35</f>
        <v>6.7212328767123283E-2</v>
      </c>
      <c r="M143" s="1212">
        <f>('SHWLP-Att'!$AC$35*(M50/$AE$50))/M50/'SHWLP-Att'!$Y$35</f>
        <v>6.7212328767123283E-2</v>
      </c>
      <c r="N143" s="1212">
        <f>('SHWLP-Att'!$AC$35*(N50/$AE$50))/N50/'SHWLP-Att'!$Y$35</f>
        <v>6.7212328767123283E-2</v>
      </c>
      <c r="O143" s="1212">
        <f>('SHWLP-Att'!$AC$35*(O50/$AE$50))/O50/'SHWLP-Att'!$Y$35</f>
        <v>6.7212328767123283E-2</v>
      </c>
      <c r="P143" s="1212">
        <f>('SHWLP-Att'!$AC$35*(P50/$AE$50))/P50/'SHWLP-Att'!$Y$35</f>
        <v>6.7212328767123283E-2</v>
      </c>
      <c r="Q143" s="1212">
        <f>('SHWLP-Att'!$AC$35*(Q50/$AE$50))/Q50/'SHWLP-Att'!$Y$35</f>
        <v>6.7212328767123283E-2</v>
      </c>
      <c r="R143" s="1212">
        <f>('SHWLP-Att'!$AC$35*(R50/$AE$50))/R50/'SHWLP-Att'!$Y$35</f>
        <v>6.7212328767123283E-2</v>
      </c>
      <c r="S143" s="1212">
        <f>('SHWLP-Att'!$AC$35*(S50/$AE$50))/S50/'SHWLP-Att'!$Y$35</f>
        <v>6.7212328767123283E-2</v>
      </c>
      <c r="T143" s="1212">
        <f>('SHWLP-Att'!$AC$35*(T50/$AE$50))/T50/'SHWLP-Att'!$Y$35</f>
        <v>6.7212328767123283E-2</v>
      </c>
      <c r="U143" s="1212">
        <f>('SHWLP-Att'!$AC$35*(U50/$AE$50))/U50/'SHWLP-Att'!$Y$35</f>
        <v>6.7212328767123283E-2</v>
      </c>
      <c r="V143" s="1212">
        <f>('SHWLP-Att'!$AC$35*(V50/$AE$50))/V50/'SHWLP-Att'!$Y$35</f>
        <v>6.7212328767123283E-2</v>
      </c>
      <c r="W143" s="1212">
        <f>('SHWLP-Att'!$AC$35*(W50/$AE$50))/W50/'SHWLP-Att'!$Y$35</f>
        <v>6.7212328767123283E-2</v>
      </c>
      <c r="X143" s="1212">
        <f>('SHWLP-Att'!$AC$35*(X50/$AE$50))/X50/'SHWLP-Att'!$Y$35</f>
        <v>6.7212328767123283E-2</v>
      </c>
      <c r="Y143" s="1212">
        <f>('SHWLP-Att'!$AC$35*(Y50/$AE$50))/Y50/'SHWLP-Att'!$Y$35</f>
        <v>6.7212328767123283E-2</v>
      </c>
      <c r="Z143" s="1212">
        <f>('SHWLP-Att'!$AC$35*(Z50/$AE$50))/Z50/'SHWLP-Att'!$Y$35</f>
        <v>6.7212328767123283E-2</v>
      </c>
      <c r="AA143" s="1212">
        <f>('SHWLP-Att'!$AC$35*(AA50/$AE$50))/AA50/'SHWLP-Att'!$Y$35</f>
        <v>6.7212328767123283E-2</v>
      </c>
      <c r="AB143" s="1212">
        <f>('SHWLP-Att'!$AC$35*(AB50/$AE$50))/AB50/'SHWLP-Att'!$Y$35</f>
        <v>6.7212328767123283E-2</v>
      </c>
      <c r="AC143" s="1212">
        <f>('SHWLP-Att'!$AC$35*(AC50/$AE$50))/AC50/'SHWLP-Att'!$Y$35</f>
        <v>6.7212328767123283E-2</v>
      </c>
      <c r="AD143" s="1212">
        <f>('SHWLP-Att'!$AC$35*(AD50/$AE$50))/AD50/'SHWLP-Att'!$Y$35</f>
        <v>6.7212328767123283E-2</v>
      </c>
      <c r="AE143" s="1212">
        <f t="shared" si="371"/>
        <v>6.7212328767123283E-2</v>
      </c>
      <c r="AF143" s="1198"/>
      <c r="AG143" s="1198"/>
      <c r="AH143" s="1198"/>
    </row>
    <row r="144" spans="3:34" s="1197" customFormat="1">
      <c r="C144" s="1211" t="s">
        <v>1145</v>
      </c>
      <c r="D144" s="1211" t="s">
        <v>1100</v>
      </c>
      <c r="E144" s="1215">
        <f>('SHWLP-Att'!$AC$10*(E58/$AE$58))/E58/'SHWLP-Att'!$Y$10</f>
        <v>4.8316175301655648E-2</v>
      </c>
      <c r="F144" s="1215">
        <f>('SHWLP-Att'!$AC$10*(F58/$AE$58))/F58/'SHWLP-Att'!$Y$10</f>
        <v>4.8316175301655641E-2</v>
      </c>
      <c r="G144" s="1215">
        <f>('SHWLP-Att'!$AC$10*(G58/$AE$58))/G58/'SHWLP-Att'!$Y$10</f>
        <v>4.8316175301655634E-2</v>
      </c>
      <c r="H144" s="1215">
        <f>('SHWLP-Att'!$AC$10*(H58/$AE$58))/H58/'SHWLP-Att'!$Y$10</f>
        <v>4.8316175301655634E-2</v>
      </c>
      <c r="I144" s="1215">
        <f>('SHWLP-Att'!$AC$10*(I58/$AE$58))/I58/'SHWLP-Att'!$Y$10</f>
        <v>4.8316175301655634E-2</v>
      </c>
      <c r="J144" s="1215">
        <f>('SHWLP-Att'!$AC$10*(J58/$AE$58))/J58/'SHWLP-Att'!$Y$10</f>
        <v>4.8316175301655634E-2</v>
      </c>
      <c r="K144" s="1215">
        <f>('SHWLP-Att'!$AC$10*(K58/$AE$58))/K58/'SHWLP-Att'!$Y$10</f>
        <v>4.8316175301655648E-2</v>
      </c>
      <c r="L144" s="1215">
        <f>('SHWLP-Att'!$AC$10*(L58/$AE$58))/L58/'SHWLP-Att'!$Y$10</f>
        <v>4.8316175301655634E-2</v>
      </c>
      <c r="M144" s="1215">
        <f>('SHWLP-Att'!$AC$10*(M58/$AE$58))/M58/'SHWLP-Att'!$Y$10</f>
        <v>4.8316175301655634E-2</v>
      </c>
      <c r="N144" s="1215">
        <f>('SHWLP-Att'!$AC$10*(N58/$AE$58))/N58/'SHWLP-Att'!$Y$10</f>
        <v>4.8316175301655641E-2</v>
      </c>
      <c r="O144" s="1215">
        <f>('SHWLP-Att'!$AC$10*(O58/$AE$58))/O58/'SHWLP-Att'!$Y$10</f>
        <v>4.8316175301655634E-2</v>
      </c>
      <c r="P144" s="1215">
        <f>('SHWLP-Att'!$AC$10*(P58/$AE$58))/P58/'SHWLP-Att'!$Y$10</f>
        <v>4.8316175301655634E-2</v>
      </c>
      <c r="Q144" s="1215">
        <f>('SHWLP-Att'!$AC$10*(Q58/$AE$58))/Q58/'SHWLP-Att'!$Y$10</f>
        <v>4.8316175301655627E-2</v>
      </c>
      <c r="R144" s="1215">
        <f>('SHWLP-Att'!$AC$10*(R58/$AE$58))/R58/'SHWLP-Att'!$Y$10</f>
        <v>4.8316175301655634E-2</v>
      </c>
      <c r="S144" s="1215">
        <f>('SHWLP-Att'!$AC$10*(S58/$AE$58))/S58/'SHWLP-Att'!$Y$10</f>
        <v>4.8316175301655641E-2</v>
      </c>
      <c r="T144" s="1215">
        <f>('SHWLP-Att'!$AC$10*(T58/$AE$58))/T58/'SHWLP-Att'!$Y$10</f>
        <v>4.8316175301655641E-2</v>
      </c>
      <c r="U144" s="1215">
        <f>('SHWLP-Att'!$AC$10*(U58/$AE$58))/U58/'SHWLP-Att'!$Y$10</f>
        <v>4.8316175301655634E-2</v>
      </c>
      <c r="V144" s="1215">
        <f>('SHWLP-Att'!$AC$10*(V58/$AE$58))/V58/'SHWLP-Att'!$Y$10</f>
        <v>4.8316175301655634E-2</v>
      </c>
      <c r="W144" s="1215">
        <f>('SHWLP-Att'!$AC$10*(W58/$AE$58))/W58/'SHWLP-Att'!$Y$10</f>
        <v>4.8316175301655641E-2</v>
      </c>
      <c r="X144" s="1215">
        <f>('SHWLP-Att'!$AC$10*(X58/$AE$58))/X58/'SHWLP-Att'!$Y$10</f>
        <v>4.8316175301655634E-2</v>
      </c>
      <c r="Y144" s="1215">
        <f>('SHWLP-Att'!$AC$10*(Y58/$AE$58))/Y58/'SHWLP-Att'!$Y$10</f>
        <v>4.8316175301655641E-2</v>
      </c>
      <c r="Z144" s="1215">
        <f>('SHWLP-Att'!$AC$10*(Z58/$AE$58))/Z58/'SHWLP-Att'!$Y$10</f>
        <v>4.8316175301655641E-2</v>
      </c>
      <c r="AA144" s="1215">
        <f>('SHWLP-Att'!$AC$10*(AA58/$AE$58))/AA58/'SHWLP-Att'!$Y$10</f>
        <v>4.8316175301655641E-2</v>
      </c>
      <c r="AB144" s="1215">
        <f>('SHWLP-Att'!$AC$10*(AB58/$AE$58))/AB58/'SHWLP-Att'!$Y$10</f>
        <v>4.8316175301655641E-2</v>
      </c>
      <c r="AC144" s="1215">
        <f>('SHWLP-Att'!$AC$10*(AC58/$AE$58))/AC58/'SHWLP-Att'!$Y$10</f>
        <v>4.8316175301655634E-2</v>
      </c>
      <c r="AD144" s="1215">
        <f>('SHWLP-Att'!$AC$10*(AD58/$AE$58))/AD58/'SHWLP-Att'!$Y$10</f>
        <v>4.8316175301655634E-2</v>
      </c>
      <c r="AE144" s="1215">
        <f t="shared" si="371"/>
        <v>4.8316175301655648E-2</v>
      </c>
      <c r="AF144" s="1198"/>
      <c r="AG144" s="1198"/>
      <c r="AH144" s="1198"/>
    </row>
    <row r="145" spans="3:34" s="1197" customFormat="1">
      <c r="C145" s="1212" t="s">
        <v>1146</v>
      </c>
      <c r="D145" s="1212" t="s">
        <v>1100</v>
      </c>
      <c r="E145" s="1212">
        <f>('SHWLP-Att'!$AC$36*(E59/$AE$59))/E59/'SHWLP-Att'!$Y$36</f>
        <v>9.7724505616911664E-2</v>
      </c>
      <c r="F145" s="1212">
        <f>('SHWLP-Att'!$AC$36*(F59/$AE$59))/F59/'SHWLP-Att'!$Y$36</f>
        <v>9.7724505616911664E-2</v>
      </c>
      <c r="G145" s="1212">
        <f>('SHWLP-Att'!$AC$36*(G59/$AE$59))/G59/'SHWLP-Att'!$Y$36</f>
        <v>9.7724505616911664E-2</v>
      </c>
      <c r="H145" s="1212">
        <f>('SHWLP-Att'!$AC$36*(H59/$AE$59))/H59/'SHWLP-Att'!$Y$36</f>
        <v>9.772450561691165E-2</v>
      </c>
      <c r="I145" s="1212">
        <f>('SHWLP-Att'!$AC$36*(I59/$AE$59))/I59/'SHWLP-Att'!$Y$36</f>
        <v>9.7724505616911678E-2</v>
      </c>
      <c r="J145" s="1212">
        <f>('SHWLP-Att'!$AC$36*(J59/$AE$59))/J59/'SHWLP-Att'!$Y$36</f>
        <v>9.7724505616911678E-2</v>
      </c>
      <c r="K145" s="1212">
        <f>('SHWLP-Att'!$AC$36*(K59/$AE$59))/K59/'SHWLP-Att'!$Y$36</f>
        <v>9.7724505616911664E-2</v>
      </c>
      <c r="L145" s="1212">
        <f>('SHWLP-Att'!$AC$36*(L59/$AE$59))/L59/'SHWLP-Att'!$Y$36</f>
        <v>9.772450561691165E-2</v>
      </c>
      <c r="M145" s="1212">
        <f>('SHWLP-Att'!$AC$36*(M59/$AE$59))/M59/'SHWLP-Att'!$Y$36</f>
        <v>9.772450561691165E-2</v>
      </c>
      <c r="N145" s="1212">
        <f>('SHWLP-Att'!$AC$36*(N59/$AE$59))/N59/'SHWLP-Att'!$Y$36</f>
        <v>9.7724505616911678E-2</v>
      </c>
      <c r="O145" s="1212">
        <f>('SHWLP-Att'!$AC$36*(O59/$AE$59))/O59/'SHWLP-Att'!$Y$36</f>
        <v>9.7724505616911678E-2</v>
      </c>
      <c r="P145" s="1212">
        <f>('SHWLP-Att'!$AC$36*(P59/$AE$59))/P59/'SHWLP-Att'!$Y$36</f>
        <v>9.7724505616911664E-2</v>
      </c>
      <c r="Q145" s="1212">
        <f>('SHWLP-Att'!$AC$36*(Q59/$AE$59))/Q59/'SHWLP-Att'!$Y$36</f>
        <v>9.7724505616911678E-2</v>
      </c>
      <c r="R145" s="1212">
        <f>('SHWLP-Att'!$AC$36*(R59/$AE$59))/R59/'SHWLP-Att'!$Y$36</f>
        <v>9.7724505616911678E-2</v>
      </c>
      <c r="S145" s="1212">
        <f>('SHWLP-Att'!$AC$36*(S59/$AE$59))/S59/'SHWLP-Att'!$Y$36</f>
        <v>9.7724505616911664E-2</v>
      </c>
      <c r="T145" s="1212">
        <f>('SHWLP-Att'!$AC$36*(T59/$AE$59))/T59/'SHWLP-Att'!$Y$36</f>
        <v>9.7724505616911678E-2</v>
      </c>
      <c r="U145" s="1212">
        <f>('SHWLP-Att'!$AC$36*(U59/$AE$59))/U59/'SHWLP-Att'!$Y$36</f>
        <v>9.772450561691165E-2</v>
      </c>
      <c r="V145" s="1212">
        <f>('SHWLP-Att'!$AC$36*(V59/$AE$59))/V59/'SHWLP-Att'!$Y$36</f>
        <v>9.7724505616911678E-2</v>
      </c>
      <c r="W145" s="1212">
        <f>('SHWLP-Att'!$AC$36*(W59/$AE$59))/W59/'SHWLP-Att'!$Y$36</f>
        <v>9.7724505616911678E-2</v>
      </c>
      <c r="X145" s="1212">
        <f>('SHWLP-Att'!$AC$36*(X59/$AE$59))/X59/'SHWLP-Att'!$Y$36</f>
        <v>9.7724505616911678E-2</v>
      </c>
      <c r="Y145" s="1212">
        <f>('SHWLP-Att'!$AC$36*(Y59/$AE$59))/Y59/'SHWLP-Att'!$Y$36</f>
        <v>9.7724505616911678E-2</v>
      </c>
      <c r="Z145" s="1212">
        <f>('SHWLP-Att'!$AC$36*(Z59/$AE$59))/Z59/'SHWLP-Att'!$Y$36</f>
        <v>9.7724505616911664E-2</v>
      </c>
      <c r="AA145" s="1212">
        <f>('SHWLP-Att'!$AC$36*(AA59/$AE$59))/AA59/'SHWLP-Att'!$Y$36</f>
        <v>9.772450561691165E-2</v>
      </c>
      <c r="AB145" s="1212">
        <f>('SHWLP-Att'!$AC$36*(AB59/$AE$59))/AB59/'SHWLP-Att'!$Y$36</f>
        <v>9.7724505616911664E-2</v>
      </c>
      <c r="AC145" s="1212">
        <f>('SHWLP-Att'!$AC$36*(AC59/$AE$59))/AC59/'SHWLP-Att'!$Y$36</f>
        <v>9.7724505616911678E-2</v>
      </c>
      <c r="AD145" s="1212">
        <f>('SHWLP-Att'!$AC$36*(AD59/$AE$59))/AD59/'SHWLP-Att'!$Y$36</f>
        <v>9.7724505616911664E-2</v>
      </c>
      <c r="AE145" s="1212">
        <f t="shared" si="371"/>
        <v>9.7724505616911678E-2</v>
      </c>
      <c r="AF145" s="1198"/>
      <c r="AG145" s="1198"/>
      <c r="AH145" s="1198"/>
    </row>
    <row r="146" spans="3:34" s="1197" customFormat="1">
      <c r="C146" s="1211" t="s">
        <v>1147</v>
      </c>
      <c r="D146" s="1211" t="s">
        <v>1100</v>
      </c>
      <c r="E146" s="1215">
        <f>('SHWLP-Att'!$AC$11*(E67/$AE$67))/E67/'SHWLP-Att'!$Y$11</f>
        <v>3.494596537446383E-2</v>
      </c>
      <c r="F146" s="1215">
        <f>('SHWLP-Att'!$AC$11*(F67/$AE$67))/F67/'SHWLP-Att'!$Y$11</f>
        <v>3.4945965374463824E-2</v>
      </c>
      <c r="G146" s="1215">
        <f>('SHWLP-Att'!$AC$11*(G67/$AE$67))/G67/'SHWLP-Att'!$Y$11</f>
        <v>3.494596537446383E-2</v>
      </c>
      <c r="H146" s="1215">
        <f>('SHWLP-Att'!$AC$11*(H67/$AE$67))/H67/'SHWLP-Att'!$Y$11</f>
        <v>3.4945965374463824E-2</v>
      </c>
      <c r="I146" s="1215">
        <f>('SHWLP-Att'!$AC$11*(I67/$AE$67))/I67/'SHWLP-Att'!$Y$11</f>
        <v>3.494596537446383E-2</v>
      </c>
      <c r="J146" s="1215">
        <f>('SHWLP-Att'!$AC$11*(J67/$AE$67))/J67/'SHWLP-Att'!$Y$11</f>
        <v>3.494596537446383E-2</v>
      </c>
      <c r="K146" s="1215">
        <f>('SHWLP-Att'!$AC$11*(K67/$AE$67))/K67/'SHWLP-Att'!$Y$11</f>
        <v>3.494596537446383E-2</v>
      </c>
      <c r="L146" s="1215">
        <f>('SHWLP-Att'!$AC$11*(L67/$AE$67))/L67/'SHWLP-Att'!$Y$11</f>
        <v>3.494596537446383E-2</v>
      </c>
      <c r="M146" s="1215">
        <f>('SHWLP-Att'!$AC$11*(M67/$AE$67))/M67/'SHWLP-Att'!$Y$11</f>
        <v>3.494596537446383E-2</v>
      </c>
      <c r="N146" s="1215">
        <f>('SHWLP-Att'!$AC$11*(N67/$AE$67))/N67/'SHWLP-Att'!$Y$11</f>
        <v>3.494596537446383E-2</v>
      </c>
      <c r="O146" s="1215">
        <f>('SHWLP-Att'!$AC$11*(O67/$AE$67))/O67/'SHWLP-Att'!$Y$11</f>
        <v>3.4945965374463837E-2</v>
      </c>
      <c r="P146" s="1215">
        <f>('SHWLP-Att'!$AC$11*(P67/$AE$67))/P67/'SHWLP-Att'!$Y$11</f>
        <v>3.494596537446383E-2</v>
      </c>
      <c r="Q146" s="1215">
        <f>('SHWLP-Att'!$AC$11*(Q67/$AE$67))/Q67/'SHWLP-Att'!$Y$11</f>
        <v>3.4945965374463837E-2</v>
      </c>
      <c r="R146" s="1215">
        <f>('SHWLP-Att'!$AC$11*(R67/$AE$67))/R67/'SHWLP-Att'!$Y$11</f>
        <v>3.494596537446383E-2</v>
      </c>
      <c r="S146" s="1215">
        <f>('SHWLP-Att'!$AC$11*(S67/$AE$67))/S67/'SHWLP-Att'!$Y$11</f>
        <v>3.494596537446383E-2</v>
      </c>
      <c r="T146" s="1215">
        <f>('SHWLP-Att'!$AC$11*(T67/$AE$67))/T67/'SHWLP-Att'!$Y$11</f>
        <v>3.4945965374463824E-2</v>
      </c>
      <c r="U146" s="1215">
        <f>('SHWLP-Att'!$AC$11*(U67/$AE$67))/U67/'SHWLP-Att'!$Y$11</f>
        <v>3.494596537446383E-2</v>
      </c>
      <c r="V146" s="1215">
        <f>('SHWLP-Att'!$AC$11*(V67/$AE$67))/V67/'SHWLP-Att'!$Y$11</f>
        <v>3.494596537446383E-2</v>
      </c>
      <c r="W146" s="1215">
        <f>('SHWLP-Att'!$AC$11*(W67/$AE$67))/W67/'SHWLP-Att'!$Y$11</f>
        <v>3.494596537446383E-2</v>
      </c>
      <c r="X146" s="1215">
        <f>('SHWLP-Att'!$AC$11*(X67/$AE$67))/X67/'SHWLP-Att'!$Y$11</f>
        <v>3.494596537446383E-2</v>
      </c>
      <c r="Y146" s="1215">
        <f>('SHWLP-Att'!$AC$11*(Y67/$AE$67))/Y67/'SHWLP-Att'!$Y$11</f>
        <v>3.494596537446383E-2</v>
      </c>
      <c r="Z146" s="1215">
        <f>('SHWLP-Att'!$AC$11*(Z67/$AE$67))/Z67/'SHWLP-Att'!$Y$11</f>
        <v>3.494596537446383E-2</v>
      </c>
      <c r="AA146" s="1215">
        <f>('SHWLP-Att'!$AC$11*(AA67/$AE$67))/AA67/'SHWLP-Att'!$Y$11</f>
        <v>3.494596537446383E-2</v>
      </c>
      <c r="AB146" s="1215">
        <f>('SHWLP-Att'!$AC$11*(AB67/$AE$67))/AB67/'SHWLP-Att'!$Y$11</f>
        <v>3.4945965374463824E-2</v>
      </c>
      <c r="AC146" s="1215">
        <f>('SHWLP-Att'!$AC$11*(AC67/$AE$67))/AC67/'SHWLP-Att'!$Y$11</f>
        <v>3.494596537446383E-2</v>
      </c>
      <c r="AD146" s="1215">
        <f>('SHWLP-Att'!$AC$11*(AD67/$AE$67))/AD67/'SHWLP-Att'!$Y$11</f>
        <v>3.494596537446383E-2</v>
      </c>
      <c r="AE146" s="1215">
        <f t="shared" si="371"/>
        <v>3.4945965374463837E-2</v>
      </c>
      <c r="AF146" s="1198"/>
      <c r="AG146" s="1198"/>
      <c r="AH146" s="1198"/>
    </row>
    <row r="147" spans="3:34" s="1197" customFormat="1">
      <c r="C147" s="1212" t="s">
        <v>1148</v>
      </c>
      <c r="D147" s="1212" t="s">
        <v>1100</v>
      </c>
      <c r="E147" s="1212">
        <f>('SHWLP-Att'!$AC$37*(E68/$AE$68))/E68/'SHWLP-Att'!$Y$37</f>
        <v>6.1828315029881148E-2</v>
      </c>
      <c r="F147" s="1212">
        <f>('SHWLP-Att'!$AC$37*(F68/$AE$68))/F68/'SHWLP-Att'!$Y$37</f>
        <v>6.1828315029881148E-2</v>
      </c>
      <c r="G147" s="1212">
        <f>('SHWLP-Att'!$AC$37*(G68/$AE$68))/G68/'SHWLP-Att'!$Y$37</f>
        <v>6.1828315029881148E-2</v>
      </c>
      <c r="H147" s="1212">
        <f>('SHWLP-Att'!$AC$37*(H68/$AE$68))/H68/'SHWLP-Att'!$Y$37</f>
        <v>6.1828315029881148E-2</v>
      </c>
      <c r="I147" s="1212">
        <f>('SHWLP-Att'!$AC$37*(I68/$AE$68))/I68/'SHWLP-Att'!$Y$37</f>
        <v>6.1828315029881155E-2</v>
      </c>
      <c r="J147" s="1212">
        <f>('SHWLP-Att'!$AC$37*(J68/$AE$68))/J68/'SHWLP-Att'!$Y$37</f>
        <v>6.1828315029881148E-2</v>
      </c>
      <c r="K147" s="1212">
        <f>('SHWLP-Att'!$AC$37*(K68/$AE$68))/K68/'SHWLP-Att'!$Y$37</f>
        <v>6.1828315029881148E-2</v>
      </c>
      <c r="L147" s="1212">
        <f>('SHWLP-Att'!$AC$37*(L68/$AE$68))/L68/'SHWLP-Att'!$Y$37</f>
        <v>6.1828315029881148E-2</v>
      </c>
      <c r="M147" s="1212">
        <f>('SHWLP-Att'!$AC$37*(M68/$AE$68))/M68/'SHWLP-Att'!$Y$37</f>
        <v>6.1828315029881148E-2</v>
      </c>
      <c r="N147" s="1212">
        <f>('SHWLP-Att'!$AC$37*(N68/$AE$68))/N68/'SHWLP-Att'!$Y$37</f>
        <v>6.1828315029881148E-2</v>
      </c>
      <c r="O147" s="1212">
        <f>('SHWLP-Att'!$AC$37*(O68/$AE$68))/O68/'SHWLP-Att'!$Y$37</f>
        <v>6.1828315029881134E-2</v>
      </c>
      <c r="P147" s="1212">
        <f>('SHWLP-Att'!$AC$37*(P68/$AE$68))/P68/'SHWLP-Att'!$Y$37</f>
        <v>6.1828315029881148E-2</v>
      </c>
      <c r="Q147" s="1212">
        <f>('SHWLP-Att'!$AC$37*(Q68/$AE$68))/Q68/'SHWLP-Att'!$Y$37</f>
        <v>6.1828315029881148E-2</v>
      </c>
      <c r="R147" s="1212">
        <f>('SHWLP-Att'!$AC$37*(R68/$AE$68))/R68/'SHWLP-Att'!$Y$37</f>
        <v>6.1828315029881148E-2</v>
      </c>
      <c r="S147" s="1212">
        <f>('SHWLP-Att'!$AC$37*(S68/$AE$68))/S68/'SHWLP-Att'!$Y$37</f>
        <v>6.1828315029881148E-2</v>
      </c>
      <c r="T147" s="1212">
        <f>('SHWLP-Att'!$AC$37*(T68/$AE$68))/T68/'SHWLP-Att'!$Y$37</f>
        <v>6.1828315029881148E-2</v>
      </c>
      <c r="U147" s="1212">
        <f>('SHWLP-Att'!$AC$37*(U68/$AE$68))/U68/'SHWLP-Att'!$Y$37</f>
        <v>6.1828315029881155E-2</v>
      </c>
      <c r="V147" s="1212">
        <f>('SHWLP-Att'!$AC$37*(V68/$AE$68))/V68/'SHWLP-Att'!$Y$37</f>
        <v>6.1828315029881148E-2</v>
      </c>
      <c r="W147" s="1212">
        <f>('SHWLP-Att'!$AC$37*(W68/$AE$68))/W68/'SHWLP-Att'!$Y$37</f>
        <v>6.1828315029881155E-2</v>
      </c>
      <c r="X147" s="1212">
        <f>('SHWLP-Att'!$AC$37*(X68/$AE$68))/X68/'SHWLP-Att'!$Y$37</f>
        <v>6.1828315029881148E-2</v>
      </c>
      <c r="Y147" s="1212">
        <f>('SHWLP-Att'!$AC$37*(Y68/$AE$68))/Y68/'SHWLP-Att'!$Y$37</f>
        <v>6.1828315029881134E-2</v>
      </c>
      <c r="Z147" s="1212">
        <f>('SHWLP-Att'!$AC$37*(Z68/$AE$68))/Z68/'SHWLP-Att'!$Y$37</f>
        <v>6.1828315029881148E-2</v>
      </c>
      <c r="AA147" s="1212">
        <f>('SHWLP-Att'!$AC$37*(AA68/$AE$68))/AA68/'SHWLP-Att'!$Y$37</f>
        <v>6.1828315029881148E-2</v>
      </c>
      <c r="AB147" s="1212">
        <f>('SHWLP-Att'!$AC$37*(AB68/$AE$68))/AB68/'SHWLP-Att'!$Y$37</f>
        <v>6.1828315029881148E-2</v>
      </c>
      <c r="AC147" s="1212">
        <f>('SHWLP-Att'!$AC$37*(AC68/$AE$68))/AC68/'SHWLP-Att'!$Y$37</f>
        <v>6.1828315029881148E-2</v>
      </c>
      <c r="AD147" s="1212">
        <f>('SHWLP-Att'!$AC$37*(AD68/$AE$68))/AD68/'SHWLP-Att'!$Y$37</f>
        <v>6.1828315029881148E-2</v>
      </c>
      <c r="AE147" s="1212">
        <f t="shared" si="371"/>
        <v>6.1828315029881155E-2</v>
      </c>
      <c r="AF147" s="1198"/>
      <c r="AG147" s="1198"/>
      <c r="AH147" s="1198"/>
    </row>
    <row r="148" spans="3:34" s="1197" customFormat="1">
      <c r="C148" s="1211" t="s">
        <v>1150</v>
      </c>
      <c r="D148" s="1211" t="s">
        <v>1100</v>
      </c>
      <c r="E148" s="1215">
        <f>('SHWLP-Att'!$AC$12*(E76/$AE$76))/E76/'SHWLP-Att'!$Y$12</f>
        <v>4.0125473397261753E-2</v>
      </c>
      <c r="F148" s="1215">
        <f>('SHWLP-Att'!$AC$12*(F76/$AE$76))/F76/'SHWLP-Att'!$Y$12</f>
        <v>4.0125473397261746E-2</v>
      </c>
      <c r="G148" s="1215">
        <f>('SHWLP-Att'!$AC$12*(G76/$AE$76))/G76/'SHWLP-Att'!$Y$12</f>
        <v>4.0125473397261746E-2</v>
      </c>
      <c r="H148" s="1215">
        <f>('SHWLP-Att'!$AC$12*(H76/$AE$76))/H76/'SHWLP-Att'!$Y$12</f>
        <v>4.0125473397261739E-2</v>
      </c>
      <c r="I148" s="1215">
        <f>('SHWLP-Att'!$AC$12*(I76/$AE$76))/I76/'SHWLP-Att'!$Y$12</f>
        <v>4.0125473397261746E-2</v>
      </c>
      <c r="J148" s="1215">
        <f>('SHWLP-Att'!$AC$12*(J76/$AE$76))/J76/'SHWLP-Att'!$Y$12</f>
        <v>4.0125473397261746E-2</v>
      </c>
      <c r="K148" s="1215">
        <f>('SHWLP-Att'!$AC$12*(K76/$AE$76))/K76/'SHWLP-Att'!$Y$12</f>
        <v>4.0125473397261746E-2</v>
      </c>
      <c r="L148" s="1215">
        <f>('SHWLP-Att'!$AC$12*(L76/$AE$76))/L76/'SHWLP-Att'!$Y$12</f>
        <v>4.0125473397261753E-2</v>
      </c>
      <c r="M148" s="1215">
        <f>('SHWLP-Att'!$AC$12*(M76/$AE$76))/M76/'SHWLP-Att'!$Y$12</f>
        <v>4.0125473397261746E-2</v>
      </c>
      <c r="N148" s="1215">
        <f>('SHWLP-Att'!$AC$12*(N76/$AE$76))/N76/'SHWLP-Att'!$Y$12</f>
        <v>4.0125473397261739E-2</v>
      </c>
      <c r="O148" s="1215">
        <f>('SHWLP-Att'!$AC$12*(O76/$AE$76))/O76/'SHWLP-Att'!$Y$12</f>
        <v>4.0125473397261746E-2</v>
      </c>
      <c r="P148" s="1215">
        <f>('SHWLP-Att'!$AC$12*(P76/$AE$76))/P76/'SHWLP-Att'!$Y$12</f>
        <v>4.0125473397261746E-2</v>
      </c>
      <c r="Q148" s="1215">
        <f>('SHWLP-Att'!$AC$12*(Q76/$AE$76))/Q76/'SHWLP-Att'!$Y$12</f>
        <v>4.0125473397261746E-2</v>
      </c>
      <c r="R148" s="1215">
        <f>('SHWLP-Att'!$AC$12*(R76/$AE$76))/R76/'SHWLP-Att'!$Y$12</f>
        <v>4.0125473397261746E-2</v>
      </c>
      <c r="S148" s="1215">
        <f>('SHWLP-Att'!$AC$12*(S76/$AE$76))/S76/'SHWLP-Att'!$Y$12</f>
        <v>4.0125473397261746E-2</v>
      </c>
      <c r="T148" s="1215">
        <f>('SHWLP-Att'!$AC$12*(T76/$AE$76))/T76/'SHWLP-Att'!$Y$12</f>
        <v>4.0125473397261746E-2</v>
      </c>
      <c r="U148" s="1215">
        <f>('SHWLP-Att'!$AC$12*(U76/$AE$76))/U76/'SHWLP-Att'!$Y$12</f>
        <v>4.0125473397261739E-2</v>
      </c>
      <c r="V148" s="1215">
        <f>('SHWLP-Att'!$AC$12*(V76/$AE$76))/V76/'SHWLP-Att'!$Y$12</f>
        <v>4.0125473397261739E-2</v>
      </c>
      <c r="W148" s="1215">
        <f>('SHWLP-Att'!$AC$12*(W76/$AE$76))/W76/'SHWLP-Att'!$Y$12</f>
        <v>4.0125473397261746E-2</v>
      </c>
      <c r="X148" s="1215">
        <f>('SHWLP-Att'!$AC$12*(X76/$AE$76))/X76/'SHWLP-Att'!$Y$12</f>
        <v>4.0125473397261746E-2</v>
      </c>
      <c r="Y148" s="1215">
        <f>('SHWLP-Att'!$AC$12*(Y76/$AE$76))/Y76/'SHWLP-Att'!$Y$12</f>
        <v>4.0125473397261753E-2</v>
      </c>
      <c r="Z148" s="1215">
        <f>('SHWLP-Att'!$AC$12*(Z76/$AE$76))/Z76/'SHWLP-Att'!$Y$12</f>
        <v>4.0125473397261746E-2</v>
      </c>
      <c r="AA148" s="1215">
        <f>('SHWLP-Att'!$AC$12*(AA76/$AE$76))/AA76/'SHWLP-Att'!$Y$12</f>
        <v>4.0125473397261746E-2</v>
      </c>
      <c r="AB148" s="1215">
        <f>('SHWLP-Att'!$AC$12*(AB76/$AE$76))/AB76/'SHWLP-Att'!$Y$12</f>
        <v>4.0125473397261739E-2</v>
      </c>
      <c r="AC148" s="1215">
        <f>('SHWLP-Att'!$AC$12*(AC76/$AE$76))/AC76/'SHWLP-Att'!$Y$12</f>
        <v>4.0125473397261739E-2</v>
      </c>
      <c r="AD148" s="1215">
        <f>('SHWLP-Att'!$AC$12*(AD76/$AE$76))/AD76/'SHWLP-Att'!$Y$12</f>
        <v>4.0125473397261746E-2</v>
      </c>
      <c r="AE148" s="1215">
        <f t="shared" si="371"/>
        <v>4.0125473397261753E-2</v>
      </c>
      <c r="AF148" s="1198"/>
      <c r="AG148" s="1198"/>
      <c r="AH148" s="1198"/>
    </row>
    <row r="149" spans="3:34" s="1197" customFormat="1">
      <c r="C149" s="1212" t="s">
        <v>1151</v>
      </c>
      <c r="D149" s="1212" t="s">
        <v>1100</v>
      </c>
      <c r="E149" s="1212">
        <f>('SHWLP-Att'!$AC$38*(E77/$AE$77))/E77/'SHWLP-Att'!$Y$38</f>
        <v>0.1997571681409446</v>
      </c>
      <c r="F149" s="1212">
        <f>('SHWLP-Att'!$AC$38*(F77/$AE$77))/F77/'SHWLP-Att'!$Y$38</f>
        <v>0.19975716814094455</v>
      </c>
      <c r="G149" s="1212">
        <f>('SHWLP-Att'!$AC$38*(G77/$AE$77))/G77/'SHWLP-Att'!$Y$38</f>
        <v>0.1997571681409446</v>
      </c>
      <c r="H149" s="1212">
        <f>('SHWLP-Att'!$AC$38*(H77/$AE$77))/H77/'SHWLP-Att'!$Y$38</f>
        <v>0.19975716814094455</v>
      </c>
      <c r="I149" s="1212">
        <f>('SHWLP-Att'!$AC$38*(I77/$AE$77))/I77/'SHWLP-Att'!$Y$38</f>
        <v>0.1997571681409446</v>
      </c>
      <c r="J149" s="1212">
        <f>('SHWLP-Att'!$AC$38*(J77/$AE$77))/J77/'SHWLP-Att'!$Y$38</f>
        <v>0.1997571681409446</v>
      </c>
      <c r="K149" s="1212">
        <f>('SHWLP-Att'!$AC$38*(K77/$AE$77))/K77/'SHWLP-Att'!$Y$38</f>
        <v>0.19975716814094455</v>
      </c>
      <c r="L149" s="1212">
        <f>('SHWLP-Att'!$AC$38*(L77/$AE$77))/L77/'SHWLP-Att'!$Y$38</f>
        <v>0.1997571681409446</v>
      </c>
      <c r="M149" s="1212">
        <f>('SHWLP-Att'!$AC$38*(M77/$AE$77))/M77/'SHWLP-Att'!$Y$38</f>
        <v>0.1997571681409446</v>
      </c>
      <c r="N149" s="1212">
        <f>('SHWLP-Att'!$AC$38*(N77/$AE$77))/N77/'SHWLP-Att'!$Y$38</f>
        <v>0.1997571681409446</v>
      </c>
      <c r="O149" s="1212">
        <f>('SHWLP-Att'!$AC$38*(O77/$AE$77))/O77/'SHWLP-Att'!$Y$38</f>
        <v>0.1997571681409446</v>
      </c>
      <c r="P149" s="1212">
        <f>('SHWLP-Att'!$AC$38*(P77/$AE$77))/P77/'SHWLP-Att'!$Y$38</f>
        <v>0.1997571681409446</v>
      </c>
      <c r="Q149" s="1212">
        <f>('SHWLP-Att'!$AC$38*(Q77/$AE$77))/Q77/'SHWLP-Att'!$Y$38</f>
        <v>0.1997571681409446</v>
      </c>
      <c r="R149" s="1212">
        <f>('SHWLP-Att'!$AC$38*(R77/$AE$77))/R77/'SHWLP-Att'!$Y$38</f>
        <v>0.1997571681409446</v>
      </c>
      <c r="S149" s="1212">
        <f>('SHWLP-Att'!$AC$38*(S77/$AE$77))/S77/'SHWLP-Att'!$Y$38</f>
        <v>0.1997571681409446</v>
      </c>
      <c r="T149" s="1212">
        <f>('SHWLP-Att'!$AC$38*(T77/$AE$77))/T77/'SHWLP-Att'!$Y$38</f>
        <v>0.1997571681409446</v>
      </c>
      <c r="U149" s="1212">
        <f>('SHWLP-Att'!$AC$38*(U77/$AE$77))/U77/'SHWLP-Att'!$Y$38</f>
        <v>0.1997571681409446</v>
      </c>
      <c r="V149" s="1212">
        <f>('SHWLP-Att'!$AC$38*(V77/$AE$77))/V77/'SHWLP-Att'!$Y$38</f>
        <v>0.19975716814094455</v>
      </c>
      <c r="W149" s="1212">
        <f>('SHWLP-Att'!$AC$38*(W77/$AE$77))/W77/'SHWLP-Att'!$Y$38</f>
        <v>0.1997571681409446</v>
      </c>
      <c r="X149" s="1212">
        <f>('SHWLP-Att'!$AC$38*(X77/$AE$77))/X77/'SHWLP-Att'!$Y$38</f>
        <v>0.19975716814094455</v>
      </c>
      <c r="Y149" s="1212">
        <f>('SHWLP-Att'!$AC$38*(Y77/$AE$77))/Y77/'SHWLP-Att'!$Y$38</f>
        <v>0.1997571681409446</v>
      </c>
      <c r="Z149" s="1212">
        <f>('SHWLP-Att'!$AC$38*(Z77/$AE$77))/Z77/'SHWLP-Att'!$Y$38</f>
        <v>0.1997571681409446</v>
      </c>
      <c r="AA149" s="1212">
        <f>('SHWLP-Att'!$AC$38*(AA77/$AE$77))/AA77/'SHWLP-Att'!$Y$38</f>
        <v>0.1997571681409446</v>
      </c>
      <c r="AB149" s="1212">
        <f>('SHWLP-Att'!$AC$38*(AB77/$AE$77))/AB77/'SHWLP-Att'!$Y$38</f>
        <v>0.1997571681409446</v>
      </c>
      <c r="AC149" s="1212">
        <f>('SHWLP-Att'!$AC$38*(AC77/$AE$77))/AC77/'SHWLP-Att'!$Y$38</f>
        <v>0.1997571681409446</v>
      </c>
      <c r="AD149" s="1212">
        <f>('SHWLP-Att'!$AC$38*(AD77/$AE$77))/AD77/'SHWLP-Att'!$Y$38</f>
        <v>0.19975716814094455</v>
      </c>
      <c r="AE149" s="1212">
        <f t="shared" si="371"/>
        <v>0.1997571681409446</v>
      </c>
      <c r="AF149" s="1198"/>
      <c r="AG149" s="1198"/>
      <c r="AH149" s="1198"/>
    </row>
    <row r="150" spans="3:34" s="1197" customFormat="1">
      <c r="C150" s="1211" t="s">
        <v>1152</v>
      </c>
      <c r="D150" s="1211" t="s">
        <v>1100</v>
      </c>
      <c r="E150" s="1215">
        <f>('SHWLP-Att'!$AC$18*(E85/$AE$85))/E85/'SHWLP-Att'!$Y$18</f>
        <v>7.2779078841739273E-2</v>
      </c>
      <c r="F150" s="1215">
        <f>('SHWLP-Att'!$AC$18*(F85/$AE$85))/F85/'SHWLP-Att'!$Y$18</f>
        <v>7.2779078841739259E-2</v>
      </c>
      <c r="G150" s="1215">
        <f>('SHWLP-Att'!$AC$18*(G85/$AE$85))/G85/'SHWLP-Att'!$Y$18</f>
        <v>7.2779078841739259E-2</v>
      </c>
      <c r="H150" s="1215">
        <f>('SHWLP-Att'!$AC$18*(H85/$AE$85))/H85/'SHWLP-Att'!$Y$18</f>
        <v>7.2779078841739259E-2</v>
      </c>
      <c r="I150" s="1215">
        <f>('SHWLP-Att'!$AC$18*(I85/$AE$85))/I85/'SHWLP-Att'!$Y$18</f>
        <v>7.2779078841739259E-2</v>
      </c>
      <c r="J150" s="1215">
        <f>('SHWLP-Att'!$AC$18*(J85/$AE$85))/J85/'SHWLP-Att'!$Y$18</f>
        <v>7.2779078841739273E-2</v>
      </c>
      <c r="K150" s="1215">
        <f>('SHWLP-Att'!$AC$18*(K85/$AE$85))/K85/'SHWLP-Att'!$Y$18</f>
        <v>7.2779078841739273E-2</v>
      </c>
      <c r="L150" s="1215">
        <f>('SHWLP-Att'!$AC$18*(L85/$AE$85))/L85/'SHWLP-Att'!$Y$18</f>
        <v>7.2779078841739259E-2</v>
      </c>
      <c r="M150" s="1215">
        <f>('SHWLP-Att'!$AC$18*(M85/$AE$85))/M85/'SHWLP-Att'!$Y$18</f>
        <v>7.2779078841739273E-2</v>
      </c>
      <c r="N150" s="1215">
        <f>('SHWLP-Att'!$AC$18*(N85/$AE$85))/N85/'SHWLP-Att'!$Y$18</f>
        <v>7.2779078841739259E-2</v>
      </c>
      <c r="O150" s="1215">
        <f>('SHWLP-Att'!$AC$18*(O85/$AE$85))/O85/'SHWLP-Att'!$Y$18</f>
        <v>7.2779078841739273E-2</v>
      </c>
      <c r="P150" s="1215">
        <f>('SHWLP-Att'!$AC$18*(P85/$AE$85))/P85/'SHWLP-Att'!$Y$18</f>
        <v>7.2779078841739259E-2</v>
      </c>
      <c r="Q150" s="1215">
        <f>('SHWLP-Att'!$AC$18*(Q85/$AE$85))/Q85/'SHWLP-Att'!$Y$18</f>
        <v>7.2779078841739259E-2</v>
      </c>
      <c r="R150" s="1215">
        <f>('SHWLP-Att'!$AC$18*(R85/$AE$85))/R85/'SHWLP-Att'!$Y$18</f>
        <v>7.2779078841739259E-2</v>
      </c>
      <c r="S150" s="1215">
        <f>('SHWLP-Att'!$AC$18*(S85/$AE$85))/S85/'SHWLP-Att'!$Y$18</f>
        <v>7.2779078841739259E-2</v>
      </c>
      <c r="T150" s="1215">
        <f>('SHWLP-Att'!$AC$18*(T85/$AE$85))/T85/'SHWLP-Att'!$Y$18</f>
        <v>7.2779078841739259E-2</v>
      </c>
      <c r="U150" s="1215">
        <f>('SHWLP-Att'!$AC$18*(U85/$AE$85))/U85/'SHWLP-Att'!$Y$18</f>
        <v>7.2779078841739259E-2</v>
      </c>
      <c r="V150" s="1215">
        <f>('SHWLP-Att'!$AC$18*(V85/$AE$85))/V85/'SHWLP-Att'!$Y$18</f>
        <v>7.2779078841739259E-2</v>
      </c>
      <c r="W150" s="1215">
        <f>('SHWLP-Att'!$AC$18*(W85/$AE$85))/W85/'SHWLP-Att'!$Y$18</f>
        <v>7.2779078841739245E-2</v>
      </c>
      <c r="X150" s="1215">
        <f>('SHWLP-Att'!$AC$18*(X85/$AE$85))/X85/'SHWLP-Att'!$Y$18</f>
        <v>7.2779078841739259E-2</v>
      </c>
      <c r="Y150" s="1215">
        <f>('SHWLP-Att'!$AC$18*(Y85/$AE$85))/Y85/'SHWLP-Att'!$Y$18</f>
        <v>7.2779078841739273E-2</v>
      </c>
      <c r="Z150" s="1215">
        <f>('SHWLP-Att'!$AC$18*(Z85/$AE$85))/Z85/'SHWLP-Att'!$Y$18</f>
        <v>7.2779078841739259E-2</v>
      </c>
      <c r="AA150" s="1215">
        <f>('SHWLP-Att'!$AC$18*(AA85/$AE$85))/AA85/'SHWLP-Att'!$Y$18</f>
        <v>7.2779078841739259E-2</v>
      </c>
      <c r="AB150" s="1215">
        <f>('SHWLP-Att'!$AC$18*(AB85/$AE$85))/AB85/'SHWLP-Att'!$Y$18</f>
        <v>7.2779078841739259E-2</v>
      </c>
      <c r="AC150" s="1215">
        <f>('SHWLP-Att'!$AC$18*(AC85/$AE$85))/AC85/'SHWLP-Att'!$Y$18</f>
        <v>7.2779078841739273E-2</v>
      </c>
      <c r="AD150" s="1215">
        <f>('SHWLP-Att'!$AC$18*(AD85/$AE$85))/AD85/'SHWLP-Att'!$Y$18</f>
        <v>7.2779078841739259E-2</v>
      </c>
      <c r="AE150" s="1215">
        <f t="shared" si="371"/>
        <v>7.2779078841739273E-2</v>
      </c>
      <c r="AF150" s="1198"/>
      <c r="AG150" s="1198"/>
      <c r="AH150" s="1198"/>
    </row>
    <row r="151" spans="3:34" s="1197" customFormat="1">
      <c r="C151" s="1212" t="s">
        <v>1153</v>
      </c>
      <c r="D151" s="1212" t="s">
        <v>1100</v>
      </c>
      <c r="E151" s="1212">
        <f>('SHWLP-Att'!$AC$44*(E86/$AE$86))/E86/'SHWLP-Att'!$Y$44</f>
        <v>6.8944308925102088E-2</v>
      </c>
      <c r="F151" s="1212">
        <f>('SHWLP-Att'!$AC$44*(F86/$AE$86))/F86/'SHWLP-Att'!$Y$44</f>
        <v>6.8944308925102074E-2</v>
      </c>
      <c r="G151" s="1212">
        <f>('SHWLP-Att'!$AC$44*(G86/$AE$86))/G86/'SHWLP-Att'!$Y$44</f>
        <v>6.8944308925102074E-2</v>
      </c>
      <c r="H151" s="1212">
        <f>('SHWLP-Att'!$AC$44*(H86/$AE$86))/H86/'SHWLP-Att'!$Y$44</f>
        <v>6.8944308925102088E-2</v>
      </c>
      <c r="I151" s="1212">
        <f>('SHWLP-Att'!$AC$44*(I86/$AE$86))/I86/'SHWLP-Att'!$Y$44</f>
        <v>6.8944308925102074E-2</v>
      </c>
      <c r="J151" s="1212">
        <f>('SHWLP-Att'!$AC$44*(J86/$AE$86))/J86/'SHWLP-Att'!$Y$44</f>
        <v>6.8944308925102074E-2</v>
      </c>
      <c r="K151" s="1212">
        <f>('SHWLP-Att'!$AC$44*(K86/$AE$86))/K86/'SHWLP-Att'!$Y$44</f>
        <v>6.8944308925102074E-2</v>
      </c>
      <c r="L151" s="1212">
        <f>('SHWLP-Att'!$AC$44*(L86/$AE$86))/L86/'SHWLP-Att'!$Y$44</f>
        <v>6.8944308925102074E-2</v>
      </c>
      <c r="M151" s="1212">
        <f>('SHWLP-Att'!$AC$44*(M86/$AE$86))/M86/'SHWLP-Att'!$Y$44</f>
        <v>6.8944308925102074E-2</v>
      </c>
      <c r="N151" s="1212">
        <f>('SHWLP-Att'!$AC$44*(N86/$AE$86))/N86/'SHWLP-Att'!$Y$44</f>
        <v>6.8944308925102074E-2</v>
      </c>
      <c r="O151" s="1212">
        <f>('SHWLP-Att'!$AC$44*(O86/$AE$86))/O86/'SHWLP-Att'!$Y$44</f>
        <v>6.8944308925102074E-2</v>
      </c>
      <c r="P151" s="1212">
        <f>('SHWLP-Att'!$AC$44*(P86/$AE$86))/P86/'SHWLP-Att'!$Y$44</f>
        <v>6.8944308925102074E-2</v>
      </c>
      <c r="Q151" s="1212">
        <f>('SHWLP-Att'!$AC$44*(Q86/$AE$86))/Q86/'SHWLP-Att'!$Y$44</f>
        <v>6.8944308925102074E-2</v>
      </c>
      <c r="R151" s="1212">
        <f>('SHWLP-Att'!$AC$44*(R86/$AE$86))/R86/'SHWLP-Att'!$Y$44</f>
        <v>6.8944308925102074E-2</v>
      </c>
      <c r="S151" s="1212">
        <f>('SHWLP-Att'!$AC$44*(S86/$AE$86))/S86/'SHWLP-Att'!$Y$44</f>
        <v>6.8944308925102074E-2</v>
      </c>
      <c r="T151" s="1212">
        <f>('SHWLP-Att'!$AC$44*(T86/$AE$86))/T86/'SHWLP-Att'!$Y$44</f>
        <v>6.8944308925102074E-2</v>
      </c>
      <c r="U151" s="1212">
        <f>('SHWLP-Att'!$AC$44*(U86/$AE$86))/U86/'SHWLP-Att'!$Y$44</f>
        <v>6.8944308925102074E-2</v>
      </c>
      <c r="V151" s="1212">
        <f>('SHWLP-Att'!$AC$44*(V86/$AE$86))/V86/'SHWLP-Att'!$Y$44</f>
        <v>6.8944308925102074E-2</v>
      </c>
      <c r="W151" s="1212">
        <f>('SHWLP-Att'!$AC$44*(W86/$AE$86))/W86/'SHWLP-Att'!$Y$44</f>
        <v>6.8944308925102074E-2</v>
      </c>
      <c r="X151" s="1212">
        <f>('SHWLP-Att'!$AC$44*(X86/$AE$86))/X86/'SHWLP-Att'!$Y$44</f>
        <v>6.8944308925102074E-2</v>
      </c>
      <c r="Y151" s="1212">
        <f>('SHWLP-Att'!$AC$44*(Y86/$AE$86))/Y86/'SHWLP-Att'!$Y$44</f>
        <v>6.8944308925102074E-2</v>
      </c>
      <c r="Z151" s="1212">
        <f>('SHWLP-Att'!$AC$44*(Z86/$AE$86))/Z86/'SHWLP-Att'!$Y$44</f>
        <v>6.8944308925102074E-2</v>
      </c>
      <c r="AA151" s="1212">
        <f>('SHWLP-Att'!$AC$44*(AA86/$AE$86))/AA86/'SHWLP-Att'!$Y$44</f>
        <v>6.8944308925102074E-2</v>
      </c>
      <c r="AB151" s="1212">
        <f>('SHWLP-Att'!$AC$44*(AB86/$AE$86))/AB86/'SHWLP-Att'!$Y$44</f>
        <v>6.8944308925102074E-2</v>
      </c>
      <c r="AC151" s="1212">
        <f>('SHWLP-Att'!$AC$44*(AC86/$AE$86))/AC86/'SHWLP-Att'!$Y$44</f>
        <v>6.8944308925102074E-2</v>
      </c>
      <c r="AD151" s="1212">
        <f>('SHWLP-Att'!$AC$44*(AD86/$AE$86))/AD86/'SHWLP-Att'!$Y$44</f>
        <v>6.8944308925102074E-2</v>
      </c>
      <c r="AE151" s="1212">
        <f t="shared" si="371"/>
        <v>6.8944308925102088E-2</v>
      </c>
      <c r="AF151" s="1198"/>
      <c r="AG151" s="1198"/>
      <c r="AH151" s="1198"/>
    </row>
    <row r="152" spans="3:34" s="1197" customFormat="1">
      <c r="C152" s="1211" t="s">
        <v>1161</v>
      </c>
      <c r="D152" s="1211" t="s">
        <v>1100</v>
      </c>
      <c r="E152" s="1215">
        <f>('SHWLP-Att'!$AC$20*(E94/$AE$94))/E94/'SHWLP-Att'!$Y$20</f>
        <v>1.401673530283652E-2</v>
      </c>
      <c r="F152" s="1215">
        <f>('SHWLP-Att'!$AC$20*(F94/$AE$94))/F94/'SHWLP-Att'!$Y$20</f>
        <v>1.401673530283652E-2</v>
      </c>
      <c r="G152" s="1215">
        <f>('SHWLP-Att'!$AC$20*(G94/$AE$94))/G94/'SHWLP-Att'!$Y$20</f>
        <v>1.401673530283652E-2</v>
      </c>
      <c r="H152" s="1215">
        <f>('SHWLP-Att'!$AC$20*(H94/$AE$94))/H94/'SHWLP-Att'!$Y$20</f>
        <v>1.401673530283652E-2</v>
      </c>
      <c r="I152" s="1215">
        <f>('SHWLP-Att'!$AC$20*(I94/$AE$94))/I94/'SHWLP-Att'!$Y$20</f>
        <v>1.401673530283652E-2</v>
      </c>
      <c r="J152" s="1215">
        <f>('SHWLP-Att'!$AC$20*(J94/$AE$94))/J94/'SHWLP-Att'!$Y$20</f>
        <v>1.401673530283652E-2</v>
      </c>
      <c r="K152" s="1215">
        <f>('SHWLP-Att'!$AC$20*(K94/$AE$94))/K94/'SHWLP-Att'!$Y$20</f>
        <v>1.4016735302836517E-2</v>
      </c>
      <c r="L152" s="1215">
        <f>('SHWLP-Att'!$AC$20*(L94/$AE$94))/L94/'SHWLP-Att'!$Y$20</f>
        <v>1.401673530283652E-2</v>
      </c>
      <c r="M152" s="1215">
        <f>('SHWLP-Att'!$AC$20*(M94/$AE$94))/M94/'SHWLP-Att'!$Y$20</f>
        <v>1.401673530283652E-2</v>
      </c>
      <c r="N152" s="1215">
        <f>('SHWLP-Att'!$AC$20*(N94/$AE$94))/N94/'SHWLP-Att'!$Y$20</f>
        <v>1.401673530283652E-2</v>
      </c>
      <c r="O152" s="1215">
        <f>('SHWLP-Att'!$AC$20*(O94/$AE$94))/O94/'SHWLP-Att'!$Y$20</f>
        <v>1.401673530283652E-2</v>
      </c>
      <c r="P152" s="1215">
        <f>('SHWLP-Att'!$AC$20*(P94/$AE$94))/P94/'SHWLP-Att'!$Y$20</f>
        <v>1.401673530283652E-2</v>
      </c>
      <c r="Q152" s="1215">
        <f>('SHWLP-Att'!$AC$20*(Q94/$AE$94))/Q94/'SHWLP-Att'!$Y$20</f>
        <v>1.401673530283652E-2</v>
      </c>
      <c r="R152" s="1215">
        <f>('SHWLP-Att'!$AC$20*(R94/$AE$94))/R94/'SHWLP-Att'!$Y$20</f>
        <v>1.401673530283652E-2</v>
      </c>
      <c r="S152" s="1215">
        <f>('SHWLP-Att'!$AC$20*(S94/$AE$94))/S94/'SHWLP-Att'!$Y$20</f>
        <v>1.401673530283652E-2</v>
      </c>
      <c r="T152" s="1215">
        <f>('SHWLP-Att'!$AC$20*(T94/$AE$94))/T94/'SHWLP-Att'!$Y$20</f>
        <v>1.401673530283652E-2</v>
      </c>
      <c r="U152" s="1215">
        <f>('SHWLP-Att'!$AC$20*(U94/$AE$94))/U94/'SHWLP-Att'!$Y$20</f>
        <v>1.401673530283652E-2</v>
      </c>
      <c r="V152" s="1215">
        <f>('SHWLP-Att'!$AC$20*(V94/$AE$94))/V94/'SHWLP-Att'!$Y$20</f>
        <v>1.401673530283652E-2</v>
      </c>
      <c r="W152" s="1215">
        <f>('SHWLP-Att'!$AC$20*(W94/$AE$94))/W94/'SHWLP-Att'!$Y$20</f>
        <v>1.401673530283652E-2</v>
      </c>
      <c r="X152" s="1215">
        <f>('SHWLP-Att'!$AC$20*(X94/$AE$94))/X94/'SHWLP-Att'!$Y$20</f>
        <v>1.4016735302836522E-2</v>
      </c>
      <c r="Y152" s="1215">
        <f>('SHWLP-Att'!$AC$20*(Y94/$AE$94))/Y94/'SHWLP-Att'!$Y$20</f>
        <v>1.401673530283652E-2</v>
      </c>
      <c r="Z152" s="1215">
        <f>('SHWLP-Att'!$AC$20*(Z94/$AE$94))/Z94/'SHWLP-Att'!$Y$20</f>
        <v>1.4016735302836522E-2</v>
      </c>
      <c r="AA152" s="1215">
        <f>('SHWLP-Att'!$AC$20*(AA94/$AE$94))/AA94/'SHWLP-Att'!$Y$20</f>
        <v>1.401673530283652E-2</v>
      </c>
      <c r="AB152" s="1215">
        <f>('SHWLP-Att'!$AC$20*(AB94/$AE$94))/AB94/'SHWLP-Att'!$Y$20</f>
        <v>1.401673530283652E-2</v>
      </c>
      <c r="AC152" s="1215">
        <f>('SHWLP-Att'!$AC$20*(AC94/$AE$94))/AC94/'SHWLP-Att'!$Y$20</f>
        <v>1.401673530283652E-2</v>
      </c>
      <c r="AD152" s="1215">
        <f>('SHWLP-Att'!$AC$20*(AD94/$AE$94))/AD94/'SHWLP-Att'!$Y$20</f>
        <v>1.401673530283652E-2</v>
      </c>
      <c r="AE152" s="1215">
        <f t="shared" si="371"/>
        <v>1.4016735302836522E-2</v>
      </c>
      <c r="AF152" s="1198"/>
      <c r="AG152" s="1198"/>
      <c r="AH152" s="1198"/>
    </row>
    <row r="153" spans="3:34" s="1197" customFormat="1">
      <c r="C153" s="1212" t="s">
        <v>1162</v>
      </c>
      <c r="D153" s="1212" t="s">
        <v>1100</v>
      </c>
      <c r="E153" s="1212">
        <f>('SHWLP-Att'!$AC$46*(E95/$AE$95))/E95/'SHWLP-Att'!$Y$46</f>
        <v>1.1066215057020868E-2</v>
      </c>
      <c r="F153" s="1212">
        <f>('SHWLP-Att'!$AC$46*(F95/$AE$95))/F95/'SHWLP-Att'!$Y$46</f>
        <v>1.1066215057020871E-2</v>
      </c>
      <c r="G153" s="1212">
        <f>('SHWLP-Att'!$AC$46*(G95/$AE$95))/G95/'SHWLP-Att'!$Y$46</f>
        <v>1.106621505702087E-2</v>
      </c>
      <c r="H153" s="1212">
        <f>('SHWLP-Att'!$AC$46*(H95/$AE$95))/H95/'SHWLP-Att'!$Y$46</f>
        <v>1.106621505702087E-2</v>
      </c>
      <c r="I153" s="1212">
        <f>('SHWLP-Att'!$AC$46*(I95/$AE$95))/I95/'SHWLP-Att'!$Y$46</f>
        <v>1.106621505702087E-2</v>
      </c>
      <c r="J153" s="1212">
        <f>('SHWLP-Att'!$AC$46*(J95/$AE$95))/J95/'SHWLP-Att'!$Y$46</f>
        <v>1.1066215057020868E-2</v>
      </c>
      <c r="K153" s="1212">
        <f>('SHWLP-Att'!$AC$46*(K95/$AE$95))/K95/'SHWLP-Att'!$Y$46</f>
        <v>1.106621505702087E-2</v>
      </c>
      <c r="L153" s="1212">
        <f>('SHWLP-Att'!$AC$46*(L95/$AE$95))/L95/'SHWLP-Att'!$Y$46</f>
        <v>1.1066215057020868E-2</v>
      </c>
      <c r="M153" s="1212">
        <f>('SHWLP-Att'!$AC$46*(M95/$AE$95))/M95/'SHWLP-Att'!$Y$46</f>
        <v>1.106621505702087E-2</v>
      </c>
      <c r="N153" s="1212">
        <f>('SHWLP-Att'!$AC$46*(N95/$AE$95))/N95/'SHWLP-Att'!$Y$46</f>
        <v>1.1066215057020871E-2</v>
      </c>
      <c r="O153" s="1212">
        <f>('SHWLP-Att'!$AC$46*(O95/$AE$95))/O95/'SHWLP-Att'!$Y$46</f>
        <v>1.106621505702087E-2</v>
      </c>
      <c r="P153" s="1212">
        <f>('SHWLP-Att'!$AC$46*(P95/$AE$95))/P95/'SHWLP-Att'!$Y$46</f>
        <v>1.1066215057020868E-2</v>
      </c>
      <c r="Q153" s="1212">
        <f>('SHWLP-Att'!$AC$46*(Q95/$AE$95))/Q95/'SHWLP-Att'!$Y$46</f>
        <v>1.106621505702087E-2</v>
      </c>
      <c r="R153" s="1212">
        <f>('SHWLP-Att'!$AC$46*(R95/$AE$95))/R95/'SHWLP-Att'!$Y$46</f>
        <v>1.106621505702087E-2</v>
      </c>
      <c r="S153" s="1212">
        <f>('SHWLP-Att'!$AC$46*(S95/$AE$95))/S95/'SHWLP-Att'!$Y$46</f>
        <v>1.106621505702087E-2</v>
      </c>
      <c r="T153" s="1212">
        <f>('SHWLP-Att'!$AC$46*(T95/$AE$95))/T95/'SHWLP-Att'!$Y$46</f>
        <v>1.106621505702087E-2</v>
      </c>
      <c r="U153" s="1212">
        <f>('SHWLP-Att'!$AC$46*(U95/$AE$95))/U95/'SHWLP-Att'!$Y$46</f>
        <v>1.106621505702087E-2</v>
      </c>
      <c r="V153" s="1212">
        <f>('SHWLP-Att'!$AC$46*(V95/$AE$95))/V95/'SHWLP-Att'!$Y$46</f>
        <v>1.106621505702087E-2</v>
      </c>
      <c r="W153" s="1212">
        <f>('SHWLP-Att'!$AC$46*(W95/$AE$95))/W95/'SHWLP-Att'!$Y$46</f>
        <v>1.106621505702087E-2</v>
      </c>
      <c r="X153" s="1212">
        <f>('SHWLP-Att'!$AC$46*(X95/$AE$95))/X95/'SHWLP-Att'!$Y$46</f>
        <v>1.106621505702087E-2</v>
      </c>
      <c r="Y153" s="1212">
        <f>('SHWLP-Att'!$AC$46*(Y95/$AE$95))/Y95/'SHWLP-Att'!$Y$46</f>
        <v>1.106621505702087E-2</v>
      </c>
      <c r="Z153" s="1212">
        <f>('SHWLP-Att'!$AC$46*(Z95/$AE$95))/Z95/'SHWLP-Att'!$Y$46</f>
        <v>1.1066215057020868E-2</v>
      </c>
      <c r="AA153" s="1212">
        <f>('SHWLP-Att'!$AC$46*(AA95/$AE$95))/AA95/'SHWLP-Att'!$Y$46</f>
        <v>1.1066215057020868E-2</v>
      </c>
      <c r="AB153" s="1212">
        <f>('SHWLP-Att'!$AC$46*(AB95/$AE$95))/AB95/'SHWLP-Att'!$Y$46</f>
        <v>1.1066215057020868E-2</v>
      </c>
      <c r="AC153" s="1212">
        <f>('SHWLP-Att'!$AC$46*(AC95/$AE$95))/AC95/'SHWLP-Att'!$Y$46</f>
        <v>1.1066215057020871E-2</v>
      </c>
      <c r="AD153" s="1212">
        <f>('SHWLP-Att'!$AC$46*(AD95/$AE$95))/AD95/'SHWLP-Att'!$Y$46</f>
        <v>1.1066215057020868E-2</v>
      </c>
      <c r="AE153" s="1212">
        <f t="shared" si="371"/>
        <v>1.1066215057020871E-2</v>
      </c>
      <c r="AF153" s="1198"/>
      <c r="AG153" s="1198"/>
      <c r="AH153" s="1198"/>
    </row>
    <row r="154" spans="3:34" s="1197" customFormat="1">
      <c r="C154" s="1211" t="s">
        <v>1154</v>
      </c>
      <c r="D154" s="1211" t="s">
        <v>1100</v>
      </c>
      <c r="E154" s="1215">
        <f>('SHWLP-Att'!$AC$23*(E103/$AE$103))/E103/'SHWLP-Att'!$Y$23</f>
        <v>0.11778984389205256</v>
      </c>
      <c r="F154" s="1215">
        <f>('SHWLP-Att'!$AC$23*(F103/$AE$103))/F103/'SHWLP-Att'!$Y$23</f>
        <v>0.11778984389205256</v>
      </c>
      <c r="G154" s="1215">
        <f>('SHWLP-Att'!$AC$23*(G103/$AE$103))/G103/'SHWLP-Att'!$Y$23</f>
        <v>0.11778984389205253</v>
      </c>
      <c r="H154" s="1215">
        <f>('SHWLP-Att'!$AC$23*(H103/$AE$103))/H103/'SHWLP-Att'!$Y$23</f>
        <v>0.11778984389205256</v>
      </c>
      <c r="I154" s="1215">
        <f>('SHWLP-Att'!$AC$23*(I103/$AE$103))/I103/'SHWLP-Att'!$Y$23</f>
        <v>0.11778984389205258</v>
      </c>
      <c r="J154" s="1215">
        <f>('SHWLP-Att'!$AC$23*(J103/$AE$103))/J103/'SHWLP-Att'!$Y$23</f>
        <v>0.11778984389205256</v>
      </c>
      <c r="K154" s="1215">
        <f>('SHWLP-Att'!$AC$23*(K103/$AE$103))/K103/'SHWLP-Att'!$Y$23</f>
        <v>0.11778984389205256</v>
      </c>
      <c r="L154" s="1215">
        <f>('SHWLP-Att'!$AC$23*(L103/$AE$103))/L103/'SHWLP-Att'!$Y$23</f>
        <v>0.11778984389205256</v>
      </c>
      <c r="M154" s="1215">
        <f>('SHWLP-Att'!$AC$23*(M103/$AE$103))/M103/'SHWLP-Att'!$Y$23</f>
        <v>0.11778984389205253</v>
      </c>
      <c r="N154" s="1215">
        <f>('SHWLP-Att'!$AC$23*(N103/$AE$103))/N103/'SHWLP-Att'!$Y$23</f>
        <v>0.11778984389205256</v>
      </c>
      <c r="O154" s="1215">
        <f>('SHWLP-Att'!$AC$23*(O103/$AE$103))/O103/'SHWLP-Att'!$Y$23</f>
        <v>0.11778984389205256</v>
      </c>
      <c r="P154" s="1215">
        <f>('SHWLP-Att'!$AC$23*(P103/$AE$103))/P103/'SHWLP-Att'!$Y$23</f>
        <v>0.11778984389205258</v>
      </c>
      <c r="Q154" s="1215">
        <f>('SHWLP-Att'!$AC$23*(Q103/$AE$103))/Q103/'SHWLP-Att'!$Y$23</f>
        <v>0.11778984389205258</v>
      </c>
      <c r="R154" s="1215">
        <f>('SHWLP-Att'!$AC$23*(R103/$AE$103))/R103/'SHWLP-Att'!$Y$23</f>
        <v>0.11778984389205256</v>
      </c>
      <c r="S154" s="1215">
        <f>('SHWLP-Att'!$AC$23*(S103/$AE$103))/S103/'SHWLP-Att'!$Y$23</f>
        <v>0.11778984389205256</v>
      </c>
      <c r="T154" s="1215">
        <f>('SHWLP-Att'!$AC$23*(T103/$AE$103))/T103/'SHWLP-Att'!$Y$23</f>
        <v>0.11778984389205256</v>
      </c>
      <c r="U154" s="1215">
        <f>('SHWLP-Att'!$AC$23*(U103/$AE$103))/U103/'SHWLP-Att'!$Y$23</f>
        <v>0.11778984389205256</v>
      </c>
      <c r="V154" s="1215">
        <f>('SHWLP-Att'!$AC$23*(V103/$AE$103))/V103/'SHWLP-Att'!$Y$23</f>
        <v>0.11778984389205256</v>
      </c>
      <c r="W154" s="1215">
        <f>('SHWLP-Att'!$AC$23*(W103/$AE$103))/W103/'SHWLP-Att'!$Y$23</f>
        <v>0.11778984389205256</v>
      </c>
      <c r="X154" s="1215">
        <f>('SHWLP-Att'!$AC$23*(X103/$AE$103))/X103/'SHWLP-Att'!$Y$23</f>
        <v>0.11778984389205256</v>
      </c>
      <c r="Y154" s="1215">
        <f>('SHWLP-Att'!$AC$23*(Y103/$AE$103))/Y103/'SHWLP-Att'!$Y$23</f>
        <v>0.11778984389205256</v>
      </c>
      <c r="Z154" s="1215">
        <f>('SHWLP-Att'!$AC$23*(Z103/$AE$103))/Z103/'SHWLP-Att'!$Y$23</f>
        <v>0.11778984389205256</v>
      </c>
      <c r="AA154" s="1215">
        <f>('SHWLP-Att'!$AC$23*(AA103/$AE$103))/AA103/'SHWLP-Att'!$Y$23</f>
        <v>0.11778984389205253</v>
      </c>
      <c r="AB154" s="1215">
        <f>('SHWLP-Att'!$AC$23*(AB103/$AE$103))/AB103/'SHWLP-Att'!$Y$23</f>
        <v>0.11778984389205253</v>
      </c>
      <c r="AC154" s="1215">
        <f>('SHWLP-Att'!$AC$23*(AC103/$AE$103))/AC103/'SHWLP-Att'!$Y$23</f>
        <v>0.11778984389205258</v>
      </c>
      <c r="AD154" s="1216">
        <f t="shared" si="371"/>
        <v>0.11778984389205258</v>
      </c>
      <c r="AE154" s="1215">
        <f t="shared" si="371"/>
        <v>0.11778984389205258</v>
      </c>
      <c r="AF154" s="1198"/>
      <c r="AG154" s="1198"/>
      <c r="AH154" s="1198"/>
    </row>
    <row r="155" spans="3:34" s="1197" customFormat="1">
      <c r="C155" s="1212" t="s">
        <v>1155</v>
      </c>
      <c r="D155" s="1212" t="s">
        <v>1100</v>
      </c>
      <c r="E155" s="1212">
        <f>('SHWLP-Att'!$AC$49*(E104/$AE$104))/E104/'SHWLP-Att'!$Y$49</f>
        <v>6.6712216356517862E-2</v>
      </c>
      <c r="F155" s="1212">
        <f>('SHWLP-Att'!$AC$49*(F104/$AE$104))/F104/'SHWLP-Att'!$Y$49</f>
        <v>6.6712216356517876E-2</v>
      </c>
      <c r="G155" s="1212">
        <f>('SHWLP-Att'!$AC$49*(G104/$AE$104))/G104/'SHWLP-Att'!$Y$49</f>
        <v>6.6712216356517876E-2</v>
      </c>
      <c r="H155" s="1212">
        <f>('SHWLP-Att'!$AC$49*(H104/$AE$104))/H104/'SHWLP-Att'!$Y$49</f>
        <v>6.6712216356517862E-2</v>
      </c>
      <c r="I155" s="1212">
        <f>('SHWLP-Att'!$AC$49*(I104/$AE$104))/I104/'SHWLP-Att'!$Y$49</f>
        <v>6.6712216356517876E-2</v>
      </c>
      <c r="J155" s="1212">
        <f>('SHWLP-Att'!$AC$49*(J104/$AE$104))/J104/'SHWLP-Att'!$Y$49</f>
        <v>6.6712216356517862E-2</v>
      </c>
      <c r="K155" s="1212">
        <f>('SHWLP-Att'!$AC$49*(K104/$AE$104))/K104/'SHWLP-Att'!$Y$49</f>
        <v>6.6712216356517876E-2</v>
      </c>
      <c r="L155" s="1212">
        <f>('SHWLP-Att'!$AC$49*(L104/$AE$104))/L104/'SHWLP-Att'!$Y$49</f>
        <v>6.6712216356517862E-2</v>
      </c>
      <c r="M155" s="1212">
        <f>('SHWLP-Att'!$AC$49*(M104/$AE$104))/M104/'SHWLP-Att'!$Y$49</f>
        <v>6.6712216356517862E-2</v>
      </c>
      <c r="N155" s="1212">
        <f>('SHWLP-Att'!$AC$49*(N104/$AE$104))/N104/'SHWLP-Att'!$Y$49</f>
        <v>6.6712216356517862E-2</v>
      </c>
      <c r="O155" s="1212">
        <f>('SHWLP-Att'!$AC$49*(O104/$AE$104))/O104/'SHWLP-Att'!$Y$49</f>
        <v>6.6712216356517862E-2</v>
      </c>
      <c r="P155" s="1212">
        <f>('SHWLP-Att'!$AC$49*(P104/$AE$104))/P104/'SHWLP-Att'!$Y$49</f>
        <v>6.6712216356517862E-2</v>
      </c>
      <c r="Q155" s="1212">
        <f>('SHWLP-Att'!$AC$49*(Q104/$AE$104))/Q104/'SHWLP-Att'!$Y$49</f>
        <v>6.6712216356517862E-2</v>
      </c>
      <c r="R155" s="1212">
        <f>('SHWLP-Att'!$AC$49*(R104/$AE$104))/R104/'SHWLP-Att'!$Y$49</f>
        <v>6.6712216356517876E-2</v>
      </c>
      <c r="S155" s="1212">
        <f>('SHWLP-Att'!$AC$49*(S104/$AE$104))/S104/'SHWLP-Att'!$Y$49</f>
        <v>6.6712216356517862E-2</v>
      </c>
      <c r="T155" s="1212">
        <f>('SHWLP-Att'!$AC$49*(T104/$AE$104))/T104/'SHWLP-Att'!$Y$49</f>
        <v>6.6712216356517862E-2</v>
      </c>
      <c r="U155" s="1212">
        <f>('SHWLP-Att'!$AC$49*(U104/$AE$104))/U104/'SHWLP-Att'!$Y$49</f>
        <v>6.6712216356517862E-2</v>
      </c>
      <c r="V155" s="1212">
        <f>('SHWLP-Att'!$AC$49*(V104/$AE$104))/V104/'SHWLP-Att'!$Y$49</f>
        <v>6.6712216356517862E-2</v>
      </c>
      <c r="W155" s="1212">
        <f>('SHWLP-Att'!$AC$49*(W104/$AE$104))/W104/'SHWLP-Att'!$Y$49</f>
        <v>6.6712216356517862E-2</v>
      </c>
      <c r="X155" s="1212">
        <f>('SHWLP-Att'!$AC$49*(X104/$AE$104))/X104/'SHWLP-Att'!$Y$49</f>
        <v>6.6712216356517876E-2</v>
      </c>
      <c r="Y155" s="1212">
        <f>('SHWLP-Att'!$AC$49*(Y104/$AE$104))/Y104/'SHWLP-Att'!$Y$49</f>
        <v>6.6712216356517876E-2</v>
      </c>
      <c r="Z155" s="1212">
        <f>('SHWLP-Att'!$AC$49*(Z104/$AE$104))/Z104/'SHWLP-Att'!$Y$49</f>
        <v>6.6712216356517862E-2</v>
      </c>
      <c r="AA155" s="1212">
        <f>('SHWLP-Att'!$AC$49*(AA104/$AE$104))/AA104/'SHWLP-Att'!$Y$49</f>
        <v>6.6712216356517876E-2</v>
      </c>
      <c r="AB155" s="1212">
        <f>('SHWLP-Att'!$AC$49*(AB104/$AE$104))/AB104/'SHWLP-Att'!$Y$49</f>
        <v>6.6712216356517862E-2</v>
      </c>
      <c r="AC155" s="1212">
        <f>('SHWLP-Att'!$AC$49*(AC104/$AE$104))/AC104/'SHWLP-Att'!$Y$49</f>
        <v>6.6712216356517876E-2</v>
      </c>
      <c r="AD155" s="1212">
        <f>('SHWLP-Att'!$AC$49*(AD104/$AE$104))/AD104/'SHWLP-Att'!$Y$49</f>
        <v>6.6712216356517862E-2</v>
      </c>
      <c r="AE155" s="1212">
        <f t="shared" si="371"/>
        <v>6.6712216356517876E-2</v>
      </c>
      <c r="AF155" s="1198"/>
      <c r="AG155" s="1198"/>
      <c r="AH155" s="1198"/>
    </row>
    <row r="156" spans="3:34" s="1197" customFormat="1">
      <c r="C156" s="1211" t="str">
        <f>LEFT(SETUP!$B$3,1)&amp;"-"&amp;SETUP!$B$52&amp;"_"&amp;RIGHT(COMM!$O$31,3)&amp;"_HET"&amp;"_"&amp;SETUP!$B$66</f>
        <v>R-SH_Att_HET_X0</v>
      </c>
      <c r="D156" s="1211" t="s">
        <v>1100</v>
      </c>
      <c r="E156" s="1215">
        <f>('SHWLP-Att'!$AC$24*(E112/$AE$112))/E112/'SHWLP-Att'!$Y$24</f>
        <v>3.7754911866459608E-2</v>
      </c>
      <c r="F156" s="1215">
        <f>('SHWLP-Att'!$AC$24*(F112/$AE$112))/F112/'SHWLP-Att'!$Y$24</f>
        <v>3.7754911866459608E-2</v>
      </c>
      <c r="G156" s="1215">
        <f>('SHWLP-Att'!$AC$24*(G112/$AE$112))/G112/'SHWLP-Att'!$Y$24</f>
        <v>3.7754911866459608E-2</v>
      </c>
      <c r="H156" s="1215">
        <f>('SHWLP-Att'!$AC$24*(H112/$AE$112))/H112/'SHWLP-Att'!$Y$24</f>
        <v>3.7754911866459608E-2</v>
      </c>
      <c r="I156" s="1215">
        <f>('SHWLP-Att'!$AC$24*(I112/$AE$112))/I112/'SHWLP-Att'!$Y$24</f>
        <v>3.7754911866459608E-2</v>
      </c>
      <c r="J156" s="1215">
        <f>('SHWLP-Att'!$AC$24*(J112/$AE$112))/J112/'SHWLP-Att'!$Y$24</f>
        <v>3.7754911866459608E-2</v>
      </c>
      <c r="K156" s="1215">
        <f>('SHWLP-Att'!$AC$24*(K112/$AE$112))/K112/'SHWLP-Att'!$Y$24</f>
        <v>3.7754911866459608E-2</v>
      </c>
      <c r="L156" s="1215">
        <f>('SHWLP-Att'!$AC$24*(L112/$AE$112))/L112/'SHWLP-Att'!$Y$24</f>
        <v>3.7754911866459601E-2</v>
      </c>
      <c r="M156" s="1215">
        <f>('SHWLP-Att'!$AC$24*(M112/$AE$112))/M112/'SHWLP-Att'!$Y$24</f>
        <v>3.7754911866459608E-2</v>
      </c>
      <c r="N156" s="1215">
        <f>('SHWLP-Att'!$AC$24*(N112/$AE$112))/N112/'SHWLP-Att'!$Y$24</f>
        <v>3.7754911866459608E-2</v>
      </c>
      <c r="O156" s="1215">
        <f>('SHWLP-Att'!$AC$24*(O112/$AE$112))/O112/'SHWLP-Att'!$Y$24</f>
        <v>3.7754911866459615E-2</v>
      </c>
      <c r="P156" s="1215">
        <f>('SHWLP-Att'!$AC$24*(P112/$AE$112))/P112/'SHWLP-Att'!$Y$24</f>
        <v>3.7754911866459608E-2</v>
      </c>
      <c r="Q156" s="1215">
        <f>('SHWLP-Att'!$AC$24*(Q112/$AE$112))/Q112/'SHWLP-Att'!$Y$24</f>
        <v>3.7754911866459608E-2</v>
      </c>
      <c r="R156" s="1215">
        <f>('SHWLP-Att'!$AC$24*(R112/$AE$112))/R112/'SHWLP-Att'!$Y$24</f>
        <v>3.7754911866459608E-2</v>
      </c>
      <c r="S156" s="1215">
        <f>('SHWLP-Att'!$AC$24*(S112/$AE$112))/S112/'SHWLP-Att'!$Y$24</f>
        <v>3.7754911866459608E-2</v>
      </c>
      <c r="T156" s="1215">
        <f>('SHWLP-Att'!$AC$24*(T112/$AE$112))/T112/'SHWLP-Att'!$Y$24</f>
        <v>3.7754911866459608E-2</v>
      </c>
      <c r="U156" s="1215">
        <f>('SHWLP-Att'!$AC$24*(U112/$AE$112))/U112/'SHWLP-Att'!$Y$24</f>
        <v>3.7754911866459608E-2</v>
      </c>
      <c r="V156" s="1215">
        <f>('SHWLP-Att'!$AC$24*(V112/$AE$112))/V112/'SHWLP-Att'!$Y$24</f>
        <v>3.7754911866459608E-2</v>
      </c>
      <c r="W156" s="1215">
        <f>('SHWLP-Att'!$AC$24*(W112/$AE$112))/W112/'SHWLP-Att'!$Y$24</f>
        <v>3.7754911866459608E-2</v>
      </c>
      <c r="X156" s="1215">
        <f>('SHWLP-Att'!$AC$24*(X112/$AE$112))/X112/'SHWLP-Att'!$Y$24</f>
        <v>3.7754911866459608E-2</v>
      </c>
      <c r="Y156" s="1215">
        <f>('SHWLP-Att'!$AC$24*(Y112/$AE$112))/Y112/'SHWLP-Att'!$Y$24</f>
        <v>3.7754911866459608E-2</v>
      </c>
      <c r="Z156" s="1215">
        <f>('SHWLP-Att'!$AC$24*(Z112/$AE$112))/Z112/'SHWLP-Att'!$Y$24</f>
        <v>3.7754911866459608E-2</v>
      </c>
      <c r="AA156" s="1215">
        <f>('SHWLP-Att'!$AC$24*(AA112/$AE$112))/AA112/'SHWLP-Att'!$Y$24</f>
        <v>3.7754911866459608E-2</v>
      </c>
      <c r="AB156" s="1215">
        <f>('SHWLP-Att'!$AC$24*(AB112/$AE$112))/AB112/'SHWLP-Att'!$Y$24</f>
        <v>3.7754911866459608E-2</v>
      </c>
      <c r="AC156" s="1215">
        <f>('SHWLP-Att'!$AC$24*(AC112/$AE$112))/AC112/'SHWLP-Att'!$Y$24</f>
        <v>3.7754911866459615E-2</v>
      </c>
      <c r="AD156" s="1215">
        <f>('SHWLP-Att'!$AC$24*(AD112/$AE$112))/AD112/'SHWLP-Att'!$Y$24</f>
        <v>3.7754911866459608E-2</v>
      </c>
      <c r="AE156" s="1215">
        <f t="shared" si="371"/>
        <v>3.7754911866459615E-2</v>
      </c>
      <c r="AF156" s="1198"/>
      <c r="AG156" s="1198"/>
      <c r="AH156" s="1198"/>
    </row>
    <row r="157" spans="3:34" s="1197" customFormat="1">
      <c r="C157" s="1212" t="str">
        <f>LEFT(SETUP!$B$3,1)&amp;"-"&amp;SETUP!$B$54&amp;"_"&amp;RIGHT(COMM!$O$31,3)&amp;"_HET"&amp;"_"&amp;SETUP!$B$66</f>
        <v>R-WH_Att_HET_X0</v>
      </c>
      <c r="D157" s="1212" t="s">
        <v>1100</v>
      </c>
      <c r="E157" s="1212">
        <f>('SHWLP-Att'!$AC$50*(E113/$AE$113))/E113/'SHWLP-Att'!$Y$50</f>
        <v>7.8455641858374385E-3</v>
      </c>
      <c r="F157" s="1212">
        <f>('SHWLP-Att'!$AC$50*(F113/$AE$113))/F113/'SHWLP-Att'!$Y$50</f>
        <v>7.8455641858374385E-3</v>
      </c>
      <c r="G157" s="1212">
        <f>('SHWLP-Att'!$AC$50*(G113/$AE$113))/G113/'SHWLP-Att'!$Y$50</f>
        <v>7.8455641858374402E-3</v>
      </c>
      <c r="H157" s="1212">
        <f>('SHWLP-Att'!$AC$50*(H113/$AE$113))/H113/'SHWLP-Att'!$Y$50</f>
        <v>7.8455641858374402E-3</v>
      </c>
      <c r="I157" s="1212">
        <f>('SHWLP-Att'!$AC$50*(I113/$AE$113))/I113/'SHWLP-Att'!$Y$50</f>
        <v>7.8455641858374402E-3</v>
      </c>
      <c r="J157" s="1212">
        <f>('SHWLP-Att'!$AC$50*(J113/$AE$113))/J113/'SHWLP-Att'!$Y$50</f>
        <v>7.8455641858374402E-3</v>
      </c>
      <c r="K157" s="1212">
        <f>('SHWLP-Att'!$AC$50*(K113/$AE$113))/K113/'SHWLP-Att'!$Y$50</f>
        <v>7.8455641858374385E-3</v>
      </c>
      <c r="L157" s="1212">
        <f>('SHWLP-Att'!$AC$50*(L113/$AE$113))/L113/'SHWLP-Att'!$Y$50</f>
        <v>7.8455641858374385E-3</v>
      </c>
      <c r="M157" s="1212">
        <f>('SHWLP-Att'!$AC$50*(M113/$AE$113))/M113/'SHWLP-Att'!$Y$50</f>
        <v>7.8455641858374402E-3</v>
      </c>
      <c r="N157" s="1212">
        <f>('SHWLP-Att'!$AC$50*(N113/$AE$113))/N113/'SHWLP-Att'!$Y$50</f>
        <v>7.8455641858374402E-3</v>
      </c>
      <c r="O157" s="1212">
        <f>('SHWLP-Att'!$AC$50*(O113/$AE$113))/O113/'SHWLP-Att'!$Y$50</f>
        <v>7.8455641858374385E-3</v>
      </c>
      <c r="P157" s="1212">
        <f>('SHWLP-Att'!$AC$50*(P113/$AE$113))/P113/'SHWLP-Att'!$Y$50</f>
        <v>7.8455641858374402E-3</v>
      </c>
      <c r="Q157" s="1212">
        <f>('SHWLP-Att'!$AC$50*(Q113/$AE$113))/Q113/'SHWLP-Att'!$Y$50</f>
        <v>7.8455641858374402E-3</v>
      </c>
      <c r="R157" s="1212">
        <f>('SHWLP-Att'!$AC$50*(R113/$AE$113))/R113/'SHWLP-Att'!$Y$50</f>
        <v>7.8455641858374385E-3</v>
      </c>
      <c r="S157" s="1212">
        <f>('SHWLP-Att'!$AC$50*(S113/$AE$113))/S113/'SHWLP-Att'!$Y$50</f>
        <v>7.8455641858374402E-3</v>
      </c>
      <c r="T157" s="1212">
        <f>('SHWLP-Att'!$AC$50*(T113/$AE$113))/T113/'SHWLP-Att'!$Y$50</f>
        <v>7.8455641858374385E-3</v>
      </c>
      <c r="U157" s="1212">
        <f>('SHWLP-Att'!$AC$50*(U113/$AE$113))/U113/'SHWLP-Att'!$Y$50</f>
        <v>7.8455641858374385E-3</v>
      </c>
      <c r="V157" s="1212">
        <f>('SHWLP-Att'!$AC$50*(V113/$AE$113))/V113/'SHWLP-Att'!$Y$50</f>
        <v>7.8455641858374385E-3</v>
      </c>
      <c r="W157" s="1212">
        <f>('SHWLP-Att'!$AC$50*(W113/$AE$113))/W113/'SHWLP-Att'!$Y$50</f>
        <v>7.8455641858374385E-3</v>
      </c>
      <c r="X157" s="1212">
        <f>('SHWLP-Att'!$AC$50*(X113/$AE$113))/X113/'SHWLP-Att'!$Y$50</f>
        <v>7.8455641858374385E-3</v>
      </c>
      <c r="Y157" s="1212">
        <f>('SHWLP-Att'!$AC$50*(Y113/$AE$113))/Y113/'SHWLP-Att'!$Y$50</f>
        <v>7.8455641858374402E-3</v>
      </c>
      <c r="Z157" s="1212">
        <f>('SHWLP-Att'!$AC$50*(Z113/$AE$113))/Z113/'SHWLP-Att'!$Y$50</f>
        <v>7.8455641858374402E-3</v>
      </c>
      <c r="AA157" s="1212">
        <f>('SHWLP-Att'!$AC$50*(AA113/$AE$113))/AA113/'SHWLP-Att'!$Y$50</f>
        <v>7.8455641858374402E-3</v>
      </c>
      <c r="AB157" s="1212">
        <f>('SHWLP-Att'!$AC$50*(AB113/$AE$113))/AB113/'SHWLP-Att'!$Y$50</f>
        <v>7.8455641858374385E-3</v>
      </c>
      <c r="AC157" s="1212">
        <f>('SHWLP-Att'!$AC$50*(AC113/$AE$113))/AC113/'SHWLP-Att'!$Y$50</f>
        <v>7.8455641858374385E-3</v>
      </c>
      <c r="AD157" s="1212">
        <f>('SHWLP-Att'!$AC$50*(AD113/$AE$113))/AD113/'SHWLP-Att'!$Y$50</f>
        <v>7.8455641858374385E-3</v>
      </c>
      <c r="AE157" s="1212">
        <f t="shared" si="371"/>
        <v>7.8455641858374402E-3</v>
      </c>
      <c r="AF157" s="1198"/>
      <c r="AG157" s="1198"/>
      <c r="AH157" s="1198"/>
    </row>
    <row r="158" spans="3:34" s="1197" customFormat="1">
      <c r="C158" s="1212" t="s">
        <v>1159</v>
      </c>
      <c r="D158" s="1212" t="s">
        <v>1100</v>
      </c>
      <c r="E158" s="1212">
        <f>('SHWLP-Att'!$AC$51*(E115/$AE$115))/E115/'SHWLP-Att'!$Y$51</f>
        <v>0.2174312336803125</v>
      </c>
      <c r="F158" s="1212">
        <f>('SHWLP-Att'!$AC$51*(F115/$AE$115))/F115/'SHWLP-Att'!$Y$51</f>
        <v>0.2174312336803125</v>
      </c>
      <c r="G158" s="1212">
        <f>('SHWLP-Att'!$AC$51*(G115/$AE$115))/G115/'SHWLP-Att'!$Y$51</f>
        <v>0.2174312336803125</v>
      </c>
      <c r="H158" s="1212">
        <f>('SHWLP-Att'!$AC$51*(H115/$AE$115))/H115/'SHWLP-Att'!$Y$51</f>
        <v>0.21743123368031256</v>
      </c>
      <c r="I158" s="1212">
        <f>('SHWLP-Att'!$AC$51*(I115/$AE$115))/I115/'SHWLP-Att'!$Y$51</f>
        <v>0.2174312336803125</v>
      </c>
      <c r="J158" s="1212">
        <f>('SHWLP-Att'!$AC$51*(J115/$AE$115))/J115/'SHWLP-Att'!$Y$51</f>
        <v>0.2174312336803125</v>
      </c>
      <c r="K158" s="1212">
        <f>('SHWLP-Att'!$AC$51*(K115/$AE$115))/K115/'SHWLP-Att'!$Y$51</f>
        <v>0.2174312336803125</v>
      </c>
      <c r="L158" s="1212">
        <f>('SHWLP-Att'!$AC$51*(L115/$AE$115))/L115/'SHWLP-Att'!$Y$51</f>
        <v>0.2174312336803125</v>
      </c>
      <c r="M158" s="1212">
        <f>('SHWLP-Att'!$AC$51*(M115/$AE$115))/M115/'SHWLP-Att'!$Y$51</f>
        <v>0.21743123368031256</v>
      </c>
      <c r="N158" s="1212">
        <f>('SHWLP-Att'!$AC$51*(N115/$AE$115))/N115/'SHWLP-Att'!$Y$51</f>
        <v>0.2174312336803125</v>
      </c>
      <c r="O158" s="1212">
        <f>('SHWLP-Att'!$AC$51*(O115/$AE$115))/O115/'SHWLP-Att'!$Y$51</f>
        <v>0.2174312336803125</v>
      </c>
      <c r="P158" s="1212">
        <f>('SHWLP-Att'!$AC$51*(P115/$AE$115))/P115/'SHWLP-Att'!$Y$51</f>
        <v>0.21743123368031256</v>
      </c>
      <c r="Q158" s="1212">
        <f>('SHWLP-Att'!$AC$51*(Q115/$AE$115))/Q115/'SHWLP-Att'!$Y$51</f>
        <v>0.2174312336803125</v>
      </c>
      <c r="R158" s="1212">
        <f>('SHWLP-Att'!$AC$51*(R115/$AE$115))/R115/'SHWLP-Att'!$Y$51</f>
        <v>0.2174312336803125</v>
      </c>
      <c r="S158" s="1212">
        <f>('SHWLP-Att'!$AC$51*(S115/$AE$115))/S115/'SHWLP-Att'!$Y$51</f>
        <v>0.21743123368031256</v>
      </c>
      <c r="T158" s="1212">
        <f>('SHWLP-Att'!$AC$51*(T115/$AE$115))/T115/'SHWLP-Att'!$Y$51</f>
        <v>0.2174312336803125</v>
      </c>
      <c r="U158" s="1212">
        <f>('SHWLP-Att'!$AC$51*(U115/$AE$115))/U115/'SHWLP-Att'!$Y$51</f>
        <v>0.2174312336803125</v>
      </c>
      <c r="V158" s="1212">
        <f>('SHWLP-Att'!$AC$51*(V115/$AE$115))/V115/'SHWLP-Att'!$Y$51</f>
        <v>0.21743123368031256</v>
      </c>
      <c r="W158" s="1212">
        <f>('SHWLP-Att'!$AC$51*(W115/$AE$115))/W115/'SHWLP-Att'!$Y$51</f>
        <v>0.2174312336803125</v>
      </c>
      <c r="X158" s="1212">
        <f>('SHWLP-Att'!$AC$51*(X115/$AE$115))/X115/'SHWLP-Att'!$Y$51</f>
        <v>0.2174312336803125</v>
      </c>
      <c r="Y158" s="1212">
        <f>('SHWLP-Att'!$AC$51*(Y115/$AE$115))/Y115/'SHWLP-Att'!$Y$51</f>
        <v>0.21743123368031256</v>
      </c>
      <c r="Z158" s="1212">
        <f>('SHWLP-Att'!$AC$51*(Z115/$AE$115))/Z115/'SHWLP-Att'!$Y$51</f>
        <v>0.2174312336803125</v>
      </c>
      <c r="AA158" s="1212">
        <f>('SHWLP-Att'!$AC$51*(AA115/$AE$115))/AA115/'SHWLP-Att'!$Y$51</f>
        <v>0.2174312336803125</v>
      </c>
      <c r="AB158" s="1212">
        <f>('SHWLP-Att'!$AC$51*(AB115/$AE$115))/AB115/'SHWLP-Att'!$Y$51</f>
        <v>0.21743123368031256</v>
      </c>
      <c r="AC158" s="1212">
        <f>('SHWLP-Att'!$AC$51*(AC115/$AE$115))/AC115/'SHWLP-Att'!$Y$51</f>
        <v>0.21743123368031256</v>
      </c>
      <c r="AD158" s="1212">
        <f>('SHWLP-Att'!$AC$51*(AD115/$AE$115))/AD115/'SHWLP-Att'!$Y$51</f>
        <v>0.2174312336803125</v>
      </c>
      <c r="AE158" s="1212">
        <f t="shared" si="371"/>
        <v>0.21743123368031256</v>
      </c>
      <c r="AF158" s="1198"/>
      <c r="AG158" s="1198"/>
      <c r="AH158" s="1198"/>
    </row>
    <row r="159" spans="3:34" s="1197" customFormat="1">
      <c r="C159" s="1213" t="s">
        <v>1268</v>
      </c>
      <c r="D159" s="1214" t="s">
        <v>1100</v>
      </c>
      <c r="E159" s="1214">
        <f>('SHWLP-Att'!$AC$59*(E116/$AE$116))/E116/'SHWLP-Att'!$Y$59</f>
        <v>0.29796593649751985</v>
      </c>
      <c r="F159" s="1214">
        <f>('SHWLP-Att'!$AC$59*(F116/$AE$116))/F116/'SHWLP-Att'!$Y$59</f>
        <v>0.29796593649751985</v>
      </c>
      <c r="G159" s="1214">
        <f>('SHWLP-Att'!$AC$59*(G116/$AE$116))/G116/'SHWLP-Att'!$Y$59</f>
        <v>0.29796593649751985</v>
      </c>
      <c r="H159" s="1214">
        <f>('SHWLP-Att'!$AC$59*(H116/$AE$116))/H116/'SHWLP-Att'!$Y$59</f>
        <v>0.29796593649751985</v>
      </c>
      <c r="I159" s="1214">
        <f>('SHWLP-Att'!$AC$59*(I116/$AE$116))/I116/'SHWLP-Att'!$Y$59</f>
        <v>0.29796593649751985</v>
      </c>
      <c r="J159" s="1214">
        <f>('SHWLP-Att'!$AC$59*(J116/$AE$116))/J116/'SHWLP-Att'!$Y$59</f>
        <v>0.29796593649751985</v>
      </c>
      <c r="K159" s="1214">
        <f>('SHWLP-Att'!$AC$59*(K116/$AE$116))/K116/'SHWLP-Att'!$Y$59</f>
        <v>0.2979659364975199</v>
      </c>
      <c r="L159" s="1214">
        <f>('SHWLP-Att'!$AC$59*(L116/$AE$116))/L116/'SHWLP-Att'!$Y$59</f>
        <v>0.29796593649751985</v>
      </c>
      <c r="M159" s="1214">
        <f>('SHWLP-Att'!$AC$59*(M116/$AE$116))/M116/'SHWLP-Att'!$Y$59</f>
        <v>0.29796593649751985</v>
      </c>
      <c r="N159" s="1214">
        <f>('SHWLP-Att'!$AC$59*(N116/$AE$116))/N116/'SHWLP-Att'!$Y$59</f>
        <v>0.29796593649751985</v>
      </c>
      <c r="O159" s="1214">
        <f>('SHWLP-Att'!$AC$59*(O116/$AE$116))/O116/'SHWLP-Att'!$Y$59</f>
        <v>0.29796593649751985</v>
      </c>
      <c r="P159" s="1214">
        <f>('SHWLP-Att'!$AC$59*(P116/$AE$116))/P116/'SHWLP-Att'!$Y$59</f>
        <v>0.29796593649751985</v>
      </c>
      <c r="Q159" s="1214">
        <f>('SHWLP-Att'!$AC$59*(Q116/$AE$116))/Q116/'SHWLP-Att'!$Y$59</f>
        <v>0.29796593649751985</v>
      </c>
      <c r="R159" s="1214">
        <f>('SHWLP-Att'!$AC$59*(R116/$AE$116))/R116/'SHWLP-Att'!$Y$59</f>
        <v>0.29796593649751985</v>
      </c>
      <c r="S159" s="1214">
        <f>('SHWLP-Att'!$AC$59*(S116/$AE$116))/S116/'SHWLP-Att'!$Y$59</f>
        <v>0.29796593649751985</v>
      </c>
      <c r="T159" s="1214">
        <f>('SHWLP-Att'!$AC$59*(T116/$AE$116))/T116/'SHWLP-Att'!$Y$59</f>
        <v>0.29796593649751985</v>
      </c>
      <c r="U159" s="1214">
        <f>('SHWLP-Att'!$AC$59*(U116/$AE$116))/U116/'SHWLP-Att'!$Y$59</f>
        <v>0.29796593649751985</v>
      </c>
      <c r="V159" s="1214">
        <f>('SHWLP-Att'!$AC$59*(V116/$AE$116))/V116/'SHWLP-Att'!$Y$59</f>
        <v>0.29796593649751985</v>
      </c>
      <c r="W159" s="1214">
        <f>('SHWLP-Att'!$AC$59*(W116/$AE$116))/W116/'SHWLP-Att'!$Y$59</f>
        <v>0.29796593649751985</v>
      </c>
      <c r="X159" s="1214">
        <f>('SHWLP-Att'!$AC$59*(X116/$AE$116))/X116/'SHWLP-Att'!$Y$59</f>
        <v>0.2979659364975199</v>
      </c>
      <c r="Y159" s="1214">
        <f>('SHWLP-Att'!$AC$59*(Y116/$AE$116))/Y116/'SHWLP-Att'!$Y$59</f>
        <v>0.29796593649751985</v>
      </c>
      <c r="Z159" s="1214">
        <f>('SHWLP-Att'!$AC$59*(Z116/$AE$116))/Z116/'SHWLP-Att'!$Y$59</f>
        <v>0.29796593649751985</v>
      </c>
      <c r="AA159" s="1214">
        <f>('SHWLP-Att'!$AC$59*(AA116/$AE$116))/AA116/'SHWLP-Att'!$Y$59</f>
        <v>0.29796593649751985</v>
      </c>
      <c r="AB159" s="1214">
        <f>('SHWLP-Att'!$AC$59*(AB116/$AE$116))/AB116/'SHWLP-Att'!$Y$59</f>
        <v>0.29796593649751985</v>
      </c>
      <c r="AC159" s="1214">
        <f>('SHWLP-Att'!$AC$59*(AC116/$AE$116))/AC116/'SHWLP-Att'!$Y$59</f>
        <v>0.2979659364975199</v>
      </c>
      <c r="AD159" s="1214">
        <f>('SHWLP-Att'!$AC$59*(AD116/$AE$116))/AD116/'SHWLP-Att'!$Y$59</f>
        <v>0.29796593649751985</v>
      </c>
      <c r="AE159" s="1214">
        <f t="shared" si="371"/>
        <v>0.2979659364975199</v>
      </c>
      <c r="AF159" s="1198"/>
      <c r="AG159" s="1198"/>
      <c r="AH159" s="1198"/>
    </row>
    <row r="160" spans="3:34" s="1197" customFormat="1">
      <c r="C160" s="1214" t="s">
        <v>1269</v>
      </c>
      <c r="D160" s="1214" t="s">
        <v>1100</v>
      </c>
      <c r="E160" s="1214">
        <f>('SHWLP-Att'!$AC$60*(E117/$AE$117))/E117/'SHWLP-Att'!$Y$60</f>
        <v>0.24134675897601585</v>
      </c>
      <c r="F160" s="1214">
        <f>('SHWLP-Att'!$AC$60*(F117/$AE$117))/F117/'SHWLP-Att'!$Y$60</f>
        <v>0.24134675897601587</v>
      </c>
      <c r="G160" s="1214">
        <f>('SHWLP-Att'!$AC$60*(G117/$AE$117))/G117/'SHWLP-Att'!$Y$60</f>
        <v>0.24134675897601587</v>
      </c>
      <c r="H160" s="1214">
        <f>('SHWLP-Att'!$AC$60*(H117/$AE$117))/H117/'SHWLP-Att'!$Y$60</f>
        <v>0.24134675897601587</v>
      </c>
      <c r="I160" s="1214">
        <f>('SHWLP-Att'!$AC$60*(I117/$AE$117))/I117/'SHWLP-Att'!$Y$60</f>
        <v>0.24134675897601587</v>
      </c>
      <c r="J160" s="1214">
        <f>('SHWLP-Att'!$AC$60*(J117/$AE$117))/J117/'SHWLP-Att'!$Y$60</f>
        <v>0.24134675897601587</v>
      </c>
      <c r="K160" s="1214">
        <f>('SHWLP-Att'!$AC$60*(K117/$AE$117))/K117/'SHWLP-Att'!$Y$60</f>
        <v>0.24134675897601587</v>
      </c>
      <c r="L160" s="1214">
        <f>('SHWLP-Att'!$AC$60*(L117/$AE$117))/L117/'SHWLP-Att'!$Y$60</f>
        <v>0.24134675897601587</v>
      </c>
      <c r="M160" s="1214">
        <f>('SHWLP-Att'!$AC$60*(M117/$AE$117))/M117/'SHWLP-Att'!$Y$60</f>
        <v>0.24134675897601585</v>
      </c>
      <c r="N160" s="1214">
        <f>('SHWLP-Att'!$AC$60*(N117/$AE$117))/N117/'SHWLP-Att'!$Y$60</f>
        <v>0.24134675897601585</v>
      </c>
      <c r="O160" s="1214">
        <f>('SHWLP-Att'!$AC$60*(O117/$AE$117))/O117/'SHWLP-Att'!$Y$60</f>
        <v>0.24134675897601587</v>
      </c>
      <c r="P160" s="1214">
        <f>('SHWLP-Att'!$AC$60*(P117/$AE$117))/P117/'SHWLP-Att'!$Y$60</f>
        <v>0.24134675897601587</v>
      </c>
      <c r="Q160" s="1214">
        <f>('SHWLP-Att'!$AC$60*(Q117/$AE$117))/Q117/'SHWLP-Att'!$Y$60</f>
        <v>0.24134675897601587</v>
      </c>
      <c r="R160" s="1214">
        <f>('SHWLP-Att'!$AC$60*(R117/$AE$117))/R117/'SHWLP-Att'!$Y$60</f>
        <v>0.24134675897601587</v>
      </c>
      <c r="S160" s="1214">
        <f>('SHWLP-Att'!$AC$60*(S117/$AE$117))/S117/'SHWLP-Att'!$Y$60</f>
        <v>0.24134675897601587</v>
      </c>
      <c r="T160" s="1214">
        <f>('SHWLP-Att'!$AC$60*(T117/$AE$117))/T117/'SHWLP-Att'!$Y$60</f>
        <v>0.24134675897601585</v>
      </c>
      <c r="U160" s="1214">
        <f>('SHWLP-Att'!$AC$60*(U117/$AE$117))/U117/'SHWLP-Att'!$Y$60</f>
        <v>0.24134675897601585</v>
      </c>
      <c r="V160" s="1214">
        <f>('SHWLP-Att'!$AC$60*(V117/$AE$117))/V117/'SHWLP-Att'!$Y$60</f>
        <v>0.24134675897601587</v>
      </c>
      <c r="W160" s="1214">
        <f>('SHWLP-Att'!$AC$60*(W117/$AE$117))/W117/'SHWLP-Att'!$Y$60</f>
        <v>0.24134675897601585</v>
      </c>
      <c r="X160" s="1214">
        <f>('SHWLP-Att'!$AC$60*(X117/$AE$117))/X117/'SHWLP-Att'!$Y$60</f>
        <v>0.2413467589760159</v>
      </c>
      <c r="Y160" s="1214">
        <f>('SHWLP-Att'!$AC$60*(Y117/$AE$117))/Y117/'SHWLP-Att'!$Y$60</f>
        <v>0.24134675897601587</v>
      </c>
      <c r="Z160" s="1214">
        <f>('SHWLP-Att'!$AC$60*(Z117/$AE$117))/Z117/'SHWLP-Att'!$Y$60</f>
        <v>0.2413467589760159</v>
      </c>
      <c r="AA160" s="1214">
        <f>('SHWLP-Att'!$AC$60*(AA117/$AE$117))/AA117/'SHWLP-Att'!$Y$60</f>
        <v>0.24134675897601587</v>
      </c>
      <c r="AB160" s="1214">
        <f>('SHWLP-Att'!$AC$60*(AB117/$AE$117))/AB117/'SHWLP-Att'!$Y$60</f>
        <v>0.24134675897601587</v>
      </c>
      <c r="AC160" s="1214">
        <f>('SHWLP-Att'!$AC$60*(AC117/$AE$117))/AC117/'SHWLP-Att'!$Y$60</f>
        <v>0.24134675897601587</v>
      </c>
      <c r="AD160" s="1214">
        <f>('SHWLP-Att'!$AC$60*(AD117/$AE$117))/AD117/'SHWLP-Att'!$Y$60</f>
        <v>0.24134675897601587</v>
      </c>
      <c r="AE160" s="1214">
        <f t="shared" si="371"/>
        <v>0.2413467589760159</v>
      </c>
      <c r="AF160" s="1198"/>
      <c r="AG160" s="1198"/>
      <c r="AH160" s="1198"/>
    </row>
    <row r="161" spans="3:66" s="1197" customFormat="1">
      <c r="C161" s="1198"/>
      <c r="D161" s="1198"/>
      <c r="E161" s="1198"/>
      <c r="F161" s="1198"/>
      <c r="G161" s="1198"/>
      <c r="H161" s="1198"/>
      <c r="I161" s="1198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8"/>
      <c r="AB161" s="1198"/>
      <c r="AC161" s="1198"/>
      <c r="AD161" s="1198"/>
      <c r="AE161" s="1198"/>
      <c r="AF161" s="1198"/>
      <c r="AG161" s="1198"/>
      <c r="AH161" s="1198"/>
    </row>
    <row r="162" spans="3:66" s="1197" customFormat="1">
      <c r="C162" s="1198"/>
      <c r="D162" s="1198"/>
      <c r="E162" s="1198"/>
      <c r="F162" s="1198"/>
      <c r="G162" s="1198"/>
      <c r="H162" s="1198"/>
      <c r="I162" s="1198"/>
      <c r="J162" s="1198"/>
      <c r="K162" s="1198"/>
      <c r="L162" s="1198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8"/>
      <c r="AB162" s="1198"/>
      <c r="AC162" s="1198"/>
      <c r="AD162" s="1198"/>
      <c r="AE162" s="1198"/>
      <c r="AF162" s="1198"/>
      <c r="AG162" s="1198"/>
      <c r="AH162" s="1198"/>
    </row>
    <row r="163" spans="3:66" s="1197" customFormat="1">
      <c r="C163" s="1198"/>
      <c r="D163" s="1198"/>
      <c r="E163" s="1198"/>
      <c r="F163" s="1198"/>
      <c r="G163" s="1198"/>
      <c r="H163" s="1198"/>
      <c r="I163" s="1198"/>
      <c r="J163" s="1198"/>
      <c r="K163" s="1198"/>
      <c r="L163" s="1198"/>
      <c r="M163" s="1198"/>
      <c r="N163" s="1198"/>
      <c r="O163" s="1198"/>
      <c r="P163" s="1198"/>
      <c r="Q163" s="1198"/>
      <c r="R163" s="1198"/>
      <c r="S163" s="1198"/>
      <c r="T163" s="1198"/>
      <c r="U163" s="1198"/>
      <c r="V163" s="1198"/>
      <c r="W163" s="1198"/>
      <c r="X163" s="1198"/>
      <c r="Y163" s="1198"/>
      <c r="Z163" s="1198"/>
      <c r="AA163" s="1198"/>
      <c r="AB163" s="1198"/>
      <c r="AC163" s="1198"/>
      <c r="AD163" s="1198"/>
      <c r="AE163" s="1198"/>
      <c r="AF163" s="1198"/>
      <c r="AG163" s="1198"/>
      <c r="AH163" s="1198"/>
    </row>
    <row r="164" spans="3:66">
      <c r="D164" s="1197"/>
      <c r="E164" s="1197"/>
      <c r="F164" s="1197"/>
      <c r="G164" s="1197"/>
      <c r="H164" s="1197"/>
      <c r="I164" s="1197"/>
      <c r="J164" s="1197"/>
      <c r="K164" s="1197"/>
      <c r="L164" s="1197"/>
      <c r="M164" s="1197"/>
      <c r="N164" s="1197"/>
      <c r="O164" s="1197"/>
      <c r="P164" s="1197"/>
      <c r="Q164" s="1197"/>
      <c r="R164" s="1197"/>
      <c r="S164" s="1197"/>
      <c r="T164" s="1197"/>
      <c r="U164" s="1197"/>
      <c r="V164" s="1197"/>
      <c r="W164" s="1197"/>
      <c r="X164" s="1197"/>
      <c r="Y164" s="1197"/>
      <c r="Z164" s="1197"/>
      <c r="AA164" s="1197"/>
      <c r="AB164" s="1197"/>
      <c r="AC164" s="1197"/>
      <c r="AD164" s="1197"/>
      <c r="AE164" s="1197"/>
      <c r="AF164" s="1197"/>
      <c r="AG164" s="1197"/>
      <c r="AH164" s="1197"/>
      <c r="AI164" s="1197"/>
      <c r="AJ164" s="1197"/>
      <c r="AK164" s="1197"/>
      <c r="AL164" s="1197"/>
      <c r="AO164" s="1136"/>
      <c r="AP164" s="1136"/>
      <c r="AQ164" s="1136"/>
      <c r="AR164" s="1136"/>
      <c r="AS164" s="1136"/>
      <c r="AT164" s="1136"/>
      <c r="AU164" s="1136"/>
      <c r="AW164" s="1136"/>
      <c r="AX164" s="1136"/>
      <c r="AY164" s="1136"/>
      <c r="AZ164" s="1136"/>
      <c r="BA164" s="1136"/>
      <c r="BB164" s="1136"/>
      <c r="BC164" s="1136"/>
      <c r="BD164" s="1136"/>
      <c r="BE164" s="1136"/>
      <c r="BF164" s="1136"/>
      <c r="BG164" s="1136"/>
      <c r="BH164" s="1136"/>
      <c r="BJ164" s="1136"/>
      <c r="BK164" s="1136"/>
      <c r="BL164" s="1136"/>
      <c r="BM164" s="1136"/>
      <c r="BN164" s="1136"/>
    </row>
    <row r="165" spans="3:66" ht="15">
      <c r="C165" s="1327" t="s">
        <v>1114</v>
      </c>
      <c r="D165" s="1327"/>
      <c r="E165" s="1327"/>
      <c r="F165" s="1327"/>
      <c r="G165" s="1327"/>
      <c r="H165" s="1327"/>
      <c r="I165" s="1135"/>
      <c r="J165" s="1135"/>
      <c r="K165" s="1135"/>
      <c r="L165" s="1135"/>
      <c r="M165" s="1135"/>
      <c r="N165" s="1135"/>
      <c r="O165" s="1135"/>
      <c r="P165" s="1135"/>
      <c r="Q165" s="1135"/>
      <c r="R165" s="1135"/>
      <c r="S165" s="1135"/>
      <c r="T165" s="1135"/>
      <c r="U165" s="1135"/>
      <c r="V165" s="1135"/>
      <c r="W165" s="1135"/>
      <c r="X165" s="1135"/>
      <c r="Y165" s="1135"/>
      <c r="Z165" s="1135"/>
      <c r="AA165" s="1135"/>
      <c r="AB165" s="1135"/>
      <c r="AC165" s="1135"/>
      <c r="AD165" s="1135"/>
      <c r="AE165" s="1135"/>
      <c r="AF165" s="1135"/>
      <c r="AO165" s="1136"/>
      <c r="AP165" s="1136"/>
      <c r="AQ165" s="1136"/>
      <c r="AR165" s="1136"/>
      <c r="AS165" s="1136"/>
      <c r="AT165" s="1136"/>
      <c r="AU165" s="1136"/>
      <c r="AW165" s="1136"/>
      <c r="AX165" s="1136"/>
      <c r="AY165" s="1136"/>
      <c r="AZ165" s="1136"/>
      <c r="BA165" s="1136"/>
      <c r="BB165" s="1136"/>
      <c r="BC165" s="1136"/>
      <c r="BD165" s="1136"/>
      <c r="BE165" s="1136"/>
      <c r="BF165" s="1136"/>
      <c r="BG165" s="1136"/>
      <c r="BH165" s="1136"/>
      <c r="BJ165" s="1136"/>
      <c r="BK165" s="1136"/>
      <c r="BL165" s="1136"/>
      <c r="BM165" s="1136"/>
      <c r="BN165" s="1136"/>
    </row>
    <row r="166" spans="3:66" ht="15">
      <c r="C166" s="1138" t="s">
        <v>253</v>
      </c>
      <c r="D166" s="1138" t="s">
        <v>277</v>
      </c>
      <c r="E166" s="1138" t="s">
        <v>255</v>
      </c>
      <c r="F166" s="1138" t="s">
        <v>256</v>
      </c>
      <c r="G166" s="1138" t="s">
        <v>656</v>
      </c>
      <c r="H166" s="1138" t="s">
        <v>661</v>
      </c>
      <c r="I166" s="1138" t="s">
        <v>664</v>
      </c>
      <c r="J166" s="1138" t="s">
        <v>665</v>
      </c>
      <c r="K166" s="1138" t="s">
        <v>666</v>
      </c>
      <c r="L166" s="1138" t="s">
        <v>669</v>
      </c>
      <c r="M166" s="1138" t="s">
        <v>670</v>
      </c>
      <c r="N166" s="1138" t="s">
        <v>672</v>
      </c>
      <c r="O166" s="1138" t="s">
        <v>674</v>
      </c>
      <c r="P166" s="1138" t="s">
        <v>679</v>
      </c>
      <c r="Q166" s="1138" t="s">
        <v>680</v>
      </c>
      <c r="R166" s="1138" t="s">
        <v>681</v>
      </c>
      <c r="S166" s="1138" t="s">
        <v>658</v>
      </c>
      <c r="T166" s="1138" t="s">
        <v>659</v>
      </c>
      <c r="U166" s="1138" t="s">
        <v>663</v>
      </c>
      <c r="V166" s="1138" t="s">
        <v>668</v>
      </c>
      <c r="W166" s="1138" t="s">
        <v>677</v>
      </c>
      <c r="X166" s="1138" t="s">
        <v>678</v>
      </c>
      <c r="Y166" s="1138" t="s">
        <v>662</v>
      </c>
      <c r="Z166" s="1138" t="s">
        <v>667</v>
      </c>
      <c r="AA166" s="1138" t="s">
        <v>671</v>
      </c>
      <c r="AB166" s="1138" t="s">
        <v>675</v>
      </c>
      <c r="AC166" s="1138" t="s">
        <v>676</v>
      </c>
      <c r="AD166" s="1138" t="s">
        <v>657</v>
      </c>
      <c r="AE166" s="1138" t="s">
        <v>660</v>
      </c>
      <c r="AF166" s="1138" t="s">
        <v>673</v>
      </c>
      <c r="AO166" s="1136"/>
      <c r="AP166" s="1136"/>
      <c r="AQ166" s="1136"/>
      <c r="AR166" s="1136"/>
      <c r="AS166" s="1136"/>
      <c r="AT166" s="1136"/>
      <c r="AU166" s="1136"/>
      <c r="AW166" s="1136"/>
      <c r="AX166" s="1136"/>
      <c r="AY166" s="1136"/>
      <c r="AZ166" s="1136"/>
      <c r="BA166" s="1136"/>
      <c r="BB166" s="1136"/>
      <c r="BC166" s="1136"/>
      <c r="BD166" s="1136"/>
      <c r="BE166" s="1136"/>
      <c r="BF166" s="1136"/>
      <c r="BG166" s="1136"/>
      <c r="BH166" s="1136"/>
      <c r="BJ166" s="1136"/>
      <c r="BK166" s="1136"/>
      <c r="BL166" s="1136"/>
      <c r="BM166" s="1136"/>
      <c r="BN166" s="1136"/>
    </row>
    <row r="167" spans="3:66" ht="15.75" thickBot="1">
      <c r="C167" s="1146" t="s">
        <v>1112</v>
      </c>
      <c r="D167" s="1146"/>
      <c r="E167" s="1146"/>
      <c r="F167" s="1146"/>
      <c r="G167" s="1146"/>
      <c r="H167" s="1146"/>
      <c r="I167" s="1146"/>
      <c r="J167" s="1146"/>
      <c r="K167" s="1146"/>
      <c r="L167" s="1146"/>
      <c r="M167" s="1146"/>
      <c r="N167" s="1146"/>
      <c r="O167" s="1146"/>
      <c r="P167" s="1146"/>
      <c r="Q167" s="1146"/>
      <c r="R167" s="1146"/>
      <c r="S167" s="1146"/>
      <c r="T167" s="1146"/>
      <c r="U167" s="1146"/>
      <c r="V167" s="1146"/>
      <c r="W167" s="1146"/>
      <c r="X167" s="1146"/>
      <c r="Y167" s="1146"/>
      <c r="Z167" s="1146"/>
      <c r="AA167" s="1146"/>
      <c r="AB167" s="1146"/>
      <c r="AC167" s="1146"/>
      <c r="AD167" s="1146"/>
      <c r="AE167" s="1146"/>
      <c r="AF167" s="1146"/>
      <c r="AO167" s="1136"/>
      <c r="AP167" s="1136"/>
      <c r="AQ167" s="1136"/>
      <c r="AR167" s="1136"/>
      <c r="AS167" s="1136"/>
      <c r="AT167" s="1136"/>
      <c r="AU167" s="1136"/>
      <c r="AW167" s="1136"/>
      <c r="AX167" s="1136"/>
      <c r="AY167" s="1136"/>
      <c r="AZ167" s="1136"/>
      <c r="BA167" s="1136"/>
      <c r="BB167" s="1136"/>
      <c r="BC167" s="1136"/>
      <c r="BD167" s="1136"/>
      <c r="BE167" s="1136"/>
      <c r="BF167" s="1136"/>
      <c r="BG167" s="1136"/>
      <c r="BH167" s="1136"/>
      <c r="BJ167" s="1136"/>
      <c r="BK167" s="1136"/>
      <c r="BL167" s="1136"/>
      <c r="BM167" s="1136"/>
      <c r="BN167" s="1136"/>
    </row>
    <row r="168" spans="3:66">
      <c r="C168" s="1141" t="s">
        <v>1108</v>
      </c>
      <c r="D168" s="1141" t="s">
        <v>1100</v>
      </c>
      <c r="E168" s="1141" t="s">
        <v>840</v>
      </c>
      <c r="F168" s="1141" t="s">
        <v>1102</v>
      </c>
      <c r="G168" s="1141">
        <f>SUMIFS(INDEX(ArchetypeDemand!$I$6:$AH$50,,MATCH($G$166,ArchetypeDemand!$I$4:$AH$4,0)),ArchetypeDemand!$F$6:$F$50,$F168)*'SHWLP-Att'!$R$14</f>
        <v>0.44833234472929073</v>
      </c>
      <c r="H168" s="1141">
        <f>SUMIFS(INDEX(ArchetypeDemand!$I$6:$AH$50,,MATCH(H$166,ArchetypeDemand!$I$4:$AH$4,0)),ArchetypeDemand!$F$6:$F$50,$F168)*'SHWLP-Att'!$R$14</f>
        <v>17.071537750681237</v>
      </c>
      <c r="I168" s="1141">
        <f>SUMIFS(INDEX(ArchetypeDemand!$I$6:$AH$50,,MATCH(I$166,ArchetypeDemand!$I$4:$AH$4,0)),ArchetypeDemand!$F$6:$F$50,$F168)*'SHWLP-Att'!$R$14</f>
        <v>3.4424035609174761</v>
      </c>
      <c r="J168" s="1141">
        <f>SUMIFS(INDEX(ArchetypeDemand!$I$6:$AH$50,,MATCH(J$166,ArchetypeDemand!$I$4:$AH$4,0)),ArchetypeDemand!$F$6:$F$50,$F168)*'SHWLP-Att'!$R$14</f>
        <v>0.53473664881441496</v>
      </c>
      <c r="K168" s="1141">
        <f>SUMIFS(INDEX(ArchetypeDemand!$I$6:$AH$50,,MATCH(K$166,ArchetypeDemand!$I$4:$AH$4,0)),ArchetypeDemand!$F$6:$F$50,$F168)*'SHWLP-Att'!$R$14</f>
        <v>0.51193914882126546</v>
      </c>
      <c r="L168" s="1141">
        <f>SUMIFS(INDEX(ArchetypeDemand!$I$6:$AH$50,,MATCH(L$166,ArchetypeDemand!$I$4:$AH$4,0)),ArchetypeDemand!$F$6:$F$50,$F168)*'SHWLP-Att'!$R$14</f>
        <v>0.20254801735599176</v>
      </c>
      <c r="M168" s="1141">
        <f>SUMIFS(INDEX(ArchetypeDemand!$I$6:$AH$50,,MATCH(M$166,ArchetypeDemand!$I$4:$AH$4,0)),ArchetypeDemand!$F$6:$F$50,$F168)*'SHWLP-Att'!$R$14</f>
        <v>1.6751892832054454</v>
      </c>
      <c r="N168" s="1141">
        <f>SUMIFS(INDEX(ArchetypeDemand!$I$6:$AH$50,,MATCH(N$166,ArchetypeDemand!$I$4:$AH$4,0)),ArchetypeDemand!$F$6:$F$50,$F168)*'SHWLP-Att'!$R$14</f>
        <v>3.0327896686531157</v>
      </c>
      <c r="O168" s="1141">
        <f>SUMIFS(INDEX(ArchetypeDemand!$I$6:$AH$50,,MATCH(O$166,ArchetypeDemand!$I$4:$AH$4,0)),ArchetypeDemand!$F$6:$F$50,$F168)*'SHWLP-Att'!$R$14</f>
        <v>0.23628350987082411</v>
      </c>
      <c r="P168" s="1141">
        <f>SUMIFS(INDEX(ArchetypeDemand!$I$6:$AH$50,,MATCH(P$166,ArchetypeDemand!$I$4:$AH$4,0)),ArchetypeDemand!$F$6:$F$50,$F168)*'SHWLP-Att'!$R$14</f>
        <v>0.41959187689005989</v>
      </c>
      <c r="Q168" s="1141">
        <f>SUMIFS(INDEX(ArchetypeDemand!$I$6:$AH$50,,MATCH(Q$166,ArchetypeDemand!$I$4:$AH$4,0)),ArchetypeDemand!$F$6:$F$50,$F168)*'SHWLP-Att'!$R$14</f>
        <v>0.65702499783221557</v>
      </c>
      <c r="R168" s="1141">
        <f>SUMIFS(INDEX(ArchetypeDemand!$I$6:$AH$50,,MATCH(R$166,ArchetypeDemand!$I$4:$AH$4,0)),ArchetypeDemand!$F$6:$F$50,$F168)*'SHWLP-Att'!$R$14</f>
        <v>1.6793403601509174</v>
      </c>
      <c r="S168" s="1141">
        <f>SUMIFS(INDEX(ArchetypeDemand!$I$6:$AH$50,,MATCH(S$166,ArchetypeDemand!$I$4:$AH$4,0)),ArchetypeDemand!$F$6:$F$50,$F168)*'SHWLP-Att'!$R$14</f>
        <v>0.48555770171503232</v>
      </c>
      <c r="T168" s="1141">
        <f>SUMIFS(INDEX(ArchetypeDemand!$I$6:$AH$50,,MATCH(T$166,ArchetypeDemand!$I$4:$AH$4,0)),ArchetypeDemand!$F$6:$F$50,$F168)*'SHWLP-Att'!$R$14</f>
        <v>5.8901390568380405</v>
      </c>
      <c r="U168" s="1141">
        <f>SUMIFS(INDEX(ArchetypeDemand!$I$6:$AH$50,,MATCH(U$166,ArchetypeDemand!$I$4:$AH$4,0)),ArchetypeDemand!$F$6:$F$50,$F168)*'SHWLP-Att'!$R$14</f>
        <v>0.64204725802396789</v>
      </c>
      <c r="V168" s="1141">
        <f>SUMIFS(INDEX(ArchetypeDemand!$I$6:$AH$50,,MATCH(V$166,ArchetypeDemand!$I$4:$AH$4,0)),ArchetypeDemand!$F$6:$F$50,$F168)*'SHWLP-Att'!$R$14</f>
        <v>1.2644500094294564</v>
      </c>
      <c r="W168" s="1141">
        <f>SUMIFS(INDEX(ArchetypeDemand!$I$6:$AH$50,,MATCH(W$166,ArchetypeDemand!$I$4:$AH$4,0)),ArchetypeDemand!$F$6:$F$50,$F168)*'SHWLP-Att'!$R$14</f>
        <v>0.54715742671873446</v>
      </c>
      <c r="X168" s="1141">
        <f>SUMIFS(INDEX(ArchetypeDemand!$I$6:$AH$50,,MATCH(X$166,ArchetypeDemand!$I$4:$AH$4,0)),ArchetypeDemand!$F$6:$F$50,$F168)*'SHWLP-Att'!$R$14</f>
        <v>1.06390992353164</v>
      </c>
      <c r="Y168" s="1141">
        <f>SUMIFS(INDEX(ArchetypeDemand!$I$6:$AH$50,,MATCH(Y$166,ArchetypeDemand!$I$4:$AH$4,0)),ArchetypeDemand!$F$6:$F$50,$F168)*'SHWLP-Att'!$R$14</f>
        <v>1.0308356542514037</v>
      </c>
      <c r="Z168" s="1141">
        <f>SUMIFS(INDEX(ArchetypeDemand!$I$6:$AH$50,,MATCH(Z$166,ArchetypeDemand!$I$4:$AH$4,0)),ArchetypeDemand!$F$6:$F$50,$F168)*'SHWLP-Att'!$R$14</f>
        <v>8.1240389515910172E-2</v>
      </c>
      <c r="AA168" s="1141">
        <f>SUMIFS(INDEX(ArchetypeDemand!$I$6:$AH$50,,MATCH(AA$166,ArchetypeDemand!$I$4:$AH$4,0)),ArchetypeDemand!$F$6:$F$50,$F168)*'SHWLP-Att'!$R$14</f>
        <v>0.41301958252452825</v>
      </c>
      <c r="AB168" s="1141">
        <f>SUMIFS(INDEX(ArchetypeDemand!$I$6:$AH$50,,MATCH(AB$166,ArchetypeDemand!$I$4:$AH$4,0)),ArchetypeDemand!$F$6:$F$50,$F168)*'SHWLP-Att'!$R$14</f>
        <v>0.10449024576810285</v>
      </c>
      <c r="AC168" s="1141">
        <f>SUMIFS(INDEX(ArchetypeDemand!$I$6:$AH$50,,MATCH(AC$166,ArchetypeDemand!$I$4:$AH$4,0)),ArchetypeDemand!$F$6:$F$50,$F168)*'SHWLP-Att'!$R$14</f>
        <v>0.32598048710089944</v>
      </c>
      <c r="AD168" s="1141">
        <f>SUMIFS(INDEX(ArchetypeDemand!$I$6:$AH$50,,MATCH(AD$166,ArchetypeDemand!$I$4:$AH$4,0)),ArchetypeDemand!$F$6:$F$50,$F168)*'SHWLP-Att'!$R$14</f>
        <v>0.36652101544843257</v>
      </c>
      <c r="AE168" s="1141">
        <f>SUMIFS(INDEX(ArchetypeDemand!$I$6:$AH$50,,MATCH(AE$166,ArchetypeDemand!$I$4:$AH$4,0)),ArchetypeDemand!$F$6:$F$50,$F168)*'SHWLP-Att'!$R$14</f>
        <v>0.45067079672863813</v>
      </c>
      <c r="AF168" s="1141">
        <f>SUMIFS(INDEX(ArchetypeDemand!$I$6:$AH$50,,MATCH(AF$166,ArchetypeDemand!$I$4:$AH$4,0)),ArchetypeDemand!$F$6:$F$50,$F168)*'SHWLP-Att'!$R$14</f>
        <v>0.34219644079928868</v>
      </c>
      <c r="AO168" s="1136"/>
      <c r="AP168" s="1136"/>
      <c r="AQ168" s="1136"/>
      <c r="AR168" s="1136"/>
      <c r="AS168" s="1136"/>
      <c r="AT168" s="1136"/>
      <c r="AU168" s="1136"/>
      <c r="AW168" s="1136"/>
      <c r="AX168" s="1136"/>
      <c r="AY168" s="1136"/>
      <c r="AZ168" s="1136"/>
      <c r="BA168" s="1136"/>
      <c r="BB168" s="1136"/>
      <c r="BC168" s="1136"/>
      <c r="BD168" s="1136"/>
      <c r="BE168" s="1136"/>
      <c r="BF168" s="1136"/>
      <c r="BG168" s="1136"/>
      <c r="BH168" s="1136"/>
      <c r="BJ168" s="1136"/>
      <c r="BK168" s="1136"/>
      <c r="BL168" s="1136"/>
      <c r="BM168" s="1136"/>
      <c r="BN168" s="1136"/>
    </row>
    <row r="169" spans="3:66">
      <c r="C169" s="1143" t="s">
        <v>1108</v>
      </c>
      <c r="D169" s="1143" t="s">
        <v>1100</v>
      </c>
      <c r="E169" s="1143" t="s">
        <v>840</v>
      </c>
      <c r="F169" s="1143" t="s">
        <v>1103</v>
      </c>
      <c r="G169" s="1143">
        <f>SUMIFS(INDEX(ArchetypeDemand!$I$6:$AH$50,,MATCH($G$166,ArchetypeDemand!$I$4:$AH$4,0)),ArchetypeDemand!$F$6:$F$50,$F169)*'SHWLP-Att'!$R$14</f>
        <v>1.1906284640221723</v>
      </c>
      <c r="H169" s="1143">
        <f>SUMIFS(INDEX(ArchetypeDemand!$I$6:$AH$50,,MATCH(H$166,ArchetypeDemand!$I$4:$AH$4,0)),ArchetypeDemand!$F$6:$F$50,$F169)*'SHWLP-Att'!$R$14</f>
        <v>29.817435067134955</v>
      </c>
      <c r="I169" s="1143">
        <f>SUMIFS(INDEX(ArchetypeDemand!$I$6:$AH$50,,MATCH(I$166,ArchetypeDemand!$I$4:$AH$4,0)),ArchetypeDemand!$F$6:$F$50,$F169)*'SHWLP-Att'!$R$14</f>
        <v>4.2795082854002269</v>
      </c>
      <c r="J169" s="1143">
        <f>SUMIFS(INDEX(ArchetypeDemand!$I$6:$AH$50,,MATCH(J$166,ArchetypeDemand!$I$4:$AH$4,0)),ArchetypeDemand!$F$6:$F$50,$F169)*'SHWLP-Att'!$R$14</f>
        <v>1.5226886041462406</v>
      </c>
      <c r="K169" s="1143">
        <f>SUMIFS(INDEX(ArchetypeDemand!$I$6:$AH$50,,MATCH(K$166,ArchetypeDemand!$I$4:$AH$4,0)),ArchetypeDemand!$F$6:$F$50,$F169)*'SHWLP-Att'!$R$14</f>
        <v>1.5149213164533828</v>
      </c>
      <c r="L169" s="1143">
        <f>SUMIFS(INDEX(ArchetypeDemand!$I$6:$AH$50,,MATCH(L$166,ArchetypeDemand!$I$4:$AH$4,0)),ArchetypeDemand!$F$6:$F$50,$F169)*'SHWLP-Att'!$R$14</f>
        <v>0.58035707513558998</v>
      </c>
      <c r="M169" s="1143">
        <f>SUMIFS(INDEX(ArchetypeDemand!$I$6:$AH$50,,MATCH(M$166,ArchetypeDemand!$I$4:$AH$4,0)),ArchetypeDemand!$F$6:$F$50,$F169)*'SHWLP-Att'!$R$14</f>
        <v>3.2303592563441108</v>
      </c>
      <c r="N169" s="1143">
        <f>SUMIFS(INDEX(ArchetypeDemand!$I$6:$AH$50,,MATCH(N$166,ArchetypeDemand!$I$4:$AH$4,0)),ArchetypeDemand!$F$6:$F$50,$F169)*'SHWLP-Att'!$R$14</f>
        <v>3.3836878162534836</v>
      </c>
      <c r="O169" s="1143">
        <f>SUMIFS(INDEX(ArchetypeDemand!$I$6:$AH$50,,MATCH(O$166,ArchetypeDemand!$I$4:$AH$4,0)),ArchetypeDemand!$F$6:$F$50,$F169)*'SHWLP-Att'!$R$14</f>
        <v>1.107929141488496</v>
      </c>
      <c r="P169" s="1143">
        <f>SUMIFS(INDEX(ArchetypeDemand!$I$6:$AH$50,,MATCH(P$166,ArchetypeDemand!$I$4:$AH$4,0)),ArchetypeDemand!$F$6:$F$50,$F169)*'SHWLP-Att'!$R$14</f>
        <v>1.5255394912698221</v>
      </c>
      <c r="Q169" s="1143">
        <f>SUMIFS(INDEX(ArchetypeDemand!$I$6:$AH$50,,MATCH(Q$166,ArchetypeDemand!$I$4:$AH$4,0)),ArchetypeDemand!$F$6:$F$50,$F169)*'SHWLP-Att'!$R$14</f>
        <v>2.0893046985970569</v>
      </c>
      <c r="R169" s="1143">
        <f>SUMIFS(INDEX(ArchetypeDemand!$I$6:$AH$50,,MATCH(R$166,ArchetypeDemand!$I$4:$AH$4,0)),ArchetypeDemand!$F$6:$F$50,$F169)*'SHWLP-Att'!$R$14</f>
        <v>2.3772498402717606</v>
      </c>
      <c r="S169" s="1143">
        <f>SUMIFS(INDEX(ArchetypeDemand!$I$6:$AH$50,,MATCH(S$166,ArchetypeDemand!$I$4:$AH$4,0)),ArchetypeDemand!$F$6:$F$50,$F169)*'SHWLP-Att'!$R$14</f>
        <v>1.7128236388310325</v>
      </c>
      <c r="T169" s="1143">
        <f>SUMIFS(INDEX(ArchetypeDemand!$I$6:$AH$50,,MATCH(T$166,ArchetypeDemand!$I$4:$AH$4,0)),ArchetypeDemand!$F$6:$F$50,$F169)*'SHWLP-Att'!$R$14</f>
        <v>11.318418978363054</v>
      </c>
      <c r="U169" s="1143">
        <f>SUMIFS(INDEX(ArchetypeDemand!$I$6:$AH$50,,MATCH(U$166,ArchetypeDemand!$I$4:$AH$4,0)),ArchetypeDemand!$F$6:$F$50,$F169)*'SHWLP-Att'!$R$14</f>
        <v>1.7396041912648617</v>
      </c>
      <c r="V169" s="1143">
        <f>SUMIFS(INDEX(ArchetypeDemand!$I$6:$AH$50,,MATCH(V$166,ArchetypeDemand!$I$4:$AH$4,0)),ArchetypeDemand!$F$6:$F$50,$F169)*'SHWLP-Att'!$R$14</f>
        <v>3.9169881655581458</v>
      </c>
      <c r="W169" s="1143">
        <f>SUMIFS(INDEX(ArchetypeDemand!$I$6:$AH$50,,MATCH(W$166,ArchetypeDemand!$I$4:$AH$4,0)),ArchetypeDemand!$F$6:$F$50,$F169)*'SHWLP-Att'!$R$14</f>
        <v>2.4799076624300582</v>
      </c>
      <c r="X169" s="1143">
        <f>SUMIFS(INDEX(ArchetypeDemand!$I$6:$AH$50,,MATCH(X$166,ArchetypeDemand!$I$4:$AH$4,0)),ArchetypeDemand!$F$6:$F$50,$F169)*'SHWLP-Att'!$R$14</f>
        <v>2.572972957330768</v>
      </c>
      <c r="Y169" s="1143">
        <f>SUMIFS(INDEX(ArchetypeDemand!$I$6:$AH$50,,MATCH(Y$166,ArchetypeDemand!$I$4:$AH$4,0)),ArchetypeDemand!$F$6:$F$50,$F169)*'SHWLP-Att'!$R$14</f>
        <v>3.6062672455973712</v>
      </c>
      <c r="Z169" s="1143">
        <f>SUMIFS(INDEX(ArchetypeDemand!$I$6:$AH$50,,MATCH(Z$166,ArchetypeDemand!$I$4:$AH$4,0)),ArchetypeDemand!$F$6:$F$50,$F169)*'SHWLP-Att'!$R$14</f>
        <v>0.38237664103882724</v>
      </c>
      <c r="AA169" s="1143">
        <f>SUMIFS(INDEX(ArchetypeDemand!$I$6:$AH$50,,MATCH(AA$166,ArchetypeDemand!$I$4:$AH$4,0)),ArchetypeDemand!$F$6:$F$50,$F169)*'SHWLP-Att'!$R$14</f>
        <v>1.5680535924939638</v>
      </c>
      <c r="AB169" s="1143">
        <f>SUMIFS(INDEX(ArchetypeDemand!$I$6:$AH$50,,MATCH(AB$166,ArchetypeDemand!$I$4:$AH$4,0)),ArchetypeDemand!$F$6:$F$50,$F169)*'SHWLP-Att'!$R$14</f>
        <v>0.82725683589060062</v>
      </c>
      <c r="AC169" s="1143">
        <f>SUMIFS(INDEX(ArchetypeDemand!$I$6:$AH$50,,MATCH(AC$166,ArchetypeDemand!$I$4:$AH$4,0)),ArchetypeDemand!$F$6:$F$50,$F169)*'SHWLP-Att'!$R$14</f>
        <v>1.043434643077731</v>
      </c>
      <c r="AD169" s="1143">
        <f>SUMIFS(INDEX(ArchetypeDemand!$I$6:$AH$50,,MATCH(AD$166,ArchetypeDemand!$I$4:$AH$4,0)),ArchetypeDemand!$F$6:$F$50,$F169)*'SHWLP-Att'!$R$14</f>
        <v>1.1319392168754263</v>
      </c>
      <c r="AE169" s="1143">
        <f>SUMIFS(INDEX(ArchetypeDemand!$I$6:$AH$50,,MATCH(AE$166,ArchetypeDemand!$I$4:$AH$4,0)),ArchetypeDemand!$F$6:$F$50,$F169)*'SHWLP-Att'!$R$14</f>
        <v>2.308509541411353</v>
      </c>
      <c r="AF169" s="1143">
        <f>SUMIFS(INDEX(ArchetypeDemand!$I$6:$AH$50,,MATCH(AF$166,ArchetypeDemand!$I$4:$AH$4,0)),ArchetypeDemand!$F$6:$F$50,$F169)*'SHWLP-Att'!$R$14</f>
        <v>0.75376630232878172</v>
      </c>
      <c r="AO169" s="1136"/>
      <c r="AP169" s="1136"/>
      <c r="AQ169" s="1136"/>
      <c r="AR169" s="1136"/>
      <c r="AS169" s="1136"/>
      <c r="AT169" s="1136"/>
      <c r="AU169" s="1136"/>
      <c r="AW169" s="1136"/>
      <c r="AX169" s="1136"/>
      <c r="AY169" s="1136"/>
      <c r="AZ169" s="1136"/>
      <c r="BA169" s="1136"/>
      <c r="BB169" s="1136"/>
      <c r="BC169" s="1136"/>
      <c r="BD169" s="1136"/>
      <c r="BE169" s="1136"/>
      <c r="BF169" s="1136"/>
      <c r="BG169" s="1136"/>
      <c r="BH169" s="1136"/>
      <c r="BJ169" s="1136"/>
      <c r="BK169" s="1136"/>
      <c r="BL169" s="1136"/>
      <c r="BM169" s="1136"/>
      <c r="BN169" s="1136"/>
    </row>
    <row r="170" spans="3:66">
      <c r="C170" s="1141" t="s">
        <v>1108</v>
      </c>
      <c r="D170" s="1141" t="s">
        <v>1100</v>
      </c>
      <c r="E170" s="1141" t="s">
        <v>840</v>
      </c>
      <c r="F170" s="1141" t="s">
        <v>1104</v>
      </c>
      <c r="G170" s="1141">
        <f>SUMIFS(INDEX(ArchetypeDemand!$I$6:$AH$50,,MATCH($G$166,ArchetypeDemand!$I$4:$AH$4,0)),ArchetypeDemand!$F$6:$F$50,$F170)*'SHWLP-Att'!$R$14</f>
        <v>0.62473383068605248</v>
      </c>
      <c r="H170" s="1141">
        <f>SUMIFS(INDEX(ArchetypeDemand!$I$6:$AH$50,,MATCH(H$166,ArchetypeDemand!$I$4:$AH$4,0)),ArchetypeDemand!$F$6:$F$50,$F170)*'SHWLP-Att'!$R$14</f>
        <v>21.848703829255605</v>
      </c>
      <c r="I170" s="1141">
        <f>SUMIFS(INDEX(ArchetypeDemand!$I$6:$AH$50,,MATCH(I$166,ArchetypeDemand!$I$4:$AH$4,0)),ArchetypeDemand!$F$6:$F$50,$F170)*'SHWLP-Att'!$R$14</f>
        <v>2.4049993472896505</v>
      </c>
      <c r="J170" s="1141">
        <f>SUMIFS(INDEX(ArchetypeDemand!$I$6:$AH$50,,MATCH(J$166,ArchetypeDemand!$I$4:$AH$4,0)),ArchetypeDemand!$F$6:$F$50,$F170)*'SHWLP-Att'!$R$14</f>
        <v>0.88726342094585697</v>
      </c>
      <c r="K170" s="1141">
        <f>SUMIFS(INDEX(ArchetypeDemand!$I$6:$AH$50,,MATCH(K$166,ArchetypeDemand!$I$4:$AH$4,0)),ArchetypeDemand!$F$6:$F$50,$F170)*'SHWLP-Att'!$R$14</f>
        <v>0.56145933392095282</v>
      </c>
      <c r="L170" s="1141">
        <f>SUMIFS(INDEX(ArchetypeDemand!$I$6:$AH$50,,MATCH(L$166,ArchetypeDemand!$I$4:$AH$4,0)),ArchetypeDemand!$F$6:$F$50,$F170)*'SHWLP-Att'!$R$14</f>
        <v>0.35855822722601571</v>
      </c>
      <c r="M170" s="1141">
        <f>SUMIFS(INDEX(ArchetypeDemand!$I$6:$AH$50,,MATCH(M$166,ArchetypeDemand!$I$4:$AH$4,0)),ArchetypeDemand!$F$6:$F$50,$F170)*'SHWLP-Att'!$R$14</f>
        <v>1.282135370355258</v>
      </c>
      <c r="N170" s="1141">
        <f>SUMIFS(INDEX(ArchetypeDemand!$I$6:$AH$50,,MATCH(N$166,ArchetypeDemand!$I$4:$AH$4,0)),ArchetypeDemand!$F$6:$F$50,$F170)*'SHWLP-Att'!$R$14</f>
        <v>1.0113880066164258</v>
      </c>
      <c r="O170" s="1141">
        <f>SUMIFS(INDEX(ArchetypeDemand!$I$6:$AH$50,,MATCH(O$166,ArchetypeDemand!$I$4:$AH$4,0)),ArchetypeDemand!$F$6:$F$50,$F170)*'SHWLP-Att'!$R$14</f>
        <v>0.52251185087078944</v>
      </c>
      <c r="P170" s="1141">
        <f>SUMIFS(INDEX(ArchetypeDemand!$I$6:$AH$50,,MATCH(P$166,ArchetypeDemand!$I$4:$AH$4,0)),ArchetypeDemand!$F$6:$F$50,$F170)*'SHWLP-Att'!$R$14</f>
        <v>0.85232359972993144</v>
      </c>
      <c r="Q170" s="1141">
        <f>SUMIFS(INDEX(ArchetypeDemand!$I$6:$AH$50,,MATCH(Q$166,ArchetypeDemand!$I$4:$AH$4,0)),ArchetypeDemand!$F$6:$F$50,$F170)*'SHWLP-Att'!$R$14</f>
        <v>1.5110194563225194</v>
      </c>
      <c r="R170" s="1141">
        <f>SUMIFS(INDEX(ArchetypeDemand!$I$6:$AH$50,,MATCH(R$166,ArchetypeDemand!$I$4:$AH$4,0)),ArchetypeDemand!$F$6:$F$50,$F170)*'SHWLP-Att'!$R$14</f>
        <v>1.4487982599219322</v>
      </c>
      <c r="S170" s="1141">
        <f>SUMIFS(INDEX(ArchetypeDemand!$I$6:$AH$50,,MATCH(S$166,ArchetypeDemand!$I$4:$AH$4,0)),ArchetypeDemand!$F$6:$F$50,$F170)*'SHWLP-Att'!$R$14</f>
        <v>1.3328473653749322</v>
      </c>
      <c r="T170" s="1141">
        <f>SUMIFS(INDEX(ArchetypeDemand!$I$6:$AH$50,,MATCH(T$166,ArchetypeDemand!$I$4:$AH$4,0)),ArchetypeDemand!$F$6:$F$50,$F170)*'SHWLP-Att'!$R$14</f>
        <v>5.1652662444512867</v>
      </c>
      <c r="U170" s="1141">
        <f>SUMIFS(INDEX(ArchetypeDemand!$I$6:$AH$50,,MATCH(U$166,ArchetypeDemand!$I$4:$AH$4,0)),ArchetypeDemand!$F$6:$F$50,$F170)*'SHWLP-Att'!$R$14</f>
        <v>1.2041657980993714</v>
      </c>
      <c r="V170" s="1141">
        <f>SUMIFS(INDEX(ArchetypeDemand!$I$6:$AH$50,,MATCH(V$166,ArchetypeDemand!$I$4:$AH$4,0)),ArchetypeDemand!$F$6:$F$50,$F170)*'SHWLP-Att'!$R$14</f>
        <v>2.4273113739044629</v>
      </c>
      <c r="W170" s="1141">
        <f>SUMIFS(INDEX(ArchetypeDemand!$I$6:$AH$50,,MATCH(W$166,ArchetypeDemand!$I$4:$AH$4,0)),ArchetypeDemand!$F$6:$F$50,$F170)*'SHWLP-Att'!$R$14</f>
        <v>1.6340594424003971</v>
      </c>
      <c r="X170" s="1141">
        <f>SUMIFS(INDEX(ArchetypeDemand!$I$6:$AH$50,,MATCH(X$166,ArchetypeDemand!$I$4:$AH$4,0)),ArchetypeDemand!$F$6:$F$50,$F170)*'SHWLP-Att'!$R$14</f>
        <v>1.6671084819271007</v>
      </c>
      <c r="Y170" s="1141">
        <f>SUMIFS(INDEX(ArchetypeDemand!$I$6:$AH$50,,MATCH(Y$166,ArchetypeDemand!$I$4:$AH$4,0)),ArchetypeDemand!$F$6:$F$50,$F170)*'SHWLP-Att'!$R$14</f>
        <v>2.0168645892207957</v>
      </c>
      <c r="Z170" s="1141">
        <f>SUMIFS(INDEX(ArchetypeDemand!$I$6:$AH$50,,MATCH(Z$166,ArchetypeDemand!$I$4:$AH$4,0)),ArchetypeDemand!$F$6:$F$50,$F170)*'SHWLP-Att'!$R$14</f>
        <v>0.14060836646984454</v>
      </c>
      <c r="AA170" s="1141">
        <f>SUMIFS(INDEX(ArchetypeDemand!$I$6:$AH$50,,MATCH(AA$166,ArchetypeDemand!$I$4:$AH$4,0)),ArchetypeDemand!$F$6:$F$50,$F170)*'SHWLP-Att'!$R$14</f>
        <v>0.9440471768416594</v>
      </c>
      <c r="AB170" s="1141">
        <f>SUMIFS(INDEX(ArchetypeDemand!$I$6:$AH$50,,MATCH(AB$166,ArchetypeDemand!$I$4:$AH$4,0)),ArchetypeDemand!$F$6:$F$50,$F170)*'SHWLP-Att'!$R$14</f>
        <v>0.27921097311700999</v>
      </c>
      <c r="AC170" s="1141">
        <f>SUMIFS(INDEX(ArchetypeDemand!$I$6:$AH$50,,MATCH(AC$166,ArchetypeDemand!$I$4:$AH$4,0)),ArchetypeDemand!$F$6:$F$50,$F170)*'SHWLP-Att'!$R$14</f>
        <v>0.63407681374771041</v>
      </c>
      <c r="AD170" s="1141">
        <f>SUMIFS(INDEX(ArchetypeDemand!$I$6:$AH$50,,MATCH(AD$166,ArchetypeDemand!$I$4:$AH$4,0)),ArchetypeDemand!$F$6:$F$50,$F170)*'SHWLP-Att'!$R$14</f>
        <v>0.38801368963177368</v>
      </c>
      <c r="AE170" s="1141">
        <f>SUMIFS(INDEX(ArchetypeDemand!$I$6:$AH$50,,MATCH(AE$166,ArchetypeDemand!$I$4:$AH$4,0)),ArchetypeDemand!$F$6:$F$50,$F170)*'SHWLP-Att'!$R$14</f>
        <v>1.0511873746218579</v>
      </c>
      <c r="AF170" s="1141">
        <f>SUMIFS(INDEX(ArchetypeDemand!$I$6:$AH$50,,MATCH(AF$166,ArchetypeDemand!$I$4:$AH$4,0)),ArchetypeDemand!$F$6:$F$50,$F170)*'SHWLP-Att'!$R$14</f>
        <v>0.50558156727013182</v>
      </c>
      <c r="AO170" s="1136"/>
      <c r="AP170" s="1136"/>
      <c r="AQ170" s="1136"/>
      <c r="AR170" s="1136"/>
      <c r="AS170" s="1136"/>
      <c r="AT170" s="1136"/>
      <c r="AU170" s="1136"/>
      <c r="AW170" s="1136"/>
      <c r="AX170" s="1136"/>
      <c r="AY170" s="1136"/>
      <c r="AZ170" s="1136"/>
      <c r="BA170" s="1136"/>
      <c r="BB170" s="1136"/>
      <c r="BC170" s="1136"/>
      <c r="BD170" s="1136"/>
      <c r="BE170" s="1136"/>
      <c r="BF170" s="1136"/>
      <c r="BG170" s="1136"/>
      <c r="BH170" s="1136"/>
      <c r="BJ170" s="1136"/>
      <c r="BK170" s="1136"/>
      <c r="BL170" s="1136"/>
      <c r="BM170" s="1136"/>
      <c r="BN170" s="1136"/>
    </row>
    <row r="171" spans="3:66">
      <c r="C171" s="1143" t="s">
        <v>1108</v>
      </c>
      <c r="D171" s="1143" t="s">
        <v>1100</v>
      </c>
      <c r="E171" s="1143" t="s">
        <v>840</v>
      </c>
      <c r="F171" s="1143" t="s">
        <v>1105</v>
      </c>
      <c r="G171" s="1143">
        <f>SUMIFS(INDEX(ArchetypeDemand!$I$6:$AH$50,,MATCH($G$166,ArchetypeDemand!$I$4:$AH$4,0)),ArchetypeDemand!$F$6:$F$50,$F171)*'SHWLP-Att'!$R$14</f>
        <v>0.22151227237621809</v>
      </c>
      <c r="H171" s="1143">
        <f>SUMIFS(INDEX(ArchetypeDemand!$I$6:$AH$50,,MATCH($H$166,ArchetypeDemand!$I$4:$AH$4,0)),ArchetypeDemand!$F$6:$F$50,$F171)*'SHWLP-Att'!$R$14</f>
        <v>11.350750049372699</v>
      </c>
      <c r="I171" s="1143">
        <f>SUMIFS(INDEX(ArchetypeDemand!$I$6:$AH$50,,MATCH(I$166,ArchetypeDemand!$I$4:$AH$4,0)),ArchetypeDemand!$F$6:$F$50,$F171)*'SHWLP-Att'!$R$14</f>
        <v>0.75002255993326217</v>
      </c>
      <c r="J171" s="1143">
        <f>SUMIFS(INDEX(ArchetypeDemand!$I$6:$AH$50,,MATCH(J$166,ArchetypeDemand!$I$4:$AH$4,0)),ArchetypeDemand!$F$6:$F$50,$F171)*'SHWLP-Att'!$R$14</f>
        <v>0.41448376628942457</v>
      </c>
      <c r="K171" s="1143">
        <f>SUMIFS(INDEX(ArchetypeDemand!$I$6:$AH$50,,MATCH(K$166,ArchetypeDemand!$I$4:$AH$4,0)),ArchetypeDemand!$F$6:$F$50,$F171)*'SHWLP-Att'!$R$14</f>
        <v>0.44026562860468221</v>
      </c>
      <c r="L171" s="1143">
        <f>SUMIFS(INDEX(ArchetypeDemand!$I$6:$AH$50,,MATCH(L$166,ArchetypeDemand!$I$4:$AH$4,0)),ArchetypeDemand!$F$6:$F$50,$F171)*'SHWLP-Att'!$R$14</f>
        <v>0.14720282282787886</v>
      </c>
      <c r="M171" s="1143">
        <f>SUMIFS(INDEX(ArchetypeDemand!$I$6:$AH$50,,MATCH(M$166,ArchetypeDemand!$I$4:$AH$4,0)),ArchetypeDemand!$F$6:$F$50,$F171)*'SHWLP-Att'!$R$14</f>
        <v>0.51547769152971912</v>
      </c>
      <c r="N171" s="1143">
        <f>SUMIFS(INDEX(ArchetypeDemand!$I$6:$AH$50,,MATCH(N$166,ArchetypeDemand!$I$4:$AH$4,0)),ArchetypeDemand!$F$6:$F$50,$F171)*'SHWLP-Att'!$R$14</f>
        <v>0.35417171922873003</v>
      </c>
      <c r="O171" s="1143">
        <f>SUMIFS(INDEX(ArchetypeDemand!$I$6:$AH$50,,MATCH(O$166,ArchetypeDemand!$I$4:$AH$4,0)),ArchetypeDemand!$F$6:$F$50,$F171)*'SHWLP-Att'!$R$14</f>
        <v>0.6160199369810716</v>
      </c>
      <c r="P171" s="1143">
        <f>SUMIFS(INDEX(ArchetypeDemand!$I$6:$AH$50,,MATCH(P$166,ArchetypeDemand!$I$4:$AH$4,0)),ArchetypeDemand!$F$6:$F$50,$F171)*'SHWLP-Att'!$R$14</f>
        <v>0.42069484946963009</v>
      </c>
      <c r="Q171" s="1143">
        <f>SUMIFS(INDEX(ArchetypeDemand!$I$6:$AH$50,,MATCH(Q$166,ArchetypeDemand!$I$4:$AH$4,0)),ArchetypeDemand!$F$6:$F$50,$F171)*'SHWLP-Att'!$R$14</f>
        <v>0.66103985453106606</v>
      </c>
      <c r="R171" s="1143">
        <f>SUMIFS(INDEX(ArchetypeDemand!$I$6:$AH$50,,MATCH(R$166,ArchetypeDemand!$I$4:$AH$4,0)),ArchetypeDemand!$F$6:$F$50,$F171)*'SHWLP-Att'!$R$14</f>
        <v>0.77896828969740461</v>
      </c>
      <c r="S171" s="1143">
        <f>SUMIFS(INDEX(ArchetypeDemand!$I$6:$AH$50,,MATCH(S$166,ArchetypeDemand!$I$4:$AH$4,0)),ArchetypeDemand!$F$6:$F$50,$F171)*'SHWLP-Att'!$R$14</f>
        <v>0.57387162122225921</v>
      </c>
      <c r="T171" s="1143">
        <f>SUMIFS(INDEX(ArchetypeDemand!$I$6:$AH$50,,MATCH(T$166,ArchetypeDemand!$I$4:$AH$4,0)),ArchetypeDemand!$F$6:$F$50,$F171)*'SHWLP-Att'!$R$14</f>
        <v>2.5529037938570101</v>
      </c>
      <c r="U171" s="1143">
        <f>SUMIFS(INDEX(ArchetypeDemand!$I$6:$AH$50,,MATCH(U$166,ArchetypeDemand!$I$4:$AH$4,0)),ArchetypeDemand!$F$6:$F$50,$F171)*'SHWLP-Att'!$R$14</f>
        <v>0.61440756794607809</v>
      </c>
      <c r="V171" s="1143">
        <f>SUMIFS(INDEX(ArchetypeDemand!$I$6:$AH$50,,MATCH(V$166,ArchetypeDemand!$I$4:$AH$4,0)),ArchetypeDemand!$F$6:$F$50,$F171)*'SHWLP-Att'!$R$14</f>
        <v>1.0183972248396085</v>
      </c>
      <c r="W171" s="1143">
        <f>SUMIFS(INDEX(ArchetypeDemand!$I$6:$AH$50,,MATCH(W$166,ArchetypeDemand!$I$4:$AH$4,0)),ArchetypeDemand!$F$6:$F$50,$F171)*'SHWLP-Att'!$R$14</f>
        <v>0.91966402404898595</v>
      </c>
      <c r="X171" s="1143">
        <f>SUMIFS(INDEX(ArchetypeDemand!$I$6:$AH$50,,MATCH(X$166,ArchetypeDemand!$I$4:$AH$4,0)),ArchetypeDemand!$F$6:$F$50,$F171)*'SHWLP-Att'!$R$14</f>
        <v>0.62721844378827041</v>
      </c>
      <c r="Y171" s="1143">
        <f>SUMIFS(INDEX(ArchetypeDemand!$I$6:$AH$50,,MATCH(Y$166,ArchetypeDemand!$I$4:$AH$4,0)),ArchetypeDemand!$F$6:$F$50,$F171)*'SHWLP-Att'!$R$14</f>
        <v>0.85350686480608373</v>
      </c>
      <c r="Z171" s="1143">
        <f>SUMIFS(INDEX(ArchetypeDemand!$I$6:$AH$50,,MATCH(Z$166,ArchetypeDemand!$I$4:$AH$4,0)),ArchetypeDemand!$F$6:$F$50,$F171)*'SHWLP-Att'!$R$14</f>
        <v>8.8270807839402388E-2</v>
      </c>
      <c r="AA171" s="1143">
        <f>SUMIFS(INDEX(ArchetypeDemand!$I$6:$AH$50,,MATCH(AA$166,ArchetypeDemand!$I$4:$AH$4,0)),ArchetypeDemand!$F$6:$F$50,$F171)*'SHWLP-Att'!$R$14</f>
        <v>0.36193346356726158</v>
      </c>
      <c r="AB171" s="1143">
        <f>SUMIFS(INDEX(ArchetypeDemand!$I$6:$AH$50,,MATCH(AB$166,ArchetypeDemand!$I$4:$AH$4,0)),ArchetypeDemand!$F$6:$F$50,$F171)*'SHWLP-Att'!$R$14</f>
        <v>0.19525902511899007</v>
      </c>
      <c r="AC171" s="1143">
        <f>SUMIFS(INDEX(ArchetypeDemand!$I$6:$AH$50,,MATCH(AC$166,ArchetypeDemand!$I$4:$AH$4,0)),ArchetypeDemand!$F$6:$F$50,$F171)*'SHWLP-Att'!$R$14</f>
        <v>0.34270770970313053</v>
      </c>
      <c r="AD171" s="1143">
        <f>SUMIFS(INDEX(ArchetypeDemand!$I$6:$AH$50,,MATCH(AD$166,ArchetypeDemand!$I$4:$AH$4,0)),ArchetypeDemand!$F$6:$F$50,$F171)*'SHWLP-Att'!$R$14</f>
        <v>0.20517270638802426</v>
      </c>
      <c r="AE171" s="1143">
        <f>SUMIFS(INDEX(ArchetypeDemand!$I$6:$AH$50,,MATCH(AE$166,ArchetypeDemand!$I$4:$AH$4,0)),ArchetypeDemand!$F$6:$F$50,$F171)*'SHWLP-Att'!$R$14</f>
        <v>0.46880655403173771</v>
      </c>
      <c r="AF171" s="1143">
        <f>SUMIFS(INDEX(ArchetypeDemand!$I$6:$AH$50,,MATCH(AF$166,ArchetypeDemand!$I$4:$AH$4,0)),ArchetypeDemand!$F$6:$F$50,$F171)*'SHWLP-Att'!$R$14</f>
        <v>0.19887292088760808</v>
      </c>
    </row>
    <row r="172" spans="3:66">
      <c r="C172" s="1141" t="s">
        <v>1108</v>
      </c>
      <c r="D172" s="1141" t="s">
        <v>1100</v>
      </c>
      <c r="E172" s="1141" t="s">
        <v>840</v>
      </c>
      <c r="F172" s="1141" t="s">
        <v>1106</v>
      </c>
      <c r="G172" s="1141">
        <f>SUMIFS(INDEX(ArchetypeDemand!$I$6:$AH$50,,MATCH($G$166,ArchetypeDemand!$I$4:$AH$4,0)),ArchetypeDemand!$F$6:$F$50,$F172)*'SHWLP-Att'!$R$14</f>
        <v>0.11162141850207864</v>
      </c>
      <c r="H172" s="1141">
        <f>SUMIFS(INDEX(ArchetypeDemand!$I$6:$AH$50,,MATCH($H$166,ArchetypeDemand!$I$4:$AH$4,0)),ArchetypeDemand!$F$6:$F$50,$F172)*'SHWLP-Att'!$R$14</f>
        <v>5.2543663087449195</v>
      </c>
      <c r="I172" s="1141">
        <f>SUMIFS(INDEX(ArchetypeDemand!$I$6:$AH$50,,MATCH(I$166,ArchetypeDemand!$I$4:$AH$4,0)),ArchetypeDemand!$F$6:$F$50,$F172)*'SHWLP-Att'!$R$14</f>
        <v>0.26497147372824736</v>
      </c>
      <c r="J172" s="1141">
        <f>SUMIFS(INDEX(ArchetypeDemand!$I$6:$AH$50,,MATCH(J$166,ArchetypeDemand!$I$4:$AH$4,0)),ArchetypeDemand!$F$6:$F$50,$F172)*'SHWLP-Att'!$R$14</f>
        <v>0.18887867830910487</v>
      </c>
      <c r="K172" s="1141">
        <f>SUMIFS(INDEX(ArchetypeDemand!$I$6:$AH$50,,MATCH(K$166,ArchetypeDemand!$I$4:$AH$4,0)),ArchetypeDemand!$F$6:$F$50,$F172)*'SHWLP-Att'!$R$14</f>
        <v>0.19841447330539883</v>
      </c>
      <c r="L172" s="1141">
        <f>SUMIFS(INDEX(ArchetypeDemand!$I$6:$AH$50,,MATCH(L$166,ArchetypeDemand!$I$4:$AH$4,0)),ArchetypeDemand!$F$6:$F$50,$F172)*'SHWLP-Att'!$R$14</f>
        <v>6.9622956742915673E-2</v>
      </c>
      <c r="M172" s="1141">
        <f>SUMIFS(INDEX(ArchetypeDemand!$I$6:$AH$50,,MATCH(M$166,ArchetypeDemand!$I$4:$AH$4,0)),ArchetypeDemand!$F$6:$F$50,$F172)*'SHWLP-Att'!$R$14</f>
        <v>0.23223217394081597</v>
      </c>
      <c r="N172" s="1141">
        <f>SUMIFS(INDEX(ArchetypeDemand!$I$6:$AH$50,,MATCH(N$166,ArchetypeDemand!$I$4:$AH$4,0)),ArchetypeDemand!$F$6:$F$50,$F172)*'SHWLP-Att'!$R$14</f>
        <v>0.17383231363719823</v>
      </c>
      <c r="O172" s="1141">
        <f>SUMIFS(INDEX(ArchetypeDemand!$I$6:$AH$50,,MATCH(O$166,ArchetypeDemand!$I$4:$AH$4,0)),ArchetypeDemand!$F$6:$F$50,$F172)*'SHWLP-Att'!$R$14</f>
        <v>0.29752572853271625</v>
      </c>
      <c r="P172" s="1141">
        <f>SUMIFS(INDEX(ArchetypeDemand!$I$6:$AH$50,,MATCH(P$166,ArchetypeDemand!$I$4:$AH$4,0)),ArchetypeDemand!$F$6:$F$50,$F172)*'SHWLP-Att'!$R$14</f>
        <v>0.19004160898071165</v>
      </c>
      <c r="Q172" s="1141">
        <f>SUMIFS(INDEX(ArchetypeDemand!$I$6:$AH$50,,MATCH(Q$166,ArchetypeDemand!$I$4:$AH$4,0)),ArchetypeDemand!$F$6:$F$50,$F172)*'SHWLP-Att'!$R$14</f>
        <v>0.26970027247459027</v>
      </c>
      <c r="R172" s="1141">
        <f>SUMIFS(INDEX(ArchetypeDemand!$I$6:$AH$50,,MATCH(R$166,ArchetypeDemand!$I$4:$AH$4,0)),ArchetypeDemand!$F$6:$F$50,$F172)*'SHWLP-Att'!$R$14</f>
        <v>0.31344939147186396</v>
      </c>
      <c r="S172" s="1141">
        <f>SUMIFS(INDEX(ArchetypeDemand!$I$6:$AH$50,,MATCH(S$166,ArchetypeDemand!$I$4:$AH$4,0)),ArchetypeDemand!$F$6:$F$50,$F172)*'SHWLP-Att'!$R$14</f>
        <v>0.21391980433646768</v>
      </c>
      <c r="T172" s="1141">
        <f>SUMIFS(INDEX(ArchetypeDemand!$I$6:$AH$50,,MATCH(T$166,ArchetypeDemand!$I$4:$AH$4,0)),ArchetypeDemand!$F$6:$F$50,$F172)*'SHWLP-Att'!$R$14</f>
        <v>1.1242595553716448</v>
      </c>
      <c r="U172" s="1141">
        <f>SUMIFS(INDEX(ArchetypeDemand!$I$6:$AH$50,,MATCH(U$166,ArchetypeDemand!$I$4:$AH$4,0)),ArchetypeDemand!$F$6:$F$50,$F172)*'SHWLP-Att'!$R$14</f>
        <v>0.23553811668660943</v>
      </c>
      <c r="V172" s="1141">
        <f>SUMIFS(INDEX(ArchetypeDemand!$I$6:$AH$50,,MATCH(V$166,ArchetypeDemand!$I$4:$AH$4,0)),ArchetypeDemand!$F$6:$F$50,$F172)*'SHWLP-Att'!$R$14</f>
        <v>0.42006423248945163</v>
      </c>
      <c r="W172" s="1141">
        <f>SUMIFS(INDEX(ArchetypeDemand!$I$6:$AH$50,,MATCH(W$166,ArchetypeDemand!$I$4:$AH$4,0)),ArchetypeDemand!$F$6:$F$50,$F172)*'SHWLP-Att'!$R$14</f>
        <v>0.44390599951347426</v>
      </c>
      <c r="X172" s="1141">
        <f>SUMIFS(INDEX(ArchetypeDemand!$I$6:$AH$50,,MATCH(X$166,ArchetypeDemand!$I$4:$AH$4,0)),ArchetypeDemand!$F$6:$F$50,$F172)*'SHWLP-Att'!$R$14</f>
        <v>0.27705679569363634</v>
      </c>
      <c r="Y172" s="1141">
        <f>SUMIFS(INDEX(ArchetypeDemand!$I$6:$AH$50,,MATCH(Y$166,ArchetypeDemand!$I$4:$AH$4,0)),ArchetypeDemand!$F$6:$F$50,$F172)*'SHWLP-Att'!$R$14</f>
        <v>0.38589657362842861</v>
      </c>
      <c r="Z172" s="1141">
        <f>SUMIFS(INDEX(ArchetypeDemand!$I$6:$AH$50,,MATCH(Z$166,ArchetypeDemand!$I$4:$AH$4,0)),ArchetypeDemand!$F$6:$F$50,$F172)*'SHWLP-Att'!$R$14</f>
        <v>6.5617237685927449E-2</v>
      </c>
      <c r="AA172" s="1141">
        <f>SUMIFS(INDEX(ArchetypeDemand!$I$6:$AH$50,,MATCH(AA$166,ArchetypeDemand!$I$4:$AH$4,0)),ArchetypeDemand!$F$6:$F$50,$F172)*'SHWLP-Att'!$R$14</f>
        <v>0.19143990737810745</v>
      </c>
      <c r="AB172" s="1141">
        <f>SUMIFS(INDEX(ArchetypeDemand!$I$6:$AH$50,,MATCH(AB$166,ArchetypeDemand!$I$4:$AH$4,0)),ArchetypeDemand!$F$6:$F$50,$F172)*'SHWLP-Att'!$R$14</f>
        <v>0.10328919444700201</v>
      </c>
      <c r="AC172" s="1141">
        <f>SUMIFS(INDEX(ArchetypeDemand!$I$6:$AH$50,,MATCH(AC$166,ArchetypeDemand!$I$4:$AH$4,0)),ArchetypeDemand!$F$6:$F$50,$F172)*'SHWLP-Att'!$R$14</f>
        <v>0.14320768946858803</v>
      </c>
      <c r="AD172" s="1141">
        <f>SUMIFS(INDEX(ArchetypeDemand!$I$6:$AH$50,,MATCH(AD$166,ArchetypeDemand!$I$4:$AH$4,0)),ArchetypeDemand!$F$6:$F$50,$F172)*'SHWLP-Att'!$R$14</f>
        <v>9.2118357970133319E-2</v>
      </c>
      <c r="AE172" s="1141">
        <f>SUMIFS(INDEX(ArchetypeDemand!$I$6:$AH$50,,MATCH(AE$166,ArchetypeDemand!$I$4:$AH$4,0)),ArchetypeDemand!$F$6:$F$50,$F172)*'SHWLP-Att'!$R$14</f>
        <v>0.21163839098764681</v>
      </c>
      <c r="AF172" s="1141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45" t="s">
        <v>1108</v>
      </c>
      <c r="D173" s="1145" t="s">
        <v>1100</v>
      </c>
      <c r="E173" s="1145" t="s">
        <v>840</v>
      </c>
      <c r="F173" s="1145" t="s">
        <v>1107</v>
      </c>
      <c r="G173" s="1145">
        <f>SUMIFS(INDEX(ArchetypeDemand!$I$6:$AH$50,,MATCH($G$166,ArchetypeDemand!$I$4:$AH$4,0)),ArchetypeDemand!$F$6:$F$50,$F173)*'SHWLP-Att'!$R$14</f>
        <v>0.10469915999032182</v>
      </c>
      <c r="H173" s="1145">
        <f>SUMIFS(INDEX(ArchetypeDemand!$I$6:$AH$50,,MATCH($H$166,ArchetypeDemand!$I$4:$AH$4,0)),ArchetypeDemand!$F$6:$F$50,$F173)*'SHWLP-Att'!$R$14</f>
        <v>4.4567323258317897</v>
      </c>
      <c r="I173" s="1145">
        <f>SUMIFS(INDEX(ArchetypeDemand!$I$6:$AH$50,,MATCH(I$166,ArchetypeDemand!$I$4:$AH$4,0)),ArchetypeDemand!$F$6:$F$50,$F173)*'SHWLP-Att'!$R$14</f>
        <v>0.28577501918625026</v>
      </c>
      <c r="J173" s="1145">
        <f>SUMIFS(INDEX(ArchetypeDemand!$I$6:$AH$50,,MATCH(J$166,ArchetypeDemand!$I$4:$AH$4,0)),ArchetypeDemand!$F$6:$F$50,$F173)*'SHWLP-Att'!$R$14</f>
        <v>0.19937193821516624</v>
      </c>
      <c r="K173" s="1145">
        <f>SUMIFS(INDEX(ArchetypeDemand!$I$6:$AH$50,,MATCH(K$166,ArchetypeDemand!$I$4:$AH$4,0)),ArchetypeDemand!$F$6:$F$50,$F173)*'SHWLP-Att'!$R$14</f>
        <v>0.22147345263548573</v>
      </c>
      <c r="L173" s="1145">
        <f>SUMIFS(INDEX(ArchetypeDemand!$I$6:$AH$50,,MATCH(L$166,ArchetypeDemand!$I$4:$AH$4,0)),ArchetypeDemand!$F$6:$F$50,$F173)*'SHWLP-Att'!$R$14</f>
        <v>6.3655274736380052E-2</v>
      </c>
      <c r="M173" s="1145">
        <f>SUMIFS(INDEX(ArchetypeDemand!$I$6:$AH$50,,MATCH(M$166,ArchetypeDemand!$I$4:$AH$4,0)),ArchetypeDemand!$F$6:$F$50,$F173)*'SHWLP-Att'!$R$14</f>
        <v>0.34154648175814567</v>
      </c>
      <c r="N173" s="1145">
        <f>SUMIFS(INDEX(ArchetypeDemand!$I$6:$AH$50,,MATCH(N$166,ArchetypeDemand!$I$4:$AH$4,0)),ArchetypeDemand!$F$6:$F$50,$F173)*'SHWLP-Att'!$R$14</f>
        <v>0.16407167570569775</v>
      </c>
      <c r="O173" s="1145">
        <f>SUMIFS(INDEX(ArchetypeDemand!$I$6:$AH$50,,MATCH(O$166,ArchetypeDemand!$I$4:$AH$4,0)),ArchetypeDemand!$F$6:$F$50,$F173)*'SHWLP-Att'!$R$14</f>
        <v>0.28732484641159456</v>
      </c>
      <c r="P173" s="1145">
        <f>SUMIFS(INDEX(ArchetypeDemand!$I$6:$AH$50,,MATCH(P$166,ArchetypeDemand!$I$4:$AH$4,0)),ArchetypeDemand!$F$6:$F$50,$F173)*'SHWLP-Att'!$R$14</f>
        <v>0.26605825257299631</v>
      </c>
      <c r="Q173" s="1145">
        <f>SUMIFS(INDEX(ArchetypeDemand!$I$6:$AH$50,,MATCH(Q$166,ArchetypeDemand!$I$4:$AH$4,0)),ArchetypeDemand!$F$6:$F$50,$F173)*'SHWLP-Att'!$R$14</f>
        <v>0.32005097029332152</v>
      </c>
      <c r="R173" s="1145">
        <f>SUMIFS(INDEX(ArchetypeDemand!$I$6:$AH$50,,MATCH(R$166,ArchetypeDemand!$I$4:$AH$4,0)),ArchetypeDemand!$F$6:$F$50,$F173)*'SHWLP-Att'!$R$14</f>
        <v>0.34293225502614821</v>
      </c>
      <c r="S173" s="1145">
        <f>SUMIFS(INDEX(ArchetypeDemand!$I$6:$AH$50,,MATCH(S$166,ArchetypeDemand!$I$4:$AH$4,0)),ArchetypeDemand!$F$6:$F$50,$F173)*'SHWLP-Att'!$R$14</f>
        <v>0.21050099467812231</v>
      </c>
      <c r="T173" s="1145">
        <f>SUMIFS(INDEX(ArchetypeDemand!$I$6:$AH$50,,MATCH(T$166,ArchetypeDemand!$I$4:$AH$4,0)),ArchetypeDemand!$F$6:$F$50,$F173)*'SHWLP-Att'!$R$14</f>
        <v>1.3457294144113767</v>
      </c>
      <c r="U173" s="1145">
        <f>SUMIFS(INDEX(ArchetypeDemand!$I$6:$AH$50,,MATCH(U$166,ArchetypeDemand!$I$4:$AH$4,0)),ArchetypeDemand!$F$6:$F$50,$F173)*'SHWLP-Att'!$R$14</f>
        <v>0.26383920822647333</v>
      </c>
      <c r="V173" s="1145">
        <f>SUMIFS(INDEX(ArchetypeDemand!$I$6:$AH$50,,MATCH(V$166,ArchetypeDemand!$I$4:$AH$4,0)),ArchetypeDemand!$F$6:$F$50,$F173)*'SHWLP-Att'!$R$14</f>
        <v>0.44862663047818335</v>
      </c>
      <c r="W173" s="1145">
        <f>SUMIFS(INDEX(ArchetypeDemand!$I$6:$AH$50,,MATCH(W$166,ArchetypeDemand!$I$4:$AH$4,0)),ArchetypeDemand!$F$6:$F$50,$F173)*'SHWLP-Att'!$R$14</f>
        <v>0.55260735474741152</v>
      </c>
      <c r="X173" s="1145">
        <f>SUMIFS(INDEX(ArchetypeDemand!$I$6:$AH$50,,MATCH(X$166,ArchetypeDemand!$I$4:$AH$4,0)),ArchetypeDemand!$F$6:$F$50,$F173)*'SHWLP-Att'!$R$14</f>
        <v>0.3136092218941352</v>
      </c>
      <c r="Y173" s="1145">
        <f>SUMIFS(INDEX(ArchetypeDemand!$I$6:$AH$50,,MATCH(Y$166,ArchetypeDemand!$I$4:$AH$4,0)),ArchetypeDemand!$F$6:$F$50,$F173)*'SHWLP-Att'!$R$14</f>
        <v>0.37219889843231546</v>
      </c>
      <c r="Z173" s="1145">
        <f>SUMIFS(INDEX(ArchetypeDemand!$I$6:$AH$50,,MATCH(Z$166,ArchetypeDemand!$I$4:$AH$4,0)),ArchetypeDemand!$F$6:$F$50,$F173)*'SHWLP-Att'!$R$14</f>
        <v>6.2102028524181327E-2</v>
      </c>
      <c r="AA173" s="1145">
        <f>SUMIFS(INDEX(ArchetypeDemand!$I$6:$AH$50,,MATCH(AA$166,ArchetypeDemand!$I$4:$AH$4,0)),ArchetypeDemand!$F$6:$F$50,$F173)*'SHWLP-Att'!$R$14</f>
        <v>0.27230256545639192</v>
      </c>
      <c r="AB173" s="1145">
        <f>SUMIFS(INDEX(ArchetypeDemand!$I$6:$AH$50,,MATCH(AB$166,ArchetypeDemand!$I$4:$AH$4,0)),ArchetypeDemand!$F$6:$F$50,$F173)*'SHWLP-Att'!$R$14</f>
        <v>9.9987713345956283E-2</v>
      </c>
      <c r="AC173" s="1145">
        <f>SUMIFS(INDEX(ArchetypeDemand!$I$6:$AH$50,,MATCH(AC$166,ArchetypeDemand!$I$4:$AH$4,0)),ArchetypeDemand!$F$6:$F$50,$F173)*'SHWLP-Att'!$R$14</f>
        <v>0.17383071740526723</v>
      </c>
      <c r="AD173" s="1145">
        <f>SUMIFS(INDEX(ArchetypeDemand!$I$6:$AH$50,,MATCH(AD$166,ArchetypeDemand!$I$4:$AH$4,0)),ArchetypeDemand!$F$6:$F$50,$F173)*'SHWLP-Att'!$R$14</f>
        <v>0.12515069845437307</v>
      </c>
      <c r="AE173" s="1145">
        <f>SUMIFS(INDEX(ArchetypeDemand!$I$6:$AH$50,,MATCH(AE$166,ArchetypeDemand!$I$4:$AH$4,0)),ArchetypeDemand!$F$6:$F$50,$F173)*'SHWLP-Att'!$R$14</f>
        <v>0.26717470635319951</v>
      </c>
      <c r="AF173" s="1145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8" t="s">
        <v>1110</v>
      </c>
      <c r="D174" s="1148" t="s">
        <v>1100</v>
      </c>
      <c r="E174" s="1148" t="s">
        <v>840</v>
      </c>
      <c r="F174" s="1148" t="s">
        <v>936</v>
      </c>
      <c r="G174" s="1148">
        <f>SUM(ArchetypeDemand!I6:I46)*'SHWLP-Att'!$R$40</f>
        <v>2.6888265220283416</v>
      </c>
      <c r="H174" s="1148">
        <f>SUM(ArchetypeDemand!J6:J46)*'SHWLP-Att'!$R$40</f>
        <v>89.377341612113028</v>
      </c>
      <c r="I174" s="1148">
        <f>SUM(ArchetypeDemand!K6:K46)*'SHWLP-Att'!$R$40</f>
        <v>11.373954121209376</v>
      </c>
      <c r="J174" s="1148">
        <f>SUM(ArchetypeDemand!L6:L46)*'SHWLP-Att'!$R$40</f>
        <v>3.7298049123416446</v>
      </c>
      <c r="K174" s="1148">
        <f>SUM(ArchetypeDemand!M6:M46)*'SHWLP-Att'!$R$40</f>
        <v>3.4322606922635992</v>
      </c>
      <c r="L174" s="1148">
        <f>SUM(ArchetypeDemand!N6:N46)*'SHWLP-Att'!$R$40</f>
        <v>1.4152592410945761</v>
      </c>
      <c r="M174" s="1148">
        <f>SUM(ArchetypeDemand!O6:O46)*'SHWLP-Att'!$R$40</f>
        <v>7.2427284315285769</v>
      </c>
      <c r="N174" s="1148">
        <f>SUM(ArchetypeDemand!P6:P46)*'SHWLP-Att'!$R$40</f>
        <v>8.0817660876924986</v>
      </c>
      <c r="O174" s="1148">
        <f>SUM(ArchetypeDemand!Q6:Q46)*'SHWLP-Att'!$R$40</f>
        <v>3.0531730150813723</v>
      </c>
      <c r="P174" s="1148">
        <f>SUM(ArchetypeDemand!R6:R46)*'SHWLP-Att'!$R$40</f>
        <v>3.6569755520408469</v>
      </c>
      <c r="Q174" s="1148">
        <f>SUM(ArchetypeDemand!S6:S46)*'SHWLP-Att'!$R$40</f>
        <v>5.4822442653396912</v>
      </c>
      <c r="R174" s="1148">
        <f>SUM(ArchetypeDemand!T6:T46)*'SHWLP-Att'!$R$40</f>
        <v>6.9081071912255387</v>
      </c>
      <c r="S174" s="1148">
        <f>SUM(ArchetypeDemand!U6:U46)*'SHWLP-Att'!$R$40</f>
        <v>4.5082260239079694</v>
      </c>
      <c r="T174" s="1148">
        <f>SUM(ArchetypeDemand!V6:V46)*'SHWLP-Att'!$R$40</f>
        <v>27.267914047457232</v>
      </c>
      <c r="U174" s="1148">
        <f>SUM(ArchetypeDemand!W6:W46)*'SHWLP-Att'!$R$40</f>
        <v>4.6775074186812429</v>
      </c>
      <c r="V174" s="1148">
        <f>SUM(ArchetypeDemand!X6:X46)*'SHWLP-Att'!$R$40</f>
        <v>9.4511938812581509</v>
      </c>
      <c r="W174" s="1148">
        <f>SUM(ArchetypeDemand!Y6:Y46)*'SHWLP-Att'!$R$40</f>
        <v>6.5463793657760041</v>
      </c>
      <c r="X174" s="1148">
        <f>SUM(ArchetypeDemand!Z6:Z46)*'SHWLP-Att'!$R$40</f>
        <v>6.4912138604240521</v>
      </c>
      <c r="Y174" s="1148">
        <f>SUM(ArchetypeDemand!AA6:AA46)*'SHWLP-Att'!$R$40</f>
        <v>8.2267100547388825</v>
      </c>
      <c r="Z174" s="1148">
        <f>SUM(ArchetypeDemand!AB6:AB46)*'SHWLP-Att'!$R$40</f>
        <v>0.81635930795287803</v>
      </c>
      <c r="AA174" s="1148">
        <f>SUM(ArchetypeDemand!AC6:AC46)*'SHWLP-Att'!$R$40</f>
        <v>3.7331622849639201</v>
      </c>
      <c r="AB174" s="1148">
        <f>SUM(ArchetypeDemand!AD6:AD46)*'SHWLP-Att'!$R$40</f>
        <v>1.6019271085223483</v>
      </c>
      <c r="AC174" s="1148">
        <f>SUM(ArchetypeDemand!AE6:AE46)*'SHWLP-Att'!$R$40</f>
        <v>2.6507171062490991</v>
      </c>
      <c r="AD174" s="1148">
        <f>SUM(ArchetypeDemand!AF6:AF46)*'SHWLP-Att'!$R$40</f>
        <v>2.2980605426407679</v>
      </c>
      <c r="AE174" s="1148">
        <f>SUM(ArchetypeDemand!AG6:AG46)*'SHWLP-Att'!$R$40</f>
        <v>4.7356181501268555</v>
      </c>
      <c r="AF174" s="1148">
        <f>SUM(ArchetypeDemand!AH6:AH46)*'SHWLP-Att'!$R$40</f>
        <v>1.9737104713039604</v>
      </c>
    </row>
    <row r="175" spans="3:66" ht="15">
      <c r="C175" s="1144" t="s">
        <v>1111</v>
      </c>
      <c r="D175" s="1144"/>
      <c r="E175" s="1144"/>
      <c r="F175" s="1144"/>
      <c r="G175" s="1144"/>
      <c r="H175" s="1144"/>
      <c r="I175" s="1144"/>
      <c r="J175" s="1144"/>
      <c r="K175" s="1144"/>
      <c r="L175" s="1144"/>
      <c r="M175" s="1144"/>
      <c r="N175" s="1144"/>
      <c r="O175" s="1144"/>
      <c r="P175" s="1144"/>
      <c r="Q175" s="1144"/>
      <c r="R175" s="1144"/>
      <c r="S175" s="1144"/>
      <c r="T175" s="1144"/>
      <c r="U175" s="1144"/>
      <c r="V175" s="1144"/>
      <c r="W175" s="1144"/>
      <c r="X175" s="1144"/>
      <c r="Y175" s="1144"/>
      <c r="Z175" s="1144"/>
      <c r="AA175" s="1144"/>
      <c r="AB175" s="1144"/>
      <c r="AC175" s="1144"/>
      <c r="AD175" s="1144"/>
      <c r="AE175" s="1144"/>
      <c r="AF175" s="1144"/>
    </row>
    <row r="176" spans="3:66">
      <c r="C176" s="1152" t="s">
        <v>1123</v>
      </c>
      <c r="D176" s="1141" t="s">
        <v>1100</v>
      </c>
      <c r="E176" s="1141" t="s">
        <v>839</v>
      </c>
      <c r="F176" s="1141" t="s">
        <v>1102</v>
      </c>
      <c r="G176" s="1141">
        <f>SUMIFS(INDEX(ArchetypeDemand!$I$6:$AH$50,,MATCH($G$166,ArchetypeDemand!$I$4:$AH$4,0)),ArchetypeDemand!$F$6:$F$50,$F176)*'SHWLP-Att'!$R$16</f>
        <v>0.81278066443864616</v>
      </c>
      <c r="H176" s="1141">
        <f>SUMIFS(INDEX(ArchetypeDemand!$I$6:$AH$50,,MATCH(H$166,ArchetypeDemand!$I$4:$AH$4,0)),ArchetypeDemand!$F$6:$F$50,$F176)*'SHWLP-Att'!$R$16</f>
        <v>30.948951060772327</v>
      </c>
      <c r="I176" s="1141">
        <f>SUMIFS(INDEX(ArchetypeDemand!$I$6:$AH$50,,MATCH(I$166,ArchetypeDemand!$I$4:$AH$4,0)),ArchetypeDemand!$F$6:$F$50,$F176)*'SHWLP-Att'!$R$16</f>
        <v>6.2407254047170966</v>
      </c>
      <c r="J176" s="1141">
        <f>SUMIFS(INDEX(ArchetypeDemand!$I$6:$AH$50,,MATCH(J$166,ArchetypeDemand!$I$4:$AH$4,0)),ArchetypeDemand!$F$6:$F$50,$F176)*'SHWLP-Att'!$R$16</f>
        <v>0.96942282624178466</v>
      </c>
      <c r="K176" s="1141">
        <f>SUMIFS(INDEX(ArchetypeDemand!$I$6:$AH$50,,MATCH(K$166,ArchetypeDemand!$I$4:$AH$4,0)),ArchetypeDemand!$F$6:$F$50,$F176)*'SHWLP-Att'!$R$16</f>
        <v>0.92809329155661635</v>
      </c>
      <c r="L176" s="1141">
        <f>SUMIFS(INDEX(ArchetypeDemand!$I$6:$AH$50,,MATCH(L$166,ArchetypeDemand!$I$4:$AH$4,0)),ArchetypeDemand!$F$6:$F$50,$F176)*'SHWLP-Att'!$R$16</f>
        <v>0.36719882931207548</v>
      </c>
      <c r="M176" s="1141">
        <f>SUMIFS(INDEX(ArchetypeDemand!$I$6:$AH$50,,MATCH(M$166,ArchetypeDemand!$I$4:$AH$4,0)),ArchetypeDemand!$F$6:$F$50,$F176)*'SHWLP-Att'!$R$16</f>
        <v>3.0369467531644432</v>
      </c>
      <c r="N176" s="1141">
        <f>SUMIFS(INDEX(ArchetypeDemand!$I$6:$AH$50,,MATCH(N$166,ArchetypeDemand!$I$4:$AH$4,0)),ArchetypeDemand!$F$6:$F$50,$F176)*'SHWLP-Att'!$R$16</f>
        <v>5.4981373326498169</v>
      </c>
      <c r="O176" s="1141">
        <f>SUMIFS(INDEX(ArchetypeDemand!$I$6:$AH$50,,MATCH(O$166,ArchetypeDemand!$I$4:$AH$4,0)),ArchetypeDemand!$F$6:$F$50,$F176)*'SHWLP-Att'!$R$16</f>
        <v>0.42835782518583232</v>
      </c>
      <c r="P176" s="1141">
        <f>SUMIFS(INDEX(ArchetypeDemand!$I$6:$AH$50,,MATCH(P$166,ArchetypeDemand!$I$4:$AH$4,0)),ArchetypeDemand!$F$6:$F$50,$F176)*'SHWLP-Att'!$R$16</f>
        <v>0.76067713717528862</v>
      </c>
      <c r="Q176" s="1141">
        <f>SUMIFS(INDEX(ArchetypeDemand!$I$6:$AH$50,,MATCH(Q$166,ArchetypeDemand!$I$4:$AH$4,0)),ArchetypeDemand!$F$6:$F$50,$F176)*'SHWLP-Att'!$R$16</f>
        <v>1.1911190895970605</v>
      </c>
      <c r="R176" s="1141">
        <f>SUMIFS(INDEX(ArchetypeDemand!$I$6:$AH$50,,MATCH(R$166,ArchetypeDemand!$I$4:$AH$4,0)),ArchetypeDemand!$F$6:$F$50,$F176)*'SHWLP-Att'!$R$16</f>
        <v>3.0444722308988541</v>
      </c>
      <c r="S176" s="1141">
        <f>SUMIFS(INDEX(ArchetypeDemand!$I$6:$AH$50,,MATCH(S$166,ArchetypeDemand!$I$4:$AH$4,0)),ArchetypeDemand!$F$6:$F$50,$F176)*'SHWLP-Att'!$R$16</f>
        <v>0.88026642749039719</v>
      </c>
      <c r="T176" s="1141">
        <f>SUMIFS(INDEX(ArchetypeDemand!$I$6:$AH$50,,MATCH(T$166,ArchetypeDemand!$I$4:$AH$4,0)),ArchetypeDemand!$F$6:$F$50,$F176)*'SHWLP-Att'!$R$16</f>
        <v>10.678219389108623</v>
      </c>
      <c r="U176" s="1141">
        <f>SUMIFS(INDEX(ArchetypeDemand!$I$6:$AH$50,,MATCH(U$166,ArchetypeDemand!$I$4:$AH$4,0)),ArchetypeDemand!$F$6:$F$50,$F176)*'SHWLP-Att'!$R$16</f>
        <v>1.1639659799536166</v>
      </c>
      <c r="V176" s="1141">
        <f>SUMIFS(INDEX(ArchetypeDemand!$I$6:$AH$50,,MATCH(V$166,ArchetypeDemand!$I$4:$AH$4,0)),ArchetypeDemand!$F$6:$F$50,$F176)*'SHWLP-Att'!$R$16</f>
        <v>2.2923184795736247</v>
      </c>
      <c r="W176" s="1141">
        <f>SUMIFS(INDEX(ArchetypeDemand!$I$6:$AH$50,,MATCH(W$166,ArchetypeDemand!$I$4:$AH$4,0)),ArchetypeDemand!$F$6:$F$50,$F176)*'SHWLP-Att'!$R$16</f>
        <v>0.99194042559994255</v>
      </c>
      <c r="X176" s="1141">
        <f>SUMIFS(INDEX(ArchetypeDemand!$I$6:$AH$50,,MATCH(X$166,ArchetypeDemand!$I$4:$AH$4,0)),ArchetypeDemand!$F$6:$F$50,$F176)*'SHWLP-Att'!$R$16</f>
        <v>1.9287598245293873</v>
      </c>
      <c r="Y176" s="1141">
        <f>SUMIFS(INDEX(ArchetypeDemand!$I$6:$AH$50,,MATCH(Y$166,ArchetypeDemand!$I$4:$AH$4,0)),ArchetypeDemand!$F$6:$F$50,$F176)*'SHWLP-Att'!$R$16</f>
        <v>1.868799558718887</v>
      </c>
      <c r="Z176" s="1141">
        <f>SUMIFS(INDEX(ArchetypeDemand!$I$6:$AH$50,,MATCH(Z$166,ArchetypeDemand!$I$4:$AH$4,0)),ArchetypeDemand!$F$6:$F$50,$F176)*'SHWLP-Att'!$R$16</f>
        <v>0.1472805130976354</v>
      </c>
      <c r="AA176" s="1141">
        <f>SUMIFS(INDEX(ArchetypeDemand!$I$6:$AH$50,,MATCH(AA$166,ArchetypeDemand!$I$4:$AH$4,0)),ArchetypeDemand!$F$6:$F$50,$F176)*'SHWLP-Att'!$R$16</f>
        <v>0.74876224001450353</v>
      </c>
      <c r="AB176" s="1141">
        <f>SUMIFS(INDEX(ArchetypeDemand!$I$6:$AH$50,,MATCH(AB$166,ArchetypeDemand!$I$4:$AH$4,0)),ArchetypeDemand!$F$6:$F$50,$F176)*'SHWLP-Att'!$R$16</f>
        <v>0.18943012339213794</v>
      </c>
      <c r="AC176" s="1141">
        <f>SUMIFS(INDEX(ArchetypeDemand!$I$6:$AH$50,,MATCH(AC$166,ArchetypeDemand!$I$4:$AH$4,0)),ArchetypeDemand!$F$6:$F$50,$F176)*'SHWLP-Att'!$R$16</f>
        <v>0.59096926647102255</v>
      </c>
      <c r="AD176" s="1141">
        <f>SUMIFS(INDEX(ArchetypeDemand!$I$6:$AH$50,,MATCH(AD$166,ArchetypeDemand!$I$4:$AH$4,0)),ArchetypeDemand!$F$6:$F$50,$F176)*'SHWLP-Att'!$R$16</f>
        <v>0.66446509596977921</v>
      </c>
      <c r="AE176" s="1141">
        <f>SUMIFS(INDEX(ArchetypeDemand!$I$6:$AH$50,,MATCH(AE$166,ArchetypeDemand!$I$4:$AH$4,0)),ArchetypeDemand!$F$6:$F$50,$F176)*'SHWLP-Att'!$R$16</f>
        <v>0.81702003862641548</v>
      </c>
      <c r="AF176" s="1141">
        <f>SUMIFS(INDEX(ArchetypeDemand!$I$6:$AH$50,,MATCH(AF$166,ArchetypeDemand!$I$4:$AH$4,0)),ArchetypeDemand!$F$6:$F$50,$F176)*'SHWLP-Att'!$R$16</f>
        <v>0.62036713119443754</v>
      </c>
    </row>
    <row r="177" spans="3:32">
      <c r="C177" s="1143" t="s">
        <v>1123</v>
      </c>
      <c r="D177" s="1143" t="s">
        <v>1100</v>
      </c>
      <c r="E177" s="1143" t="s">
        <v>839</v>
      </c>
      <c r="F177" s="1143" t="s">
        <v>1103</v>
      </c>
      <c r="G177" s="1143">
        <f>SUMIFS(INDEX(ArchetypeDemand!$I$6:$AH$50,,MATCH($G$166,ArchetypeDemand!$I$4:$AH$4,0)),ArchetypeDemand!$F$6:$F$50,$F177)*'SHWLP-Att'!$R$16</f>
        <v>2.1584875716960115</v>
      </c>
      <c r="H177" s="1143">
        <f>SUMIFS(INDEX(ArchetypeDemand!$I$6:$AH$50,,MATCH(H$166,ArchetypeDemand!$I$4:$AH$4,0)),ArchetypeDemand!$F$6:$F$50,$F177)*'SHWLP-Att'!$R$16</f>
        <v>54.055958644597872</v>
      </c>
      <c r="I177" s="1143">
        <f>SUMIFS(INDEX(ArchetypeDemand!$I$6:$AH$50,,MATCH(I$166,ArchetypeDemand!$I$4:$AH$4,0)),ArchetypeDemand!$F$6:$F$50,$F177)*'SHWLP-Att'!$R$16</f>
        <v>7.7583106116926137</v>
      </c>
      <c r="J177" s="1143">
        <f>SUMIFS(INDEX(ArchetypeDemand!$I$6:$AH$50,,MATCH(J$166,ArchetypeDemand!$I$4:$AH$4,0)),ArchetypeDemand!$F$6:$F$50,$F177)*'SHWLP-Att'!$R$16</f>
        <v>2.7604786269846833</v>
      </c>
      <c r="K177" s="1143">
        <f>SUMIFS(INDEX(ArchetypeDemand!$I$6:$AH$50,,MATCH(K$166,ArchetypeDemand!$I$4:$AH$4,0)),ArchetypeDemand!$F$6:$F$50,$F177)*'SHWLP-Att'!$R$16</f>
        <v>2.7463973292016757</v>
      </c>
      <c r="L177" s="1143">
        <f>SUMIFS(INDEX(ArchetypeDemand!$I$6:$AH$50,,MATCH(L$166,ArchetypeDemand!$I$4:$AH$4,0)),ArchetypeDemand!$F$6:$F$50,$F177)*'SHWLP-Att'!$R$16</f>
        <v>1.0521279909554482</v>
      </c>
      <c r="M177" s="1143">
        <f>SUMIFS(INDEX(ArchetypeDemand!$I$6:$AH$50,,MATCH(M$166,ArchetypeDemand!$I$4:$AH$4,0)),ArchetypeDemand!$F$6:$F$50,$F177)*'SHWLP-Att'!$R$16</f>
        <v>5.8563107784076003</v>
      </c>
      <c r="N177" s="1143">
        <f>SUMIFS(INDEX(ArchetypeDemand!$I$6:$AH$50,,MATCH(N$166,ArchetypeDemand!$I$4:$AH$4,0)),ArchetypeDemand!$F$6:$F$50,$F177)*'SHWLP-Att'!$R$16</f>
        <v>6.1342797678540553</v>
      </c>
      <c r="O177" s="1143">
        <f>SUMIFS(INDEX(ArchetypeDemand!$I$6:$AH$50,,MATCH(O$166,ArchetypeDemand!$I$4:$AH$4,0)),ArchetypeDemand!$F$6:$F$50,$F177)*'SHWLP-Att'!$R$16</f>
        <v>2.0085621623255734</v>
      </c>
      <c r="P177" s="1143">
        <f>SUMIFS(INDEX(ArchetypeDemand!$I$6:$AH$50,,MATCH(P$166,ArchetypeDemand!$I$4:$AH$4,0)),ArchetypeDemand!$F$6:$F$50,$F177)*'SHWLP-Att'!$R$16</f>
        <v>2.7656469936166808</v>
      </c>
      <c r="Q177" s="1143">
        <f>SUMIFS(INDEX(ArchetypeDemand!$I$6:$AH$50,,MATCH(Q$166,ArchetypeDemand!$I$4:$AH$4,0)),ArchetypeDemand!$F$6:$F$50,$F177)*'SHWLP-Att'!$R$16</f>
        <v>3.7876956260335524</v>
      </c>
      <c r="R177" s="1143">
        <f>SUMIFS(INDEX(ArchetypeDemand!$I$6:$AH$50,,MATCH(R$166,ArchetypeDemand!$I$4:$AH$4,0)),ArchetypeDemand!$F$6:$F$50,$F177)*'SHWLP-Att'!$R$16</f>
        <v>4.3097107032940611</v>
      </c>
      <c r="S177" s="1143">
        <f>SUMIFS(INDEX(ArchetypeDemand!$I$6:$AH$50,,MATCH(S$166,ArchetypeDemand!$I$4:$AH$4,0)),ArchetypeDemand!$F$6:$F$50,$F177)*'SHWLP-Att'!$R$16</f>
        <v>3.1051739888985828</v>
      </c>
      <c r="T177" s="1143">
        <f>SUMIFS(INDEX(ArchetypeDemand!$I$6:$AH$50,,MATCH(T$166,ArchetypeDemand!$I$4:$AH$4,0)),ArchetypeDemand!$F$6:$F$50,$F177)*'SHWLP-Att'!$R$16</f>
        <v>20.519135426607747</v>
      </c>
      <c r="U177" s="1143">
        <f>SUMIFS(INDEX(ArchetypeDemand!$I$6:$AH$50,,MATCH(U$166,ArchetypeDemand!$I$4:$AH$4,0)),ArchetypeDemand!$F$6:$F$50,$F177)*'SHWLP-Att'!$R$16</f>
        <v>3.1537243900844367</v>
      </c>
      <c r="V177" s="1143">
        <f>SUMIFS(INDEX(ArchetypeDemand!$I$6:$AH$50,,MATCH(V$166,ArchetypeDemand!$I$4:$AH$4,0)),ArchetypeDemand!$F$6:$F$50,$F177)*'SHWLP-Att'!$R$16</f>
        <v>7.1010987300570445</v>
      </c>
      <c r="W177" s="1143">
        <f>SUMIFS(INDEX(ArchetypeDemand!$I$6:$AH$50,,MATCH(W$166,ArchetypeDemand!$I$4:$AH$4,0)),ArchetypeDemand!$F$6:$F$50,$F177)*'SHWLP-Att'!$R$16</f>
        <v>4.4958188301882442</v>
      </c>
      <c r="X177" s="1143">
        <f>SUMIFS(INDEX(ArchetypeDemand!$I$6:$AH$50,,MATCH(X$166,ArchetypeDemand!$I$4:$AH$4,0)),ArchetypeDemand!$F$6:$F$50,$F177)*'SHWLP-Att'!$R$16</f>
        <v>4.6645366867400639</v>
      </c>
      <c r="Y177" s="1143">
        <f>SUMIFS(INDEX(ArchetypeDemand!$I$6:$AH$50,,MATCH(Y$166,ArchetypeDemand!$I$4:$AH$4,0)),ArchetypeDemand!$F$6:$F$50,$F177)*'SHWLP-Att'!$R$16</f>
        <v>6.5377934973435812</v>
      </c>
      <c r="Z177" s="1143">
        <f>SUMIFS(INDEX(ArchetypeDemand!$I$6:$AH$50,,MATCH(Z$166,ArchetypeDemand!$I$4:$AH$4,0)),ArchetypeDemand!$F$6:$F$50,$F177)*'SHWLP-Att'!$R$16</f>
        <v>0.6932097227047358</v>
      </c>
      <c r="AA177" s="1143">
        <f>SUMIFS(INDEX(ArchetypeDemand!$I$6:$AH$50,,MATCH(AA$166,ArchetypeDemand!$I$4:$AH$4,0)),ArchetypeDemand!$F$6:$F$50,$F177)*'SHWLP-Att'!$R$16</f>
        <v>2.8427207087907091</v>
      </c>
      <c r="AB177" s="1143">
        <f>SUMIFS(INDEX(ArchetypeDemand!$I$6:$AH$50,,MATCH(AB$166,ArchetypeDemand!$I$4:$AH$4,0)),ArchetypeDemand!$F$6:$F$50,$F177)*'SHWLP-Att'!$R$16</f>
        <v>1.4997319926639818</v>
      </c>
      <c r="AC177" s="1143">
        <f>SUMIFS(INDEX(ArchetypeDemand!$I$6:$AH$50,,MATCH(AC$166,ArchetypeDemand!$I$4:$AH$4,0)),ArchetypeDemand!$F$6:$F$50,$F177)*'SHWLP-Att'!$R$16</f>
        <v>1.8916402362428353</v>
      </c>
      <c r="AD177" s="1143">
        <f>SUMIFS(INDEX(ArchetypeDemand!$I$6:$AH$50,,MATCH(AD$166,ArchetypeDemand!$I$4:$AH$4,0)),ArchetypeDemand!$F$6:$F$50,$F177)*'SHWLP-Att'!$R$16</f>
        <v>2.0520899721203243</v>
      </c>
      <c r="AE177" s="1143">
        <f>SUMIFS(INDEX(ArchetypeDemand!$I$6:$AH$50,,MATCH(AE$166,ArchetypeDemand!$I$4:$AH$4,0)),ArchetypeDemand!$F$6:$F$50,$F177)*'SHWLP-Att'!$R$16</f>
        <v>4.1850915754566334</v>
      </c>
      <c r="AF177" s="1143">
        <f>SUMIFS(INDEX(ArchetypeDemand!$I$6:$AH$50,,MATCH(AF$166,ArchetypeDemand!$I$4:$AH$4,0)),ArchetypeDemand!$F$6:$F$50,$F177)*'SHWLP-Att'!$R$16</f>
        <v>1.3665011753907097</v>
      </c>
    </row>
    <row r="178" spans="3:32">
      <c r="C178" s="1141" t="s">
        <v>1123</v>
      </c>
      <c r="D178" s="1141" t="s">
        <v>1100</v>
      </c>
      <c r="E178" s="1141" t="s">
        <v>839</v>
      </c>
      <c r="F178" s="1141" t="s">
        <v>1104</v>
      </c>
      <c r="G178" s="1141">
        <f>SUMIFS(INDEX(ArchetypeDemand!$I$6:$AH$50,,MATCH($G$166,ArchetypeDemand!$I$4:$AH$4,0)),ArchetypeDemand!$F$6:$F$50,$F178)*'SHWLP-Att'!$R$16</f>
        <v>1.1325785078230524</v>
      </c>
      <c r="H178" s="1141">
        <f>SUMIFS(INDEX(ArchetypeDemand!$I$6:$AH$50,,MATCH(H$166,ArchetypeDemand!$I$4:$AH$4,0)),ArchetypeDemand!$F$6:$F$50,$F178)*'SHWLP-Att'!$R$16</f>
        <v>39.609464327603249</v>
      </c>
      <c r="I178" s="1141">
        <f>SUMIFS(INDEX(ArchetypeDemand!$I$6:$AH$50,,MATCH(I$166,ArchetypeDemand!$I$4:$AH$4,0)),ArchetypeDemand!$F$6:$F$50,$F178)*'SHWLP-Att'!$R$16</f>
        <v>4.3600177199904895</v>
      </c>
      <c r="J178" s="1141">
        <f>SUMIFS(INDEX(ArchetypeDemand!$I$6:$AH$50,,MATCH(J$166,ArchetypeDemand!$I$4:$AH$4,0)),ArchetypeDemand!$F$6:$F$50,$F178)*'SHWLP-Att'!$R$16</f>
        <v>1.6085177910684103</v>
      </c>
      <c r="K178" s="1141">
        <f>SUMIFS(INDEX(ArchetypeDemand!$I$6:$AH$50,,MATCH(K$166,ArchetypeDemand!$I$4:$AH$4,0)),ArchetypeDemand!$F$6:$F$50,$F178)*'SHWLP-Att'!$R$16</f>
        <v>1.0178683198846563</v>
      </c>
      <c r="L178" s="1141">
        <f>SUMIFS(INDEX(ArchetypeDemand!$I$6:$AH$50,,MATCH(L$166,ArchetypeDemand!$I$4:$AH$4,0)),ArchetypeDemand!$F$6:$F$50,$F178)*'SHWLP-Att'!$R$16</f>
        <v>0.65002937573168651</v>
      </c>
      <c r="M178" s="1141">
        <f>SUMIFS(INDEX(ArchetypeDemand!$I$6:$AH$50,,MATCH(M$166,ArchetypeDemand!$I$4:$AH$4,0)),ArchetypeDemand!$F$6:$F$50,$F178)*'SHWLP-Att'!$R$16</f>
        <v>2.3243802292401354</v>
      </c>
      <c r="N178" s="1141">
        <f>SUMIFS(INDEX(ArchetypeDemand!$I$6:$AH$50,,MATCH(N$166,ArchetypeDemand!$I$4:$AH$4,0)),ArchetypeDemand!$F$6:$F$50,$F178)*'SHWLP-Att'!$R$16</f>
        <v>1.8335429635783551</v>
      </c>
      <c r="O178" s="1141">
        <f>SUMIFS(INDEX(ArchetypeDemand!$I$6:$AH$50,,MATCH(O$166,ArchetypeDemand!$I$4:$AH$4,0)),ArchetypeDemand!$F$6:$F$50,$F178)*'SHWLP-Att'!$R$16</f>
        <v>0.94726051849830106</v>
      </c>
      <c r="P178" s="1141">
        <f>SUMIFS(INDEX(ArchetypeDemand!$I$6:$AH$50,,MATCH(P$166,ArchetypeDemand!$I$4:$AH$4,0)),ArchetypeDemand!$F$6:$F$50,$F178)*'SHWLP-Att'!$R$16</f>
        <v>1.5451754704950535</v>
      </c>
      <c r="Q178" s="1141">
        <f>SUMIFS(INDEX(ArchetypeDemand!$I$6:$AH$50,,MATCH(Q$166,ArchetypeDemand!$I$4:$AH$4,0)),ArchetypeDemand!$F$6:$F$50,$F178)*'SHWLP-Att'!$R$16</f>
        <v>2.7393236560505119</v>
      </c>
      <c r="R178" s="1141">
        <f>SUMIFS(INDEX(ArchetypeDemand!$I$6:$AH$50,,MATCH(R$166,ArchetypeDemand!$I$4:$AH$4,0)),ArchetypeDemand!$F$6:$F$50,$F178)*'SHWLP-Att'!$R$16</f>
        <v>2.6265229938917893</v>
      </c>
      <c r="S178" s="1141">
        <f>SUMIFS(INDEX(ArchetypeDemand!$I$6:$AH$50,,MATCH(S$166,ArchetypeDemand!$I$4:$AH$4,0)),ArchetypeDemand!$F$6:$F$50,$F178)*'SHWLP-Att'!$R$16</f>
        <v>2.4163158869986403</v>
      </c>
      <c r="T178" s="1141">
        <f>SUMIFS(INDEX(ArchetypeDemand!$I$6:$AH$50,,MATCH(T$166,ArchetypeDemand!$I$4:$AH$4,0)),ArchetypeDemand!$F$6:$F$50,$F178)*'SHWLP-Att'!$R$16</f>
        <v>9.3640991543953298</v>
      </c>
      <c r="U178" s="1141">
        <f>SUMIFS(INDEX(ArchetypeDemand!$I$6:$AH$50,,MATCH(U$166,ArchetypeDemand!$I$4:$AH$4,0)),ArchetypeDemand!$F$6:$F$50,$F178)*'SHWLP-Att'!$R$16</f>
        <v>2.1830293731416277</v>
      </c>
      <c r="V178" s="1141">
        <f>SUMIFS(INDEX(ArchetypeDemand!$I$6:$AH$50,,MATCH(V$166,ArchetypeDemand!$I$4:$AH$4,0)),ArchetypeDemand!$F$6:$F$50,$F178)*'SHWLP-Att'!$R$16</f>
        <v>4.400467141117824</v>
      </c>
      <c r="W178" s="1141">
        <f>SUMIFS(INDEX(ArchetypeDemand!$I$6:$AH$50,,MATCH(W$166,ArchetypeDemand!$I$4:$AH$4,0)),ArchetypeDemand!$F$6:$F$50,$F178)*'SHWLP-Att'!$R$16</f>
        <v>2.9623825604828555</v>
      </c>
      <c r="X178" s="1141">
        <f>SUMIFS(INDEX(ArchetypeDemand!$I$6:$AH$50,,MATCH(X$166,ArchetypeDemand!$I$4:$AH$4,0)),ArchetypeDemand!$F$6:$F$50,$F178)*'SHWLP-Att'!$R$16</f>
        <v>3.0222970873318884</v>
      </c>
      <c r="Y178" s="1141">
        <f>SUMIFS(INDEX(ArchetypeDemand!$I$6:$AH$50,,MATCH(Y$166,ArchetypeDemand!$I$4:$AH$4,0)),ArchetypeDemand!$F$6:$F$50,$F178)*'SHWLP-Att'!$R$16</f>
        <v>3.6563691203218194</v>
      </c>
      <c r="Z178" s="1141">
        <f>SUMIFS(INDEX(ArchetypeDemand!$I$6:$AH$50,,MATCH(Z$166,ArchetypeDemand!$I$4:$AH$4,0)),ArchetypeDemand!$F$6:$F$50,$F178)*'SHWLP-Att'!$R$16</f>
        <v>0.25490858036129205</v>
      </c>
      <c r="AA178" s="1141">
        <f>SUMIFS(INDEX(ArchetypeDemand!$I$6:$AH$50,,MATCH(AA$166,ArchetypeDemand!$I$4:$AH$4,0)),ArchetypeDemand!$F$6:$F$50,$F178)*'SHWLP-Att'!$R$16</f>
        <v>1.7114609299895602</v>
      </c>
      <c r="AB178" s="1141">
        <f>SUMIFS(INDEX(ArchetypeDemand!$I$6:$AH$50,,MATCH(AB$166,ArchetypeDemand!$I$4:$AH$4,0)),ArchetypeDemand!$F$6:$F$50,$F178)*'SHWLP-Att'!$R$16</f>
        <v>0.50618092340768361</v>
      </c>
      <c r="AC178" s="1141">
        <f>SUMIFS(INDEX(ArchetypeDemand!$I$6:$AH$50,,MATCH(AC$166,ArchetypeDemand!$I$4:$AH$4,0)),ArchetypeDemand!$F$6:$F$50,$F178)*'SHWLP-Att'!$R$16</f>
        <v>1.1495163800733326</v>
      </c>
      <c r="AD178" s="1141">
        <f>SUMIFS(INDEX(ArchetypeDemand!$I$6:$AH$50,,MATCH(AD$166,ArchetypeDemand!$I$4:$AH$4,0)),ArchetypeDemand!$F$6:$F$50,$F178)*'SHWLP-Att'!$R$16</f>
        <v>0.70342911498082616</v>
      </c>
      <c r="AE178" s="1141">
        <f>SUMIFS(INDEX(ArchetypeDemand!$I$6:$AH$50,,MATCH(AE$166,ArchetypeDemand!$I$4:$AH$4,0)),ArchetypeDemand!$F$6:$F$50,$F178)*'SHWLP-Att'!$R$16</f>
        <v>1.9056951452176822</v>
      </c>
      <c r="AF178" s="1141">
        <f>SUMIFS(INDEX(ArchetypeDemand!$I$6:$AH$50,,MATCH(AF$166,ArchetypeDemand!$I$4:$AH$4,0)),ArchetypeDemand!$F$6:$F$50,$F178)*'SHWLP-Att'!$R$16</f>
        <v>0.91656764675739189</v>
      </c>
    </row>
    <row r="179" spans="3:32">
      <c r="C179" s="1143" t="s">
        <v>1123</v>
      </c>
      <c r="D179" s="1143" t="s">
        <v>1100</v>
      </c>
      <c r="E179" s="1143" t="s">
        <v>839</v>
      </c>
      <c r="F179" s="1143" t="s">
        <v>1105</v>
      </c>
      <c r="G179" s="1143">
        <f>SUMIFS(INDEX(ArchetypeDemand!$I$6:$AH$50,,MATCH($G$166,ArchetypeDemand!$I$4:$AH$4,0)),ArchetypeDemand!$F$6:$F$50,$F179)*'SHWLP-Att'!$R$16</f>
        <v>0.40157908310623469</v>
      </c>
      <c r="H179" s="1143">
        <f>SUMIFS(INDEX(ArchetypeDemand!$I$6:$AH$50,,MATCH($H$166,ArchetypeDemand!$I$4:$AH$4,0)),ArchetypeDemand!$F$6:$F$50,$F179)*'SHWLP-Att'!$R$16</f>
        <v>20.577748350002999</v>
      </c>
      <c r="I179" s="1143">
        <f>SUMIFS(INDEX(ArchetypeDemand!$I$6:$AH$50,,MATCH(I$166,ArchetypeDemand!$I$4:$AH$4,0)),ArchetypeDemand!$F$6:$F$50,$F179)*'SHWLP-Att'!$R$16</f>
        <v>1.3597141535139927</v>
      </c>
      <c r="J179" s="1143">
        <f>SUMIFS(INDEX(ArchetypeDemand!$I$6:$AH$50,,MATCH(J$166,ArchetypeDemand!$I$4:$AH$4,0)),ArchetypeDemand!$F$6:$F$50,$F179)*'SHWLP-Att'!$R$16</f>
        <v>0.75141665535455948</v>
      </c>
      <c r="K179" s="1143">
        <f>SUMIFS(INDEX(ArchetypeDemand!$I$6:$AH$50,,MATCH(K$166,ArchetypeDemand!$I$4:$AH$4,0)),ArchetypeDemand!$F$6:$F$50,$F179)*'SHWLP-Att'!$R$16</f>
        <v>0.79815653354852234</v>
      </c>
      <c r="L179" s="1143">
        <f>SUMIFS(INDEX(ArchetypeDemand!$I$6:$AH$50,,MATCH(L$166,ArchetypeDemand!$I$4:$AH$4,0)),ArchetypeDemand!$F$6:$F$50,$F179)*'SHWLP-Att'!$R$16</f>
        <v>0.26686365494671177</v>
      </c>
      <c r="M179" s="1143">
        <f>SUMIFS(INDEX(ArchetypeDemand!$I$6:$AH$50,,MATCH(M$166,ArchetypeDemand!$I$4:$AH$4,0)),ArchetypeDemand!$F$6:$F$50,$F179)*'SHWLP-Att'!$R$16</f>
        <v>0.93450830739817492</v>
      </c>
      <c r="N179" s="1143">
        <f>SUMIFS(INDEX(ArchetypeDemand!$I$6:$AH$50,,MATCH(N$166,ArchetypeDemand!$I$4:$AH$4,0)),ArchetypeDemand!$F$6:$F$50,$F179)*'SHWLP-Att'!$R$16</f>
        <v>0.64207708559131738</v>
      </c>
      <c r="O179" s="1143">
        <f>SUMIFS(INDEX(ArchetypeDemand!$I$6:$AH$50,,MATCH(O$166,ArchetypeDemand!$I$4:$AH$4,0)),ArchetypeDemand!$F$6:$F$50,$F179)*'SHWLP-Att'!$R$16</f>
        <v>1.1167811102035283</v>
      </c>
      <c r="P179" s="1143">
        <f>SUMIFS(INDEX(ArchetypeDemand!$I$6:$AH$50,,MATCH(P$166,ArchetypeDemand!$I$4:$AH$4,0)),ArchetypeDemand!$F$6:$F$50,$F179)*'SHWLP-Att'!$R$16</f>
        <v>0.76267671359804712</v>
      </c>
      <c r="Q179" s="1143">
        <f>SUMIFS(INDEX(ArchetypeDemand!$I$6:$AH$50,,MATCH(Q$166,ArchetypeDemand!$I$4:$AH$4,0)),ArchetypeDemand!$F$6:$F$50,$F179)*'SHWLP-Att'!$R$16</f>
        <v>1.1983976139633716</v>
      </c>
      <c r="R179" s="1143">
        <f>SUMIFS(INDEX(ArchetypeDemand!$I$6:$AH$50,,MATCH(R$166,ArchetypeDemand!$I$4:$AH$4,0)),ArchetypeDemand!$F$6:$F$50,$F179)*'SHWLP-Att'!$R$16</f>
        <v>1.4121897996433541</v>
      </c>
      <c r="S179" s="1143">
        <f>SUMIFS(INDEX(ArchetypeDemand!$I$6:$AH$50,,MATCH(S$166,ArchetypeDemand!$I$4:$AH$4,0)),ArchetypeDemand!$F$6:$F$50,$F179)*'SHWLP-Att'!$R$16</f>
        <v>1.0403705266483703</v>
      </c>
      <c r="T179" s="1143">
        <f>SUMIFS(INDEX(ArchetypeDemand!$I$6:$AH$50,,MATCH(T$166,ArchetypeDemand!$I$4:$AH$4,0)),ArchetypeDemand!$F$6:$F$50,$F179)*'SHWLP-Att'!$R$16</f>
        <v>4.6281533469817466</v>
      </c>
      <c r="U179" s="1143">
        <f>SUMIFS(INDEX(ArchetypeDemand!$I$6:$AH$50,,MATCH(U$166,ArchetypeDemand!$I$4:$AH$4,0)),ArchetypeDemand!$F$6:$F$50,$F179)*'SHWLP-Att'!$R$16</f>
        <v>1.1138580501321576</v>
      </c>
      <c r="V179" s="1143">
        <f>SUMIFS(INDEX(ArchetypeDemand!$I$6:$AH$50,,MATCH(V$166,ArchetypeDemand!$I$4:$AH$4,0)),ArchetypeDemand!$F$6:$F$50,$F179)*'SHWLP-Att'!$R$16</f>
        <v>1.8462499589839032</v>
      </c>
      <c r="W179" s="1143">
        <f>SUMIFS(INDEX(ArchetypeDemand!$I$6:$AH$50,,MATCH(W$166,ArchetypeDemand!$I$4:$AH$4,0)),ArchetypeDemand!$F$6:$F$50,$F179)*'SHWLP-Att'!$R$16</f>
        <v>1.6672567690341318</v>
      </c>
      <c r="X179" s="1143">
        <f>SUMIFS(INDEX(ArchetypeDemand!$I$6:$AH$50,,MATCH(X$166,ArchetypeDemand!$I$4:$AH$4,0)),ArchetypeDemand!$F$6:$F$50,$F179)*'SHWLP-Att'!$R$16</f>
        <v>1.1370828571340819</v>
      </c>
      <c r="Y179" s="1143">
        <f>SUMIFS(INDEX(ArchetypeDemand!$I$6:$AH$50,,MATCH(Y$166,ArchetypeDemand!$I$4:$AH$4,0)),ArchetypeDemand!$F$6:$F$50,$F179)*'SHWLP-Att'!$R$16</f>
        <v>1.5473206089980158</v>
      </c>
      <c r="Z179" s="1143">
        <f>SUMIFS(INDEX(ArchetypeDemand!$I$6:$AH$50,,MATCH(Z$166,ArchetypeDemand!$I$4:$AH$4,0)),ArchetypeDemand!$F$6:$F$50,$F179)*'SHWLP-Att'!$R$16</f>
        <v>0.16002594211569998</v>
      </c>
      <c r="AA179" s="1143">
        <f>SUMIFS(INDEX(ArchetypeDemand!$I$6:$AH$50,,MATCH(AA$166,ArchetypeDemand!$I$4:$AH$4,0)),ArchetypeDemand!$F$6:$F$50,$F179)*'SHWLP-Att'!$R$16</f>
        <v>0.6561483338401668</v>
      </c>
      <c r="AB179" s="1143">
        <f>SUMIFS(INDEX(ArchetypeDemand!$I$6:$AH$50,,MATCH(AB$166,ArchetypeDemand!$I$4:$AH$4,0)),ArchetypeDemand!$F$6:$F$50,$F179)*'SHWLP-Att'!$R$16</f>
        <v>0.35398463224794091</v>
      </c>
      <c r="AC179" s="1143">
        <f>SUMIFS(INDEX(ArchetypeDemand!$I$6:$AH$50,,MATCH(AC$166,ArchetypeDemand!$I$4:$AH$4,0)),ArchetypeDemand!$F$6:$F$50,$F179)*'SHWLP-Att'!$R$16</f>
        <v>0.62129400940043067</v>
      </c>
      <c r="AD179" s="1143">
        <f>SUMIFS(INDEX(ArchetypeDemand!$I$6:$AH$50,,MATCH(AD$166,ArchetypeDemand!$I$4:$AH$4,0)),ArchetypeDemand!$F$6:$F$50,$F179)*'SHWLP-Att'!$R$16</f>
        <v>0.37195712195029301</v>
      </c>
      <c r="AE179" s="1143">
        <f>SUMIFS(INDEX(ArchetypeDemand!$I$6:$AH$50,,MATCH(AE$166,ArchetypeDemand!$I$4:$AH$4,0)),ArchetypeDemand!$F$6:$F$50,$F179)*'SHWLP-Att'!$R$16</f>
        <v>0.84989831083720535</v>
      </c>
      <c r="AF179" s="1143">
        <f>SUMIFS(INDEX(ArchetypeDemand!$I$6:$AH$50,,MATCH(AF$166,ArchetypeDemand!$I$4:$AH$4,0)),ArchetypeDemand!$F$6:$F$50,$F179)*'SHWLP-Att'!$R$16</f>
        <v>0.36053625547691615</v>
      </c>
    </row>
    <row r="180" spans="3:32">
      <c r="C180" s="1141" t="s">
        <v>1123</v>
      </c>
      <c r="D180" s="1141" t="s">
        <v>1100</v>
      </c>
      <c r="E180" s="1141" t="s">
        <v>839</v>
      </c>
      <c r="F180" s="1141" t="s">
        <v>1106</v>
      </c>
      <c r="G180" s="1141">
        <f>SUMIFS(INDEX(ArchetypeDemand!$I$6:$AH$50,,MATCH($G$166,ArchetypeDemand!$I$4:$AH$4,0)),ArchetypeDemand!$F$6:$F$50,$F180)*'SHWLP-Att'!$R$16</f>
        <v>0.20235820984650107</v>
      </c>
      <c r="H180" s="1141">
        <f>SUMIFS(INDEX(ArchetypeDemand!$I$6:$AH$50,,MATCH($H$166,ArchetypeDemand!$I$4:$AH$4,0)),ArchetypeDemand!$F$6:$F$50,$F180)*'SHWLP-Att'!$R$16</f>
        <v>9.5256284536071298</v>
      </c>
      <c r="I180" s="1141">
        <f>SUMIFS(INDEX(ArchetypeDemand!$I$6:$AH$50,,MATCH(I$166,ArchetypeDemand!$I$4:$AH$4,0)),ArchetypeDemand!$F$6:$F$50,$F180)*'SHWLP-Att'!$R$16</f>
        <v>0.48036616810275368</v>
      </c>
      <c r="J180" s="1141">
        <f>SUMIFS(INDEX(ArchetypeDemand!$I$6:$AH$50,,MATCH(J$166,ArchetypeDemand!$I$4:$AH$4,0)),ArchetypeDemand!$F$6:$F$50,$F180)*'SHWLP-Att'!$R$16</f>
        <v>0.34241771636410312</v>
      </c>
      <c r="K180" s="1141">
        <f>SUMIFS(INDEX(ArchetypeDemand!$I$6:$AH$50,,MATCH(K$166,ArchetypeDemand!$I$4:$AH$4,0)),ArchetypeDemand!$F$6:$F$50,$F180)*'SHWLP-Att'!$R$16</f>
        <v>0.35970513692198941</v>
      </c>
      <c r="L180" s="1141">
        <f>SUMIFS(INDEX(ArchetypeDemand!$I$6:$AH$50,,MATCH(L$166,ArchetypeDemand!$I$4:$AH$4,0)),ArchetypeDemand!$F$6:$F$50,$F180)*'SHWLP-Att'!$R$16</f>
        <v>0.12621929625857989</v>
      </c>
      <c r="M180" s="1141">
        <f>SUMIFS(INDEX(ArchetypeDemand!$I$6:$AH$50,,MATCH(M$166,ArchetypeDemand!$I$4:$AH$4,0)),ArchetypeDemand!$F$6:$F$50,$F180)*'SHWLP-Att'!$R$16</f>
        <v>0.42101316770624658</v>
      </c>
      <c r="N180" s="1141">
        <f>SUMIFS(INDEX(ArchetypeDemand!$I$6:$AH$50,,MATCH(N$166,ArchetypeDemand!$I$4:$AH$4,0)),ArchetypeDemand!$F$6:$F$50,$F180)*'SHWLP-Att'!$R$16</f>
        <v>0.31514019686502981</v>
      </c>
      <c r="O180" s="1141">
        <f>SUMIFS(INDEX(ArchetypeDemand!$I$6:$AH$50,,MATCH(O$166,ArchetypeDemand!$I$4:$AH$4,0)),ArchetypeDemand!$F$6:$F$50,$F180)*'SHWLP-Att'!$R$16</f>
        <v>0.53938370088026899</v>
      </c>
      <c r="P180" s="1141">
        <f>SUMIFS(INDEX(ArchetypeDemand!$I$6:$AH$50,,MATCH(P$166,ArchetypeDemand!$I$4:$AH$4,0)),ArchetypeDemand!$F$6:$F$50,$F180)*'SHWLP-Att'!$R$16</f>
        <v>0.34452599067238515</v>
      </c>
      <c r="Q180" s="1141">
        <f>SUMIFS(INDEX(ArchetypeDemand!$I$6:$AH$50,,MATCH(Q$166,ArchetypeDemand!$I$4:$AH$4,0)),ArchetypeDemand!$F$6:$F$50,$F180)*'SHWLP-Att'!$R$16</f>
        <v>0.48893899634553845</v>
      </c>
      <c r="R180" s="1141">
        <f>SUMIFS(INDEX(ArchetypeDemand!$I$6:$AH$50,,MATCH(R$166,ArchetypeDemand!$I$4:$AH$4,0)),ArchetypeDemand!$F$6:$F$50,$F180)*'SHWLP-Att'!$R$16</f>
        <v>0.56825167236644925</v>
      </c>
      <c r="S180" s="1141">
        <f>SUMIFS(INDEX(ArchetypeDemand!$I$6:$AH$50,,MATCH(S$166,ArchetypeDemand!$I$4:$AH$4,0)),ArchetypeDemand!$F$6:$F$50,$F180)*'SHWLP-Att'!$R$16</f>
        <v>0.3878147154655201</v>
      </c>
      <c r="T180" s="1141">
        <f>SUMIFS(INDEX(ArchetypeDemand!$I$6:$AH$50,,MATCH(T$166,ArchetypeDemand!$I$4:$AH$4,0)),ArchetypeDemand!$F$6:$F$50,$F180)*'SHWLP-Att'!$R$16</f>
        <v>2.0381675316515766</v>
      </c>
      <c r="U180" s="1141">
        <f>SUMIFS(INDEX(ArchetypeDemand!$I$6:$AH$50,,MATCH(U$166,ArchetypeDemand!$I$4:$AH$4,0)),ArchetypeDemand!$F$6:$F$50,$F180)*'SHWLP-Att'!$R$16</f>
        <v>0.42700650361678544</v>
      </c>
      <c r="V180" s="1141">
        <f>SUMIFS(INDEX(ArchetypeDemand!$I$6:$AH$50,,MATCH(V$166,ArchetypeDemand!$I$4:$AH$4,0)),ArchetypeDemand!$F$6:$F$50,$F180)*'SHWLP-Att'!$R$16</f>
        <v>0.76153346954219991</v>
      </c>
      <c r="W180" s="1141">
        <f>SUMIFS(INDEX(ArchetypeDemand!$I$6:$AH$50,,MATCH(W$166,ArchetypeDemand!$I$4:$AH$4,0)),ArchetypeDemand!$F$6:$F$50,$F180)*'SHWLP-Att'!$R$16</f>
        <v>0.80475615349750829</v>
      </c>
      <c r="X180" s="1141">
        <f>SUMIFS(INDEX(ArchetypeDemand!$I$6:$AH$50,,MATCH(X$166,ArchetypeDemand!$I$4:$AH$4,0)),ArchetypeDemand!$F$6:$F$50,$F180)*'SHWLP-Att'!$R$16</f>
        <v>0.50227562016986893</v>
      </c>
      <c r="Y180" s="1141">
        <f>SUMIFS(INDEX(ArchetypeDemand!$I$6:$AH$50,,MATCH(Y$166,ArchetypeDemand!$I$4:$AH$4,0)),ArchetypeDemand!$F$6:$F$50,$F180)*'SHWLP-Att'!$R$16</f>
        <v>0.69959100030513499</v>
      </c>
      <c r="Z180" s="1141">
        <f>SUMIFS(INDEX(ArchetypeDemand!$I$6:$AH$50,,MATCH(Z$166,ArchetypeDemand!$I$4:$AH$4,0)),ArchetypeDemand!$F$6:$F$50,$F180)*'SHWLP-Att'!$R$16</f>
        <v>0.11895733750193629</v>
      </c>
      <c r="AA180" s="1141">
        <f>SUMIFS(INDEX(ArchetypeDemand!$I$6:$AH$50,,MATCH(AA$166,ArchetypeDemand!$I$4:$AH$4,0)),ArchetypeDemand!$F$6:$F$50,$F180)*'SHWLP-Att'!$R$16</f>
        <v>0.34706096258302233</v>
      </c>
      <c r="AB180" s="1141">
        <f>SUMIFS(INDEX(ArchetypeDemand!$I$6:$AH$50,,MATCH(AB$166,ArchetypeDemand!$I$4:$AH$4,0)),ArchetypeDemand!$F$6:$F$50,$F180)*'SHWLP-Att'!$R$16</f>
        <v>0.1872527402470992</v>
      </c>
      <c r="AC180" s="1141">
        <f>SUMIFS(INDEX(ArchetypeDemand!$I$6:$AH$50,,MATCH(AC$166,ArchetypeDemand!$I$4:$AH$4,0)),ArchetypeDemand!$F$6:$F$50,$F180)*'SHWLP-Att'!$R$16</f>
        <v>0.25962088697678964</v>
      </c>
      <c r="AD180" s="1141">
        <f>SUMIFS(INDEX(ArchetypeDemand!$I$6:$AH$50,,MATCH(AD$166,ArchetypeDemand!$I$4:$AH$4,0)),ArchetypeDemand!$F$6:$F$50,$F180)*'SHWLP-Att'!$R$16</f>
        <v>0.16700115679400909</v>
      </c>
      <c r="AE180" s="1141">
        <f>SUMIFS(INDEX(ArchetypeDemand!$I$6:$AH$50,,MATCH(AE$166,ArchetypeDemand!$I$4:$AH$4,0)),ArchetypeDemand!$F$6:$F$50,$F180)*'SHWLP-Att'!$R$16</f>
        <v>0.3836787465145548</v>
      </c>
      <c r="AF180" s="1141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45" t="s">
        <v>1123</v>
      </c>
      <c r="D181" s="1145" t="s">
        <v>1100</v>
      </c>
      <c r="E181" s="1145" t="s">
        <v>839</v>
      </c>
      <c r="F181" s="1145" t="s">
        <v>1107</v>
      </c>
      <c r="G181" s="1145">
        <f>SUMIFS(INDEX(ArchetypeDemand!$I$6:$AH$50,,MATCH($G$166,ArchetypeDemand!$I$4:$AH$4,0)),ArchetypeDemand!$F$6:$F$50,$F181)*'SHWLP-Att'!$R$16</f>
        <v>0.18980886349943124</v>
      </c>
      <c r="H181" s="1145">
        <f>SUMIFS(INDEX(ArchetypeDemand!$I$6:$AH$50,,MATCH($H$166,ArchetypeDemand!$I$4:$AH$4,0)),ArchetypeDemand!$F$6:$F$50,$F181)*'SHWLP-Att'!$R$16</f>
        <v>8.0795996621702084</v>
      </c>
      <c r="I181" s="1145">
        <f>SUMIFS(INDEX(ArchetypeDemand!$I$6:$AH$50,,MATCH(I$166,ArchetypeDemand!$I$4:$AH$4,0)),ArchetypeDemand!$F$6:$F$50,$F181)*'SHWLP-Att'!$R$16</f>
        <v>0.51808086725131697</v>
      </c>
      <c r="J181" s="1145">
        <f>SUMIFS(INDEX(ArchetypeDemand!$I$6:$AH$50,,MATCH(J$166,ArchetypeDemand!$I$4:$AH$4,0)),ArchetypeDemand!$F$6:$F$50,$F181)*'SHWLP-Att'!$R$16</f>
        <v>0.36144092282877549</v>
      </c>
      <c r="K181" s="1145">
        <f>SUMIFS(INDEX(ArchetypeDemand!$I$6:$AH$50,,MATCH(K$166,ArchetypeDemand!$I$4:$AH$4,0)),ArchetypeDemand!$F$6:$F$50,$F181)*'SHWLP-Att'!$R$16</f>
        <v>0.40150870688859897</v>
      </c>
      <c r="L181" s="1145">
        <f>SUMIFS(INDEX(ArchetypeDemand!$I$6:$AH$50,,MATCH(L$166,ArchetypeDemand!$I$4:$AH$4,0)),ArchetypeDemand!$F$6:$F$50,$F181)*'SHWLP-Att'!$R$16</f>
        <v>0.11540049943641591</v>
      </c>
      <c r="M181" s="1145">
        <f>SUMIFS(INDEX(ArchetypeDemand!$I$6:$AH$50,,MATCH(M$166,ArchetypeDemand!$I$4:$AH$4,0)),ArchetypeDemand!$F$6:$F$50,$F181)*'SHWLP-Att'!$R$16</f>
        <v>0.619188821961279</v>
      </c>
      <c r="N181" s="1145">
        <f>SUMIFS(INDEX(ArchetypeDemand!$I$6:$AH$50,,MATCH(N$166,ArchetypeDemand!$I$4:$AH$4,0)),ArchetypeDemand!$F$6:$F$50,$F181)*'SHWLP-Att'!$R$16</f>
        <v>0.29744515907314306</v>
      </c>
      <c r="O181" s="1145">
        <f>SUMIFS(INDEX(ArchetypeDemand!$I$6:$AH$50,,MATCH(O$166,ArchetypeDemand!$I$4:$AH$4,0)),ArchetypeDemand!$F$6:$F$50,$F181)*'SHWLP-Att'!$R$16</f>
        <v>0.52089054542151692</v>
      </c>
      <c r="P181" s="1145">
        <f>SUMIFS(INDEX(ArchetypeDemand!$I$6:$AH$50,,MATCH(P$166,ArchetypeDemand!$I$4:$AH$4,0)),ArchetypeDemand!$F$6:$F$50,$F181)*'SHWLP-Att'!$R$16</f>
        <v>0.48233638694133923</v>
      </c>
      <c r="Q181" s="1145">
        <f>SUMIFS(INDEX(ArchetypeDemand!$I$6:$AH$50,,MATCH(Q$166,ArchetypeDemand!$I$4:$AH$4,0)),ArchetypeDemand!$F$6:$F$50,$F181)*'SHWLP-Att'!$R$16</f>
        <v>0.58021965924923424</v>
      </c>
      <c r="R181" s="1145">
        <f>SUMIFS(INDEX(ArchetypeDemand!$I$6:$AH$50,,MATCH(R$166,ArchetypeDemand!$I$4:$AH$4,0)),ArchetypeDemand!$F$6:$F$50,$F181)*'SHWLP-Att'!$R$16</f>
        <v>0.62170108709398664</v>
      </c>
      <c r="S181" s="1145">
        <f>SUMIFS(INDEX(ArchetypeDemand!$I$6:$AH$50,,MATCH(S$166,ArchetypeDemand!$I$4:$AH$4,0)),ArchetypeDemand!$F$6:$F$50,$F181)*'SHWLP-Att'!$R$16</f>
        <v>0.38161676339187028</v>
      </c>
      <c r="T181" s="1145">
        <f>SUMIFS(INDEX(ArchetypeDemand!$I$6:$AH$50,,MATCH(T$166,ArchetypeDemand!$I$4:$AH$4,0)),ArchetypeDemand!$F$6:$F$50,$F181)*'SHWLP-Att'!$R$16</f>
        <v>2.4396697237187963</v>
      </c>
      <c r="U181" s="1145">
        <f>SUMIFS(INDEX(ArchetypeDemand!$I$6:$AH$50,,MATCH(U$166,ArchetypeDemand!$I$4:$AH$4,0)),ArchetypeDemand!$F$6:$F$50,$F181)*'SHWLP-Att'!$R$16</f>
        <v>0.47831348660949996</v>
      </c>
      <c r="V181" s="1145">
        <f>SUMIFS(INDEX(ArchetypeDemand!$I$6:$AH$50,,MATCH(V$166,ArchetypeDemand!$I$4:$AH$4,0)),ArchetypeDemand!$F$6:$F$50,$F181)*'SHWLP-Att'!$R$16</f>
        <v>0.81331417438797671</v>
      </c>
      <c r="W181" s="1145">
        <f>SUMIFS(INDEX(ArchetypeDemand!$I$6:$AH$50,,MATCH(W$166,ArchetypeDemand!$I$4:$AH$4,0)),ArchetypeDemand!$F$6:$F$50,$F181)*'SHWLP-Att'!$R$16</f>
        <v>1.0018205874405199</v>
      </c>
      <c r="X181" s="1145">
        <f>SUMIFS(INDEX(ArchetypeDemand!$I$6:$AH$50,,MATCH(X$166,ArchetypeDemand!$I$4:$AH$4,0)),ArchetypeDemand!$F$6:$F$50,$F181)*'SHWLP-Att'!$R$16</f>
        <v>0.56854142856704093</v>
      </c>
      <c r="Y181" s="1145">
        <f>SUMIFS(INDEX(ArchetypeDemand!$I$6:$AH$50,,MATCH(Y$166,ArchetypeDemand!$I$4:$AH$4,0)),ArchetypeDemand!$F$6:$F$50,$F181)*'SHWLP-Att'!$R$16</f>
        <v>0.67475851681817189</v>
      </c>
      <c r="Z181" s="1145">
        <f>SUMIFS(INDEX(ArchetypeDemand!$I$6:$AH$50,,MATCH(Z$166,ArchetypeDemand!$I$4:$AH$4,0)),ArchetypeDemand!$F$6:$F$50,$F181)*'SHWLP-Att'!$R$16</f>
        <v>0.11258462299290398</v>
      </c>
      <c r="AA181" s="1145">
        <f>SUMIFS(INDEX(ArchetypeDemand!$I$6:$AH$50,,MATCH(AA$166,ArchetypeDemand!$I$4:$AH$4,0)),ArchetypeDemand!$F$6:$F$50,$F181)*'SHWLP-Att'!$R$16</f>
        <v>0.49365668723641076</v>
      </c>
      <c r="AB181" s="1145">
        <f>SUMIFS(INDEX(ArchetypeDemand!$I$6:$AH$50,,MATCH(AB$166,ArchetypeDemand!$I$4:$AH$4,0)),ArchetypeDemand!$F$6:$F$50,$F181)*'SHWLP-Att'!$R$16</f>
        <v>0.18126749284194077</v>
      </c>
      <c r="AC181" s="1145">
        <f>SUMIFS(INDEX(ArchetypeDemand!$I$6:$AH$50,,MATCH(AC$166,ArchetypeDemand!$I$4:$AH$4,0)),ArchetypeDemand!$F$6:$F$50,$F181)*'SHWLP-Att'!$R$16</f>
        <v>0.31513730305987675</v>
      </c>
      <c r="AD181" s="1145">
        <f>SUMIFS(INDEX(ArchetypeDemand!$I$6:$AH$50,,MATCH(AD$166,ArchetypeDemand!$I$4:$AH$4,0)),ArchetypeDemand!$F$6:$F$50,$F181)*'SHWLP-Att'!$R$16</f>
        <v>0.22688540998782045</v>
      </c>
      <c r="AE181" s="1145">
        <f>SUMIFS(INDEX(ArchetypeDemand!$I$6:$AH$50,,MATCH(AE$166,ArchetypeDemand!$I$4:$AH$4,0)),ArchetypeDemand!$F$6:$F$50,$F181)*'SHWLP-Att'!$R$16</f>
        <v>0.48436040340135289</v>
      </c>
      <c r="AF181" s="1145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8" t="s">
        <v>1124</v>
      </c>
      <c r="D182" s="1148" t="s">
        <v>1100</v>
      </c>
      <c r="E182" s="1148" t="s">
        <v>839</v>
      </c>
      <c r="F182" s="1148" t="s">
        <v>936</v>
      </c>
      <c r="G182" s="1136">
        <f>SUM(ArchetypeDemand!I6:I46)*'SHWLP-Att'!$R$42</f>
        <v>4.8965247981716953</v>
      </c>
      <c r="H182" s="1136">
        <f>SUM(ArchetypeDemand!J6:J46)*'SHWLP-Att'!$R$42</f>
        <v>162.76184648321521</v>
      </c>
      <c r="I182" s="1136">
        <f>SUM(ArchetypeDemand!K6:K46)*'SHWLP-Att'!$R$42</f>
        <v>20.71269676622962</v>
      </c>
      <c r="J182" s="1136">
        <f>SUM(ArchetypeDemand!L6:L46)*'SHWLP-Att'!$R$42</f>
        <v>6.7922129211394946</v>
      </c>
      <c r="K182" s="1136">
        <f>SUM(ArchetypeDemand!M6:M46)*'SHWLP-Att'!$R$42</f>
        <v>6.2503658959674304</v>
      </c>
      <c r="L182" s="1136">
        <f>SUM(ArchetypeDemand!N6:N46)*'SHWLP-Att'!$R$42</f>
        <v>2.5772774528546556</v>
      </c>
      <c r="M182" s="1136">
        <f>SUM(ArchetypeDemand!O6:O46)*'SHWLP-Att'!$R$42</f>
        <v>13.189470975855338</v>
      </c>
      <c r="N182" s="1136">
        <f>SUM(ArchetypeDemand!P6:P46)*'SHWLP-Att'!$R$42</f>
        <v>14.717412126520317</v>
      </c>
      <c r="O182" s="1136">
        <f>SUM(ArchetypeDemand!Q6:Q46)*'SHWLP-Att'!$R$42</f>
        <v>5.5600230282528447</v>
      </c>
      <c r="P182" s="1136">
        <f>SUM(ArchetypeDemand!R6:R46)*'SHWLP-Att'!$R$42</f>
        <v>6.6595860053357843</v>
      </c>
      <c r="Q182" s="1136">
        <f>SUM(ArchetypeDemand!S6:S46)*'SHWLP-Att'!$R$42</f>
        <v>9.9835168892265997</v>
      </c>
      <c r="R182" s="1136">
        <f>SUM(ArchetypeDemand!T6:T46)*'SHWLP-Att'!$R$42</f>
        <v>12.580104329210247</v>
      </c>
      <c r="S182" s="1136">
        <f>SUM(ArchetypeDemand!U6:U46)*'SHWLP-Att'!$R$42</f>
        <v>8.2097674732753472</v>
      </c>
      <c r="T182" s="1136">
        <f>SUM(ArchetypeDemand!V6:V46)*'SHWLP-Att'!$R$42</f>
        <v>49.656612739399826</v>
      </c>
      <c r="U182" s="1136">
        <f>SUM(ArchetypeDemand!W6:W46)*'SHWLP-Att'!$R$42</f>
        <v>8.5180397030327146</v>
      </c>
      <c r="V182" s="1136">
        <f>SUM(ArchetypeDemand!X6:X46)*'SHWLP-Att'!$R$42</f>
        <v>17.211227586746237</v>
      </c>
      <c r="W182" s="1136">
        <f>SUM(ArchetypeDemand!Y6:Y46)*'SHWLP-Att'!$R$42</f>
        <v>11.921374860056455</v>
      </c>
      <c r="X182" s="1136">
        <f>SUM(ArchetypeDemand!Z6:Z46)*'SHWLP-Att'!$R$42</f>
        <v>11.820914952083017</v>
      </c>
      <c r="Y182" s="1136">
        <f>SUM(ArchetypeDemand!AA6:AA46)*'SHWLP-Att'!$R$42</f>
        <v>14.981364346261371</v>
      </c>
      <c r="Z182" s="1136">
        <f>SUM(ArchetypeDemand!AB6:AB46)*'SHWLP-Att'!$R$42</f>
        <v>1.4866424303915793</v>
      </c>
      <c r="AA182" s="1136">
        <f>SUM(ArchetypeDemand!AC6:AC46)*'SHWLP-Att'!$R$42</f>
        <v>6.7983269110778544</v>
      </c>
      <c r="AB182" s="1136">
        <f>SUM(ArchetypeDemand!AD6:AD46)*'SHWLP-Att'!$R$42</f>
        <v>2.9172115595713692</v>
      </c>
      <c r="AC182" s="1136">
        <f>SUM(ArchetypeDemand!AE6:AE46)*'SHWLP-Att'!$R$42</f>
        <v>4.82712511846825</v>
      </c>
      <c r="AD182" s="1136">
        <f>SUM(ArchetypeDemand!AF6:AF46)*'SHWLP-Att'!$R$42</f>
        <v>4.1849149963947783</v>
      </c>
      <c r="AE182" s="1136">
        <f>SUM(ArchetypeDemand!AG6:AG46)*'SHWLP-Att'!$R$42</f>
        <v>8.6238630557972851</v>
      </c>
      <c r="AF182" s="1136">
        <f>SUM(ArchetypeDemand!AH6:AH46)*'SHWLP-Att'!$R$42</f>
        <v>3.594252804327672</v>
      </c>
    </row>
    <row r="183" spans="3:32" ht="15">
      <c r="C183" s="1144" t="s">
        <v>1125</v>
      </c>
      <c r="D183" s="1144"/>
      <c r="E183" s="1144"/>
      <c r="F183" s="1144"/>
      <c r="G183" s="1144"/>
      <c r="H183" s="1144"/>
      <c r="I183" s="1144"/>
      <c r="J183" s="1144"/>
      <c r="K183" s="1144"/>
      <c r="L183" s="1144"/>
      <c r="M183" s="1144"/>
      <c r="N183" s="1144"/>
      <c r="O183" s="1144"/>
      <c r="P183" s="1144"/>
      <c r="Q183" s="1144"/>
      <c r="R183" s="1144"/>
      <c r="S183" s="1144"/>
      <c r="T183" s="1144"/>
      <c r="U183" s="1144"/>
      <c r="V183" s="1144"/>
      <c r="W183" s="1144"/>
      <c r="X183" s="1144"/>
      <c r="Y183" s="1144"/>
      <c r="Z183" s="1144"/>
      <c r="AA183" s="1144"/>
      <c r="AB183" s="1144"/>
      <c r="AC183" s="1144"/>
      <c r="AD183" s="1144"/>
      <c r="AE183" s="1144"/>
      <c r="AF183" s="1144"/>
    </row>
    <row r="184" spans="3:32">
      <c r="C184" s="1152" t="s">
        <v>1126</v>
      </c>
      <c r="D184" s="1141" t="s">
        <v>1100</v>
      </c>
      <c r="E184" s="1141" t="s">
        <v>837</v>
      </c>
      <c r="F184" s="1141" t="s">
        <v>1102</v>
      </c>
      <c r="G184" s="1141">
        <f>SUMIFS(INDEX(ArchetypeDemand!$I$6:$AH$50,,MATCH($G$166,ArchetypeDemand!$I$4:$AH$4,0)),ArchetypeDemand!$F$6:$F$50,$F184)*'SHWLP-Att'!$R$7</f>
        <v>2.4790145657224229E-2</v>
      </c>
      <c r="H184" s="1141">
        <f>SUMIFS(INDEX(ArchetypeDemand!$I$6:$AH$50,,MATCH(H$166,ArchetypeDemand!$I$4:$AH$4,0)),ArchetypeDemand!$F$6:$F$50,$F184)*'SHWLP-Att'!$R$7</f>
        <v>0.94395577835841304</v>
      </c>
      <c r="I184" s="1141">
        <f>SUMIFS(INDEX(ArchetypeDemand!$I$6:$AH$50,,MATCH(I$166,ArchetypeDemand!$I$4:$AH$4,0)),ArchetypeDemand!$F$6:$F$50,$F184)*'SHWLP-Att'!$R$7</f>
        <v>0.19034470006311874</v>
      </c>
      <c r="J184" s="1141">
        <f>SUMIFS(INDEX(ArchetypeDemand!$I$6:$AH$50,,MATCH(J$166,ArchetypeDemand!$I$4:$AH$4,0)),ArchetypeDemand!$F$6:$F$50,$F184)*'SHWLP-Att'!$R$7</f>
        <v>2.9567796230204141E-2</v>
      </c>
      <c r="K184" s="1141">
        <f>SUMIFS(INDEX(ArchetypeDemand!$I$6:$AH$50,,MATCH(K$166,ArchetypeDemand!$I$4:$AH$4,0)),ArchetypeDemand!$F$6:$F$50,$F184)*'SHWLP-Att'!$R$7</f>
        <v>2.8307228367780584E-2</v>
      </c>
      <c r="L184" s="1141">
        <f>SUMIFS(INDEX(ArchetypeDemand!$I$6:$AH$50,,MATCH(L$166,ArchetypeDemand!$I$4:$AH$4,0)),ArchetypeDemand!$F$6:$F$50,$F184)*'SHWLP-Att'!$R$7</f>
        <v>1.1199715817668439E-2</v>
      </c>
      <c r="M184" s="1141">
        <f>SUMIFS(INDEX(ArchetypeDemand!$I$6:$AH$50,,MATCH(M$166,ArchetypeDemand!$I$4:$AH$4,0)),ArchetypeDemand!$F$6:$F$50,$F184)*'SHWLP-Att'!$R$7</f>
        <v>9.2628129159762804E-2</v>
      </c>
      <c r="N184" s="1141">
        <f>SUMIFS(INDEX(ArchetypeDemand!$I$6:$AH$50,,MATCH(N$166,ArchetypeDemand!$I$4:$AH$4,0)),ArchetypeDemand!$F$6:$F$50,$F184)*'SHWLP-Att'!$R$7</f>
        <v>0.16769545743801345</v>
      </c>
      <c r="O184" s="1141">
        <f>SUMIFS(INDEX(ArchetypeDemand!$I$6:$AH$50,,MATCH(O$166,ArchetypeDemand!$I$4:$AH$4,0)),ArchetypeDemand!$F$6:$F$50,$F184)*'SHWLP-Att'!$R$7</f>
        <v>1.3065090428919979E-2</v>
      </c>
      <c r="P184" s="1141">
        <f>SUMIFS(INDEX(ArchetypeDemand!$I$6:$AH$50,,MATCH(P$166,ArchetypeDemand!$I$4:$AH$4,0)),ArchetypeDemand!$F$6:$F$50,$F184)*'SHWLP-Att'!$R$7</f>
        <v>2.3200966575305643E-2</v>
      </c>
      <c r="Q184" s="1141">
        <f>SUMIFS(INDEX(ArchetypeDemand!$I$6:$AH$50,,MATCH(Q$166,ArchetypeDemand!$I$4:$AH$4,0)),ArchetypeDemand!$F$6:$F$50,$F184)*'SHWLP-Att'!$R$7</f>
        <v>3.6329623744931504E-2</v>
      </c>
      <c r="R184" s="1141">
        <f>SUMIFS(INDEX(ArchetypeDemand!$I$6:$AH$50,,MATCH(R$166,ArchetypeDemand!$I$4:$AH$4,0)),ArchetypeDemand!$F$6:$F$50,$F184)*'SHWLP-Att'!$R$7</f>
        <v>9.2857659336031323E-2</v>
      </c>
      <c r="S184" s="1141">
        <f>SUMIFS(INDEX(ArchetypeDemand!$I$6:$AH$50,,MATCH(S$166,ArchetypeDemand!$I$4:$AH$4,0)),ArchetypeDemand!$F$6:$F$50,$F184)*'SHWLP-Att'!$R$7</f>
        <v>2.6848489278128756E-2</v>
      </c>
      <c r="T184" s="1141">
        <f>SUMIFS(INDEX(ArchetypeDemand!$I$6:$AH$50,,MATCH(T$166,ArchetypeDemand!$I$4:$AH$4,0)),ArchetypeDemand!$F$6:$F$50,$F184)*'SHWLP-Att'!$R$7</f>
        <v>0.32569009770751139</v>
      </c>
      <c r="U184" s="1141">
        <f>SUMIFS(INDEX(ArchetypeDemand!$I$6:$AH$50,,MATCH(U$166,ArchetypeDemand!$I$4:$AH$4,0)),ArchetypeDemand!$F$6:$F$50,$F184)*'SHWLP-Att'!$R$7</f>
        <v>3.5501442696145788E-2</v>
      </c>
      <c r="V184" s="1141">
        <f>SUMIFS(INDEX(ArchetypeDemand!$I$6:$AH$50,,MATCH(V$166,ArchetypeDemand!$I$4:$AH$4,0)),ArchetypeDemand!$F$6:$F$50,$F184)*'SHWLP-Att'!$R$7</f>
        <v>6.9916659546305687E-2</v>
      </c>
      <c r="W184" s="1141">
        <f>SUMIFS(INDEX(ArchetypeDemand!$I$6:$AH$50,,MATCH(W$166,ArchetypeDemand!$I$4:$AH$4,0)),ArchetypeDemand!$F$6:$F$50,$F184)*'SHWLP-Att'!$R$7</f>
        <v>3.0254592302457271E-2</v>
      </c>
      <c r="X184" s="1141">
        <f>SUMIFS(INDEX(ArchetypeDemand!$I$6:$AH$50,,MATCH(X$166,ArchetypeDemand!$I$4:$AH$4,0)),ArchetypeDemand!$F$6:$F$50,$F184)*'SHWLP-Att'!$R$7</f>
        <v>5.8827970545914827E-2</v>
      </c>
      <c r="Y184" s="1141">
        <f>SUMIFS(INDEX(ArchetypeDemand!$I$6:$AH$50,,MATCH(Y$166,ArchetypeDemand!$I$4:$AH$4,0)),ArchetypeDemand!$F$6:$F$50,$F184)*'SHWLP-Att'!$R$7</f>
        <v>5.699915769624548E-2</v>
      </c>
      <c r="Z184" s="1141">
        <f>SUMIFS(INDEX(ArchetypeDemand!$I$6:$AH$50,,MATCH(Z$166,ArchetypeDemand!$I$4:$AH$4,0)),ArchetypeDemand!$F$6:$F$50,$F184)*'SHWLP-Att'!$R$7</f>
        <v>4.4921164244018635E-3</v>
      </c>
      <c r="AA184" s="1141">
        <f>SUMIFS(INDEX(ArchetypeDemand!$I$6:$AH$50,,MATCH(AA$166,ArchetypeDemand!$I$4:$AH$4,0)),ArchetypeDemand!$F$6:$F$50,$F184)*'SHWLP-Att'!$R$7</f>
        <v>2.2837557295250107E-2</v>
      </c>
      <c r="AB184" s="1141">
        <f>SUMIFS(INDEX(ArchetypeDemand!$I$6:$AH$50,,MATCH(AB$166,ArchetypeDemand!$I$4:$AH$4,0)),ArchetypeDemand!$F$6:$F$50,$F184)*'SHWLP-Att'!$R$7</f>
        <v>5.7776969313122024E-3</v>
      </c>
      <c r="AC184" s="1141">
        <f>SUMIFS(INDEX(ArchetypeDemand!$I$6:$AH$50,,MATCH(AC$166,ArchetypeDemand!$I$4:$AH$4,0)),ArchetypeDemand!$F$6:$F$50,$F184)*'SHWLP-Att'!$R$7</f>
        <v>1.8024806489310256E-2</v>
      </c>
      <c r="AD184" s="1141">
        <f>SUMIFS(INDEX(ArchetypeDemand!$I$6:$AH$50,,MATCH(AD$166,ArchetypeDemand!$I$4:$AH$4,0)),ArchetypeDemand!$F$6:$F$50,$F184)*'SHWLP-Att'!$R$7</f>
        <v>2.0266459616886872E-2</v>
      </c>
      <c r="AE184" s="1141">
        <f>SUMIFS(INDEX(ArchetypeDemand!$I$6:$AH$50,,MATCH(AE$166,ArchetypeDemand!$I$4:$AH$4,0)),ArchetypeDemand!$F$6:$F$50,$F184)*'SHWLP-Att'!$R$7</f>
        <v>2.491944831931802E-2</v>
      </c>
      <c r="AF184" s="1141">
        <f>SUMIFS(INDEX(ArchetypeDemand!$I$6:$AH$50,,MATCH(AF$166,ArchetypeDemand!$I$4:$AH$4,0)),ArchetypeDemand!$F$6:$F$50,$F184)*'SHWLP-Att'!$R$7</f>
        <v>1.892145349432749E-2</v>
      </c>
    </row>
    <row r="185" spans="3:32">
      <c r="C185" s="1143" t="s">
        <v>1126</v>
      </c>
      <c r="D185" s="1143" t="s">
        <v>1100</v>
      </c>
      <c r="E185" s="1143" t="s">
        <v>837</v>
      </c>
      <c r="F185" s="1143" t="s">
        <v>1103</v>
      </c>
      <c r="G185" s="1143">
        <f>SUMIFS(INDEX(ArchetypeDemand!$I$6:$AH$50,,MATCH($G$166,ArchetypeDemand!$I$4:$AH$4,0)),ArchetypeDemand!$F$6:$F$50,$F185)*'SHWLP-Att'!$R$7</f>
        <v>6.5834761631059405E-2</v>
      </c>
      <c r="H185" s="1143">
        <f>SUMIFS(INDEX(ArchetypeDemand!$I$6:$AH$50,,MATCH(H$166,ArchetypeDemand!$I$4:$AH$4,0)),ArchetypeDemand!$F$6:$F$50,$F185)*'SHWLP-Att'!$R$7</f>
        <v>1.6487290447121929</v>
      </c>
      <c r="I185" s="1143">
        <f>SUMIFS(INDEX(ArchetypeDemand!$I$6:$AH$50,,MATCH(I$166,ArchetypeDemand!$I$4:$AH$4,0)),ArchetypeDemand!$F$6:$F$50,$F185)*'SHWLP-Att'!$R$7</f>
        <v>0.23663167510349475</v>
      </c>
      <c r="J185" s="1143">
        <f>SUMIFS(INDEX(ArchetypeDemand!$I$6:$AH$50,,MATCH(J$166,ArchetypeDemand!$I$4:$AH$4,0)),ArchetypeDemand!$F$6:$F$50,$F185)*'SHWLP-Att'!$R$7</f>
        <v>8.41957372274207E-2</v>
      </c>
      <c r="K185" s="1143">
        <f>SUMIFS(INDEX(ArchetypeDemand!$I$6:$AH$50,,MATCH(K$166,ArchetypeDemand!$I$4:$AH$4,0)),ArchetypeDemand!$F$6:$F$50,$F185)*'SHWLP-Att'!$R$7</f>
        <v>8.3766251834427735E-2</v>
      </c>
      <c r="L185" s="1143">
        <f>SUMIFS(INDEX(ArchetypeDemand!$I$6:$AH$50,,MATCH(L$166,ArchetypeDemand!$I$4:$AH$4,0)),ArchetypeDemand!$F$6:$F$50,$F185)*'SHWLP-Att'!$R$7</f>
        <v>3.2090337882043851E-2</v>
      </c>
      <c r="M185" s="1143">
        <f>SUMIFS(INDEX(ArchetypeDemand!$I$6:$AH$50,,MATCH(M$166,ArchetypeDemand!$I$4:$AH$4,0)),ArchetypeDemand!$F$6:$F$50,$F185)*'SHWLP-Att'!$R$7</f>
        <v>0.17861989533297473</v>
      </c>
      <c r="N185" s="1143">
        <f>SUMIFS(INDEX(ArchetypeDemand!$I$6:$AH$50,,MATCH(N$166,ArchetypeDemand!$I$4:$AH$4,0)),ArchetypeDemand!$F$6:$F$50,$F185)*'SHWLP-Att'!$R$7</f>
        <v>0.18709806421427838</v>
      </c>
      <c r="O185" s="1143">
        <f>SUMIFS(INDEX(ArchetypeDemand!$I$6:$AH$50,,MATCH(O$166,ArchetypeDemand!$I$4:$AH$4,0)),ArchetypeDemand!$F$6:$F$50,$F185)*'SHWLP-Att'!$R$7</f>
        <v>6.1261974778927426E-2</v>
      </c>
      <c r="P185" s="1143">
        <f>SUMIFS(INDEX(ArchetypeDemand!$I$6:$AH$50,,MATCH(P$166,ArchetypeDemand!$I$4:$AH$4,0)),ArchetypeDemand!$F$6:$F$50,$F185)*'SHWLP-Att'!$R$7</f>
        <v>8.4353374542409779E-2</v>
      </c>
      <c r="Q185" s="1143">
        <f>SUMIFS(INDEX(ArchetypeDemand!$I$6:$AH$50,,MATCH(Q$166,ArchetypeDemand!$I$4:$AH$4,0)),ArchetypeDemand!$F$6:$F$50,$F185)*'SHWLP-Att'!$R$7</f>
        <v>0.11552627957685731</v>
      </c>
      <c r="R185" s="1143">
        <f>SUMIFS(INDEX(ArchetypeDemand!$I$6:$AH$50,,MATCH(R$166,ArchetypeDemand!$I$4:$AH$4,0)),ArchetypeDemand!$F$6:$F$50,$F185)*'SHWLP-Att'!$R$7</f>
        <v>0.1314479548414785</v>
      </c>
      <c r="S185" s="1143">
        <f>SUMIFS(INDEX(ArchetypeDemand!$I$6:$AH$50,,MATCH(S$166,ArchetypeDemand!$I$4:$AH$4,0)),ArchetypeDemand!$F$6:$F$50,$F185)*'SHWLP-Att'!$R$7</f>
        <v>9.4709088003446976E-2</v>
      </c>
      <c r="T185" s="1143">
        <f>SUMIFS(INDEX(ArchetypeDemand!$I$6:$AH$50,,MATCH(T$166,ArchetypeDemand!$I$4:$AH$4,0)),ArchetypeDemand!$F$6:$F$50,$F185)*'SHWLP-Att'!$R$7</f>
        <v>0.62584209767986387</v>
      </c>
      <c r="U185" s="1143">
        <f>SUMIFS(INDEX(ArchetypeDemand!$I$6:$AH$50,,MATCH(U$166,ArchetypeDemand!$I$4:$AH$4,0)),ArchetypeDemand!$F$6:$F$50,$F185)*'SHWLP-Att'!$R$7</f>
        <v>9.6189895273813386E-2</v>
      </c>
      <c r="V185" s="1143">
        <f>SUMIFS(INDEX(ArchetypeDemand!$I$6:$AH$50,,MATCH(V$166,ArchetypeDemand!$I$4:$AH$4,0)),ArchetypeDemand!$F$6:$F$50,$F185)*'SHWLP-Att'!$R$7</f>
        <v>0.21658644151682147</v>
      </c>
      <c r="W185" s="1143">
        <f>SUMIFS(INDEX(ArchetypeDemand!$I$6:$AH$50,,MATCH(W$166,ArchetypeDemand!$I$4:$AH$4,0)),ArchetypeDemand!$F$6:$F$50,$F185)*'SHWLP-Att'!$R$7</f>
        <v>0.13712432950878981</v>
      </c>
      <c r="X185" s="1143">
        <f>SUMIFS(INDEX(ArchetypeDemand!$I$6:$AH$50,,MATCH(X$166,ArchetypeDemand!$I$4:$AH$4,0)),ArchetypeDemand!$F$6:$F$50,$F185)*'SHWLP-Att'!$R$7</f>
        <v>0.14227029375460878</v>
      </c>
      <c r="Y185" s="1143">
        <f>SUMIFS(INDEX(ArchetypeDemand!$I$6:$AH$50,,MATCH(Y$166,ArchetypeDemand!$I$4:$AH$4,0)),ArchetypeDemand!$F$6:$F$50,$F185)*'SHWLP-Att'!$R$7</f>
        <v>0.19940539947260899</v>
      </c>
      <c r="Z185" s="1143">
        <f>SUMIFS(INDEX(ArchetypeDemand!$I$6:$AH$50,,MATCH(Z$166,ArchetypeDemand!$I$4:$AH$4,0)),ArchetypeDemand!$F$6:$F$50,$F185)*'SHWLP-Att'!$R$7</f>
        <v>2.1143182593699159E-2</v>
      </c>
      <c r="AA185" s="1143">
        <f>SUMIFS(INDEX(ArchetypeDemand!$I$6:$AH$50,,MATCH(AA$166,ArchetypeDemand!$I$4:$AH$4,0)),ArchetypeDemand!$F$6:$F$50,$F185)*'SHWLP-Att'!$R$7</f>
        <v>8.6704154659487498E-2</v>
      </c>
      <c r="AB185" s="1143">
        <f>SUMIFS(INDEX(ArchetypeDemand!$I$6:$AH$50,,MATCH(AB$166,ArchetypeDemand!$I$4:$AH$4,0)),ArchetypeDemand!$F$6:$F$50,$F185)*'SHWLP-Att'!$R$7</f>
        <v>4.5742444636791335E-2</v>
      </c>
      <c r="AC185" s="1143">
        <f>SUMIFS(INDEX(ArchetypeDemand!$I$6:$AH$50,,MATCH(AC$166,ArchetypeDemand!$I$4:$AH$4,0)),ArchetypeDemand!$F$6:$F$50,$F185)*'SHWLP-Att'!$R$7</f>
        <v>5.7695807785872591E-2</v>
      </c>
      <c r="AD185" s="1143">
        <f>SUMIFS(INDEX(ArchetypeDemand!$I$6:$AH$50,,MATCH(AD$166,ArchetypeDemand!$I$4:$AH$4,0)),ArchetypeDemand!$F$6:$F$50,$F185)*'SHWLP-Att'!$R$7</f>
        <v>6.2589590939305814E-2</v>
      </c>
      <c r="AE185" s="1143">
        <f>SUMIFS(INDEX(ArchetypeDemand!$I$6:$AH$50,,MATCH(AE$166,ArchetypeDemand!$I$4:$AH$4,0)),ArchetypeDemand!$F$6:$F$50,$F185)*'SHWLP-Att'!$R$7</f>
        <v>0.12764702001867517</v>
      </c>
      <c r="AF185" s="1143">
        <f>SUMIFS(INDEX(ArchetypeDemand!$I$6:$AH$50,,MATCH(AF$166,ArchetypeDemand!$I$4:$AH$4,0)),ArchetypeDemand!$F$6:$F$50,$F185)*'SHWLP-Att'!$R$7</f>
        <v>4.1678849732603308E-2</v>
      </c>
    </row>
    <row r="186" spans="3:32">
      <c r="C186" s="1141" t="s">
        <v>1126</v>
      </c>
      <c r="D186" s="1141" t="s">
        <v>1100</v>
      </c>
      <c r="E186" s="1141" t="s">
        <v>837</v>
      </c>
      <c r="F186" s="1141" t="s">
        <v>1104</v>
      </c>
      <c r="G186" s="1141">
        <f>SUMIFS(INDEX(ArchetypeDemand!$I$6:$AH$50,,MATCH($G$166,ArchetypeDemand!$I$4:$AH$4,0)),ArchetypeDemand!$F$6:$F$50,$F186)*'SHWLP-Att'!$R$7</f>
        <v>3.4544111844204133E-2</v>
      </c>
      <c r="H186" s="1141">
        <f>SUMIFS(INDEX(ArchetypeDemand!$I$6:$AH$50,,MATCH(H$166,ArchetypeDemand!$I$4:$AH$4,0)),ArchetypeDemand!$F$6:$F$50,$F186)*'SHWLP-Att'!$R$7</f>
        <v>1.2081050067352255</v>
      </c>
      <c r="I186" s="1141">
        <f>SUMIFS(INDEX(ArchetypeDemand!$I$6:$AH$50,,MATCH(I$166,ArchetypeDemand!$I$4:$AH$4,0)),ArchetypeDemand!$F$6:$F$50,$F186)*'SHWLP-Att'!$R$7</f>
        <v>0.13298233960978029</v>
      </c>
      <c r="J186" s="1141">
        <f>SUMIFS(INDEX(ArchetypeDemand!$I$6:$AH$50,,MATCH(J$166,ArchetypeDemand!$I$4:$AH$4,0)),ArchetypeDemand!$F$6:$F$50,$F186)*'SHWLP-Att'!$R$7</f>
        <v>4.9060456378305625E-2</v>
      </c>
      <c r="K186" s="1141">
        <f>SUMIFS(INDEX(ArchetypeDemand!$I$6:$AH$50,,MATCH(K$166,ArchetypeDemand!$I$4:$AH$4,0)),ArchetypeDemand!$F$6:$F$50,$F186)*'SHWLP-Att'!$R$7</f>
        <v>3.1045403777219767E-2</v>
      </c>
      <c r="L186" s="1141">
        <f>SUMIFS(INDEX(ArchetypeDemand!$I$6:$AH$50,,MATCH(L$166,ArchetypeDemand!$I$4:$AH$4,0)),ArchetypeDemand!$F$6:$F$50,$F186)*'SHWLP-Att'!$R$7</f>
        <v>1.982616419276231E-2</v>
      </c>
      <c r="M186" s="1141">
        <f>SUMIFS(INDEX(ArchetypeDemand!$I$6:$AH$50,,MATCH(M$166,ArchetypeDemand!$I$4:$AH$4,0)),ArchetypeDemand!$F$6:$F$50,$F186)*'SHWLP-Att'!$R$7</f>
        <v>7.0894556141332596E-2</v>
      </c>
      <c r="N186" s="1141">
        <f>SUMIFS(INDEX(ArchetypeDemand!$I$6:$AH$50,,MATCH(N$166,ArchetypeDemand!$I$4:$AH$4,0)),ArchetypeDemand!$F$6:$F$50,$F186)*'SHWLP-Att'!$R$7</f>
        <v>5.5923816995916184E-2</v>
      </c>
      <c r="O186" s="1141">
        <f>SUMIFS(INDEX(ArchetypeDemand!$I$6:$AH$50,,MATCH(O$166,ArchetypeDemand!$I$4:$AH$4,0)),ArchetypeDemand!$F$6:$F$50,$F186)*'SHWLP-Att'!$R$7</f>
        <v>2.8891836698808741E-2</v>
      </c>
      <c r="P186" s="1141">
        <f>SUMIFS(INDEX(ArchetypeDemand!$I$6:$AH$50,,MATCH(P$166,ArchetypeDemand!$I$4:$AH$4,0)),ArchetypeDemand!$F$6:$F$50,$F186)*'SHWLP-Att'!$R$7</f>
        <v>4.7128489462772982E-2</v>
      </c>
      <c r="Q186" s="1141">
        <f>SUMIFS(INDEX(ArchetypeDemand!$I$6:$AH$50,,MATCH(Q$166,ArchetypeDemand!$I$4:$AH$4,0)),ArchetypeDemand!$F$6:$F$50,$F186)*'SHWLP-Att'!$R$7</f>
        <v>8.3550501884384273E-2</v>
      </c>
      <c r="R186" s="1141">
        <f>SUMIFS(INDEX(ArchetypeDemand!$I$6:$AH$50,,MATCH(R$166,ArchetypeDemand!$I$4:$AH$4,0)),ArchetypeDemand!$F$6:$F$50,$F186)*'SHWLP-Att'!$R$7</f>
        <v>8.011003514164082E-2</v>
      </c>
      <c r="S186" s="1141">
        <f>SUMIFS(INDEX(ArchetypeDemand!$I$6:$AH$50,,MATCH(S$166,ArchetypeDemand!$I$4:$AH$4,0)),ArchetypeDemand!$F$6:$F$50,$F186)*'SHWLP-Att'!$R$7</f>
        <v>7.3698631639979126E-2</v>
      </c>
      <c r="T186" s="1141">
        <f>SUMIFS(INDEX(ArchetypeDemand!$I$6:$AH$50,,MATCH(T$166,ArchetypeDemand!$I$4:$AH$4,0)),ArchetypeDemand!$F$6:$F$50,$F186)*'SHWLP-Att'!$R$7</f>
        <v>0.28560888828042941</v>
      </c>
      <c r="U186" s="1141">
        <f>SUMIFS(INDEX(ArchetypeDemand!$I$6:$AH$50,,MATCH(U$166,ArchetypeDemand!$I$4:$AH$4,0)),ArchetypeDemand!$F$6:$F$50,$F186)*'SHWLP-Att'!$R$7</f>
        <v>6.6583296702261791E-2</v>
      </c>
      <c r="V186" s="1141">
        <f>SUMIFS(INDEX(ArchetypeDemand!$I$6:$AH$50,,MATCH(V$166,ArchetypeDemand!$I$4:$AH$4,0)),ArchetypeDemand!$F$6:$F$50,$F186)*'SHWLP-Att'!$R$7</f>
        <v>0.13421606364551333</v>
      </c>
      <c r="W186" s="1141">
        <f>SUMIFS(INDEX(ArchetypeDemand!$I$6:$AH$50,,MATCH(W$166,ArchetypeDemand!$I$4:$AH$4,0)),ArchetypeDemand!$F$6:$F$50,$F186)*'SHWLP-Att'!$R$7</f>
        <v>9.0353890514252522E-2</v>
      </c>
      <c r="X186" s="1141">
        <f>SUMIFS(INDEX(ArchetypeDemand!$I$6:$AH$50,,MATCH(X$166,ArchetypeDemand!$I$4:$AH$4,0)),ArchetypeDemand!$F$6:$F$50,$F186)*'SHWLP-Att'!$R$7</f>
        <v>9.2181308306723053E-2</v>
      </c>
      <c r="Y186" s="1141">
        <f>SUMIFS(INDEX(ArchetypeDemand!$I$6:$AH$50,,MATCH(Y$166,ArchetypeDemand!$I$4:$AH$4,0)),ArchetypeDemand!$F$6:$F$50,$F186)*'SHWLP-Att'!$R$7</f>
        <v>0.11152076696110548</v>
      </c>
      <c r="Z186" s="1141">
        <f>SUMIFS(INDEX(ArchetypeDemand!$I$6:$AH$50,,MATCH(Z$166,ArchetypeDemand!$I$4:$AH$4,0)),ArchetypeDemand!$F$6:$F$50,$F186)*'SHWLP-Att'!$R$7</f>
        <v>7.7748168883878411E-3</v>
      </c>
      <c r="AA186" s="1141">
        <f>SUMIFS(INDEX(ArchetypeDemand!$I$6:$AH$50,,MATCH(AA$166,ArchetypeDemand!$I$4:$AH$4,0)),ArchetypeDemand!$F$6:$F$50,$F186)*'SHWLP-Att'!$R$7</f>
        <v>5.220026459462155E-2</v>
      </c>
      <c r="AB186" s="1141">
        <f>SUMIFS(INDEX(ArchetypeDemand!$I$6:$AH$50,,MATCH(AB$166,ArchetypeDemand!$I$4:$AH$4,0)),ArchetypeDemand!$F$6:$F$50,$F186)*'SHWLP-Att'!$R$7</f>
        <v>1.5438727038187269E-2</v>
      </c>
      <c r="AC186" s="1141">
        <f>SUMIFS(INDEX(ArchetypeDemand!$I$6:$AH$50,,MATCH(AC$166,ArchetypeDemand!$I$4:$AH$4,0)),ArchetypeDemand!$F$6:$F$50,$F186)*'SHWLP-Att'!$R$7</f>
        <v>3.5060723937206988E-2</v>
      </c>
      <c r="AD186" s="1141">
        <f>SUMIFS(INDEX(ArchetypeDemand!$I$6:$AH$50,,MATCH(AD$166,ArchetypeDemand!$I$4:$AH$4,0)),ArchetypeDemand!$F$6:$F$50,$F186)*'SHWLP-Att'!$R$7</f>
        <v>2.1454878275125787E-2</v>
      </c>
      <c r="AE186" s="1141">
        <f>SUMIFS(INDEX(ArchetypeDemand!$I$6:$AH$50,,MATCH(AE$166,ArchetypeDemand!$I$4:$AH$4,0)),ArchetypeDemand!$F$6:$F$50,$F186)*'SHWLP-Att'!$R$7</f>
        <v>5.8124488309327371E-2</v>
      </c>
      <c r="AF186" s="1141">
        <f>SUMIFS(INDEX(ArchetypeDemand!$I$6:$AH$50,,MATCH(AF$166,ArchetypeDemand!$I$4:$AH$4,0)),ArchetypeDemand!$F$6:$F$50,$F186)*'SHWLP-Att'!$R$7</f>
        <v>2.7955691445376626E-2</v>
      </c>
    </row>
    <row r="187" spans="3:32">
      <c r="C187" s="1143" t="s">
        <v>1126</v>
      </c>
      <c r="D187" s="1143" t="s">
        <v>1100</v>
      </c>
      <c r="E187" s="1143" t="s">
        <v>837</v>
      </c>
      <c r="F187" s="1143" t="s">
        <v>1105</v>
      </c>
      <c r="G187" s="1143">
        <f>SUMIFS(INDEX(ArchetypeDemand!$I$6:$AH$50,,MATCH($G$166,ArchetypeDemand!$I$4:$AH$4,0)),ArchetypeDemand!$F$6:$F$50,$F187)*'SHWLP-Att'!$R$7</f>
        <v>1.2248327745313379E-2</v>
      </c>
      <c r="H187" s="1143">
        <f>SUMIFS(INDEX(ArchetypeDemand!$I$6:$AH$50,,MATCH($H$166,ArchetypeDemand!$I$4:$AH$4,0)),ArchetypeDemand!$F$6:$F$50,$F187)*'SHWLP-Att'!$R$7</f>
        <v>0.62762981602989076</v>
      </c>
      <c r="I187" s="1143">
        <f>SUMIFS(INDEX(ArchetypeDemand!$I$6:$AH$50,,MATCH(I$166,ArchetypeDemand!$I$4:$AH$4,0)),ArchetypeDemand!$F$6:$F$50,$F187)*'SHWLP-Att'!$R$7</f>
        <v>4.1471842764716368E-2</v>
      </c>
      <c r="J187" s="1143">
        <f>SUMIFS(INDEX(ArchetypeDemand!$I$6:$AH$50,,MATCH(J$166,ArchetypeDemand!$I$4:$AH$4,0)),ArchetypeDemand!$F$6:$F$50,$F187)*'SHWLP-Att'!$R$7</f>
        <v>2.2918518058459458E-2</v>
      </c>
      <c r="K187" s="1143">
        <f>SUMIFS(INDEX(ArchetypeDemand!$I$6:$AH$50,,MATCH(K$166,ArchetypeDemand!$I$4:$AH$4,0)),ArchetypeDemand!$F$6:$F$50,$F187)*'SHWLP-Att'!$R$7</f>
        <v>2.434410363046555E-2</v>
      </c>
      <c r="L187" s="1143">
        <f>SUMIFS(INDEX(ArchetypeDemand!$I$6:$AH$50,,MATCH(L$166,ArchetypeDemand!$I$4:$AH$4,0)),ArchetypeDemand!$F$6:$F$50,$F187)*'SHWLP-Att'!$R$7</f>
        <v>8.1394515964738467E-3</v>
      </c>
      <c r="M187" s="1143">
        <f>SUMIFS(INDEX(ArchetypeDemand!$I$6:$AH$50,,MATCH(M$166,ArchetypeDemand!$I$4:$AH$4,0)),ArchetypeDemand!$F$6:$F$50,$F187)*'SHWLP-Att'!$R$7</f>
        <v>2.8502888998087863E-2</v>
      </c>
      <c r="N187" s="1143">
        <f>SUMIFS(INDEX(ArchetypeDemand!$I$6:$AH$50,,MATCH(N$166,ArchetypeDemand!$I$4:$AH$4,0)),ArchetypeDemand!$F$6:$F$50,$F187)*'SHWLP-Att'!$R$7</f>
        <v>1.958361606198903E-2</v>
      </c>
      <c r="O187" s="1143">
        <f>SUMIFS(INDEX(ArchetypeDemand!$I$6:$AH$50,,MATCH(O$166,ArchetypeDemand!$I$4:$AH$4,0)),ArchetypeDemand!$F$6:$F$50,$F187)*'SHWLP-Att'!$R$7</f>
        <v>3.4062284698053252E-2</v>
      </c>
      <c r="P187" s="1143">
        <f>SUMIFS(INDEX(ArchetypeDemand!$I$6:$AH$50,,MATCH(P$166,ArchetypeDemand!$I$4:$AH$4,0)),ArchetypeDemand!$F$6:$F$50,$F187)*'SHWLP-Att'!$R$7</f>
        <v>2.3261954481319833E-2</v>
      </c>
      <c r="Q187" s="1143">
        <f>SUMIFS(INDEX(ArchetypeDemand!$I$6:$AH$50,,MATCH(Q$166,ArchetypeDemand!$I$4:$AH$4,0)),ArchetypeDemand!$F$6:$F$50,$F187)*'SHWLP-Att'!$R$7</f>
        <v>3.6551621741568313E-2</v>
      </c>
      <c r="R187" s="1143">
        <f>SUMIFS(INDEX(ArchetypeDemand!$I$6:$AH$50,,MATCH(R$166,ArchetypeDemand!$I$4:$AH$4,0)),ArchetypeDemand!$F$6:$F$50,$F187)*'SHWLP-Att'!$R$7</f>
        <v>4.3072371625601964E-2</v>
      </c>
      <c r="S187" s="1143">
        <f>SUMIFS(INDEX(ArchetypeDemand!$I$6:$AH$50,,MATCH(S$166,ArchetypeDemand!$I$4:$AH$4,0)),ArchetypeDemand!$F$6:$F$50,$F187)*'SHWLP-Att'!$R$7</f>
        <v>3.1731730368990643E-2</v>
      </c>
      <c r="T187" s="1143">
        <f>SUMIFS(INDEX(ArchetypeDemand!$I$6:$AH$50,,MATCH(T$166,ArchetypeDemand!$I$4:$AH$4,0)),ArchetypeDemand!$F$6:$F$50,$F187)*'SHWLP-Att'!$R$7</f>
        <v>0.14116058687848876</v>
      </c>
      <c r="U187" s="1143">
        <f>SUMIFS(INDEX(ArchetypeDemand!$I$6:$AH$50,,MATCH(U$166,ArchetypeDemand!$I$4:$AH$4,0)),ArchetypeDemand!$F$6:$F$50,$F187)*'SHWLP-Att'!$R$7</f>
        <v>3.3973130159683236E-2</v>
      </c>
      <c r="V187" s="1143">
        <f>SUMIFS(INDEX(ArchetypeDemand!$I$6:$AH$50,,MATCH(V$166,ArchetypeDemand!$I$4:$AH$4,0)),ArchetypeDemand!$F$6:$F$50,$F187)*'SHWLP-Att'!$R$7</f>
        <v>5.6311385599294286E-2</v>
      </c>
      <c r="W187" s="1143">
        <f>SUMIFS(INDEX(ArchetypeDemand!$I$6:$AH$50,,MATCH(W$166,ArchetypeDemand!$I$4:$AH$4,0)),ArchetypeDemand!$F$6:$F$50,$F187)*'SHWLP-Att'!$R$7</f>
        <v>5.0852019444747938E-2</v>
      </c>
      <c r="X187" s="1143">
        <f>SUMIFS(INDEX(ArchetypeDemand!$I$6:$AH$50,,MATCH(X$166,ArchetypeDemand!$I$4:$AH$4,0)),ArchetypeDemand!$F$6:$F$50,$F187)*'SHWLP-Att'!$R$7</f>
        <v>3.4681496356898663E-2</v>
      </c>
      <c r="Y187" s="1143">
        <f>SUMIFS(INDEX(ArchetypeDemand!$I$6:$AH$50,,MATCH(Y$166,ArchetypeDemand!$I$4:$AH$4,0)),ArchetypeDemand!$F$6:$F$50,$F187)*'SHWLP-Att'!$R$7</f>
        <v>4.7193917072299203E-2</v>
      </c>
      <c r="Z187" s="1143">
        <f>SUMIFS(INDEX(ArchetypeDemand!$I$6:$AH$50,,MATCH(Z$166,ArchetypeDemand!$I$4:$AH$4,0)),ArchetypeDemand!$F$6:$F$50,$F187)*'SHWLP-Att'!$R$7</f>
        <v>4.8808572688212558E-3</v>
      </c>
      <c r="AA187" s="1143">
        <f>SUMIFS(INDEX(ArchetypeDemand!$I$6:$AH$50,,MATCH(AA$166,ArchetypeDemand!$I$4:$AH$4,0)),ArchetypeDemand!$F$6:$F$50,$F187)*'SHWLP-Att'!$R$7</f>
        <v>2.0012794940043245E-2</v>
      </c>
      <c r="AB187" s="1143">
        <f>SUMIFS(INDEX(ArchetypeDemand!$I$6:$AH$50,,MATCH(AB$166,ArchetypeDemand!$I$4:$AH$4,0)),ArchetypeDemand!$F$6:$F$50,$F187)*'SHWLP-Att'!$R$7</f>
        <v>1.0796677354407988E-2</v>
      </c>
      <c r="AC187" s="1143">
        <f>SUMIFS(INDEX(ArchetypeDemand!$I$6:$AH$50,,MATCH(AC$166,ArchetypeDemand!$I$4:$AH$4,0)),ArchetypeDemand!$F$6:$F$50,$F187)*'SHWLP-Att'!$R$7</f>
        <v>1.8949723662084181E-2</v>
      </c>
      <c r="AD187" s="1143">
        <f>SUMIFS(INDEX(ArchetypeDemand!$I$6:$AH$50,,MATCH(AD$166,ArchetypeDemand!$I$4:$AH$4,0)),ArchetypeDemand!$F$6:$F$50,$F187)*'SHWLP-Att'!$R$7</f>
        <v>1.1344845706631263E-2</v>
      </c>
      <c r="AE187" s="1143">
        <f>SUMIFS(INDEX(ArchetypeDemand!$I$6:$AH$50,,MATCH(AE$166,ArchetypeDemand!$I$4:$AH$4,0)),ArchetypeDemand!$F$6:$F$50,$F187)*'SHWLP-Att'!$R$7</f>
        <v>2.5922249188881367E-2</v>
      </c>
      <c r="AF187" s="1143">
        <f>SUMIFS(INDEX(ArchetypeDemand!$I$6:$AH$50,,MATCH(AF$166,ArchetypeDemand!$I$4:$AH$4,0)),ArchetypeDemand!$F$6:$F$50,$F187)*'SHWLP-Att'!$R$7</f>
        <v>1.0996504566402165E-2</v>
      </c>
    </row>
    <row r="188" spans="3:32">
      <c r="C188" s="1141" t="s">
        <v>1126</v>
      </c>
      <c r="D188" s="1141" t="s">
        <v>1100</v>
      </c>
      <c r="E188" s="1141" t="s">
        <v>837</v>
      </c>
      <c r="F188" s="1141" t="s">
        <v>1106</v>
      </c>
      <c r="G188" s="1141">
        <f>SUMIFS(INDEX(ArchetypeDemand!$I$6:$AH$50,,MATCH($G$166,ArchetypeDemand!$I$4:$AH$4,0)),ArchetypeDemand!$F$6:$F$50,$F188)*'SHWLP-Att'!$R$7</f>
        <v>6.1720089029118188E-3</v>
      </c>
      <c r="H188" s="1141">
        <f>SUMIFS(INDEX(ArchetypeDemand!$I$6:$AH$50,,MATCH($H$166,ArchetypeDemand!$I$4:$AH$4,0)),ArchetypeDemand!$F$6:$F$50,$F188)*'SHWLP-Att'!$R$7</f>
        <v>0.29053559856103817</v>
      </c>
      <c r="I188" s="1141">
        <f>SUMIFS(INDEX(ArchetypeDemand!$I$6:$AH$50,,MATCH(I$166,ArchetypeDemand!$I$4:$AH$4,0)),ArchetypeDemand!$F$6:$F$50,$F188)*'SHWLP-Att'!$R$7</f>
        <v>1.4651366348994688E-2</v>
      </c>
      <c r="J188" s="1141">
        <f>SUMIFS(INDEX(ArchetypeDemand!$I$6:$AH$50,,MATCH(J$166,ArchetypeDemand!$I$4:$AH$4,0)),ArchetypeDemand!$F$6:$F$50,$F188)*'SHWLP-Att'!$R$7</f>
        <v>1.0443881646892918E-2</v>
      </c>
      <c r="K188" s="1141">
        <f>SUMIFS(INDEX(ArchetypeDemand!$I$6:$AH$50,,MATCH(K$166,ArchetypeDemand!$I$4:$AH$4,0)),ArchetypeDemand!$F$6:$F$50,$F188)*'SHWLP-Att'!$R$7</f>
        <v>1.0971155107517972E-2</v>
      </c>
      <c r="L188" s="1141">
        <f>SUMIFS(INDEX(ArchetypeDemand!$I$6:$AH$50,,MATCH(L$166,ArchetypeDemand!$I$4:$AH$4,0)),ArchetypeDemand!$F$6:$F$50,$F188)*'SHWLP-Att'!$R$7</f>
        <v>3.8497406199538464E-3</v>
      </c>
      <c r="M188" s="1141">
        <f>SUMIFS(INDEX(ArchetypeDemand!$I$6:$AH$50,,MATCH(M$166,ArchetypeDemand!$I$4:$AH$4,0)),ArchetypeDemand!$F$6:$F$50,$F188)*'SHWLP-Att'!$R$7</f>
        <v>1.2841075345038642E-2</v>
      </c>
      <c r="N188" s="1141">
        <f>SUMIFS(INDEX(ArchetypeDemand!$I$6:$AH$50,,MATCH(N$166,ArchetypeDemand!$I$4:$AH$4,0)),ArchetypeDemand!$F$6:$F$50,$F188)*'SHWLP-Att'!$R$7</f>
        <v>9.6119060461730948E-3</v>
      </c>
      <c r="O188" s="1141">
        <f>SUMIFS(INDEX(ArchetypeDemand!$I$6:$AH$50,,MATCH(O$166,ArchetypeDemand!$I$4:$AH$4,0)),ArchetypeDemand!$F$6:$F$50,$F188)*'SHWLP-Att'!$R$7</f>
        <v>1.6451425452141635E-2</v>
      </c>
      <c r="P188" s="1141">
        <f>SUMIFS(INDEX(ArchetypeDemand!$I$6:$AH$50,,MATCH(P$166,ArchetypeDemand!$I$4:$AH$4,0)),ArchetypeDemand!$F$6:$F$50,$F188)*'SHWLP-Att'!$R$7</f>
        <v>1.0508184883269479E-2</v>
      </c>
      <c r="Q188" s="1141">
        <f>SUMIFS(INDEX(ArchetypeDemand!$I$6:$AH$50,,MATCH(Q$166,ArchetypeDemand!$I$4:$AH$4,0)),ArchetypeDemand!$F$6:$F$50,$F188)*'SHWLP-Att'!$R$7</f>
        <v>1.4912841147955094E-2</v>
      </c>
      <c r="R188" s="1141">
        <f>SUMIFS(INDEX(ArchetypeDemand!$I$6:$AH$50,,MATCH(R$166,ArchetypeDemand!$I$4:$AH$4,0)),ArchetypeDemand!$F$6:$F$50,$F188)*'SHWLP-Att'!$R$7</f>
        <v>1.7331910494764135E-2</v>
      </c>
      <c r="S188" s="1141">
        <f>SUMIFS(INDEX(ArchetypeDemand!$I$6:$AH$50,,MATCH(S$166,ArchetypeDemand!$I$4:$AH$4,0)),ArchetypeDemand!$F$6:$F$50,$F188)*'SHWLP-Att'!$R$7</f>
        <v>1.1828508852440767E-2</v>
      </c>
      <c r="T188" s="1141">
        <f>SUMIFS(INDEX(ArchetypeDemand!$I$6:$AH$50,,MATCH(T$166,ArchetypeDemand!$I$4:$AH$4,0)),ArchetypeDemand!$F$6:$F$50,$F188)*'SHWLP-Att'!$R$7</f>
        <v>6.216495075994985E-2</v>
      </c>
      <c r="U188" s="1141">
        <f>SUMIFS(INDEX(ArchetypeDemand!$I$6:$AH$50,,MATCH(U$166,ArchetypeDemand!$I$4:$AH$4,0)),ArchetypeDemand!$F$6:$F$50,$F188)*'SHWLP-Att'!$R$7</f>
        <v>1.3023874563444688E-2</v>
      </c>
      <c r="V188" s="1141">
        <f>SUMIFS(INDEX(ArchetypeDemand!$I$6:$AH$50,,MATCH(V$166,ArchetypeDemand!$I$4:$AH$4,0)),ArchetypeDemand!$F$6:$F$50,$F188)*'SHWLP-Att'!$R$7</f>
        <v>2.3227085065859781E-2</v>
      </c>
      <c r="W188" s="1141">
        <f>SUMIFS(INDEX(ArchetypeDemand!$I$6:$AH$50,,MATCH(W$166,ArchetypeDemand!$I$4:$AH$4,0)),ArchetypeDemand!$F$6:$F$50,$F188)*'SHWLP-Att'!$R$7</f>
        <v>2.4545394762225777E-2</v>
      </c>
      <c r="X188" s="1141">
        <f>SUMIFS(INDEX(ArchetypeDemand!$I$6:$AH$50,,MATCH(X$166,ArchetypeDemand!$I$4:$AH$4,0)),ArchetypeDemand!$F$6:$F$50,$F188)*'SHWLP-Att'!$R$7</f>
        <v>1.5319613677920608E-2</v>
      </c>
      <c r="Y188" s="1141">
        <f>SUMIFS(INDEX(ArchetypeDemand!$I$6:$AH$50,,MATCH(Y$166,ArchetypeDemand!$I$4:$AH$4,0)),ArchetypeDemand!$F$6:$F$50,$F188)*'SHWLP-Att'!$R$7</f>
        <v>2.1337814193729081E-2</v>
      </c>
      <c r="Z188" s="1141">
        <f>SUMIFS(INDEX(ArchetypeDemand!$I$6:$AH$50,,MATCH(Z$166,ArchetypeDemand!$I$4:$AH$4,0)),ArchetypeDemand!$F$6:$F$50,$F188)*'SHWLP-Att'!$R$7</f>
        <v>3.6282478812476597E-3</v>
      </c>
      <c r="AA188" s="1141">
        <f>SUMIFS(INDEX(ArchetypeDemand!$I$6:$AH$50,,MATCH(AA$166,ArchetypeDemand!$I$4:$AH$4,0)),ArchetypeDemand!$F$6:$F$50,$F188)*'SHWLP-Att'!$R$7</f>
        <v>1.0585502572593535E-2</v>
      </c>
      <c r="AB188" s="1141">
        <f>SUMIFS(INDEX(ArchetypeDemand!$I$6:$AH$50,,MATCH(AB$166,ArchetypeDemand!$I$4:$AH$4,0)),ArchetypeDemand!$F$6:$F$50,$F188)*'SHWLP-Att'!$R$7</f>
        <v>5.7112858468969796E-3</v>
      </c>
      <c r="AC188" s="1141">
        <f>SUMIFS(INDEX(ArchetypeDemand!$I$6:$AH$50,,MATCH(AC$166,ArchetypeDemand!$I$4:$AH$4,0)),ArchetypeDemand!$F$6:$F$50,$F188)*'SHWLP-Att'!$R$7</f>
        <v>7.9185441846816931E-3</v>
      </c>
      <c r="AD188" s="1141">
        <f>SUMIFS(INDEX(ArchetypeDemand!$I$6:$AH$50,,MATCH(AD$166,ArchetypeDemand!$I$4:$AH$4,0)),ArchetypeDemand!$F$6:$F$50,$F188)*'SHWLP-Att'!$R$7</f>
        <v>5.0936041948140354E-3</v>
      </c>
      <c r="AE188" s="1141">
        <f>SUMIFS(INDEX(ArchetypeDemand!$I$6:$AH$50,,MATCH(AE$166,ArchetypeDemand!$I$4:$AH$4,0)),ArchetypeDemand!$F$6:$F$50,$F188)*'SHWLP-Att'!$R$7</f>
        <v>1.1702360092739401E-2</v>
      </c>
      <c r="AF188" s="1141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45" t="s">
        <v>1126</v>
      </c>
      <c r="D189" s="1145" t="s">
        <v>1100</v>
      </c>
      <c r="E189" s="1145" t="s">
        <v>837</v>
      </c>
      <c r="F189" s="1145" t="s">
        <v>1107</v>
      </c>
      <c r="G189" s="1145">
        <f>SUMIFS(INDEX(ArchetypeDemand!$I$6:$AH$50,,MATCH($G$166,ArchetypeDemand!$I$4:$AH$4,0)),ArchetypeDemand!$F$6:$F$50,$F189)*'SHWLP-Att'!$R$7</f>
        <v>5.7892486608707759E-3</v>
      </c>
      <c r="H189" s="1145">
        <f>SUMIFS(INDEX(ArchetypeDemand!$I$6:$AH$50,,MATCH($H$166,ArchetypeDemand!$I$4:$AH$4,0)),ArchetypeDemand!$F$6:$F$50,$F189)*'SHWLP-Att'!$R$7</f>
        <v>0.24643112372215967</v>
      </c>
      <c r="I189" s="1145">
        <f>SUMIFS(INDEX(ArchetypeDemand!$I$6:$AH$50,,MATCH(I$166,ArchetypeDemand!$I$4:$AH$4,0)),ArchetypeDemand!$F$6:$F$50,$F189)*'SHWLP-Att'!$R$7</f>
        <v>1.5801680235899229E-2</v>
      </c>
      <c r="J189" s="1145">
        <f>SUMIFS(INDEX(ArchetypeDemand!$I$6:$AH$50,,MATCH(J$166,ArchetypeDemand!$I$4:$AH$4,0)),ArchetypeDemand!$F$6:$F$50,$F189)*'SHWLP-Att'!$R$7</f>
        <v>1.1024097293942525E-2</v>
      </c>
      <c r="K189" s="1145">
        <f>SUMIFS(INDEX(ArchetypeDemand!$I$6:$AH$50,,MATCH(K$166,ArchetypeDemand!$I$4:$AH$4,0)),ArchetypeDemand!$F$6:$F$50,$F189)*'SHWLP-Att'!$R$7</f>
        <v>1.2246181241634924E-2</v>
      </c>
      <c r="L189" s="1145">
        <f>SUMIFS(INDEX(ArchetypeDemand!$I$6:$AH$50,,MATCH(L$166,ArchetypeDemand!$I$4:$AH$4,0)),ArchetypeDemand!$F$6:$F$50,$F189)*'SHWLP-Att'!$R$7</f>
        <v>3.5197628525292313E-3</v>
      </c>
      <c r="M189" s="1145">
        <f>SUMIFS(INDEX(ArchetypeDemand!$I$6:$AH$50,,MATCH(M$166,ArchetypeDemand!$I$4:$AH$4,0)),ArchetypeDemand!$F$6:$F$50,$F189)*'SHWLP-Att'!$R$7</f>
        <v>1.888551457648989E-2</v>
      </c>
      <c r="N189" s="1145">
        <f>SUMIFS(INDEX(ArchetypeDemand!$I$6:$AH$50,,MATCH(N$166,ArchetypeDemand!$I$4:$AH$4,0)),ArchetypeDemand!$F$6:$F$50,$F189)*'SHWLP-Att'!$R$7</f>
        <v>9.0722000917088288E-3</v>
      </c>
      <c r="O189" s="1145">
        <f>SUMIFS(INDEX(ArchetypeDemand!$I$6:$AH$50,,MATCH(O$166,ArchetypeDemand!$I$4:$AH$4,0)),ArchetypeDemand!$F$6:$F$50,$F189)*'SHWLP-Att'!$R$7</f>
        <v>1.5887376579496779E-2</v>
      </c>
      <c r="P189" s="1145">
        <f>SUMIFS(INDEX(ArchetypeDemand!$I$6:$AH$50,,MATCH(P$166,ArchetypeDemand!$I$4:$AH$4,0)),ArchetypeDemand!$F$6:$F$50,$F189)*'SHWLP-Att'!$R$7</f>
        <v>1.4711458836577271E-2</v>
      </c>
      <c r="Q189" s="1145">
        <f>SUMIFS(INDEX(ArchetypeDemand!$I$6:$AH$50,,MATCH(Q$166,ArchetypeDemand!$I$4:$AH$4,0)),ArchetypeDemand!$F$6:$F$50,$F189)*'SHWLP-Att'!$R$7</f>
        <v>1.7696939033248003E-2</v>
      </c>
      <c r="R189" s="1145">
        <f>SUMIFS(INDEX(ArchetypeDemand!$I$6:$AH$50,,MATCH(R$166,ArchetypeDemand!$I$4:$AH$4,0)),ArchetypeDemand!$F$6:$F$50,$F189)*'SHWLP-Att'!$R$7</f>
        <v>1.8962139699717197E-2</v>
      </c>
      <c r="S189" s="1145">
        <f>SUMIFS(INDEX(ArchetypeDemand!$I$6:$AH$50,,MATCH(S$166,ArchetypeDemand!$I$4:$AH$4,0)),ArchetypeDemand!$F$6:$F$50,$F189)*'SHWLP-Att'!$R$7</f>
        <v>1.1639468756625504E-2</v>
      </c>
      <c r="T189" s="1145">
        <f>SUMIFS(INDEX(ArchetypeDemand!$I$6:$AH$50,,MATCH(T$166,ArchetypeDemand!$I$4:$AH$4,0)),ArchetypeDemand!$F$6:$F$50,$F189)*'SHWLP-Att'!$R$7</f>
        <v>7.4410933296844381E-2</v>
      </c>
      <c r="U189" s="1145">
        <f>SUMIFS(INDEX(ArchetypeDemand!$I$6:$AH$50,,MATCH(U$166,ArchetypeDemand!$I$4:$AH$4,0)),ArchetypeDemand!$F$6:$F$50,$F189)*'SHWLP-Att'!$R$7</f>
        <v>1.4588758716416723E-2</v>
      </c>
      <c r="V189" s="1145">
        <f>SUMIFS(INDEX(ArchetypeDemand!$I$6:$AH$50,,MATCH(V$166,ArchetypeDemand!$I$4:$AH$4,0)),ArchetypeDemand!$F$6:$F$50,$F189)*'SHWLP-Att'!$R$7</f>
        <v>2.4806417930830316E-2</v>
      </c>
      <c r="W189" s="1145">
        <f>SUMIFS(INDEX(ArchetypeDemand!$I$6:$AH$50,,MATCH(W$166,ArchetypeDemand!$I$4:$AH$4,0)),ArchetypeDemand!$F$6:$F$50,$F189)*'SHWLP-Att'!$R$7</f>
        <v>3.0555941315618194E-2</v>
      </c>
      <c r="X189" s="1145">
        <f>SUMIFS(INDEX(ArchetypeDemand!$I$6:$AH$50,,MATCH(X$166,ArchetypeDemand!$I$4:$AH$4,0)),ArchetypeDemand!$F$6:$F$50,$F189)*'SHWLP-Att'!$R$7</f>
        <v>1.7340748178449331E-2</v>
      </c>
      <c r="Y189" s="1145">
        <f>SUMIFS(INDEX(ArchetypeDemand!$I$6:$AH$50,,MATCH(Y$166,ArchetypeDemand!$I$4:$AH$4,0)),ArchetypeDemand!$F$6:$F$50,$F189)*'SHWLP-Att'!$R$7</f>
        <v>2.0580413200316422E-2</v>
      </c>
      <c r="Z189" s="1145">
        <f>SUMIFS(INDEX(ArchetypeDemand!$I$6:$AH$50,,MATCH(Z$166,ArchetypeDemand!$I$4:$AH$4,0)),ArchetypeDemand!$F$6:$F$50,$F189)*'SHWLP-Att'!$R$7</f>
        <v>3.4338774590379631E-3</v>
      </c>
      <c r="AA189" s="1145">
        <f>SUMIFS(INDEX(ArchetypeDemand!$I$6:$AH$50,,MATCH(AA$166,ArchetypeDemand!$I$4:$AH$4,0)),ArchetypeDemand!$F$6:$F$50,$F189)*'SHWLP-Att'!$R$7</f>
        <v>1.5056732666869682E-2</v>
      </c>
      <c r="AB189" s="1145">
        <f>SUMIFS(INDEX(ArchetypeDemand!$I$6:$AH$50,,MATCH(AB$166,ArchetypeDemand!$I$4:$AH$4,0)),ArchetypeDemand!$F$6:$F$50,$F189)*'SHWLP-Att'!$R$7</f>
        <v>5.5287333312427382E-3</v>
      </c>
      <c r="AC189" s="1145">
        <f>SUMIFS(INDEX(ArchetypeDemand!$I$6:$AH$50,,MATCH(AC$166,ArchetypeDemand!$I$4:$AH$4,0)),ArchetypeDemand!$F$6:$F$50,$F189)*'SHWLP-Att'!$R$7</f>
        <v>9.6118177839218041E-3</v>
      </c>
      <c r="AD189" s="1145">
        <f>SUMIFS(INDEX(ArchetypeDemand!$I$6:$AH$50,,MATCH(AD$166,ArchetypeDemand!$I$4:$AH$4,0)),ArchetypeDemand!$F$6:$F$50,$F189)*'SHWLP-Att'!$R$7</f>
        <v>6.9200986283079581E-3</v>
      </c>
      <c r="AE189" s="1145">
        <f>SUMIFS(INDEX(ArchetypeDemand!$I$6:$AH$50,,MATCH(AE$166,ArchetypeDemand!$I$4:$AH$4,0)),ArchetypeDemand!$F$6:$F$50,$F189)*'SHWLP-Att'!$R$7</f>
        <v>1.4773192173812861E-2</v>
      </c>
      <c r="AF189" s="1145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8" t="s">
        <v>1127</v>
      </c>
      <c r="D190" s="1148" t="s">
        <v>1100</v>
      </c>
      <c r="E190" s="1148" t="s">
        <v>837</v>
      </c>
      <c r="F190" s="1148" t="s">
        <v>936</v>
      </c>
      <c r="G190" s="1136">
        <f>SUM(ArchetypeDemand!I6:I46)*'SHWLP-Att'!$R$33</f>
        <v>0.12629617001049123</v>
      </c>
      <c r="H190" s="1149">
        <f>SUM(ArchetypeDemand!J6:J46)*'SHWLP-Att'!$R$33</f>
        <v>4.1981198261961348</v>
      </c>
      <c r="I190" s="1149">
        <f>SUM(ArchetypeDemand!K6:K46)*'SHWLP-Att'!$R$33</f>
        <v>0.53424303561992514</v>
      </c>
      <c r="J190" s="1149">
        <f>SUM(ArchetypeDemand!L6:L46)*'SHWLP-Att'!$R$33</f>
        <v>0.17519169476196519</v>
      </c>
      <c r="K190" s="1149">
        <f>SUM(ArchetypeDemand!M6:M46)*'SHWLP-Att'!$R$33</f>
        <v>0.16121582272382864</v>
      </c>
      <c r="L190" s="1149">
        <f>SUM(ArchetypeDemand!N6:N46)*'SHWLP-Att'!$R$33</f>
        <v>6.6475773077157768E-2</v>
      </c>
      <c r="M190" s="1149">
        <f>SUM(ArchetypeDemand!O6:O46)*'SHWLP-Att'!$R$33</f>
        <v>0.34019631011305157</v>
      </c>
      <c r="N190" s="1149">
        <f>SUM(ArchetypeDemand!P6:P46)*'SHWLP-Att'!$R$33</f>
        <v>0.37960652925509769</v>
      </c>
      <c r="O190" s="1149">
        <f>SUM(ArchetypeDemand!Q6:Q46)*'SHWLP-Att'!$R$33</f>
        <v>0.14340979420765199</v>
      </c>
      <c r="P190" s="1149">
        <f>SUM(ArchetypeDemand!R6:R46)*'SHWLP-Att'!$R$33</f>
        <v>0.17177084585447738</v>
      </c>
      <c r="Q190" s="1149">
        <f>SUM(ArchetypeDemand!S6:S46)*'SHWLP-Att'!$R$33</f>
        <v>0.25750506702532594</v>
      </c>
      <c r="R190" s="1149">
        <f>SUM(ArchetypeDemand!T6:T46)*'SHWLP-Att'!$R$33</f>
        <v>0.32447890301809568</v>
      </c>
      <c r="S190" s="1149">
        <f>SUM(ArchetypeDemand!U6:U46)*'SHWLP-Att'!$R$33</f>
        <v>0.21175470998095144</v>
      </c>
      <c r="T190" s="1149">
        <f>SUM(ArchetypeDemand!V6:V46)*'SHWLP-Att'!$R$33</f>
        <v>1.28079408625114</v>
      </c>
      <c r="U190" s="1149">
        <f>SUM(ArchetypeDemand!W6:W46)*'SHWLP-Att'!$R$33</f>
        <v>0.21970598226971574</v>
      </c>
      <c r="V190" s="1149">
        <f>SUM(ArchetypeDemand!X6:X46)*'SHWLP-Att'!$R$33</f>
        <v>0.44392956535145045</v>
      </c>
      <c r="W190" s="1149">
        <f>SUM(ArchetypeDemand!Y6:Y46)*'SHWLP-Att'!$R$33</f>
        <v>0.30748827957466246</v>
      </c>
      <c r="X190" s="1149">
        <f>SUM(ArchetypeDemand!Z6:Z46)*'SHWLP-Att'!$R$33</f>
        <v>0.30489711499577804</v>
      </c>
      <c r="Y190" s="1149">
        <f>SUM(ArchetypeDemand!AA6:AA46)*'SHWLP-Att'!$R$33</f>
        <v>0.3864146545670557</v>
      </c>
      <c r="Z190" s="1149">
        <f>SUM(ArchetypeDemand!AB6:AB46)*'SHWLP-Att'!$R$33</f>
        <v>3.8345000356916625E-2</v>
      </c>
      <c r="AA190" s="1149">
        <f>SUM(ArchetypeDemand!AC6:AC46)*'SHWLP-Att'!$R$33</f>
        <v>0.17534939303666519</v>
      </c>
      <c r="AB190" s="1149">
        <f>SUM(ArchetypeDemand!AD6:AD46)*'SHWLP-Att'!$R$33</f>
        <v>7.5243700843047767E-2</v>
      </c>
      <c r="AC190" s="1149">
        <f>SUM(ArchetypeDemand!AE6:AE46)*'SHWLP-Att'!$R$33</f>
        <v>0.12450614257107689</v>
      </c>
      <c r="AD190" s="1149">
        <f>SUM(ArchetypeDemand!AF6:AF46)*'SHWLP-Att'!$R$33</f>
        <v>0.10794160300413047</v>
      </c>
      <c r="AE190" s="1149">
        <f>SUM(ArchetypeDemand!AG6:AG46)*'SHWLP-Att'!$R$33</f>
        <v>0.22243548629608659</v>
      </c>
      <c r="AF190" s="1149">
        <f>SUM(ArchetypeDemand!AH6:AH46)*'SHWLP-Att'!$R$33</f>
        <v>9.2706640310603244E-2</v>
      </c>
    </row>
    <row r="191" spans="3:32" ht="15">
      <c r="C191" s="1144" t="s">
        <v>1128</v>
      </c>
      <c r="D191" s="1144"/>
      <c r="E191" s="1144"/>
      <c r="F191" s="1144"/>
      <c r="G191" s="1144"/>
      <c r="H191" s="1144"/>
      <c r="I191" s="1144"/>
      <c r="J191" s="1144"/>
      <c r="K191" s="1144"/>
      <c r="L191" s="1144"/>
      <c r="M191" s="1144"/>
      <c r="N191" s="1144"/>
      <c r="O191" s="1144"/>
      <c r="P191" s="1144"/>
      <c r="Q191" s="1144"/>
      <c r="R191" s="1144"/>
      <c r="S191" s="1144"/>
      <c r="T191" s="1144"/>
      <c r="U191" s="1144"/>
      <c r="V191" s="1144"/>
      <c r="W191" s="1144"/>
      <c r="X191" s="1144"/>
      <c r="Y191" s="1144"/>
      <c r="Z191" s="1144"/>
      <c r="AA191" s="1144"/>
      <c r="AB191" s="1144"/>
      <c r="AC191" s="1144"/>
      <c r="AD191" s="1144"/>
      <c r="AE191" s="1144"/>
      <c r="AF191" s="1144"/>
    </row>
    <row r="192" spans="3:32">
      <c r="C192" s="1152" t="s">
        <v>1141</v>
      </c>
      <c r="D192" s="1141" t="s">
        <v>1100</v>
      </c>
      <c r="E192" s="1141" t="s">
        <v>836</v>
      </c>
      <c r="F192" s="1141" t="s">
        <v>1102</v>
      </c>
      <c r="G192" s="1161">
        <f>SUMIFS(INDEX(ArchetypeDemand!$I$6:$AH$50,,MATCH($G$166,ArchetypeDemand!$I$4:$AH$4,0)),ArchetypeDemand!$F$6:$F$50,$F192)*'SHWLP-Att'!$R$8</f>
        <v>3.606363930349757E-6</v>
      </c>
      <c r="H192" s="1161">
        <f>SUMIFS(INDEX(ArchetypeDemand!$I$6:$AH$50,,MATCH(H$166,ArchetypeDemand!$I$4:$AH$4,0)),ArchetypeDemand!$F$6:$F$50,$F192)*'SHWLP-Att'!$R$8</f>
        <v>1.3732263287145955E-4</v>
      </c>
      <c r="I192" s="1161">
        <f>SUMIFS(INDEX(ArchetypeDemand!$I$6:$AH$50,,MATCH(I$166,ArchetypeDemand!$I$4:$AH$4,0)),ArchetypeDemand!$F$6:$F$50,$F192)*'SHWLP-Att'!$R$8</f>
        <v>2.769052954075047E-5</v>
      </c>
      <c r="J192" s="1161">
        <f>SUMIFS(INDEX(ArchetypeDemand!$I$6:$AH$50,,MATCH(J$166,ArchetypeDemand!$I$4:$AH$4,0)),ArchetypeDemand!$F$6:$F$50,$F192)*'SHWLP-Att'!$R$8</f>
        <v>4.3013960183596364E-6</v>
      </c>
      <c r="K192" s="1161">
        <f>SUMIFS(INDEX(ArchetypeDemand!$I$6:$AH$50,,MATCH(K$166,ArchetypeDemand!$I$4:$AH$4,0)),ArchetypeDemand!$F$6:$F$50,$F192)*'SHWLP-Att'!$R$8</f>
        <v>4.1180140191708732E-6</v>
      </c>
      <c r="L192" s="1161">
        <f>SUMIFS(INDEX(ArchetypeDemand!$I$6:$AH$50,,MATCH(L$166,ArchetypeDemand!$I$4:$AH$4,0)),ArchetypeDemand!$F$6:$F$50,$F192)*'SHWLP-Att'!$R$8</f>
        <v>1.6292865606151352E-6</v>
      </c>
      <c r="M192" s="1161">
        <f>SUMIFS(INDEX(ArchetypeDemand!$I$6:$AH$50,,MATCH(M$166,ArchetypeDemand!$I$4:$AH$4,0)),ArchetypeDemand!$F$6:$F$50,$F192)*'SHWLP-Att'!$R$8</f>
        <v>1.3475142443957346E-5</v>
      </c>
      <c r="N192" s="1161">
        <f>SUMIFS(INDEX(ArchetypeDemand!$I$6:$AH$50,,MATCH(N$166,ArchetypeDemand!$I$4:$AH$4,0)),ArchetypeDemand!$F$6:$F$50,$F192)*'SHWLP-Att'!$R$8</f>
        <v>2.4395614989527707E-5</v>
      </c>
      <c r="O192" s="1161">
        <f>SUMIFS(INDEX(ArchetypeDemand!$I$6:$AH$50,,MATCH(O$166,ArchetypeDemand!$I$4:$AH$4,0)),ArchetypeDemand!$F$6:$F$50,$F192)*'SHWLP-Att'!$R$8</f>
        <v>1.9006532483153882E-6</v>
      </c>
      <c r="P192" s="1161">
        <f>SUMIFS(INDEX(ArchetypeDemand!$I$6:$AH$50,,MATCH(P$166,ArchetypeDemand!$I$4:$AH$4,0)),ArchetypeDemand!$F$6:$F$50,$F192)*'SHWLP-Att'!$R$8</f>
        <v>3.3751769821509519E-6</v>
      </c>
      <c r="Q192" s="1161">
        <f>SUMIFS(INDEX(ArchetypeDemand!$I$6:$AH$50,,MATCH(Q$166,ArchetypeDemand!$I$4:$AH$4,0)),ArchetypeDemand!$F$6:$F$50,$F192)*'SHWLP-Att'!$R$8</f>
        <v>5.2850776469204987E-6</v>
      </c>
      <c r="R192" s="1161">
        <f>SUMIFS(INDEX(ArchetypeDemand!$I$6:$AH$50,,MATCH(R$166,ArchetypeDemand!$I$4:$AH$4,0)),ArchetypeDemand!$F$6:$F$50,$F192)*'SHWLP-Att'!$R$8</f>
        <v>1.3508533508296672E-5</v>
      </c>
      <c r="S192" s="1161">
        <f>SUMIFS(INDEX(ArchetypeDemand!$I$6:$AH$50,,MATCH(S$166,ArchetypeDemand!$I$4:$AH$4,0)),ArchetypeDemand!$F$6:$F$50,$F192)*'SHWLP-Att'!$R$8</f>
        <v>3.9058029208799465E-6</v>
      </c>
      <c r="T192" s="1161">
        <f>SUMIFS(INDEX(ArchetypeDemand!$I$6:$AH$50,,MATCH(T$166,ArchetypeDemand!$I$4:$AH$4,0)),ArchetypeDemand!$F$6:$F$50,$F192)*'SHWLP-Att'!$R$8</f>
        <v>4.7379996756984488E-5</v>
      </c>
      <c r="U192" s="1161">
        <f>SUMIFS(INDEX(ArchetypeDemand!$I$6:$AH$50,,MATCH(U$166,ArchetypeDemand!$I$4:$AH$4,0)),ArchetypeDemand!$F$6:$F$50,$F192)*'SHWLP-Att'!$R$8</f>
        <v>5.1645974245193172E-6</v>
      </c>
      <c r="V192" s="1161">
        <f>SUMIFS(INDEX(ArchetypeDemand!$I$6:$AH$50,,MATCH(V$166,ArchetypeDemand!$I$4:$AH$4,0)),ArchetypeDemand!$F$6:$F$50,$F192)*'SHWLP-Att'!$R$8</f>
        <v>1.0171175377699401E-5</v>
      </c>
      <c r="W192" s="1161">
        <f>SUMIFS(INDEX(ArchetypeDemand!$I$6:$AH$50,,MATCH(W$166,ArchetypeDemand!$I$4:$AH$4,0)),ArchetypeDemand!$F$6:$F$50,$F192)*'SHWLP-Att'!$R$8</f>
        <v>4.4013081615445549E-6</v>
      </c>
      <c r="X192" s="1161">
        <f>SUMIFS(INDEX(ArchetypeDemand!$I$6:$AH$50,,MATCH(X$166,ArchetypeDemand!$I$4:$AH$4,0)),ArchetypeDemand!$F$6:$F$50,$F192)*'SHWLP-Att'!$R$8</f>
        <v>8.5580405216634902E-6</v>
      </c>
      <c r="Y192" s="1161">
        <f>SUMIFS(INDEX(ArchetypeDemand!$I$6:$AH$50,,MATCH(Y$166,ArchetypeDemand!$I$4:$AH$4,0)),ArchetypeDemand!$F$6:$F$50,$F192)*'SHWLP-Att'!$R$8</f>
        <v>8.2919926820258192E-6</v>
      </c>
      <c r="Z192" s="1161">
        <f>SUMIFS(INDEX(ArchetypeDemand!$I$6:$AH$50,,MATCH(Z$166,ArchetypeDemand!$I$4:$AH$4,0)),ArchetypeDemand!$F$6:$F$50,$F192)*'SHWLP-Att'!$R$8</f>
        <v>6.5349380628482166E-7</v>
      </c>
      <c r="AA192" s="1161">
        <f>SUMIFS(INDEX(ArchetypeDemand!$I$6:$AH$50,,MATCH(AA$166,ArchetypeDemand!$I$4:$AH$4,0)),ArchetypeDemand!$F$6:$F$50,$F192)*'SHWLP-Att'!$R$8</f>
        <v>3.3223097607288487E-6</v>
      </c>
      <c r="AB192" s="1161">
        <f>SUMIFS(INDEX(ArchetypeDemand!$I$6:$AH$50,,MATCH(AB$166,ArchetypeDemand!$I$4:$AH$4,0)),ArchetypeDemand!$F$6:$F$50,$F192)*'SHWLP-Att'!$R$8</f>
        <v>8.405145375781499E-7</v>
      </c>
      <c r="AC192" s="1161">
        <f>SUMIFS(INDEX(ArchetypeDemand!$I$6:$AH$50,,MATCH(AC$166,ArchetypeDemand!$I$4:$AH$4,0)),ArchetypeDemand!$F$6:$F$50,$F192)*'SHWLP-Att'!$R$8</f>
        <v>2.6221714415639009E-6</v>
      </c>
      <c r="AD192" s="1161">
        <f>SUMIFS(INDEX(ArchetypeDemand!$I$6:$AH$50,,MATCH(AD$166,ArchetypeDemand!$I$4:$AH$4,0)),ArchetypeDemand!$F$6:$F$50,$F192)*'SHWLP-Att'!$R$8</f>
        <v>2.9482775119125506E-6</v>
      </c>
      <c r="AE192" s="1161">
        <f>SUMIFS(INDEX(ArchetypeDemand!$I$6:$AH$50,,MATCH(AE$166,ArchetypeDemand!$I$4:$AH$4,0)),ArchetypeDemand!$F$6:$F$50,$F192)*'SHWLP-Att'!$R$8</f>
        <v>3.6251743263482719E-6</v>
      </c>
      <c r="AF192" s="1161">
        <f>SUMIFS(INDEX(ArchetypeDemand!$I$6:$AH$50,,MATCH(AF$166,ArchetypeDemand!$I$4:$AH$4,0)),ArchetypeDemand!$F$6:$F$50,$F192)*'SHWLP-Att'!$R$8</f>
        <v>2.752611797254508E-6</v>
      </c>
    </row>
    <row r="193" spans="3:32">
      <c r="C193" s="1143" t="s">
        <v>1141</v>
      </c>
      <c r="D193" s="1143" t="s">
        <v>1100</v>
      </c>
      <c r="E193" s="1143" t="s">
        <v>836</v>
      </c>
      <c r="F193" s="1143" t="s">
        <v>1103</v>
      </c>
      <c r="G193" s="1169">
        <f>SUMIFS(INDEX(ArchetypeDemand!$I$6:$AH$50,,MATCH($G$166,ArchetypeDemand!$I$4:$AH$4,0)),ArchetypeDemand!$F$6:$F$50,$F193)*'SHWLP-Att'!$R$8</f>
        <v>9.5773583984666E-6</v>
      </c>
      <c r="H193" s="1169">
        <f>SUMIFS(INDEX(ArchetypeDemand!$I$6:$AH$50,,MATCH(H$166,ArchetypeDemand!$I$4:$AH$4,0)),ArchetypeDemand!$F$6:$F$50,$F193)*'SHWLP-Att'!$R$8</f>
        <v>2.3985002105210838E-4</v>
      </c>
      <c r="I193" s="1169">
        <f>SUMIFS(INDEX(ArchetypeDemand!$I$6:$AH$50,,MATCH(I$166,ArchetypeDemand!$I$4:$AH$4,0)),ArchetypeDemand!$F$6:$F$50,$F193)*'SHWLP-Att'!$R$8</f>
        <v>3.4424159892856382E-5</v>
      </c>
      <c r="J193" s="1169">
        <f>SUMIFS(INDEX(ArchetypeDemand!$I$6:$AH$50,,MATCH(J$166,ArchetypeDemand!$I$4:$AH$4,0)),ArchetypeDemand!$F$6:$F$50,$F193)*'SHWLP-Att'!$R$8</f>
        <v>1.2248434278065274E-5</v>
      </c>
      <c r="K193" s="1169">
        <f>SUMIFS(INDEX(ArchetypeDemand!$I$6:$AH$50,,MATCH(K$166,ArchetypeDemand!$I$4:$AH$4,0)),ArchetypeDemand!$F$6:$F$50,$F193)*'SHWLP-Att'!$R$8</f>
        <v>1.2185954587493125E-5</v>
      </c>
      <c r="L193" s="1169">
        <f>SUMIFS(INDEX(ArchetypeDemand!$I$6:$AH$50,,MATCH(L$166,ArchetypeDemand!$I$4:$AH$4,0)),ArchetypeDemand!$F$6:$F$50,$F193)*'SHWLP-Att'!$R$8</f>
        <v>4.6683645449583722E-6</v>
      </c>
      <c r="M193" s="1169">
        <f>SUMIFS(INDEX(ArchetypeDemand!$I$6:$AH$50,,MATCH(M$166,ArchetypeDemand!$I$4:$AH$4,0)),ArchetypeDemand!$F$6:$F$50,$F193)*'SHWLP-Att'!$R$8</f>
        <v>2.5984855300112704E-5</v>
      </c>
      <c r="N193" s="1169">
        <f>SUMIFS(INDEX(ArchetypeDemand!$I$6:$AH$50,,MATCH(N$166,ArchetypeDemand!$I$4:$AH$4,0)),ArchetypeDemand!$F$6:$F$50,$F193)*'SHWLP-Att'!$R$8</f>
        <v>2.7218222899953214E-5</v>
      </c>
      <c r="O193" s="1169">
        <f>SUMIFS(INDEX(ArchetypeDemand!$I$6:$AH$50,,MATCH(O$166,ArchetypeDemand!$I$4:$AH$4,0)),ArchetypeDemand!$F$6:$F$50,$F193)*'SHWLP-Att'!$R$8</f>
        <v>8.9121290047901407E-6</v>
      </c>
      <c r="P193" s="1169">
        <f>SUMIFS(INDEX(ArchetypeDemand!$I$6:$AH$50,,MATCH(P$166,ArchetypeDemand!$I$4:$AH$4,0)),ArchetypeDemand!$F$6:$F$50,$F193)*'SHWLP-Att'!$R$8</f>
        <v>1.227136667768545E-5</v>
      </c>
      <c r="Q193" s="1169">
        <f>SUMIFS(INDEX(ArchetypeDemand!$I$6:$AH$50,,MATCH(Q$166,ArchetypeDemand!$I$4:$AH$4,0)),ArchetypeDemand!$F$6:$F$50,$F193)*'SHWLP-Att'!$R$8</f>
        <v>1.6806267031838422E-5</v>
      </c>
      <c r="R193" s="1169">
        <f>SUMIFS(INDEX(ArchetypeDemand!$I$6:$AH$50,,MATCH(R$166,ArchetypeDemand!$I$4:$AH$4,0)),ArchetypeDemand!$F$6:$F$50,$F193)*'SHWLP-Att'!$R$8</f>
        <v>1.9122483974611361E-5</v>
      </c>
      <c r="S193" s="1169">
        <f>SUMIFS(INDEX(ArchetypeDemand!$I$6:$AH$50,,MATCH(S$166,ArchetypeDemand!$I$4:$AH$4,0)),ArchetypeDemand!$F$6:$F$50,$F193)*'SHWLP-Att'!$R$8</f>
        <v>1.3777871399977738E-5</v>
      </c>
      <c r="T193" s="1169">
        <f>SUMIFS(INDEX(ArchetypeDemand!$I$6:$AH$50,,MATCH(T$166,ArchetypeDemand!$I$4:$AH$4,0)),ArchetypeDemand!$F$6:$F$50,$F193)*'SHWLP-Att'!$R$8</f>
        <v>9.1044820727358733E-5</v>
      </c>
      <c r="U193" s="1169">
        <f>SUMIFS(INDEX(ArchetypeDemand!$I$6:$AH$50,,MATCH(U$166,ArchetypeDemand!$I$4:$AH$4,0)),ArchetypeDemand!$F$6:$F$50,$F193)*'SHWLP-Att'!$R$8</f>
        <v>1.3993292882428482E-5</v>
      </c>
      <c r="V193" s="1169">
        <f>SUMIFS(INDEX(ArchetypeDemand!$I$6:$AH$50,,MATCH(V$166,ArchetypeDemand!$I$4:$AH$4,0)),ArchetypeDemand!$F$6:$F$50,$F193)*'SHWLP-Att'!$R$8</f>
        <v>3.1508065393776762E-5</v>
      </c>
      <c r="W193" s="1169">
        <f>SUMIFS(INDEX(ArchetypeDemand!$I$6:$AH$50,,MATCH(W$166,ArchetypeDemand!$I$4:$AH$4,0)),ArchetypeDemand!$F$6:$F$50,$F193)*'SHWLP-Att'!$R$8</f>
        <v>1.9948258584345328E-5</v>
      </c>
      <c r="X193" s="1169">
        <f>SUMIFS(INDEX(ArchetypeDemand!$I$6:$AH$50,,MATCH(X$166,ArchetypeDemand!$I$4:$AH$4,0)),ArchetypeDemand!$F$6:$F$50,$F193)*'SHWLP-Att'!$R$8</f>
        <v>2.0696871363777827E-5</v>
      </c>
      <c r="Y193" s="1169">
        <f>SUMIFS(INDEX(ArchetypeDemand!$I$6:$AH$50,,MATCH(Y$166,ArchetypeDemand!$I$4:$AH$4,0)),ArchetypeDemand!$F$6:$F$50,$F193)*'SHWLP-Att'!$R$8</f>
        <v>2.9008641180187514E-5</v>
      </c>
      <c r="Z193" s="1169">
        <f>SUMIFS(INDEX(ArchetypeDemand!$I$6:$AH$50,,MATCH(Z$166,ArchetypeDemand!$I$4:$AH$4,0)),ArchetypeDemand!$F$6:$F$50,$F193)*'SHWLP-Att'!$R$8</f>
        <v>3.075819405542502E-6</v>
      </c>
      <c r="AA193" s="1169">
        <f>SUMIFS(INDEX(ArchetypeDemand!$I$6:$AH$50,,MATCH(AA$166,ArchetypeDemand!$I$4:$AH$4,0)),ArchetypeDemand!$F$6:$F$50,$F193)*'SHWLP-Att'!$R$8</f>
        <v>1.2613348073827102E-5</v>
      </c>
      <c r="AB193" s="1169">
        <f>SUMIFS(INDEX(ArchetypeDemand!$I$6:$AH$50,,MATCH(AB$166,ArchetypeDemand!$I$4:$AH$4,0)),ArchetypeDemand!$F$6:$F$50,$F193)*'SHWLP-Att'!$R$8</f>
        <v>6.6544144074470958E-6</v>
      </c>
      <c r="AC193" s="1169">
        <f>SUMIFS(INDEX(ArchetypeDemand!$I$6:$AH$50,,MATCH(AC$166,ArchetypeDemand!$I$4:$AH$4,0)),ArchetypeDemand!$F$6:$F$50,$F193)*'SHWLP-Att'!$R$8</f>
        <v>8.3933383453407896E-6</v>
      </c>
      <c r="AD193" s="1169">
        <f>SUMIFS(INDEX(ArchetypeDemand!$I$6:$AH$50,,MATCH(AD$166,ArchetypeDemand!$I$4:$AH$4,0)),ArchetypeDemand!$F$6:$F$50,$F193)*'SHWLP-Att'!$R$8</f>
        <v>9.10526490243029E-6</v>
      </c>
      <c r="AE193" s="1169">
        <f>SUMIFS(INDEX(ArchetypeDemand!$I$6:$AH$50,,MATCH(AE$166,ArchetypeDemand!$I$4:$AH$4,0)),ArchetypeDemand!$F$6:$F$50,$F193)*'SHWLP-Att'!$R$8</f>
        <v>1.8569540299487223E-5</v>
      </c>
      <c r="AF193" s="1169">
        <f>SUMIFS(INDEX(ArchetypeDemand!$I$6:$AH$50,,MATCH(AF$166,ArchetypeDemand!$I$4:$AH$4,0)),ArchetypeDemand!$F$6:$F$50,$F193)*'SHWLP-Att'!$R$8</f>
        <v>6.0632600716618137E-6</v>
      </c>
    </row>
    <row r="194" spans="3:32">
      <c r="C194" s="1141" t="s">
        <v>1141</v>
      </c>
      <c r="D194" s="1141" t="s">
        <v>1100</v>
      </c>
      <c r="E194" s="1141" t="s">
        <v>836</v>
      </c>
      <c r="F194" s="1141" t="s">
        <v>1104</v>
      </c>
      <c r="G194" s="1161">
        <f>SUMIFS(INDEX(ArchetypeDemand!$I$6:$AH$50,,MATCH($G$166,ArchetypeDemand!$I$4:$AH$4,0)),ArchetypeDemand!$F$6:$F$50,$F194)*'SHWLP-Att'!$R$8</f>
        <v>5.0253290433814566E-6</v>
      </c>
      <c r="H194" s="1161">
        <f>SUMIFS(INDEX(ArchetypeDemand!$I$6:$AH$50,,MATCH(H$166,ArchetypeDemand!$I$4:$AH$4,0)),ArchetypeDemand!$F$6:$F$50,$F194)*'SHWLP-Att'!$R$8</f>
        <v>1.7574992824195891E-4</v>
      </c>
      <c r="I194" s="1161">
        <f>SUMIFS(INDEX(ArchetypeDemand!$I$6:$AH$50,,MATCH(I$166,ArchetypeDemand!$I$4:$AH$4,0)),ArchetypeDemand!$F$6:$F$50,$F194)*'SHWLP-Att'!$R$8</f>
        <v>1.9345699681376245E-5</v>
      </c>
      <c r="J194" s="1161">
        <f>SUMIFS(INDEX(ArchetypeDemand!$I$6:$AH$50,,MATCH(J$166,ArchetypeDemand!$I$4:$AH$4,0)),ArchetypeDemand!$F$6:$F$50,$F194)*'SHWLP-Att'!$R$8</f>
        <v>7.137104506590868E-6</v>
      </c>
      <c r="K194" s="1161">
        <f>SUMIFS(INDEX(ArchetypeDemand!$I$6:$AH$50,,MATCH(K$166,ArchetypeDemand!$I$4:$AH$4,0)),ArchetypeDemand!$F$6:$F$50,$F194)*'SHWLP-Att'!$R$8</f>
        <v>4.5163520187983369E-6</v>
      </c>
      <c r="L194" s="1161">
        <f>SUMIFS(INDEX(ArchetypeDemand!$I$6:$AH$50,,MATCH(L$166,ArchetypeDemand!$I$4:$AH$4,0)),ArchetypeDemand!$F$6:$F$50,$F194)*'SHWLP-Att'!$R$8</f>
        <v>2.8842252244344354E-6</v>
      </c>
      <c r="M194" s="1161">
        <f>SUMIFS(INDEX(ArchetypeDemand!$I$6:$AH$50,,MATCH(M$166,ArchetypeDemand!$I$4:$AH$4,0)),ArchetypeDemand!$F$6:$F$50,$F194)*'SHWLP-Att'!$R$8</f>
        <v>1.0313435574822897E-5</v>
      </c>
      <c r="N194" s="1161">
        <f>SUMIFS(INDEX(ArchetypeDemand!$I$6:$AH$50,,MATCH(N$166,ArchetypeDemand!$I$4:$AH$4,0)),ArchetypeDemand!$F$6:$F$50,$F194)*'SHWLP-Att'!$R$8</f>
        <v>8.1355567349310709E-6</v>
      </c>
      <c r="O194" s="1161">
        <f>SUMIFS(INDEX(ArchetypeDemand!$I$6:$AH$50,,MATCH(O$166,ArchetypeDemand!$I$4:$AH$4,0)),ArchetypeDemand!$F$6:$F$50,$F194)*'SHWLP-Att'!$R$8</f>
        <v>4.2030603286017954E-6</v>
      </c>
      <c r="P194" s="1161">
        <f>SUMIFS(INDEX(ArchetypeDemand!$I$6:$AH$50,,MATCH(P$166,ArchetypeDemand!$I$4:$AH$4,0)),ArchetypeDemand!$F$6:$F$50,$F194)*'SHWLP-Att'!$R$8</f>
        <v>6.8560502564406429E-6</v>
      </c>
      <c r="Q194" s="1161">
        <f>SUMIFS(INDEX(ArchetypeDemand!$I$6:$AH$50,,MATCH(Q$166,ArchetypeDemand!$I$4:$AH$4,0)),ArchetypeDemand!$F$6:$F$50,$F194)*'SHWLP-Att'!$R$8</f>
        <v>1.2154568211286625E-5</v>
      </c>
      <c r="R194" s="1161">
        <f>SUMIFS(INDEX(ArchetypeDemand!$I$6:$AH$50,,MATCH(R$166,ArchetypeDemand!$I$4:$AH$4,0)),ArchetypeDemand!$F$6:$F$50,$F194)*'SHWLP-Att'!$R$8</f>
        <v>1.1654063884440039E-5</v>
      </c>
      <c r="S194" s="1161">
        <f>SUMIFS(INDEX(ArchetypeDemand!$I$6:$AH$50,,MATCH(S$166,ArchetypeDemand!$I$4:$AH$4,0)),ArchetypeDemand!$F$6:$F$50,$F194)*'SHWLP-Att'!$R$8</f>
        <v>1.0721360436424079E-5</v>
      </c>
      <c r="T194" s="1161">
        <f>SUMIFS(INDEX(ArchetypeDemand!$I$6:$AH$50,,MATCH(T$166,ArchetypeDemand!$I$4:$AH$4,0)),ArchetypeDemand!$F$6:$F$50,$F194)*'SHWLP-Att'!$R$8</f>
        <v>4.1549154535994967E-5</v>
      </c>
      <c r="U194" s="1161">
        <f>SUMIFS(INDEX(ArchetypeDemand!$I$6:$AH$50,,MATCH(U$166,ArchetypeDemand!$I$4:$AH$4,0)),ArchetypeDemand!$F$6:$F$50,$F194)*'SHWLP-Att'!$R$8</f>
        <v>9.6862520660840548E-6</v>
      </c>
      <c r="V194" s="1161">
        <f>SUMIFS(INDEX(ArchetypeDemand!$I$6:$AH$50,,MATCH(V$166,ArchetypeDemand!$I$4:$AH$4,0)),ArchetypeDemand!$F$6:$F$50,$F194)*'SHWLP-Att'!$R$8</f>
        <v>1.9525176555937347E-5</v>
      </c>
      <c r="W194" s="1161">
        <f>SUMIFS(INDEX(ArchetypeDemand!$I$6:$AH$50,,MATCH(W$166,ArchetypeDemand!$I$4:$AH$4,0)),ArchetypeDemand!$F$6:$F$50,$F194)*'SHWLP-Att'!$R$8</f>
        <v>1.3144295972396351E-5</v>
      </c>
      <c r="X194" s="1161">
        <f>SUMIFS(INDEX(ArchetypeDemand!$I$6:$AH$50,,MATCH(X$166,ArchetypeDemand!$I$4:$AH$4,0)),ArchetypeDemand!$F$6:$F$50,$F194)*'SHWLP-Att'!$R$8</f>
        <v>1.3410140865103731E-5</v>
      </c>
      <c r="Y194" s="1161">
        <f>SUMIFS(INDEX(ArchetypeDemand!$I$6:$AH$50,,MATCH(Y$166,ArchetypeDemand!$I$4:$AH$4,0)),ArchetypeDemand!$F$6:$F$50,$F194)*'SHWLP-Att'!$R$8</f>
        <v>1.622356225794377E-5</v>
      </c>
      <c r="Z194" s="1161">
        <f>SUMIFS(INDEX(ArchetypeDemand!$I$6:$AH$50,,MATCH(Z$166,ArchetypeDemand!$I$4:$AH$4,0)),ArchetypeDemand!$F$6:$F$50,$F194)*'SHWLP-Att'!$R$8</f>
        <v>1.1310469724160374E-6</v>
      </c>
      <c r="AA194" s="1161">
        <f>SUMIFS(INDEX(ArchetypeDemand!$I$6:$AH$50,,MATCH(AA$166,ArchetypeDemand!$I$4:$AH$4,0)),ArchetypeDemand!$F$6:$F$50,$F194)*'SHWLP-Att'!$R$8</f>
        <v>7.5938703221736324E-6</v>
      </c>
      <c r="AB194" s="1161">
        <f>SUMIFS(INDEX(ArchetypeDemand!$I$6:$AH$50,,MATCH(AB$166,ArchetypeDemand!$I$4:$AH$4,0)),ArchetypeDemand!$F$6:$F$50,$F194)*'SHWLP-Att'!$R$8</f>
        <v>2.2459597087848803E-6</v>
      </c>
      <c r="AC194" s="1161">
        <f>SUMIFS(INDEX(ArchetypeDemand!$I$6:$AH$50,,MATCH(AC$166,ArchetypeDemand!$I$4:$AH$4,0)),ArchetypeDemand!$F$6:$F$50,$F194)*'SHWLP-Att'!$R$8</f>
        <v>5.1004835521104143E-6</v>
      </c>
      <c r="AD194" s="1161">
        <f>SUMIFS(INDEX(ArchetypeDemand!$I$6:$AH$50,,MATCH(AD$166,ArchetypeDemand!$I$4:$AH$4,0)),ArchetypeDemand!$F$6:$F$50,$F194)*'SHWLP-Att'!$R$8</f>
        <v>3.1211635547171642E-6</v>
      </c>
      <c r="AE194" s="1161">
        <f>SUMIFS(INDEX(ArchetypeDemand!$I$6:$AH$50,,MATCH(AE$166,ArchetypeDemand!$I$4:$AH$4,0)),ArchetypeDemand!$F$6:$F$50,$F194)*'SHWLP-Att'!$R$8</f>
        <v>8.455700946948992E-6</v>
      </c>
      <c r="AF194" s="1161">
        <f>SUMIFS(INDEX(ArchetypeDemand!$I$6:$AH$50,,MATCH(AF$166,ArchetypeDemand!$I$4:$AH$4,0)),ArchetypeDemand!$F$6:$F$50,$F194)*'SHWLP-Att'!$R$8</f>
        <v>4.0668739373547609E-6</v>
      </c>
    </row>
    <row r="195" spans="3:32">
      <c r="C195" s="1143" t="s">
        <v>1141</v>
      </c>
      <c r="D195" s="1143" t="s">
        <v>1100</v>
      </c>
      <c r="E195" s="1143" t="s">
        <v>836</v>
      </c>
      <c r="F195" s="1143" t="s">
        <v>1105</v>
      </c>
      <c r="G195" s="1169">
        <f>SUMIFS(INDEX(ArchetypeDemand!$I$6:$AH$50,,MATCH($G$166,ArchetypeDemand!$I$4:$AH$4,0)),ArchetypeDemand!$F$6:$F$50,$F195)*'SHWLP-Att'!$R$8</f>
        <v>1.7818341206449488E-6</v>
      </c>
      <c r="H195" s="1169">
        <f>SUMIFS(INDEX(ArchetypeDemand!$I$6:$AH$50,,MATCH($H$166,ArchetypeDemand!$I$4:$AH$4,0)),ArchetypeDemand!$F$6:$F$50,$F195)*'SHWLP-Att'!$R$8</f>
        <v>9.1304890315666398E-5</v>
      </c>
      <c r="I195" s="1169">
        <f>SUMIFS(INDEX(ArchetypeDemand!$I$6:$AH$50,,MATCH(I$166,ArchetypeDemand!$I$4:$AH$4,0)),ArchetypeDemand!$F$6:$F$50,$F195)*'SHWLP-Att'!$R$8</f>
        <v>6.0331455869532101E-6</v>
      </c>
      <c r="J195" s="1169">
        <f>SUMIFS(INDEX(ArchetypeDemand!$I$6:$AH$50,,MATCH(J$166,ArchetypeDemand!$I$4:$AH$4,0)),ArchetypeDemand!$F$6:$F$50,$F195)*'SHWLP-Att'!$R$8</f>
        <v>3.3340875848791764E-6</v>
      </c>
      <c r="K195" s="1169">
        <f>SUMIFS(INDEX(ArchetypeDemand!$I$6:$AH$50,,MATCH(K$166,ArchetypeDemand!$I$4:$AH$4,0)),ArchetypeDemand!$F$6:$F$50,$F195)*'SHWLP-Att'!$R$8</f>
        <v>3.5414756517988869E-6</v>
      </c>
      <c r="L195" s="1169">
        <f>SUMIFS(INDEX(ArchetypeDemand!$I$6:$AH$50,,MATCH(L$166,ArchetypeDemand!$I$4:$AH$4,0)),ArchetypeDemand!$F$6:$F$50,$F195)*'SHWLP-Att'!$R$8</f>
        <v>1.1840924638454826E-6</v>
      </c>
      <c r="M195" s="1169">
        <f>SUMIFS(INDEX(ArchetypeDemand!$I$6:$AH$50,,MATCH(M$166,ArchetypeDemand!$I$4:$AH$4,0)),ArchetypeDemand!$F$6:$F$50,$F195)*'SHWLP-Att'!$R$8</f>
        <v>4.1464778874145862E-6</v>
      </c>
      <c r="N195" s="1169">
        <f>SUMIFS(INDEX(ArchetypeDemand!$I$6:$AH$50,,MATCH(N$166,ArchetypeDemand!$I$4:$AH$4,0)),ArchetypeDemand!$F$6:$F$50,$F195)*'SHWLP-Att'!$R$8</f>
        <v>2.8489403639786194E-6</v>
      </c>
      <c r="O195" s="1169">
        <f>SUMIFS(INDEX(ArchetypeDemand!$I$6:$AH$50,,MATCH(O$166,ArchetypeDemand!$I$4:$AH$4,0)),ArchetypeDemand!$F$6:$F$50,$F195)*'SHWLP-Att'!$R$8</f>
        <v>4.9552348993385583E-6</v>
      </c>
      <c r="P195" s="1169">
        <f>SUMIFS(INDEX(ArchetypeDemand!$I$6:$AH$50,,MATCH(P$166,ArchetypeDemand!$I$4:$AH$4,0)),ArchetypeDemand!$F$6:$F$50,$F195)*'SHWLP-Att'!$R$8</f>
        <v>3.3840492408088203E-6</v>
      </c>
      <c r="Q195" s="1169">
        <f>SUMIFS(INDEX(ArchetypeDemand!$I$6:$AH$50,,MATCH(Q$166,ArchetypeDemand!$I$4:$AH$4,0)),ArchetypeDemand!$F$6:$F$50,$F195)*'SHWLP-Att'!$R$8</f>
        <v>5.3173729621135169E-6</v>
      </c>
      <c r="R195" s="1169">
        <f>SUMIFS(INDEX(ArchetypeDemand!$I$6:$AH$50,,MATCH(R$166,ArchetypeDemand!$I$4:$AH$4,0)),ArchetypeDemand!$F$6:$F$50,$F195)*'SHWLP-Att'!$R$8</f>
        <v>6.2659836522551587E-6</v>
      </c>
      <c r="S195" s="1169">
        <f>SUMIFS(INDEX(ArchetypeDemand!$I$6:$AH$50,,MATCH(S$166,ArchetypeDemand!$I$4:$AH$4,0)),ArchetypeDemand!$F$6:$F$50,$F195)*'SHWLP-Att'!$R$8</f>
        <v>4.616195863978854E-6</v>
      </c>
      <c r="T195" s="1169">
        <f>SUMIFS(INDEX(ArchetypeDemand!$I$6:$AH$50,,MATCH(T$166,ArchetypeDemand!$I$4:$AH$4,0)),ArchetypeDemand!$F$6:$F$50,$F195)*'SHWLP-Att'!$R$8</f>
        <v>2.0535435973012621E-5</v>
      </c>
      <c r="U195" s="1169">
        <f>SUMIFS(INDEX(ArchetypeDemand!$I$6:$AH$50,,MATCH(U$166,ArchetypeDemand!$I$4:$AH$4,0)),ArchetypeDemand!$F$6:$F$50,$F195)*'SHWLP-Att'!$R$8</f>
        <v>4.9422650799655567E-6</v>
      </c>
      <c r="V195" s="1169">
        <f>SUMIFS(INDEX(ArchetypeDemand!$I$6:$AH$50,,MATCH(V$166,ArchetypeDemand!$I$4:$AH$4,0)),ArchetypeDemand!$F$6:$F$50,$F195)*'SHWLP-Att'!$R$8</f>
        <v>8.1919385509593086E-6</v>
      </c>
      <c r="W195" s="1169">
        <f>SUMIFS(INDEX(ArchetypeDemand!$I$6:$AH$50,,MATCH(W$166,ArchetypeDemand!$I$4:$AH$4,0)),ArchetypeDemand!$F$6:$F$50,$F195)*'SHWLP-Att'!$R$8</f>
        <v>7.3977334077317332E-6</v>
      </c>
      <c r="X195" s="1169">
        <f>SUMIFS(INDEX(ArchetypeDemand!$I$6:$AH$50,,MATCH(X$166,ArchetypeDemand!$I$4:$AH$4,0)),ArchetypeDemand!$F$6:$F$50,$F195)*'SHWLP-Att'!$R$8</f>
        <v>5.0453151522983213E-6</v>
      </c>
      <c r="Y195" s="1169">
        <f>SUMIFS(INDEX(ArchetypeDemand!$I$6:$AH$50,,MATCH(Y$166,ArchetypeDemand!$I$4:$AH$4,0)),ArchetypeDemand!$F$6:$F$50,$F195)*'SHWLP-Att'!$R$8</f>
        <v>6.8655683840993896E-6</v>
      </c>
      <c r="Z195" s="1169">
        <f>SUMIFS(INDEX(ArchetypeDemand!$I$6:$AH$50,,MATCH(Z$166,ArchetypeDemand!$I$4:$AH$4,0)),ArchetypeDemand!$F$6:$F$50,$F195)*'SHWLP-Att'!$R$8</f>
        <v>7.1004615490562349E-7</v>
      </c>
      <c r="AA195" s="1169">
        <f>SUMIFS(INDEX(ArchetypeDemand!$I$6:$AH$50,,MATCH(AA$166,ArchetypeDemand!$I$4:$AH$4,0)),ArchetypeDemand!$F$6:$F$50,$F195)*'SHWLP-Att'!$R$8</f>
        <v>2.9113754640737919E-6</v>
      </c>
      <c r="AB195" s="1169">
        <f>SUMIFS(INDEX(ArchetypeDemand!$I$6:$AH$50,,MATCH(AB$166,ArchetypeDemand!$I$4:$AH$4,0)),ArchetypeDemand!$F$6:$F$50,$F195)*'SHWLP-Att'!$R$8</f>
        <v>1.5706542558056427E-6</v>
      </c>
      <c r="AC195" s="1169">
        <f>SUMIFS(INDEX(ArchetypeDemand!$I$6:$AH$50,,MATCH(AC$166,ArchetypeDemand!$I$4:$AH$4,0)),ArchetypeDemand!$F$6:$F$50,$F195)*'SHWLP-Att'!$R$8</f>
        <v>2.7567244198551327E-6</v>
      </c>
      <c r="AD195" s="1169">
        <f>SUMIFS(INDEX(ArchetypeDemand!$I$6:$AH$50,,MATCH(AD$166,ArchetypeDemand!$I$4:$AH$4,0)),ArchetypeDemand!$F$6:$F$50,$F195)*'SHWLP-Att'!$R$8</f>
        <v>1.650399433609436E-6</v>
      </c>
      <c r="AE195" s="1169">
        <f>SUMIFS(INDEX(ArchetypeDemand!$I$6:$AH$50,,MATCH(AE$166,ArchetypeDemand!$I$4:$AH$4,0)),ArchetypeDemand!$F$6:$F$50,$F195)*'SHWLP-Att'!$R$8</f>
        <v>3.7710574903813452E-6</v>
      </c>
      <c r="AF195" s="1169">
        <f>SUMIFS(INDEX(ArchetypeDemand!$I$6:$AH$50,,MATCH(AF$166,ArchetypeDemand!$I$4:$AH$4,0)),ArchetypeDemand!$F$6:$F$50,$F195)*'SHWLP-Att'!$R$8</f>
        <v>1.5997242604600183E-6</v>
      </c>
    </row>
    <row r="196" spans="3:32">
      <c r="C196" s="1141" t="s">
        <v>1141</v>
      </c>
      <c r="D196" s="1141" t="s">
        <v>1100</v>
      </c>
      <c r="E196" s="1141" t="s">
        <v>836</v>
      </c>
      <c r="F196" s="1141" t="s">
        <v>1106</v>
      </c>
      <c r="G196" s="1161">
        <f>SUMIFS(INDEX(ArchetypeDemand!$I$6:$AH$50,,MATCH($G$166,ArchetypeDemand!$I$4:$AH$4,0)),ArchetypeDemand!$F$6:$F$50,$F196)*'SHWLP-Att'!$R$8</f>
        <v>8.978773498562437E-7</v>
      </c>
      <c r="H196" s="1161">
        <f>SUMIFS(INDEX(ArchetypeDemand!$I$6:$AH$50,,MATCH($H$166,ArchetypeDemand!$I$4:$AH$4,0)),ArchetypeDemand!$F$6:$F$50,$F196)*'SHWLP-Att'!$R$8</f>
        <v>4.2265871190142293E-5</v>
      </c>
      <c r="I196" s="1161">
        <f>SUMIFS(INDEX(ArchetypeDemand!$I$6:$AH$50,,MATCH(I$166,ArchetypeDemand!$I$4:$AH$4,0)),ArchetypeDemand!$F$6:$F$50,$F196)*'SHWLP-Att'!$R$8</f>
        <v>2.1314178569966084E-6</v>
      </c>
      <c r="J196" s="1161">
        <f>SUMIFS(INDEX(ArchetypeDemand!$I$6:$AH$50,,MATCH(J$166,ArchetypeDemand!$I$4:$AH$4,0)),ArchetypeDemand!$F$6:$F$50,$F196)*'SHWLP-Att'!$R$8</f>
        <v>1.5193310513373464E-6</v>
      </c>
      <c r="K196" s="1161">
        <f>SUMIFS(INDEX(ArchetypeDemand!$I$6:$AH$50,,MATCH(K$166,ArchetypeDemand!$I$4:$AH$4,0)),ArchetypeDemand!$F$6:$F$50,$F196)*'SHWLP-Att'!$R$8</f>
        <v>1.5960365300433475E-6</v>
      </c>
      <c r="L196" s="1161">
        <f>SUMIFS(INDEX(ArchetypeDemand!$I$6:$AH$50,,MATCH(L$166,ArchetypeDemand!$I$4:$AH$4,0)),ArchetypeDemand!$F$6:$F$50,$F196)*'SHWLP-Att'!$R$8</f>
        <v>5.6004373289989041E-7</v>
      </c>
      <c r="M196" s="1161">
        <f>SUMIFS(INDEX(ArchetypeDemand!$I$6:$AH$50,,MATCH(M$166,ArchetypeDemand!$I$4:$AH$4,0)),ArchetypeDemand!$F$6:$F$50,$F196)*'SHWLP-Att'!$R$8</f>
        <v>1.8680644959323019E-6</v>
      </c>
      <c r="N196" s="1161">
        <f>SUMIFS(INDEX(ArchetypeDemand!$I$6:$AH$50,,MATCH(N$166,ArchetypeDemand!$I$4:$AH$4,0)),ArchetypeDemand!$F$6:$F$50,$F196)*'SHWLP-Att'!$R$8</f>
        <v>1.3982988138162779E-6</v>
      </c>
      <c r="O196" s="1161">
        <f>SUMIFS(INDEX(ArchetypeDemand!$I$6:$AH$50,,MATCH(O$166,ArchetypeDemand!$I$4:$AH$4,0)),ArchetypeDemand!$F$6:$F$50,$F196)*'SHWLP-Att'!$R$8</f>
        <v>2.3932827250715209E-6</v>
      </c>
      <c r="P196" s="1161">
        <f>SUMIFS(INDEX(ArchetypeDemand!$I$6:$AH$50,,MATCH(P$166,ArchetypeDemand!$I$4:$AH$4,0)),ArchetypeDemand!$F$6:$F$50,$F196)*'SHWLP-Att'!$R$8</f>
        <v>1.5286856100188361E-6</v>
      </c>
      <c r="Q196" s="1161">
        <f>SUMIFS(INDEX(ArchetypeDemand!$I$6:$AH$50,,MATCH(Q$166,ArchetypeDemand!$I$4:$AH$4,0)),ArchetypeDemand!$F$6:$F$50,$F196)*'SHWLP-Att'!$R$8</f>
        <v>2.1694560878607936E-6</v>
      </c>
      <c r="R196" s="1161">
        <f>SUMIFS(INDEX(ArchetypeDemand!$I$6:$AH$50,,MATCH(R$166,ArchetypeDemand!$I$4:$AH$4,0)),ArchetypeDemand!$F$6:$F$50,$F196)*'SHWLP-Att'!$R$8</f>
        <v>2.5213719078795657E-6</v>
      </c>
      <c r="S196" s="1161">
        <f>SUMIFS(INDEX(ArchetypeDemand!$I$6:$AH$50,,MATCH(S$166,ArchetypeDemand!$I$4:$AH$4,0)),ArchetypeDemand!$F$6:$F$50,$F196)*'SHWLP-Att'!$R$8</f>
        <v>1.7207606709980748E-6</v>
      </c>
      <c r="T196" s="1161">
        <f>SUMIFS(INDEX(ArchetypeDemand!$I$6:$AH$50,,MATCH(T$166,ArchetypeDemand!$I$4:$AH$4,0)),ArchetypeDemand!$F$6:$F$50,$F196)*'SHWLP-Att'!$R$8</f>
        <v>9.0434900727305569E-6</v>
      </c>
      <c r="U196" s="1161">
        <f>SUMIFS(INDEX(ArchetypeDemand!$I$6:$AH$50,,MATCH(U$166,ArchetypeDemand!$I$4:$AH$4,0)),ArchetypeDemand!$F$6:$F$50,$F196)*'SHWLP-Att'!$R$8</f>
        <v>1.8946573412052208E-6</v>
      </c>
      <c r="V196" s="1161">
        <f>SUMIFS(INDEX(ArchetypeDemand!$I$6:$AH$50,,MATCH(V$166,ArchetypeDemand!$I$4:$AH$4,0)),ArchetypeDemand!$F$6:$F$50,$F196)*'SHWLP-Att'!$R$8</f>
        <v>3.3789765879924033E-6</v>
      </c>
      <c r="W196" s="1161">
        <f>SUMIFS(INDEX(ArchetypeDemand!$I$6:$AH$50,,MATCH(W$166,ArchetypeDemand!$I$4:$AH$4,0)),ArchetypeDemand!$F$6:$F$50,$F196)*'SHWLP-Att'!$R$8</f>
        <v>3.5707586212141078E-6</v>
      </c>
      <c r="X196" s="1161">
        <f>SUMIFS(INDEX(ArchetypeDemand!$I$6:$AH$50,,MATCH(X$166,ArchetypeDemand!$I$4:$AH$4,0)),ArchetypeDemand!$F$6:$F$50,$F196)*'SHWLP-Att'!$R$8</f>
        <v>2.2286316086588023E-6</v>
      </c>
      <c r="Y196" s="1161">
        <f>SUMIFS(INDEX(ArchetypeDemand!$I$6:$AH$50,,MATCH(Y$166,ArchetypeDemand!$I$4:$AH$4,0)),ArchetypeDemand!$F$6:$F$50,$F196)*'SHWLP-Att'!$R$8</f>
        <v>3.1041335748805764E-6</v>
      </c>
      <c r="Z196" s="1161">
        <f>SUMIFS(INDEX(ArchetypeDemand!$I$6:$AH$50,,MATCH(Z$166,ArchetypeDemand!$I$4:$AH$4,0)),ArchetypeDemand!$F$6:$F$50,$F196)*'SHWLP-Att'!$R$8</f>
        <v>5.2782192046081753E-7</v>
      </c>
      <c r="AA196" s="1161">
        <f>SUMIFS(INDEX(ArchetypeDemand!$I$6:$AH$50,,MATCH(AA$166,ArchetypeDemand!$I$4:$AH$4,0)),ArchetypeDemand!$F$6:$F$50,$F196)*'SHWLP-Att'!$R$8</f>
        <v>1.5399334554253035E-6</v>
      </c>
      <c r="AB196" s="1161">
        <f>SUMIFS(INDEX(ArchetypeDemand!$I$6:$AH$50,,MATCH(AB$166,ArchetypeDemand!$I$4:$AH$4,0)),ArchetypeDemand!$F$6:$F$50,$F196)*'SHWLP-Att'!$R$8</f>
        <v>8.3085333821602844E-7</v>
      </c>
      <c r="AC196" s="1161">
        <f>SUMIFS(INDEX(ArchetypeDemand!$I$6:$AH$50,,MATCH(AC$166,ArchetypeDemand!$I$4:$AH$4,0)),ArchetypeDemand!$F$6:$F$50,$F196)*'SHWLP-Att'!$R$8</f>
        <v>1.1519558022522103E-6</v>
      </c>
      <c r="AD196" s="1161">
        <f>SUMIFS(INDEX(ArchetypeDemand!$I$6:$AH$50,,MATCH(AD$166,ArchetypeDemand!$I$4:$AH$4,0)),ArchetypeDemand!$F$6:$F$50,$F196)*'SHWLP-Att'!$R$8</f>
        <v>7.4099566406954259E-7</v>
      </c>
      <c r="AE196" s="1161">
        <f>SUMIFS(INDEX(ArchetypeDemand!$I$6:$AH$50,,MATCH(AE$166,ArchetypeDemand!$I$4:$AH$4,0)),ArchetypeDemand!$F$6:$F$50,$F196)*'SHWLP-Att'!$R$8</f>
        <v>1.7024090911753566E-6</v>
      </c>
      <c r="AF196" s="1161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45" t="s">
        <v>1141</v>
      </c>
      <c r="D197" s="1145" t="s">
        <v>1100</v>
      </c>
      <c r="E197" s="1145" t="s">
        <v>836</v>
      </c>
      <c r="F197" s="1145" t="s">
        <v>1107</v>
      </c>
      <c r="G197" s="1170">
        <f>SUMIFS(INDEX(ArchetypeDemand!$I$6:$AH$50,,MATCH($G$166,ArchetypeDemand!$I$4:$AH$4,0)),ArchetypeDemand!$F$6:$F$50,$F197)*'SHWLP-Att'!$R$8</f>
        <v>8.4219503358608903E-7</v>
      </c>
      <c r="H197" s="1170">
        <f>SUMIFS(INDEX(ArchetypeDemand!$I$6:$AH$50,,MATCH($H$166,ArchetypeDemand!$I$4:$AH$4,0)),ArchetypeDemand!$F$6:$F$50,$F197)*'SHWLP-Att'!$R$8</f>
        <v>3.584974159472791E-5</v>
      </c>
      <c r="I197" s="1170">
        <f>SUMIFS(INDEX(ArchetypeDemand!$I$6:$AH$50,,MATCH(I$166,ArchetypeDemand!$I$4:$AH$4,0)),ArchetypeDemand!$F$6:$F$50,$F197)*'SHWLP-Att'!$R$8</f>
        <v>2.2987605813062595E-6</v>
      </c>
      <c r="J197" s="1170">
        <f>SUMIFS(INDEX(ArchetypeDemand!$I$6:$AH$50,,MATCH(J$166,ArchetypeDemand!$I$4:$AH$4,0)),ArchetypeDemand!$F$6:$F$50,$F197)*'SHWLP-Att'!$R$8</f>
        <v>1.6037383319671988E-6</v>
      </c>
      <c r="K197" s="1170">
        <f>SUMIFS(INDEX(ArchetypeDemand!$I$6:$AH$50,,MATCH(K$166,ArchetypeDemand!$I$4:$AH$4,0)),ArchetypeDemand!$F$6:$F$50,$F197)*'SHWLP-Att'!$R$8</f>
        <v>1.7815218565078446E-6</v>
      </c>
      <c r="L197" s="1170">
        <f>SUMIFS(INDEX(ArchetypeDemand!$I$6:$AH$50,,MATCH(L$166,ArchetypeDemand!$I$4:$AH$4,0)),ArchetypeDemand!$F$6:$F$50,$F197)*'SHWLP-Att'!$R$8</f>
        <v>5.1203998436561406E-7</v>
      </c>
      <c r="M197" s="1170">
        <f>SUMIFS(INDEX(ArchetypeDemand!$I$6:$AH$50,,MATCH(M$166,ArchetypeDemand!$I$4:$AH$4,0)),ArchetypeDemand!$F$6:$F$50,$F197)*'SHWLP-Att'!$R$8</f>
        <v>2.747383557825122E-6</v>
      </c>
      <c r="N197" s="1170">
        <f>SUMIFS(INDEX(ArchetypeDemand!$I$6:$AH$50,,MATCH(N$166,ArchetypeDemand!$I$4:$AH$4,0)),ArchetypeDemand!$F$6:$F$50,$F197)*'SHWLP-Att'!$R$8</f>
        <v>1.3197847092971819E-6</v>
      </c>
      <c r="O197" s="1170">
        <f>SUMIFS(INDEX(ArchetypeDemand!$I$6:$AH$50,,MATCH(O$166,ArchetypeDemand!$I$4:$AH$4,0)),ArchetypeDemand!$F$6:$F$50,$F197)*'SHWLP-Att'!$R$8</f>
        <v>2.311227317354783E-6</v>
      </c>
      <c r="P197" s="1170">
        <f>SUMIFS(INDEX(ArchetypeDemand!$I$6:$AH$50,,MATCH(P$166,ArchetypeDemand!$I$4:$AH$4,0)),ArchetypeDemand!$F$6:$F$50,$F197)*'SHWLP-Att'!$R$8</f>
        <v>2.1401598540263704E-6</v>
      </c>
      <c r="Q197" s="1170">
        <f>SUMIFS(INDEX(ArchetypeDemand!$I$6:$AH$50,,MATCH(Q$166,ArchetypeDemand!$I$4:$AH$4,0)),ArchetypeDemand!$F$6:$F$50,$F197)*'SHWLP-Att'!$R$8</f>
        <v>2.57447469206401E-6</v>
      </c>
      <c r="R197" s="1170">
        <f>SUMIFS(INDEX(ArchetypeDemand!$I$6:$AH$50,,MATCH(R$166,ArchetypeDemand!$I$4:$AH$4,0)),ArchetypeDemand!$F$6:$F$50,$F197)*'SHWLP-Att'!$R$8</f>
        <v>2.75853065169002E-6</v>
      </c>
      <c r="S197" s="1170">
        <f>SUMIFS(INDEX(ArchetypeDemand!$I$6:$AH$50,,MATCH(S$166,ArchetypeDemand!$I$4:$AH$4,0)),ArchetypeDemand!$F$6:$F$50,$F197)*'SHWLP-Att'!$R$8</f>
        <v>1.693259929680754E-6</v>
      </c>
      <c r="T197" s="1170">
        <f>SUMIFS(INDEX(ArchetypeDemand!$I$6:$AH$50,,MATCH(T$166,ArchetypeDemand!$I$4:$AH$4,0)),ArchetypeDemand!$F$6:$F$50,$F197)*'SHWLP-Att'!$R$8</f>
        <v>1.0824983022526097E-5</v>
      </c>
      <c r="U197" s="1170">
        <f>SUMIFS(INDEX(ArchetypeDemand!$I$6:$AH$50,,MATCH(U$166,ArchetypeDemand!$I$4:$AH$4,0)),ArchetypeDemand!$F$6:$F$50,$F197)*'SHWLP-Att'!$R$8</f>
        <v>2.1223099674740651E-6</v>
      </c>
      <c r="V197" s="1170">
        <f>SUMIFS(INDEX(ArchetypeDemand!$I$6:$AH$50,,MATCH(V$166,ArchetypeDemand!$I$4:$AH$4,0)),ArchetypeDemand!$F$6:$F$50,$F197)*'SHWLP-Att'!$R$8</f>
        <v>3.6087311508336219E-6</v>
      </c>
      <c r="W197" s="1170">
        <f>SUMIFS(INDEX(ArchetypeDemand!$I$6:$AH$50,,MATCH(W$166,ArchetypeDemand!$I$4:$AH$4,0)),ArchetypeDemand!$F$6:$F$50,$F197)*'SHWLP-Att'!$R$8</f>
        <v>4.4451471218530979E-6</v>
      </c>
      <c r="X197" s="1170">
        <f>SUMIFS(INDEX(ArchetypeDemand!$I$6:$AH$50,,MATCH(X$166,ArchetypeDemand!$I$4:$AH$4,0)),ArchetypeDemand!$F$6:$F$50,$F197)*'SHWLP-Att'!$R$8</f>
        <v>2.5226575761491607E-6</v>
      </c>
      <c r="Y197" s="1170">
        <f>SUMIFS(INDEX(ArchetypeDemand!$I$6:$AH$50,,MATCH(Y$166,ArchetypeDemand!$I$4:$AH$4,0)),ArchetypeDemand!$F$6:$F$50,$F197)*'SHWLP-Att'!$R$8</f>
        <v>2.9939501309741669E-6</v>
      </c>
      <c r="Z197" s="1170">
        <f>SUMIFS(INDEX(ArchetypeDemand!$I$6:$AH$50,,MATCH(Z$166,ArchetypeDemand!$I$4:$AH$4,0)),ArchetypeDemand!$F$6:$F$50,$F197)*'SHWLP-Att'!$R$8</f>
        <v>4.995457461504165E-7</v>
      </c>
      <c r="AA197" s="1170">
        <f>SUMIFS(INDEX(ArchetypeDemand!$I$6:$AH$50,,MATCH(AA$166,ArchetypeDemand!$I$4:$AH$4,0)),ArchetypeDemand!$F$6:$F$50,$F197)*'SHWLP-Att'!$R$8</f>
        <v>2.190388808098586E-6</v>
      </c>
      <c r="AB197" s="1170">
        <f>SUMIFS(INDEX(ArchetypeDemand!$I$6:$AH$50,,MATCH(AB$166,ArchetypeDemand!$I$4:$AH$4,0)),ArchetypeDemand!$F$6:$F$50,$F197)*'SHWLP-Att'!$R$8</f>
        <v>8.0429638219999102E-7</v>
      </c>
      <c r="AC197" s="1170">
        <f>SUMIFS(INDEX(ArchetypeDemand!$I$6:$AH$50,,MATCH(AC$166,ArchetypeDemand!$I$4:$AH$4,0)),ArchetypeDemand!$F$6:$F$50,$F197)*'SHWLP-Att'!$R$8</f>
        <v>1.3982859738029975E-6</v>
      </c>
      <c r="AD197" s="1170">
        <f>SUMIFS(INDEX(ArchetypeDemand!$I$6:$AH$50,,MATCH(AD$166,ArchetypeDemand!$I$4:$AH$4,0)),ArchetypeDemand!$F$6:$F$50,$F197)*'SHWLP-Att'!$R$8</f>
        <v>1.006706230478318E-6</v>
      </c>
      <c r="AE197" s="1170">
        <f>SUMIFS(INDEX(ArchetypeDemand!$I$6:$AH$50,,MATCH(AE$166,ArchetypeDemand!$I$4:$AH$4,0)),ArchetypeDemand!$F$6:$F$50,$F197)*'SHWLP-Att'!$R$8</f>
        <v>2.1491405548171168E-6</v>
      </c>
      <c r="AF197" s="1170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8" t="s">
        <v>1142</v>
      </c>
      <c r="D198" s="1148" t="s">
        <v>1100</v>
      </c>
      <c r="E198" s="1148" t="s">
        <v>836</v>
      </c>
      <c r="F198" s="1148" t="s">
        <v>936</v>
      </c>
      <c r="G198" s="1136">
        <f>SUM(ArchetypeDemand!I6:I46)*'SHWLP-Att'!$R$34</f>
        <v>6.5588184080313543E-5</v>
      </c>
      <c r="H198" s="1149">
        <f>SUM(ArchetypeDemand!J6:J46)*'SHWLP-Att'!$R$34</f>
        <v>2.1801694851783181E-3</v>
      </c>
      <c r="I198" s="1149">
        <f>SUM(ArchetypeDemand!K6:K46)*'SHWLP-Att'!$R$34</f>
        <v>2.7744333467083314E-4</v>
      </c>
      <c r="J198" s="1149">
        <f>SUM(ArchetypeDemand!L6:L46)*'SHWLP-Att'!$R$34</f>
        <v>9.0980630089062699E-5</v>
      </c>
      <c r="K198" s="1149">
        <f>SUM(ArchetypeDemand!M6:M46)*'SHWLP-Att'!$R$34</f>
        <v>8.3722673906828015E-5</v>
      </c>
      <c r="L198" s="1149">
        <f>SUM(ArchetypeDemand!N6:N46)*'SHWLP-Att'!$R$34</f>
        <v>3.4522228513371344E-5</v>
      </c>
      <c r="M198" s="1149">
        <f>SUM(ArchetypeDemand!O6:O46)*'SHWLP-Att'!$R$34</f>
        <v>1.7667090149515037E-4</v>
      </c>
      <c r="N198" s="1149">
        <f>SUM(ArchetypeDemand!P6:P46)*'SHWLP-Att'!$R$34</f>
        <v>1.9713743430861019E-4</v>
      </c>
      <c r="O198" s="1149">
        <f>SUM(ArchetypeDemand!Q6:Q46)*'SHWLP-Att'!$R$34</f>
        <v>7.4475639131653954E-5</v>
      </c>
      <c r="P198" s="1149">
        <f>SUM(ArchetypeDemand!R6:R46)*'SHWLP-Att'!$R$34</f>
        <v>8.9204113288619651E-5</v>
      </c>
      <c r="Q198" s="1149">
        <f>SUM(ArchetypeDemand!S6:S46)*'SHWLP-Att'!$R$34</f>
        <v>1.3372764776847619E-4</v>
      </c>
      <c r="R198" s="1149">
        <f>SUM(ArchetypeDemand!T6:T46)*'SHWLP-Att'!$R$34</f>
        <v>1.6850853054024682E-4</v>
      </c>
      <c r="S198" s="1149">
        <f>SUM(ArchetypeDemand!U6:U46)*'SHWLP-Att'!$R$34</f>
        <v>1.0996855167461013E-4</v>
      </c>
      <c r="T198" s="1149">
        <f>SUM(ArchetypeDemand!V6:V46)*'SHWLP-Att'!$R$34</f>
        <v>6.6514256363465812E-4</v>
      </c>
      <c r="U198" s="1149">
        <f>SUM(ArchetypeDemand!W6:W46)*'SHWLP-Att'!$R$34</f>
        <v>1.1409780999261652E-4</v>
      </c>
      <c r="V198" s="1149">
        <f>SUM(ArchetypeDemand!X6:X46)*'SHWLP-Att'!$R$34</f>
        <v>2.3054170248033531E-4</v>
      </c>
      <c r="W198" s="1149">
        <f>SUM(ArchetypeDemand!Y6:Y46)*'SHWLP-Att'!$R$34</f>
        <v>1.5968495229591354E-4</v>
      </c>
      <c r="X198" s="1149">
        <f>SUM(ArchetypeDemand!Z6:Z46)*'SHWLP-Att'!$R$34</f>
        <v>1.5833930753591692E-4</v>
      </c>
      <c r="Y198" s="1149">
        <f>SUM(ArchetypeDemand!AA6:AA46)*'SHWLP-Att'!$R$34</f>
        <v>2.0067303302205851E-4</v>
      </c>
      <c r="Z198" s="1149">
        <f>SUM(ArchetypeDemand!AB6:AB46)*'SHWLP-Att'!$R$34</f>
        <v>1.991334291261739E-5</v>
      </c>
      <c r="AA198" s="1149">
        <f>SUM(ArchetypeDemand!AC6:AC46)*'SHWLP-Att'!$R$34</f>
        <v>9.1062526028340288E-5</v>
      </c>
      <c r="AB198" s="1149">
        <f>SUM(ArchetypeDemand!AD6:AD46)*'SHWLP-Att'!$R$34</f>
        <v>3.9075592722787316E-5</v>
      </c>
      <c r="AC198" s="1149">
        <f>SUM(ArchetypeDemand!AE6:AE46)*'SHWLP-Att'!$R$34</f>
        <v>6.4658586221602812E-5</v>
      </c>
      <c r="AD198" s="1149">
        <f>SUM(ArchetypeDemand!AF6:AF46)*'SHWLP-Att'!$R$34</f>
        <v>5.6056282048544595E-5</v>
      </c>
      <c r="AE198" s="1149">
        <f>SUM(ArchetypeDemand!AG6:AG46)*'SHWLP-Att'!$R$34</f>
        <v>1.1551529725699435E-4</v>
      </c>
      <c r="AF198" s="1149">
        <f>SUM(ArchetypeDemand!AH6:AH46)*'SHWLP-Att'!$R$34</f>
        <v>4.8144454338197007E-5</v>
      </c>
    </row>
    <row r="199" spans="3:32" ht="15">
      <c r="C199" s="1144" t="s">
        <v>1129</v>
      </c>
      <c r="D199" s="1144"/>
      <c r="E199" s="1144"/>
      <c r="F199" s="1144"/>
      <c r="G199" s="1144"/>
      <c r="H199" s="1144"/>
      <c r="I199" s="1144"/>
      <c r="J199" s="1144"/>
      <c r="K199" s="1144"/>
      <c r="L199" s="1144"/>
      <c r="M199" s="1144"/>
      <c r="N199" s="1144"/>
      <c r="O199" s="1144"/>
      <c r="P199" s="1144"/>
      <c r="Q199" s="1144"/>
      <c r="R199" s="1144"/>
      <c r="S199" s="1144"/>
      <c r="T199" s="1144"/>
      <c r="U199" s="1144"/>
      <c r="V199" s="1144"/>
      <c r="W199" s="1144"/>
      <c r="X199" s="1144"/>
      <c r="Y199" s="1144"/>
      <c r="Z199" s="1144"/>
      <c r="AA199" s="1144"/>
      <c r="AB199" s="1144"/>
      <c r="AC199" s="1144"/>
      <c r="AD199" s="1144"/>
      <c r="AE199" s="1144"/>
      <c r="AF199" s="1144"/>
    </row>
    <row r="200" spans="3:32">
      <c r="C200" s="1152" t="s">
        <v>1143</v>
      </c>
      <c r="D200" s="1141" t="s">
        <v>1100</v>
      </c>
      <c r="E200" s="1141" t="s">
        <v>838</v>
      </c>
      <c r="F200" s="1141" t="s">
        <v>1102</v>
      </c>
      <c r="G200" s="1141">
        <f>SUMIFS(INDEX(ArchetypeDemand!$I$6:$AH$50,,MATCH($G$166,ArchetypeDemand!$I$4:$AH$4,0)),ArchetypeDemand!$F$6:$F$50,$F200)*'SHWLP-Att'!$R$9</f>
        <v>0</v>
      </c>
      <c r="H200" s="1141">
        <f>SUMIFS(INDEX(ArchetypeDemand!$I$6:$AH$50,,MATCH(H$166,ArchetypeDemand!$I$4:$AH$4,0)),ArchetypeDemand!$F$6:$F$50,$F200)*'SHWLP-Att'!$R$9</f>
        <v>0</v>
      </c>
      <c r="I200" s="1141">
        <f>SUMIFS(INDEX(ArchetypeDemand!$I$6:$AH$50,,MATCH(I$166,ArchetypeDemand!$I$4:$AH$4,0)),ArchetypeDemand!$F$6:$F$50,$F200)*'SHWLP-Att'!$R$9</f>
        <v>0</v>
      </c>
      <c r="J200" s="1141">
        <f>SUMIFS(INDEX(ArchetypeDemand!$I$6:$AH$50,,MATCH(J$166,ArchetypeDemand!$I$4:$AH$4,0)),ArchetypeDemand!$F$6:$F$50,$F200)*'SHWLP-Att'!$R$9</f>
        <v>0</v>
      </c>
      <c r="K200" s="1141">
        <f>SUMIFS(INDEX(ArchetypeDemand!$I$6:$AH$50,,MATCH(K$166,ArchetypeDemand!$I$4:$AH$4,0)),ArchetypeDemand!$F$6:$F$50,$F200)*'SHWLP-Att'!$R$9</f>
        <v>0</v>
      </c>
      <c r="L200" s="1141">
        <f>SUMIFS(INDEX(ArchetypeDemand!$I$6:$AH$50,,MATCH(L$166,ArchetypeDemand!$I$4:$AH$4,0)),ArchetypeDemand!$F$6:$F$50,$F200)*'SHWLP-Att'!$R$9</f>
        <v>0</v>
      </c>
      <c r="M200" s="1141">
        <f>SUMIFS(INDEX(ArchetypeDemand!$I$6:$AH$50,,MATCH(M$166,ArchetypeDemand!$I$4:$AH$4,0)),ArchetypeDemand!$F$6:$F$50,$F200)*'SHWLP-Att'!$R$9</f>
        <v>0</v>
      </c>
      <c r="N200" s="1141">
        <f>SUMIFS(INDEX(ArchetypeDemand!$I$6:$AH$50,,MATCH(N$166,ArchetypeDemand!$I$4:$AH$4,0)),ArchetypeDemand!$F$6:$F$50,$F200)*'SHWLP-Att'!$R$9</f>
        <v>0</v>
      </c>
      <c r="O200" s="1141">
        <f>SUMIFS(INDEX(ArchetypeDemand!$I$6:$AH$50,,MATCH(O$166,ArchetypeDemand!$I$4:$AH$4,0)),ArchetypeDemand!$F$6:$F$50,$F200)*'SHWLP-Att'!$R$9</f>
        <v>0</v>
      </c>
      <c r="P200" s="1141">
        <f>SUMIFS(INDEX(ArchetypeDemand!$I$6:$AH$50,,MATCH(P$166,ArchetypeDemand!$I$4:$AH$4,0)),ArchetypeDemand!$F$6:$F$50,$F200)*'SHWLP-Att'!$R$9</f>
        <v>0</v>
      </c>
      <c r="Q200" s="1141">
        <f>SUMIFS(INDEX(ArchetypeDemand!$I$6:$AH$50,,MATCH(Q$166,ArchetypeDemand!$I$4:$AH$4,0)),ArchetypeDemand!$F$6:$F$50,$F200)*'SHWLP-Att'!$R$9</f>
        <v>0</v>
      </c>
      <c r="R200" s="1141">
        <f>SUMIFS(INDEX(ArchetypeDemand!$I$6:$AH$50,,MATCH(R$166,ArchetypeDemand!$I$4:$AH$4,0)),ArchetypeDemand!$F$6:$F$50,$F200)*'SHWLP-Att'!$R$9</f>
        <v>0</v>
      </c>
      <c r="S200" s="1141">
        <f>SUMIFS(INDEX(ArchetypeDemand!$I$6:$AH$50,,MATCH(S$166,ArchetypeDemand!$I$4:$AH$4,0)),ArchetypeDemand!$F$6:$F$50,$F200)*'SHWLP-Att'!$R$9</f>
        <v>0</v>
      </c>
      <c r="T200" s="1141">
        <f>SUMIFS(INDEX(ArchetypeDemand!$I$6:$AH$50,,MATCH(T$166,ArchetypeDemand!$I$4:$AH$4,0)),ArchetypeDemand!$F$6:$F$50,$F200)*'SHWLP-Att'!$R$9</f>
        <v>0</v>
      </c>
      <c r="U200" s="1141">
        <f>SUMIFS(INDEX(ArchetypeDemand!$I$6:$AH$50,,MATCH(U$166,ArchetypeDemand!$I$4:$AH$4,0)),ArchetypeDemand!$F$6:$F$50,$F200)*'SHWLP-Att'!$R$9</f>
        <v>0</v>
      </c>
      <c r="V200" s="1141">
        <f>SUMIFS(INDEX(ArchetypeDemand!$I$6:$AH$50,,MATCH(V$166,ArchetypeDemand!$I$4:$AH$4,0)),ArchetypeDemand!$F$6:$F$50,$F200)*'SHWLP-Att'!$R$9</f>
        <v>0</v>
      </c>
      <c r="W200" s="1141">
        <f>SUMIFS(INDEX(ArchetypeDemand!$I$6:$AH$50,,MATCH(W$166,ArchetypeDemand!$I$4:$AH$4,0)),ArchetypeDemand!$F$6:$F$50,$F200)*'SHWLP-Att'!$R$9</f>
        <v>0</v>
      </c>
      <c r="X200" s="1141">
        <f>SUMIFS(INDEX(ArchetypeDemand!$I$6:$AH$50,,MATCH(X$166,ArchetypeDemand!$I$4:$AH$4,0)),ArchetypeDemand!$F$6:$F$50,$F200)*'SHWLP-Att'!$R$9</f>
        <v>0</v>
      </c>
      <c r="Y200" s="1141">
        <f>SUMIFS(INDEX(ArchetypeDemand!$I$6:$AH$50,,MATCH(Y$166,ArchetypeDemand!$I$4:$AH$4,0)),ArchetypeDemand!$F$6:$F$50,$F200)*'SHWLP-Att'!$R$9</f>
        <v>0</v>
      </c>
      <c r="Z200" s="1141">
        <f>SUMIFS(INDEX(ArchetypeDemand!$I$6:$AH$50,,MATCH(Z$166,ArchetypeDemand!$I$4:$AH$4,0)),ArchetypeDemand!$F$6:$F$50,$F200)*'SHWLP-Att'!$R$9</f>
        <v>0</v>
      </c>
      <c r="AA200" s="1141">
        <f>SUMIFS(INDEX(ArchetypeDemand!$I$6:$AH$50,,MATCH(AA$166,ArchetypeDemand!$I$4:$AH$4,0)),ArchetypeDemand!$F$6:$F$50,$F200)*'SHWLP-Att'!$R$9</f>
        <v>0</v>
      </c>
      <c r="AB200" s="1141">
        <f>SUMIFS(INDEX(ArchetypeDemand!$I$6:$AH$50,,MATCH(AB$166,ArchetypeDemand!$I$4:$AH$4,0)),ArchetypeDemand!$F$6:$F$50,$F200)*'SHWLP-Att'!$R$9</f>
        <v>0</v>
      </c>
      <c r="AC200" s="1141">
        <f>SUMIFS(INDEX(ArchetypeDemand!$I$6:$AH$50,,MATCH(AC$166,ArchetypeDemand!$I$4:$AH$4,0)),ArchetypeDemand!$F$6:$F$50,$F200)*'SHWLP-Att'!$R$9</f>
        <v>0</v>
      </c>
      <c r="AD200" s="1141">
        <f>SUMIFS(INDEX(ArchetypeDemand!$I$6:$AH$50,,MATCH(AD$166,ArchetypeDemand!$I$4:$AH$4,0)),ArchetypeDemand!$F$6:$F$50,$F200)*'SHWLP-Att'!$R$9</f>
        <v>0</v>
      </c>
      <c r="AE200" s="1141">
        <f>SUMIFS(INDEX(ArchetypeDemand!$I$6:$AH$50,,MATCH(AE$166,ArchetypeDemand!$I$4:$AH$4,0)),ArchetypeDemand!$F$6:$F$50,$F200)*'SHWLP-Att'!$R$9</f>
        <v>0</v>
      </c>
      <c r="AF200" s="1141">
        <f>SUMIFS(INDEX(ArchetypeDemand!$I$6:$AH$50,,MATCH(AF$166,ArchetypeDemand!$I$4:$AH$4,0)),ArchetypeDemand!$F$6:$F$50,$F200)*'SHWLP-Att'!$R$9</f>
        <v>0</v>
      </c>
    </row>
    <row r="201" spans="3:32">
      <c r="C201" s="1143" t="s">
        <v>1143</v>
      </c>
      <c r="D201" s="1143" t="s">
        <v>1100</v>
      </c>
      <c r="E201" s="1143" t="s">
        <v>838</v>
      </c>
      <c r="F201" s="1143" t="s">
        <v>1103</v>
      </c>
      <c r="G201" s="1143">
        <f>SUMIFS(INDEX(ArchetypeDemand!$I$6:$AH$50,,MATCH($G$166,ArchetypeDemand!$I$4:$AH$4,0)),ArchetypeDemand!$F$6:$F$50,$F201)*'SHWLP-Att'!$R$9</f>
        <v>0</v>
      </c>
      <c r="H201" s="1143">
        <f>SUMIFS(INDEX(ArchetypeDemand!$I$6:$AH$50,,MATCH(H$166,ArchetypeDemand!$I$4:$AH$4,0)),ArchetypeDemand!$F$6:$F$50,$F201)*'SHWLP-Att'!$R$9</f>
        <v>0</v>
      </c>
      <c r="I201" s="1143">
        <f>SUMIFS(INDEX(ArchetypeDemand!$I$6:$AH$50,,MATCH(I$166,ArchetypeDemand!$I$4:$AH$4,0)),ArchetypeDemand!$F$6:$F$50,$F201)*'SHWLP-Att'!$R$9</f>
        <v>0</v>
      </c>
      <c r="J201" s="1143">
        <f>SUMIFS(INDEX(ArchetypeDemand!$I$6:$AH$50,,MATCH(J$166,ArchetypeDemand!$I$4:$AH$4,0)),ArchetypeDemand!$F$6:$F$50,$F201)*'SHWLP-Att'!$R$9</f>
        <v>0</v>
      </c>
      <c r="K201" s="1143">
        <f>SUMIFS(INDEX(ArchetypeDemand!$I$6:$AH$50,,MATCH(K$166,ArchetypeDemand!$I$4:$AH$4,0)),ArchetypeDemand!$F$6:$F$50,$F201)*'SHWLP-Att'!$R$9</f>
        <v>0</v>
      </c>
      <c r="L201" s="1143">
        <f>SUMIFS(INDEX(ArchetypeDemand!$I$6:$AH$50,,MATCH(L$166,ArchetypeDemand!$I$4:$AH$4,0)),ArchetypeDemand!$F$6:$F$50,$F201)*'SHWLP-Att'!$R$9</f>
        <v>0</v>
      </c>
      <c r="M201" s="1143">
        <f>SUMIFS(INDEX(ArchetypeDemand!$I$6:$AH$50,,MATCH(M$166,ArchetypeDemand!$I$4:$AH$4,0)),ArchetypeDemand!$F$6:$F$50,$F201)*'SHWLP-Att'!$R$9</f>
        <v>0</v>
      </c>
      <c r="N201" s="1143">
        <f>SUMIFS(INDEX(ArchetypeDemand!$I$6:$AH$50,,MATCH(N$166,ArchetypeDemand!$I$4:$AH$4,0)),ArchetypeDemand!$F$6:$F$50,$F201)*'SHWLP-Att'!$R$9</f>
        <v>0</v>
      </c>
      <c r="O201" s="1143">
        <f>SUMIFS(INDEX(ArchetypeDemand!$I$6:$AH$50,,MATCH(O$166,ArchetypeDemand!$I$4:$AH$4,0)),ArchetypeDemand!$F$6:$F$50,$F201)*'SHWLP-Att'!$R$9</f>
        <v>0</v>
      </c>
      <c r="P201" s="1143">
        <f>SUMIFS(INDEX(ArchetypeDemand!$I$6:$AH$50,,MATCH(P$166,ArchetypeDemand!$I$4:$AH$4,0)),ArchetypeDemand!$F$6:$F$50,$F201)*'SHWLP-Att'!$R$9</f>
        <v>0</v>
      </c>
      <c r="Q201" s="1143">
        <f>SUMIFS(INDEX(ArchetypeDemand!$I$6:$AH$50,,MATCH(Q$166,ArchetypeDemand!$I$4:$AH$4,0)),ArchetypeDemand!$F$6:$F$50,$F201)*'SHWLP-Att'!$R$9</f>
        <v>0</v>
      </c>
      <c r="R201" s="1143">
        <f>SUMIFS(INDEX(ArchetypeDemand!$I$6:$AH$50,,MATCH(R$166,ArchetypeDemand!$I$4:$AH$4,0)),ArchetypeDemand!$F$6:$F$50,$F201)*'SHWLP-Att'!$R$9</f>
        <v>0</v>
      </c>
      <c r="S201" s="1143">
        <f>SUMIFS(INDEX(ArchetypeDemand!$I$6:$AH$50,,MATCH(S$166,ArchetypeDemand!$I$4:$AH$4,0)),ArchetypeDemand!$F$6:$F$50,$F201)*'SHWLP-Att'!$R$9</f>
        <v>0</v>
      </c>
      <c r="T201" s="1143">
        <f>SUMIFS(INDEX(ArchetypeDemand!$I$6:$AH$50,,MATCH(T$166,ArchetypeDemand!$I$4:$AH$4,0)),ArchetypeDemand!$F$6:$F$50,$F201)*'SHWLP-Att'!$R$9</f>
        <v>0</v>
      </c>
      <c r="U201" s="1143">
        <f>SUMIFS(INDEX(ArchetypeDemand!$I$6:$AH$50,,MATCH(U$166,ArchetypeDemand!$I$4:$AH$4,0)),ArchetypeDemand!$F$6:$F$50,$F201)*'SHWLP-Att'!$R$9</f>
        <v>0</v>
      </c>
      <c r="V201" s="1143">
        <f>SUMIFS(INDEX(ArchetypeDemand!$I$6:$AH$50,,MATCH(V$166,ArchetypeDemand!$I$4:$AH$4,0)),ArchetypeDemand!$F$6:$F$50,$F201)*'SHWLP-Att'!$R$9</f>
        <v>0</v>
      </c>
      <c r="W201" s="1143">
        <f>SUMIFS(INDEX(ArchetypeDemand!$I$6:$AH$50,,MATCH(W$166,ArchetypeDemand!$I$4:$AH$4,0)),ArchetypeDemand!$F$6:$F$50,$F201)*'SHWLP-Att'!$R$9</f>
        <v>0</v>
      </c>
      <c r="X201" s="1143">
        <f>SUMIFS(INDEX(ArchetypeDemand!$I$6:$AH$50,,MATCH(X$166,ArchetypeDemand!$I$4:$AH$4,0)),ArchetypeDemand!$F$6:$F$50,$F201)*'SHWLP-Att'!$R$9</f>
        <v>0</v>
      </c>
      <c r="Y201" s="1143">
        <f>SUMIFS(INDEX(ArchetypeDemand!$I$6:$AH$50,,MATCH(Y$166,ArchetypeDemand!$I$4:$AH$4,0)),ArchetypeDemand!$F$6:$F$50,$F201)*'SHWLP-Att'!$R$9</f>
        <v>0</v>
      </c>
      <c r="Z201" s="1143">
        <f>SUMIFS(INDEX(ArchetypeDemand!$I$6:$AH$50,,MATCH(Z$166,ArchetypeDemand!$I$4:$AH$4,0)),ArchetypeDemand!$F$6:$F$50,$F201)*'SHWLP-Att'!$R$9</f>
        <v>0</v>
      </c>
      <c r="AA201" s="1143">
        <f>SUMIFS(INDEX(ArchetypeDemand!$I$6:$AH$50,,MATCH(AA$166,ArchetypeDemand!$I$4:$AH$4,0)),ArchetypeDemand!$F$6:$F$50,$F201)*'SHWLP-Att'!$R$9</f>
        <v>0</v>
      </c>
      <c r="AB201" s="1143">
        <f>SUMIFS(INDEX(ArchetypeDemand!$I$6:$AH$50,,MATCH(AB$166,ArchetypeDemand!$I$4:$AH$4,0)),ArchetypeDemand!$F$6:$F$50,$F201)*'SHWLP-Att'!$R$9</f>
        <v>0</v>
      </c>
      <c r="AC201" s="1143">
        <f>SUMIFS(INDEX(ArchetypeDemand!$I$6:$AH$50,,MATCH(AC$166,ArchetypeDemand!$I$4:$AH$4,0)),ArchetypeDemand!$F$6:$F$50,$F201)*'SHWLP-Att'!$R$9</f>
        <v>0</v>
      </c>
      <c r="AD201" s="1143">
        <f>SUMIFS(INDEX(ArchetypeDemand!$I$6:$AH$50,,MATCH(AD$166,ArchetypeDemand!$I$4:$AH$4,0)),ArchetypeDemand!$F$6:$F$50,$F201)*'SHWLP-Att'!$R$9</f>
        <v>0</v>
      </c>
      <c r="AE201" s="1143">
        <f>SUMIFS(INDEX(ArchetypeDemand!$I$6:$AH$50,,MATCH(AE$166,ArchetypeDemand!$I$4:$AH$4,0)),ArchetypeDemand!$F$6:$F$50,$F201)*'SHWLP-Att'!$R$9</f>
        <v>0</v>
      </c>
      <c r="AF201" s="1143">
        <f>SUMIFS(INDEX(ArchetypeDemand!$I$6:$AH$50,,MATCH(AF$166,ArchetypeDemand!$I$4:$AH$4,0)),ArchetypeDemand!$F$6:$F$50,$F201)*'SHWLP-Att'!$R$9</f>
        <v>0</v>
      </c>
    </row>
    <row r="202" spans="3:32">
      <c r="C202" s="1141" t="s">
        <v>1143</v>
      </c>
      <c r="D202" s="1141" t="s">
        <v>1100</v>
      </c>
      <c r="E202" s="1141" t="s">
        <v>838</v>
      </c>
      <c r="F202" s="1141" t="s">
        <v>1104</v>
      </c>
      <c r="G202" s="1141">
        <f>SUMIFS(INDEX(ArchetypeDemand!$I$6:$AH$50,,MATCH($G$166,ArchetypeDemand!$I$4:$AH$4,0)),ArchetypeDemand!$F$6:$F$50,$F202)*'SHWLP-Att'!$R$9</f>
        <v>0</v>
      </c>
      <c r="H202" s="1141">
        <f>SUMIFS(INDEX(ArchetypeDemand!$I$6:$AH$50,,MATCH(H$166,ArchetypeDemand!$I$4:$AH$4,0)),ArchetypeDemand!$F$6:$F$50,$F202)*'SHWLP-Att'!$R$9</f>
        <v>0</v>
      </c>
      <c r="I202" s="1141">
        <f>SUMIFS(INDEX(ArchetypeDemand!$I$6:$AH$50,,MATCH(I$166,ArchetypeDemand!$I$4:$AH$4,0)),ArchetypeDemand!$F$6:$F$50,$F202)*'SHWLP-Att'!$R$9</f>
        <v>0</v>
      </c>
      <c r="J202" s="1141">
        <f>SUMIFS(INDEX(ArchetypeDemand!$I$6:$AH$50,,MATCH(J$166,ArchetypeDemand!$I$4:$AH$4,0)),ArchetypeDemand!$F$6:$F$50,$F202)*'SHWLP-Att'!$R$9</f>
        <v>0</v>
      </c>
      <c r="K202" s="1141">
        <f>SUMIFS(INDEX(ArchetypeDemand!$I$6:$AH$50,,MATCH(K$166,ArchetypeDemand!$I$4:$AH$4,0)),ArchetypeDemand!$F$6:$F$50,$F202)*'SHWLP-Att'!$R$9</f>
        <v>0</v>
      </c>
      <c r="L202" s="1141">
        <f>SUMIFS(INDEX(ArchetypeDemand!$I$6:$AH$50,,MATCH(L$166,ArchetypeDemand!$I$4:$AH$4,0)),ArchetypeDemand!$F$6:$F$50,$F202)*'SHWLP-Att'!$R$9</f>
        <v>0</v>
      </c>
      <c r="M202" s="1141">
        <f>SUMIFS(INDEX(ArchetypeDemand!$I$6:$AH$50,,MATCH(M$166,ArchetypeDemand!$I$4:$AH$4,0)),ArchetypeDemand!$F$6:$F$50,$F202)*'SHWLP-Att'!$R$9</f>
        <v>0</v>
      </c>
      <c r="N202" s="1141">
        <f>SUMIFS(INDEX(ArchetypeDemand!$I$6:$AH$50,,MATCH(N$166,ArchetypeDemand!$I$4:$AH$4,0)),ArchetypeDemand!$F$6:$F$50,$F202)*'SHWLP-Att'!$R$9</f>
        <v>0</v>
      </c>
      <c r="O202" s="1141">
        <f>SUMIFS(INDEX(ArchetypeDemand!$I$6:$AH$50,,MATCH(O$166,ArchetypeDemand!$I$4:$AH$4,0)),ArchetypeDemand!$F$6:$F$50,$F202)*'SHWLP-Att'!$R$9</f>
        <v>0</v>
      </c>
      <c r="P202" s="1141">
        <f>SUMIFS(INDEX(ArchetypeDemand!$I$6:$AH$50,,MATCH(P$166,ArchetypeDemand!$I$4:$AH$4,0)),ArchetypeDemand!$F$6:$F$50,$F202)*'SHWLP-Att'!$R$9</f>
        <v>0</v>
      </c>
      <c r="Q202" s="1141">
        <f>SUMIFS(INDEX(ArchetypeDemand!$I$6:$AH$50,,MATCH(Q$166,ArchetypeDemand!$I$4:$AH$4,0)),ArchetypeDemand!$F$6:$F$50,$F202)*'SHWLP-Att'!$R$9</f>
        <v>0</v>
      </c>
      <c r="R202" s="1141">
        <f>SUMIFS(INDEX(ArchetypeDemand!$I$6:$AH$50,,MATCH(R$166,ArchetypeDemand!$I$4:$AH$4,0)),ArchetypeDemand!$F$6:$F$50,$F202)*'SHWLP-Att'!$R$9</f>
        <v>0</v>
      </c>
      <c r="S202" s="1141">
        <f>SUMIFS(INDEX(ArchetypeDemand!$I$6:$AH$50,,MATCH(S$166,ArchetypeDemand!$I$4:$AH$4,0)),ArchetypeDemand!$F$6:$F$50,$F202)*'SHWLP-Att'!$R$9</f>
        <v>0</v>
      </c>
      <c r="T202" s="1141">
        <f>SUMIFS(INDEX(ArchetypeDemand!$I$6:$AH$50,,MATCH(T$166,ArchetypeDemand!$I$4:$AH$4,0)),ArchetypeDemand!$F$6:$F$50,$F202)*'SHWLP-Att'!$R$9</f>
        <v>0</v>
      </c>
      <c r="U202" s="1141">
        <f>SUMIFS(INDEX(ArchetypeDemand!$I$6:$AH$50,,MATCH(U$166,ArchetypeDemand!$I$4:$AH$4,0)),ArchetypeDemand!$F$6:$F$50,$F202)*'SHWLP-Att'!$R$9</f>
        <v>0</v>
      </c>
      <c r="V202" s="1141">
        <f>SUMIFS(INDEX(ArchetypeDemand!$I$6:$AH$50,,MATCH(V$166,ArchetypeDemand!$I$4:$AH$4,0)),ArchetypeDemand!$F$6:$F$50,$F202)*'SHWLP-Att'!$R$9</f>
        <v>0</v>
      </c>
      <c r="W202" s="1141">
        <f>SUMIFS(INDEX(ArchetypeDemand!$I$6:$AH$50,,MATCH(W$166,ArchetypeDemand!$I$4:$AH$4,0)),ArchetypeDemand!$F$6:$F$50,$F202)*'SHWLP-Att'!$R$9</f>
        <v>0</v>
      </c>
      <c r="X202" s="1141">
        <f>SUMIFS(INDEX(ArchetypeDemand!$I$6:$AH$50,,MATCH(X$166,ArchetypeDemand!$I$4:$AH$4,0)),ArchetypeDemand!$F$6:$F$50,$F202)*'SHWLP-Att'!$R$9</f>
        <v>0</v>
      </c>
      <c r="Y202" s="1141">
        <f>SUMIFS(INDEX(ArchetypeDemand!$I$6:$AH$50,,MATCH(Y$166,ArchetypeDemand!$I$4:$AH$4,0)),ArchetypeDemand!$F$6:$F$50,$F202)*'SHWLP-Att'!$R$9</f>
        <v>0</v>
      </c>
      <c r="Z202" s="1141">
        <f>SUMIFS(INDEX(ArchetypeDemand!$I$6:$AH$50,,MATCH(Z$166,ArchetypeDemand!$I$4:$AH$4,0)),ArchetypeDemand!$F$6:$F$50,$F202)*'SHWLP-Att'!$R$9</f>
        <v>0</v>
      </c>
      <c r="AA202" s="1141">
        <f>SUMIFS(INDEX(ArchetypeDemand!$I$6:$AH$50,,MATCH(AA$166,ArchetypeDemand!$I$4:$AH$4,0)),ArchetypeDemand!$F$6:$F$50,$F202)*'SHWLP-Att'!$R$9</f>
        <v>0</v>
      </c>
      <c r="AB202" s="1141">
        <f>SUMIFS(INDEX(ArchetypeDemand!$I$6:$AH$50,,MATCH(AB$166,ArchetypeDemand!$I$4:$AH$4,0)),ArchetypeDemand!$F$6:$F$50,$F202)*'SHWLP-Att'!$R$9</f>
        <v>0</v>
      </c>
      <c r="AC202" s="1141">
        <f>SUMIFS(INDEX(ArchetypeDemand!$I$6:$AH$50,,MATCH(AC$166,ArchetypeDemand!$I$4:$AH$4,0)),ArchetypeDemand!$F$6:$F$50,$F202)*'SHWLP-Att'!$R$9</f>
        <v>0</v>
      </c>
      <c r="AD202" s="1141">
        <f>SUMIFS(INDEX(ArchetypeDemand!$I$6:$AH$50,,MATCH(AD$166,ArchetypeDemand!$I$4:$AH$4,0)),ArchetypeDemand!$F$6:$F$50,$F202)*'SHWLP-Att'!$R$9</f>
        <v>0</v>
      </c>
      <c r="AE202" s="1141">
        <f>SUMIFS(INDEX(ArchetypeDemand!$I$6:$AH$50,,MATCH(AE$166,ArchetypeDemand!$I$4:$AH$4,0)),ArchetypeDemand!$F$6:$F$50,$F202)*'SHWLP-Att'!$R$9</f>
        <v>0</v>
      </c>
      <c r="AF202" s="1141">
        <f>SUMIFS(INDEX(ArchetypeDemand!$I$6:$AH$50,,MATCH(AF$166,ArchetypeDemand!$I$4:$AH$4,0)),ArchetypeDemand!$F$6:$F$50,$F202)*'SHWLP-Att'!$R$9</f>
        <v>0</v>
      </c>
    </row>
    <row r="203" spans="3:32">
      <c r="C203" s="1143" t="s">
        <v>1143</v>
      </c>
      <c r="D203" s="1143" t="s">
        <v>1100</v>
      </c>
      <c r="E203" s="1143" t="s">
        <v>838</v>
      </c>
      <c r="F203" s="1143" t="s">
        <v>1105</v>
      </c>
      <c r="G203" s="1143">
        <f>SUMIFS(INDEX(ArchetypeDemand!$I$6:$AH$50,,MATCH($G$166,ArchetypeDemand!$I$4:$AH$4,0)),ArchetypeDemand!$F$6:$F$50,$F203)*'SHWLP-Att'!$R$9</f>
        <v>0</v>
      </c>
      <c r="H203" s="1143">
        <f>SUMIFS(INDEX(ArchetypeDemand!$I$6:$AH$50,,MATCH($H$166,ArchetypeDemand!$I$4:$AH$4,0)),ArchetypeDemand!$F$6:$F$50,$F203)*'SHWLP-Att'!$R$9</f>
        <v>0</v>
      </c>
      <c r="I203" s="1143">
        <f>SUMIFS(INDEX(ArchetypeDemand!$I$6:$AH$50,,MATCH(I$166,ArchetypeDemand!$I$4:$AH$4,0)),ArchetypeDemand!$F$6:$F$50,$F203)*'SHWLP-Att'!$R$9</f>
        <v>0</v>
      </c>
      <c r="J203" s="1143">
        <f>SUMIFS(INDEX(ArchetypeDemand!$I$6:$AH$50,,MATCH(J$166,ArchetypeDemand!$I$4:$AH$4,0)),ArchetypeDemand!$F$6:$F$50,$F203)*'SHWLP-Att'!$R$9</f>
        <v>0</v>
      </c>
      <c r="K203" s="1143">
        <f>SUMIFS(INDEX(ArchetypeDemand!$I$6:$AH$50,,MATCH(K$166,ArchetypeDemand!$I$4:$AH$4,0)),ArchetypeDemand!$F$6:$F$50,$F203)*'SHWLP-Att'!$R$9</f>
        <v>0</v>
      </c>
      <c r="L203" s="1143">
        <f>SUMIFS(INDEX(ArchetypeDemand!$I$6:$AH$50,,MATCH(L$166,ArchetypeDemand!$I$4:$AH$4,0)),ArchetypeDemand!$F$6:$F$50,$F203)*'SHWLP-Att'!$R$9</f>
        <v>0</v>
      </c>
      <c r="M203" s="1143">
        <f>SUMIFS(INDEX(ArchetypeDemand!$I$6:$AH$50,,MATCH(M$166,ArchetypeDemand!$I$4:$AH$4,0)),ArchetypeDemand!$F$6:$F$50,$F203)*'SHWLP-Att'!$R$9</f>
        <v>0</v>
      </c>
      <c r="N203" s="1143">
        <f>SUMIFS(INDEX(ArchetypeDemand!$I$6:$AH$50,,MATCH(N$166,ArchetypeDemand!$I$4:$AH$4,0)),ArchetypeDemand!$F$6:$F$50,$F203)*'SHWLP-Att'!$R$9</f>
        <v>0</v>
      </c>
      <c r="O203" s="1143">
        <f>SUMIFS(INDEX(ArchetypeDemand!$I$6:$AH$50,,MATCH(O$166,ArchetypeDemand!$I$4:$AH$4,0)),ArchetypeDemand!$F$6:$F$50,$F203)*'SHWLP-Att'!$R$9</f>
        <v>0</v>
      </c>
      <c r="P203" s="1143">
        <f>SUMIFS(INDEX(ArchetypeDemand!$I$6:$AH$50,,MATCH(P$166,ArchetypeDemand!$I$4:$AH$4,0)),ArchetypeDemand!$F$6:$F$50,$F203)*'SHWLP-Att'!$R$9</f>
        <v>0</v>
      </c>
      <c r="Q203" s="1143">
        <f>SUMIFS(INDEX(ArchetypeDemand!$I$6:$AH$50,,MATCH(Q$166,ArchetypeDemand!$I$4:$AH$4,0)),ArchetypeDemand!$F$6:$F$50,$F203)*'SHWLP-Att'!$R$9</f>
        <v>0</v>
      </c>
      <c r="R203" s="1143">
        <f>SUMIFS(INDEX(ArchetypeDemand!$I$6:$AH$50,,MATCH(R$166,ArchetypeDemand!$I$4:$AH$4,0)),ArchetypeDemand!$F$6:$F$50,$F203)*'SHWLP-Att'!$R$9</f>
        <v>0</v>
      </c>
      <c r="S203" s="1143">
        <f>SUMIFS(INDEX(ArchetypeDemand!$I$6:$AH$50,,MATCH(S$166,ArchetypeDemand!$I$4:$AH$4,0)),ArchetypeDemand!$F$6:$F$50,$F203)*'SHWLP-Att'!$R$9</f>
        <v>0</v>
      </c>
      <c r="T203" s="1143">
        <f>SUMIFS(INDEX(ArchetypeDemand!$I$6:$AH$50,,MATCH(T$166,ArchetypeDemand!$I$4:$AH$4,0)),ArchetypeDemand!$F$6:$F$50,$F203)*'SHWLP-Att'!$R$9</f>
        <v>0</v>
      </c>
      <c r="U203" s="1143">
        <f>SUMIFS(INDEX(ArchetypeDemand!$I$6:$AH$50,,MATCH(U$166,ArchetypeDemand!$I$4:$AH$4,0)),ArchetypeDemand!$F$6:$F$50,$F203)*'SHWLP-Att'!$R$9</f>
        <v>0</v>
      </c>
      <c r="V203" s="1143">
        <f>SUMIFS(INDEX(ArchetypeDemand!$I$6:$AH$50,,MATCH(V$166,ArchetypeDemand!$I$4:$AH$4,0)),ArchetypeDemand!$F$6:$F$50,$F203)*'SHWLP-Att'!$R$9</f>
        <v>0</v>
      </c>
      <c r="W203" s="1143">
        <f>SUMIFS(INDEX(ArchetypeDemand!$I$6:$AH$50,,MATCH(W$166,ArchetypeDemand!$I$4:$AH$4,0)),ArchetypeDemand!$F$6:$F$50,$F203)*'SHWLP-Att'!$R$9</f>
        <v>0</v>
      </c>
      <c r="X203" s="1143">
        <f>SUMIFS(INDEX(ArchetypeDemand!$I$6:$AH$50,,MATCH(X$166,ArchetypeDemand!$I$4:$AH$4,0)),ArchetypeDemand!$F$6:$F$50,$F203)*'SHWLP-Att'!$R$9</f>
        <v>0</v>
      </c>
      <c r="Y203" s="1143">
        <f>SUMIFS(INDEX(ArchetypeDemand!$I$6:$AH$50,,MATCH(Y$166,ArchetypeDemand!$I$4:$AH$4,0)),ArchetypeDemand!$F$6:$F$50,$F203)*'SHWLP-Att'!$R$9</f>
        <v>0</v>
      </c>
      <c r="Z203" s="1143">
        <f>SUMIFS(INDEX(ArchetypeDemand!$I$6:$AH$50,,MATCH(Z$166,ArchetypeDemand!$I$4:$AH$4,0)),ArchetypeDemand!$F$6:$F$50,$F203)*'SHWLP-Att'!$R$9</f>
        <v>0</v>
      </c>
      <c r="AA203" s="1143">
        <f>SUMIFS(INDEX(ArchetypeDemand!$I$6:$AH$50,,MATCH(AA$166,ArchetypeDemand!$I$4:$AH$4,0)),ArchetypeDemand!$F$6:$F$50,$F203)*'SHWLP-Att'!$R$9</f>
        <v>0</v>
      </c>
      <c r="AB203" s="1143">
        <f>SUMIFS(INDEX(ArchetypeDemand!$I$6:$AH$50,,MATCH(AB$166,ArchetypeDemand!$I$4:$AH$4,0)),ArchetypeDemand!$F$6:$F$50,$F203)*'SHWLP-Att'!$R$9</f>
        <v>0</v>
      </c>
      <c r="AC203" s="1143">
        <f>SUMIFS(INDEX(ArchetypeDemand!$I$6:$AH$50,,MATCH(AC$166,ArchetypeDemand!$I$4:$AH$4,0)),ArchetypeDemand!$F$6:$F$50,$F203)*'SHWLP-Att'!$R$9</f>
        <v>0</v>
      </c>
      <c r="AD203" s="1143">
        <f>SUMIFS(INDEX(ArchetypeDemand!$I$6:$AH$50,,MATCH(AD$166,ArchetypeDemand!$I$4:$AH$4,0)),ArchetypeDemand!$F$6:$F$50,$F203)*'SHWLP-Att'!$R$9</f>
        <v>0</v>
      </c>
      <c r="AE203" s="1143">
        <f>SUMIFS(INDEX(ArchetypeDemand!$I$6:$AH$50,,MATCH(AE$166,ArchetypeDemand!$I$4:$AH$4,0)),ArchetypeDemand!$F$6:$F$50,$F203)*'SHWLP-Att'!$R$9</f>
        <v>0</v>
      </c>
      <c r="AF203" s="1143">
        <f>SUMIFS(INDEX(ArchetypeDemand!$I$6:$AH$50,,MATCH(AF$166,ArchetypeDemand!$I$4:$AH$4,0)),ArchetypeDemand!$F$6:$F$50,$F203)*'SHWLP-Att'!$R$9</f>
        <v>0</v>
      </c>
    </row>
    <row r="204" spans="3:32">
      <c r="C204" s="1141" t="s">
        <v>1143</v>
      </c>
      <c r="D204" s="1141" t="s">
        <v>1100</v>
      </c>
      <c r="E204" s="1141" t="s">
        <v>838</v>
      </c>
      <c r="F204" s="1141" t="s">
        <v>1106</v>
      </c>
      <c r="G204" s="1141">
        <f>SUMIFS(INDEX(ArchetypeDemand!$I$6:$AH$50,,MATCH($G$166,ArchetypeDemand!$I$4:$AH$4,0)),ArchetypeDemand!$F$6:$F$50,$F204)*'SHWLP-Att'!$R$9</f>
        <v>0</v>
      </c>
      <c r="H204" s="1141">
        <f>SUMIFS(INDEX(ArchetypeDemand!$I$6:$AH$50,,MATCH($H$166,ArchetypeDemand!$I$4:$AH$4,0)),ArchetypeDemand!$F$6:$F$50,$F204)*'SHWLP-Att'!$R$9</f>
        <v>0</v>
      </c>
      <c r="I204" s="1141">
        <f>SUMIFS(INDEX(ArchetypeDemand!$I$6:$AH$50,,MATCH(I$166,ArchetypeDemand!$I$4:$AH$4,0)),ArchetypeDemand!$F$6:$F$50,$F204)*'SHWLP-Att'!$R$9</f>
        <v>0</v>
      </c>
      <c r="J204" s="1141">
        <f>SUMIFS(INDEX(ArchetypeDemand!$I$6:$AH$50,,MATCH(J$166,ArchetypeDemand!$I$4:$AH$4,0)),ArchetypeDemand!$F$6:$F$50,$F204)*'SHWLP-Att'!$R$9</f>
        <v>0</v>
      </c>
      <c r="K204" s="1141">
        <f>SUMIFS(INDEX(ArchetypeDemand!$I$6:$AH$50,,MATCH(K$166,ArchetypeDemand!$I$4:$AH$4,0)),ArchetypeDemand!$F$6:$F$50,$F204)*'SHWLP-Att'!$R$9</f>
        <v>0</v>
      </c>
      <c r="L204" s="1141">
        <f>SUMIFS(INDEX(ArchetypeDemand!$I$6:$AH$50,,MATCH(L$166,ArchetypeDemand!$I$4:$AH$4,0)),ArchetypeDemand!$F$6:$F$50,$F204)*'SHWLP-Att'!$R$9</f>
        <v>0</v>
      </c>
      <c r="M204" s="1141">
        <f>SUMIFS(INDEX(ArchetypeDemand!$I$6:$AH$50,,MATCH(M$166,ArchetypeDemand!$I$4:$AH$4,0)),ArchetypeDemand!$F$6:$F$50,$F204)*'SHWLP-Att'!$R$9</f>
        <v>0</v>
      </c>
      <c r="N204" s="1141">
        <f>SUMIFS(INDEX(ArchetypeDemand!$I$6:$AH$50,,MATCH(N$166,ArchetypeDemand!$I$4:$AH$4,0)),ArchetypeDemand!$F$6:$F$50,$F204)*'SHWLP-Att'!$R$9</f>
        <v>0</v>
      </c>
      <c r="O204" s="1141">
        <f>SUMIFS(INDEX(ArchetypeDemand!$I$6:$AH$50,,MATCH(O$166,ArchetypeDemand!$I$4:$AH$4,0)),ArchetypeDemand!$F$6:$F$50,$F204)*'SHWLP-Att'!$R$9</f>
        <v>0</v>
      </c>
      <c r="P204" s="1141">
        <f>SUMIFS(INDEX(ArchetypeDemand!$I$6:$AH$50,,MATCH(P$166,ArchetypeDemand!$I$4:$AH$4,0)),ArchetypeDemand!$F$6:$F$50,$F204)*'SHWLP-Att'!$R$9</f>
        <v>0</v>
      </c>
      <c r="Q204" s="1141">
        <f>SUMIFS(INDEX(ArchetypeDemand!$I$6:$AH$50,,MATCH(Q$166,ArchetypeDemand!$I$4:$AH$4,0)),ArchetypeDemand!$F$6:$F$50,$F204)*'SHWLP-Att'!$R$9</f>
        <v>0</v>
      </c>
      <c r="R204" s="1141">
        <f>SUMIFS(INDEX(ArchetypeDemand!$I$6:$AH$50,,MATCH(R$166,ArchetypeDemand!$I$4:$AH$4,0)),ArchetypeDemand!$F$6:$F$50,$F204)*'SHWLP-Att'!$R$9</f>
        <v>0</v>
      </c>
      <c r="S204" s="1141">
        <f>SUMIFS(INDEX(ArchetypeDemand!$I$6:$AH$50,,MATCH(S$166,ArchetypeDemand!$I$4:$AH$4,0)),ArchetypeDemand!$F$6:$F$50,$F204)*'SHWLP-Att'!$R$9</f>
        <v>0</v>
      </c>
      <c r="T204" s="1141">
        <f>SUMIFS(INDEX(ArchetypeDemand!$I$6:$AH$50,,MATCH(T$166,ArchetypeDemand!$I$4:$AH$4,0)),ArchetypeDemand!$F$6:$F$50,$F204)*'SHWLP-Att'!$R$9</f>
        <v>0</v>
      </c>
      <c r="U204" s="1141">
        <f>SUMIFS(INDEX(ArchetypeDemand!$I$6:$AH$50,,MATCH(U$166,ArchetypeDemand!$I$4:$AH$4,0)),ArchetypeDemand!$F$6:$F$50,$F204)*'SHWLP-Att'!$R$9</f>
        <v>0</v>
      </c>
      <c r="V204" s="1141">
        <f>SUMIFS(INDEX(ArchetypeDemand!$I$6:$AH$50,,MATCH(V$166,ArchetypeDemand!$I$4:$AH$4,0)),ArchetypeDemand!$F$6:$F$50,$F204)*'SHWLP-Att'!$R$9</f>
        <v>0</v>
      </c>
      <c r="W204" s="1141">
        <f>SUMIFS(INDEX(ArchetypeDemand!$I$6:$AH$50,,MATCH(W$166,ArchetypeDemand!$I$4:$AH$4,0)),ArchetypeDemand!$F$6:$F$50,$F204)*'SHWLP-Att'!$R$9</f>
        <v>0</v>
      </c>
      <c r="X204" s="1141">
        <f>SUMIFS(INDEX(ArchetypeDemand!$I$6:$AH$50,,MATCH(X$166,ArchetypeDemand!$I$4:$AH$4,0)),ArchetypeDemand!$F$6:$F$50,$F204)*'SHWLP-Att'!$R$9</f>
        <v>0</v>
      </c>
      <c r="Y204" s="1141">
        <f>SUMIFS(INDEX(ArchetypeDemand!$I$6:$AH$50,,MATCH(Y$166,ArchetypeDemand!$I$4:$AH$4,0)),ArchetypeDemand!$F$6:$F$50,$F204)*'SHWLP-Att'!$R$9</f>
        <v>0</v>
      </c>
      <c r="Z204" s="1141">
        <f>SUMIFS(INDEX(ArchetypeDemand!$I$6:$AH$50,,MATCH(Z$166,ArchetypeDemand!$I$4:$AH$4,0)),ArchetypeDemand!$F$6:$F$50,$F204)*'SHWLP-Att'!$R$9</f>
        <v>0</v>
      </c>
      <c r="AA204" s="1141">
        <f>SUMIFS(INDEX(ArchetypeDemand!$I$6:$AH$50,,MATCH(AA$166,ArchetypeDemand!$I$4:$AH$4,0)),ArchetypeDemand!$F$6:$F$50,$F204)*'SHWLP-Att'!$R$9</f>
        <v>0</v>
      </c>
      <c r="AB204" s="1141">
        <f>SUMIFS(INDEX(ArchetypeDemand!$I$6:$AH$50,,MATCH(AB$166,ArchetypeDemand!$I$4:$AH$4,0)),ArchetypeDemand!$F$6:$F$50,$F204)*'SHWLP-Att'!$R$9</f>
        <v>0</v>
      </c>
      <c r="AC204" s="1141">
        <f>SUMIFS(INDEX(ArchetypeDemand!$I$6:$AH$50,,MATCH(AC$166,ArchetypeDemand!$I$4:$AH$4,0)),ArchetypeDemand!$F$6:$F$50,$F204)*'SHWLP-Att'!$R$9</f>
        <v>0</v>
      </c>
      <c r="AD204" s="1141">
        <f>SUMIFS(INDEX(ArchetypeDemand!$I$6:$AH$50,,MATCH(AD$166,ArchetypeDemand!$I$4:$AH$4,0)),ArchetypeDemand!$F$6:$F$50,$F204)*'SHWLP-Att'!$R$9</f>
        <v>0</v>
      </c>
      <c r="AE204" s="1141">
        <f>SUMIFS(INDEX(ArchetypeDemand!$I$6:$AH$50,,MATCH(AE$166,ArchetypeDemand!$I$4:$AH$4,0)),ArchetypeDemand!$F$6:$F$50,$F204)*'SHWLP-Att'!$R$9</f>
        <v>0</v>
      </c>
      <c r="AF204" s="1141">
        <f>SUMIFS(INDEX(ArchetypeDemand!$I$6:$AH$50,,MATCH(AF$166,ArchetypeDemand!$I$4:$AH$4,0)),ArchetypeDemand!$F$6:$F$50,$F204)*'SHWLP-Att'!$R$9</f>
        <v>0</v>
      </c>
    </row>
    <row r="205" spans="3:32" ht="13.5" thickBot="1">
      <c r="C205" s="1145" t="s">
        <v>1143</v>
      </c>
      <c r="D205" s="1145" t="s">
        <v>1100</v>
      </c>
      <c r="E205" s="1145" t="s">
        <v>838</v>
      </c>
      <c r="F205" s="1145" t="s">
        <v>1107</v>
      </c>
      <c r="G205" s="1145">
        <f>SUMIFS(INDEX(ArchetypeDemand!$I$6:$AH$50,,MATCH($G$166,ArchetypeDemand!$I$4:$AH$4,0)),ArchetypeDemand!$F$6:$F$50,$F205)*'SHWLP-Att'!$R$9</f>
        <v>0</v>
      </c>
      <c r="H205" s="1145">
        <f>SUMIFS(INDEX(ArchetypeDemand!$I$6:$AH$50,,MATCH($H$166,ArchetypeDemand!$I$4:$AH$4,0)),ArchetypeDemand!$F$6:$F$50,$F205)*'SHWLP-Att'!$R$9</f>
        <v>0</v>
      </c>
      <c r="I205" s="1145">
        <f>SUMIFS(INDEX(ArchetypeDemand!$I$6:$AH$50,,MATCH(I$166,ArchetypeDemand!$I$4:$AH$4,0)),ArchetypeDemand!$F$6:$F$50,$F205)*'SHWLP-Att'!$R$9</f>
        <v>0</v>
      </c>
      <c r="J205" s="1145">
        <f>SUMIFS(INDEX(ArchetypeDemand!$I$6:$AH$50,,MATCH(J$166,ArchetypeDemand!$I$4:$AH$4,0)),ArchetypeDemand!$F$6:$F$50,$F205)*'SHWLP-Att'!$R$9</f>
        <v>0</v>
      </c>
      <c r="K205" s="1145">
        <f>SUMIFS(INDEX(ArchetypeDemand!$I$6:$AH$50,,MATCH(K$166,ArchetypeDemand!$I$4:$AH$4,0)),ArchetypeDemand!$F$6:$F$50,$F205)*'SHWLP-Att'!$R$9</f>
        <v>0</v>
      </c>
      <c r="L205" s="1145">
        <f>SUMIFS(INDEX(ArchetypeDemand!$I$6:$AH$50,,MATCH(L$166,ArchetypeDemand!$I$4:$AH$4,0)),ArchetypeDemand!$F$6:$F$50,$F205)*'SHWLP-Att'!$R$9</f>
        <v>0</v>
      </c>
      <c r="M205" s="1145">
        <f>SUMIFS(INDEX(ArchetypeDemand!$I$6:$AH$50,,MATCH(M$166,ArchetypeDemand!$I$4:$AH$4,0)),ArchetypeDemand!$F$6:$F$50,$F205)*'SHWLP-Att'!$R$9</f>
        <v>0</v>
      </c>
      <c r="N205" s="1145">
        <f>SUMIFS(INDEX(ArchetypeDemand!$I$6:$AH$50,,MATCH(N$166,ArchetypeDemand!$I$4:$AH$4,0)),ArchetypeDemand!$F$6:$F$50,$F205)*'SHWLP-Att'!$R$9</f>
        <v>0</v>
      </c>
      <c r="O205" s="1145">
        <f>SUMIFS(INDEX(ArchetypeDemand!$I$6:$AH$50,,MATCH(O$166,ArchetypeDemand!$I$4:$AH$4,0)),ArchetypeDemand!$F$6:$F$50,$F205)*'SHWLP-Att'!$R$9</f>
        <v>0</v>
      </c>
      <c r="P205" s="1145">
        <f>SUMIFS(INDEX(ArchetypeDemand!$I$6:$AH$50,,MATCH(P$166,ArchetypeDemand!$I$4:$AH$4,0)),ArchetypeDemand!$F$6:$F$50,$F205)*'SHWLP-Att'!$R$9</f>
        <v>0</v>
      </c>
      <c r="Q205" s="1145">
        <f>SUMIFS(INDEX(ArchetypeDemand!$I$6:$AH$50,,MATCH(Q$166,ArchetypeDemand!$I$4:$AH$4,0)),ArchetypeDemand!$F$6:$F$50,$F205)*'SHWLP-Att'!$R$9</f>
        <v>0</v>
      </c>
      <c r="R205" s="1145">
        <f>SUMIFS(INDEX(ArchetypeDemand!$I$6:$AH$50,,MATCH(R$166,ArchetypeDemand!$I$4:$AH$4,0)),ArchetypeDemand!$F$6:$F$50,$F205)*'SHWLP-Att'!$R$9</f>
        <v>0</v>
      </c>
      <c r="S205" s="1145">
        <f>SUMIFS(INDEX(ArchetypeDemand!$I$6:$AH$50,,MATCH(S$166,ArchetypeDemand!$I$4:$AH$4,0)),ArchetypeDemand!$F$6:$F$50,$F205)*'SHWLP-Att'!$R$9</f>
        <v>0</v>
      </c>
      <c r="T205" s="1145">
        <f>SUMIFS(INDEX(ArchetypeDemand!$I$6:$AH$50,,MATCH(T$166,ArchetypeDemand!$I$4:$AH$4,0)),ArchetypeDemand!$F$6:$F$50,$F205)*'SHWLP-Att'!$R$9</f>
        <v>0</v>
      </c>
      <c r="U205" s="1145">
        <f>SUMIFS(INDEX(ArchetypeDemand!$I$6:$AH$50,,MATCH(U$166,ArchetypeDemand!$I$4:$AH$4,0)),ArchetypeDemand!$F$6:$F$50,$F205)*'SHWLP-Att'!$R$9</f>
        <v>0</v>
      </c>
      <c r="V205" s="1145">
        <f>SUMIFS(INDEX(ArchetypeDemand!$I$6:$AH$50,,MATCH(V$166,ArchetypeDemand!$I$4:$AH$4,0)),ArchetypeDemand!$F$6:$F$50,$F205)*'SHWLP-Att'!$R$9</f>
        <v>0</v>
      </c>
      <c r="W205" s="1145">
        <f>SUMIFS(INDEX(ArchetypeDemand!$I$6:$AH$50,,MATCH(W$166,ArchetypeDemand!$I$4:$AH$4,0)),ArchetypeDemand!$F$6:$F$50,$F205)*'SHWLP-Att'!$R$9</f>
        <v>0</v>
      </c>
      <c r="X205" s="1145">
        <f>SUMIFS(INDEX(ArchetypeDemand!$I$6:$AH$50,,MATCH(X$166,ArchetypeDemand!$I$4:$AH$4,0)),ArchetypeDemand!$F$6:$F$50,$F205)*'SHWLP-Att'!$R$9</f>
        <v>0</v>
      </c>
      <c r="Y205" s="1145">
        <f>SUMIFS(INDEX(ArchetypeDemand!$I$6:$AH$50,,MATCH(Y$166,ArchetypeDemand!$I$4:$AH$4,0)),ArchetypeDemand!$F$6:$F$50,$F205)*'SHWLP-Att'!$R$9</f>
        <v>0</v>
      </c>
      <c r="Z205" s="1145">
        <f>SUMIFS(INDEX(ArchetypeDemand!$I$6:$AH$50,,MATCH(Z$166,ArchetypeDemand!$I$4:$AH$4,0)),ArchetypeDemand!$F$6:$F$50,$F205)*'SHWLP-Att'!$R$9</f>
        <v>0</v>
      </c>
      <c r="AA205" s="1145">
        <f>SUMIFS(INDEX(ArchetypeDemand!$I$6:$AH$50,,MATCH(AA$166,ArchetypeDemand!$I$4:$AH$4,0)),ArchetypeDemand!$F$6:$F$50,$F205)*'SHWLP-Att'!$R$9</f>
        <v>0</v>
      </c>
      <c r="AB205" s="1145">
        <f>SUMIFS(INDEX(ArchetypeDemand!$I$6:$AH$50,,MATCH(AB$166,ArchetypeDemand!$I$4:$AH$4,0)),ArchetypeDemand!$F$6:$F$50,$F205)*'SHWLP-Att'!$R$9</f>
        <v>0</v>
      </c>
      <c r="AC205" s="1145">
        <f>SUMIFS(INDEX(ArchetypeDemand!$I$6:$AH$50,,MATCH(AC$166,ArchetypeDemand!$I$4:$AH$4,0)),ArchetypeDemand!$F$6:$F$50,$F205)*'SHWLP-Att'!$R$9</f>
        <v>0</v>
      </c>
      <c r="AD205" s="1145">
        <f>SUMIFS(INDEX(ArchetypeDemand!$I$6:$AH$50,,MATCH(AD$166,ArchetypeDemand!$I$4:$AH$4,0)),ArchetypeDemand!$F$6:$F$50,$F205)*'SHWLP-Att'!$R$9</f>
        <v>0</v>
      </c>
      <c r="AE205" s="1145">
        <f>SUMIFS(INDEX(ArchetypeDemand!$I$6:$AH$50,,MATCH(AE$166,ArchetypeDemand!$I$4:$AH$4,0)),ArchetypeDemand!$F$6:$F$50,$F205)*'SHWLP-Att'!$R$9</f>
        <v>0</v>
      </c>
      <c r="AF205" s="1145">
        <f>SUMIFS(INDEX(ArchetypeDemand!$I$6:$AH$50,,MATCH(AF$166,ArchetypeDemand!$I$4:$AH$4,0)),ArchetypeDemand!$F$6:$F$50,$F205)*'SHWLP-Att'!$R$9</f>
        <v>0</v>
      </c>
    </row>
    <row r="206" spans="3:32" ht="13.5" thickBot="1">
      <c r="C206" s="1148" t="s">
        <v>1144</v>
      </c>
      <c r="D206" s="1148" t="s">
        <v>1100</v>
      </c>
      <c r="E206" s="1148" t="s">
        <v>838</v>
      </c>
      <c r="F206" s="1148" t="s">
        <v>936</v>
      </c>
      <c r="G206" s="1136">
        <f>SUM(ArchetypeDemand!I6:I46)*'SHWLP-Att'!$R$35</f>
        <v>2.1862728026771181E-5</v>
      </c>
      <c r="H206" s="1149">
        <f>SUM(ArchetypeDemand!J6:J46)*'SHWLP-Att'!$R$35</f>
        <v>7.2672316172610601E-4</v>
      </c>
      <c r="I206" s="1149">
        <f>SUM(ArchetypeDemand!K6:K46)*'SHWLP-Att'!$R$35</f>
        <v>9.2481111556944371E-5</v>
      </c>
      <c r="J206" s="1149">
        <f>SUM(ArchetypeDemand!L6:L46)*'SHWLP-Att'!$R$35</f>
        <v>3.0326876696354229E-5</v>
      </c>
      <c r="K206" s="1149">
        <f>SUM(ArchetypeDemand!M6:M46)*'SHWLP-Att'!$R$35</f>
        <v>2.7907557968942668E-5</v>
      </c>
      <c r="L206" s="1149">
        <f>SUM(ArchetypeDemand!N6:N46)*'SHWLP-Att'!$R$35</f>
        <v>1.1507409504457115E-5</v>
      </c>
      <c r="M206" s="1149">
        <f>SUM(ArchetypeDemand!O6:O46)*'SHWLP-Att'!$R$35</f>
        <v>5.8890300498383454E-5</v>
      </c>
      <c r="N206" s="1149">
        <f>SUM(ArchetypeDemand!P6:P46)*'SHWLP-Att'!$R$35</f>
        <v>6.5712478102870062E-5</v>
      </c>
      <c r="O206" s="1149">
        <f>SUM(ArchetypeDemand!Q6:Q46)*'SHWLP-Att'!$R$35</f>
        <v>2.4825213043884651E-5</v>
      </c>
      <c r="P206" s="1149">
        <f>SUM(ArchetypeDemand!R6:R46)*'SHWLP-Att'!$R$35</f>
        <v>2.973470442953988E-5</v>
      </c>
      <c r="Q206" s="1149">
        <f>SUM(ArchetypeDemand!S6:S46)*'SHWLP-Att'!$R$35</f>
        <v>4.4575882589492063E-5</v>
      </c>
      <c r="R206" s="1149">
        <f>SUM(ArchetypeDemand!T6:T46)*'SHWLP-Att'!$R$35</f>
        <v>5.6169510180082266E-5</v>
      </c>
      <c r="S206" s="1149">
        <f>SUM(ArchetypeDemand!U6:U46)*'SHWLP-Att'!$R$35</f>
        <v>3.6656183891536705E-5</v>
      </c>
      <c r="T206" s="1149">
        <f>SUM(ArchetypeDemand!V6:V46)*'SHWLP-Att'!$R$35</f>
        <v>2.2171418787821936E-4</v>
      </c>
      <c r="U206" s="1149">
        <f>SUM(ArchetypeDemand!W6:W46)*'SHWLP-Att'!$R$35</f>
        <v>3.8032603330872171E-5</v>
      </c>
      <c r="V206" s="1149">
        <f>SUM(ArchetypeDemand!X6:X46)*'SHWLP-Att'!$R$35</f>
        <v>7.684723416011177E-5</v>
      </c>
      <c r="W206" s="1149">
        <f>SUM(ArchetypeDemand!Y6:Y46)*'SHWLP-Att'!$R$35</f>
        <v>5.3228317431971177E-5</v>
      </c>
      <c r="X206" s="1149">
        <f>SUM(ArchetypeDemand!Z6:Z46)*'SHWLP-Att'!$R$35</f>
        <v>5.2779769178638972E-5</v>
      </c>
      <c r="Y206" s="1149">
        <f>SUM(ArchetypeDemand!AA6:AA46)*'SHWLP-Att'!$R$35</f>
        <v>6.6891011007352833E-5</v>
      </c>
      <c r="Z206" s="1149">
        <f>SUM(ArchetypeDemand!AB6:AB46)*'SHWLP-Att'!$R$35</f>
        <v>6.6377809708724621E-6</v>
      </c>
      <c r="AA206" s="1149">
        <f>SUM(ArchetypeDemand!AC6:AC46)*'SHWLP-Att'!$R$35</f>
        <v>3.0354175342780091E-5</v>
      </c>
      <c r="AB206" s="1149">
        <f>SUM(ArchetypeDemand!AD6:AD46)*'SHWLP-Att'!$R$35</f>
        <v>1.3025197574262438E-5</v>
      </c>
      <c r="AC206" s="1149">
        <f>SUM(ArchetypeDemand!AE6:AE46)*'SHWLP-Att'!$R$35</f>
        <v>2.1552862073867603E-5</v>
      </c>
      <c r="AD206" s="1149">
        <f>SUM(ArchetypeDemand!AF6:AF46)*'SHWLP-Att'!$R$35</f>
        <v>1.8685427349514864E-5</v>
      </c>
      <c r="AE206" s="1149">
        <f>SUM(ArchetypeDemand!AG6:AG46)*'SHWLP-Att'!$R$35</f>
        <v>3.8505099085664781E-5</v>
      </c>
      <c r="AF206" s="1149">
        <f>SUM(ArchetypeDemand!AH6:AH46)*'SHWLP-Att'!$R$35</f>
        <v>1.6048151446065669E-5</v>
      </c>
    </row>
    <row r="207" spans="3:32" ht="15">
      <c r="C207" s="1144" t="s">
        <v>1130</v>
      </c>
      <c r="D207" s="1144"/>
      <c r="E207" s="1144"/>
      <c r="F207" s="1144"/>
      <c r="G207" s="1144"/>
      <c r="H207" s="1144"/>
      <c r="I207" s="1144"/>
      <c r="J207" s="1144"/>
      <c r="K207" s="1144"/>
      <c r="L207" s="1144"/>
      <c r="M207" s="1144"/>
      <c r="N207" s="1144"/>
      <c r="O207" s="1144"/>
      <c r="P207" s="1144"/>
      <c r="Q207" s="1144"/>
      <c r="R207" s="1144"/>
      <c r="S207" s="1144"/>
      <c r="T207" s="1144"/>
      <c r="U207" s="1144"/>
      <c r="V207" s="1144"/>
      <c r="W207" s="1144"/>
      <c r="X207" s="1144"/>
      <c r="Y207" s="1144"/>
      <c r="Z207" s="1144"/>
      <c r="AA207" s="1144"/>
      <c r="AB207" s="1144"/>
      <c r="AC207" s="1144"/>
      <c r="AD207" s="1144"/>
      <c r="AE207" s="1144"/>
      <c r="AF207" s="1144"/>
    </row>
    <row r="208" spans="3:32">
      <c r="C208" s="1152" t="s">
        <v>1145</v>
      </c>
      <c r="D208" s="1141" t="s">
        <v>1100</v>
      </c>
      <c r="E208" s="1141" t="s">
        <v>841</v>
      </c>
      <c r="F208" s="1141" t="s">
        <v>1102</v>
      </c>
      <c r="G208" s="1141">
        <f>SUMIFS(INDEX(ArchetypeDemand!$I$6:$AH$50,,MATCH($G$166,ArchetypeDemand!$I$4:$AH$4,0)),ArchetypeDemand!$F$6:$F$50,$F208)*'SHWLP-Att'!$R$10</f>
        <v>1.6708284089310421E-2</v>
      </c>
      <c r="H208" s="1141">
        <f>SUMIFS(INDEX(ArchetypeDemand!$I$6:$AH$50,,MATCH(H$166,ArchetypeDemand!$I$4:$AH$4,0)),ArchetypeDemand!$F$6:$F$50,$F208)*'SHWLP-Att'!$R$10</f>
        <v>0.63621575809347208</v>
      </c>
      <c r="I208" s="1141">
        <f>SUMIFS(INDEX(ArchetypeDemand!$I$6:$AH$50,,MATCH(I$166,ArchetypeDemand!$I$4:$AH$4,0)),ArchetypeDemand!$F$6:$F$50,$F208)*'SHWLP-Att'!$R$10</f>
        <v>0.12829022336229692</v>
      </c>
      <c r="J208" s="1141">
        <f>SUMIFS(INDEX(ArchetypeDemand!$I$6:$AH$50,,MATCH(J$166,ArchetypeDemand!$I$4:$AH$4,0)),ArchetypeDemand!$F$6:$F$50,$F208)*'SHWLP-Att'!$R$10</f>
        <v>1.9928367753060193E-2</v>
      </c>
      <c r="K208" s="1141">
        <f>SUMIFS(INDEX(ArchetypeDemand!$I$6:$AH$50,,MATCH(K$166,ArchetypeDemand!$I$4:$AH$4,0)),ArchetypeDemand!$F$6:$F$50,$F208)*'SHWLP-Att'!$R$10</f>
        <v>1.9078758950818654E-2</v>
      </c>
      <c r="L208" s="1141">
        <f>SUMIFS(INDEX(ArchetypeDemand!$I$6:$AH$50,,MATCH(L$166,ArchetypeDemand!$I$4:$AH$4,0)),ArchetypeDemand!$F$6:$F$50,$F208)*'SHWLP-Att'!$R$10</f>
        <v>7.5484846353299209E-3</v>
      </c>
      <c r="M208" s="1141">
        <f>SUMIFS(INDEX(ArchetypeDemand!$I$6:$AH$50,,MATCH(M$166,ArchetypeDemand!$I$4:$AH$4,0)),ArchetypeDemand!$F$6:$F$50,$F208)*'SHWLP-Att'!$R$10</f>
        <v>6.2430334942854382E-2</v>
      </c>
      <c r="N208" s="1141">
        <f>SUMIFS(INDEX(ArchetypeDemand!$I$6:$AH$50,,MATCH(N$166,ArchetypeDemand!$I$4:$AH$4,0)),ArchetypeDemand!$F$6:$F$50,$F208)*'SHWLP-Att'!$R$10</f>
        <v>0.11302488424648184</v>
      </c>
      <c r="O208" s="1141">
        <f>SUMIFS(INDEX(ArchetypeDemand!$I$6:$AH$50,,MATCH(O$166,ArchetypeDemand!$I$4:$AH$4,0)),ArchetypeDemand!$F$6:$F$50,$F208)*'SHWLP-Att'!$R$10</f>
        <v>8.8057264994451934E-3</v>
      </c>
      <c r="P208" s="1141">
        <f>SUMIFS(INDEX(ArchetypeDemand!$I$6:$AH$50,,MATCH(P$166,ArchetypeDemand!$I$4:$AH$4,0)),ArchetypeDemand!$F$6:$F$50,$F208)*'SHWLP-Att'!$R$10</f>
        <v>1.5637194958305359E-2</v>
      </c>
      <c r="Q208" s="1141">
        <f>SUMIFS(INDEX(ArchetypeDemand!$I$6:$AH$50,,MATCH(Q$166,ArchetypeDemand!$I$4:$AH$4,0)),ArchetypeDemand!$F$6:$F$50,$F208)*'SHWLP-Att'!$R$10</f>
        <v>2.4485764738182668E-2</v>
      </c>
      <c r="R208" s="1141">
        <f>SUMIFS(INDEX(ArchetypeDemand!$I$6:$AH$50,,MATCH(R$166,ArchetypeDemand!$I$4:$AH$4,0)),ArchetypeDemand!$F$6:$F$50,$F208)*'SHWLP-Att'!$R$10</f>
        <v>6.2585035743938477E-2</v>
      </c>
      <c r="S208" s="1141">
        <f>SUMIFS(INDEX(ArchetypeDemand!$I$6:$AH$50,,MATCH(S$166,ArchetypeDemand!$I$4:$AH$4,0)),ArchetypeDemand!$F$6:$F$50,$F208)*'SHWLP-Att'!$R$10</f>
        <v>1.8095584932436792E-2</v>
      </c>
      <c r="T208" s="1141">
        <f>SUMIFS(INDEX(ArchetypeDemand!$I$6:$AH$50,,MATCH(T$166,ArchetypeDemand!$I$4:$AH$4,0)),ArchetypeDemand!$F$6:$F$50,$F208)*'SHWLP-Att'!$R$10</f>
        <v>0.21951152497510912</v>
      </c>
      <c r="U208" s="1141">
        <f>SUMIFS(INDEX(ArchetypeDemand!$I$6:$AH$50,,MATCH(U$166,ArchetypeDemand!$I$4:$AH$4,0)),ArchetypeDemand!$F$6:$F$50,$F208)*'SHWLP-Att'!$R$10</f>
        <v>2.3927579867797994E-2</v>
      </c>
      <c r="V208" s="1141">
        <f>SUMIFS(INDEX(ArchetypeDemand!$I$6:$AH$50,,MATCH(V$166,ArchetypeDemand!$I$4:$AH$4,0)),ArchetypeDemand!$F$6:$F$50,$F208)*'SHWLP-Att'!$R$10</f>
        <v>4.7123055524881323E-2</v>
      </c>
      <c r="W208" s="1141">
        <f>SUMIFS(INDEX(ArchetypeDemand!$I$6:$AH$50,,MATCH(W$166,ArchetypeDemand!$I$4:$AH$4,0)),ArchetypeDemand!$F$6:$F$50,$F208)*'SHWLP-Att'!$R$10</f>
        <v>2.0391260712435921E-2</v>
      </c>
      <c r="X208" s="1141">
        <f>SUMIFS(INDEX(ArchetypeDemand!$I$6:$AH$50,,MATCH(X$166,ArchetypeDemand!$I$4:$AH$4,0)),ArchetypeDemand!$F$6:$F$50,$F208)*'SHWLP-Att'!$R$10</f>
        <v>3.9649401736866943E-2</v>
      </c>
      <c r="Y208" s="1141">
        <f>SUMIFS(INDEX(ArchetypeDemand!$I$6:$AH$50,,MATCH(Y$166,ArchetypeDemand!$I$4:$AH$4,0)),ArchetypeDemand!$F$6:$F$50,$F208)*'SHWLP-Att'!$R$10</f>
        <v>3.8416802095825618E-2</v>
      </c>
      <c r="Z208" s="1141">
        <f>SUMIFS(INDEX(ArchetypeDemand!$I$6:$AH$50,,MATCH(Z$166,ArchetypeDemand!$I$4:$AH$4,0)),ArchetypeDemand!$F$6:$F$50,$F208)*'SHWLP-Att'!$R$10</f>
        <v>3.0276368045175782E-3</v>
      </c>
      <c r="AA208" s="1141">
        <f>SUMIFS(INDEX(ArchetypeDemand!$I$6:$AH$50,,MATCH(AA$166,ArchetypeDemand!$I$4:$AH$4,0)),ArchetypeDemand!$F$6:$F$50,$F208)*'SHWLP-Att'!$R$10</f>
        <v>1.5392261121456753E-2</v>
      </c>
      <c r="AB208" s="1141">
        <f>SUMIFS(INDEX(ArchetypeDemand!$I$6:$AH$50,,MATCH(AB$166,ArchetypeDemand!$I$4:$AH$4,0)),ArchetypeDemand!$F$6:$F$50,$F208)*'SHWLP-Att'!$R$10</f>
        <v>3.8941038525995677E-3</v>
      </c>
      <c r="AC208" s="1141">
        <f>SUMIFS(INDEX(ArchetypeDemand!$I$6:$AH$50,,MATCH(AC$166,ArchetypeDemand!$I$4:$AH$4,0)),ArchetypeDemand!$F$6:$F$50,$F208)*'SHWLP-Att'!$R$10</f>
        <v>1.2148520288765551E-2</v>
      </c>
      <c r="AD208" s="1141">
        <f>SUMIFS(INDEX(ArchetypeDemand!$I$6:$AH$50,,MATCH(AD$166,ArchetypeDemand!$I$4:$AH$4,0)),ArchetypeDemand!$F$6:$F$50,$F208)*'SHWLP-Att'!$R$10</f>
        <v>1.3659369712690845E-2</v>
      </c>
      <c r="AE208" s="1141">
        <f>SUMIFS(INDEX(ArchetypeDemand!$I$6:$AH$50,,MATCH(AE$166,ArchetypeDemand!$I$4:$AH$4,0)),ArchetypeDemand!$F$6:$F$50,$F208)*'SHWLP-Att'!$R$10</f>
        <v>1.6795432653971543E-2</v>
      </c>
      <c r="AF208" s="1141">
        <f>SUMIFS(INDEX(ArchetypeDemand!$I$6:$AH$50,,MATCH(AF$166,ArchetypeDemand!$I$4:$AH$4,0)),ArchetypeDemand!$F$6:$F$50,$F208)*'SHWLP-Att'!$R$10</f>
        <v>1.2752850456680134E-2</v>
      </c>
    </row>
    <row r="209" spans="3:32">
      <c r="C209" s="1143" t="s">
        <v>1145</v>
      </c>
      <c r="D209" s="1143" t="s">
        <v>1100</v>
      </c>
      <c r="E209" s="1143" t="s">
        <v>841</v>
      </c>
      <c r="F209" s="1143" t="s">
        <v>1103</v>
      </c>
      <c r="G209" s="1143">
        <f>SUMIFS(INDEX(ArchetypeDemand!$I$6:$AH$50,,MATCH($G$166,ArchetypeDemand!$I$4:$AH$4,0)),ArchetypeDemand!$F$6:$F$50,$F209)*'SHWLP-Att'!$R$10</f>
        <v>4.4371901460095751E-2</v>
      </c>
      <c r="H209" s="1143">
        <f>SUMIFS(INDEX(ArchetypeDemand!$I$6:$AH$50,,MATCH(H$166,ArchetypeDemand!$I$4:$AH$4,0)),ArchetypeDemand!$F$6:$F$50,$F209)*'SHWLP-Att'!$R$10</f>
        <v>1.1112251475344179</v>
      </c>
      <c r="I209" s="1143">
        <f>SUMIFS(INDEX(ArchetypeDemand!$I$6:$AH$50,,MATCH(I$166,ArchetypeDemand!$I$4:$AH$4,0)),ArchetypeDemand!$F$6:$F$50,$F209)*'SHWLP-Att'!$R$10</f>
        <v>0.1594871327836036</v>
      </c>
      <c r="J209" s="1143">
        <f>SUMIFS(INDEX(ArchetypeDemand!$I$6:$AH$50,,MATCH(J$166,ArchetypeDemand!$I$4:$AH$4,0)),ArchetypeDemand!$F$6:$F$50,$F209)*'SHWLP-Att'!$R$10</f>
        <v>5.6746996010276413E-2</v>
      </c>
      <c r="K209" s="1143">
        <f>SUMIFS(INDEX(ArchetypeDemand!$I$6:$AH$50,,MATCH(K$166,ArchetypeDemand!$I$4:$AH$4,0)),ArchetypeDemand!$F$6:$F$50,$F209)*'SHWLP-Att'!$R$10</f>
        <v>5.645752760385564E-2</v>
      </c>
      <c r="L209" s="1143">
        <f>SUMIFS(INDEX(ArchetypeDemand!$I$6:$AH$50,,MATCH(L$166,ArchetypeDemand!$I$4:$AH$4,0)),ArchetypeDemand!$F$6:$F$50,$F209)*'SHWLP-Att'!$R$10</f>
        <v>2.1628532936792136E-2</v>
      </c>
      <c r="M209" s="1143">
        <f>SUMIFS(INDEX(ArchetypeDemand!$I$6:$AH$50,,MATCH(M$166,ArchetypeDemand!$I$4:$AH$4,0)),ArchetypeDemand!$F$6:$F$50,$F209)*'SHWLP-Att'!$R$10</f>
        <v>0.12038783460542214</v>
      </c>
      <c r="N209" s="1143">
        <f>SUMIFS(INDEX(ArchetypeDemand!$I$6:$AH$50,,MATCH(N$166,ArchetypeDemand!$I$4:$AH$4,0)),ArchetypeDemand!$F$6:$F$50,$F209)*'SHWLP-Att'!$R$10</f>
        <v>0.12610202669548323</v>
      </c>
      <c r="O209" s="1143">
        <f>SUMIFS(INDEX(ArchetypeDemand!$I$6:$AH$50,,MATCH(O$166,ArchetypeDemand!$I$4:$AH$4,0)),ArchetypeDemand!$F$6:$F$50,$F209)*'SHWLP-Att'!$R$10</f>
        <v>4.1289893679192717E-2</v>
      </c>
      <c r="P209" s="1143">
        <f>SUMIFS(INDEX(ArchetypeDemand!$I$6:$AH$50,,MATCH(P$166,ArchetypeDemand!$I$4:$AH$4,0)),ArchetypeDemand!$F$6:$F$50,$F209)*'SHWLP-Att'!$R$10</f>
        <v>5.6853241817716685E-2</v>
      </c>
      <c r="Q209" s="1143">
        <f>SUMIFS(INDEX(ArchetypeDemand!$I$6:$AH$50,,MATCH(Q$166,ArchetypeDemand!$I$4:$AH$4,0)),ArchetypeDemand!$F$6:$F$50,$F209)*'SHWLP-Att'!$R$10</f>
        <v>7.7863435158507396E-2</v>
      </c>
      <c r="R209" s="1143">
        <f>SUMIFS(INDEX(ArchetypeDemand!$I$6:$AH$50,,MATCH(R$166,ArchetypeDemand!$I$4:$AH$4,0)),ArchetypeDemand!$F$6:$F$50,$F209)*'SHWLP-Att'!$R$10</f>
        <v>8.8594468254374434E-2</v>
      </c>
      <c r="S209" s="1143">
        <f>SUMIFS(INDEX(ArchetypeDemand!$I$6:$AH$50,,MATCH(S$166,ArchetypeDemand!$I$4:$AH$4,0)),ArchetypeDemand!$F$6:$F$50,$F209)*'SHWLP-Att'!$R$10</f>
        <v>6.3832878196096857E-2</v>
      </c>
      <c r="T209" s="1143">
        <f>SUMIFS(INDEX(ArchetypeDemand!$I$6:$AH$50,,MATCH(T$166,ArchetypeDemand!$I$4:$AH$4,0)),ArchetypeDemand!$F$6:$F$50,$F209)*'SHWLP-Att'!$R$10</f>
        <v>0.42181065442985294</v>
      </c>
      <c r="U209" s="1143">
        <f>SUMIFS(INDEX(ArchetypeDemand!$I$6:$AH$50,,MATCH(U$166,ArchetypeDemand!$I$4:$AH$4,0)),ArchetypeDemand!$F$6:$F$50,$F209)*'SHWLP-Att'!$R$10</f>
        <v>6.4830925924291155E-2</v>
      </c>
      <c r="V209" s="1143">
        <f>SUMIFS(INDEX(ArchetypeDemand!$I$6:$AH$50,,MATCH(V$166,ArchetypeDemand!$I$4:$AH$4,0)),ArchetypeDemand!$F$6:$F$50,$F209)*'SHWLP-Att'!$R$10</f>
        <v>0.14597686696936774</v>
      </c>
      <c r="W209" s="1143">
        <f>SUMIFS(INDEX(ArchetypeDemand!$I$6:$AH$50,,MATCH(W$166,ArchetypeDemand!$I$4:$AH$4,0)),ArchetypeDemand!$F$6:$F$50,$F209)*'SHWLP-Att'!$R$10</f>
        <v>9.2420282021271907E-2</v>
      </c>
      <c r="X209" s="1143">
        <f>SUMIFS(INDEX(ArchetypeDemand!$I$6:$AH$50,,MATCH(X$166,ArchetypeDemand!$I$4:$AH$4,0)),ArchetypeDemand!$F$6:$F$50,$F209)*'SHWLP-Att'!$R$10</f>
        <v>9.5888605028382659E-2</v>
      </c>
      <c r="Y209" s="1143">
        <f>SUMIFS(INDEX(ArchetypeDemand!$I$6:$AH$50,,MATCH(Y$166,ArchetypeDemand!$I$4:$AH$4,0)),ArchetypeDemand!$F$6:$F$50,$F209)*'SHWLP-Att'!$R$10</f>
        <v>0.13439703458780874</v>
      </c>
      <c r="Z209" s="1143">
        <f>SUMIFS(INDEX(ArchetypeDemand!$I$6:$AH$50,,MATCH(Z$166,ArchetypeDemand!$I$4:$AH$4,0)),ArchetypeDemand!$F$6:$F$50,$F209)*'SHWLP-Att'!$R$10</f>
        <v>1.425027130587841E-2</v>
      </c>
      <c r="AA209" s="1143">
        <f>SUMIFS(INDEX(ArchetypeDemand!$I$6:$AH$50,,MATCH(AA$166,ArchetypeDemand!$I$4:$AH$4,0)),ArchetypeDemand!$F$6:$F$50,$F209)*'SHWLP-Att'!$R$10</f>
        <v>5.8437641626040954E-2</v>
      </c>
      <c r="AB209" s="1143">
        <f>SUMIFS(INDEX(ArchetypeDemand!$I$6:$AH$50,,MATCH(AB$166,ArchetypeDemand!$I$4:$AH$4,0)),ArchetypeDemand!$F$6:$F$50,$F209)*'SHWLP-Att'!$R$10</f>
        <v>3.0829901949702389E-2</v>
      </c>
      <c r="AC209" s="1143">
        <f>SUMIFS(INDEX(ArchetypeDemand!$I$6:$AH$50,,MATCH(AC$166,ArchetypeDemand!$I$4:$AH$4,0)),ArchetypeDemand!$F$6:$F$50,$F209)*'SHWLP-Att'!$R$10</f>
        <v>3.8886336553963875E-2</v>
      </c>
      <c r="AD209" s="1143">
        <f>SUMIFS(INDEX(ArchetypeDemand!$I$6:$AH$50,,MATCH(AD$166,ArchetypeDemand!$I$4:$AH$4,0)),ArchetypeDemand!$F$6:$F$50,$F209)*'SHWLP-Att'!$R$10</f>
        <v>4.2184692292959527E-2</v>
      </c>
      <c r="AE209" s="1143">
        <f>SUMIFS(INDEX(ArchetypeDemand!$I$6:$AH$50,,MATCH(AE$166,ArchetypeDemand!$I$4:$AH$4,0)),ArchetypeDemand!$F$6:$F$50,$F209)*'SHWLP-Att'!$R$10</f>
        <v>8.603268020752429E-2</v>
      </c>
      <c r="AF209" s="1143">
        <f>SUMIFS(INDEX(ArchetypeDemand!$I$6:$AH$50,,MATCH(AF$166,ArchetypeDemand!$I$4:$AH$4,0)),ArchetypeDemand!$F$6:$F$50,$F209)*'SHWLP-Att'!$R$10</f>
        <v>2.8091083912009183E-2</v>
      </c>
    </row>
    <row r="210" spans="3:32">
      <c r="C210" s="1141" t="s">
        <v>1145</v>
      </c>
      <c r="D210" s="1141" t="s">
        <v>1100</v>
      </c>
      <c r="E210" s="1141" t="s">
        <v>841</v>
      </c>
      <c r="F210" s="1141" t="s">
        <v>1104</v>
      </c>
      <c r="G210" s="1141">
        <f>SUMIFS(INDEX(ArchetypeDemand!$I$6:$AH$50,,MATCH($G$166,ArchetypeDemand!$I$4:$AH$4,0)),ArchetypeDemand!$F$6:$F$50,$F210)*'SHWLP-Att'!$R$10</f>
        <v>2.3282349457986285E-2</v>
      </c>
      <c r="H210" s="1141">
        <f>SUMIFS(INDEX(ArchetypeDemand!$I$6:$AH$50,,MATCH(H$166,ArchetypeDemand!$I$4:$AH$4,0)),ArchetypeDemand!$F$6:$F$50,$F210)*'SHWLP-Att'!$R$10</f>
        <v>0.81424941754499558</v>
      </c>
      <c r="I210" s="1141">
        <f>SUMIFS(INDEX(ArchetypeDemand!$I$6:$AH$50,,MATCH(I$166,ArchetypeDemand!$I$4:$AH$4,0)),ArchetypeDemand!$F$6:$F$50,$F210)*'SHWLP-Att'!$R$10</f>
        <v>8.9628626623816127E-2</v>
      </c>
      <c r="J210" s="1141">
        <f>SUMIFS(INDEX(ArchetypeDemand!$I$6:$AH$50,,MATCH(J$166,ArchetypeDemand!$I$4:$AH$4,0)),ArchetypeDemand!$F$6:$F$50,$F210)*'SHWLP-Att'!$R$10</f>
        <v>3.3066205179035489E-2</v>
      </c>
      <c r="K210" s="1141">
        <f>SUMIFS(INDEX(ArchetypeDemand!$I$6:$AH$50,,MATCH(K$166,ArchetypeDemand!$I$4:$AH$4,0)),ArchetypeDemand!$F$6:$F$50,$F210)*'SHWLP-Att'!$R$10</f>
        <v>2.0924258903092692E-2</v>
      </c>
      <c r="L210" s="1141">
        <f>SUMIFS(INDEX(ArchetypeDemand!$I$6:$AH$50,,MATCH(L$166,ArchetypeDemand!$I$4:$AH$4,0)),ArchetypeDemand!$F$6:$F$50,$F210)*'SHWLP-Att'!$R$10</f>
        <v>1.3362615464804738E-2</v>
      </c>
      <c r="M210" s="1141">
        <f>SUMIFS(INDEX(ArchetypeDemand!$I$6:$AH$50,,MATCH(M$166,ArchetypeDemand!$I$4:$AH$4,0)),ArchetypeDemand!$F$6:$F$50,$F210)*'SHWLP-Att'!$R$10</f>
        <v>4.7782147018154475E-2</v>
      </c>
      <c r="N210" s="1141">
        <f>SUMIFS(INDEX(ArchetypeDemand!$I$6:$AH$50,,MATCH(N$166,ArchetypeDemand!$I$4:$AH$4,0)),ArchetypeDemand!$F$6:$F$50,$F210)*'SHWLP-Att'!$R$10</f>
        <v>3.7692034352935645E-2</v>
      </c>
      <c r="O210" s="1141">
        <f>SUMIFS(INDEX(ArchetypeDemand!$I$6:$AH$50,,MATCH(O$166,ArchetypeDemand!$I$4:$AH$4,0)),ArchetypeDemand!$F$6:$F$50,$F210)*'SHWLP-Att'!$R$10</f>
        <v>1.9472778502412115E-2</v>
      </c>
      <c r="P210" s="1141">
        <f>SUMIFS(INDEX(ArchetypeDemand!$I$6:$AH$50,,MATCH(P$166,ArchetypeDemand!$I$4:$AH$4,0)),ArchetypeDemand!$F$6:$F$50,$F210)*'SHWLP-Att'!$R$10</f>
        <v>3.1764080838089494E-2</v>
      </c>
      <c r="Q210" s="1141">
        <f>SUMIFS(INDEX(ArchetypeDemand!$I$6:$AH$50,,MATCH(Q$166,ArchetypeDemand!$I$4:$AH$4,0)),ArchetypeDemand!$F$6:$F$50,$F210)*'SHWLP-Att'!$R$10</f>
        <v>5.6312114522890935E-2</v>
      </c>
      <c r="R210" s="1141">
        <f>SUMIFS(INDEX(ArchetypeDemand!$I$6:$AH$50,,MATCH(R$166,ArchetypeDemand!$I$4:$AH$4,0)),ArchetypeDemand!$F$6:$F$50,$F210)*'SHWLP-Att'!$R$10</f>
        <v>5.3993277976610694E-2</v>
      </c>
      <c r="S210" s="1141">
        <f>SUMIFS(INDEX(ArchetypeDemand!$I$6:$AH$50,,MATCH(S$166,ArchetypeDemand!$I$4:$AH$4,0)),ArchetypeDemand!$F$6:$F$50,$F210)*'SHWLP-Att'!$R$10</f>
        <v>4.9672062901952752E-2</v>
      </c>
      <c r="T210" s="1141">
        <f>SUMIFS(INDEX(ArchetypeDemand!$I$6:$AH$50,,MATCH(T$166,ArchetypeDemand!$I$4:$AH$4,0)),ArchetypeDemand!$F$6:$F$50,$F210)*'SHWLP-Att'!$R$10</f>
        <v>0.19249723296526466</v>
      </c>
      <c r="U210" s="1141">
        <f>SUMIFS(INDEX(ArchetypeDemand!$I$6:$AH$50,,MATCH(U$166,ArchetypeDemand!$I$4:$AH$4,0)),ArchetypeDemand!$F$6:$F$50,$F210)*'SHWLP-Att'!$R$10</f>
        <v>4.4876405822167426E-2</v>
      </c>
      <c r="V210" s="1141">
        <f>SUMIFS(INDEX(ArchetypeDemand!$I$6:$AH$50,,MATCH(V$166,ArchetypeDemand!$I$4:$AH$4,0)),ArchetypeDemand!$F$6:$F$50,$F210)*'SHWLP-Att'!$R$10</f>
        <v>9.0460142983657718E-2</v>
      </c>
      <c r="W210" s="1141">
        <f>SUMIFS(INDEX(ArchetypeDemand!$I$6:$AH$50,,MATCH(W$166,ArchetypeDemand!$I$4:$AH$4,0)),ArchetypeDemand!$F$6:$F$50,$F210)*'SHWLP-Att'!$R$10</f>
        <v>6.0897523240112293E-2</v>
      </c>
      <c r="X210" s="1141">
        <f>SUMIFS(INDEX(ArchetypeDemand!$I$6:$AH$50,,MATCH(X$166,ArchetypeDemand!$I$4:$AH$4,0)),ArchetypeDemand!$F$6:$F$50,$F210)*'SHWLP-Att'!$R$10</f>
        <v>6.2129182628025581E-2</v>
      </c>
      <c r="Y210" s="1141">
        <f>SUMIFS(INDEX(ArchetypeDemand!$I$6:$AH$50,,MATCH(Y$166,ArchetypeDemand!$I$4:$AH$4,0)),ArchetypeDemand!$F$6:$F$50,$F210)*'SHWLP-Att'!$R$10</f>
        <v>7.516376394105348E-2</v>
      </c>
      <c r="Z210" s="1141">
        <f>SUMIFS(INDEX(ArchetypeDemand!$I$6:$AH$50,,MATCH(Z$166,ArchetypeDemand!$I$4:$AH$4,0)),ArchetypeDemand!$F$6:$F$50,$F210)*'SHWLP-Att'!$R$10</f>
        <v>5.2401406232035009E-3</v>
      </c>
      <c r="AA210" s="1141">
        <f>SUMIFS(INDEX(ArchetypeDemand!$I$6:$AH$50,,MATCH(AA$166,ArchetypeDemand!$I$4:$AH$4,0)),ArchetypeDemand!$F$6:$F$50,$F210)*'SHWLP-Att'!$R$10</f>
        <v>3.5182401202630435E-2</v>
      </c>
      <c r="AB210" s="1141">
        <f>SUMIFS(INDEX(ArchetypeDemand!$I$6:$AH$50,,MATCH(AB$166,ArchetypeDemand!$I$4:$AH$4,0)),ArchetypeDemand!$F$6:$F$50,$F210)*'SHWLP-Att'!$R$10</f>
        <v>1.040553133080035E-2</v>
      </c>
      <c r="AC210" s="1141">
        <f>SUMIFS(INDEX(ArchetypeDemand!$I$6:$AH$50,,MATCH(AC$166,ArchetypeDemand!$I$4:$AH$4,0)),ArchetypeDemand!$F$6:$F$50,$F210)*'SHWLP-Att'!$R$10</f>
        <v>2.3630540296927547E-2</v>
      </c>
      <c r="AD210" s="1141">
        <f>SUMIFS(INDEX(ArchetypeDemand!$I$6:$AH$50,,MATCH(AD$166,ArchetypeDemand!$I$4:$AH$4,0)),ArchetypeDemand!$F$6:$F$50,$F210)*'SHWLP-Att'!$R$10</f>
        <v>1.4460350749004619E-2</v>
      </c>
      <c r="AE210" s="1141">
        <f>SUMIFS(INDEX(ArchetypeDemand!$I$6:$AH$50,,MATCH(AE$166,ArchetypeDemand!$I$4:$AH$4,0)),ArchetypeDemand!$F$6:$F$50,$F210)*'SHWLP-Att'!$R$10</f>
        <v>3.9175262487214674E-2</v>
      </c>
      <c r="AF210" s="1141">
        <f>SUMIFS(INDEX(ArchetypeDemand!$I$6:$AH$50,,MATCH(AF$166,ArchetypeDemand!$I$4:$AH$4,0)),ArchetypeDemand!$F$6:$F$50,$F210)*'SHWLP-Att'!$R$10</f>
        <v>1.8841826951764604E-2</v>
      </c>
    </row>
    <row r="211" spans="3:32">
      <c r="C211" s="1143" t="s">
        <v>1145</v>
      </c>
      <c r="D211" s="1143" t="s">
        <v>1100</v>
      </c>
      <c r="E211" s="1143" t="s">
        <v>841</v>
      </c>
      <c r="F211" s="1143" t="s">
        <v>1105</v>
      </c>
      <c r="G211" s="1143">
        <f>SUMIFS(INDEX(ArchetypeDemand!$I$6:$AH$50,,MATCH($G$166,ArchetypeDemand!$I$4:$AH$4,0)),ArchetypeDemand!$F$6:$F$50,$F211)*'SHWLP-Att'!$R$10</f>
        <v>8.2552374809480474E-3</v>
      </c>
      <c r="H211" s="1143">
        <f>SUMIFS(INDEX(ArchetypeDemand!$I$6:$AH$50,,MATCH($H$166,ArchetypeDemand!$I$4:$AH$4,0)),ArchetypeDemand!$F$6:$F$50,$F211)*'SHWLP-Att'!$R$10</f>
        <v>0.42301555683248238</v>
      </c>
      <c r="I211" s="1143">
        <f>SUMIFS(INDEX(ArchetypeDemand!$I$6:$AH$50,,MATCH(I$166,ArchetypeDemand!$I$4:$AH$4,0)),ArchetypeDemand!$F$6:$F$50,$F211)*'SHWLP-Att'!$R$10</f>
        <v>2.795156350435422E-2</v>
      </c>
      <c r="J211" s="1143">
        <f>SUMIFS(INDEX(ArchetypeDemand!$I$6:$AH$50,,MATCH(J$166,ArchetypeDemand!$I$4:$AH$4,0)),ArchetypeDemand!$F$6:$F$50,$F211)*'SHWLP-Att'!$R$10</f>
        <v>1.5446827780745223E-2</v>
      </c>
      <c r="K211" s="1143">
        <f>SUMIFS(INDEX(ArchetypeDemand!$I$6:$AH$50,,MATCH(K$166,ArchetypeDemand!$I$4:$AH$4,0)),ArchetypeDemand!$F$6:$F$50,$F211)*'SHWLP-Att'!$R$10</f>
        <v>1.640765669478424E-2</v>
      </c>
      <c r="L211" s="1143">
        <f>SUMIFS(INDEX(ArchetypeDemand!$I$6:$AH$50,,MATCH(L$166,ArchetypeDemand!$I$4:$AH$4,0)),ArchetypeDemand!$F$6:$F$50,$F211)*'SHWLP-Att'!$R$10</f>
        <v>5.4859003849961202E-3</v>
      </c>
      <c r="M211" s="1143">
        <f>SUMIFS(INDEX(ArchetypeDemand!$I$6:$AH$50,,MATCH(M$166,ArchetypeDemand!$I$4:$AH$4,0)),ArchetypeDemand!$F$6:$F$50,$F211)*'SHWLP-Att'!$R$10</f>
        <v>1.9210632052391773E-2</v>
      </c>
      <c r="N211" s="1143">
        <f>SUMIFS(INDEX(ArchetypeDemand!$I$6:$AH$50,,MATCH(N$166,ArchetypeDemand!$I$4:$AH$4,0)),ArchetypeDemand!$F$6:$F$50,$F211)*'SHWLP-Att'!$R$10</f>
        <v>1.3199140706312942E-2</v>
      </c>
      <c r="O211" s="1143">
        <f>SUMIFS(INDEX(ArchetypeDemand!$I$6:$AH$50,,MATCH(O$166,ArchetypeDemand!$I$4:$AH$4,0)),ArchetypeDemand!$F$6:$F$50,$F211)*'SHWLP-Att'!$R$10</f>
        <v>2.2957603288635539E-2</v>
      </c>
      <c r="P211" s="1143">
        <f>SUMIFS(INDEX(ArchetypeDemand!$I$6:$AH$50,,MATCH(P$166,ArchetypeDemand!$I$4:$AH$4,0)),ArchetypeDemand!$F$6:$F$50,$F211)*'SHWLP-Att'!$R$10</f>
        <v>1.5678300132667262E-2</v>
      </c>
      <c r="Q211" s="1143">
        <f>SUMIFS(INDEX(ArchetypeDemand!$I$6:$AH$50,,MATCH(Q$166,ArchetypeDemand!$I$4:$AH$4,0)),ArchetypeDemand!$F$6:$F$50,$F211)*'SHWLP-Att'!$R$10</f>
        <v>2.4635388933471919E-2</v>
      </c>
      <c r="R211" s="1143">
        <f>SUMIFS(INDEX(ArchetypeDemand!$I$6:$AH$50,,MATCH(R$166,ArchetypeDemand!$I$4:$AH$4,0)),ArchetypeDemand!$F$6:$F$50,$F211)*'SHWLP-Att'!$R$10</f>
        <v>2.9030302260898148E-2</v>
      </c>
      <c r="S211" s="1143">
        <f>SUMIFS(INDEX(ArchetypeDemand!$I$6:$AH$50,,MATCH(S$166,ArchetypeDemand!$I$4:$AH$4,0)),ArchetypeDemand!$F$6:$F$50,$F211)*'SHWLP-Att'!$R$10</f>
        <v>2.1386835437814028E-2</v>
      </c>
      <c r="T211" s="1143">
        <f>SUMIFS(INDEX(ArchetypeDemand!$I$6:$AH$50,,MATCH(T$166,ArchetypeDemand!$I$4:$AH$4,0)),ArchetypeDemand!$F$6:$F$50,$F211)*'SHWLP-Att'!$R$10</f>
        <v>9.5140674862967456E-2</v>
      </c>
      <c r="U211" s="1143">
        <f>SUMIFS(INDEX(ArchetypeDemand!$I$6:$AH$50,,MATCH(U$166,ArchetypeDemand!$I$4:$AH$4,0)),ArchetypeDemand!$F$6:$F$50,$F211)*'SHWLP-Att'!$R$10</f>
        <v>2.2897514115480425E-2</v>
      </c>
      <c r="V211" s="1143">
        <f>SUMIFS(INDEX(ArchetypeDemand!$I$6:$AH$50,,MATCH(V$166,ArchetypeDemand!$I$4:$AH$4,0)),ArchetypeDemand!$F$6:$F$50,$F211)*'SHWLP-Att'!$R$10</f>
        <v>3.7953251306594472E-2</v>
      </c>
      <c r="W211" s="1143">
        <f>SUMIFS(INDEX(ArchetypeDemand!$I$6:$AH$50,,MATCH(W$166,ArchetypeDemand!$I$4:$AH$4,0)),ArchetypeDemand!$F$6:$F$50,$F211)*'SHWLP-Att'!$R$10</f>
        <v>3.4273698878021119E-2</v>
      </c>
      <c r="X211" s="1143">
        <f>SUMIFS(INDEX(ArchetypeDemand!$I$6:$AH$50,,MATCH(X$166,ArchetypeDemand!$I$4:$AH$4,0)),ArchetypeDemand!$F$6:$F$50,$F211)*'SHWLP-Att'!$R$10</f>
        <v>2.3374945100598121E-2</v>
      </c>
      <c r="Y211" s="1143">
        <f>SUMIFS(INDEX(ArchetypeDemand!$I$6:$AH$50,,MATCH(Y$166,ArchetypeDemand!$I$4:$AH$4,0)),ArchetypeDemand!$F$6:$F$50,$F211)*'SHWLP-Att'!$R$10</f>
        <v>3.1808178323532464E-2</v>
      </c>
      <c r="Z211" s="1143">
        <f>SUMIFS(INDEX(ArchetypeDemand!$I$6:$AH$50,,MATCH(Z$166,ArchetypeDemand!$I$4:$AH$4,0)),ArchetypeDemand!$F$6:$F$50,$F211)*'SHWLP-Att'!$R$10</f>
        <v>3.2896438356777532E-3</v>
      </c>
      <c r="AA211" s="1143">
        <f>SUMIFS(INDEX(ArchetypeDemand!$I$6:$AH$50,,MATCH(AA$166,ArchetypeDemand!$I$4:$AH$4,0)),ArchetypeDemand!$F$6:$F$50,$F211)*'SHWLP-Att'!$R$10</f>
        <v>1.3488402525053877E-2</v>
      </c>
      <c r="AB211" s="1143">
        <f>SUMIFS(INDEX(ArchetypeDemand!$I$6:$AH$50,,MATCH(AB$166,ArchetypeDemand!$I$4:$AH$4,0)),ArchetypeDemand!$F$6:$F$50,$F211)*'SHWLP-Att'!$R$10</f>
        <v>7.2768411671475415E-3</v>
      </c>
      <c r="AC211" s="1143">
        <f>SUMIFS(INDEX(ArchetypeDemand!$I$6:$AH$50,,MATCH(AC$166,ArchetypeDemand!$I$4:$AH$4,0)),ArchetypeDemand!$F$6:$F$50,$F211)*'SHWLP-Att'!$R$10</f>
        <v>1.2771904237188828E-2</v>
      </c>
      <c r="AD211" s="1143">
        <f>SUMIFS(INDEX(ArchetypeDemand!$I$6:$AH$50,,MATCH(AD$166,ArchetypeDemand!$I$4:$AH$4,0)),ArchetypeDemand!$F$6:$F$50,$F211)*'SHWLP-Att'!$R$10</f>
        <v>7.6463005759125164E-3</v>
      </c>
      <c r="AE211" s="1143">
        <f>SUMIFS(INDEX(ArchetypeDemand!$I$6:$AH$50,,MATCH(AE$166,ArchetypeDemand!$I$4:$AH$4,0)),ArchetypeDemand!$F$6:$F$50,$F211)*'SHWLP-Att'!$R$10</f>
        <v>1.7471309352936771E-2</v>
      </c>
      <c r="AF211" s="1143">
        <f>SUMIFS(INDEX(ArchetypeDemand!$I$6:$AH$50,,MATCH(AF$166,ArchetypeDemand!$I$4:$AH$4,0)),ArchetypeDemand!$F$6:$F$50,$F211)*'SHWLP-Att'!$R$10</f>
        <v>7.4115224987112635E-3</v>
      </c>
    </row>
    <row r="212" spans="3:32">
      <c r="C212" s="1141" t="s">
        <v>1145</v>
      </c>
      <c r="D212" s="1141" t="s">
        <v>1100</v>
      </c>
      <c r="E212" s="1141" t="s">
        <v>841</v>
      </c>
      <c r="F212" s="1141" t="s">
        <v>1106</v>
      </c>
      <c r="G212" s="1141">
        <f>SUMIFS(INDEX(ArchetypeDemand!$I$6:$AH$50,,MATCH($G$166,ArchetypeDemand!$I$4:$AH$4,0)),ArchetypeDemand!$F$6:$F$50,$F212)*'SHWLP-Att'!$R$10</f>
        <v>4.1598657618839765E-3</v>
      </c>
      <c r="H212" s="1141">
        <f>SUMIFS(INDEX(ArchetypeDemand!$I$6:$AH$50,,MATCH($H$166,ArchetypeDemand!$I$4:$AH$4,0)),ArchetypeDemand!$F$6:$F$50,$F212)*'SHWLP-Att'!$R$10</f>
        <v>0.19581778122392923</v>
      </c>
      <c r="I212" s="1141">
        <f>SUMIFS(INDEX(ArchetypeDemand!$I$6:$AH$50,,MATCH(I$166,ArchetypeDemand!$I$4:$AH$4,0)),ArchetypeDemand!$F$6:$F$50,$F212)*'SHWLP-Att'!$R$10</f>
        <v>9.8748589314652871E-3</v>
      </c>
      <c r="J212" s="1141">
        <f>SUMIFS(INDEX(ArchetypeDemand!$I$6:$AH$50,,MATCH(J$166,ArchetypeDemand!$I$4:$AH$4,0)),ArchetypeDemand!$F$6:$F$50,$F212)*'SHWLP-Att'!$R$10</f>
        <v>7.0390607608459251E-3</v>
      </c>
      <c r="K212" s="1141">
        <f>SUMIFS(INDEX(ArchetypeDemand!$I$6:$AH$50,,MATCH(K$166,ArchetypeDemand!$I$4:$AH$4,0)),ArchetypeDemand!$F$6:$F$50,$F212)*'SHWLP-Att'!$R$10</f>
        <v>7.3944372436908282E-3</v>
      </c>
      <c r="L212" s="1141">
        <f>SUMIFS(INDEX(ArchetypeDemand!$I$6:$AH$50,,MATCH(L$166,ArchetypeDemand!$I$4:$AH$4,0)),ArchetypeDemand!$F$6:$F$50,$F212)*'SHWLP-Att'!$R$10</f>
        <v>2.5946826145251916E-3</v>
      </c>
      <c r="M212" s="1141">
        <f>SUMIFS(INDEX(ArchetypeDemand!$I$6:$AH$50,,MATCH(M$166,ArchetypeDemand!$I$4:$AH$4,0)),ArchetypeDemand!$F$6:$F$50,$F212)*'SHWLP-Att'!$R$10</f>
        <v>8.654742809654354E-3</v>
      </c>
      <c r="N212" s="1141">
        <f>SUMIFS(INDEX(ArchetypeDemand!$I$6:$AH$50,,MATCH(N$166,ArchetypeDemand!$I$4:$AH$4,0)),ArchetypeDemand!$F$6:$F$50,$F212)*'SHWLP-Att'!$R$10</f>
        <v>6.478318404410815E-3</v>
      </c>
      <c r="O212" s="1141">
        <f>SUMIFS(INDEX(ArchetypeDemand!$I$6:$AH$50,,MATCH(O$166,ArchetypeDemand!$I$4:$AH$4,0)),ArchetypeDemand!$F$6:$F$50,$F212)*'SHWLP-Att'!$R$10</f>
        <v>1.1088078865256356E-2</v>
      </c>
      <c r="P212" s="1141">
        <f>SUMIFS(INDEX(ArchetypeDemand!$I$6:$AH$50,,MATCH(P$166,ArchetypeDemand!$I$4:$AH$4,0)),ArchetypeDemand!$F$6:$F$50,$F212)*'SHWLP-Att'!$R$10</f>
        <v>7.0824004312172667E-3</v>
      </c>
      <c r="Q212" s="1141">
        <f>SUMIFS(INDEX(ArchetypeDemand!$I$6:$AH$50,,MATCH(Q$166,ArchetypeDemand!$I$4:$AH$4,0)),ArchetypeDemand!$F$6:$F$50,$F212)*'SHWLP-Att'!$R$10</f>
        <v>1.0051090055059055E-2</v>
      </c>
      <c r="R212" s="1141">
        <f>SUMIFS(INDEX(ArchetypeDemand!$I$6:$AH$50,,MATCH(R$166,ArchetypeDemand!$I$4:$AH$4,0)),ArchetypeDemand!$F$6:$F$50,$F212)*'SHWLP-Att'!$R$10</f>
        <v>1.1681516049206026E-2</v>
      </c>
      <c r="S212" s="1141">
        <f>SUMIFS(INDEX(ArchetypeDemand!$I$6:$AH$50,,MATCH(S$166,ArchetypeDemand!$I$4:$AH$4,0)),ArchetypeDemand!$F$6:$F$50,$F212)*'SHWLP-Att'!$R$10</f>
        <v>7.9722841887340801E-3</v>
      </c>
      <c r="T212" s="1141">
        <f>SUMIFS(INDEX(ArchetypeDemand!$I$6:$AH$50,,MATCH(T$166,ArchetypeDemand!$I$4:$AH$4,0)),ArchetypeDemand!$F$6:$F$50,$F212)*'SHWLP-Att'!$R$10</f>
        <v>4.1898489506960665E-2</v>
      </c>
      <c r="U212" s="1141">
        <f>SUMIFS(INDEX(ArchetypeDemand!$I$6:$AH$50,,MATCH(U$166,ArchetypeDemand!$I$4:$AH$4,0)),ArchetypeDemand!$F$6:$F$50,$F212)*'SHWLP-Att'!$R$10</f>
        <v>8.7779474618037874E-3</v>
      </c>
      <c r="V212" s="1141">
        <f>SUMIFS(INDEX(ArchetypeDemand!$I$6:$AH$50,,MATCH(V$166,ArchetypeDemand!$I$4:$AH$4,0)),ArchetypeDemand!$F$6:$F$50,$F212)*'SHWLP-Att'!$R$10</f>
        <v>1.5654798532168803E-2</v>
      </c>
      <c r="W212" s="1141">
        <f>SUMIFS(INDEX(ArchetypeDemand!$I$6:$AH$50,,MATCH(W$166,ArchetypeDemand!$I$4:$AH$4,0)),ArchetypeDemand!$F$6:$F$50,$F212)*'SHWLP-Att'!$R$10</f>
        <v>1.654332469208496E-2</v>
      </c>
      <c r="X212" s="1141">
        <f>SUMIFS(INDEX(ArchetypeDemand!$I$6:$AH$50,,MATCH(X$166,ArchetypeDemand!$I$4:$AH$4,0)),ArchetypeDemand!$F$6:$F$50,$F212)*'SHWLP-Att'!$R$10</f>
        <v>1.032525024291623E-2</v>
      </c>
      <c r="Y212" s="1141">
        <f>SUMIFS(INDEX(ArchetypeDemand!$I$6:$AH$50,,MATCH(Y$166,ArchetypeDemand!$I$4:$AH$4,0)),ArchetypeDemand!$F$6:$F$50,$F212)*'SHWLP-Att'!$R$10</f>
        <v>1.4381450852421708E-2</v>
      </c>
      <c r="Z212" s="1141">
        <f>SUMIFS(INDEX(ArchetypeDemand!$I$6:$AH$50,,MATCH(Z$166,ArchetypeDemand!$I$4:$AH$4,0)),ArchetypeDemand!$F$6:$F$50,$F212)*'SHWLP-Att'!$R$10</f>
        <v>2.4453989574949671E-3</v>
      </c>
      <c r="AA212" s="1141">
        <f>SUMIFS(INDEX(ArchetypeDemand!$I$6:$AH$50,,MATCH(AA$166,ArchetypeDemand!$I$4:$AH$4,0)),ArchetypeDemand!$F$6:$F$50,$F212)*'SHWLP-Att'!$R$10</f>
        <v>7.1345116989854299E-3</v>
      </c>
      <c r="AB212" s="1141">
        <f>SUMIFS(INDEX(ArchetypeDemand!$I$6:$AH$50,,MATCH(AB$166,ArchetypeDemand!$I$4:$AH$4,0)),ArchetypeDemand!$F$6:$F$50,$F212)*'SHWLP-Att'!$R$10</f>
        <v>3.8493435159548594E-3</v>
      </c>
      <c r="AC212" s="1141">
        <f>SUMIFS(INDEX(ArchetypeDemand!$I$6:$AH$50,,MATCH(AC$166,ArchetypeDemand!$I$4:$AH$4,0)),ArchetypeDemand!$F$6:$F$50,$F212)*'SHWLP-Att'!$R$10</f>
        <v>5.33701123183449E-3</v>
      </c>
      <c r="AD212" s="1141">
        <f>SUMIFS(INDEX(ArchetypeDemand!$I$6:$AH$50,,MATCH(AD$166,ArchetypeDemand!$I$4:$AH$4,0)),ArchetypeDemand!$F$6:$F$50,$F212)*'SHWLP-Att'!$R$10</f>
        <v>3.4330329116341904E-3</v>
      </c>
      <c r="AE212" s="1141">
        <f>SUMIFS(INDEX(ArchetypeDemand!$I$6:$AH$50,,MATCH(AE$166,ArchetypeDemand!$I$4:$AH$4,0)),ArchetypeDemand!$F$6:$F$50,$F212)*'SHWLP-Att'!$R$10</f>
        <v>7.887261319415426E-3</v>
      </c>
      <c r="AF212" s="1141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45" t="s">
        <v>1145</v>
      </c>
      <c r="D213" s="1145" t="s">
        <v>1100</v>
      </c>
      <c r="E213" s="1145" t="s">
        <v>841</v>
      </c>
      <c r="F213" s="1145" t="s">
        <v>1107</v>
      </c>
      <c r="G213" s="1145">
        <f>SUMIFS(INDEX(ArchetypeDemand!$I$6:$AH$50,,MATCH($G$166,ArchetypeDemand!$I$4:$AH$4,0)),ArchetypeDemand!$F$6:$F$50,$F213)*'SHWLP-Att'!$R$10</f>
        <v>3.9018895906043501E-3</v>
      </c>
      <c r="H213" s="1145">
        <f>SUMIFS(INDEX(ArchetypeDemand!$I$6:$AH$50,,MATCH($H$166,ArchetypeDemand!$I$4:$AH$4,0)),ArchetypeDemand!$F$6:$F$50,$F213)*'SHWLP-Att'!$R$10</f>
        <v>0.16609185280837441</v>
      </c>
      <c r="I213" s="1145">
        <f>SUMIFS(INDEX(ArchetypeDemand!$I$6:$AH$50,,MATCH(I$166,ArchetypeDemand!$I$4:$AH$4,0)),ArchetypeDemand!$F$6:$F$50,$F213)*'SHWLP-Att'!$R$10</f>
        <v>1.06501577731919E-2</v>
      </c>
      <c r="J213" s="1145">
        <f>SUMIFS(INDEX(ArchetypeDemand!$I$6:$AH$50,,MATCH(J$166,ArchetypeDemand!$I$4:$AH$4,0)),ArchetypeDemand!$F$6:$F$50,$F213)*'SHWLP-Att'!$R$10</f>
        <v>7.4301196920040311E-3</v>
      </c>
      <c r="K213" s="1145">
        <f>SUMIFS(INDEX(ArchetypeDemand!$I$6:$AH$50,,MATCH(K$166,ArchetypeDemand!$I$4:$AH$4,0)),ArchetypeDemand!$F$6:$F$50,$F213)*'SHWLP-Att'!$R$10</f>
        <v>8.2537907612008441E-3</v>
      </c>
      <c r="L213" s="1145">
        <f>SUMIFS(INDEX(ArchetypeDemand!$I$6:$AH$50,,MATCH(L$166,ArchetypeDemand!$I$4:$AH$4,0)),ArchetypeDemand!$F$6:$F$50,$F213)*'SHWLP-Att'!$R$10</f>
        <v>2.3722812475658896E-3</v>
      </c>
      <c r="M213" s="1145">
        <f>SUMIFS(INDEX(ArchetypeDemand!$I$6:$AH$50,,MATCH(M$166,ArchetypeDemand!$I$4:$AH$4,0)),ArchetypeDemand!$F$6:$F$50,$F213)*'SHWLP-Att'!$R$10</f>
        <v>1.2728628023403788E-2</v>
      </c>
      <c r="N213" s="1145">
        <f>SUMIFS(INDEX(ArchetypeDemand!$I$6:$AH$50,,MATCH(N$166,ArchetypeDemand!$I$4:$AH$4,0)),ArchetypeDemand!$F$6:$F$50,$F213)*'SHWLP-Att'!$R$10</f>
        <v>6.1145625581738427E-3</v>
      </c>
      <c r="O213" s="1145">
        <f>SUMIFS(INDEX(ArchetypeDemand!$I$6:$AH$50,,MATCH(O$166,ArchetypeDemand!$I$4:$AH$4,0)),ArchetypeDemand!$F$6:$F$50,$F213)*'SHWLP-Att'!$R$10</f>
        <v>1.0707916161304709E-2</v>
      </c>
      <c r="P213" s="1145">
        <f>SUMIFS(INDEX(ArchetypeDemand!$I$6:$AH$50,,MATCH(P$166,ArchetypeDemand!$I$4:$AH$4,0)),ArchetypeDemand!$F$6:$F$50,$F213)*'SHWLP-Att'!$R$10</f>
        <v>9.9153606037041733E-3</v>
      </c>
      <c r="Q213" s="1145">
        <f>SUMIFS(INDEX(ArchetypeDemand!$I$6:$AH$50,,MATCH(Q$166,ArchetypeDemand!$I$4:$AH$4,0)),ArchetypeDemand!$F$6:$F$50,$F213)*'SHWLP-Att'!$R$10</f>
        <v>1.1927541248332557E-2</v>
      </c>
      <c r="R213" s="1145">
        <f>SUMIFS(INDEX(ArchetypeDemand!$I$6:$AH$50,,MATCH(R$166,ArchetypeDemand!$I$4:$AH$4,0)),ArchetypeDemand!$F$6:$F$50,$F213)*'SHWLP-Att'!$R$10</f>
        <v>1.2780272509279862E-2</v>
      </c>
      <c r="S213" s="1145">
        <f>SUMIFS(INDEX(ArchetypeDemand!$I$6:$AH$50,,MATCH(S$166,ArchetypeDemand!$I$4:$AH$4,0)),ArchetypeDemand!$F$6:$F$50,$F213)*'SHWLP-Att'!$R$10</f>
        <v>7.8448732542109323E-3</v>
      </c>
      <c r="T213" s="1145">
        <f>SUMIFS(INDEX(ArchetypeDemand!$I$6:$AH$50,,MATCH(T$166,ArchetypeDemand!$I$4:$AH$4,0)),ArchetypeDemand!$F$6:$F$50,$F213)*'SHWLP-Att'!$R$10</f>
        <v>5.0152146343363395E-2</v>
      </c>
      <c r="U213" s="1145">
        <f>SUMIFS(INDEX(ArchetypeDemand!$I$6:$AH$50,,MATCH(U$166,ArchetypeDemand!$I$4:$AH$4,0)),ArchetypeDemand!$F$6:$F$50,$F213)*'SHWLP-Att'!$R$10</f>
        <v>9.8326620793073426E-3</v>
      </c>
      <c r="V213" s="1145">
        <f>SUMIFS(INDEX(ArchetypeDemand!$I$6:$AH$50,,MATCH(V$166,ArchetypeDemand!$I$4:$AH$4,0)),ArchetypeDemand!$F$6:$F$50,$F213)*'SHWLP-Att'!$R$10</f>
        <v>1.6719251421812169E-2</v>
      </c>
      <c r="W213" s="1145">
        <f>SUMIFS(INDEX(ArchetypeDemand!$I$6:$AH$50,,MATCH(W$166,ArchetypeDemand!$I$4:$AH$4,0)),ArchetypeDemand!$F$6:$F$50,$F213)*'SHWLP-Att'!$R$10</f>
        <v>2.0594366615545399E-2</v>
      </c>
      <c r="X213" s="1145">
        <f>SUMIFS(INDEX(ArchetypeDemand!$I$6:$AH$50,,MATCH(X$166,ArchetypeDemand!$I$4:$AH$4,0)),ArchetypeDemand!$F$6:$F$50,$F213)*'SHWLP-Att'!$R$10</f>
        <v>1.1687472550299061E-2</v>
      </c>
      <c r="Y213" s="1145">
        <f>SUMIFS(INDEX(ArchetypeDemand!$I$6:$AH$50,,MATCH(Y$166,ArchetypeDemand!$I$4:$AH$4,0)),ArchetypeDemand!$F$6:$F$50,$F213)*'SHWLP-Att'!$R$10</f>
        <v>1.3870970956803312E-2</v>
      </c>
      <c r="Z213" s="1145">
        <f>SUMIFS(INDEX(ArchetypeDemand!$I$6:$AH$50,,MATCH(Z$166,ArchetypeDemand!$I$4:$AH$4,0)),ArchetypeDemand!$F$6:$F$50,$F213)*'SHWLP-Att'!$R$10</f>
        <v>2.3143954419148796E-3</v>
      </c>
      <c r="AA213" s="1145">
        <f>SUMIFS(INDEX(ArchetypeDemand!$I$6:$AH$50,,MATCH(AA$166,ArchetypeDemand!$I$4:$AH$4,0)),ArchetypeDemand!$F$6:$F$50,$F213)*'SHWLP-Att'!$R$10</f>
        <v>1.0148071347920749E-2</v>
      </c>
      <c r="AB213" s="1145">
        <f>SUMIFS(INDEX(ArchetypeDemand!$I$6:$AH$50,,MATCH(AB$166,ArchetypeDemand!$I$4:$AH$4,0)),ArchetypeDemand!$F$6:$F$50,$F213)*'SHWLP-Att'!$R$10</f>
        <v>3.7263051387325581E-3</v>
      </c>
      <c r="AC213" s="1145">
        <f>SUMIFS(INDEX(ArchetypeDemand!$I$6:$AH$50,,MATCH(AC$166,ArchetypeDemand!$I$4:$AH$4,0)),ArchetypeDemand!$F$6:$F$50,$F213)*'SHWLP-Att'!$R$10</f>
        <v>6.4782589166292861E-3</v>
      </c>
      <c r="AD213" s="1145">
        <f>SUMIFS(INDEX(ArchetypeDemand!$I$6:$AH$50,,MATCH(AD$166,ArchetypeDemand!$I$4:$AH$4,0)),ArchetypeDemand!$F$6:$F$50,$F213)*'SHWLP-Att'!$R$10</f>
        <v>4.664069965806047E-3</v>
      </c>
      <c r="AE213" s="1145">
        <f>SUMIFS(INDEX(ArchetypeDemand!$I$6:$AH$50,,MATCH(AE$166,ArchetypeDemand!$I$4:$AH$4,0)),ArchetypeDemand!$F$6:$F$50,$F213)*'SHWLP-Att'!$R$10</f>
        <v>9.9569681904677007E-3</v>
      </c>
      <c r="AF213" s="1145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8" t="s">
        <v>1146</v>
      </c>
      <c r="D214" s="1148" t="s">
        <v>1100</v>
      </c>
      <c r="E214" s="1148" t="s">
        <v>841</v>
      </c>
      <c r="F214" s="1148" t="s">
        <v>936</v>
      </c>
      <c r="G214" s="1136">
        <f>SUM(ArchetypeDemand!I6:I46)*'SHWLP-Att'!$R$36</f>
        <v>8.9654237837622733E-2</v>
      </c>
      <c r="H214" s="1149">
        <f>SUM(ArchetypeDemand!J6:J46)*'SHWLP-Att'!$R$36</f>
        <v>2.9801318071431813</v>
      </c>
      <c r="I214" s="1149">
        <f>SUM(ArchetypeDemand!K6:K46)*'SHWLP-Att'!$R$36</f>
        <v>0.37924469265048638</v>
      </c>
      <c r="J214" s="1149">
        <f>SUM(ArchetypeDemand!L6:L46)*'SHWLP-Att'!$R$36</f>
        <v>0.12436384941887552</v>
      </c>
      <c r="K214" s="1149">
        <f>SUM(ArchetypeDemand!M6:M46)*'SHWLP-Att'!$R$36</f>
        <v>0.11444275556788074</v>
      </c>
      <c r="L214" s="1149">
        <f>SUM(ArchetypeDemand!N6:N46)*'SHWLP-Att'!$R$36</f>
        <v>4.7189354747687651E-2</v>
      </c>
      <c r="M214" s="1149">
        <f>SUM(ArchetypeDemand!O6:O46)*'SHWLP-Att'!$R$36</f>
        <v>0.24149616647776093</v>
      </c>
      <c r="N214" s="1149">
        <f>SUM(ArchetypeDemand!P6:P46)*'SHWLP-Att'!$R$36</f>
        <v>0.26947241595468752</v>
      </c>
      <c r="O214" s="1149">
        <f>SUM(ArchetypeDemand!Q6:Q46)*'SHWLP-Att'!$R$36</f>
        <v>0.10180273714610132</v>
      </c>
      <c r="P214" s="1149">
        <f>SUM(ArchetypeDemand!R6:R46)*'SHWLP-Att'!$R$36</f>
        <v>0.12193548123056856</v>
      </c>
      <c r="Q214" s="1149">
        <f>SUM(ArchetypeDemand!S6:S46)*'SHWLP-Att'!$R$36</f>
        <v>0.18279588780533729</v>
      </c>
      <c r="R214" s="1149">
        <f>SUM(ArchetypeDemand!T6:T46)*'SHWLP-Att'!$R$36</f>
        <v>0.23033880395627779</v>
      </c>
      <c r="S214" s="1149">
        <f>SUM(ArchetypeDemand!U6:U46)*'SHWLP-Att'!$R$36</f>
        <v>0.15031894577873592</v>
      </c>
      <c r="T214" s="1149">
        <f>SUM(ArchetypeDemand!V6:V46)*'SHWLP-Att'!$R$36</f>
        <v>0.90920110736724447</v>
      </c>
      <c r="U214" s="1149">
        <f>SUM(ArchetypeDemand!W6:W46)*'SHWLP-Att'!$R$36</f>
        <v>0.155963339087174</v>
      </c>
      <c r="V214" s="1149">
        <f>SUM(ArchetypeDemand!X6:X46)*'SHWLP-Att'!$R$36</f>
        <v>0.31513360089910314</v>
      </c>
      <c r="W214" s="1149">
        <f>SUM(ArchetypeDemand!Y6:Y46)*'SHWLP-Att'!$R$36</f>
        <v>0.21827761955867878</v>
      </c>
      <c r="X214" s="1149">
        <f>SUM(ArchetypeDemand!Z6:Z46)*'SHWLP-Att'!$R$36</f>
        <v>0.21643822185237915</v>
      </c>
      <c r="Y214" s="1149">
        <f>SUM(ArchetypeDemand!AA6:AA46)*'SHWLP-Att'!$R$36</f>
        <v>0.27430532011873238</v>
      </c>
      <c r="Z214" s="1149">
        <f>SUM(ArchetypeDemand!AB6:AB46)*'SHWLP-Att'!$R$36</f>
        <v>2.7220079449734379E-2</v>
      </c>
      <c r="AA214" s="1149">
        <f>SUM(ArchetypeDemand!AC6:AC46)*'SHWLP-Att'!$R$36</f>
        <v>0.12447579516216577</v>
      </c>
      <c r="AB214" s="1149">
        <f>SUM(ArchetypeDemand!AD6:AD46)*'SHWLP-Att'!$R$36</f>
        <v>5.3413469708583926E-2</v>
      </c>
      <c r="AC214" s="1149">
        <f>SUM(ArchetypeDemand!AE6:AE46)*'SHWLP-Att'!$R$36</f>
        <v>8.8383545735274807E-2</v>
      </c>
      <c r="AD214" s="1149">
        <f>SUM(ArchetypeDemand!AF6:AF46)*'SHWLP-Att'!$R$36</f>
        <v>7.6624826766343565E-2</v>
      </c>
      <c r="AE214" s="1149">
        <f>SUM(ArchetypeDemand!AG6:AG46)*'SHWLP-Att'!$R$36</f>
        <v>0.15790094022851245</v>
      </c>
      <c r="AF214" s="1149">
        <f>SUM(ArchetypeDemand!AH6:AH46)*'SHWLP-Att'!$R$36</f>
        <v>6.5809938486997177E-2</v>
      </c>
    </row>
    <row r="215" spans="3:32" ht="15">
      <c r="C215" s="1144" t="s">
        <v>1131</v>
      </c>
      <c r="D215" s="1144"/>
      <c r="E215" s="1144"/>
      <c r="F215" s="1144"/>
      <c r="G215" s="1144"/>
      <c r="H215" s="1144"/>
      <c r="I215" s="1144"/>
      <c r="J215" s="1144"/>
      <c r="K215" s="1144"/>
      <c r="L215" s="1144"/>
      <c r="M215" s="1144"/>
      <c r="N215" s="1144"/>
      <c r="O215" s="1144"/>
      <c r="P215" s="1144"/>
      <c r="Q215" s="1144"/>
      <c r="R215" s="1144"/>
      <c r="S215" s="1144"/>
      <c r="T215" s="1144"/>
      <c r="U215" s="1144"/>
      <c r="V215" s="1144"/>
      <c r="W215" s="1144"/>
      <c r="X215" s="1144"/>
      <c r="Y215" s="1144"/>
      <c r="Z215" s="1144"/>
      <c r="AA215" s="1144"/>
      <c r="AB215" s="1144"/>
      <c r="AC215" s="1144"/>
      <c r="AD215" s="1144"/>
      <c r="AE215" s="1144"/>
      <c r="AF215" s="1144"/>
    </row>
    <row r="216" spans="3:32">
      <c r="C216" s="1152" t="s">
        <v>1147</v>
      </c>
      <c r="D216" s="1141" t="s">
        <v>1100</v>
      </c>
      <c r="E216" s="1141" t="s">
        <v>406</v>
      </c>
      <c r="F216" s="1141" t="s">
        <v>1102</v>
      </c>
      <c r="G216" s="1141">
        <f>SUMIFS(INDEX(ArchetypeDemand!$I$6:$AH$50,,MATCH($G$166,ArchetypeDemand!$I$4:$AH$4,0)),ArchetypeDemand!$F$6:$F$50,$F216)*'SHWLP-Att'!$R$11</f>
        <v>8.1449368730556221E-2</v>
      </c>
      <c r="H216" s="1141">
        <f>SUMIFS(INDEX(ArchetypeDemand!$I$6:$AH$50,,MATCH(H$166,ArchetypeDemand!$I$4:$AH$4,0)),ArchetypeDemand!$F$6:$F$50,$F216)*'SHWLP-Att'!$R$11</f>
        <v>3.1014179311386272</v>
      </c>
      <c r="I216" s="1141">
        <f>SUMIFS(INDEX(ArchetypeDemand!$I$6:$AH$50,,MATCH(I$166,ArchetypeDemand!$I$4:$AH$4,0)),ArchetypeDemand!$F$6:$F$50,$F216)*'SHWLP-Att'!$R$11</f>
        <v>0.62538784062489527</v>
      </c>
      <c r="J216" s="1141">
        <f>SUMIFS(INDEX(ArchetypeDemand!$I$6:$AH$50,,MATCH(J$166,ArchetypeDemand!$I$4:$AH$4,0)),ArchetypeDemand!$F$6:$F$50,$F216)*'SHWLP-Att'!$R$11</f>
        <v>9.7146598935050552E-2</v>
      </c>
      <c r="K216" s="1141">
        <f>SUMIFS(INDEX(ArchetypeDemand!$I$6:$AH$50,,MATCH(K$166,ArchetypeDemand!$I$4:$AH$4,0)),ArchetypeDemand!$F$6:$F$50,$F216)*'SHWLP-Att'!$R$11</f>
        <v>9.3004934821572252E-2</v>
      </c>
      <c r="L216" s="1141">
        <f>SUMIFS(INDEX(ArchetypeDemand!$I$6:$AH$50,,MATCH(L$166,ArchetypeDemand!$I$4:$AH$4,0)),ArchetypeDemand!$F$6:$F$50,$F216)*'SHWLP-Att'!$R$11</f>
        <v>3.6797274042836767E-2</v>
      </c>
      <c r="M216" s="1141">
        <f>SUMIFS(INDEX(ArchetypeDemand!$I$6:$AH$50,,MATCH(M$166,ArchetypeDemand!$I$4:$AH$4,0)),ArchetypeDemand!$F$6:$F$50,$F216)*'SHWLP-Att'!$R$11</f>
        <v>0.30433474458253229</v>
      </c>
      <c r="N216" s="1141">
        <f>SUMIFS(INDEX(ArchetypeDemand!$I$6:$AH$50,,MATCH(N$166,ArchetypeDemand!$I$4:$AH$4,0)),ArchetypeDemand!$F$6:$F$50,$F216)*'SHWLP-Att'!$R$11</f>
        <v>0.55097252497698423</v>
      </c>
      <c r="O216" s="1141">
        <f>SUMIFS(INDEX(ArchetypeDemand!$I$6:$AH$50,,MATCH(O$166,ArchetypeDemand!$I$4:$AH$4,0)),ArchetypeDemand!$F$6:$F$50,$F216)*'SHWLP-Att'!$R$11</f>
        <v>4.2926063547878208E-2</v>
      </c>
      <c r="P216" s="1141">
        <f>SUMIFS(INDEX(ArchetypeDemand!$I$6:$AH$50,,MATCH(P$166,ArchetypeDemand!$I$4:$AH$4,0)),ArchetypeDemand!$F$6:$F$50,$F216)*'SHWLP-Att'!$R$11</f>
        <v>7.6228034624181026E-2</v>
      </c>
      <c r="Q216" s="1141">
        <f>SUMIFS(INDEX(ArchetypeDemand!$I$6:$AH$50,,MATCH(Q$166,ArchetypeDemand!$I$4:$AH$4,0)),ArchetypeDemand!$F$6:$F$50,$F216)*'SHWLP-Att'!$R$11</f>
        <v>0.11936295014793477</v>
      </c>
      <c r="R216" s="1141">
        <f>SUMIFS(INDEX(ArchetypeDemand!$I$6:$AH$50,,MATCH(R$166,ArchetypeDemand!$I$4:$AH$4,0)),ArchetypeDemand!$F$6:$F$50,$F216)*'SHWLP-Att'!$R$11</f>
        <v>0.30508887843152949</v>
      </c>
      <c r="S216" s="1141">
        <f>SUMIFS(INDEX(ArchetypeDemand!$I$6:$AH$50,,MATCH(S$166,ArchetypeDemand!$I$4:$AH$4,0)),ArchetypeDemand!$F$6:$F$50,$F216)*'SHWLP-Att'!$R$11</f>
        <v>8.8212168387781509E-2</v>
      </c>
      <c r="T216" s="1141">
        <f>SUMIFS(INDEX(ArchetypeDemand!$I$6:$AH$50,,MATCH(T$166,ArchetypeDemand!$I$4:$AH$4,0)),ArchetypeDemand!$F$6:$F$50,$F216)*'SHWLP-Att'!$R$11</f>
        <v>1.0700724887568189</v>
      </c>
      <c r="U216" s="1141">
        <f>SUMIFS(INDEX(ArchetypeDemand!$I$6:$AH$50,,MATCH(U$166,ArchetypeDemand!$I$4:$AH$4,0)),ArchetypeDemand!$F$6:$F$50,$F216)*'SHWLP-Att'!$R$11</f>
        <v>0.11664191637302633</v>
      </c>
      <c r="V216" s="1141">
        <f>SUMIFS(INDEX(ArchetypeDemand!$I$6:$AH$50,,MATCH(V$166,ArchetypeDemand!$I$4:$AH$4,0)),ArchetypeDemand!$F$6:$F$50,$F216)*'SHWLP-Att'!$R$11</f>
        <v>0.2297149787878032</v>
      </c>
      <c r="W216" s="1141">
        <f>SUMIFS(INDEX(ArchetypeDemand!$I$6:$AH$50,,MATCH(W$166,ArchetypeDemand!$I$4:$AH$4,0)),ArchetypeDemand!$F$6:$F$50,$F216)*'SHWLP-Att'!$R$11</f>
        <v>9.9403104697667624E-2</v>
      </c>
      <c r="X216" s="1141">
        <f>SUMIFS(INDEX(ArchetypeDemand!$I$6:$AH$50,,MATCH(X$166,ArchetypeDemand!$I$4:$AH$4,0)),ArchetypeDemand!$F$6:$F$50,$F216)*'SHWLP-Att'!$R$11</f>
        <v>0.19328248937771775</v>
      </c>
      <c r="Y216" s="1141">
        <f>SUMIFS(INDEX(ArchetypeDemand!$I$6:$AH$50,,MATCH(Y$166,ArchetypeDemand!$I$4:$AH$4,0)),ArchetypeDemand!$F$6:$F$50,$F216)*'SHWLP-Att'!$R$11</f>
        <v>0.18727382552428493</v>
      </c>
      <c r="Z216" s="1141">
        <f>SUMIFS(INDEX(ArchetypeDemand!$I$6:$AH$50,,MATCH(Z$166,ArchetypeDemand!$I$4:$AH$4,0)),ArchetypeDemand!$F$6:$F$50,$F216)*'SHWLP-Att'!$R$11</f>
        <v>1.4759092265562069E-2</v>
      </c>
      <c r="AA216" s="1141">
        <f>SUMIFS(INDEX(ArchetypeDemand!$I$6:$AH$50,,MATCH(AA$166,ArchetypeDemand!$I$4:$AH$4,0)),ArchetypeDemand!$F$6:$F$50,$F216)*'SHWLP-Att'!$R$11</f>
        <v>7.5034033715084977E-2</v>
      </c>
      <c r="AB216" s="1141">
        <f>SUMIFS(INDEX(ArchetypeDemand!$I$6:$AH$50,,MATCH(AB$166,ArchetypeDemand!$I$4:$AH$4,0)),ArchetypeDemand!$F$6:$F$50,$F216)*'SHWLP-Att'!$R$11</f>
        <v>1.8982936779748757E-2</v>
      </c>
      <c r="AC216" s="1141">
        <f>SUMIFS(INDEX(ArchetypeDemand!$I$6:$AH$50,,MATCH(AC$166,ArchetypeDemand!$I$4:$AH$4,0)),ArchetypeDemand!$F$6:$F$50,$F216)*'SHWLP-Att'!$R$11</f>
        <v>5.9221479790576542E-2</v>
      </c>
      <c r="AD216" s="1141">
        <f>SUMIFS(INDEX(ArchetypeDemand!$I$6:$AH$50,,MATCH(AD$166,ArchetypeDemand!$I$4:$AH$4,0)),ArchetypeDemand!$F$6:$F$50,$F216)*'SHWLP-Att'!$R$11</f>
        <v>6.6586552778793759E-2</v>
      </c>
      <c r="AE216" s="1141">
        <f>SUMIFS(INDEX(ArchetypeDemand!$I$6:$AH$50,,MATCH(AE$166,ArchetypeDemand!$I$4:$AH$4,0)),ArchetypeDemand!$F$6:$F$50,$F216)*'SHWLP-Att'!$R$11</f>
        <v>8.1874199643143089E-2</v>
      </c>
      <c r="AF216" s="1141">
        <f>SUMIFS(INDEX(ArchetypeDemand!$I$6:$AH$50,,MATCH(AF$166,ArchetypeDemand!$I$4:$AH$4,0)),ArchetypeDemand!$F$6:$F$50,$F216)*'SHWLP-Att'!$R$11</f>
        <v>6.2167462179813338E-2</v>
      </c>
    </row>
    <row r="217" spans="3:32">
      <c r="C217" s="1143" t="s">
        <v>1147</v>
      </c>
      <c r="D217" s="1143" t="s">
        <v>1100</v>
      </c>
      <c r="E217" s="1143" t="s">
        <v>406</v>
      </c>
      <c r="F217" s="1143" t="s">
        <v>1103</v>
      </c>
      <c r="G217" s="1143">
        <f>SUMIFS(INDEX(ArchetypeDemand!$I$6:$AH$50,,MATCH($G$166,ArchetypeDemand!$I$4:$AH$4,0)),ArchetypeDemand!$F$6:$F$50,$F217)*'SHWLP-Att'!$R$11</f>
        <v>0.21630368169352832</v>
      </c>
      <c r="H217" s="1143">
        <f>SUMIFS(INDEX(ArchetypeDemand!$I$6:$AH$50,,MATCH(H$166,ArchetypeDemand!$I$4:$AH$4,0)),ArchetypeDemand!$F$6:$F$50,$F217)*'SHWLP-Att'!$R$11</f>
        <v>5.4169887404597628</v>
      </c>
      <c r="I217" s="1143">
        <f>SUMIFS(INDEX(ArchetypeDemand!$I$6:$AH$50,,MATCH(I$166,ArchetypeDemand!$I$4:$AH$4,0)),ArchetypeDemand!$F$6:$F$50,$F217)*'SHWLP-Att'!$R$11</f>
        <v>0.77746620876417205</v>
      </c>
      <c r="J217" s="1143">
        <f>SUMIFS(INDEX(ArchetypeDemand!$I$6:$AH$50,,MATCH(J$166,ArchetypeDemand!$I$4:$AH$4,0)),ArchetypeDemand!$F$6:$F$50,$F217)*'SHWLP-Att'!$R$11</f>
        <v>0.27662966332667643</v>
      </c>
      <c r="K217" s="1143">
        <f>SUMIFS(INDEX(ArchetypeDemand!$I$6:$AH$50,,MATCH(K$166,ArchetypeDemand!$I$4:$AH$4,0)),ArchetypeDemand!$F$6:$F$50,$F217)*'SHWLP-Att'!$R$11</f>
        <v>0.27521856576307346</v>
      </c>
      <c r="L217" s="1143">
        <f>SUMIFS(INDEX(ArchetypeDemand!$I$6:$AH$50,,MATCH(L$166,ArchetypeDemand!$I$4:$AH$4,0)),ArchetypeDemand!$F$6:$F$50,$F217)*'SHWLP-Att'!$R$11</f>
        <v>0.10543454641143034</v>
      </c>
      <c r="M217" s="1143">
        <f>SUMIFS(INDEX(ArchetypeDemand!$I$6:$AH$50,,MATCH(M$166,ArchetypeDemand!$I$4:$AH$4,0)),ArchetypeDemand!$F$6:$F$50,$F217)*'SHWLP-Att'!$R$11</f>
        <v>0.58686535846751542</v>
      </c>
      <c r="N217" s="1143">
        <f>SUMIFS(INDEX(ArchetypeDemand!$I$6:$AH$50,,MATCH(N$166,ArchetypeDemand!$I$4:$AH$4,0)),ArchetypeDemand!$F$6:$F$50,$F217)*'SHWLP-Att'!$R$11</f>
        <v>0.61472084237315339</v>
      </c>
      <c r="O217" s="1143">
        <f>SUMIFS(INDEX(ArchetypeDemand!$I$6:$AH$50,,MATCH(O$166,ArchetypeDemand!$I$4:$AH$4,0)),ArchetypeDemand!$F$6:$F$50,$F217)*'SHWLP-Att'!$R$11</f>
        <v>0.20127954236028486</v>
      </c>
      <c r="P217" s="1143">
        <f>SUMIFS(INDEX(ArchetypeDemand!$I$6:$AH$50,,MATCH(P$166,ArchetypeDemand!$I$4:$AH$4,0)),ArchetypeDemand!$F$6:$F$50,$F217)*'SHWLP-Att'!$R$11</f>
        <v>0.27714758927885813</v>
      </c>
      <c r="Q217" s="1143">
        <f>SUMIFS(INDEX(ArchetypeDemand!$I$6:$AH$50,,MATCH(Q$166,ArchetypeDemand!$I$4:$AH$4,0)),ArchetypeDemand!$F$6:$F$50,$F217)*'SHWLP-Att'!$R$11</f>
        <v>0.37956786028736761</v>
      </c>
      <c r="R217" s="1143">
        <f>SUMIFS(INDEX(ArchetypeDemand!$I$6:$AH$50,,MATCH(R$166,ArchetypeDemand!$I$4:$AH$4,0)),ArchetypeDemand!$F$6:$F$50,$F217)*'SHWLP-Att'!$R$11</f>
        <v>0.43187938831820016</v>
      </c>
      <c r="S217" s="1143">
        <f>SUMIFS(INDEX(ArchetypeDemand!$I$6:$AH$50,,MATCH(S$166,ArchetypeDemand!$I$4:$AH$4,0)),ArchetypeDemand!$F$6:$F$50,$F217)*'SHWLP-Att'!$R$11</f>
        <v>0.3111718477813572</v>
      </c>
      <c r="T217" s="1143">
        <f>SUMIFS(INDEX(ArchetypeDemand!$I$6:$AH$50,,MATCH(T$166,ArchetypeDemand!$I$4:$AH$4,0)),ArchetypeDemand!$F$6:$F$50,$F217)*'SHWLP-Att'!$R$11</f>
        <v>2.0562381716453242</v>
      </c>
      <c r="U217" s="1143">
        <f>SUMIFS(INDEX(ArchetypeDemand!$I$6:$AH$50,,MATCH(U$166,ArchetypeDemand!$I$4:$AH$4,0)),ArchetypeDemand!$F$6:$F$50,$F217)*'SHWLP-Att'!$R$11</f>
        <v>0.31603712042035903</v>
      </c>
      <c r="V217" s="1143">
        <f>SUMIFS(INDEX(ArchetypeDemand!$I$6:$AH$50,,MATCH(V$166,ArchetypeDemand!$I$4:$AH$4,0)),ArchetypeDemand!$F$6:$F$50,$F217)*'SHWLP-Att'!$R$11</f>
        <v>0.71160650611190879</v>
      </c>
      <c r="W217" s="1143">
        <f>SUMIFS(INDEX(ArchetypeDemand!$I$6:$AH$50,,MATCH(W$166,ArchetypeDemand!$I$4:$AH$4,0)),ArchetypeDemand!$F$6:$F$50,$F217)*'SHWLP-Att'!$R$11</f>
        <v>0.45052942530158085</v>
      </c>
      <c r="X217" s="1143">
        <f>SUMIFS(INDEX(ArchetypeDemand!$I$6:$AH$50,,MATCH(X$166,ArchetypeDemand!$I$4:$AH$4,0)),ArchetypeDemand!$F$6:$F$50,$F217)*'SHWLP-Att'!$R$11</f>
        <v>0.46743677006378587</v>
      </c>
      <c r="Y217" s="1143">
        <f>SUMIFS(INDEX(ArchetypeDemand!$I$6:$AH$50,,MATCH(Y$166,ArchetypeDemand!$I$4:$AH$4,0)),ArchetypeDemand!$F$6:$F$50,$F217)*'SHWLP-Att'!$R$11</f>
        <v>0.65515726019041698</v>
      </c>
      <c r="Z217" s="1143">
        <f>SUMIFS(INDEX(ArchetypeDemand!$I$6:$AH$50,,MATCH(Z$166,ArchetypeDemand!$I$4:$AH$4,0)),ArchetypeDemand!$F$6:$F$50,$F217)*'SHWLP-Att'!$R$11</f>
        <v>6.9467073692236855E-2</v>
      </c>
      <c r="AA217" s="1143">
        <f>SUMIFS(INDEX(ArchetypeDemand!$I$6:$AH$50,,MATCH(AA$166,ArchetypeDemand!$I$4:$AH$4,0)),ArchetypeDemand!$F$6:$F$50,$F217)*'SHWLP-Att'!$R$11</f>
        <v>0.28487120491257772</v>
      </c>
      <c r="AB217" s="1143">
        <f>SUMIFS(INDEX(ArchetypeDemand!$I$6:$AH$50,,MATCH(AB$166,ArchetypeDemand!$I$4:$AH$4,0)),ArchetypeDemand!$F$6:$F$50,$F217)*'SHWLP-Att'!$R$11</f>
        <v>0.15028928395075192</v>
      </c>
      <c r="AC217" s="1143">
        <f>SUMIFS(INDEX(ArchetypeDemand!$I$6:$AH$50,,MATCH(AC$166,ArchetypeDemand!$I$4:$AH$4,0)),ArchetypeDemand!$F$6:$F$50,$F217)*'SHWLP-Att'!$R$11</f>
        <v>0.18956270719568721</v>
      </c>
      <c r="AD217" s="1143">
        <f>SUMIFS(INDEX(ArchetypeDemand!$I$6:$AH$50,,MATCH(AD$166,ArchetypeDemand!$I$4:$AH$4,0)),ArchetypeDemand!$F$6:$F$50,$F217)*'SHWLP-Att'!$R$11</f>
        <v>0.20564149729489786</v>
      </c>
      <c r="AE217" s="1143">
        <f>SUMIFS(INDEX(ArchetypeDemand!$I$6:$AH$50,,MATCH(AE$166,ArchetypeDemand!$I$4:$AH$4,0)),ArchetypeDemand!$F$6:$F$50,$F217)*'SHWLP-Att'!$R$11</f>
        <v>0.41939121070988894</v>
      </c>
      <c r="AF217" s="1143">
        <f>SUMIFS(INDEX(ArchetypeDemand!$I$6:$AH$50,,MATCH(AF$166,ArchetypeDemand!$I$4:$AH$4,0)),ArchetypeDemand!$F$6:$F$50,$F217)*'SHWLP-Att'!$R$11</f>
        <v>0.13693812239247491</v>
      </c>
    </row>
    <row r="218" spans="3:32">
      <c r="C218" s="1141" t="s">
        <v>1147</v>
      </c>
      <c r="D218" s="1141" t="s">
        <v>1100</v>
      </c>
      <c r="E218" s="1141" t="s">
        <v>406</v>
      </c>
      <c r="F218" s="1141" t="s">
        <v>1104</v>
      </c>
      <c r="G218" s="1141">
        <f>SUMIFS(INDEX(ArchetypeDemand!$I$6:$AH$50,,MATCH($G$166,ArchetypeDemand!$I$4:$AH$4,0)),ArchetypeDemand!$F$6:$F$50,$F218)*'SHWLP-Att'!$R$11</f>
        <v>0.11349655391186586</v>
      </c>
      <c r="H218" s="1141">
        <f>SUMIFS(INDEX(ArchetypeDemand!$I$6:$AH$50,,MATCH(H$166,ArchetypeDemand!$I$4:$AH$4,0)),ArchetypeDemand!$F$6:$F$50,$F218)*'SHWLP-Att'!$R$11</f>
        <v>3.9692945543518179</v>
      </c>
      <c r="I218" s="1141">
        <f>SUMIFS(INDEX(ArchetypeDemand!$I$6:$AH$50,,MATCH(I$166,ArchetypeDemand!$I$4:$AH$4,0)),ArchetypeDemand!$F$6:$F$50,$F218)*'SHWLP-Att'!$R$11</f>
        <v>0.43692069273391432</v>
      </c>
      <c r="J218" s="1141">
        <f>SUMIFS(INDEX(ArchetypeDemand!$I$6:$AH$50,,MATCH(J$166,ArchetypeDemand!$I$4:$AH$4,0)),ArchetypeDemand!$F$6:$F$50,$F218)*'SHWLP-Att'!$R$11</f>
        <v>0.1611907915709041</v>
      </c>
      <c r="K218" s="1141">
        <f>SUMIFS(INDEX(ArchetypeDemand!$I$6:$AH$50,,MATCH(K$166,ArchetypeDemand!$I$4:$AH$4,0)),ArchetypeDemand!$F$6:$F$50,$F218)*'SHWLP-Att'!$R$11</f>
        <v>0.10200135870935856</v>
      </c>
      <c r="L218" s="1141">
        <f>SUMIFS(INDEX(ArchetypeDemand!$I$6:$AH$50,,MATCH(L$166,ArchetypeDemand!$I$4:$AH$4,0)),ArchetypeDemand!$F$6:$F$50,$F218)*'SHWLP-Att'!$R$11</f>
        <v>6.5139938271329287E-2</v>
      </c>
      <c r="M218" s="1141">
        <f>SUMIFS(INDEX(ArchetypeDemand!$I$6:$AH$50,,MATCH(M$166,ArchetypeDemand!$I$4:$AH$4,0)),ArchetypeDemand!$F$6:$F$50,$F218)*'SHWLP-Att'!$R$11</f>
        <v>0.23292791111381764</v>
      </c>
      <c r="N218" s="1141">
        <f>SUMIFS(INDEX(ArchetypeDemand!$I$6:$AH$50,,MATCH(N$166,ArchetypeDemand!$I$4:$AH$4,0)),ArchetypeDemand!$F$6:$F$50,$F218)*'SHWLP-Att'!$R$11</f>
        <v>0.18374073530274473</v>
      </c>
      <c r="O218" s="1141">
        <f>SUMIFS(INDEX(ArchetypeDemand!$I$6:$AH$50,,MATCH(O$166,ArchetypeDemand!$I$4:$AH$4,0)),ArchetypeDemand!$F$6:$F$50,$F218)*'SHWLP-Att'!$R$11</f>
        <v>9.4925697215438684E-2</v>
      </c>
      <c r="P218" s="1141">
        <f>SUMIFS(INDEX(ArchetypeDemand!$I$6:$AH$50,,MATCH(P$166,ArchetypeDemand!$I$4:$AH$4,0)),ArchetypeDemand!$F$6:$F$50,$F218)*'SHWLP-Att'!$R$11</f>
        <v>0.15484320943668628</v>
      </c>
      <c r="Q218" s="1141">
        <f>SUMIFS(INDEX(ArchetypeDemand!$I$6:$AH$50,,MATCH(Q$166,ArchetypeDemand!$I$4:$AH$4,0)),ArchetypeDemand!$F$6:$F$50,$F218)*'SHWLP-Att'!$R$11</f>
        <v>0.2745097075950873</v>
      </c>
      <c r="R218" s="1141">
        <f>SUMIFS(INDEX(ArchetypeDemand!$I$6:$AH$50,,MATCH(R$166,ArchetypeDemand!$I$4:$AH$4,0)),ArchetypeDemand!$F$6:$F$50,$F218)*'SHWLP-Att'!$R$11</f>
        <v>0.26320586742368984</v>
      </c>
      <c r="S218" s="1141">
        <f>SUMIFS(INDEX(ArchetypeDemand!$I$6:$AH$50,,MATCH(S$166,ArchetypeDemand!$I$4:$AH$4,0)),ArchetypeDemand!$F$6:$F$50,$F218)*'SHWLP-Att'!$R$11</f>
        <v>0.24214085332059421</v>
      </c>
      <c r="T218" s="1141">
        <f>SUMIFS(INDEX(ArchetypeDemand!$I$6:$AH$50,,MATCH(T$166,ArchetypeDemand!$I$4:$AH$4,0)),ArchetypeDemand!$F$6:$F$50,$F218)*'SHWLP-Att'!$R$11</f>
        <v>0.93838350027999284</v>
      </c>
      <c r="U218" s="1141">
        <f>SUMIFS(INDEX(ArchetypeDemand!$I$6:$AH$50,,MATCH(U$166,ArchetypeDemand!$I$4:$AH$4,0)),ArchetypeDemand!$F$6:$F$50,$F218)*'SHWLP-Att'!$R$11</f>
        <v>0.21876303428730179</v>
      </c>
      <c r="V218" s="1141">
        <f>SUMIFS(INDEX(ArchetypeDemand!$I$6:$AH$50,,MATCH(V$166,ArchetypeDemand!$I$4:$AH$4,0)),ArchetypeDemand!$F$6:$F$50,$F218)*'SHWLP-Att'!$R$11</f>
        <v>0.4409741599981894</v>
      </c>
      <c r="W218" s="1141">
        <f>SUMIFS(INDEX(ArchetypeDemand!$I$6:$AH$50,,MATCH(W$166,ArchetypeDemand!$I$4:$AH$4,0)),ArchetypeDemand!$F$6:$F$50,$F218)*'SHWLP-Att'!$R$11</f>
        <v>0.29686261010697435</v>
      </c>
      <c r="X218" s="1141">
        <f>SUMIFS(INDEX(ArchetypeDemand!$I$6:$AH$50,,MATCH(X$166,ArchetypeDemand!$I$4:$AH$4,0)),ArchetypeDemand!$F$6:$F$50,$F218)*'SHWLP-Att'!$R$11</f>
        <v>0.30286669042428127</v>
      </c>
      <c r="Y218" s="1141">
        <f>SUMIFS(INDEX(ArchetypeDemand!$I$6:$AH$50,,MATCH(Y$166,ArchetypeDemand!$I$4:$AH$4,0)),ArchetypeDemand!$F$6:$F$50,$F218)*'SHWLP-Att'!$R$11</f>
        <v>0.36640753123943426</v>
      </c>
      <c r="Z218" s="1141">
        <f>SUMIFS(INDEX(ArchetypeDemand!$I$6:$AH$50,,MATCH(Z$166,ArchetypeDemand!$I$4:$AH$4,0)),ArchetypeDemand!$F$6:$F$50,$F218)*'SHWLP-Att'!$R$11</f>
        <v>2.5544582767318965E-2</v>
      </c>
      <c r="AA218" s="1141">
        <f>SUMIFS(INDEX(ArchetypeDemand!$I$6:$AH$50,,MATCH(AA$166,ArchetypeDemand!$I$4:$AH$4,0)),ArchetypeDemand!$F$6:$F$50,$F218)*'SHWLP-Att'!$R$11</f>
        <v>0.17150680183925926</v>
      </c>
      <c r="AB218" s="1141">
        <f>SUMIFS(INDEX(ArchetypeDemand!$I$6:$AH$50,,MATCH(AB$166,ArchetypeDemand!$I$4:$AH$4,0)),ArchetypeDemand!$F$6:$F$50,$F218)*'SHWLP-Att'!$R$11</f>
        <v>5.0724775426935646E-2</v>
      </c>
      <c r="AC218" s="1141">
        <f>SUMIFS(INDEX(ArchetypeDemand!$I$6:$AH$50,,MATCH(AC$166,ArchetypeDemand!$I$4:$AH$4,0)),ArchetypeDemand!$F$6:$F$50,$F218)*'SHWLP-Att'!$R$11</f>
        <v>0.11519391097605851</v>
      </c>
      <c r="AD218" s="1141">
        <f>SUMIFS(INDEX(ArchetypeDemand!$I$6:$AH$50,,MATCH(AD$166,ArchetypeDemand!$I$4:$AH$4,0)),ArchetypeDemand!$F$6:$F$50,$F218)*'SHWLP-Att'!$R$11</f>
        <v>7.0491166766931679E-2</v>
      </c>
      <c r="AE218" s="1141">
        <f>SUMIFS(INDEX(ArchetypeDemand!$I$6:$AH$50,,MATCH(AE$166,ArchetypeDemand!$I$4:$AH$4,0)),ArchetypeDemand!$F$6:$F$50,$F218)*'SHWLP-Att'!$R$11</f>
        <v>0.1909711603167483</v>
      </c>
      <c r="AF218" s="1141">
        <f>SUMIFS(INDEX(ArchetypeDemand!$I$6:$AH$50,,MATCH(AF$166,ArchetypeDemand!$I$4:$AH$4,0)),ArchetypeDemand!$F$6:$F$50,$F218)*'SHWLP-Att'!$R$11</f>
        <v>9.1849941187763531E-2</v>
      </c>
    </row>
    <row r="219" spans="3:32">
      <c r="C219" s="1143" t="s">
        <v>1147</v>
      </c>
      <c r="D219" s="1143" t="s">
        <v>1100</v>
      </c>
      <c r="E219" s="1143" t="s">
        <v>406</v>
      </c>
      <c r="F219" s="1143" t="s">
        <v>1105</v>
      </c>
      <c r="G219" s="1143">
        <f>SUMIFS(INDEX(ArchetypeDemand!$I$6:$AH$50,,MATCH($G$166,ArchetypeDemand!$I$4:$AH$4,0)),ArchetypeDemand!$F$6:$F$50,$F219)*'SHWLP-Att'!$R$11</f>
        <v>4.0242545431354103E-2</v>
      </c>
      <c r="H219" s="1143">
        <f>SUMIFS(INDEX(ArchetypeDemand!$I$6:$AH$50,,MATCH($H$166,ArchetypeDemand!$I$4:$AH$4,0)),ArchetypeDemand!$F$6:$F$50,$F219)*'SHWLP-Att'!$R$11</f>
        <v>2.0621118172902939</v>
      </c>
      <c r="I219" s="1143">
        <f>SUMIFS(INDEX(ArchetypeDemand!$I$6:$AH$50,,MATCH(I$166,ArchetypeDemand!$I$4:$AH$4,0)),ArchetypeDemand!$F$6:$F$50,$F219)*'SHWLP-Att'!$R$11</f>
        <v>0.13625798976677955</v>
      </c>
      <c r="J219" s="1143">
        <f>SUMIFS(INDEX(ArchetypeDemand!$I$6:$AH$50,,MATCH(J$166,ArchetypeDemand!$I$4:$AH$4,0)),ArchetypeDemand!$F$6:$F$50,$F219)*'SHWLP-Att'!$R$11</f>
        <v>7.5300034695737719E-2</v>
      </c>
      <c r="K219" s="1143">
        <f>SUMIFS(INDEX(ArchetypeDemand!$I$6:$AH$50,,MATCH(K$166,ArchetypeDemand!$I$4:$AH$4,0)),ArchetypeDemand!$F$6:$F$50,$F219)*'SHWLP-Att'!$R$11</f>
        <v>7.9983873448312676E-2</v>
      </c>
      <c r="L219" s="1143">
        <f>SUMIFS(INDEX(ArchetypeDemand!$I$6:$AH$50,,MATCH(L$166,ArchetypeDemand!$I$4:$AH$4,0)),ArchetypeDemand!$F$6:$F$50,$F219)*'SHWLP-Att'!$R$11</f>
        <v>2.6742609886703839E-2</v>
      </c>
      <c r="M219" s="1143">
        <f>SUMIFS(INDEX(ArchetypeDemand!$I$6:$AH$50,,MATCH(M$166,ArchetypeDemand!$I$4:$AH$4,0)),ArchetypeDemand!$F$6:$F$50,$F219)*'SHWLP-Att'!$R$11</f>
        <v>9.3647788439469679E-2</v>
      </c>
      <c r="N219" s="1143">
        <f>SUMIFS(INDEX(ArchetypeDemand!$I$6:$AH$50,,MATCH(N$166,ArchetypeDemand!$I$4:$AH$4,0)),ArchetypeDemand!$F$6:$F$50,$F219)*'SHWLP-Att'!$R$11</f>
        <v>6.4343033226420723E-2</v>
      </c>
      <c r="O219" s="1143">
        <f>SUMIFS(INDEX(ArchetypeDemand!$I$6:$AH$50,,MATCH(O$166,ArchetypeDemand!$I$4:$AH$4,0)),ArchetypeDemand!$F$6:$F$50,$F219)*'SHWLP-Att'!$R$11</f>
        <v>0.11191348467807141</v>
      </c>
      <c r="P219" s="1143">
        <f>SUMIFS(INDEX(ArchetypeDemand!$I$6:$AH$50,,MATCH(P$166,ArchetypeDemand!$I$4:$AH$4,0)),ArchetypeDemand!$F$6:$F$50,$F219)*'SHWLP-Att'!$R$11</f>
        <v>7.6428413698743133E-2</v>
      </c>
      <c r="Q219" s="1143">
        <f>SUMIFS(INDEX(ArchetypeDemand!$I$6:$AH$50,,MATCH(Q$166,ArchetypeDemand!$I$4:$AH$4,0)),ArchetypeDemand!$F$6:$F$50,$F219)*'SHWLP-Att'!$R$11</f>
        <v>0.12009233661203757</v>
      </c>
      <c r="R219" s="1143">
        <f>SUMIFS(INDEX(ArchetypeDemand!$I$6:$AH$50,,MATCH(R$166,ArchetypeDemand!$I$4:$AH$4,0)),ArchetypeDemand!$F$6:$F$50,$F219)*'SHWLP-Att'!$R$11</f>
        <v>0.14151661418781752</v>
      </c>
      <c r="S219" s="1143">
        <f>SUMIFS(INDEX(ArchetypeDemand!$I$6:$AH$50,,MATCH(S$166,ArchetypeDemand!$I$4:$AH$4,0)),ArchetypeDemand!$F$6:$F$50,$F219)*'SHWLP-Att'!$R$11</f>
        <v>0.10425632196837602</v>
      </c>
      <c r="T219" s="1143">
        <f>SUMIFS(INDEX(ArchetypeDemand!$I$6:$AH$50,,MATCH(T$166,ArchetypeDemand!$I$4:$AH$4,0)),ArchetypeDemand!$F$6:$F$50,$F219)*'SHWLP-Att'!$R$11</f>
        <v>0.46379076790689272</v>
      </c>
      <c r="U219" s="1143">
        <f>SUMIFS(INDEX(ArchetypeDemand!$I$6:$AH$50,,MATCH(U$166,ArchetypeDemand!$I$4:$AH$4,0)),ArchetypeDemand!$F$6:$F$50,$F219)*'SHWLP-Att'!$R$11</f>
        <v>0.11162056260451411</v>
      </c>
      <c r="V219" s="1143">
        <f>SUMIFS(INDEX(ArchetypeDemand!$I$6:$AH$50,,MATCH(V$166,ArchetypeDemand!$I$4:$AH$4,0)),ArchetypeDemand!$F$6:$F$50,$F219)*'SHWLP-Att'!$R$11</f>
        <v>0.18501411297956089</v>
      </c>
      <c r="W219" s="1143">
        <f>SUMIFS(INDEX(ArchetypeDemand!$I$6:$AH$50,,MATCH(W$166,ArchetypeDemand!$I$4:$AH$4,0)),ArchetypeDemand!$F$6:$F$50,$F219)*'SHWLP-Att'!$R$11</f>
        <v>0.16707706924028043</v>
      </c>
      <c r="X219" s="1143">
        <f>SUMIFS(INDEX(ArchetypeDemand!$I$6:$AH$50,,MATCH(X$166,ArchetypeDemand!$I$4:$AH$4,0)),ArchetypeDemand!$F$6:$F$50,$F219)*'SHWLP-Att'!$R$11</f>
        <v>0.11394793818314236</v>
      </c>
      <c r="Y219" s="1143">
        <f>SUMIFS(INDEX(ArchetypeDemand!$I$6:$AH$50,,MATCH(Y$166,ArchetypeDemand!$I$4:$AH$4,0)),ArchetypeDemand!$F$6:$F$50,$F219)*'SHWLP-Att'!$R$11</f>
        <v>0.15505817539804631</v>
      </c>
      <c r="Z219" s="1143">
        <f>SUMIFS(INDEX(ArchetypeDemand!$I$6:$AH$50,,MATCH(Z$166,ArchetypeDemand!$I$4:$AH$4,0)),ArchetypeDemand!$F$6:$F$50,$F219)*'SHWLP-Att'!$R$11</f>
        <v>1.6036321403928015E-2</v>
      </c>
      <c r="AA219" s="1143">
        <f>SUMIFS(INDEX(ArchetypeDemand!$I$6:$AH$50,,MATCH(AA$166,ArchetypeDemand!$I$4:$AH$4,0)),ArchetypeDemand!$F$6:$F$50,$F219)*'SHWLP-Att'!$R$11</f>
        <v>6.575312371856018E-2</v>
      </c>
      <c r="AB219" s="1143">
        <f>SUMIFS(INDEX(ArchetypeDemand!$I$6:$AH$50,,MATCH(AB$166,ArchetypeDemand!$I$4:$AH$4,0)),ArchetypeDemand!$F$6:$F$50,$F219)*'SHWLP-Att'!$R$11</f>
        <v>3.5473069301944861E-2</v>
      </c>
      <c r="AC219" s="1143">
        <f>SUMIFS(INDEX(ArchetypeDemand!$I$6:$AH$50,,MATCH(AC$166,ArchetypeDemand!$I$4:$AH$4,0)),ArchetypeDemand!$F$6:$F$50,$F219)*'SHWLP-Att'!$R$11</f>
        <v>6.2260345349986181E-2</v>
      </c>
      <c r="AD219" s="1143">
        <f>SUMIFS(INDEX(ArchetypeDemand!$I$6:$AH$50,,MATCH(AD$166,ArchetypeDemand!$I$4:$AH$4,0)),ArchetypeDemand!$F$6:$F$50,$F219)*'SHWLP-Att'!$R$11</f>
        <v>3.7274106168125751E-2</v>
      </c>
      <c r="AE219" s="1143">
        <f>SUMIFS(INDEX(ArchetypeDemand!$I$6:$AH$50,,MATCH(AE$166,ArchetypeDemand!$I$4:$AH$4,0)),ArchetypeDemand!$F$6:$F$50,$F219)*'SHWLP-Att'!$R$11</f>
        <v>8.5168956314513641E-2</v>
      </c>
      <c r="AF219" s="1143">
        <f>SUMIFS(INDEX(ArchetypeDemand!$I$6:$AH$50,,MATCH(AF$166,ArchetypeDemand!$I$4:$AH$4,0)),ArchetypeDemand!$F$6:$F$50,$F219)*'SHWLP-Att'!$R$11</f>
        <v>3.6129612450063464E-2</v>
      </c>
    </row>
    <row r="220" spans="3:32">
      <c r="C220" s="1141" t="s">
        <v>1147</v>
      </c>
      <c r="D220" s="1141" t="s">
        <v>1100</v>
      </c>
      <c r="E220" s="1141" t="s">
        <v>406</v>
      </c>
      <c r="F220" s="1141" t="s">
        <v>1106</v>
      </c>
      <c r="G220" s="1141">
        <f>SUMIFS(INDEX(ArchetypeDemand!$I$6:$AH$50,,MATCH($G$166,ArchetypeDemand!$I$4:$AH$4,0)),ArchetypeDemand!$F$6:$F$50,$F220)*'SHWLP-Att'!$R$11</f>
        <v>2.027847015876828E-2</v>
      </c>
      <c r="H220" s="1141">
        <f>SUMIFS(INDEX(ArchetypeDemand!$I$6:$AH$50,,MATCH($H$166,ArchetypeDemand!$I$4:$AH$4,0)),ArchetypeDemand!$F$6:$F$50,$F220)*'SHWLP-Att'!$R$11</f>
        <v>0.95457047424224473</v>
      </c>
      <c r="I220" s="1141">
        <f>SUMIFS(INDEX(ArchetypeDemand!$I$6:$AH$50,,MATCH(I$166,ArchetypeDemand!$I$4:$AH$4,0)),ArchetypeDemand!$F$6:$F$50,$F220)*'SHWLP-Att'!$R$11</f>
        <v>4.8137859158482704E-2</v>
      </c>
      <c r="J220" s="1141">
        <f>SUMIFS(INDEX(ArchetypeDemand!$I$6:$AH$50,,MATCH(J$166,ArchetypeDemand!$I$4:$AH$4,0)),ArchetypeDemand!$F$6:$F$50,$F220)*'SHWLP-Att'!$R$11</f>
        <v>3.4313939861348834E-2</v>
      </c>
      <c r="K220" s="1141">
        <f>SUMIFS(INDEX(ArchetypeDemand!$I$6:$AH$50,,MATCH(K$166,ArchetypeDemand!$I$4:$AH$4,0)),ArchetypeDemand!$F$6:$F$50,$F220)*'SHWLP-Att'!$R$11</f>
        <v>3.6046325427376E-2</v>
      </c>
      <c r="L220" s="1141">
        <f>SUMIFS(INDEX(ArchetypeDemand!$I$6:$AH$50,,MATCH(L$166,ArchetypeDemand!$I$4:$AH$4,0)),ArchetypeDemand!$F$6:$F$50,$F220)*'SHWLP-Att'!$R$11</f>
        <v>1.2648531703170734E-2</v>
      </c>
      <c r="M220" s="1141">
        <f>SUMIFS(INDEX(ArchetypeDemand!$I$6:$AH$50,,MATCH(M$166,ArchetypeDemand!$I$4:$AH$4,0)),ArchetypeDemand!$F$6:$F$50,$F220)*'SHWLP-Att'!$R$11</f>
        <v>4.2190049834181446E-2</v>
      </c>
      <c r="N220" s="1141">
        <f>SUMIFS(INDEX(ArchetypeDemand!$I$6:$AH$50,,MATCH(N$166,ArchetypeDemand!$I$4:$AH$4,0)),ArchetypeDemand!$F$6:$F$50,$F220)*'SHWLP-Att'!$R$11</f>
        <v>3.1580438880159253E-2</v>
      </c>
      <c r="O220" s="1141">
        <f>SUMIFS(INDEX(ArchetypeDemand!$I$6:$AH$50,,MATCH(O$166,ArchetypeDemand!$I$4:$AH$4,0)),ArchetypeDemand!$F$6:$F$50,$F220)*'SHWLP-Att'!$R$11</f>
        <v>5.4052051017467795E-2</v>
      </c>
      <c r="P220" s="1141">
        <f>SUMIFS(INDEX(ArchetypeDemand!$I$6:$AH$50,,MATCH(P$166,ArchetypeDemand!$I$4:$AH$4,0)),ArchetypeDemand!$F$6:$F$50,$F220)*'SHWLP-Att'!$R$11</f>
        <v>3.4525211633714414E-2</v>
      </c>
      <c r="Q220" s="1141">
        <f>SUMIFS(INDEX(ArchetypeDemand!$I$6:$AH$50,,MATCH(Q$166,ArchetypeDemand!$I$4:$AH$4,0)),ArchetypeDemand!$F$6:$F$50,$F220)*'SHWLP-Att'!$R$11</f>
        <v>4.8996948798727236E-2</v>
      </c>
      <c r="R220" s="1141">
        <f>SUMIFS(INDEX(ArchetypeDemand!$I$6:$AH$50,,MATCH(R$166,ArchetypeDemand!$I$4:$AH$4,0)),ArchetypeDemand!$F$6:$F$50,$F220)*'SHWLP-Att'!$R$11</f>
        <v>5.6944932402269201E-2</v>
      </c>
      <c r="S220" s="1141">
        <f>SUMIFS(INDEX(ArchetypeDemand!$I$6:$AH$50,,MATCH(S$166,ArchetypeDemand!$I$4:$AH$4,0)),ArchetypeDemand!$F$6:$F$50,$F220)*'SHWLP-Att'!$R$11</f>
        <v>3.8863207678424418E-2</v>
      </c>
      <c r="T220" s="1141">
        <f>SUMIFS(INDEX(ArchetypeDemand!$I$6:$AH$50,,MATCH(T$166,ArchetypeDemand!$I$4:$AH$4,0)),ArchetypeDemand!$F$6:$F$50,$F220)*'SHWLP-Att'!$R$11</f>
        <v>0.20424631894361236</v>
      </c>
      <c r="U220" s="1141">
        <f>SUMIFS(INDEX(ArchetypeDemand!$I$6:$AH$50,,MATCH(U$166,ArchetypeDemand!$I$4:$AH$4,0)),ArchetypeDemand!$F$6:$F$50,$F220)*'SHWLP-Att'!$R$11</f>
        <v>4.279064658538579E-2</v>
      </c>
      <c r="V220" s="1141">
        <f>SUMIFS(INDEX(ArchetypeDemand!$I$6:$AH$50,,MATCH(V$166,ArchetypeDemand!$I$4:$AH$4,0)),ArchetypeDemand!$F$6:$F$50,$F220)*'SHWLP-Att'!$R$11</f>
        <v>7.6313848342149632E-2</v>
      </c>
      <c r="W220" s="1141">
        <f>SUMIFS(INDEX(ArchetypeDemand!$I$6:$AH$50,,MATCH(W$166,ArchetypeDemand!$I$4:$AH$4,0)),ArchetypeDemand!$F$6:$F$50,$F220)*'SHWLP-Att'!$R$11</f>
        <v>8.06452263842585E-2</v>
      </c>
      <c r="X220" s="1141">
        <f>SUMIFS(INDEX(ArchetypeDemand!$I$6:$AH$50,,MATCH(X$166,ArchetypeDemand!$I$4:$AH$4,0)),ArchetypeDemand!$F$6:$F$50,$F220)*'SHWLP-Att'!$R$11</f>
        <v>5.0333422018398188E-2</v>
      </c>
      <c r="Y220" s="1141">
        <f>SUMIFS(INDEX(ArchetypeDemand!$I$6:$AH$50,,MATCH(Y$166,ArchetypeDemand!$I$4:$AH$4,0)),ArchetypeDemand!$F$6:$F$50,$F220)*'SHWLP-Att'!$R$11</f>
        <v>7.0106546375320336E-2</v>
      </c>
      <c r="Z220" s="1141">
        <f>SUMIFS(INDEX(ArchetypeDemand!$I$6:$AH$50,,MATCH(Z$166,ArchetypeDemand!$I$4:$AH$4,0)),ArchetypeDemand!$F$6:$F$50,$F220)*'SHWLP-Att'!$R$11</f>
        <v>1.1920805291415518E-2</v>
      </c>
      <c r="AA220" s="1141">
        <f>SUMIFS(INDEX(ArchetypeDemand!$I$6:$AH$50,,MATCH(AA$166,ArchetypeDemand!$I$4:$AH$4,0)),ArchetypeDemand!$F$6:$F$50,$F220)*'SHWLP-Att'!$R$11</f>
        <v>3.4779243097434936E-2</v>
      </c>
      <c r="AB220" s="1141">
        <f>SUMIFS(INDEX(ArchetypeDemand!$I$6:$AH$50,,MATCH(AB$166,ArchetypeDemand!$I$4:$AH$4,0)),ArchetypeDemand!$F$6:$F$50,$F220)*'SHWLP-Att'!$R$11</f>
        <v>1.8764739558275182E-2</v>
      </c>
      <c r="AC220" s="1141">
        <f>SUMIFS(INDEX(ArchetypeDemand!$I$6:$AH$50,,MATCH(AC$166,ArchetypeDemand!$I$4:$AH$4,0)),ArchetypeDemand!$F$6:$F$50,$F220)*'SHWLP-Att'!$R$11</f>
        <v>2.6016806598285945E-2</v>
      </c>
      <c r="AD220" s="1141">
        <f>SUMIFS(INDEX(ArchetypeDemand!$I$6:$AH$50,,MATCH(AD$166,ArchetypeDemand!$I$4:$AH$4,0)),ArchetypeDemand!$F$6:$F$50,$F220)*'SHWLP-Att'!$R$11</f>
        <v>1.6735312973444213E-2</v>
      </c>
      <c r="AE220" s="1141">
        <f>SUMIFS(INDEX(ArchetypeDemand!$I$6:$AH$50,,MATCH(AE$166,ArchetypeDemand!$I$4:$AH$4,0)),ArchetypeDemand!$F$6:$F$50,$F220)*'SHWLP-Att'!$R$11</f>
        <v>3.8448739083286311E-2</v>
      </c>
      <c r="AF220" s="1141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45" t="s">
        <v>1147</v>
      </c>
      <c r="D221" s="1145" t="s">
        <v>1100</v>
      </c>
      <c r="E221" s="1145" t="s">
        <v>406</v>
      </c>
      <c r="F221" s="1145" t="s">
        <v>1107</v>
      </c>
      <c r="G221" s="1145">
        <f>SUMIFS(INDEX(ArchetypeDemand!$I$6:$AH$50,,MATCH($G$166,ArchetypeDemand!$I$4:$AH$4,0)),ArchetypeDemand!$F$6:$F$50,$F221)*'SHWLP-Att'!$R$11</f>
        <v>1.9020890614038461E-2</v>
      </c>
      <c r="H221" s="1145">
        <f>SUMIFS(INDEX(ArchetypeDemand!$I$6:$AH$50,,MATCH($H$166,ArchetypeDemand!$I$4:$AH$4,0)),ArchetypeDemand!$F$6:$F$50,$F221)*'SHWLP-Att'!$R$11</f>
        <v>0.80966282894277042</v>
      </c>
      <c r="I221" s="1145">
        <f>SUMIFS(INDEX(ArchetypeDemand!$I$6:$AH$50,,MATCH(I$166,ArchetypeDemand!$I$4:$AH$4,0)),ArchetypeDemand!$F$6:$F$50,$F221)*'SHWLP-Att'!$R$11</f>
        <v>5.1917277852743748E-2</v>
      </c>
      <c r="J221" s="1145">
        <f>SUMIFS(INDEX(ArchetypeDemand!$I$6:$AH$50,,MATCH(J$166,ArchetypeDemand!$I$4:$AH$4,0)),ArchetypeDemand!$F$6:$F$50,$F221)*'SHWLP-Att'!$R$11</f>
        <v>3.6220269853645987E-2</v>
      </c>
      <c r="K221" s="1145">
        <f>SUMIFS(INDEX(ArchetypeDemand!$I$6:$AH$50,,MATCH(K$166,ArchetypeDemand!$I$4:$AH$4,0)),ArchetypeDemand!$F$6:$F$50,$F221)*'SHWLP-Att'!$R$11</f>
        <v>4.023549297704402E-2</v>
      </c>
      <c r="L221" s="1145">
        <f>SUMIFS(INDEX(ArchetypeDemand!$I$6:$AH$50,,MATCH(L$166,ArchetypeDemand!$I$4:$AH$4,0)),ArchetypeDemand!$F$6:$F$50,$F221)*'SHWLP-Att'!$R$11</f>
        <v>1.1564371842898958E-2</v>
      </c>
      <c r="M221" s="1145">
        <f>SUMIFS(INDEX(ArchetypeDemand!$I$6:$AH$50,,MATCH(M$166,ArchetypeDemand!$I$4:$AH$4,0)),ArchetypeDemand!$F$6:$F$50,$F221)*'SHWLP-Att'!$R$11</f>
        <v>6.2049382915124594E-2</v>
      </c>
      <c r="N221" s="1145">
        <f>SUMIFS(INDEX(ArchetypeDemand!$I$6:$AH$50,,MATCH(N$166,ArchetypeDemand!$I$4:$AH$4,0)),ArchetypeDemand!$F$6:$F$50,$F221)*'SHWLP-Att'!$R$11</f>
        <v>2.9807205681005925E-2</v>
      </c>
      <c r="O221" s="1145">
        <f>SUMIFS(INDEX(ArchetypeDemand!$I$6:$AH$50,,MATCH(O$166,ArchetypeDemand!$I$4:$AH$4,0)),ArchetypeDemand!$F$6:$F$50,$F221)*'SHWLP-Att'!$R$11</f>
        <v>5.2198837839726044E-2</v>
      </c>
      <c r="P221" s="1145">
        <f>SUMIFS(INDEX(ArchetypeDemand!$I$6:$AH$50,,MATCH(P$166,ArchetypeDemand!$I$4:$AH$4,0)),ArchetypeDemand!$F$6:$F$50,$F221)*'SHWLP-Att'!$R$11</f>
        <v>4.8335296287200173E-2</v>
      </c>
      <c r="Q221" s="1145">
        <f>SUMIFS(INDEX(ArchetypeDemand!$I$6:$AH$50,,MATCH(Q$166,ArchetypeDemand!$I$4:$AH$4,0)),ArchetypeDemand!$F$6:$F$50,$F221)*'SHWLP-Att'!$R$11</f>
        <v>5.8144253472796462E-2</v>
      </c>
      <c r="R221" s="1145">
        <f>SUMIFS(INDEX(ArchetypeDemand!$I$6:$AH$50,,MATCH(R$166,ArchetypeDemand!$I$4:$AH$4,0)),ArchetypeDemand!$F$6:$F$50,$F221)*'SHWLP-Att'!$R$11</f>
        <v>6.2301138915353937E-2</v>
      </c>
      <c r="S221" s="1145">
        <f>SUMIFS(INDEX(ArchetypeDemand!$I$6:$AH$50,,MATCH(S$166,ArchetypeDemand!$I$4:$AH$4,0)),ArchetypeDemand!$F$6:$F$50,$F221)*'SHWLP-Att'!$R$11</f>
        <v>3.8242106185846864E-2</v>
      </c>
      <c r="T221" s="1145">
        <f>SUMIFS(INDEX(ArchetypeDemand!$I$6:$AH$50,,MATCH(T$166,ArchetypeDemand!$I$4:$AH$4,0)),ArchetypeDemand!$F$6:$F$50,$F221)*'SHWLP-Att'!$R$11</f>
        <v>0.24448115906544962</v>
      </c>
      <c r="U221" s="1145">
        <f>SUMIFS(INDEX(ArchetypeDemand!$I$6:$AH$50,,MATCH(U$166,ArchetypeDemand!$I$4:$AH$4,0)),ArchetypeDemand!$F$6:$F$50,$F221)*'SHWLP-Att'!$R$11</f>
        <v>4.7932158384405017E-2</v>
      </c>
      <c r="V221" s="1145">
        <f>SUMIFS(INDEX(ArchetypeDemand!$I$6:$AH$50,,MATCH(V$166,ArchetypeDemand!$I$4:$AH$4,0)),ArchetypeDemand!$F$6:$F$50,$F221)*'SHWLP-Att'!$R$11</f>
        <v>8.1502832168462269E-2</v>
      </c>
      <c r="W221" s="1145">
        <f>SUMIFS(INDEX(ArchetypeDemand!$I$6:$AH$50,,MATCH(W$166,ArchetypeDemand!$I$4:$AH$4,0)),ArchetypeDemand!$F$6:$F$50,$F221)*'SHWLP-Att'!$R$11</f>
        <v>0.10039320323234002</v>
      </c>
      <c r="X221" s="1145">
        <f>SUMIFS(INDEX(ArchetypeDemand!$I$6:$AH$50,,MATCH(X$166,ArchetypeDemand!$I$4:$AH$4,0)),ArchetypeDemand!$F$6:$F$50,$F221)*'SHWLP-Att'!$R$11</f>
        <v>5.6973969091571181E-2</v>
      </c>
      <c r="Y221" s="1145">
        <f>SUMIFS(INDEX(ArchetypeDemand!$I$6:$AH$50,,MATCH(Y$166,ArchetypeDemand!$I$4:$AH$4,0)),ArchetypeDemand!$F$6:$F$50,$F221)*'SHWLP-Att'!$R$11</f>
        <v>6.7618064313038462E-2</v>
      </c>
      <c r="Z221" s="1145">
        <f>SUMIFS(INDEX(ArchetypeDemand!$I$6:$AH$50,,MATCH(Z$166,ArchetypeDemand!$I$4:$AH$4,0)),ArchetypeDemand!$F$6:$F$50,$F221)*'SHWLP-Att'!$R$11</f>
        <v>1.1282190722232542E-2</v>
      </c>
      <c r="AA221" s="1145">
        <f>SUMIFS(INDEX(ArchetypeDemand!$I$6:$AH$50,,MATCH(AA$166,ArchetypeDemand!$I$4:$AH$4,0)),ArchetypeDemand!$F$6:$F$50,$F221)*'SHWLP-Att'!$R$11</f>
        <v>4.9469712192025762E-2</v>
      </c>
      <c r="AB221" s="1145">
        <f>SUMIFS(INDEX(ArchetypeDemand!$I$6:$AH$50,,MATCH(AB$166,ArchetypeDemand!$I$4:$AH$4,0)),ArchetypeDemand!$F$6:$F$50,$F221)*'SHWLP-Att'!$R$11</f>
        <v>1.8164953362348579E-2</v>
      </c>
      <c r="AC221" s="1145">
        <f>SUMIFS(INDEX(ArchetypeDemand!$I$6:$AH$50,,MATCH(AC$166,ArchetypeDemand!$I$4:$AH$4,0)),ArchetypeDemand!$F$6:$F$50,$F221)*'SHWLP-Att'!$R$11</f>
        <v>3.1580148889743316E-2</v>
      </c>
      <c r="AD221" s="1145">
        <f>SUMIFS(INDEX(ArchetypeDemand!$I$6:$AH$50,,MATCH(AD$166,ArchetypeDemand!$I$4:$AH$4,0)),ArchetypeDemand!$F$6:$F$50,$F221)*'SHWLP-Att'!$R$11</f>
        <v>2.2736359544729766E-2</v>
      </c>
      <c r="AE221" s="1145">
        <f>SUMIFS(INDEX(ArchetypeDemand!$I$6:$AH$50,,MATCH(AE$166,ArchetypeDemand!$I$4:$AH$4,0)),ArchetypeDemand!$F$6:$F$50,$F221)*'SHWLP-Att'!$R$11</f>
        <v>4.8538124516489103E-2</v>
      </c>
      <c r="AF221" s="1145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8" t="s">
        <v>1148</v>
      </c>
      <c r="D222" s="1148" t="s">
        <v>1100</v>
      </c>
      <c r="E222" s="1148" t="s">
        <v>406</v>
      </c>
      <c r="F222" s="1148" t="s">
        <v>936</v>
      </c>
      <c r="G222" s="1136">
        <f>SUM(ArchetypeDemand!I6:I46)*'SHWLP-Att'!$R$37</f>
        <v>0.47653707299936554</v>
      </c>
      <c r="H222" s="1149">
        <f>SUM(ArchetypeDemand!J6:J46)*'SHWLP-Att'!$R$37</f>
        <v>15.840224877048351</v>
      </c>
      <c r="I222" s="1149">
        <f>SUM(ArchetypeDemand!K6:K46)*'SHWLP-Att'!$R$37</f>
        <v>2.015790442762174</v>
      </c>
      <c r="J222" s="1149">
        <f>SUM(ArchetypeDemand!L6:L46)*'SHWLP-Att'!$R$37</f>
        <v>0.66102825943755994</v>
      </c>
      <c r="K222" s="1149">
        <f>SUM(ArchetypeDemand!M6:M46)*'SHWLP-Att'!$R$37</f>
        <v>0.60829490138629017</v>
      </c>
      <c r="L222" s="1149">
        <f>SUM(ArchetypeDemand!N6:N46)*'SHWLP-Att'!$R$37</f>
        <v>0.25082447333856073</v>
      </c>
      <c r="M222" s="1149">
        <f>SUM(ArchetypeDemand!O6:O46)*'SHWLP-Att'!$R$37</f>
        <v>1.2836189240971545</v>
      </c>
      <c r="N222" s="1149">
        <f>SUM(ArchetypeDemand!P6:P46)*'SHWLP-Att'!$R$37</f>
        <v>1.4323204284630759</v>
      </c>
      <c r="O222" s="1149">
        <f>SUM(ArchetypeDemand!Q6:Q46)*'SHWLP-Att'!$R$37</f>
        <v>0.54110970717068407</v>
      </c>
      <c r="P222" s="1149">
        <f>SUM(ArchetypeDemand!R6:R46)*'SHWLP-Att'!$R$37</f>
        <v>0.64812081081570627</v>
      </c>
      <c r="Q222" s="1149">
        <f>SUM(ArchetypeDemand!S6:S46)*'SHWLP-Att'!$R$37</f>
        <v>0.97161070610898881</v>
      </c>
      <c r="R222" s="1149">
        <f>SUM(ArchetypeDemand!T6:T46)*'SHWLP-Att'!$R$37</f>
        <v>1.2243144561030135</v>
      </c>
      <c r="S222" s="1149">
        <f>SUM(ArchetypeDemand!U6:U46)*'SHWLP-Att'!$R$37</f>
        <v>0.79898677592336953</v>
      </c>
      <c r="T222" s="1149">
        <f>SUM(ArchetypeDemand!V6:V46)*'SHWLP-Att'!$R$37</f>
        <v>4.832655376060214</v>
      </c>
      <c r="U222" s="1149">
        <f>SUM(ArchetypeDemand!W6:W46)*'SHWLP-Att'!$R$37</f>
        <v>0.82898828763028787</v>
      </c>
      <c r="V222" s="1149">
        <f>SUM(ArchetypeDemand!X6:X46)*'SHWLP-Att'!$R$37</f>
        <v>1.675022256596441</v>
      </c>
      <c r="W222" s="1149">
        <f>SUM(ArchetypeDemand!Y6:Y46)*'SHWLP-Att'!$R$37</f>
        <v>1.1602059248348406</v>
      </c>
      <c r="X222" s="1149">
        <f>SUM(ArchetypeDemand!Z6:Z46)*'SHWLP-Att'!$R$37</f>
        <v>1.1504290172375744</v>
      </c>
      <c r="Y222" s="1149">
        <f>SUM(ArchetypeDemand!AA6:AA46)*'SHWLP-Att'!$R$37</f>
        <v>1.458008650904848</v>
      </c>
      <c r="Z222" s="1149">
        <f>SUM(ArchetypeDemand!AB6:AB46)*'SHWLP-Att'!$R$37</f>
        <v>0.14468225151029346</v>
      </c>
      <c r="AA222" s="1149">
        <f>SUM(ArchetypeDemand!AC6:AC46)*'SHWLP-Att'!$R$37</f>
        <v>0.66162328202800225</v>
      </c>
      <c r="AB222" s="1149">
        <f>SUM(ArchetypeDemand!AD6:AD46)*'SHWLP-Att'!$R$37</f>
        <v>0.28390736598273203</v>
      </c>
      <c r="AC222" s="1149">
        <f>SUM(ArchetypeDemand!AE6:AE46)*'SHWLP-Att'!$R$37</f>
        <v>0.46978299299443588</v>
      </c>
      <c r="AD222" s="1149">
        <f>SUM(ArchetypeDemand!AF6:AF46)*'SHWLP-Att'!$R$37</f>
        <v>0.40728214914335858</v>
      </c>
      <c r="AE222" s="1149">
        <f>SUM(ArchetypeDemand!AG6:AG46)*'SHWLP-Att'!$R$37</f>
        <v>0.8392871736484363</v>
      </c>
      <c r="AF222" s="1149">
        <f>SUM(ArchetypeDemand!AH6:AH46)*'SHWLP-Att'!$R$37</f>
        <v>0.34979802647657526</v>
      </c>
    </row>
    <row r="223" spans="3:32" ht="15">
      <c r="C223" s="1144" t="s">
        <v>1149</v>
      </c>
      <c r="D223" s="1144"/>
      <c r="E223" s="1144"/>
      <c r="F223" s="1144"/>
      <c r="G223" s="1144"/>
      <c r="H223" s="1144"/>
      <c r="I223" s="1144"/>
      <c r="J223" s="1144"/>
      <c r="K223" s="1144"/>
      <c r="L223" s="1144"/>
      <c r="M223" s="1144"/>
      <c r="N223" s="1144"/>
      <c r="O223" s="1144"/>
      <c r="P223" s="1144"/>
      <c r="Q223" s="1144"/>
      <c r="R223" s="1144"/>
      <c r="S223" s="1144"/>
      <c r="T223" s="1144"/>
      <c r="U223" s="1144"/>
      <c r="V223" s="1144"/>
      <c r="W223" s="1144"/>
      <c r="X223" s="1144"/>
      <c r="Y223" s="1144"/>
      <c r="Z223" s="1144"/>
      <c r="AA223" s="1144"/>
      <c r="AB223" s="1144"/>
      <c r="AC223" s="1144"/>
      <c r="AD223" s="1144"/>
      <c r="AE223" s="1144"/>
      <c r="AF223" s="1144"/>
    </row>
    <row r="224" spans="3:32">
      <c r="C224" s="1152" t="s">
        <v>1150</v>
      </c>
      <c r="D224" s="1141" t="s">
        <v>1100</v>
      </c>
      <c r="E224" s="1141" t="s">
        <v>406</v>
      </c>
      <c r="F224" s="1141" t="s">
        <v>1102</v>
      </c>
      <c r="G224" s="1141">
        <f>SUMIFS(INDEX(ArchetypeDemand!$I$6:$AH$50,,MATCH($G$166,ArchetypeDemand!$I$4:$AH$4,0)),ArchetypeDemand!$F$6:$F$50,$F224)*'SHWLP-Att'!$R$12</f>
        <v>4.3857352393376417E-2</v>
      </c>
      <c r="H224" s="1141">
        <f>SUMIFS(INDEX(ArchetypeDemand!$I$6:$AH$50,,MATCH(H$166,ArchetypeDemand!$I$4:$AH$4,0)),ArchetypeDemand!$F$6:$F$50,$F224)*'SHWLP-Att'!$R$12</f>
        <v>1.6699942706131066</v>
      </c>
      <c r="I224" s="1141">
        <f>SUMIFS(INDEX(ArchetypeDemand!$I$6:$AH$50,,MATCH(I$166,ArchetypeDemand!$I$4:$AH$4,0)),ArchetypeDemand!$F$6:$F$50,$F224)*'SHWLP-Att'!$R$12</f>
        <v>0.33674729879802046</v>
      </c>
      <c r="J224" s="1141">
        <f>SUMIFS(INDEX(ArchetypeDemand!$I$6:$AH$50,,MATCH(J$166,ArchetypeDemand!$I$4:$AH$4,0)),ArchetypeDemand!$F$6:$F$50,$F224)*'SHWLP-Att'!$R$12</f>
        <v>5.2309707118873366E-2</v>
      </c>
      <c r="K224" s="1141">
        <f>SUMIFS(INDEX(ArchetypeDemand!$I$6:$AH$50,,MATCH(K$166,ArchetypeDemand!$I$4:$AH$4,0)),ArchetypeDemand!$F$6:$F$50,$F224)*'SHWLP-Att'!$R$12</f>
        <v>5.00795802885389E-2</v>
      </c>
      <c r="L224" s="1141">
        <f>SUMIFS(INDEX(ArchetypeDemand!$I$6:$AH$50,,MATCH(L$166,ArchetypeDemand!$I$4:$AH$4,0)),ArchetypeDemand!$F$6:$F$50,$F224)*'SHWLP-Att'!$R$12</f>
        <v>1.9813916792296719E-2</v>
      </c>
      <c r="M224" s="1141">
        <f>SUMIFS(INDEX(ArchetypeDemand!$I$6:$AH$50,,MATCH(M$166,ArchetypeDemand!$I$4:$AH$4,0)),ArchetypeDemand!$F$6:$F$50,$F224)*'SHWLP-Att'!$R$12</f>
        <v>0.16387255477520965</v>
      </c>
      <c r="N224" s="1141">
        <f>SUMIFS(INDEX(ArchetypeDemand!$I$6:$AH$50,,MATCH(N$166,ArchetypeDemand!$I$4:$AH$4,0)),ArchetypeDemand!$F$6:$F$50,$F224)*'SHWLP-Att'!$R$12</f>
        <v>0.29667751344914534</v>
      </c>
      <c r="O224" s="1141">
        <f>SUMIFS(INDEX(ArchetypeDemand!$I$6:$AH$50,,MATCH(O$166,ArchetypeDemand!$I$4:$AH$4,0)),ArchetypeDemand!$F$6:$F$50,$F224)*'SHWLP-Att'!$R$12</f>
        <v>2.3114034218088261E-2</v>
      </c>
      <c r="P224" s="1141">
        <f>SUMIFS(INDEX(ArchetypeDemand!$I$6:$AH$50,,MATCH(P$166,ArchetypeDemand!$I$4:$AH$4,0)),ArchetypeDemand!$F$6:$F$50,$F224)*'SHWLP-Att'!$R$12</f>
        <v>4.1045864797635931E-2</v>
      </c>
      <c r="Q224" s="1141">
        <f>SUMIFS(INDEX(ArchetypeDemand!$I$6:$AH$50,,MATCH(Q$166,ArchetypeDemand!$I$4:$AH$4,0)),ArchetypeDemand!$F$6:$F$50,$F224)*'SHWLP-Att'!$R$12</f>
        <v>6.4272357771964855E-2</v>
      </c>
      <c r="R224" s="1141">
        <f>SUMIFS(INDEX(ArchetypeDemand!$I$6:$AH$50,,MATCH(R$166,ArchetypeDemand!$I$4:$AH$4,0)),ArchetypeDemand!$F$6:$F$50,$F224)*'SHWLP-Att'!$R$12</f>
        <v>0.16427862684774663</v>
      </c>
      <c r="S224" s="1141">
        <f>SUMIFS(INDEX(ArchetypeDemand!$I$6:$AH$50,,MATCH(S$166,ArchetypeDemand!$I$4:$AH$4,0)),ArchetypeDemand!$F$6:$F$50,$F224)*'SHWLP-Att'!$R$12</f>
        <v>4.7498859901113112E-2</v>
      </c>
      <c r="T224" s="1141">
        <f>SUMIFS(INDEX(ArchetypeDemand!$I$6:$AH$50,,MATCH(T$166,ArchetypeDemand!$I$4:$AH$4,0)),ArchetypeDemand!$F$6:$F$50,$F224)*'SHWLP-Att'!$R$12</f>
        <v>0.57619287856136392</v>
      </c>
      <c r="U224" s="1141">
        <f>SUMIFS(INDEX(ArchetypeDemand!$I$6:$AH$50,,MATCH(U$166,ArchetypeDemand!$I$4:$AH$4,0)),ArchetypeDemand!$F$6:$F$50,$F224)*'SHWLP-Att'!$R$12</f>
        <v>6.2807185739321855E-2</v>
      </c>
      <c r="V224" s="1141">
        <f>SUMIFS(INDEX(ArchetypeDemand!$I$6:$AH$50,,MATCH(V$166,ArchetypeDemand!$I$4:$AH$4,0)),ArchetypeDemand!$F$6:$F$50,$F224)*'SHWLP-Att'!$R$12</f>
        <v>0.12369268088574016</v>
      </c>
      <c r="W224" s="1141">
        <f>SUMIFS(INDEX(ArchetypeDemand!$I$6:$AH$50,,MATCH(W$166,ArchetypeDemand!$I$4:$AH$4,0)),ArchetypeDemand!$F$6:$F$50,$F224)*'SHWLP-Att'!$R$12</f>
        <v>5.3524748683359477E-2</v>
      </c>
      <c r="X224" s="1141">
        <f>SUMIFS(INDEX(ArchetypeDemand!$I$6:$AH$50,,MATCH(X$166,ArchetypeDemand!$I$4:$AH$4,0)),ArchetypeDemand!$F$6:$F$50,$F224)*'SHWLP-Att'!$R$12</f>
        <v>0.10407518658800184</v>
      </c>
      <c r="Y224" s="1141">
        <f>SUMIFS(INDEX(ArchetypeDemand!$I$6:$AH$50,,MATCH(Y$166,ArchetypeDemand!$I$4:$AH$4,0)),ArchetypeDemand!$F$6:$F$50,$F224)*'SHWLP-Att'!$R$12</f>
        <v>0.10083975220538417</v>
      </c>
      <c r="Z224" s="1141">
        <f>SUMIFS(INDEX(ArchetypeDemand!$I$6:$AH$50,,MATCH(Z$166,ArchetypeDemand!$I$4:$AH$4,0)),ArchetypeDemand!$F$6:$F$50,$F224)*'SHWLP-Att'!$R$12</f>
        <v>7.9472035276103425E-3</v>
      </c>
      <c r="AA224" s="1141">
        <f>SUMIFS(INDEX(ArchetypeDemand!$I$6:$AH$50,,MATCH(AA$166,ArchetypeDemand!$I$4:$AH$4,0)),ArchetypeDemand!$F$6:$F$50,$F224)*'SHWLP-Att'!$R$12</f>
        <v>4.0402941231199592E-2</v>
      </c>
      <c r="AB224" s="1141">
        <f>SUMIFS(INDEX(ArchetypeDemand!$I$6:$AH$50,,MATCH(AB$166,ArchetypeDemand!$I$4:$AH$4,0)),ArchetypeDemand!$F$6:$F$50,$F224)*'SHWLP-Att'!$R$12</f>
        <v>1.0221581342941636E-2</v>
      </c>
      <c r="AC224" s="1141">
        <f>SUMIFS(INDEX(ArchetypeDemand!$I$6:$AH$50,,MATCH(AC$166,ArchetypeDemand!$I$4:$AH$4,0)),ArchetypeDemand!$F$6:$F$50,$F224)*'SHWLP-Att'!$R$12</f>
        <v>3.1888489118002745E-2</v>
      </c>
      <c r="AD224" s="1141">
        <f>SUMIFS(INDEX(ArchetypeDemand!$I$6:$AH$50,,MATCH(AD$166,ArchetypeDemand!$I$4:$AH$4,0)),ArchetypeDemand!$F$6:$F$50,$F224)*'SHWLP-Att'!$R$12</f>
        <v>3.5854297650119708E-2</v>
      </c>
      <c r="AE224" s="1141">
        <f>SUMIFS(INDEX(ArchetypeDemand!$I$6:$AH$50,,MATCH(AE$166,ArchetypeDemand!$I$4:$AH$4,0)),ArchetypeDemand!$F$6:$F$50,$F224)*'SHWLP-Att'!$R$12</f>
        <v>4.4086107500153959E-2</v>
      </c>
      <c r="AF224" s="1141">
        <f>SUMIFS(INDEX(ArchetypeDemand!$I$6:$AH$50,,MATCH(AF$166,ArchetypeDemand!$I$4:$AH$4,0)),ArchetypeDemand!$F$6:$F$50,$F224)*'SHWLP-Att'!$R$12</f>
        <v>3.3474787327591793E-2</v>
      </c>
    </row>
    <row r="225" spans="3:32">
      <c r="C225" s="1143" t="s">
        <v>1150</v>
      </c>
      <c r="D225" s="1143" t="s">
        <v>1100</v>
      </c>
      <c r="E225" s="1143" t="s">
        <v>406</v>
      </c>
      <c r="F225" s="1143" t="s">
        <v>1103</v>
      </c>
      <c r="G225" s="1143">
        <f>SUMIFS(INDEX(ArchetypeDemand!$I$6:$AH$50,,MATCH($G$166,ArchetypeDemand!$I$4:$AH$4,0)),ArchetypeDemand!$F$6:$F$50,$F225)*'SHWLP-Att'!$R$12</f>
        <v>0.11647121321959214</v>
      </c>
      <c r="H225" s="1143">
        <f>SUMIFS(INDEX(ArchetypeDemand!$I$6:$AH$50,,MATCH(H$166,ArchetypeDemand!$I$4:$AH$4,0)),ArchetypeDemand!$F$6:$F$50,$F225)*'SHWLP-Att'!$R$12</f>
        <v>2.9168400910167946</v>
      </c>
      <c r="I225" s="1143">
        <f>SUMIFS(INDEX(ArchetypeDemand!$I$6:$AH$50,,MATCH(I$166,ArchetypeDemand!$I$4:$AH$4,0)),ArchetypeDemand!$F$6:$F$50,$F225)*'SHWLP-Att'!$R$12</f>
        <v>0.41863565087301563</v>
      </c>
      <c r="J225" s="1143">
        <f>SUMIFS(INDEX(ArchetypeDemand!$I$6:$AH$50,,MATCH(J$166,ArchetypeDemand!$I$4:$AH$4,0)),ArchetypeDemand!$F$6:$F$50,$F225)*'SHWLP-Att'!$R$12</f>
        <v>0.14895443409897957</v>
      </c>
      <c r="K225" s="1143">
        <f>SUMIFS(INDEX(ArchetypeDemand!$I$6:$AH$50,,MATCH(K$166,ArchetypeDemand!$I$4:$AH$4,0)),ArchetypeDemand!$F$6:$F$50,$F225)*'SHWLP-Att'!$R$12</f>
        <v>0.14819461233396261</v>
      </c>
      <c r="L225" s="1143">
        <f>SUMIFS(INDEX(ArchetypeDemand!$I$6:$AH$50,,MATCH(L$166,ArchetypeDemand!$I$4:$AH$4,0)),ArchetypeDemand!$F$6:$F$50,$F225)*'SHWLP-Att'!$R$12</f>
        <v>5.677244806769325E-2</v>
      </c>
      <c r="M225" s="1143">
        <f>SUMIFS(INDEX(ArchetypeDemand!$I$6:$AH$50,,MATCH(M$166,ArchetypeDemand!$I$4:$AH$4,0)),ArchetypeDemand!$F$6:$F$50,$F225)*'SHWLP-Att'!$R$12</f>
        <v>0.31600442379020055</v>
      </c>
      <c r="N225" s="1143">
        <f>SUMIFS(INDEX(ArchetypeDemand!$I$6:$AH$50,,MATCH(N$166,ArchetypeDemand!$I$4:$AH$4,0)),ArchetypeDemand!$F$6:$F$50,$F225)*'SHWLP-Att'!$R$12</f>
        <v>0.33100353050862097</v>
      </c>
      <c r="O225" s="1143">
        <f>SUMIFS(INDEX(ArchetypeDemand!$I$6:$AH$50,,MATCH(O$166,ArchetypeDemand!$I$4:$AH$4,0)),ArchetypeDemand!$F$6:$F$50,$F225)*'SHWLP-Att'!$R$12</f>
        <v>0.10838129204015336</v>
      </c>
      <c r="P225" s="1143">
        <f>SUMIFS(INDEX(ArchetypeDemand!$I$6:$AH$50,,MATCH(P$166,ArchetypeDemand!$I$4:$AH$4,0)),ArchetypeDemand!$F$6:$F$50,$F225)*'SHWLP-Att'!$R$12</f>
        <v>0.1492333173040005</v>
      </c>
      <c r="Q225" s="1143">
        <f>SUMIFS(INDEX(ArchetypeDemand!$I$6:$AH$50,,MATCH(Q$166,ArchetypeDemand!$I$4:$AH$4,0)),ArchetypeDemand!$F$6:$F$50,$F225)*'SHWLP-Att'!$R$12</f>
        <v>0.20438269400089018</v>
      </c>
      <c r="R225" s="1143">
        <f>SUMIFS(INDEX(ArchetypeDemand!$I$6:$AH$50,,MATCH(R$166,ArchetypeDemand!$I$4:$AH$4,0)),ArchetypeDemand!$F$6:$F$50,$F225)*'SHWLP-Att'!$R$12</f>
        <v>0.23255043986364618</v>
      </c>
      <c r="S225" s="1143">
        <f>SUMIFS(INDEX(ArchetypeDemand!$I$6:$AH$50,,MATCH(S$166,ArchetypeDemand!$I$4:$AH$4,0)),ArchetypeDemand!$F$6:$F$50,$F225)*'SHWLP-Att'!$R$12</f>
        <v>0.16755407188226923</v>
      </c>
      <c r="T225" s="1143">
        <f>SUMIFS(INDEX(ArchetypeDemand!$I$6:$AH$50,,MATCH(T$166,ArchetypeDemand!$I$4:$AH$4,0)),ArchetypeDemand!$F$6:$F$50,$F225)*'SHWLP-Att'!$R$12</f>
        <v>1.107205169347482</v>
      </c>
      <c r="U225" s="1143">
        <f>SUMIFS(INDEX(ArchetypeDemand!$I$6:$AH$50,,MATCH(U$166,ArchetypeDemand!$I$4:$AH$4,0)),ArchetypeDemand!$F$6:$F$50,$F225)*'SHWLP-Att'!$R$12</f>
        <v>0.17017383407250097</v>
      </c>
      <c r="V225" s="1143">
        <f>SUMIFS(INDEX(ArchetypeDemand!$I$6:$AH$50,,MATCH(V$166,ArchetypeDemand!$I$4:$AH$4,0)),ArchetypeDemand!$F$6:$F$50,$F225)*'SHWLP-Att'!$R$12</f>
        <v>0.38317273406025854</v>
      </c>
      <c r="W225" s="1143">
        <f>SUMIFS(INDEX(ArchetypeDemand!$I$6:$AH$50,,MATCH(W$166,ArchetypeDemand!$I$4:$AH$4,0)),ArchetypeDemand!$F$6:$F$50,$F225)*'SHWLP-Att'!$R$12</f>
        <v>0.24259276747008193</v>
      </c>
      <c r="X225" s="1143">
        <f>SUMIFS(INDEX(ArchetypeDemand!$I$6:$AH$50,,MATCH(X$166,ArchetypeDemand!$I$4:$AH$4,0)),ArchetypeDemand!$F$6:$F$50,$F225)*'SHWLP-Att'!$R$12</f>
        <v>0.25169672234203849</v>
      </c>
      <c r="Y225" s="1143">
        <f>SUMIFS(INDEX(ArchetypeDemand!$I$6:$AH$50,,MATCH(Y$166,ArchetypeDemand!$I$4:$AH$4,0)),ArchetypeDemand!$F$6:$F$50,$F225)*'SHWLP-Att'!$R$12</f>
        <v>0.35277698625637832</v>
      </c>
      <c r="Z225" s="1143">
        <f>SUMIFS(INDEX(ArchetypeDemand!$I$6:$AH$50,,MATCH(Z$166,ArchetypeDemand!$I$4:$AH$4,0)),ArchetypeDemand!$F$6:$F$50,$F225)*'SHWLP-Att'!$R$12</f>
        <v>3.7405347372742911E-2</v>
      </c>
      <c r="AA225" s="1143">
        <f>SUMIFS(INDEX(ArchetypeDemand!$I$6:$AH$50,,MATCH(AA$166,ArchetypeDemand!$I$4:$AH$4,0)),ArchetypeDemand!$F$6:$F$50,$F225)*'SHWLP-Att'!$R$12</f>
        <v>0.15339218726061873</v>
      </c>
      <c r="AB225" s="1143">
        <f>SUMIFS(INDEX(ArchetypeDemand!$I$6:$AH$50,,MATCH(AB$166,ArchetypeDemand!$I$4:$AH$4,0)),ArchetypeDemand!$F$6:$F$50,$F225)*'SHWLP-Att'!$R$12</f>
        <v>8.0924999050404858E-2</v>
      </c>
      <c r="AC225" s="1143">
        <f>SUMIFS(INDEX(ArchetypeDemand!$I$6:$AH$50,,MATCH(AC$166,ArchetypeDemand!$I$4:$AH$4,0)),ArchetypeDemand!$F$6:$F$50,$F225)*'SHWLP-Att'!$R$12</f>
        <v>0.10207222695152386</v>
      </c>
      <c r="AD225" s="1143">
        <f>SUMIFS(INDEX(ArchetypeDemand!$I$6:$AH$50,,MATCH(AD$166,ArchetypeDemand!$I$4:$AH$4,0)),ArchetypeDemand!$F$6:$F$50,$F225)*'SHWLP-Att'!$R$12</f>
        <v>0.11073003700494498</v>
      </c>
      <c r="AE225" s="1143">
        <f>SUMIFS(INDEX(ArchetypeDemand!$I$6:$AH$50,,MATCH(AE$166,ArchetypeDemand!$I$4:$AH$4,0)),ArchetypeDemand!$F$6:$F$50,$F225)*'SHWLP-Att'!$R$12</f>
        <v>0.22582603653609401</v>
      </c>
      <c r="AF225" s="1143">
        <f>SUMIFS(INDEX(ArchetypeDemand!$I$6:$AH$50,,MATCH(AF$166,ArchetypeDemand!$I$4:$AH$4,0)),ArchetypeDemand!$F$6:$F$50,$F225)*'SHWLP-Att'!$R$12</f>
        <v>7.3735912057486475E-2</v>
      </c>
    </row>
    <row r="226" spans="3:32">
      <c r="C226" s="1141" t="s">
        <v>1150</v>
      </c>
      <c r="D226" s="1141" t="s">
        <v>1100</v>
      </c>
      <c r="E226" s="1141" t="s">
        <v>406</v>
      </c>
      <c r="F226" s="1141" t="s">
        <v>1104</v>
      </c>
      <c r="G226" s="1141">
        <f>SUMIFS(INDEX(ArchetypeDemand!$I$6:$AH$50,,MATCH($G$166,ArchetypeDemand!$I$4:$AH$4,0)),ArchetypeDemand!$F$6:$F$50,$F226)*'SHWLP-Att'!$R$12</f>
        <v>6.1113529029466221E-2</v>
      </c>
      <c r="H226" s="1141">
        <f>SUMIFS(INDEX(ArchetypeDemand!$I$6:$AH$50,,MATCH(H$166,ArchetypeDemand!$I$4:$AH$4,0)),ArchetypeDemand!$F$6:$F$50,$F226)*'SHWLP-Att'!$R$12</f>
        <v>2.137312452343286</v>
      </c>
      <c r="I226" s="1141">
        <f>SUMIFS(INDEX(ArchetypeDemand!$I$6:$AH$50,,MATCH(I$166,ArchetypeDemand!$I$4:$AH$4,0)),ArchetypeDemand!$F$6:$F$50,$F226)*'SHWLP-Att'!$R$12</f>
        <v>0.23526498839518459</v>
      </c>
      <c r="J226" s="1141">
        <f>SUMIFS(INDEX(ArchetypeDemand!$I$6:$AH$50,,MATCH(J$166,ArchetypeDemand!$I$4:$AH$4,0)),ArchetypeDemand!$F$6:$F$50,$F226)*'SHWLP-Att'!$R$12</f>
        <v>8.6795041615102195E-2</v>
      </c>
      <c r="K226" s="1141">
        <f>SUMIFS(INDEX(ArchetypeDemand!$I$6:$AH$50,,MATCH(K$166,ArchetypeDemand!$I$4:$AH$4,0)),ArchetypeDemand!$F$6:$F$50,$F226)*'SHWLP-Att'!$R$12</f>
        <v>5.4923808535808444E-2</v>
      </c>
      <c r="L226" s="1141">
        <f>SUMIFS(INDEX(ArchetypeDemand!$I$6:$AH$50,,MATCH(L$166,ArchetypeDemand!$I$4:$AH$4,0)),ArchetypeDemand!$F$6:$F$50,$F226)*'SHWLP-Att'!$R$12</f>
        <v>3.507535137686961E-2</v>
      </c>
      <c r="M226" s="1141">
        <f>SUMIFS(INDEX(ArchetypeDemand!$I$6:$AH$50,,MATCH(M$166,ArchetypeDemand!$I$4:$AH$4,0)),ArchetypeDemand!$F$6:$F$50,$F226)*'SHWLP-Att'!$R$12</f>
        <v>0.1254227213689787</v>
      </c>
      <c r="N226" s="1141">
        <f>SUMIFS(INDEX(ArchetypeDemand!$I$6:$AH$50,,MATCH(N$166,ArchetypeDemand!$I$4:$AH$4,0)),ArchetypeDemand!$F$6:$F$50,$F226)*'SHWLP-Att'!$R$12</f>
        <v>9.893731900917023E-2</v>
      </c>
      <c r="O226" s="1141">
        <f>SUMIFS(INDEX(ArchetypeDemand!$I$6:$AH$50,,MATCH(O$166,ArchetypeDemand!$I$4:$AH$4,0)),ArchetypeDemand!$F$6:$F$50,$F226)*'SHWLP-Att'!$R$12</f>
        <v>5.1113836962159286E-2</v>
      </c>
      <c r="P226" s="1141">
        <f>SUMIFS(INDEX(ArchetypeDemand!$I$6:$AH$50,,MATCH(P$166,ArchetypeDemand!$I$4:$AH$4,0)),ArchetypeDemand!$F$6:$F$50,$F226)*'SHWLP-Att'!$R$12</f>
        <v>8.3377112773600284E-2</v>
      </c>
      <c r="Q226" s="1141">
        <f>SUMIFS(INDEX(ArchetypeDemand!$I$6:$AH$50,,MATCH(Q$166,ArchetypeDemand!$I$4:$AH$4,0)),ArchetypeDemand!$F$6:$F$50,$F226)*'SHWLP-Att'!$R$12</f>
        <v>0.14781291947427777</v>
      </c>
      <c r="R226" s="1141">
        <f>SUMIFS(INDEX(ArchetypeDemand!$I$6:$AH$50,,MATCH(R$166,ArchetypeDemand!$I$4:$AH$4,0)),ArchetypeDemand!$F$6:$F$50,$F226)*'SHWLP-Att'!$R$12</f>
        <v>0.14172623630506373</v>
      </c>
      <c r="S226" s="1141">
        <f>SUMIFS(INDEX(ArchetypeDemand!$I$6:$AH$50,,MATCH(S$166,ArchetypeDemand!$I$4:$AH$4,0)),ArchetypeDemand!$F$6:$F$50,$F226)*'SHWLP-Att'!$R$12</f>
        <v>0.13038353640339684</v>
      </c>
      <c r="T226" s="1141">
        <f>SUMIFS(INDEX(ArchetypeDemand!$I$6:$AH$50,,MATCH(T$166,ArchetypeDemand!$I$4:$AH$4,0)),ArchetypeDemand!$F$6:$F$50,$F226)*'SHWLP-Att'!$R$12</f>
        <v>0.50528342322768827</v>
      </c>
      <c r="U226" s="1141">
        <f>SUMIFS(INDEX(ArchetypeDemand!$I$6:$AH$50,,MATCH(U$166,ArchetypeDemand!$I$4:$AH$4,0)),ArchetypeDemand!$F$6:$F$50,$F226)*'SHWLP-Att'!$R$12</f>
        <v>0.11779548000085478</v>
      </c>
      <c r="V226" s="1141">
        <f>SUMIFS(INDEX(ArchetypeDemand!$I$6:$AH$50,,MATCH(V$166,ArchetypeDemand!$I$4:$AH$4,0)),ArchetypeDemand!$F$6:$F$50,$F226)*'SHWLP-Att'!$R$12</f>
        <v>0.23744762461440963</v>
      </c>
      <c r="W226" s="1141">
        <f>SUMIFS(INDEX(ArchetypeDemand!$I$6:$AH$50,,MATCH(W$166,ArchetypeDemand!$I$4:$AH$4,0)),ArchetypeDemand!$F$6:$F$50,$F226)*'SHWLP-Att'!$R$12</f>
        <v>0.15984909774990924</v>
      </c>
      <c r="X226" s="1141">
        <f>SUMIFS(INDEX(ArchetypeDemand!$I$6:$AH$50,,MATCH(X$166,ArchetypeDemand!$I$4:$AH$4,0)),ArchetypeDemand!$F$6:$F$50,$F226)*'SHWLP-Att'!$R$12</f>
        <v>0.16308206407461295</v>
      </c>
      <c r="Y226" s="1141">
        <f>SUMIFS(INDEX(ArchetypeDemand!$I$6:$AH$50,,MATCH(Y$166,ArchetypeDemand!$I$4:$AH$4,0)),ArchetypeDemand!$F$6:$F$50,$F226)*'SHWLP-Att'!$R$12</f>
        <v>0.19729636297507996</v>
      </c>
      <c r="Z226" s="1141">
        <f>SUMIFS(INDEX(ArchetypeDemand!$I$6:$AH$50,,MATCH(Z$166,ArchetypeDemand!$I$4:$AH$4,0)),ArchetypeDemand!$F$6:$F$50,$F226)*'SHWLP-Att'!$R$12</f>
        <v>1.375477533624867E-2</v>
      </c>
      <c r="AA226" s="1141">
        <f>SUMIFS(INDEX(ArchetypeDemand!$I$6:$AH$50,,MATCH(AA$166,ArchetypeDemand!$I$4:$AH$4,0)),ArchetypeDemand!$F$6:$F$50,$F226)*'SHWLP-Att'!$R$12</f>
        <v>9.2349816374985738E-2</v>
      </c>
      <c r="AB226" s="1141">
        <f>SUMIFS(INDEX(ArchetypeDemand!$I$6:$AH$50,,MATCH(AB$166,ArchetypeDemand!$I$4:$AH$4,0)),ArchetypeDemand!$F$6:$F$50,$F226)*'SHWLP-Att'!$R$12</f>
        <v>2.7313340614503804E-2</v>
      </c>
      <c r="AC226" s="1141">
        <f>SUMIFS(INDEX(ArchetypeDemand!$I$6:$AH$50,,MATCH(AC$166,ArchetypeDemand!$I$4:$AH$4,0)),ArchetypeDemand!$F$6:$F$50,$F226)*'SHWLP-Att'!$R$12</f>
        <v>6.2027490525569953E-2</v>
      </c>
      <c r="AD226" s="1141">
        <f>SUMIFS(INDEX(ArchetypeDemand!$I$6:$AH$50,,MATCH(AD$166,ArchetypeDemand!$I$4:$AH$4,0)),ArchetypeDemand!$F$6:$F$50,$F226)*'SHWLP-Att'!$R$12</f>
        <v>3.7956782105270898E-2</v>
      </c>
      <c r="AE226" s="1141">
        <f>SUMIFS(INDEX(ArchetypeDemand!$I$6:$AH$50,,MATCH(AE$166,ArchetypeDemand!$I$4:$AH$4,0)),ArchetypeDemand!$F$6:$F$50,$F226)*'SHWLP-Att'!$R$12</f>
        <v>0.10283062478594136</v>
      </c>
      <c r="AF226" s="1141">
        <f>SUMIFS(INDEX(ArchetypeDemand!$I$6:$AH$50,,MATCH(AF$166,ArchetypeDemand!$I$4:$AH$4,0)),ArchetypeDemand!$F$6:$F$50,$F226)*'SHWLP-Att'!$R$12</f>
        <v>4.9457660639564971E-2</v>
      </c>
    </row>
    <row r="227" spans="3:32">
      <c r="C227" s="1143" t="s">
        <v>1150</v>
      </c>
      <c r="D227" s="1143" t="s">
        <v>1100</v>
      </c>
      <c r="E227" s="1143" t="s">
        <v>406</v>
      </c>
      <c r="F227" s="1143" t="s">
        <v>1105</v>
      </c>
      <c r="G227" s="1143">
        <f>SUMIFS(INDEX(ArchetypeDemand!$I$6:$AH$50,,MATCH($G$166,ArchetypeDemand!$I$4:$AH$4,0)),ArchetypeDemand!$F$6:$F$50,$F227)*'SHWLP-Att'!$R$12</f>
        <v>2.166906292457528E-2</v>
      </c>
      <c r="H227" s="1143">
        <f>SUMIFS(INDEX(ArchetypeDemand!$I$6:$AH$50,,MATCH($H$166,ArchetypeDemand!$I$4:$AH$4,0)),ArchetypeDemand!$F$6:$F$50,$F227)*'SHWLP-Att'!$R$12</f>
        <v>1.1103679016178503</v>
      </c>
      <c r="I227" s="1143">
        <f>SUMIFS(INDEX(ArchetypeDemand!$I$6:$AH$50,,MATCH(I$166,ArchetypeDemand!$I$4:$AH$4,0)),ArchetypeDemand!$F$6:$F$50,$F227)*'SHWLP-Att'!$R$12</f>
        <v>7.3369686797496669E-2</v>
      </c>
      <c r="J227" s="1143">
        <f>SUMIFS(INDEX(ArchetypeDemand!$I$6:$AH$50,,MATCH(J$166,ArchetypeDemand!$I$4:$AH$4,0)),ArchetypeDemand!$F$6:$F$50,$F227)*'SHWLP-Att'!$R$12</f>
        <v>4.0546172528474145E-2</v>
      </c>
      <c r="K227" s="1143">
        <f>SUMIFS(INDEX(ArchetypeDemand!$I$6:$AH$50,,MATCH(K$166,ArchetypeDemand!$I$4:$AH$4,0)),ArchetypeDemand!$F$6:$F$50,$F227)*'SHWLP-Att'!$R$12</f>
        <v>4.3068239549091433E-2</v>
      </c>
      <c r="L227" s="1143">
        <f>SUMIFS(INDEX(ArchetypeDemand!$I$6:$AH$50,,MATCH(L$166,ArchetypeDemand!$I$4:$AH$4,0)),ArchetypeDemand!$F$6:$F$50,$F227)*'SHWLP-Att'!$R$12</f>
        <v>1.4399866862071295E-2</v>
      </c>
      <c r="M227" s="1143">
        <f>SUMIFS(INDEX(ArchetypeDemand!$I$6:$AH$50,,MATCH(M$166,ArchetypeDemand!$I$4:$AH$4,0)),ArchetypeDemand!$F$6:$F$50,$F227)*'SHWLP-Att'!$R$12</f>
        <v>5.0425732236637509E-2</v>
      </c>
      <c r="N227" s="1143">
        <f>SUMIFS(INDEX(ArchetypeDemand!$I$6:$AH$50,,MATCH(N$166,ArchetypeDemand!$I$4:$AH$4,0)),ArchetypeDemand!$F$6:$F$50,$F227)*'SHWLP-Att'!$R$12</f>
        <v>3.464624866038038E-2</v>
      </c>
      <c r="O227" s="1143">
        <f>SUMIFS(INDEX(ArchetypeDemand!$I$6:$AH$50,,MATCH(O$166,ArchetypeDemand!$I$4:$AH$4,0)),ArchetypeDemand!$F$6:$F$50,$F227)*'SHWLP-Att'!$R$12</f>
        <v>6.0261107134346133E-2</v>
      </c>
      <c r="P227" s="1143">
        <f>SUMIFS(INDEX(ArchetypeDemand!$I$6:$AH$50,,MATCH(P$166,ArchetypeDemand!$I$4:$AH$4,0)),ArchetypeDemand!$F$6:$F$50,$F227)*'SHWLP-Att'!$R$12</f>
        <v>4.1153761222400137E-2</v>
      </c>
      <c r="Q227" s="1143">
        <f>SUMIFS(INDEX(ArchetypeDemand!$I$6:$AH$50,,MATCH(Q$166,ArchetypeDemand!$I$4:$AH$4,0)),ArchetypeDemand!$F$6:$F$50,$F227)*'SHWLP-Att'!$R$12</f>
        <v>6.4665104329558673E-2</v>
      </c>
      <c r="R227" s="1143">
        <f>SUMIFS(INDEX(ArchetypeDemand!$I$6:$AH$50,,MATCH(R$166,ArchetypeDemand!$I$4:$AH$4,0)),ArchetypeDemand!$F$6:$F$50,$F227)*'SHWLP-Att'!$R$12</f>
        <v>7.6201253793440199E-2</v>
      </c>
      <c r="S227" s="1143">
        <f>SUMIFS(INDEX(ArchetypeDemand!$I$6:$AH$50,,MATCH(S$166,ArchetypeDemand!$I$4:$AH$4,0)),ArchetypeDemand!$F$6:$F$50,$F227)*'SHWLP-Att'!$R$12</f>
        <v>5.6138019521433227E-2</v>
      </c>
      <c r="T227" s="1143">
        <f>SUMIFS(INDEX(ArchetypeDemand!$I$6:$AH$50,,MATCH(T$166,ArchetypeDemand!$I$4:$AH$4,0)),ArchetypeDemand!$F$6:$F$50,$F227)*'SHWLP-Att'!$R$12</f>
        <v>0.24973349041140372</v>
      </c>
      <c r="U227" s="1143">
        <f>SUMIFS(INDEX(ArchetypeDemand!$I$6:$AH$50,,MATCH(U$166,ArchetypeDemand!$I$4:$AH$4,0)),ArchetypeDemand!$F$6:$F$50,$F227)*'SHWLP-Att'!$R$12</f>
        <v>6.0103379863969124E-2</v>
      </c>
      <c r="V227" s="1143">
        <f>SUMIFS(INDEX(ArchetypeDemand!$I$6:$AH$50,,MATCH(V$166,ArchetypeDemand!$I$4:$AH$4,0)),ArchetypeDemand!$F$6:$F$50,$F227)*'SHWLP-Att'!$R$12</f>
        <v>9.9622983912071236E-2</v>
      </c>
      <c r="W227" s="1143">
        <f>SUMIFS(INDEX(ArchetypeDemand!$I$6:$AH$50,,MATCH(W$166,ArchetypeDemand!$I$4:$AH$4,0)),ArchetypeDemand!$F$6:$F$50,$F227)*'SHWLP-Att'!$R$12</f>
        <v>8.9964575744766365E-2</v>
      </c>
      <c r="X227" s="1143">
        <f>SUMIFS(INDEX(ArchetypeDemand!$I$6:$AH$50,,MATCH(X$166,ArchetypeDemand!$I$4:$AH$4,0)),ArchetypeDemand!$F$6:$F$50,$F227)*'SHWLP-Att'!$R$12</f>
        <v>6.1356582098615102E-2</v>
      </c>
      <c r="Y227" s="1143">
        <f>SUMIFS(INDEX(ArchetypeDemand!$I$6:$AH$50,,MATCH(Y$166,ArchetypeDemand!$I$4:$AH$4,0)),ArchetypeDemand!$F$6:$F$50,$F227)*'SHWLP-Att'!$R$12</f>
        <v>8.3492863675871068E-2</v>
      </c>
      <c r="Z227" s="1143">
        <f>SUMIFS(INDEX(ArchetypeDemand!$I$6:$AH$50,,MATCH(Z$166,ArchetypeDemand!$I$4:$AH$4,0)),ArchetypeDemand!$F$6:$F$50,$F227)*'SHWLP-Att'!$R$12</f>
        <v>8.6349422944227757E-3</v>
      </c>
      <c r="AA227" s="1143">
        <f>SUMIFS(INDEX(ArchetypeDemand!$I$6:$AH$50,,MATCH(AA$166,ArchetypeDemand!$I$4:$AH$4,0)),ArchetypeDemand!$F$6:$F$50,$F227)*'SHWLP-Att'!$R$12</f>
        <v>3.5405528156147781E-2</v>
      </c>
      <c r="AB227" s="1143">
        <f>SUMIFS(INDEX(ArchetypeDemand!$I$6:$AH$50,,MATCH(AB$166,ArchetypeDemand!$I$4:$AH$4,0)),ArchetypeDemand!$F$6:$F$50,$F227)*'SHWLP-Att'!$R$12</f>
        <v>1.9100883470277996E-2</v>
      </c>
      <c r="AC227" s="1143">
        <f>SUMIFS(INDEX(ArchetypeDemand!$I$6:$AH$50,,MATCH(AC$166,ArchetypeDemand!$I$4:$AH$4,0)),ArchetypeDemand!$F$6:$F$50,$F227)*'SHWLP-Att'!$R$12</f>
        <v>3.3524801342300244E-2</v>
      </c>
      <c r="AD227" s="1143">
        <f>SUMIFS(INDEX(ArchetypeDemand!$I$6:$AH$50,,MATCH(AD$166,ArchetypeDemand!$I$4:$AH$4,0)),ArchetypeDemand!$F$6:$F$50,$F227)*'SHWLP-Att'!$R$12</f>
        <v>2.0070672552067709E-2</v>
      </c>
      <c r="AE227" s="1143">
        <f>SUMIFS(INDEX(ArchetypeDemand!$I$6:$AH$50,,MATCH(AE$166,ArchetypeDemand!$I$4:$AH$4,0)),ArchetypeDemand!$F$6:$F$50,$F227)*'SHWLP-Att'!$R$12</f>
        <v>4.5860207246276569E-2</v>
      </c>
      <c r="AF227" s="1143">
        <f>SUMIFS(INDEX(ArchetypeDemand!$I$6:$AH$50,,MATCH(AF$166,ArchetypeDemand!$I$4:$AH$4,0)),ArchetypeDemand!$F$6:$F$50,$F227)*'SHWLP-Att'!$R$12</f>
        <v>1.9454406703880323E-2</v>
      </c>
    </row>
    <row r="228" spans="3:32">
      <c r="C228" s="1141" t="s">
        <v>1150</v>
      </c>
      <c r="D228" s="1141" t="s">
        <v>1100</v>
      </c>
      <c r="E228" s="1141" t="s">
        <v>406</v>
      </c>
      <c r="F228" s="1141" t="s">
        <v>1106</v>
      </c>
      <c r="G228" s="1141">
        <f>SUMIFS(INDEX(ArchetypeDemand!$I$6:$AH$50,,MATCH($G$166,ArchetypeDemand!$I$4:$AH$4,0)),ArchetypeDemand!$F$6:$F$50,$F228)*'SHWLP-Att'!$R$12</f>
        <v>1.0919176239336763E-2</v>
      </c>
      <c r="H228" s="1141">
        <f>SUMIFS(INDEX(ArchetypeDemand!$I$6:$AH$50,,MATCH($H$166,ArchetypeDemand!$I$4:$AH$4,0)),ArchetypeDemand!$F$6:$F$50,$F228)*'SHWLP-Att'!$R$12</f>
        <v>0.51399948613043933</v>
      </c>
      <c r="I228" s="1141">
        <f>SUMIFS(INDEX(ArchetypeDemand!$I$6:$AH$50,,MATCH(I$166,ArchetypeDemand!$I$4:$AH$4,0)),ArchetypeDemand!$F$6:$F$50,$F228)*'SHWLP-Att'!$R$12</f>
        <v>2.592038570072145E-2</v>
      </c>
      <c r="J228" s="1141">
        <f>SUMIFS(INDEX(ArchetypeDemand!$I$6:$AH$50,,MATCH(J$166,ArchetypeDemand!$I$4:$AH$4,0)),ArchetypeDemand!$F$6:$F$50,$F228)*'SHWLP-Att'!$R$12</f>
        <v>1.84767368484186E-2</v>
      </c>
      <c r="K228" s="1141">
        <f>SUMIFS(INDEX(ArchetypeDemand!$I$6:$AH$50,,MATCH(K$166,ArchetypeDemand!$I$4:$AH$4,0)),ArchetypeDemand!$F$6:$F$50,$F228)*'SHWLP-Att'!$R$12</f>
        <v>1.9409559845510151E-2</v>
      </c>
      <c r="L228" s="1141">
        <f>SUMIFS(INDEX(ArchetypeDemand!$I$6:$AH$50,,MATCH(L$166,ArchetypeDemand!$I$4:$AH$4,0)),ArchetypeDemand!$F$6:$F$50,$F228)*'SHWLP-Att'!$R$12</f>
        <v>6.8107478401688553E-3</v>
      </c>
      <c r="M228" s="1141">
        <f>SUMIFS(INDEX(ArchetypeDemand!$I$6:$AH$50,,MATCH(M$166,ArchetypeDemand!$I$4:$AH$4,0)),ArchetypeDemand!$F$6:$F$50,$F228)*'SHWLP-Att'!$R$12</f>
        <v>2.2717719141482309E-2</v>
      </c>
      <c r="N228" s="1141">
        <f>SUMIFS(INDEX(ArchetypeDemand!$I$6:$AH$50,,MATCH(N$166,ArchetypeDemand!$I$4:$AH$4,0)),ArchetypeDemand!$F$6:$F$50,$F228)*'SHWLP-Att'!$R$12</f>
        <v>1.7004851704701132E-2</v>
      </c>
      <c r="O228" s="1141">
        <f>SUMIFS(INDEX(ArchetypeDemand!$I$6:$AH$50,,MATCH(O$166,ArchetypeDemand!$I$4:$AH$4,0)),ArchetypeDemand!$F$6:$F$50,$F228)*'SHWLP-Att'!$R$12</f>
        <v>2.9104950547867266E-2</v>
      </c>
      <c r="P228" s="1141">
        <f>SUMIFS(INDEX(ArchetypeDemand!$I$6:$AH$50,,MATCH(P$166,ArchetypeDemand!$I$4:$AH$4,0)),ArchetypeDemand!$F$6:$F$50,$F228)*'SHWLP-Att'!$R$12</f>
        <v>1.8590498572000062E-2</v>
      </c>
      <c r="Q228" s="1141">
        <f>SUMIFS(INDEX(ArchetypeDemand!$I$6:$AH$50,,MATCH(Q$166,ArchetypeDemand!$I$4:$AH$4,0)),ArchetypeDemand!$F$6:$F$50,$F228)*'SHWLP-Att'!$R$12</f>
        <v>2.638297243008389E-2</v>
      </c>
      <c r="R228" s="1141">
        <f>SUMIFS(INDEX(ArchetypeDemand!$I$6:$AH$50,,MATCH(R$166,ArchetypeDemand!$I$4:$AH$4,0)),ArchetypeDemand!$F$6:$F$50,$F228)*'SHWLP-Att'!$R$12</f>
        <v>3.0662655908914177E-2</v>
      </c>
      <c r="S228" s="1141">
        <f>SUMIFS(INDEX(ArchetypeDemand!$I$6:$AH$50,,MATCH(S$166,ArchetypeDemand!$I$4:$AH$4,0)),ArchetypeDemand!$F$6:$F$50,$F228)*'SHWLP-Att'!$R$12</f>
        <v>2.0926342596074683E-2</v>
      </c>
      <c r="T228" s="1141">
        <f>SUMIFS(INDEX(ArchetypeDemand!$I$6:$AH$50,,MATCH(T$166,ArchetypeDemand!$I$4:$AH$4,0)),ArchetypeDemand!$F$6:$F$50,$F228)*'SHWLP-Att'!$R$12</f>
        <v>0.10997878712348357</v>
      </c>
      <c r="U228" s="1141">
        <f>SUMIFS(INDEX(ArchetypeDemand!$I$6:$AH$50,,MATCH(U$166,ArchetypeDemand!$I$4:$AH$4,0)),ArchetypeDemand!$F$6:$F$50,$F228)*'SHWLP-Att'!$R$12</f>
        <v>2.3041117392130807E-2</v>
      </c>
      <c r="V228" s="1141">
        <f>SUMIFS(INDEX(ArchetypeDemand!$I$6:$AH$50,,MATCH(V$166,ArchetypeDemand!$I$4:$AH$4,0)),ArchetypeDemand!$F$6:$F$50,$F228)*'SHWLP-Att'!$R$12</f>
        <v>4.1092072184234406E-2</v>
      </c>
      <c r="W228" s="1141">
        <f>SUMIFS(INDEX(ArchetypeDemand!$I$6:$AH$50,,MATCH(W$166,ArchetypeDemand!$I$4:$AH$4,0)),ArchetypeDemand!$F$6:$F$50,$F228)*'SHWLP-Att'!$R$12</f>
        <v>4.3424352668446881E-2</v>
      </c>
      <c r="X228" s="1141">
        <f>SUMIFS(INDEX(ArchetypeDemand!$I$6:$AH$50,,MATCH(X$166,ArchetypeDemand!$I$4:$AH$4,0)),ArchetypeDemand!$F$6:$F$50,$F228)*'SHWLP-Att'!$R$12</f>
        <v>2.7102611856060554E-2</v>
      </c>
      <c r="Y228" s="1141">
        <f>SUMIFS(INDEX(ArchetypeDemand!$I$6:$AH$50,,MATCH(Y$166,ArchetypeDemand!$I$4:$AH$4,0)),ArchetypeDemand!$F$6:$F$50,$F228)*'SHWLP-Att'!$R$12</f>
        <v>3.7749678817480169E-2</v>
      </c>
      <c r="Z228" s="1141">
        <f>SUMIFS(INDEX(ArchetypeDemand!$I$6:$AH$50,,MATCH(Z$166,ArchetypeDemand!$I$4:$AH$4,0)),ArchetypeDemand!$F$6:$F$50,$F228)*'SHWLP-Att'!$R$12</f>
        <v>6.418895156916047E-3</v>
      </c>
      <c r="AA228" s="1141">
        <f>SUMIFS(INDEX(ArchetypeDemand!$I$6:$AH$50,,MATCH(AA$166,ArchetypeDemand!$I$4:$AH$4,0)),ArchetypeDemand!$F$6:$F$50,$F228)*'SHWLP-Att'!$R$12</f>
        <v>1.8727284744772654E-2</v>
      </c>
      <c r="AB228" s="1141">
        <f>SUMIFS(INDEX(ArchetypeDemand!$I$6:$AH$50,,MATCH(AB$166,ArchetypeDemand!$I$4:$AH$4,0)),ArchetypeDemand!$F$6:$F$50,$F228)*'SHWLP-Att'!$R$12</f>
        <v>1.010409053137894E-2</v>
      </c>
      <c r="AC228" s="1141">
        <f>SUMIFS(INDEX(ArchetypeDemand!$I$6:$AH$50,,MATCH(AC$166,ArchetypeDemand!$I$4:$AH$4,0)),ArchetypeDemand!$F$6:$F$50,$F228)*'SHWLP-Att'!$R$12</f>
        <v>1.4009049706769352E-2</v>
      </c>
      <c r="AD228" s="1141">
        <f>SUMIFS(INDEX(ArchetypeDemand!$I$6:$AH$50,,MATCH(AD$166,ArchetypeDemand!$I$4:$AH$4,0)),ArchetypeDemand!$F$6:$F$50,$F228)*'SHWLP-Att'!$R$12</f>
        <v>9.0113223703161133E-3</v>
      </c>
      <c r="AE228" s="1141">
        <f>SUMIFS(INDEX(ArchetypeDemand!$I$6:$AH$50,,MATCH(AE$166,ArchetypeDemand!$I$4:$AH$4,0)),ArchetypeDemand!$F$6:$F$50,$F228)*'SHWLP-Att'!$R$12</f>
        <v>2.0703167198692626E-2</v>
      </c>
      <c r="AF228" s="1141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45" t="s">
        <v>1150</v>
      </c>
      <c r="D229" s="1145" t="s">
        <v>1100</v>
      </c>
      <c r="E229" s="1145" t="s">
        <v>406</v>
      </c>
      <c r="F229" s="1145" t="s">
        <v>1107</v>
      </c>
      <c r="G229" s="1145">
        <f>SUMIFS(INDEX(ArchetypeDemand!$I$6:$AH$50,,MATCH($G$166,ArchetypeDemand!$I$4:$AH$4,0)),ArchetypeDemand!$F$6:$F$50,$F229)*'SHWLP-Att'!$R$12</f>
        <v>1.0242018022943786E-2</v>
      </c>
      <c r="H229" s="1145">
        <f>SUMIFS(INDEX(ArchetypeDemand!$I$6:$AH$50,,MATCH($H$166,ArchetypeDemand!$I$4:$AH$4,0)),ArchetypeDemand!$F$6:$F$50,$F229)*'SHWLP-Att'!$R$12</f>
        <v>0.43597229250764552</v>
      </c>
      <c r="I229" s="1145">
        <f>SUMIFS(INDEX(ArchetypeDemand!$I$6:$AH$50,,MATCH(I$166,ArchetypeDemand!$I$4:$AH$4,0)),ArchetypeDemand!$F$6:$F$50,$F229)*'SHWLP-Att'!$R$12</f>
        <v>2.7955457305323547E-2</v>
      </c>
      <c r="J229" s="1145">
        <f>SUMIFS(INDEX(ArchetypeDemand!$I$6:$AH$50,,MATCH(J$166,ArchetypeDemand!$I$4:$AH$4,0)),ArchetypeDemand!$F$6:$F$50,$F229)*'SHWLP-Att'!$R$12</f>
        <v>1.9503222228886299E-2</v>
      </c>
      <c r="K229" s="1145">
        <f>SUMIFS(INDEX(ArchetypeDemand!$I$6:$AH$50,,MATCH(K$166,ArchetypeDemand!$I$4:$AH$4,0)),ArchetypeDemand!$F$6:$F$50,$F229)*'SHWLP-Att'!$R$12</f>
        <v>2.1665265449177545E-2</v>
      </c>
      <c r="L229" s="1145">
        <f>SUMIFS(INDEX(ArchetypeDemand!$I$6:$AH$50,,MATCH(L$166,ArchetypeDemand!$I$4:$AH$4,0)),ArchetypeDemand!$F$6:$F$50,$F229)*'SHWLP-Att'!$R$12</f>
        <v>6.2269694538686681E-3</v>
      </c>
      <c r="M229" s="1145">
        <f>SUMIFS(INDEX(ArchetypeDemand!$I$6:$AH$50,,MATCH(M$166,ArchetypeDemand!$I$4:$AH$4,0)),ArchetypeDemand!$F$6:$F$50,$F229)*'SHWLP-Att'!$R$12</f>
        <v>3.3411206185067086E-2</v>
      </c>
      <c r="N229" s="1145">
        <f>SUMIFS(INDEX(ArchetypeDemand!$I$6:$AH$50,,MATCH(N$166,ArchetypeDemand!$I$4:$AH$4,0)),ArchetypeDemand!$F$6:$F$50,$F229)*'SHWLP-Att'!$R$12</f>
        <v>1.6050033828233955E-2</v>
      </c>
      <c r="O229" s="1145">
        <f>SUMIFS(INDEX(ArchetypeDemand!$I$6:$AH$50,,MATCH(O$166,ArchetypeDemand!$I$4:$AH$4,0)),ArchetypeDemand!$F$6:$F$50,$F229)*'SHWLP-Att'!$R$12</f>
        <v>2.8107066529083249E-2</v>
      </c>
      <c r="P229" s="1145">
        <f>SUMIFS(INDEX(ArchetypeDemand!$I$6:$AH$50,,MATCH(P$166,ArchetypeDemand!$I$4:$AH$4,0)),ArchetypeDemand!$F$6:$F$50,$F229)*'SHWLP-Att'!$R$12</f>
        <v>2.6026698000800087E-2</v>
      </c>
      <c r="Q229" s="1145">
        <f>SUMIFS(INDEX(ArchetypeDemand!$I$6:$AH$50,,MATCH(Q$166,ArchetypeDemand!$I$4:$AH$4,0)),ArchetypeDemand!$F$6:$F$50,$F229)*'SHWLP-Att'!$R$12</f>
        <v>3.1308444177659628E-2</v>
      </c>
      <c r="R229" s="1145">
        <f>SUMIFS(INDEX(ArchetypeDemand!$I$6:$AH$50,,MATCH(R$166,ArchetypeDemand!$I$4:$AH$4,0)),ArchetypeDemand!$F$6:$F$50,$F229)*'SHWLP-Att'!$R$12</f>
        <v>3.3546767108267497E-2</v>
      </c>
      <c r="S229" s="1145">
        <f>SUMIFS(INDEX(ArchetypeDemand!$I$6:$AH$50,,MATCH(S$166,ArchetypeDemand!$I$4:$AH$4,0)),ArchetypeDemand!$F$6:$F$50,$F229)*'SHWLP-Att'!$R$12</f>
        <v>2.0591903330840614E-2</v>
      </c>
      <c r="T229" s="1145">
        <f>SUMIFS(INDEX(ArchetypeDemand!$I$6:$AH$50,,MATCH(T$166,ArchetypeDemand!$I$4:$AH$4,0)),ArchetypeDemand!$F$6:$F$50,$F229)*'SHWLP-Att'!$R$12</f>
        <v>0.13164370103524209</v>
      </c>
      <c r="U229" s="1145">
        <f>SUMIFS(INDEX(ArchetypeDemand!$I$6:$AH$50,,MATCH(U$166,ArchetypeDemand!$I$4:$AH$4,0)),ArchetypeDemand!$F$6:$F$50,$F229)*'SHWLP-Att'!$R$12</f>
        <v>2.5809623745448849E-2</v>
      </c>
      <c r="V229" s="1145">
        <f>SUMIFS(INDEX(ArchetypeDemand!$I$6:$AH$50,,MATCH(V$166,ArchetypeDemand!$I$4:$AH$4,0)),ArchetypeDemand!$F$6:$F$50,$F229)*'SHWLP-Att'!$R$12</f>
        <v>4.3886140398402752E-2</v>
      </c>
      <c r="W229" s="1145">
        <f>SUMIFS(INDEX(ArchetypeDemand!$I$6:$AH$50,,MATCH(W$166,ArchetypeDemand!$I$4:$AH$4,0)),ArchetypeDemand!$F$6:$F$50,$F229)*'SHWLP-Att'!$R$12</f>
        <v>5.4057878663567697E-2</v>
      </c>
      <c r="X229" s="1145">
        <f>SUMIFS(INDEX(ArchetypeDemand!$I$6:$AH$50,,MATCH(X$166,ArchetypeDemand!$I$4:$AH$4,0)),ArchetypeDemand!$F$6:$F$50,$F229)*'SHWLP-Att'!$R$12</f>
        <v>3.0678291049307551E-2</v>
      </c>
      <c r="Y229" s="1145">
        <f>SUMIFS(INDEX(ArchetypeDemand!$I$6:$AH$50,,MATCH(Y$166,ArchetypeDemand!$I$4:$AH$4,0)),ArchetypeDemand!$F$6:$F$50,$F229)*'SHWLP-Att'!$R$12</f>
        <v>3.6409726937789932E-2</v>
      </c>
      <c r="Z229" s="1145">
        <f>SUMIFS(INDEX(ArchetypeDemand!$I$6:$AH$50,,MATCH(Z$166,ArchetypeDemand!$I$4:$AH$4,0)),ArchetypeDemand!$F$6:$F$50,$F229)*'SHWLP-Att'!$R$12</f>
        <v>6.0750257735098295E-3</v>
      </c>
      <c r="AA229" s="1145">
        <f>SUMIFS(INDEX(ArchetypeDemand!$I$6:$AH$50,,MATCH(AA$166,ArchetypeDemand!$I$4:$AH$4,0)),ArchetypeDemand!$F$6:$F$50,$F229)*'SHWLP-Att'!$R$12</f>
        <v>2.663753733416771E-2</v>
      </c>
      <c r="AB229" s="1145">
        <f>SUMIFS(INDEX(ArchetypeDemand!$I$6:$AH$50,,MATCH(AB$166,ArchetypeDemand!$I$4:$AH$4,0)),ArchetypeDemand!$F$6:$F$50,$F229)*'SHWLP-Att'!$R$12</f>
        <v>9.7811287335723088E-3</v>
      </c>
      <c r="AC229" s="1145">
        <f>SUMIFS(INDEX(ArchetypeDemand!$I$6:$AH$50,,MATCH(AC$166,ArchetypeDemand!$I$4:$AH$4,0)),ArchetypeDemand!$F$6:$F$50,$F229)*'SHWLP-Att'!$R$12</f>
        <v>1.700469555601563E-2</v>
      </c>
      <c r="AD229" s="1145">
        <f>SUMIFS(INDEX(ArchetypeDemand!$I$6:$AH$50,,MATCH(AD$166,ArchetypeDemand!$I$4:$AH$4,0)),ArchetypeDemand!$F$6:$F$50,$F229)*'SHWLP-Att'!$R$12</f>
        <v>1.2242655139469871E-2</v>
      </c>
      <c r="AE229" s="1145">
        <f>SUMIFS(INDEX(ArchetypeDemand!$I$6:$AH$50,,MATCH(AE$166,ArchetypeDemand!$I$4:$AH$4,0)),ArchetypeDemand!$F$6:$F$50,$F229)*'SHWLP-Att'!$R$12</f>
        <v>2.6135913201186436E-2</v>
      </c>
      <c r="AF229" s="1145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8" t="s">
        <v>1151</v>
      </c>
      <c r="D230" s="1148" t="s">
        <v>1100</v>
      </c>
      <c r="E230" s="1148" t="s">
        <v>406</v>
      </c>
      <c r="F230" s="1148" t="s">
        <v>936</v>
      </c>
      <c r="G230" s="1149">
        <f>SUM(ArchetypeDemand!I6:I46)*'SHWLP-Att'!$R$38</f>
        <v>0.25065136702676571</v>
      </c>
      <c r="H230" s="1149">
        <f>SUM(ArchetypeDemand!J6:J46)*'SHWLP-Att'!$R$38</f>
        <v>8.3317211700942266</v>
      </c>
      <c r="I230" s="1149">
        <f>SUM(ArchetypeDemand!K6:K46)*'SHWLP-Att'!$R$38</f>
        <v>1.0602755981558247</v>
      </c>
      <c r="J230" s="1149">
        <f>SUM(ArchetypeDemand!L6:L46)*'SHWLP-Att'!$R$38</f>
        <v>0.34769096941082805</v>
      </c>
      <c r="K230" s="1149">
        <f>SUM(ArchetypeDemand!M6:M46)*'SHWLP-Att'!$R$38</f>
        <v>0.31995401245117455</v>
      </c>
      <c r="L230" s="1149">
        <f>SUM(ArchetypeDemand!N6:N46)*'SHWLP-Att'!$R$38</f>
        <v>0.13192991833850984</v>
      </c>
      <c r="M230" s="1149">
        <f>SUM(ArchetypeDemand!O6:O46)*'SHWLP-Att'!$R$38</f>
        <v>0.67516433934785669</v>
      </c>
      <c r="N230" s="1149">
        <f>SUM(ArchetypeDemand!P6:P46)*'SHWLP-Att'!$R$38</f>
        <v>0.75337910470422265</v>
      </c>
      <c r="O230" s="1149">
        <f>SUM(ArchetypeDemand!Q6:Q46)*'SHWLP-Att'!$R$38</f>
        <v>0.2846156060012679</v>
      </c>
      <c r="P230" s="1149">
        <f>SUM(ArchetypeDemand!R6:R46)*'SHWLP-Att'!$R$38</f>
        <v>0.34090184464970025</v>
      </c>
      <c r="Q230" s="1149">
        <f>SUM(ArchetypeDemand!S6:S46)*'SHWLP-Att'!$R$38</f>
        <v>0.51105268719435681</v>
      </c>
      <c r="R230" s="1149">
        <f>SUM(ArchetypeDemand!T6:T46)*'SHWLP-Att'!$R$38</f>
        <v>0.64397107692240363</v>
      </c>
      <c r="S230" s="1149">
        <f>SUM(ArchetypeDemand!U6:U46)*'SHWLP-Att'!$R$38</f>
        <v>0.42025508395601224</v>
      </c>
      <c r="T230" s="1149">
        <f>SUM(ArchetypeDemand!V6:V46)*'SHWLP-Att'!$R$38</f>
        <v>2.541904386902452</v>
      </c>
      <c r="U230" s="1149">
        <f>SUM(ArchetypeDemand!W6:W46)*'SHWLP-Att'!$R$38</f>
        <v>0.43603543001571665</v>
      </c>
      <c r="V230" s="1149">
        <f>SUM(ArchetypeDemand!X6:X46)*'SHWLP-Att'!$R$38</f>
        <v>0.88103663325416626</v>
      </c>
      <c r="W230" s="1149">
        <f>SUM(ArchetypeDemand!Y6:Y46)*'SHWLP-Att'!$R$38</f>
        <v>0.61025094912771449</v>
      </c>
      <c r="X230" s="1149">
        <f>SUM(ArchetypeDemand!Z6:Z46)*'SHWLP-Att'!$R$38</f>
        <v>0.6051084420838766</v>
      </c>
      <c r="Y230" s="1149">
        <f>SUM(ArchetypeDemand!AA6:AA46)*'SHWLP-Att'!$R$38</f>
        <v>0.76689072517687862</v>
      </c>
      <c r="Z230" s="1149">
        <f>SUM(ArchetypeDemand!AB6:AB46)*'SHWLP-Att'!$R$38</f>
        <v>7.6100698519239188E-2</v>
      </c>
      <c r="AA230" s="1149">
        <f>SUM(ArchetypeDemand!AC6:AC46)*'SHWLP-Att'!$R$38</f>
        <v>0.34800394238639837</v>
      </c>
      <c r="AB230" s="1149">
        <f>SUM(ArchetypeDemand!AD6:AD46)*'SHWLP-Att'!$R$38</f>
        <v>0.14933102464545253</v>
      </c>
      <c r="AC230" s="1149">
        <f>SUM(ArchetypeDemand!AE6:AE46)*'SHWLP-Att'!$R$38</f>
        <v>0.24709882204723585</v>
      </c>
      <c r="AD230" s="1149">
        <f>SUM(ArchetypeDemand!AF6:AF46)*'SHWLP-Att'!$R$38</f>
        <v>0.21422431376817103</v>
      </c>
      <c r="AE230" s="1149">
        <f>SUM(ArchetypeDemand!AG6:AG46)*'SHWLP-Att'!$R$38</f>
        <v>0.44145248989534785</v>
      </c>
      <c r="AF230" s="1149">
        <f>SUM(ArchetypeDemand!AH6:AH46)*'SHWLP-Att'!$R$38</f>
        <v>0.18398852573582478</v>
      </c>
    </row>
    <row r="231" spans="3:32" ht="15">
      <c r="C231" s="1144" t="s">
        <v>1132</v>
      </c>
      <c r="D231" s="1144"/>
      <c r="E231" s="1144"/>
      <c r="F231" s="1144"/>
      <c r="G231" s="1144"/>
      <c r="H231" s="1144"/>
      <c r="I231" s="1144"/>
      <c r="J231" s="1144"/>
      <c r="K231" s="1144"/>
      <c r="L231" s="1144"/>
      <c r="M231" s="1144"/>
      <c r="N231" s="1144"/>
      <c r="O231" s="1144"/>
      <c r="P231" s="1144"/>
      <c r="Q231" s="1144"/>
      <c r="R231" s="1144"/>
      <c r="S231" s="1144"/>
      <c r="T231" s="1144"/>
      <c r="U231" s="1144"/>
      <c r="V231" s="1144"/>
      <c r="W231" s="1144"/>
      <c r="X231" s="1144"/>
      <c r="Y231" s="1144"/>
      <c r="Z231" s="1144"/>
      <c r="AA231" s="1144"/>
      <c r="AB231" s="1144"/>
      <c r="AC231" s="1144"/>
      <c r="AD231" s="1144"/>
      <c r="AE231" s="1144"/>
      <c r="AF231" s="1144"/>
    </row>
    <row r="232" spans="3:32">
      <c r="C232" s="1152" t="s">
        <v>1152</v>
      </c>
      <c r="D232" s="1141" t="s">
        <v>1100</v>
      </c>
      <c r="E232" s="1141" t="s">
        <v>407</v>
      </c>
      <c r="F232" s="1141" t="s">
        <v>1102</v>
      </c>
      <c r="G232" s="1141">
        <f>SUMIFS(INDEX(ArchetypeDemand!$I$6:$AH$50,,MATCH($G$166,ArchetypeDemand!$I$4:$AH$4,0)),ArchetypeDemand!$F$6:$F$50,$F232)*'SHWLP-Att'!$R$18</f>
        <v>2.2323392728864993E-3</v>
      </c>
      <c r="H232" s="1141">
        <f>SUMIFS(INDEX(ArchetypeDemand!$I$6:$AH$50,,MATCH(H$166,ArchetypeDemand!$I$4:$AH$4,0)),ArchetypeDemand!$F$6:$F$50,$F232)*'SHWLP-Att'!$R$18</f>
        <v>8.5002709747433458E-2</v>
      </c>
      <c r="I232" s="1141">
        <f>SUMIFS(INDEX(ArchetypeDemand!$I$6:$AH$50,,MATCH(I$166,ArchetypeDemand!$I$4:$AH$4,0)),ArchetypeDemand!$F$6:$F$50,$F232)*'SHWLP-Att'!$R$18</f>
        <v>1.7140437785724539E-2</v>
      </c>
      <c r="J232" s="1141">
        <f>SUMIFS(INDEX(ArchetypeDemand!$I$6:$AH$50,,MATCH(J$166,ArchetypeDemand!$I$4:$AH$4,0)),ArchetypeDemand!$F$6:$F$50,$F232)*'SHWLP-Att'!$R$18</f>
        <v>2.6625641353646146E-3</v>
      </c>
      <c r="K232" s="1141">
        <f>SUMIFS(INDEX(ArchetypeDemand!$I$6:$AH$50,,MATCH(K$166,ArchetypeDemand!$I$4:$AH$4,0)),ArchetypeDemand!$F$6:$F$50,$F232)*'SHWLP-Att'!$R$18</f>
        <v>2.5490506778667703E-3</v>
      </c>
      <c r="L232" s="1141">
        <f>SUMIFS(INDEX(ArchetypeDemand!$I$6:$AH$50,,MATCH(L$166,ArchetypeDemand!$I$4:$AH$4,0)),ArchetypeDemand!$F$6:$F$50,$F232)*'SHWLP-Att'!$R$18</f>
        <v>1.0085283810207686E-3</v>
      </c>
      <c r="M232" s="1141">
        <f>SUMIFS(INDEX(ArchetypeDemand!$I$6:$AH$50,,MATCH(M$166,ArchetypeDemand!$I$4:$AH$4,0)),ArchetypeDemand!$F$6:$F$50,$F232)*'SHWLP-Att'!$R$18</f>
        <v>8.3411131728095955E-3</v>
      </c>
      <c r="N232" s="1141">
        <f>SUMIFS(INDEX(ArchetypeDemand!$I$6:$AH$50,,MATCH(N$166,ArchetypeDemand!$I$4:$AH$4,0)),ArchetypeDemand!$F$6:$F$50,$F232)*'SHWLP-Att'!$R$18</f>
        <v>1.5100885678517648E-2</v>
      </c>
      <c r="O232" s="1141">
        <f>SUMIFS(INDEX(ArchetypeDemand!$I$6:$AH$50,,MATCH(O$166,ArchetypeDemand!$I$4:$AH$4,0)),ArchetypeDemand!$F$6:$F$50,$F232)*'SHWLP-Att'!$R$18</f>
        <v>1.176504360707225E-3</v>
      </c>
      <c r="P232" s="1141">
        <f>SUMIFS(INDEX(ArchetypeDemand!$I$6:$AH$50,,MATCH(P$166,ArchetypeDemand!$I$4:$AH$4,0)),ArchetypeDemand!$F$6:$F$50,$F232)*'SHWLP-Att'!$R$18</f>
        <v>2.0892345519514387E-3</v>
      </c>
      <c r="Q232" s="1141">
        <f>SUMIFS(INDEX(ArchetypeDemand!$I$6:$AH$50,,MATCH(Q$166,ArchetypeDemand!$I$4:$AH$4,0)),ArchetypeDemand!$F$6:$F$50,$F232)*'SHWLP-Att'!$R$18</f>
        <v>3.271463063443788E-3</v>
      </c>
      <c r="R232" s="1141">
        <f>SUMIFS(INDEX(ArchetypeDemand!$I$6:$AH$50,,MATCH(R$166,ArchetypeDemand!$I$4:$AH$4,0)),ArchetypeDemand!$F$6:$F$50,$F232)*'SHWLP-Att'!$R$18</f>
        <v>8.3617822416356385E-3</v>
      </c>
      <c r="S232" s="1141">
        <f>SUMIFS(INDEX(ArchetypeDemand!$I$6:$AH$50,,MATCH(S$166,ArchetypeDemand!$I$4:$AH$4,0)),ArchetypeDemand!$F$6:$F$50,$F232)*'SHWLP-Att'!$R$18</f>
        <v>2.4176920080246867E-3</v>
      </c>
      <c r="T232" s="1141">
        <f>SUMIFS(INDEX(ArchetypeDemand!$I$6:$AH$50,,MATCH(T$166,ArchetypeDemand!$I$4:$AH$4,0)),ArchetypeDemand!$F$6:$F$50,$F232)*'SHWLP-Att'!$R$18</f>
        <v>2.9328217992573395E-2</v>
      </c>
      <c r="U232" s="1141">
        <f>SUMIFS(INDEX(ArchetypeDemand!$I$6:$AH$50,,MATCH(U$166,ArchetypeDemand!$I$4:$AH$4,0)),ArchetypeDemand!$F$6:$F$50,$F232)*'SHWLP-Att'!$R$18</f>
        <v>3.1968858057774569E-3</v>
      </c>
      <c r="V232" s="1141">
        <f>SUMIFS(INDEX(ArchetypeDemand!$I$6:$AH$50,,MATCH(V$166,ArchetypeDemand!$I$4:$AH$4,0)),ArchetypeDemand!$F$6:$F$50,$F232)*'SHWLP-Att'!$R$18</f>
        <v>6.2959575587959284E-3</v>
      </c>
      <c r="W232" s="1141">
        <f>SUMIFS(INDEX(ArchetypeDemand!$I$6:$AH$50,,MATCH(W$166,ArchetypeDemand!$I$4:$AH$4,0)),ArchetypeDemand!$F$6:$F$50,$F232)*'SHWLP-Att'!$R$18</f>
        <v>2.7244097519960792E-3</v>
      </c>
      <c r="X232" s="1141">
        <f>SUMIFS(INDEX(ArchetypeDemand!$I$6:$AH$50,,MATCH(X$166,ArchetypeDemand!$I$4:$AH$4,0)),ArchetypeDemand!$F$6:$F$50,$F232)*'SHWLP-Att'!$R$18</f>
        <v>5.2974270829096995E-3</v>
      </c>
      <c r="Y232" s="1141">
        <f>SUMIFS(INDEX(ArchetypeDemand!$I$6:$AH$50,,MATCH(Y$166,ArchetypeDemand!$I$4:$AH$4,0)),ArchetypeDemand!$F$6:$F$50,$F232)*'SHWLP-Att'!$R$18</f>
        <v>5.1327434701739817E-3</v>
      </c>
      <c r="Z232" s="1141">
        <f>SUMIFS(INDEX(ArchetypeDemand!$I$6:$AH$50,,MATCH(Z$166,ArchetypeDemand!$I$4:$AH$4,0)),ArchetypeDemand!$F$6:$F$50,$F232)*'SHWLP-Att'!$R$18</f>
        <v>4.0451266609030454E-4</v>
      </c>
      <c r="AA232" s="1141">
        <f>SUMIFS(INDEX(ArchetypeDemand!$I$6:$AH$50,,MATCH(AA$166,ArchetypeDemand!$I$4:$AH$4,0)),ArchetypeDemand!$F$6:$F$50,$F232)*'SHWLP-Att'!$R$18</f>
        <v>2.0565097418911568E-3</v>
      </c>
      <c r="AB232" s="1141">
        <f>SUMIFS(INDEX(ArchetypeDemand!$I$6:$AH$50,,MATCH(AB$166,ArchetypeDemand!$I$4:$AH$4,0)),ArchetypeDemand!$F$6:$F$50,$F232)*'SHWLP-Att'!$R$18</f>
        <v>5.2027849876087472E-4</v>
      </c>
      <c r="AC232" s="1141">
        <f>SUMIFS(INDEX(ArchetypeDemand!$I$6:$AH$50,,MATCH(AC$166,ArchetypeDemand!$I$4:$AH$4,0)),ArchetypeDemand!$F$6:$F$50,$F232)*'SHWLP-Att'!$R$18</f>
        <v>1.6231241223280545E-3</v>
      </c>
      <c r="AD232" s="1141">
        <f>SUMIFS(INDEX(ArchetypeDemand!$I$6:$AH$50,,MATCH(AD$166,ArchetypeDemand!$I$4:$AH$4,0)),ArchetypeDemand!$F$6:$F$50,$F232)*'SHWLP-Att'!$R$18</f>
        <v>1.8249837798738685E-3</v>
      </c>
      <c r="AE232" s="1141">
        <f>SUMIFS(INDEX(ArchetypeDemand!$I$6:$AH$50,,MATCH(AE$166,ArchetypeDemand!$I$4:$AH$4,0)),ArchetypeDemand!$F$6:$F$50,$F232)*'SHWLP-Att'!$R$18</f>
        <v>2.2439829080095801E-3</v>
      </c>
      <c r="AF232" s="1141">
        <f>SUMIFS(INDEX(ArchetypeDemand!$I$6:$AH$50,,MATCH(AF$166,ArchetypeDemand!$I$4:$AH$4,0)),ArchetypeDemand!$F$6:$F$50,$F232)*'SHWLP-Att'!$R$18</f>
        <v>1.7038667025005402E-3</v>
      </c>
    </row>
    <row r="233" spans="3:32">
      <c r="C233" s="1143" t="s">
        <v>1152</v>
      </c>
      <c r="D233" s="1143" t="s">
        <v>1100</v>
      </c>
      <c r="E233" s="1143" t="s">
        <v>407</v>
      </c>
      <c r="F233" s="1143" t="s">
        <v>1103</v>
      </c>
      <c r="G233" s="1143">
        <f>SUMIFS(INDEX(ArchetypeDemand!$I$6:$AH$50,,MATCH($G$166,ArchetypeDemand!$I$4:$AH$4,0)),ArchetypeDemand!$F$6:$F$50,$F233)*'SHWLP-Att'!$R$18</f>
        <v>5.9283848486508242E-3</v>
      </c>
      <c r="H233" s="1143">
        <f>SUMIFS(INDEX(ArchetypeDemand!$I$6:$AH$50,,MATCH(H$166,ArchetypeDemand!$I$4:$AH$4,0)),ArchetypeDemand!$F$6:$F$50,$F233)*'SHWLP-Att'!$R$18</f>
        <v>0.14846716303125507</v>
      </c>
      <c r="I233" s="1143">
        <f>SUMIFS(INDEX(ArchetypeDemand!$I$6:$AH$50,,MATCH(I$166,ArchetypeDemand!$I$4:$AH$4,0)),ArchetypeDemand!$F$6:$F$50,$F233)*'SHWLP-Att'!$R$18</f>
        <v>2.1308554973678097E-2</v>
      </c>
      <c r="J233" s="1143">
        <f>SUMIFS(INDEX(ArchetypeDemand!$I$6:$AH$50,,MATCH(J$166,ArchetypeDemand!$I$4:$AH$4,0)),ArchetypeDemand!$F$6:$F$50,$F233)*'SHWLP-Att'!$R$18</f>
        <v>7.5817808181224038E-3</v>
      </c>
      <c r="K233" s="1143">
        <f>SUMIFS(INDEX(ArchetypeDemand!$I$6:$AH$50,,MATCH(K$166,ArchetypeDemand!$I$4:$AH$4,0)),ArchetypeDemand!$F$6:$F$50,$F233)*'SHWLP-Att'!$R$18</f>
        <v>7.5431058896582434E-3</v>
      </c>
      <c r="L233" s="1143">
        <f>SUMIFS(INDEX(ArchetypeDemand!$I$6:$AH$50,,MATCH(L$166,ArchetypeDemand!$I$4:$AH$4,0)),ArchetypeDemand!$F$6:$F$50,$F233)*'SHWLP-Att'!$R$18</f>
        <v>2.8897176533292318E-3</v>
      </c>
      <c r="M233" s="1143">
        <f>SUMIFS(INDEX(ArchetypeDemand!$I$6:$AH$50,,MATCH(M$166,ArchetypeDemand!$I$4:$AH$4,0)),ArchetypeDemand!$F$6:$F$50,$F233)*'SHWLP-Att'!$R$18</f>
        <v>1.6084625430769762E-2</v>
      </c>
      <c r="N233" s="1143">
        <f>SUMIFS(INDEX(ArchetypeDemand!$I$6:$AH$50,,MATCH(N$166,ArchetypeDemand!$I$4:$AH$4,0)),ArchetypeDemand!$F$6:$F$50,$F233)*'SHWLP-Att'!$R$18</f>
        <v>1.6848079975071036E-2</v>
      </c>
      <c r="O233" s="1143">
        <f>SUMIFS(INDEX(ArchetypeDemand!$I$6:$AH$50,,MATCH(O$166,ArchetypeDemand!$I$4:$AH$4,0)),ArchetypeDemand!$F$6:$F$50,$F233)*'SHWLP-Att'!$R$18</f>
        <v>5.5166078539650963E-3</v>
      </c>
      <c r="P233" s="1143">
        <f>SUMIFS(INDEX(ArchetypeDemand!$I$6:$AH$50,,MATCH(P$166,ArchetypeDemand!$I$4:$AH$4,0)),ArchetypeDemand!$F$6:$F$50,$F233)*'SHWLP-Att'!$R$18</f>
        <v>7.5959759734872921E-3</v>
      </c>
      <c r="Q233" s="1143">
        <f>SUMIFS(INDEX(ArchetypeDemand!$I$6:$AH$50,,MATCH(Q$166,ArchetypeDemand!$I$4:$AH$4,0)),ArchetypeDemand!$F$6:$F$50,$F233)*'SHWLP-Att'!$R$18</f>
        <v>1.0403079292707982E-2</v>
      </c>
      <c r="R233" s="1143">
        <f>SUMIFS(INDEX(ArchetypeDemand!$I$6:$AH$50,,MATCH(R$166,ArchetypeDemand!$I$4:$AH$4,0)),ArchetypeDemand!$F$6:$F$50,$F233)*'SHWLP-Att'!$R$18</f>
        <v>1.1836817580284431E-2</v>
      </c>
      <c r="S233" s="1143">
        <f>SUMIFS(INDEX(ArchetypeDemand!$I$6:$AH$50,,MATCH(S$166,ArchetypeDemand!$I$4:$AH$4,0)),ArchetypeDemand!$F$6:$F$50,$F233)*'SHWLP-Att'!$R$18</f>
        <v>8.528502396586219E-3</v>
      </c>
      <c r="T233" s="1143">
        <f>SUMIFS(INDEX(ArchetypeDemand!$I$6:$AH$50,,MATCH(T$166,ArchetypeDemand!$I$4:$AH$4,0)),ArchetypeDemand!$F$6:$F$50,$F233)*'SHWLP-Att'!$R$18</f>
        <v>5.6356744030235044E-2</v>
      </c>
      <c r="U233" s="1143">
        <f>SUMIFS(INDEX(ArchetypeDemand!$I$6:$AH$50,,MATCH(U$166,ArchetypeDemand!$I$4:$AH$4,0)),ArchetypeDemand!$F$6:$F$50,$F233)*'SHWLP-Att'!$R$18</f>
        <v>8.6618482942232289E-3</v>
      </c>
      <c r="V233" s="1143">
        <f>SUMIFS(INDEX(ArchetypeDemand!$I$6:$AH$50,,MATCH(V$166,ArchetypeDemand!$I$4:$AH$4,0)),ArchetypeDemand!$F$6:$F$50,$F233)*'SHWLP-Att'!$R$18</f>
        <v>1.9503492478747813E-2</v>
      </c>
      <c r="W233" s="1143">
        <f>SUMIFS(INDEX(ArchetypeDemand!$I$6:$AH$50,,MATCH(W$166,ArchetypeDemand!$I$4:$AH$4,0)),ArchetypeDemand!$F$6:$F$50,$F233)*'SHWLP-Att'!$R$18</f>
        <v>1.2347972063709757E-2</v>
      </c>
      <c r="X233" s="1143">
        <f>SUMIFS(INDEX(ArchetypeDemand!$I$6:$AH$50,,MATCH(X$166,ArchetypeDemand!$I$4:$AH$4,0)),ArchetypeDemand!$F$6:$F$50,$F233)*'SHWLP-Att'!$R$18</f>
        <v>1.2811363374178472E-2</v>
      </c>
      <c r="Y233" s="1143">
        <f>SUMIFS(INDEX(ArchetypeDemand!$I$6:$AH$50,,MATCH(Y$166,ArchetypeDemand!$I$4:$AH$4,0)),ArchetypeDemand!$F$6:$F$50,$F233)*'SHWLP-Att'!$R$18</f>
        <v>1.7956348890536069E-2</v>
      </c>
      <c r="Z233" s="1143">
        <f>SUMIFS(INDEX(ArchetypeDemand!$I$6:$AH$50,,MATCH(Z$166,ArchetypeDemand!$I$4:$AH$4,0)),ArchetypeDemand!$F$6:$F$50,$F233)*'SHWLP-Att'!$R$18</f>
        <v>1.9039322120308084E-3</v>
      </c>
      <c r="AA233" s="1143">
        <f>SUMIFS(INDEX(ArchetypeDemand!$I$6:$AH$50,,MATCH(AA$166,ArchetypeDemand!$I$4:$AH$4,0)),ArchetypeDemand!$F$6:$F$50,$F233)*'SHWLP-Att'!$R$18</f>
        <v>7.807662457698975E-3</v>
      </c>
      <c r="AB233" s="1143">
        <f>SUMIFS(INDEX(ArchetypeDemand!$I$6:$AH$50,,MATCH(AB$166,ArchetypeDemand!$I$4:$AH$4,0)),ArchetypeDemand!$F$6:$F$50,$F233)*'SHWLP-Att'!$R$18</f>
        <v>4.1190825182097516E-3</v>
      </c>
      <c r="AC233" s="1143">
        <f>SUMIFS(INDEX(ArchetypeDemand!$I$6:$AH$50,,MATCH(AC$166,ArchetypeDemand!$I$4:$AH$4,0)),ArchetypeDemand!$F$6:$F$50,$F233)*'SHWLP-Att'!$R$18</f>
        <v>5.1954764357659486E-3</v>
      </c>
      <c r="AD233" s="1143">
        <f>SUMIFS(INDEX(ArchetypeDemand!$I$6:$AH$50,,MATCH(AD$166,ArchetypeDemand!$I$4:$AH$4,0)),ArchetypeDemand!$F$6:$F$50,$F233)*'SHWLP-Att'!$R$18</f>
        <v>5.6361589746043482E-3</v>
      </c>
      <c r="AE233" s="1143">
        <f>SUMIFS(INDEX(ArchetypeDemand!$I$6:$AH$50,,MATCH(AE$166,ArchetypeDemand!$I$4:$AH$4,0)),ArchetypeDemand!$F$6:$F$50,$F233)*'SHWLP-Att'!$R$18</f>
        <v>1.1494545445382589E-2</v>
      </c>
      <c r="AF233" s="1143">
        <f>SUMIFS(INDEX(ArchetypeDemand!$I$6:$AH$50,,MATCH(AF$166,ArchetypeDemand!$I$4:$AH$4,0)),ArchetypeDemand!$F$6:$F$50,$F233)*'SHWLP-Att'!$R$18</f>
        <v>3.7531579843586623E-3</v>
      </c>
    </row>
    <row r="234" spans="3:32">
      <c r="C234" s="1141" t="s">
        <v>1152</v>
      </c>
      <c r="D234" s="1141" t="s">
        <v>1100</v>
      </c>
      <c r="E234" s="1141" t="s">
        <v>407</v>
      </c>
      <c r="F234" s="1141" t="s">
        <v>1104</v>
      </c>
      <c r="G234" s="1141">
        <f>SUMIFS(INDEX(ArchetypeDemand!$I$6:$AH$50,,MATCH($G$166,ArchetypeDemand!$I$4:$AH$4,0)),ArchetypeDemand!$F$6:$F$50,$F234)*'SHWLP-Att'!$R$18</f>
        <v>3.1106786778531213E-3</v>
      </c>
      <c r="H234" s="1141">
        <f>SUMIFS(INDEX(ArchetypeDemand!$I$6:$AH$50,,MATCH(H$166,ArchetypeDemand!$I$4:$AH$4,0)),ArchetypeDemand!$F$6:$F$50,$F234)*'SHWLP-Att'!$R$18</f>
        <v>0.10878920558177255</v>
      </c>
      <c r="I234" s="1141">
        <f>SUMIFS(INDEX(ArchetypeDemand!$I$6:$AH$50,,MATCH(I$166,ArchetypeDemand!$I$4:$AH$4,0)),ArchetypeDemand!$F$6:$F$50,$F234)*'SHWLP-Att'!$R$18</f>
        <v>1.1974988102771892E-2</v>
      </c>
      <c r="J234" s="1141">
        <f>SUMIFS(INDEX(ArchetypeDemand!$I$6:$AH$50,,MATCH(J$166,ArchetypeDemand!$I$4:$AH$4,0)),ArchetypeDemand!$F$6:$F$50,$F234)*'SHWLP-Att'!$R$18</f>
        <v>4.4178676895797464E-3</v>
      </c>
      <c r="K234" s="1141">
        <f>SUMIFS(INDEX(ArchetypeDemand!$I$6:$AH$50,,MATCH(K$166,ArchetypeDemand!$I$4:$AH$4,0)),ArchetypeDemand!$F$6:$F$50,$F234)*'SHWLP-Att'!$R$18</f>
        <v>2.7956218996361701E-3</v>
      </c>
      <c r="L234" s="1141">
        <f>SUMIFS(INDEX(ArchetypeDemand!$I$6:$AH$50,,MATCH(L$166,ArchetypeDemand!$I$4:$AH$4,0)),ArchetypeDemand!$F$6:$F$50,$F234)*'SHWLP-Att'!$R$18</f>
        <v>1.7853354139249153E-3</v>
      </c>
      <c r="M234" s="1141">
        <f>SUMIFS(INDEX(ArchetypeDemand!$I$6:$AH$50,,MATCH(M$166,ArchetypeDemand!$I$4:$AH$4,0)),ArchetypeDemand!$F$6:$F$50,$F234)*'SHWLP-Att'!$R$18</f>
        <v>6.3840166208153715E-3</v>
      </c>
      <c r="N234" s="1141">
        <f>SUMIFS(INDEX(ArchetypeDemand!$I$6:$AH$50,,MATCH(N$166,ArchetypeDemand!$I$4:$AH$4,0)),ArchetypeDemand!$F$6:$F$50,$F234)*'SHWLP-Att'!$R$18</f>
        <v>5.0359096189223317E-3</v>
      </c>
      <c r="O234" s="1141">
        <f>SUMIFS(INDEX(ArchetypeDemand!$I$6:$AH$50,,MATCH(O$166,ArchetypeDemand!$I$4:$AH$4,0)),ArchetypeDemand!$F$6:$F$50,$F234)*'SHWLP-Att'!$R$18</f>
        <v>2.6016943434045109E-3</v>
      </c>
      <c r="P234" s="1141">
        <f>SUMIFS(INDEX(ArchetypeDemand!$I$6:$AH$50,,MATCH(P$166,ArchetypeDemand!$I$4:$AH$4,0)),ArchetypeDemand!$F$6:$F$50,$F234)*'SHWLP-Att'!$R$18</f>
        <v>4.2438951087367576E-3</v>
      </c>
      <c r="Q234" s="1141">
        <f>SUMIFS(INDEX(ArchetypeDemand!$I$6:$AH$50,,MATCH(Q$166,ArchetypeDemand!$I$4:$AH$4,0)),ArchetypeDemand!$F$6:$F$50,$F234)*'SHWLP-Att'!$R$18</f>
        <v>7.5236777227864204E-3</v>
      </c>
      <c r="R234" s="1141">
        <f>SUMIFS(INDEX(ArchetypeDemand!$I$6:$AH$50,,MATCH(R$166,ArchetypeDemand!$I$4:$AH$4,0)),ArchetypeDemand!$F$6:$F$50,$F234)*'SHWLP-Att'!$R$18</f>
        <v>7.2138655444683826E-3</v>
      </c>
      <c r="S234" s="1141">
        <f>SUMIFS(INDEX(ArchetypeDemand!$I$6:$AH$50,,MATCH(S$166,ArchetypeDemand!$I$4:$AH$4,0)),ArchetypeDemand!$F$6:$F$50,$F234)*'SHWLP-Att'!$R$18</f>
        <v>6.6365221101465045E-3</v>
      </c>
      <c r="T234" s="1141">
        <f>SUMIFS(INDEX(ArchetypeDemand!$I$6:$AH$50,,MATCH(T$166,ArchetypeDemand!$I$4:$AH$4,0)),ArchetypeDemand!$F$6:$F$50,$F234)*'SHWLP-Att'!$R$18</f>
        <v>2.5718926657780881E-2</v>
      </c>
      <c r="U234" s="1141">
        <f>SUMIFS(INDEX(ArchetypeDemand!$I$6:$AH$50,,MATCH(U$166,ArchetypeDemand!$I$4:$AH$4,0)),ArchetypeDemand!$F$6:$F$50,$F234)*'SHWLP-Att'!$R$18</f>
        <v>5.9957900289060295E-3</v>
      </c>
      <c r="V234" s="1141">
        <f>SUMIFS(INDEX(ArchetypeDemand!$I$6:$AH$50,,MATCH(V$166,ArchetypeDemand!$I$4:$AH$4,0)),ArchetypeDemand!$F$6:$F$50,$F234)*'SHWLP-Att'!$R$18</f>
        <v>1.2086084288125215E-2</v>
      </c>
      <c r="W234" s="1141">
        <f>SUMIFS(INDEX(ArchetypeDemand!$I$6:$AH$50,,MATCH(W$166,ArchetypeDemand!$I$4:$AH$4,0)),ArchetypeDemand!$F$6:$F$50,$F234)*'SHWLP-Att'!$R$18</f>
        <v>8.1363192069133401E-3</v>
      </c>
      <c r="X234" s="1141">
        <f>SUMIFS(INDEX(ArchetypeDemand!$I$6:$AH$50,,MATCH(X$166,ArchetypeDemand!$I$4:$AH$4,0)),ArchetypeDemand!$F$6:$F$50,$F234)*'SHWLP-Att'!$R$18</f>
        <v>8.3008771954992087E-3</v>
      </c>
      <c r="Y234" s="1141">
        <f>SUMIFS(INDEX(ArchetypeDemand!$I$6:$AH$50,,MATCH(Y$166,ArchetypeDemand!$I$4:$AH$4,0)),ArchetypeDemand!$F$6:$F$50,$F234)*'SHWLP-Att'!$R$18</f>
        <v>1.0042385037667193E-2</v>
      </c>
      <c r="Z234" s="1141">
        <f>SUMIFS(INDEX(ArchetypeDemand!$I$6:$AH$50,,MATCH(Z$166,ArchetypeDemand!$I$4:$AH$4,0)),ArchetypeDemand!$F$6:$F$50,$F234)*'SHWLP-Att'!$R$18</f>
        <v>7.0011807592552705E-4</v>
      </c>
      <c r="AA234" s="1141">
        <f>SUMIFS(INDEX(ArchetypeDemand!$I$6:$AH$50,,MATCH(AA$166,ArchetypeDemand!$I$4:$AH$4,0)),ArchetypeDemand!$F$6:$F$50,$F234)*'SHWLP-Att'!$R$18</f>
        <v>4.7006057294254775E-3</v>
      </c>
      <c r="AB234" s="1141">
        <f>SUMIFS(INDEX(ArchetypeDemand!$I$6:$AH$50,,MATCH(AB$166,ArchetypeDemand!$I$4:$AH$4,0)),ArchetypeDemand!$F$6:$F$50,$F234)*'SHWLP-Att'!$R$18</f>
        <v>1.3902490597378408E-3</v>
      </c>
      <c r="AC234" s="1141">
        <f>SUMIFS(INDEX(ArchetypeDemand!$I$6:$AH$50,,MATCH(AC$166,ArchetypeDemand!$I$4:$AH$4,0)),ArchetypeDemand!$F$6:$F$50,$F234)*'SHWLP-Att'!$R$18</f>
        <v>3.1571993187563463E-3</v>
      </c>
      <c r="AD234" s="1141">
        <f>SUMIFS(INDEX(ArchetypeDemand!$I$6:$AH$50,,MATCH(AD$166,ArchetypeDemand!$I$4:$AH$4,0)),ArchetypeDemand!$F$6:$F$50,$F234)*'SHWLP-Att'!$R$18</f>
        <v>1.9320002403699242E-3</v>
      </c>
      <c r="AE234" s="1141">
        <f>SUMIFS(INDEX(ArchetypeDemand!$I$6:$AH$50,,MATCH(AE$166,ArchetypeDemand!$I$4:$AH$4,0)),ArchetypeDemand!$F$6:$F$50,$F234)*'SHWLP-Att'!$R$18</f>
        <v>5.2340788861614251E-3</v>
      </c>
      <c r="AF234" s="1141">
        <f>SUMIFS(INDEX(ArchetypeDemand!$I$6:$AH$50,,MATCH(AF$166,ArchetypeDemand!$I$4:$AH$4,0)),ArchetypeDemand!$F$6:$F$50,$F234)*'SHWLP-Att'!$R$18</f>
        <v>2.5173949672225963E-3</v>
      </c>
    </row>
    <row r="235" spans="3:32">
      <c r="C235" s="1143" t="s">
        <v>1152</v>
      </c>
      <c r="D235" s="1143" t="s">
        <v>1100</v>
      </c>
      <c r="E235" s="1143" t="s">
        <v>407</v>
      </c>
      <c r="F235" s="1143" t="s">
        <v>1105</v>
      </c>
      <c r="G235" s="1143">
        <f>SUMIFS(INDEX(ArchetypeDemand!$I$6:$AH$50,,MATCH($G$166,ArchetypeDemand!$I$4:$AH$4,0)),ArchetypeDemand!$F$6:$F$50,$F235)*'SHWLP-Att'!$R$18</f>
        <v>1.1029553206792231E-3</v>
      </c>
      <c r="H235" s="1143">
        <f>SUMIFS(INDEX(ArchetypeDemand!$I$6:$AH$50,,MATCH($H$166,ArchetypeDemand!$I$4:$AH$4,0)),ArchetypeDemand!$F$6:$F$50,$F235)*'SHWLP-Att'!$R$18</f>
        <v>5.6517727105397493E-2</v>
      </c>
      <c r="I235" s="1143">
        <f>SUMIFS(INDEX(ArchetypeDemand!$I$6:$AH$50,,MATCH(I$166,ArchetypeDemand!$I$4:$AH$4,0)),ArchetypeDemand!$F$6:$F$50,$F235)*'SHWLP-Att'!$R$18</f>
        <v>3.7345171183240365E-3</v>
      </c>
      <c r="J235" s="1143">
        <f>SUMIFS(INDEX(ArchetypeDemand!$I$6:$AH$50,,MATCH(J$166,ArchetypeDemand!$I$4:$AH$4,0)),ArchetypeDemand!$F$6:$F$50,$F235)*'SHWLP-Att'!$R$18</f>
        <v>2.0638002150402098E-3</v>
      </c>
      <c r="K235" s="1143">
        <f>SUMIFS(INDEX(ArchetypeDemand!$I$6:$AH$50,,MATCH(K$166,ArchetypeDemand!$I$4:$AH$4,0)),ArchetypeDemand!$F$6:$F$50,$F235)*'SHWLP-Att'!$R$18</f>
        <v>2.1921734284635107E-3</v>
      </c>
      <c r="L235" s="1143">
        <f>SUMIFS(INDEX(ArchetypeDemand!$I$6:$AH$50,,MATCH(L$166,ArchetypeDemand!$I$4:$AH$4,0)),ArchetypeDemand!$F$6:$F$50,$F235)*'SHWLP-Att'!$R$18</f>
        <v>7.3295323512035358E-4</v>
      </c>
      <c r="M235" s="1143">
        <f>SUMIFS(INDEX(ArchetypeDemand!$I$6:$AH$50,,MATCH(M$166,ArchetypeDemand!$I$4:$AH$4,0)),ArchetypeDemand!$F$6:$F$50,$F235)*'SHWLP-Att'!$R$18</f>
        <v>2.5666698123096286E-3</v>
      </c>
      <c r="N235" s="1143">
        <f>SUMIFS(INDEX(ArchetypeDemand!$I$6:$AH$50,,MATCH(N$166,ArchetypeDemand!$I$4:$AH$4,0)),ArchetypeDemand!$F$6:$F$50,$F235)*'SHWLP-Att'!$R$18</f>
        <v>1.7634940853027651E-3</v>
      </c>
      <c r="O235" s="1143">
        <f>SUMIFS(INDEX(ArchetypeDemand!$I$6:$AH$50,,MATCH(O$166,ArchetypeDemand!$I$4:$AH$4,0)),ArchetypeDemand!$F$6:$F$50,$F235)*'SHWLP-Att'!$R$18</f>
        <v>3.0672904026905674E-3</v>
      </c>
      <c r="P235" s="1143">
        <f>SUMIFS(INDEX(ArchetypeDemand!$I$6:$AH$50,,MATCH(P$166,ArchetypeDemand!$I$4:$AH$4,0)),ArchetypeDemand!$F$6:$F$50,$F235)*'SHWLP-Att'!$R$18</f>
        <v>2.0947264800606595E-3</v>
      </c>
      <c r="Q235" s="1143">
        <f>SUMIFS(INDEX(ArchetypeDemand!$I$6:$AH$50,,MATCH(Q$166,ArchetypeDemand!$I$4:$AH$4,0)),ArchetypeDemand!$F$6:$F$50,$F235)*'SHWLP-Att'!$R$18</f>
        <v>3.2914538635482665E-3</v>
      </c>
      <c r="R235" s="1143">
        <f>SUMIFS(INDEX(ArchetypeDemand!$I$6:$AH$50,,MATCH(R$166,ArchetypeDemand!$I$4:$AH$4,0)),ArchetypeDemand!$F$6:$F$50,$F235)*'SHWLP-Att'!$R$18</f>
        <v>3.8786438807459425E-3</v>
      </c>
      <c r="S235" s="1143">
        <f>SUMIFS(INDEX(ArchetypeDemand!$I$6:$AH$50,,MATCH(S$166,ArchetypeDemand!$I$4:$AH$4,0)),ArchetypeDemand!$F$6:$F$50,$F235)*'SHWLP-Att'!$R$18</f>
        <v>2.8574252398029104E-3</v>
      </c>
      <c r="T235" s="1143">
        <f>SUMIFS(INDEX(ArchetypeDemand!$I$6:$AH$50,,MATCH(T$166,ArchetypeDemand!$I$4:$AH$4,0)),ArchetypeDemand!$F$6:$F$50,$F235)*'SHWLP-Att'!$R$18</f>
        <v>1.271143486729481E-2</v>
      </c>
      <c r="U235" s="1143">
        <f>SUMIFS(INDEX(ArchetypeDemand!$I$6:$AH$50,,MATCH(U$166,ArchetypeDemand!$I$4:$AH$4,0)),ArchetypeDemand!$F$6:$F$50,$F235)*'SHWLP-Att'!$R$18</f>
        <v>3.0592620844986794E-3</v>
      </c>
      <c r="V235" s="1143">
        <f>SUMIFS(INDEX(ArchetypeDemand!$I$6:$AH$50,,MATCH(V$166,ArchetypeDemand!$I$4:$AH$4,0)),ArchetypeDemand!$F$6:$F$50,$F235)*'SHWLP-Att'!$R$18</f>
        <v>5.0708099630438113E-3</v>
      </c>
      <c r="W235" s="1143">
        <f>SUMIFS(INDEX(ArchetypeDemand!$I$6:$AH$50,,MATCH(W$166,ArchetypeDemand!$I$4:$AH$4,0)),ArchetypeDemand!$F$6:$F$50,$F235)*'SHWLP-Att'!$R$18</f>
        <v>4.5791969793859428E-3</v>
      </c>
      <c r="X235" s="1143">
        <f>SUMIFS(INDEX(ArchetypeDemand!$I$6:$AH$50,,MATCH(X$166,ArchetypeDemand!$I$4:$AH$4,0)),ArchetypeDemand!$F$6:$F$50,$F235)*'SHWLP-Att'!$R$18</f>
        <v>3.1230500792726605E-3</v>
      </c>
      <c r="Y235" s="1143">
        <f>SUMIFS(INDEX(ArchetypeDemand!$I$6:$AH$50,,MATCH(Y$166,ArchetypeDemand!$I$4:$AH$4,0)),ArchetypeDemand!$F$6:$F$50,$F235)*'SHWLP-Att'!$R$18</f>
        <v>4.2497868297575216E-3</v>
      </c>
      <c r="Z235" s="1143">
        <f>SUMIFS(INDEX(ArchetypeDemand!$I$6:$AH$50,,MATCH(Z$166,ArchetypeDemand!$I$4:$AH$4,0)),ArchetypeDemand!$F$6:$F$50,$F235)*'SHWLP-Att'!$R$18</f>
        <v>4.3951856988658087E-4</v>
      </c>
      <c r="AA235" s="1143">
        <f>SUMIFS(INDEX(ArchetypeDemand!$I$6:$AH$50,,MATCH(AA$166,ArchetypeDemand!$I$4:$AH$4,0)),ArchetypeDemand!$F$6:$F$50,$F235)*'SHWLP-Att'!$R$18</f>
        <v>1.802141412261677E-3</v>
      </c>
      <c r="AB235" s="1143">
        <f>SUMIFS(INDEX(ArchetypeDemand!$I$6:$AH$50,,MATCH(AB$166,ArchetypeDemand!$I$4:$AH$4,0)),ArchetypeDemand!$F$6:$F$50,$F235)*'SHWLP-Att'!$R$18</f>
        <v>9.722349843436927E-4</v>
      </c>
      <c r="AC235" s="1143">
        <f>SUMIFS(INDEX(ArchetypeDemand!$I$6:$AH$50,,MATCH(AC$166,ArchetypeDemand!$I$4:$AH$4,0)),ArchetypeDemand!$F$6:$F$50,$F235)*'SHWLP-Att'!$R$18</f>
        <v>1.7064124158903268E-3</v>
      </c>
      <c r="AD235" s="1143">
        <f>SUMIFS(INDEX(ArchetypeDemand!$I$6:$AH$50,,MATCH(AD$166,ArchetypeDemand!$I$4:$AH$4,0)),ArchetypeDemand!$F$6:$F$50,$F235)*'SHWLP-Att'!$R$18</f>
        <v>1.0215972494042407E-3</v>
      </c>
      <c r="AE235" s="1143">
        <f>SUMIFS(INDEX(ArchetypeDemand!$I$6:$AH$50,,MATCH(AE$166,ArchetypeDemand!$I$4:$AH$4,0)),ArchetypeDemand!$F$6:$F$50,$F235)*'SHWLP-Att'!$R$18</f>
        <v>2.3342845865460525E-3</v>
      </c>
      <c r="AF235" s="1143">
        <f>SUMIFS(INDEX(ArchetypeDemand!$I$6:$AH$50,,MATCH(AF$166,ArchetypeDemand!$I$4:$AH$4,0)),ArchetypeDemand!$F$6:$F$50,$F235)*'SHWLP-Att'!$R$18</f>
        <v>9.9022931722475126E-4</v>
      </c>
    </row>
    <row r="236" spans="3:32">
      <c r="C236" s="1141" t="s">
        <v>1152</v>
      </c>
      <c r="D236" s="1141" t="s">
        <v>1100</v>
      </c>
      <c r="E236" s="1141" t="s">
        <v>407</v>
      </c>
      <c r="F236" s="1141" t="s">
        <v>1106</v>
      </c>
      <c r="G236" s="1141">
        <f>SUMIFS(INDEX(ArchetypeDemand!$I$6:$AH$50,,MATCH($G$166,ArchetypeDemand!$I$4:$AH$4,0)),ArchetypeDemand!$F$6:$F$50,$F236)*'SHWLP-Att'!$R$18</f>
        <v>5.5578607956101474E-4</v>
      </c>
      <c r="H236" s="1141">
        <f>SUMIFS(INDEX(ArchetypeDemand!$I$6:$AH$50,,MATCH($H$166,ArchetypeDemand!$I$4:$AH$4,0)),ArchetypeDemand!$F$6:$F$50,$F236)*'SHWLP-Att'!$R$18</f>
        <v>2.6162574266698078E-2</v>
      </c>
      <c r="I236" s="1141">
        <f>SUMIFS(INDEX(ArchetypeDemand!$I$6:$AH$50,,MATCH(I$166,ArchetypeDemand!$I$4:$AH$4,0)),ArchetypeDemand!$F$6:$F$50,$F236)*'SHWLP-Att'!$R$18</f>
        <v>1.3193476534809005E-3</v>
      </c>
      <c r="J236" s="1141">
        <f>SUMIFS(INDEX(ArchetypeDemand!$I$6:$AH$50,,MATCH(J$166,ArchetypeDemand!$I$4:$AH$4,0)),ArchetypeDemand!$F$6:$F$50,$F236)*'SHWLP-Att'!$R$18</f>
        <v>9.404659207778173E-4</v>
      </c>
      <c r="K236" s="1141">
        <f>SUMIFS(INDEX(ArchetypeDemand!$I$6:$AH$50,,MATCH(K$166,ArchetypeDemand!$I$4:$AH$4,0)),ArchetypeDemand!$F$6:$F$50,$F236)*'SHWLP-Att'!$R$18</f>
        <v>9.8794661209683195E-4</v>
      </c>
      <c r="L236" s="1141">
        <f>SUMIFS(INDEX(ArchetypeDemand!$I$6:$AH$50,,MATCH(L$166,ArchetypeDemand!$I$4:$AH$4,0)),ArchetypeDemand!$F$6:$F$50,$F236)*'SHWLP-Att'!$R$18</f>
        <v>3.4666707066503209E-4</v>
      </c>
      <c r="M236" s="1141">
        <f>SUMIFS(INDEX(ArchetypeDemand!$I$6:$AH$50,,MATCH(M$166,ArchetypeDemand!$I$4:$AH$4,0)),ArchetypeDemand!$F$6:$F$50,$F236)*'SHWLP-Att'!$R$18</f>
        <v>1.1563319229820946E-3</v>
      </c>
      <c r="N236" s="1141">
        <f>SUMIFS(INDEX(ArchetypeDemand!$I$6:$AH$50,,MATCH(N$166,ArchetypeDemand!$I$4:$AH$4,0)),ArchetypeDemand!$F$6:$F$50,$F236)*'SHWLP-Att'!$R$18</f>
        <v>8.6554696575227592E-4</v>
      </c>
      <c r="O236" s="1141">
        <f>SUMIFS(INDEX(ArchetypeDemand!$I$6:$AH$50,,MATCH(O$166,ArchetypeDemand!$I$4:$AH$4,0)),ArchetypeDemand!$F$6:$F$50,$F236)*'SHWLP-Att'!$R$18</f>
        <v>1.4814420068192712E-3</v>
      </c>
      <c r="P236" s="1141">
        <f>SUMIFS(INDEX(ArchetypeDemand!$I$6:$AH$50,,MATCH(P$166,ArchetypeDemand!$I$4:$AH$4,0)),ArchetypeDemand!$F$6:$F$50,$F236)*'SHWLP-Att'!$R$18</f>
        <v>9.4625639260165944E-4</v>
      </c>
      <c r="Q236" s="1141">
        <f>SUMIFS(INDEX(ArchetypeDemand!$I$6:$AH$50,,MATCH(Q$166,ArchetypeDemand!$I$4:$AH$4,0)),ArchetypeDemand!$F$6:$F$50,$F236)*'SHWLP-Att'!$R$18</f>
        <v>1.3428933183858309E-3</v>
      </c>
      <c r="R236" s="1141">
        <f>SUMIFS(INDEX(ArchetypeDemand!$I$6:$AH$50,,MATCH(R$166,ArchetypeDemand!$I$4:$AH$4,0)),ArchetypeDemand!$F$6:$F$50,$F236)*'SHWLP-Att'!$R$18</f>
        <v>1.5607292109774509E-3</v>
      </c>
      <c r="S236" s="1141">
        <f>SUMIFS(INDEX(ArchetypeDemand!$I$6:$AH$50,,MATCH(S$166,ArchetypeDemand!$I$4:$AH$4,0)),ArchetypeDemand!$F$6:$F$50,$F236)*'SHWLP-Att'!$R$18</f>
        <v>1.0651508553478082E-3</v>
      </c>
      <c r="T236" s="1141">
        <f>SUMIFS(INDEX(ArchetypeDemand!$I$6:$AH$50,,MATCH(T$166,ArchetypeDemand!$I$4:$AH$4,0)),ArchetypeDemand!$F$6:$F$50,$F236)*'SHWLP-Att'!$R$18</f>
        <v>5.5979203550202139E-3</v>
      </c>
      <c r="U236" s="1141">
        <f>SUMIFS(INDEX(ArchetypeDemand!$I$6:$AH$50,,MATCH(U$166,ArchetypeDemand!$I$4:$AH$4,0)),ArchetypeDemand!$F$6:$F$50,$F236)*'SHWLP-Att'!$R$18</f>
        <v>1.1727928942060315E-3</v>
      </c>
      <c r="V236" s="1141">
        <f>SUMIFS(INDEX(ArchetypeDemand!$I$6:$AH$50,,MATCH(V$166,ArchetypeDemand!$I$4:$AH$4,0)),ArchetypeDemand!$F$6:$F$50,$F236)*'SHWLP-Att'!$R$18</f>
        <v>2.0915865079672974E-3</v>
      </c>
      <c r="W236" s="1141">
        <f>SUMIFS(INDEX(ArchetypeDemand!$I$6:$AH$50,,MATCH(W$166,ArchetypeDemand!$I$4:$AH$4,0)),ArchetypeDemand!$F$6:$F$50,$F236)*'SHWLP-Att'!$R$18</f>
        <v>2.2102995865315323E-3</v>
      </c>
      <c r="X236" s="1141">
        <f>SUMIFS(INDEX(ArchetypeDemand!$I$6:$AH$50,,MATCH(X$166,ArchetypeDemand!$I$4:$AH$4,0)),ArchetypeDemand!$F$6:$F$50,$F236)*'SHWLP-Att'!$R$18</f>
        <v>1.3795229657597985E-3</v>
      </c>
      <c r="Y236" s="1141">
        <f>SUMIFS(INDEX(ArchetypeDemand!$I$6:$AH$50,,MATCH(Y$166,ArchetypeDemand!$I$4:$AH$4,0)),ArchetypeDemand!$F$6:$F$50,$F236)*'SHWLP-Att'!$R$18</f>
        <v>1.9214586828510765E-3</v>
      </c>
      <c r="Z236" s="1141">
        <f>SUMIFS(INDEX(ArchetypeDemand!$I$6:$AH$50,,MATCH(Z$166,ArchetypeDemand!$I$4:$AH$4,0)),ArchetypeDemand!$F$6:$F$50,$F236)*'SHWLP-Att'!$R$18</f>
        <v>3.2672176876524599E-4</v>
      </c>
      <c r="AA236" s="1141">
        <f>SUMIFS(INDEX(ArchetypeDemand!$I$6:$AH$50,,MATCH(AA$166,ArchetypeDemand!$I$4:$AH$4,0)),ArchetypeDemand!$F$6:$F$50,$F236)*'SHWLP-Att'!$R$18</f>
        <v>9.5321880890826267E-4</v>
      </c>
      <c r="AB236" s="1141">
        <f>SUMIFS(INDEX(ArchetypeDemand!$I$6:$AH$50,,MATCH(AB$166,ArchetypeDemand!$I$4:$AH$4,0)),ArchetypeDemand!$F$6:$F$50,$F236)*'SHWLP-Att'!$R$18</f>
        <v>5.1429821635572148E-4</v>
      </c>
      <c r="AC236" s="1141">
        <f>SUMIFS(INDEX(ArchetypeDemand!$I$6:$AH$50,,MATCH(AC$166,ArchetypeDemand!$I$4:$AH$4,0)),ArchetypeDemand!$F$6:$F$50,$F236)*'SHWLP-Att'!$R$18</f>
        <v>7.1306064159411806E-4</v>
      </c>
      <c r="AD236" s="1141">
        <f>SUMIFS(INDEX(ArchetypeDemand!$I$6:$AH$50,,MATCH(AD$166,ArchetypeDemand!$I$4:$AH$4,0)),ArchetypeDemand!$F$6:$F$50,$F236)*'SHWLP-Att'!$R$18</f>
        <v>4.5867631605904681E-4</v>
      </c>
      <c r="AE236" s="1141">
        <f>SUMIFS(INDEX(ArchetypeDemand!$I$6:$AH$50,,MATCH(AE$166,ArchetypeDemand!$I$4:$AH$4,0)),ArchetypeDemand!$F$6:$F$50,$F236)*'SHWLP-Att'!$R$18</f>
        <v>1.0537912274375457E-3</v>
      </c>
      <c r="AF236" s="1141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45" t="s">
        <v>1152</v>
      </c>
      <c r="D237" s="1145" t="s">
        <v>1100</v>
      </c>
      <c r="E237" s="1145" t="s">
        <v>407</v>
      </c>
      <c r="F237" s="1145" t="s">
        <v>1107</v>
      </c>
      <c r="G237" s="1145">
        <f>SUMIFS(INDEX(ArchetypeDemand!$I$6:$AH$50,,MATCH($G$166,ArchetypeDemand!$I$4:$AH$4,0)),ArchetypeDemand!$F$6:$F$50,$F237)*'SHWLP-Att'!$R$18</f>
        <v>5.2131872578978905E-4</v>
      </c>
      <c r="H237" s="1145">
        <f>SUMIFS(INDEX(ArchetypeDemand!$I$6:$AH$50,,MATCH($H$166,ArchetypeDemand!$I$4:$AH$4,0)),ArchetypeDemand!$F$6:$F$50,$F237)*'SHWLP-Att'!$R$18</f>
        <v>2.2190990047136573E-2</v>
      </c>
      <c r="I237" s="1145">
        <f>SUMIFS(INDEX(ArchetypeDemand!$I$6:$AH$50,,MATCH(I$166,ArchetypeDemand!$I$4:$AH$4,0)),ArchetypeDemand!$F$6:$F$50,$F237)*'SHWLP-Att'!$R$18</f>
        <v>1.4229327998285745E-3</v>
      </c>
      <c r="J237" s="1145">
        <f>SUMIFS(INDEX(ArchetypeDemand!$I$6:$AH$50,,MATCH(J$166,ArchetypeDemand!$I$4:$AH$4,0)),ArchetypeDemand!$F$6:$F$50,$F237)*'SHWLP-Att'!$R$18</f>
        <v>9.9271402748769594E-4</v>
      </c>
      <c r="K237" s="1145">
        <f>SUMIFS(INDEX(ArchetypeDemand!$I$6:$AH$50,,MATCH(K$166,ArchetypeDemand!$I$4:$AH$4,0)),ArchetypeDemand!$F$6:$F$50,$F237)*'SHWLP-Att'!$R$18</f>
        <v>1.1027620291783557E-3</v>
      </c>
      <c r="L237" s="1145">
        <f>SUMIFS(INDEX(ArchetypeDemand!$I$6:$AH$50,,MATCH(L$166,ArchetypeDemand!$I$4:$AH$4,0)),ArchetypeDemand!$F$6:$F$50,$F237)*'SHWLP-Att'!$R$18</f>
        <v>3.1695275032231509E-4</v>
      </c>
      <c r="M237" s="1145">
        <f>SUMIFS(INDEX(ArchetypeDemand!$I$6:$AH$50,,MATCH(M$166,ArchetypeDemand!$I$4:$AH$4,0)),ArchetypeDemand!$F$6:$F$50,$F237)*'SHWLP-Att'!$R$18</f>
        <v>1.7006304222937502E-3</v>
      </c>
      <c r="N237" s="1145">
        <f>SUMIFS(INDEX(ArchetypeDemand!$I$6:$AH$50,,MATCH(N$166,ArchetypeDemand!$I$4:$AH$4,0)),ArchetypeDemand!$F$6:$F$50,$F237)*'SHWLP-Att'!$R$18</f>
        <v>8.1694673505495552E-4</v>
      </c>
      <c r="O237" s="1145">
        <f>SUMIFS(INDEX(ArchetypeDemand!$I$6:$AH$50,,MATCH(O$166,ArchetypeDemand!$I$4:$AH$4,0)),ArchetypeDemand!$F$6:$F$50,$F237)*'SHWLP-Att'!$R$18</f>
        <v>1.4306497094426105E-3</v>
      </c>
      <c r="P237" s="1145">
        <f>SUMIFS(INDEX(ArchetypeDemand!$I$6:$AH$50,,MATCH(P$166,ArchetypeDemand!$I$4:$AH$4,0)),ArchetypeDemand!$F$6:$F$50,$F237)*'SHWLP-Att'!$R$18</f>
        <v>1.3247589496423232E-3</v>
      </c>
      <c r="Q237" s="1145">
        <f>SUMIFS(INDEX(ArchetypeDemand!$I$6:$AH$50,,MATCH(Q$166,ArchetypeDemand!$I$4:$AH$4,0)),ArchetypeDemand!$F$6:$F$50,$F237)*'SHWLP-Att'!$R$18</f>
        <v>1.5935998343876219E-3</v>
      </c>
      <c r="R237" s="1145">
        <f>SUMIFS(INDEX(ArchetypeDemand!$I$6:$AH$50,,MATCH(R$166,ArchetypeDemand!$I$4:$AH$4,0)),ArchetypeDemand!$F$6:$F$50,$F237)*'SHWLP-Att'!$R$18</f>
        <v>1.7075304733961221E-3</v>
      </c>
      <c r="S237" s="1145">
        <f>SUMIFS(INDEX(ArchetypeDemand!$I$6:$AH$50,,MATCH(S$166,ArchetypeDemand!$I$4:$AH$4,0)),ArchetypeDemand!$F$6:$F$50,$F237)*'SHWLP-Att'!$R$18</f>
        <v>1.0481278964723866E-3</v>
      </c>
      <c r="T237" s="1145">
        <f>SUMIFS(INDEX(ArchetypeDemand!$I$6:$AH$50,,MATCH(T$166,ArchetypeDemand!$I$4:$AH$4,0)),ArchetypeDemand!$F$6:$F$50,$F237)*'SHWLP-Att'!$R$18</f>
        <v>6.7006644909436523E-3</v>
      </c>
      <c r="U237" s="1145">
        <f>SUMIFS(INDEX(ArchetypeDemand!$I$6:$AH$50,,MATCH(U$166,ArchetypeDemand!$I$4:$AH$4,0)),ArchetypeDemand!$F$6:$F$50,$F237)*'SHWLP-Att'!$R$18</f>
        <v>1.3137098698664462E-3</v>
      </c>
      <c r="V237" s="1145">
        <f>SUMIFS(INDEX(ArchetypeDemand!$I$6:$AH$50,,MATCH(V$166,ArchetypeDemand!$I$4:$AH$4,0)),ArchetypeDemand!$F$6:$F$50,$F237)*'SHWLP-Att'!$R$18</f>
        <v>2.2338045823660116E-3</v>
      </c>
      <c r="W237" s="1145">
        <f>SUMIFS(INDEX(ArchetypeDemand!$I$6:$AH$50,,MATCH(W$166,ArchetypeDemand!$I$4:$AH$4,0)),ArchetypeDemand!$F$6:$F$50,$F237)*'SHWLP-Att'!$R$18</f>
        <v>2.7515460684270671E-3</v>
      </c>
      <c r="X237" s="1145">
        <f>SUMIFS(INDEX(ArchetypeDemand!$I$6:$AH$50,,MATCH(X$166,ArchetypeDemand!$I$4:$AH$4,0)),ArchetypeDemand!$F$6:$F$50,$F237)*'SHWLP-Att'!$R$18</f>
        <v>1.5615250396363303E-3</v>
      </c>
      <c r="Y237" s="1145">
        <f>SUMIFS(INDEX(ArchetypeDemand!$I$6:$AH$50,,MATCH(Y$166,ArchetypeDemand!$I$4:$AH$4,0)),ArchetypeDemand!$F$6:$F$50,$F237)*'SHWLP-Att'!$R$18</f>
        <v>1.8532551310730088E-3</v>
      </c>
      <c r="Z237" s="1145">
        <f>SUMIFS(INDEX(ArchetypeDemand!$I$6:$AH$50,,MATCH(Z$166,ArchetypeDemand!$I$4:$AH$4,0)),ArchetypeDemand!$F$6:$F$50,$F237)*'SHWLP-Att'!$R$18</f>
        <v>3.092188168671078E-4</v>
      </c>
      <c r="AA237" s="1145">
        <f>SUMIFS(INDEX(ArchetypeDemand!$I$6:$AH$50,,MATCH(AA$166,ArchetypeDemand!$I$4:$AH$4,0)),ArchetypeDemand!$F$6:$F$50,$F237)*'SHWLP-Att'!$R$18</f>
        <v>1.3558506722130246E-3</v>
      </c>
      <c r="AB237" s="1145">
        <f>SUMIFS(INDEX(ArchetypeDemand!$I$6:$AH$50,,MATCH(AB$166,ArchetypeDemand!$I$4:$AH$4,0)),ArchetypeDemand!$F$6:$F$50,$F237)*'SHWLP-Att'!$R$18</f>
        <v>4.978594605817944E-4</v>
      </c>
      <c r="AC237" s="1145">
        <f>SUMIFS(INDEX(ArchetypeDemand!$I$6:$AH$50,,MATCH(AC$166,ArchetypeDemand!$I$4:$AH$4,0)),ArchetypeDemand!$F$6:$F$50,$F237)*'SHWLP-Att'!$R$18</f>
        <v>8.6553901778405528E-4</v>
      </c>
      <c r="AD237" s="1145">
        <f>SUMIFS(INDEX(ArchetypeDemand!$I$6:$AH$50,,MATCH(AD$166,ArchetypeDemand!$I$4:$AH$4,0)),ArchetypeDemand!$F$6:$F$50,$F237)*'SHWLP-Att'!$R$18</f>
        <v>6.2315115666607883E-4</v>
      </c>
      <c r="AE237" s="1145">
        <f>SUMIFS(INDEX(ArchetypeDemand!$I$6:$AH$50,,MATCH(AE$166,ArchetypeDemand!$I$4:$AH$4,0)),ArchetypeDemand!$F$6:$F$50,$F237)*'SHWLP-Att'!$R$18</f>
        <v>1.330318003431795E-3</v>
      </c>
      <c r="AF237" s="1145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8" t="s">
        <v>1153</v>
      </c>
      <c r="D238" s="1148" t="s">
        <v>1100</v>
      </c>
      <c r="E238" s="1148" t="s">
        <v>407</v>
      </c>
      <c r="F238" s="1148" t="s">
        <v>936</v>
      </c>
      <c r="G238" s="1136">
        <f>SUM(ArchetypeDemand!I6:I46)*'SHWLP-Att'!$R$44</f>
        <v>1.3992145937133556E-2</v>
      </c>
      <c r="H238" s="1149">
        <f>SUM(ArchetypeDemand!J6:J46)*'SHWLP-Att'!$R$44</f>
        <v>0.46510282350470783</v>
      </c>
      <c r="I238" s="1149">
        <f>SUM(ArchetypeDemand!K6:K46)*'SHWLP-Att'!$R$44</f>
        <v>5.9187911396444401E-2</v>
      </c>
      <c r="J238" s="1149">
        <f>SUM(ArchetypeDemand!L6:L46)*'SHWLP-Att'!$R$44</f>
        <v>1.9409201085666707E-2</v>
      </c>
      <c r="K238" s="1149">
        <f>SUM(ArchetypeDemand!M6:M46)*'SHWLP-Att'!$R$44</f>
        <v>1.786083710012331E-2</v>
      </c>
      <c r="L238" s="1149">
        <f>SUM(ArchetypeDemand!N6:N46)*'SHWLP-Att'!$R$44</f>
        <v>7.3647420828525535E-3</v>
      </c>
      <c r="M238" s="1149">
        <f>SUM(ArchetypeDemand!O6:O46)*'SHWLP-Att'!$R$44</f>
        <v>3.7689792318965409E-2</v>
      </c>
      <c r="N238" s="1149">
        <f>SUM(ArchetypeDemand!P6:P46)*'SHWLP-Att'!$R$44</f>
        <v>4.205598598583684E-2</v>
      </c>
      <c r="O238" s="1149">
        <f>SUM(ArchetypeDemand!Q6:Q46)*'SHWLP-Att'!$R$44</f>
        <v>1.5888136348086179E-2</v>
      </c>
      <c r="P238" s="1149">
        <f>SUM(ArchetypeDemand!R6:R46)*'SHWLP-Att'!$R$44</f>
        <v>1.9030210834905525E-2</v>
      </c>
      <c r="Q238" s="1149">
        <f>SUM(ArchetypeDemand!S6:S46)*'SHWLP-Att'!$R$44</f>
        <v>2.8528564857274921E-2</v>
      </c>
      <c r="R238" s="1149">
        <f>SUM(ArchetypeDemand!T6:T46)*'SHWLP-Att'!$R$44</f>
        <v>3.5948486515252655E-2</v>
      </c>
      <c r="S238" s="1149">
        <f>SUM(ArchetypeDemand!U6:U46)*'SHWLP-Att'!$R$44</f>
        <v>2.3459957690583493E-2</v>
      </c>
      <c r="T238" s="1149">
        <f>SUM(ArchetypeDemand!V6:V46)*'SHWLP-Att'!$R$44</f>
        <v>0.14189708024206041</v>
      </c>
      <c r="U238" s="1149">
        <f>SUM(ArchetypeDemand!W6:W46)*'SHWLP-Att'!$R$44</f>
        <v>2.434086613175819E-2</v>
      </c>
      <c r="V238" s="1149">
        <f>SUM(ArchetypeDemand!X6:X46)*'SHWLP-Att'!$R$44</f>
        <v>4.9182229862471533E-2</v>
      </c>
      <c r="W238" s="1149">
        <f>SUM(ArchetypeDemand!Y6:Y46)*'SHWLP-Att'!$R$44</f>
        <v>3.4066123156461556E-2</v>
      </c>
      <c r="X238" s="1149">
        <f>SUM(ArchetypeDemand!Z6:Z46)*'SHWLP-Att'!$R$44</f>
        <v>3.3779052274328945E-2</v>
      </c>
      <c r="Y238" s="1149">
        <f>SUM(ArchetypeDemand!AA6:AA46)*'SHWLP-Att'!$R$44</f>
        <v>4.2810247044705818E-2</v>
      </c>
      <c r="Z238" s="1149">
        <f>SUM(ArchetypeDemand!AB6:AB46)*'SHWLP-Att'!$R$44</f>
        <v>4.2481798213583758E-3</v>
      </c>
      <c r="AA238" s="1149">
        <f>SUM(ArchetypeDemand!AC6:AC46)*'SHWLP-Att'!$R$44</f>
        <v>1.942667221937926E-2</v>
      </c>
      <c r="AB238" s="1149">
        <f>SUM(ArchetypeDemand!AD6:AD46)*'SHWLP-Att'!$R$44</f>
        <v>8.3361264475279601E-3</v>
      </c>
      <c r="AC238" s="1149">
        <f>SUM(ArchetypeDemand!AE6:AE46)*'SHWLP-Att'!$R$44</f>
        <v>1.3793831727275267E-2</v>
      </c>
      <c r="AD238" s="1149">
        <f>SUM(ArchetypeDemand!AF6:AF46)*'SHWLP-Att'!$R$44</f>
        <v>1.1958673503689513E-2</v>
      </c>
      <c r="AE238" s="1149">
        <f>SUM(ArchetypeDemand!AG6:AG46)*'SHWLP-Att'!$R$44</f>
        <v>2.4643263414825461E-2</v>
      </c>
      <c r="AF238" s="1149">
        <f>SUM(ArchetypeDemand!AH6:AH46)*'SHWLP-Att'!$R$44</f>
        <v>1.0270816925482028E-2</v>
      </c>
    </row>
    <row r="239" spans="3:32" ht="15">
      <c r="C239" s="1144" t="s">
        <v>1133</v>
      </c>
      <c r="D239" s="1144"/>
      <c r="E239" s="1144"/>
      <c r="F239" s="1144"/>
      <c r="G239" s="1144"/>
      <c r="H239" s="1144"/>
      <c r="I239" s="1144"/>
      <c r="J239" s="1144"/>
      <c r="K239" s="1144"/>
      <c r="L239" s="1144"/>
      <c r="M239" s="1144"/>
      <c r="N239" s="1144"/>
      <c r="O239" s="1144"/>
      <c r="P239" s="1144"/>
      <c r="Q239" s="1144"/>
      <c r="R239" s="1144"/>
      <c r="S239" s="1144"/>
      <c r="T239" s="1144"/>
      <c r="U239" s="1144"/>
      <c r="V239" s="1144"/>
      <c r="W239" s="1144"/>
      <c r="X239" s="1144"/>
      <c r="Y239" s="1144"/>
      <c r="Z239" s="1144"/>
      <c r="AA239" s="1144"/>
      <c r="AB239" s="1144"/>
      <c r="AC239" s="1144"/>
      <c r="AD239" s="1144"/>
      <c r="AE239" s="1144"/>
      <c r="AF239" s="1144"/>
    </row>
    <row r="240" spans="3:32">
      <c r="C240" s="1152" t="s">
        <v>1161</v>
      </c>
      <c r="D240" s="1141" t="s">
        <v>1100</v>
      </c>
      <c r="E240" s="1152" t="s">
        <v>1160</v>
      </c>
      <c r="F240" s="1141" t="s">
        <v>1102</v>
      </c>
      <c r="G240" s="1141">
        <f>SUMIFS(INDEX(ArchetypeDemand!$I$6:$AH$50,,MATCH($G$166,ArchetypeDemand!$I$4:$AH$4,0)),ArchetypeDemand!$F$6:$F$50,$F240)*'SHWLP-Att'!$R$20</f>
        <v>6.0915093147537736E-2</v>
      </c>
      <c r="H240" s="1141">
        <f>SUMIFS(INDEX(ArchetypeDemand!$I$6:$AH$50,,MATCH(H$166,ArchetypeDemand!$I$4:$AH$4,0)),ArchetypeDemand!$F$6:$F$50,$F240)*'SHWLP-Att'!$R$20</f>
        <v>2.3195165918318228</v>
      </c>
      <c r="I240" s="1141">
        <f>SUMIFS(INDEX(ArchetypeDemand!$I$6:$AH$50,,MATCH(I$166,ArchetypeDemand!$I$4:$AH$4,0)),ArchetypeDemand!$F$6:$F$50,$F240)*'SHWLP-Att'!$R$20</f>
        <v>0.46772073447281609</v>
      </c>
      <c r="J240" s="1141">
        <f>SUMIFS(INDEX(ArchetypeDemand!$I$6:$AH$50,,MATCH(J$166,ArchetypeDemand!$I$4:$AH$4,0)),ArchetypeDemand!$F$6:$F$50,$F240)*'SHWLP-Att'!$R$20</f>
        <v>7.2654880146112599E-2</v>
      </c>
      <c r="K240" s="1141">
        <f>SUMIFS(INDEX(ArchetypeDemand!$I$6:$AH$50,,MATCH(K$166,ArchetypeDemand!$I$4:$AH$4,0)),ArchetypeDemand!$F$6:$F$50,$F240)*'SHWLP-Att'!$R$20</f>
        <v>6.9557374797815208E-2</v>
      </c>
      <c r="L240" s="1141">
        <f>SUMIFS(INDEX(ArchetypeDemand!$I$6:$AH$50,,MATCH(L$166,ArchetypeDemand!$I$4:$AH$4,0)),ArchetypeDemand!$F$6:$F$50,$F240)*'SHWLP-Att'!$R$20</f>
        <v>2.7520279295350246E-2</v>
      </c>
      <c r="M240" s="1141">
        <f>SUMIFS(INDEX(ArchetypeDemand!$I$6:$AH$50,,MATCH(M$166,ArchetypeDemand!$I$4:$AH$4,0)),ArchetypeDemand!$F$6:$F$50,$F240)*'SHWLP-Att'!$R$20</f>
        <v>0.2276086310208835</v>
      </c>
      <c r="N240" s="1141">
        <f>SUMIFS(INDEX(ArchetypeDemand!$I$6:$AH$50,,MATCH(N$166,ArchetypeDemand!$I$4:$AH$4,0)),ArchetypeDemand!$F$6:$F$50,$F240)*'SHWLP-Att'!$R$20</f>
        <v>0.41206633278811239</v>
      </c>
      <c r="O240" s="1141">
        <f>SUMIFS(INDEX(ArchetypeDemand!$I$6:$AH$50,,MATCH(O$166,ArchetypeDemand!$I$4:$AH$4,0)),ArchetypeDemand!$F$6:$F$50,$F240)*'SHWLP-Att'!$R$20</f>
        <v>3.2103934017295215E-2</v>
      </c>
      <c r="P240" s="1141">
        <f>SUMIFS(INDEX(ArchetypeDemand!$I$6:$AH$50,,MATCH(P$166,ArchetypeDemand!$I$4:$AH$4,0)),ArchetypeDemand!$F$6:$F$50,$F240)*'SHWLP-Att'!$R$20</f>
        <v>5.7010114405511715E-2</v>
      </c>
      <c r="Q240" s="1141">
        <f>SUMIFS(INDEX(ArchetypeDemand!$I$6:$AH$50,,MATCH(Q$166,ArchetypeDemand!$I$4:$AH$4,0)),ArchetypeDemand!$F$6:$F$50,$F240)*'SHWLP-Att'!$R$20</f>
        <v>8.9270246534134123E-2</v>
      </c>
      <c r="R240" s="1141">
        <f>SUMIFS(INDEX(ArchetypeDemand!$I$6:$AH$50,,MATCH(R$166,ArchetypeDemand!$I$4:$AH$4,0)),ArchetypeDemand!$F$6:$F$50,$F240)*'SHWLP-Att'!$R$20</f>
        <v>0.22817263948863906</v>
      </c>
      <c r="S240" s="1141">
        <f>SUMIFS(INDEX(ArchetypeDemand!$I$6:$AH$50,,MATCH(S$166,ArchetypeDemand!$I$4:$AH$4,0)),ArchetypeDemand!$F$6:$F$50,$F240)*'SHWLP-Att'!$R$20</f>
        <v>6.5972917136583167E-2</v>
      </c>
      <c r="T240" s="1141">
        <f>SUMIFS(INDEX(ArchetypeDemand!$I$6:$AH$50,,MATCH(T$166,ArchetypeDemand!$I$4:$AH$4,0)),ArchetypeDemand!$F$6:$F$50,$F240)*'SHWLP-Att'!$R$20</f>
        <v>0.80029552522222491</v>
      </c>
      <c r="U240" s="1141">
        <f>SUMIFS(INDEX(ArchetypeDemand!$I$6:$AH$50,,MATCH(U$166,ArchetypeDemand!$I$4:$AH$4,0)),ArchetypeDemand!$F$6:$F$50,$F240)*'SHWLP-Att'!$R$20</f>
        <v>8.7235215097555774E-2</v>
      </c>
      <c r="V240" s="1141">
        <f>SUMIFS(INDEX(ArchetypeDemand!$I$6:$AH$50,,MATCH(V$166,ArchetypeDemand!$I$4:$AH$4,0)),ArchetypeDemand!$F$6:$F$50,$F240)*'SHWLP-Att'!$R$20</f>
        <v>0.17180132330472056</v>
      </c>
      <c r="W240" s="1141">
        <f>SUMIFS(INDEX(ArchetypeDemand!$I$6:$AH$50,,MATCH(W$166,ArchetypeDemand!$I$4:$AH$4,0)),ArchetypeDemand!$F$6:$F$50,$F240)*'SHWLP-Att'!$R$20</f>
        <v>7.4342496156649063E-2</v>
      </c>
      <c r="X240" s="1141">
        <f>SUMIFS(INDEX(ArchetypeDemand!$I$6:$AH$50,,MATCH(X$166,ArchetypeDemand!$I$4:$AH$4,0)),ArchetypeDemand!$F$6:$F$50,$F240)*'SHWLP-Att'!$R$20</f>
        <v>0.14455386245141799</v>
      </c>
      <c r="Y240" s="1141">
        <f>SUMIFS(INDEX(ArchetypeDemand!$I$6:$AH$50,,MATCH(Y$166,ArchetypeDemand!$I$4:$AH$4,0)),ArchetypeDemand!$F$6:$F$50,$F240)*'SHWLP-Att'!$R$20</f>
        <v>0.1400600483920981</v>
      </c>
      <c r="Z240" s="1141">
        <f>SUMIFS(INDEX(ArchetypeDemand!$I$6:$AH$50,,MATCH(Z$166,ArchetypeDemand!$I$4:$AH$4,0)),ArchetypeDemand!$F$6:$F$50,$F240)*'SHWLP-Att'!$R$20</f>
        <v>1.1038163881956921E-2</v>
      </c>
      <c r="AA240" s="1141">
        <f>SUMIFS(INDEX(ArchetypeDemand!$I$6:$AH$50,,MATCH(AA$166,ArchetypeDemand!$I$4:$AH$4,0)),ArchetypeDemand!$F$6:$F$50,$F240)*'SHWLP-Att'!$R$20</f>
        <v>5.6117134168470972E-2</v>
      </c>
      <c r="AB240" s="1141">
        <f>SUMIFS(INDEX(ArchetypeDemand!$I$6:$AH$50,,MATCH(AB$166,ArchetypeDemand!$I$4:$AH$4,0)),ArchetypeDemand!$F$6:$F$50,$F240)*'SHWLP-Att'!$R$20</f>
        <v>1.4197131054232526E-2</v>
      </c>
      <c r="AC240" s="1141">
        <f>SUMIFS(INDEX(ArchetypeDemand!$I$6:$AH$50,,MATCH(AC$166,ArchetypeDemand!$I$4:$AH$4,0)),ArchetypeDemand!$F$6:$F$50,$F240)*'SHWLP-Att'!$R$20</f>
        <v>4.4291097819455845E-2</v>
      </c>
      <c r="AD240" s="1141">
        <f>SUMIFS(INDEX(ArchetypeDemand!$I$6:$AH$50,,MATCH(AD$166,ArchetypeDemand!$I$4:$AH$4,0)),ArchetypeDemand!$F$6:$F$50,$F240)*'SHWLP-Att'!$R$20</f>
        <v>4.9799355453714882E-2</v>
      </c>
      <c r="AE240" s="1141">
        <f>SUMIFS(INDEX(ArchetypeDemand!$I$6:$AH$50,,MATCH(AE$166,ArchetypeDemand!$I$4:$AH$4,0)),ArchetypeDemand!$F$6:$F$50,$F240)*'SHWLP-Att'!$R$20</f>
        <v>6.1232819546348648E-2</v>
      </c>
      <c r="AF240" s="1141">
        <f>SUMIFS(INDEX(ArchetypeDemand!$I$6:$AH$50,,MATCH(AF$166,ArchetypeDemand!$I$4:$AH$4,0)),ArchetypeDemand!$F$6:$F$50,$F240)*'SHWLP-Att'!$R$20</f>
        <v>4.6494365867425884E-2</v>
      </c>
    </row>
    <row r="241" spans="3:32">
      <c r="C241" s="1143" t="s">
        <v>1161</v>
      </c>
      <c r="D241" s="1143" t="s">
        <v>1100</v>
      </c>
      <c r="E241" s="1152" t="s">
        <v>1160</v>
      </c>
      <c r="F241" s="1143" t="s">
        <v>1103</v>
      </c>
      <c r="G241" s="1143">
        <f>SUMIFS(INDEX(ArchetypeDemand!$I$6:$AH$50,,MATCH($G$166,ArchetypeDemand!$I$4:$AH$4,0)),ArchetypeDemand!$F$6:$F$50,$F241)*'SHWLP-Att'!$R$20</f>
        <v>0.16177116070849931</v>
      </c>
      <c r="H241" s="1143">
        <f>SUMIFS(INDEX(ArchetypeDemand!$I$6:$AH$50,,MATCH(H$166,ArchetypeDemand!$I$4:$AH$4,0)),ArchetypeDemand!$F$6:$F$50,$F241)*'SHWLP-Att'!$R$20</f>
        <v>4.0513067055911618</v>
      </c>
      <c r="I241" s="1143">
        <f>SUMIFS(INDEX(ArchetypeDemand!$I$6:$AH$50,,MATCH(I$166,ArchetypeDemand!$I$4:$AH$4,0)),ArchetypeDemand!$F$6:$F$50,$F241)*'SHWLP-Att'!$R$20</f>
        <v>0.58145848475023709</v>
      </c>
      <c r="J241" s="1143">
        <f>SUMIFS(INDEX(ArchetypeDemand!$I$6:$AH$50,,MATCH(J$166,ArchetypeDemand!$I$4:$AH$4,0)),ArchetypeDemand!$F$6:$F$50,$F241)*'SHWLP-Att'!$R$20</f>
        <v>0.20688830339080053</v>
      </c>
      <c r="K241" s="1143">
        <f>SUMIFS(INDEX(ArchetypeDemand!$I$6:$AH$50,,MATCH(K$166,ArchetypeDemand!$I$4:$AH$4,0)),ArchetypeDemand!$F$6:$F$50,$F241)*'SHWLP-Att'!$R$20</f>
        <v>0.20583295893734632</v>
      </c>
      <c r="L241" s="1143">
        <f>SUMIFS(INDEX(ArchetypeDemand!$I$6:$AH$50,,MATCH(L$166,ArchetypeDemand!$I$4:$AH$4,0)),ArchetypeDemand!$F$6:$F$50,$F241)*'SHWLP-Att'!$R$20</f>
        <v>7.8853345528891852E-2</v>
      </c>
      <c r="M241" s="1143">
        <f>SUMIFS(INDEX(ArchetypeDemand!$I$6:$AH$50,,MATCH(M$166,ArchetypeDemand!$I$4:$AH$4,0)),ArchetypeDemand!$F$6:$F$50,$F241)*'SHWLP-Att'!$R$20</f>
        <v>0.43891019087420358</v>
      </c>
      <c r="N241" s="1143">
        <f>SUMIFS(INDEX(ArchetypeDemand!$I$6:$AH$50,,MATCH(N$166,ArchetypeDemand!$I$4:$AH$4,0)),ArchetypeDemand!$F$6:$F$50,$F241)*'SHWLP-Att'!$R$20</f>
        <v>0.45974300300310966</v>
      </c>
      <c r="O241" s="1143">
        <f>SUMIFS(INDEX(ArchetypeDemand!$I$6:$AH$50,,MATCH(O$166,ArchetypeDemand!$I$4:$AH$4,0)),ArchetypeDemand!$F$6:$F$50,$F241)*'SHWLP-Att'!$R$20</f>
        <v>0.15053477101991025</v>
      </c>
      <c r="P241" s="1143">
        <f>SUMIFS(INDEX(ArchetypeDemand!$I$6:$AH$50,,MATCH(P$166,ArchetypeDemand!$I$4:$AH$4,0)),ArchetypeDemand!$F$6:$F$50,$F241)*'SHWLP-Att'!$R$20</f>
        <v>0.2072756545527849</v>
      </c>
      <c r="Q241" s="1143">
        <f>SUMIFS(INDEX(ArchetypeDemand!$I$6:$AH$50,,MATCH(Q$166,ArchetypeDemand!$I$4:$AH$4,0)),ArchetypeDemand!$F$6:$F$50,$F241)*'SHWLP-Att'!$R$20</f>
        <v>0.28387465643478271</v>
      </c>
      <c r="R241" s="1143">
        <f>SUMIFS(INDEX(ArchetypeDemand!$I$6:$AH$50,,MATCH(R$166,ArchetypeDemand!$I$4:$AH$4,0)),ArchetypeDemand!$F$6:$F$50,$F241)*'SHWLP-Att'!$R$20</f>
        <v>0.32299787681516046</v>
      </c>
      <c r="S241" s="1143">
        <f>SUMIFS(INDEX(ArchetypeDemand!$I$6:$AH$50,,MATCH(S$166,ArchetypeDemand!$I$4:$AH$4,0)),ArchetypeDemand!$F$6:$F$50,$F241)*'SHWLP-Att'!$R$20</f>
        <v>0.23272202581702392</v>
      </c>
      <c r="T241" s="1143">
        <f>SUMIFS(INDEX(ArchetypeDemand!$I$6:$AH$50,,MATCH(T$166,ArchetypeDemand!$I$4:$AH$4,0)),ArchetypeDemand!$F$6:$F$50,$F241)*'SHWLP-Att'!$R$20</f>
        <v>1.537838066905816</v>
      </c>
      <c r="U241" s="1143">
        <f>SUMIFS(INDEX(ArchetypeDemand!$I$6:$AH$50,,MATCH(U$166,ArchetypeDemand!$I$4:$AH$4,0)),ArchetypeDemand!$F$6:$F$50,$F241)*'SHWLP-Att'!$R$20</f>
        <v>0.23636071007709944</v>
      </c>
      <c r="V241" s="1143">
        <f>SUMIFS(INDEX(ArchetypeDemand!$I$6:$AH$50,,MATCH(V$166,ArchetypeDemand!$I$4:$AH$4,0)),ArchetypeDemand!$F$6:$F$50,$F241)*'SHWLP-Att'!$R$20</f>
        <v>0.53220273256628325</v>
      </c>
      <c r="W241" s="1143">
        <f>SUMIFS(INDEX(ArchetypeDemand!$I$6:$AH$50,,MATCH(W$166,ArchetypeDemand!$I$4:$AH$4,0)),ArchetypeDemand!$F$6:$F$50,$F241)*'SHWLP-Att'!$R$20</f>
        <v>0.33694603574817689</v>
      </c>
      <c r="X241" s="1143">
        <f>SUMIFS(INDEX(ArchetypeDemand!$I$6:$AH$50,,MATCH(X$166,ArchetypeDemand!$I$4:$AH$4,0)),ArchetypeDemand!$F$6:$F$50,$F241)*'SHWLP-Att'!$R$20</f>
        <v>0.34959085420557123</v>
      </c>
      <c r="Y241" s="1143">
        <f>SUMIFS(INDEX(ArchetypeDemand!$I$6:$AH$50,,MATCH(Y$166,ArchetypeDemand!$I$4:$AH$4,0)),ArchetypeDemand!$F$6:$F$50,$F241)*'SHWLP-Att'!$R$20</f>
        <v>0.48998495817454724</v>
      </c>
      <c r="Z241" s="1143">
        <f>SUMIFS(INDEX(ArchetypeDemand!$I$6:$AH$50,,MATCH(Z$166,ArchetypeDemand!$I$4:$AH$4,0)),ArchetypeDemand!$F$6:$F$50,$F241)*'SHWLP-Att'!$R$20</f>
        <v>5.1953665579018392E-2</v>
      </c>
      <c r="AA241" s="1143">
        <f>SUMIFS(INDEX(ArchetypeDemand!$I$6:$AH$50,,MATCH(AA$166,ArchetypeDemand!$I$4:$AH$4,0)),ArchetypeDemand!$F$6:$F$50,$F241)*'SHWLP-Att'!$R$20</f>
        <v>0.21305206231501353</v>
      </c>
      <c r="AB241" s="1143">
        <f>SUMIFS(INDEX(ArchetypeDemand!$I$6:$AH$50,,MATCH(AB$166,ArchetypeDemand!$I$4:$AH$4,0)),ArchetypeDemand!$F$6:$F$50,$F241)*'SHWLP-Att'!$R$20</f>
        <v>0.11239971375618887</v>
      </c>
      <c r="AC241" s="1143">
        <f>SUMIFS(INDEX(ArchetypeDemand!$I$6:$AH$50,,MATCH(AC$166,ArchetypeDemand!$I$4:$AH$4,0)),ArchetypeDemand!$F$6:$F$50,$F241)*'SHWLP-Att'!$R$20</f>
        <v>0.14177187799115126</v>
      </c>
      <c r="AD241" s="1143">
        <f>SUMIFS(INDEX(ArchetypeDemand!$I$6:$AH$50,,MATCH(AD$166,ArchetypeDemand!$I$4:$AH$4,0)),ArchetypeDemand!$F$6:$F$50,$F241)*'SHWLP-Att'!$R$20</f>
        <v>0.15379702946695001</v>
      </c>
      <c r="AE241" s="1143">
        <f>SUMIFS(INDEX(ArchetypeDemand!$I$6:$AH$50,,MATCH(AE$166,ArchetypeDemand!$I$4:$AH$4,0)),ArchetypeDemand!$F$6:$F$50,$F241)*'SHWLP-Att'!$R$20</f>
        <v>0.31365810519863863</v>
      </c>
      <c r="AF241" s="1143">
        <f>SUMIFS(INDEX(ArchetypeDemand!$I$6:$AH$50,,MATCH(AF$166,ArchetypeDemand!$I$4:$AH$4,0)),ArchetypeDemand!$F$6:$F$50,$F241)*'SHWLP-Att'!$R$20</f>
        <v>0.10241452587043968</v>
      </c>
    </row>
    <row r="242" spans="3:32">
      <c r="C242" s="1141" t="s">
        <v>1161</v>
      </c>
      <c r="D242" s="1141" t="s">
        <v>1100</v>
      </c>
      <c r="E242" s="1152" t="s">
        <v>1160</v>
      </c>
      <c r="F242" s="1141" t="s">
        <v>1104</v>
      </c>
      <c r="G242" s="1141">
        <f>SUMIFS(INDEX(ArchetypeDemand!$I$6:$AH$50,,MATCH($G$166,ArchetypeDemand!$I$4:$AH$4,0)),ArchetypeDemand!$F$6:$F$50,$F242)*'SHWLP-Att'!$R$20</f>
        <v>8.4882832871756173E-2</v>
      </c>
      <c r="H242" s="1141">
        <f>SUMIFS(INDEX(ArchetypeDemand!$I$6:$AH$50,,MATCH(H$166,ArchetypeDemand!$I$4:$AH$4,0)),ArchetypeDemand!$F$6:$F$50,$F242)*'SHWLP-Att'!$R$20</f>
        <v>2.9685920379349273</v>
      </c>
      <c r="I242" s="1141">
        <f>SUMIFS(INDEX(ArchetypeDemand!$I$6:$AH$50,,MATCH(I$166,ArchetypeDemand!$I$4:$AH$4,0)),ArchetypeDemand!$F$6:$F$50,$F242)*'SHWLP-Att'!$R$20</f>
        <v>0.32676821331812606</v>
      </c>
      <c r="J242" s="1141">
        <f>SUMIFS(INDEX(ArchetypeDemand!$I$6:$AH$50,,MATCH(J$166,ArchetypeDemand!$I$4:$AH$4,0)),ArchetypeDemand!$F$6:$F$50,$F242)*'SHWLP-Att'!$R$20</f>
        <v>0.12055283222082634</v>
      </c>
      <c r="K242" s="1141">
        <f>SUMIFS(INDEX(ArchetypeDemand!$I$6:$AH$50,,MATCH(K$166,ArchetypeDemand!$I$4:$AH$4,0)),ArchetypeDemand!$F$6:$F$50,$F242)*'SHWLP-Att'!$R$20</f>
        <v>7.6285701949522694E-2</v>
      </c>
      <c r="L242" s="1141">
        <f>SUMIFS(INDEX(ArchetypeDemand!$I$6:$AH$50,,MATCH(L$166,ArchetypeDemand!$I$4:$AH$4,0)),ArchetypeDemand!$F$6:$F$50,$F242)*'SHWLP-Att'!$R$20</f>
        <v>4.8717448265922045E-2</v>
      </c>
      <c r="M242" s="1141">
        <f>SUMIFS(INDEX(ArchetypeDemand!$I$6:$AH$50,,MATCH(M$166,ArchetypeDemand!$I$4:$AH$4,0)),ArchetypeDemand!$F$6:$F$50,$F242)*'SHWLP-Att'!$R$20</f>
        <v>0.17420424029433351</v>
      </c>
      <c r="N242" s="1141">
        <f>SUMIFS(INDEX(ArchetypeDemand!$I$6:$AH$50,,MATCH(N$166,ArchetypeDemand!$I$4:$AH$4,0)),ArchetypeDemand!$F$6:$F$50,$F242)*'SHWLP-Att'!$R$20</f>
        <v>0.13741768880972069</v>
      </c>
      <c r="O242" s="1141">
        <f>SUMIFS(INDEX(ArchetypeDemand!$I$6:$AH$50,,MATCH(O$166,ArchetypeDemand!$I$4:$AH$4,0)),ArchetypeDemand!$F$6:$F$50,$F242)*'SHWLP-Att'!$R$20</f>
        <v>7.099389201041291E-2</v>
      </c>
      <c r="P242" s="1141">
        <f>SUMIFS(INDEX(ArchetypeDemand!$I$6:$AH$50,,MATCH(P$166,ArchetypeDemand!$I$4:$AH$4,0)),ArchetypeDemand!$F$6:$F$50,$F242)*'SHWLP-Att'!$R$20</f>
        <v>0.11580554488153888</v>
      </c>
      <c r="Q242" s="1141">
        <f>SUMIFS(INDEX(ArchetypeDemand!$I$6:$AH$50,,MATCH(Q$166,ArchetypeDemand!$I$4:$AH$4,0)),ArchetypeDemand!$F$6:$F$50,$F242)*'SHWLP-Att'!$R$20</f>
        <v>0.20530281165684236</v>
      </c>
      <c r="R242" s="1141">
        <f>SUMIFS(INDEX(ArchetypeDemand!$I$6:$AH$50,,MATCH(R$166,ArchetypeDemand!$I$4:$AH$4,0)),ArchetypeDemand!$F$6:$F$50,$F242)*'SHWLP-Att'!$R$20</f>
        <v>0.19684879307207667</v>
      </c>
      <c r="S242" s="1141">
        <f>SUMIFS(INDEX(ArchetypeDemand!$I$6:$AH$50,,MATCH(S$166,ArchetypeDemand!$I$4:$AH$4,0)),ArchetypeDemand!$F$6:$F$50,$F242)*'SHWLP-Att'!$R$20</f>
        <v>0.18109449913163911</v>
      </c>
      <c r="T242" s="1141">
        <f>SUMIFS(INDEX(ArchetypeDemand!$I$6:$AH$50,,MATCH(T$166,ArchetypeDemand!$I$4:$AH$4,0)),ArchetypeDemand!$F$6:$F$50,$F242)*'SHWLP-Att'!$R$20</f>
        <v>0.70180676926749086</v>
      </c>
      <c r="U242" s="1141">
        <f>SUMIFS(INDEX(ArchetypeDemand!$I$6:$AH$50,,MATCH(U$166,ArchetypeDemand!$I$4:$AH$4,0)),ArchetypeDemand!$F$6:$F$50,$F242)*'SHWLP-Att'!$R$20</f>
        <v>0.16361048364822575</v>
      </c>
      <c r="V242" s="1141">
        <f>SUMIFS(INDEX(ArchetypeDemand!$I$6:$AH$50,,MATCH(V$166,ArchetypeDemand!$I$4:$AH$4,0)),ArchetypeDemand!$F$6:$F$50,$F242)*'SHWLP-Att'!$R$20</f>
        <v>0.32979975720633764</v>
      </c>
      <c r="W242" s="1141">
        <f>SUMIFS(INDEX(ArchetypeDemand!$I$6:$AH$50,,MATCH(W$166,ArchetypeDemand!$I$4:$AH$4,0)),ArchetypeDemand!$F$6:$F$50,$F242)*'SHWLP-Att'!$R$20</f>
        <v>0.22202030326974673</v>
      </c>
      <c r="X242" s="1141">
        <f>SUMIFS(INDEX(ArchetypeDemand!$I$6:$AH$50,,MATCH(X$166,ArchetypeDemand!$I$4:$AH$4,0)),ArchetypeDemand!$F$6:$F$50,$F242)*'SHWLP-Att'!$R$20</f>
        <v>0.2265106893524671</v>
      </c>
      <c r="Y242" s="1141">
        <f>SUMIFS(INDEX(ArchetypeDemand!$I$6:$AH$50,,MATCH(Y$166,ArchetypeDemand!$I$4:$AH$4,0)),ArchetypeDemand!$F$6:$F$50,$F242)*'SHWLP-Att'!$R$20</f>
        <v>0.27403219009892821</v>
      </c>
      <c r="Z242" s="1141">
        <f>SUMIFS(INDEX(ArchetypeDemand!$I$6:$AH$50,,MATCH(Z$166,ArchetypeDemand!$I$4:$AH$4,0)),ArchetypeDemand!$F$6:$F$50,$F242)*'SHWLP-Att'!$R$20</f>
        <v>1.9104514411079285E-2</v>
      </c>
      <c r="AA242" s="1141">
        <f>SUMIFS(INDEX(ArchetypeDemand!$I$6:$AH$50,,MATCH(AA$166,ArchetypeDemand!$I$4:$AH$4,0)),ArchetypeDemand!$F$6:$F$50,$F242)*'SHWLP-Att'!$R$20</f>
        <v>0.12826806361183479</v>
      </c>
      <c r="AB242" s="1141">
        <f>SUMIFS(INDEX(ArchetypeDemand!$I$6:$AH$50,,MATCH(AB$166,ArchetypeDemand!$I$4:$AH$4,0)),ArchetypeDemand!$F$6:$F$50,$F242)*'SHWLP-Att'!$R$20</f>
        <v>3.7936505441085407E-2</v>
      </c>
      <c r="AC242" s="1141">
        <f>SUMIFS(INDEX(ArchetypeDemand!$I$6:$AH$50,,MATCH(AC$166,ArchetypeDemand!$I$4:$AH$4,0)),ArchetypeDemand!$F$6:$F$50,$F242)*'SHWLP-Att'!$R$20</f>
        <v>8.6152267678697006E-2</v>
      </c>
      <c r="AD242" s="1141">
        <f>SUMIFS(INDEX(ArchetypeDemand!$I$6:$AH$50,,MATCH(AD$166,ArchetypeDemand!$I$4:$AH$4,0)),ArchetypeDemand!$F$6:$F$50,$F242)*'SHWLP-Att'!$R$20</f>
        <v>5.271957360272761E-2</v>
      </c>
      <c r="AE242" s="1141">
        <f>SUMIFS(INDEX(ArchetypeDemand!$I$6:$AH$50,,MATCH(AE$166,ArchetypeDemand!$I$4:$AH$4,0)),ArchetypeDemand!$F$6:$F$50,$F242)*'SHWLP-Att'!$R$20</f>
        <v>0.14282524469491539</v>
      </c>
      <c r="AF242" s="1141">
        <f>SUMIFS(INDEX(ArchetypeDemand!$I$6:$AH$50,,MATCH(AF$166,ArchetypeDemand!$I$4:$AH$4,0)),ArchetypeDemand!$F$6:$F$50,$F242)*'SHWLP-Att'!$R$20</f>
        <v>6.8693567675859254E-2</v>
      </c>
    </row>
    <row r="243" spans="3:32">
      <c r="C243" s="1143" t="s">
        <v>1161</v>
      </c>
      <c r="D243" s="1143" t="s">
        <v>1100</v>
      </c>
      <c r="E243" s="1152" t="s">
        <v>1160</v>
      </c>
      <c r="F243" s="1143" t="s">
        <v>1105</v>
      </c>
      <c r="G243" s="1143">
        <f>SUMIFS(INDEX(ArchetypeDemand!$I$6:$AH$50,,MATCH($G$166,ArchetypeDemand!$I$4:$AH$4,0)),ArchetypeDemand!$F$6:$F$50,$F243)*'SHWLP-Att'!$R$20</f>
        <v>3.0096960131813826E-2</v>
      </c>
      <c r="H243" s="1143">
        <f>SUMIFS(INDEX(ArchetypeDemand!$I$6:$AH$50,,MATCH($H$166,ArchetypeDemand!$I$4:$AH$4,0)),ArchetypeDemand!$F$6:$F$50,$F243)*'SHWLP-Att'!$R$20</f>
        <v>1.5422309023219207</v>
      </c>
      <c r="I243" s="1143">
        <f>SUMIFS(INDEX(ArchetypeDemand!$I$6:$AH$50,,MATCH(I$166,ArchetypeDemand!$I$4:$AH$4,0)),ArchetypeDemand!$F$6:$F$50,$F243)*'SHWLP-Att'!$R$20</f>
        <v>0.10190586210922666</v>
      </c>
      <c r="J243" s="1143">
        <f>SUMIFS(INDEX(ArchetypeDemand!$I$6:$AH$50,,MATCH(J$166,ArchetypeDemand!$I$4:$AH$4,0)),ArchetypeDemand!$F$6:$F$50,$F243)*'SHWLP-Att'!$R$20</f>
        <v>5.6316073396194162E-2</v>
      </c>
      <c r="K243" s="1143">
        <f>SUMIFS(INDEX(ArchetypeDemand!$I$6:$AH$50,,MATCH(K$166,ArchetypeDemand!$I$4:$AH$4,0)),ArchetypeDemand!$F$6:$F$50,$F243)*'SHWLP-Att'!$R$20</f>
        <v>5.9819065234534986E-2</v>
      </c>
      <c r="L243" s="1143">
        <f>SUMIFS(INDEX(ArchetypeDemand!$I$6:$AH$50,,MATCH(L$166,ArchetypeDemand!$I$4:$AH$4,0)),ArchetypeDemand!$F$6:$F$50,$F243)*'SHWLP-Att'!$R$20</f>
        <v>2.0000505806814044E-2</v>
      </c>
      <c r="M243" s="1143">
        <f>SUMIFS(INDEX(ArchetypeDemand!$I$6:$AH$50,,MATCH(M$166,ArchetypeDemand!$I$4:$AH$4,0)),ArchetypeDemand!$F$6:$F$50,$F243)*'SHWLP-Att'!$R$20</f>
        <v>7.0038157996319766E-2</v>
      </c>
      <c r="N243" s="1143">
        <f>SUMIFS(INDEX(ArchetypeDemand!$I$6:$AH$50,,MATCH(N$166,ArchetypeDemand!$I$4:$AH$4,0)),ArchetypeDemand!$F$6:$F$50,$F243)*'SHWLP-Att'!$R$20</f>
        <v>4.8121451687962849E-2</v>
      </c>
      <c r="O243" s="1143">
        <f>SUMIFS(INDEX(ArchetypeDemand!$I$6:$AH$50,,MATCH(O$166,ArchetypeDemand!$I$4:$AH$4,0)),ArchetypeDemand!$F$6:$F$50,$F243)*'SHWLP-Att'!$R$20</f>
        <v>8.3698872684727574E-2</v>
      </c>
      <c r="P243" s="1143">
        <f>SUMIFS(INDEX(ArchetypeDemand!$I$6:$AH$50,,MATCH(P$166,ArchetypeDemand!$I$4:$AH$4,0)),ArchetypeDemand!$F$6:$F$50,$F243)*'SHWLP-Att'!$R$20</f>
        <v>5.7159975726501777E-2</v>
      </c>
      <c r="Q243" s="1143">
        <f>SUMIFS(INDEX(ArchetypeDemand!$I$6:$AH$50,,MATCH(Q$166,ArchetypeDemand!$I$4:$AH$4,0)),ArchetypeDemand!$F$6:$F$50,$F243)*'SHWLP-Att'!$R$20</f>
        <v>8.981574670305939E-2</v>
      </c>
      <c r="R243" s="1143">
        <f>SUMIFS(INDEX(ArchetypeDemand!$I$6:$AH$50,,MATCH(R$166,ArchetypeDemand!$I$4:$AH$4,0)),ArchetypeDemand!$F$6:$F$50,$F243)*'SHWLP-Att'!$R$20</f>
        <v>0.10583872987024187</v>
      </c>
      <c r="S243" s="1143">
        <f>SUMIFS(INDEX(ArchetypeDemand!$I$6:$AH$50,,MATCH(S$166,ArchetypeDemand!$I$4:$AH$4,0)),ArchetypeDemand!$F$6:$F$50,$F243)*'SHWLP-Att'!$R$20</f>
        <v>7.7972164338466807E-2</v>
      </c>
      <c r="T243" s="1143">
        <f>SUMIFS(INDEX(ArchetypeDemand!$I$6:$AH$50,,MATCH(T$166,ArchetypeDemand!$I$4:$AH$4,0)),ArchetypeDemand!$F$6:$F$50,$F243)*'SHWLP-Att'!$R$20</f>
        <v>0.34686404902015611</v>
      </c>
      <c r="U243" s="1143">
        <f>SUMIFS(INDEX(ArchetypeDemand!$I$6:$AH$50,,MATCH(U$166,ArchetypeDemand!$I$4:$AH$4,0)),ArchetypeDemand!$F$6:$F$50,$F243)*'SHWLP-Att'!$R$20</f>
        <v>8.347979946569821E-2</v>
      </c>
      <c r="V243" s="1143">
        <f>SUMIFS(INDEX(ArchetypeDemand!$I$6:$AH$50,,MATCH(V$166,ArchetypeDemand!$I$4:$AH$4,0)),ArchetypeDemand!$F$6:$F$50,$F243)*'SHWLP-Att'!$R$20</f>
        <v>0.13837003406425366</v>
      </c>
      <c r="W243" s="1143">
        <f>SUMIFS(INDEX(ArchetypeDemand!$I$6:$AH$50,,MATCH(W$166,ArchetypeDemand!$I$4:$AH$4,0)),ArchetypeDemand!$F$6:$F$50,$F243)*'SHWLP-Att'!$R$20</f>
        <v>0.12495511498999669</v>
      </c>
      <c r="X243" s="1143">
        <f>SUMIFS(INDEX(ArchetypeDemand!$I$6:$AH$50,,MATCH(X$166,ArchetypeDemand!$I$4:$AH$4,0)),ArchetypeDemand!$F$6:$F$50,$F243)*'SHWLP-Att'!$R$20</f>
        <v>8.5220418237470938E-2</v>
      </c>
      <c r="Y243" s="1143">
        <f>SUMIFS(INDEX(ArchetypeDemand!$I$6:$AH$50,,MATCH(Y$166,ArchetypeDemand!$I$4:$AH$4,0)),ArchetypeDemand!$F$6:$F$50,$F243)*'SHWLP-Att'!$R$20</f>
        <v>0.11596631557582276</v>
      </c>
      <c r="Z243" s="1143">
        <f>SUMIFS(INDEX(ArchetypeDemand!$I$6:$AH$50,,MATCH(Z$166,ArchetypeDemand!$I$4:$AH$4,0)),ArchetypeDemand!$F$6:$F$50,$F243)*'SHWLP-Att'!$R$20</f>
        <v>1.1993389602510885E-2</v>
      </c>
      <c r="AA243" s="1143">
        <f>SUMIFS(INDEX(ArchetypeDemand!$I$6:$AH$50,,MATCH(AA$166,ArchetypeDemand!$I$4:$AH$4,0)),ArchetypeDemand!$F$6:$F$50,$F243)*'SHWLP-Att'!$R$20</f>
        <v>4.9176042963670411E-2</v>
      </c>
      <c r="AB243" s="1143">
        <f>SUMIFS(INDEX(ArchetypeDemand!$I$6:$AH$50,,MATCH(AB$166,ArchetypeDemand!$I$4:$AH$4,0)),ArchetypeDemand!$F$6:$F$50,$F243)*'SHWLP-Att'!$R$20</f>
        <v>2.6529921034813105E-2</v>
      </c>
      <c r="AC243" s="1143">
        <f>SUMIFS(INDEX(ArchetypeDemand!$I$6:$AH$50,,MATCH(AC$166,ArchetypeDemand!$I$4:$AH$4,0)),ArchetypeDemand!$F$6:$F$50,$F243)*'SHWLP-Att'!$R$20</f>
        <v>4.6563832175773034E-2</v>
      </c>
      <c r="AD243" s="1143">
        <f>SUMIFS(INDEX(ArchetypeDemand!$I$6:$AH$50,,MATCH(AD$166,ArchetypeDemand!$I$4:$AH$4,0)),ArchetypeDemand!$F$6:$F$50,$F243)*'SHWLP-Att'!$R$20</f>
        <v>2.7876896833096979E-2</v>
      </c>
      <c r="AE243" s="1143">
        <f>SUMIFS(INDEX(ArchetypeDemand!$I$6:$AH$50,,MATCH(AE$166,ArchetypeDemand!$I$4:$AH$4,0)),ArchetypeDemand!$F$6:$F$50,$F243)*'SHWLP-Att'!$R$20</f>
        <v>6.3696932070031298E-2</v>
      </c>
      <c r="AF243" s="1143">
        <f>SUMIFS(INDEX(ArchetypeDemand!$I$6:$AH$50,,MATCH(AF$166,ArchetypeDemand!$I$4:$AH$4,0)),ArchetypeDemand!$F$6:$F$50,$F243)*'SHWLP-Att'!$R$20</f>
        <v>2.7020942483430163E-2</v>
      </c>
    </row>
    <row r="244" spans="3:32">
      <c r="C244" s="1141" t="s">
        <v>1161</v>
      </c>
      <c r="D244" s="1141" t="s">
        <v>1100</v>
      </c>
      <c r="E244" s="1152" t="s">
        <v>1160</v>
      </c>
      <c r="F244" s="1141" t="s">
        <v>1106</v>
      </c>
      <c r="G244" s="1141">
        <f>SUMIFS(INDEX(ArchetypeDemand!$I$6:$AH$50,,MATCH($G$166,ArchetypeDemand!$I$4:$AH$4,0)),ArchetypeDemand!$F$6:$F$50,$F244)*'SHWLP-Att'!$R$20</f>
        <v>1.516604631642181E-2</v>
      </c>
      <c r="H244" s="1141">
        <f>SUMIFS(INDEX(ArchetypeDemand!$I$6:$AH$50,,MATCH($H$166,ArchetypeDemand!$I$4:$AH$4,0)),ArchetypeDemand!$F$6:$F$50,$F244)*'SHWLP-Att'!$R$20</f>
        <v>0.71391283027269337</v>
      </c>
      <c r="I244" s="1141">
        <f>SUMIFS(INDEX(ArchetypeDemand!$I$6:$AH$50,,MATCH(I$166,ArchetypeDemand!$I$4:$AH$4,0)),ArchetypeDemand!$F$6:$F$50,$F244)*'SHWLP-Att'!$R$20</f>
        <v>3.6001779022529712E-2</v>
      </c>
      <c r="J244" s="1141">
        <f>SUMIFS(INDEX(ArchetypeDemand!$I$6:$AH$50,,MATCH(J$166,ArchetypeDemand!$I$4:$AH$4,0)),ArchetypeDemand!$F$6:$F$50,$F244)*'SHWLP-Att'!$R$20</f>
        <v>2.5663020788139115E-2</v>
      </c>
      <c r="K244" s="1141">
        <f>SUMIFS(INDEX(ArchetypeDemand!$I$6:$AH$50,,MATCH(K$166,ArchetypeDemand!$I$4:$AH$4,0)),ArchetypeDemand!$F$6:$F$50,$F244)*'SHWLP-Att'!$R$20</f>
        <v>2.6958653028962179E-2</v>
      </c>
      <c r="L244" s="1141">
        <f>SUMIFS(INDEX(ArchetypeDemand!$I$6:$AH$50,,MATCH(L$166,ArchetypeDemand!$I$4:$AH$4,0)),ArchetypeDemand!$F$6:$F$50,$F244)*'SHWLP-Att'!$R$20</f>
        <v>9.4596986924120469E-3</v>
      </c>
      <c r="M244" s="1141">
        <f>SUMIFS(INDEX(ArchetypeDemand!$I$6:$AH$50,,MATCH(M$166,ArchetypeDemand!$I$4:$AH$4,0)),ArchetypeDemand!$F$6:$F$50,$F244)*'SHWLP-Att'!$R$20</f>
        <v>3.1553477400792507E-2</v>
      </c>
      <c r="N244" s="1141">
        <f>SUMIFS(INDEX(ArchetypeDemand!$I$6:$AH$50,,MATCH(N$166,ArchetypeDemand!$I$4:$AH$4,0)),ArchetypeDemand!$F$6:$F$50,$F244)*'SHWLP-Att'!$R$20</f>
        <v>2.3618665264170745E-2</v>
      </c>
      <c r="O244" s="1141">
        <f>SUMIFS(INDEX(ArchetypeDemand!$I$6:$AH$50,,MATCH(O$166,ArchetypeDemand!$I$4:$AH$4,0)),ArchetypeDemand!$F$6:$F$50,$F244)*'SHWLP-Att'!$R$20</f>
        <v>4.042493850918305E-2</v>
      </c>
      <c r="P244" s="1141">
        <f>SUMIFS(INDEX(ArchetypeDemand!$I$6:$AH$50,,MATCH(P$166,ArchetypeDemand!$I$4:$AH$4,0)),ArchetypeDemand!$F$6:$F$50,$F244)*'SHWLP-Att'!$R$20</f>
        <v>2.5821028638828156E-2</v>
      </c>
      <c r="Q244" s="1141">
        <f>SUMIFS(INDEX(ArchetypeDemand!$I$6:$AH$50,,MATCH(Q$166,ArchetypeDemand!$I$4:$AH$4,0)),ArchetypeDemand!$F$6:$F$50,$F244)*'SHWLP-Att'!$R$20</f>
        <v>3.6644282780056658E-2</v>
      </c>
      <c r="R244" s="1141">
        <f>SUMIFS(INDEX(ArchetypeDemand!$I$6:$AH$50,,MATCH(R$166,ArchetypeDemand!$I$4:$AH$4,0)),ArchetypeDemand!$F$6:$F$50,$F244)*'SHWLP-Att'!$R$20</f>
        <v>4.2588492895993736E-2</v>
      </c>
      <c r="S244" s="1141">
        <f>SUMIFS(INDEX(ArchetypeDemand!$I$6:$AH$50,,MATCH(S$166,ArchetypeDemand!$I$4:$AH$4,0)),ArchetypeDemand!$F$6:$F$50,$F244)*'SHWLP-Att'!$R$20</f>
        <v>2.9065368493828476E-2</v>
      </c>
      <c r="T244" s="1141">
        <f>SUMIFS(INDEX(ArchetypeDemand!$I$6:$AH$50,,MATCH(T$166,ArchetypeDemand!$I$4:$AH$4,0)),ArchetypeDemand!$F$6:$F$50,$F244)*'SHWLP-Att'!$R$20</f>
        <v>0.15275359081849182</v>
      </c>
      <c r="U244" s="1141">
        <f>SUMIFS(INDEX(ArchetypeDemand!$I$6:$AH$50,,MATCH(U$166,ArchetypeDemand!$I$4:$AH$4,0)),ArchetypeDemand!$F$6:$F$50,$F244)*'SHWLP-Att'!$R$20</f>
        <v>3.2002657150297376E-2</v>
      </c>
      <c r="V244" s="1141">
        <f>SUMIFS(INDEX(ArchetypeDemand!$I$6:$AH$50,,MATCH(V$166,ArchetypeDemand!$I$4:$AH$4,0)),ArchetypeDemand!$F$6:$F$50,$F244)*'SHWLP-Att'!$R$20</f>
        <v>5.7074293547779674E-2</v>
      </c>
      <c r="W244" s="1141">
        <f>SUMIFS(INDEX(ArchetypeDemand!$I$6:$AH$50,,MATCH(W$166,ArchetypeDemand!$I$4:$AH$4,0)),ArchetypeDemand!$F$6:$F$50,$F244)*'SHWLP-Att'!$R$20</f>
        <v>6.0313683870927483E-2</v>
      </c>
      <c r="X244" s="1141">
        <f>SUMIFS(INDEX(ArchetypeDemand!$I$6:$AH$50,,MATCH(X$166,ArchetypeDemand!$I$4:$AH$4,0)),ArchetypeDemand!$F$6:$F$50,$F244)*'SHWLP-Att'!$R$20</f>
        <v>3.7643816501855824E-2</v>
      </c>
      <c r="Y244" s="1141">
        <f>SUMIFS(INDEX(ArchetypeDemand!$I$6:$AH$50,,MATCH(Y$166,ArchetypeDemand!$I$4:$AH$4,0)),ArchetypeDemand!$F$6:$F$50,$F244)*'SHWLP-Att'!$R$20</f>
        <v>5.2431920213307809E-2</v>
      </c>
      <c r="Z244" s="1141">
        <f>SUMIFS(INDEX(ArchetypeDemand!$I$6:$AH$50,,MATCH(Z$166,ArchetypeDemand!$I$4:$AH$4,0)),ArchetypeDemand!$F$6:$F$50,$F244)*'SHWLP-Att'!$R$20</f>
        <v>8.9154400585036674E-3</v>
      </c>
      <c r="AA244" s="1141">
        <f>SUMIFS(INDEX(ArchetypeDemand!$I$6:$AH$50,,MATCH(AA$166,ArchetypeDemand!$I$4:$AH$4,0)),ArchetypeDemand!$F$6:$F$50,$F244)*'SHWLP-Att'!$R$20</f>
        <v>2.6011015995588794E-2</v>
      </c>
      <c r="AB244" s="1141">
        <f>SUMIFS(INDEX(ArchetypeDemand!$I$6:$AH$50,,MATCH(AB$166,ArchetypeDemand!$I$4:$AH$4,0)),ArchetypeDemand!$F$6:$F$50,$F244)*'SHWLP-Att'!$R$20</f>
        <v>1.4033943735806935E-2</v>
      </c>
      <c r="AC244" s="1141">
        <f>SUMIFS(INDEX(ArchetypeDemand!$I$6:$AH$50,,MATCH(AC$166,ArchetypeDemand!$I$4:$AH$4,0)),ArchetypeDemand!$F$6:$F$50,$F244)*'SHWLP-Att'!$R$20</f>
        <v>1.9457685455842082E-2</v>
      </c>
      <c r="AD244" s="1141">
        <f>SUMIFS(INDEX(ArchetypeDemand!$I$6:$AH$50,,MATCH(AD$166,ArchetypeDemand!$I$4:$AH$4,0)),ArchetypeDemand!$F$6:$F$50,$F244)*'SHWLP-Att'!$R$20</f>
        <v>1.2516157761798642E-2</v>
      </c>
      <c r="AE244" s="1141">
        <f>SUMIFS(INDEX(ArchetypeDemand!$I$6:$AH$50,,MATCH(AE$166,ArchetypeDemand!$I$4:$AH$4,0)),ArchetypeDemand!$F$6:$F$50,$F244)*'SHWLP-Att'!$R$20</f>
        <v>2.8755391959042944E-2</v>
      </c>
      <c r="AF244" s="1141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45" t="s">
        <v>1161</v>
      </c>
      <c r="D245" s="1145" t="s">
        <v>1100</v>
      </c>
      <c r="E245" s="1152" t="s">
        <v>1160</v>
      </c>
      <c r="F245" s="1145" t="s">
        <v>1107</v>
      </c>
      <c r="G245" s="1145">
        <f>SUMIFS(INDEX(ArchetypeDemand!$I$6:$AH$50,,MATCH($G$166,ArchetypeDemand!$I$4:$AH$4,0)),ArchetypeDemand!$F$6:$F$50,$F245)*'SHWLP-Att'!$R$20</f>
        <v>1.4225516312302627E-2</v>
      </c>
      <c r="H245" s="1145">
        <f>SUMIFS(INDEX(ArchetypeDemand!$I$6:$AH$50,,MATCH($H$166,ArchetypeDemand!$I$4:$AH$4,0)),ArchetypeDemand!$F$6:$F$50,$F245)*'SHWLP-Att'!$R$20</f>
        <v>0.60553798527654912</v>
      </c>
      <c r="I245" s="1145">
        <f>SUMIFS(INDEX(ArchetypeDemand!$I$6:$AH$50,,MATCH(I$166,ArchetypeDemand!$I$4:$AH$4,0)),ArchetypeDemand!$F$6:$F$50,$F245)*'SHWLP-Att'!$R$20</f>
        <v>3.8828364978844024E-2</v>
      </c>
      <c r="J245" s="1145">
        <f>SUMIFS(INDEX(ArchetypeDemand!$I$6:$AH$50,,MATCH(J$166,ArchetypeDemand!$I$4:$AH$4,0)),ArchetypeDemand!$F$6:$F$50,$F245)*'SHWLP-Att'!$R$20</f>
        <v>2.7088744165257951E-2</v>
      </c>
      <c r="K245" s="1145">
        <f>SUMIFS(INDEX(ArchetypeDemand!$I$6:$AH$50,,MATCH(K$166,ArchetypeDemand!$I$4:$AH$4,0)),ArchetypeDemand!$F$6:$F$50,$F245)*'SHWLP-Att'!$R$20</f>
        <v>3.0091685678273999E-2</v>
      </c>
      <c r="L245" s="1145">
        <f>SUMIFS(INDEX(ArchetypeDemand!$I$6:$AH$50,,MATCH(L$166,ArchetypeDemand!$I$4:$AH$4,0)),ArchetypeDemand!$F$6:$F$50,$F245)*'SHWLP-Att'!$R$20</f>
        <v>8.6488673759195864E-3</v>
      </c>
      <c r="M245" s="1145">
        <f>SUMIFS(INDEX(ArchetypeDemand!$I$6:$AH$50,,MATCH(M$166,ArchetypeDemand!$I$4:$AH$4,0)),ArchetypeDemand!$F$6:$F$50,$F245)*'SHWLP-Att'!$R$20</f>
        <v>4.6406055675224128E-2</v>
      </c>
      <c r="N245" s="1145">
        <f>SUMIFS(INDEX(ArchetypeDemand!$I$6:$AH$50,,MATCH(N$166,ArchetypeDemand!$I$4:$AH$4,0)),ArchetypeDemand!$F$6:$F$50,$F245)*'SHWLP-Att'!$R$20</f>
        <v>2.2292483524738695E-2</v>
      </c>
      <c r="O245" s="1145">
        <f>SUMIFS(INDEX(ArchetypeDemand!$I$6:$AH$50,,MATCH(O$166,ArchetypeDemand!$I$4:$AH$4,0)),ArchetypeDemand!$F$6:$F$50,$F245)*'SHWLP-Att'!$R$20</f>
        <v>3.9038940617439635E-2</v>
      </c>
      <c r="P245" s="1145">
        <f>SUMIFS(INDEX(ArchetypeDemand!$I$6:$AH$50,,MATCH(P$166,ArchetypeDemand!$I$4:$AH$4,0)),ArchetypeDemand!$F$6:$F$50,$F245)*'SHWLP-Att'!$R$20</f>
        <v>3.6149440094359414E-2</v>
      </c>
      <c r="Q245" s="1145">
        <f>SUMIFS(INDEX(ArchetypeDemand!$I$6:$AH$50,,MATCH(Q$166,ArchetypeDemand!$I$4:$AH$4,0)),ArchetypeDemand!$F$6:$F$50,$F245)*'SHWLP-Att'!$R$20</f>
        <v>4.3485452023653184E-2</v>
      </c>
      <c r="R245" s="1145">
        <f>SUMIFS(INDEX(ArchetypeDemand!$I$6:$AH$50,,MATCH(R$166,ArchetypeDemand!$I$4:$AH$4,0)),ArchetypeDemand!$F$6:$F$50,$F245)*'SHWLP-Att'!$R$20</f>
        <v>4.6594341237696124E-2</v>
      </c>
      <c r="S245" s="1145">
        <f>SUMIFS(INDEX(ArchetypeDemand!$I$6:$AH$50,,MATCH(S$166,ArchetypeDemand!$I$4:$AH$4,0)),ArchetypeDemand!$F$6:$F$50,$F245)*'SHWLP-Att'!$R$20</f>
        <v>2.8600853472237613E-2</v>
      </c>
      <c r="T245" s="1145">
        <f>SUMIFS(INDEX(ArchetypeDemand!$I$6:$AH$50,,MATCH(T$166,ArchetypeDemand!$I$4:$AH$4,0)),ArchetypeDemand!$F$6:$F$50,$F245)*'SHWLP-Att'!$R$20</f>
        <v>0.18284478823348826</v>
      </c>
      <c r="U245" s="1145">
        <f>SUMIFS(INDEX(ArchetypeDemand!$I$6:$AH$50,,MATCH(U$166,ArchetypeDemand!$I$4:$AH$4,0)),ArchetypeDemand!$F$6:$F$50,$F245)*'SHWLP-Att'!$R$20</f>
        <v>3.5847937660604429E-2</v>
      </c>
      <c r="V245" s="1145">
        <f>SUMIFS(INDEX(ArchetypeDemand!$I$6:$AH$50,,MATCH(V$166,ArchetypeDemand!$I$4:$AH$4,0)),ArchetypeDemand!$F$6:$F$50,$F245)*'SHWLP-Att'!$R$20</f>
        <v>6.0955077868730702E-2</v>
      </c>
      <c r="W245" s="1145">
        <f>SUMIFS(INDEX(ArchetypeDemand!$I$6:$AH$50,,MATCH(W$166,ArchetypeDemand!$I$4:$AH$4,0)),ArchetypeDemand!$F$6:$F$50,$F245)*'SHWLP-Att'!$R$20</f>
        <v>7.5082980035220667E-2</v>
      </c>
      <c r="X245" s="1145">
        <f>SUMIFS(INDEX(ArchetypeDemand!$I$6:$AH$50,,MATCH(X$166,ArchetypeDemand!$I$4:$AH$4,0)),ArchetypeDemand!$F$6:$F$50,$F245)*'SHWLP-Att'!$R$20</f>
        <v>4.2610209118735469E-2</v>
      </c>
      <c r="Y245" s="1145">
        <f>SUMIFS(INDEX(ArchetypeDemand!$I$6:$AH$50,,MATCH(Y$166,ArchetypeDemand!$I$4:$AH$4,0)),ArchetypeDemand!$F$6:$F$50,$F245)*'SHWLP-Att'!$R$20</f>
        <v>5.0570811662284644E-2</v>
      </c>
      <c r="Z245" s="1145">
        <f>SUMIFS(INDEX(ArchetypeDemand!$I$6:$AH$50,,MATCH(Z$166,ArchetypeDemand!$I$4:$AH$4,0)),ArchetypeDemand!$F$6:$F$50,$F245)*'SHWLP-Att'!$R$20</f>
        <v>8.4378271982266835E-3</v>
      </c>
      <c r="AA245" s="1145">
        <f>SUMIFS(INDEX(ArchetypeDemand!$I$6:$AH$50,,MATCH(AA$166,ArchetypeDemand!$I$4:$AH$4,0)),ArchetypeDemand!$F$6:$F$50,$F245)*'SHWLP-Att'!$R$20</f>
        <v>3.6997857357593214E-2</v>
      </c>
      <c r="AB245" s="1145">
        <f>SUMIFS(INDEX(ArchetypeDemand!$I$6:$AH$50,,MATCH(AB$166,ArchetypeDemand!$I$4:$AH$4,0)),ArchetypeDemand!$F$6:$F$50,$F245)*'SHWLP-Att'!$R$20</f>
        <v>1.3585370191740047E-2</v>
      </c>
      <c r="AC245" s="1145">
        <f>SUMIFS(INDEX(ArchetypeDemand!$I$6:$AH$50,,MATCH(AC$166,ArchetypeDemand!$I$4:$AH$4,0)),ArchetypeDemand!$F$6:$F$50,$F245)*'SHWLP-Att'!$R$20</f>
        <v>2.3618448383506425E-2</v>
      </c>
      <c r="AD245" s="1145">
        <f>SUMIFS(INDEX(ArchetypeDemand!$I$6:$AH$50,,MATCH(AD$166,ArchetypeDemand!$I$4:$AH$4,0)),ArchetypeDemand!$F$6:$F$50,$F245)*'SHWLP-Att'!$R$20</f>
        <v>1.7004274939009266E-2</v>
      </c>
      <c r="AE245" s="1145">
        <f>SUMIFS(INDEX(ArchetypeDemand!$I$6:$AH$50,,MATCH(AE$166,ArchetypeDemand!$I$4:$AH$4,0)),ArchetypeDemand!$F$6:$F$50,$F245)*'SHWLP-Att'!$R$20</f>
        <v>3.6301133111415917E-2</v>
      </c>
      <c r="AF245" s="1145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8" t="s">
        <v>1162</v>
      </c>
      <c r="D246" s="1148" t="s">
        <v>1100</v>
      </c>
      <c r="E246" s="1152" t="s">
        <v>1160</v>
      </c>
      <c r="F246" s="1148" t="s">
        <v>936</v>
      </c>
      <c r="G246" s="1149">
        <f>SUM(ArchetypeDemand!I6:I46)*'SHWLP-Att'!$R$46</f>
        <v>0.35178834687860916</v>
      </c>
      <c r="H246" s="1149">
        <f>SUM(ArchetypeDemand!J6:J46)*'SHWLP-Att'!$R$46</f>
        <v>11.693542516239191</v>
      </c>
      <c r="I246" s="1149">
        <f>SUM(ArchetypeDemand!K6:K46)*'SHWLP-Att'!$R$46</f>
        <v>1.4880932202182493</v>
      </c>
      <c r="J246" s="1149">
        <f>SUM(ArchetypeDemand!L6:L46)*'SHWLP-Att'!$R$46</f>
        <v>0.48798310100816267</v>
      </c>
      <c r="K246" s="1149">
        <f>SUM(ArchetypeDemand!M6:M46)*'SHWLP-Att'!$R$46</f>
        <v>0.44905437561550327</v>
      </c>
      <c r="L246" s="1149">
        <f>SUM(ArchetypeDemand!N6:N46)*'SHWLP-Att'!$R$46</f>
        <v>0.18516319470612844</v>
      </c>
      <c r="M246" s="1149">
        <f>SUM(ArchetypeDemand!O6:O46)*'SHWLP-Att'!$R$46</f>
        <v>0.94759086945337845</v>
      </c>
      <c r="N246" s="1149">
        <f>SUM(ArchetypeDemand!P6:P46)*'SHWLP-Att'!$R$46</f>
        <v>1.0573650284080993</v>
      </c>
      <c r="O246" s="1149">
        <f>SUM(ArchetypeDemand!Q6:Q46)*'SHWLP-Att'!$R$46</f>
        <v>0.39945704154227824</v>
      </c>
      <c r="P246" s="1149">
        <f>SUM(ArchetypeDemand!R6:R46)*'SHWLP-Att'!$R$46</f>
        <v>0.47845458734075164</v>
      </c>
      <c r="Q246" s="1149">
        <f>SUM(ArchetypeDemand!S6:S46)*'SHWLP-Att'!$R$46</f>
        <v>0.71726072005334696</v>
      </c>
      <c r="R246" s="1149">
        <f>SUM(ArchetypeDemand!T6:T46)*'SHWLP-Att'!$R$46</f>
        <v>0.90381123101546412</v>
      </c>
      <c r="S246" s="1149">
        <f>SUM(ArchetypeDemand!U6:U46)*'SHWLP-Att'!$R$46</f>
        <v>0.58982659063826093</v>
      </c>
      <c r="T246" s="1149">
        <f>SUM(ArchetypeDemand!V6:V46)*'SHWLP-Att'!$R$46</f>
        <v>3.5675542200270942</v>
      </c>
      <c r="U246" s="1149">
        <f>SUM(ArchetypeDemand!W6:W46)*'SHWLP-Att'!$R$46</f>
        <v>0.61197425302433128</v>
      </c>
      <c r="V246" s="1149">
        <f>SUM(ArchetypeDemand!X6:X46)*'SHWLP-Att'!$R$46</f>
        <v>1.2365319384788431</v>
      </c>
      <c r="W246" s="1149">
        <f>SUM(ArchetypeDemand!Y6:Y46)*'SHWLP-Att'!$R$46</f>
        <v>0.85648514556801303</v>
      </c>
      <c r="X246" s="1149">
        <f>SUM(ArchetypeDemand!Z6:Z46)*'SHWLP-Att'!$R$46</f>
        <v>0.84926765430426032</v>
      </c>
      <c r="Y246" s="1149">
        <f>SUM(ArchetypeDemand!AA6:AA46)*'SHWLP-Att'!$R$46</f>
        <v>1.0763285420968927</v>
      </c>
      <c r="Z246" s="1149">
        <f>SUM(ArchetypeDemand!AB6:AB46)*'SHWLP-Att'!$R$46</f>
        <v>0.10680707329049519</v>
      </c>
      <c r="AA246" s="1149">
        <f>SUM(ArchetypeDemand!AC6:AC46)*'SHWLP-Att'!$R$46</f>
        <v>0.488422357522099</v>
      </c>
      <c r="AB246" s="1149">
        <f>SUM(ArchetypeDemand!AD6:AD46)*'SHWLP-Att'!$R$46</f>
        <v>0.20958558862399054</v>
      </c>
      <c r="AC246" s="1149">
        <f>SUM(ArchetypeDemand!AE6:AE46)*'SHWLP-Att'!$R$46</f>
        <v>0.34680236200094733</v>
      </c>
      <c r="AD246" s="1149">
        <f>SUM(ArchetypeDemand!AF6:AF46)*'SHWLP-Att'!$R$46</f>
        <v>0.30066310068702673</v>
      </c>
      <c r="AE246" s="1149">
        <f>SUM(ArchetypeDemand!AG6:AG46)*'SHWLP-Att'!$R$46</f>
        <v>0.61957707826563302</v>
      </c>
      <c r="AF246" s="1149">
        <f>SUM(ArchetypeDemand!AH6:AH46)*'SHWLP-Att'!$R$46</f>
        <v>0.2582272743253245</v>
      </c>
    </row>
    <row r="247" spans="3:32" ht="15">
      <c r="C247" s="1144" t="s">
        <v>1134</v>
      </c>
      <c r="D247" s="1144"/>
      <c r="E247" s="1144"/>
      <c r="F247" s="1144"/>
      <c r="G247" s="1144"/>
      <c r="H247" s="1144"/>
      <c r="I247" s="1144"/>
      <c r="J247" s="1144"/>
      <c r="K247" s="1144"/>
      <c r="L247" s="1144"/>
      <c r="M247" s="1144"/>
      <c r="N247" s="1144"/>
      <c r="O247" s="1144"/>
      <c r="P247" s="1144"/>
      <c r="Q247" s="1144"/>
      <c r="R247" s="1144"/>
      <c r="S247" s="1144"/>
      <c r="T247" s="1144"/>
      <c r="U247" s="1144"/>
      <c r="V247" s="1144"/>
      <c r="W247" s="1144"/>
      <c r="X247" s="1144"/>
      <c r="Y247" s="1144"/>
      <c r="Z247" s="1144"/>
      <c r="AA247" s="1144"/>
      <c r="AB247" s="1144"/>
      <c r="AC247" s="1144"/>
      <c r="AD247" s="1144"/>
      <c r="AE247" s="1144"/>
      <c r="AF247" s="1144"/>
    </row>
    <row r="248" spans="3:32">
      <c r="C248" s="1152" t="s">
        <v>1154</v>
      </c>
      <c r="D248" s="1141" t="s">
        <v>1100</v>
      </c>
      <c r="E248" s="1141" t="s">
        <v>843</v>
      </c>
      <c r="F248" s="1141" t="s">
        <v>1102</v>
      </c>
      <c r="G248" s="1141">
        <f>SUMIFS(INDEX(ArchetypeDemand!$I$6:$AH$50,,MATCH($G$166,ArchetypeDemand!$I$4:$AH$4,0)),ArchetypeDemand!$F$6:$F$50,$F248)*'SHWLP-Att'!$R$23</f>
        <v>1.7418737783589323E-3</v>
      </c>
      <c r="H248" s="1141">
        <f>SUMIFS(INDEX(ArchetypeDemand!$I$6:$AH$50,,MATCH(H$166,ArchetypeDemand!$I$4:$AH$4,0)),ArchetypeDemand!$F$6:$F$50,$F248)*'SHWLP-Att'!$R$23</f>
        <v>6.6326831676914957E-2</v>
      </c>
      <c r="I248" s="1141">
        <f>SUMIFS(INDEX(ArchetypeDemand!$I$6:$AH$50,,MATCH(I$166,ArchetypeDemand!$I$4:$AH$4,0)),ArchetypeDemand!$F$6:$F$50,$F248)*'SHWLP-Att'!$R$23</f>
        <v>1.3374525768182476E-2</v>
      </c>
      <c r="J248" s="1141">
        <f>SUMIFS(INDEX(ArchetypeDemand!$I$6:$AH$50,,MATCH(J$166,ArchetypeDemand!$I$4:$AH$4,0)),ArchetypeDemand!$F$6:$F$50,$F248)*'SHWLP-Att'!$R$23</f>
        <v>2.0775742768677041E-3</v>
      </c>
      <c r="K248" s="1141">
        <f>SUMIFS(INDEX(ArchetypeDemand!$I$6:$AH$50,,MATCH(K$166,ArchetypeDemand!$I$4:$AH$4,0)),ArchetypeDemand!$F$6:$F$50,$F248)*'SHWLP-Att'!$R$23</f>
        <v>1.9890007712595314E-3</v>
      </c>
      <c r="L248" s="1141">
        <f>SUMIFS(INDEX(ArchetypeDemand!$I$6:$AH$50,,MATCH(L$166,ArchetypeDemand!$I$4:$AH$4,0)),ArchetypeDemand!$F$6:$F$50,$F248)*'SHWLP-Att'!$R$23</f>
        <v>7.8694540877711019E-4</v>
      </c>
      <c r="M248" s="1141">
        <f>SUMIFS(INDEX(ArchetypeDemand!$I$6:$AH$50,,MATCH(M$166,ArchetypeDemand!$I$4:$AH$4,0)),ArchetypeDemand!$F$6:$F$50,$F248)*'SHWLP-Att'!$R$23</f>
        <v>6.508493800431398E-3</v>
      </c>
      <c r="N248" s="1141">
        <f>SUMIFS(INDEX(ArchetypeDemand!$I$6:$AH$50,,MATCH(N$166,ArchetypeDemand!$I$4:$AH$4,0)),ArchetypeDemand!$F$6:$F$50,$F248)*'SHWLP-Att'!$R$23</f>
        <v>1.178308203994188E-2</v>
      </c>
      <c r="O248" s="1141">
        <f>SUMIFS(INDEX(ArchetypeDemand!$I$6:$AH$50,,MATCH(O$166,ArchetypeDemand!$I$4:$AH$4,0)),ArchetypeDemand!$F$6:$F$50,$F248)*'SHWLP-Att'!$R$23</f>
        <v>9.1801551893633238E-4</v>
      </c>
      <c r="P248" s="1141">
        <f>SUMIFS(INDEX(ArchetypeDemand!$I$6:$AH$50,,MATCH(P$166,ArchetypeDemand!$I$4:$AH$4,0)),ArchetypeDemand!$F$6:$F$50,$F248)*'SHWLP-Att'!$R$23</f>
        <v>1.6302104823789096E-3</v>
      </c>
      <c r="Q248" s="1141">
        <f>SUMIFS(INDEX(ArchetypeDemand!$I$6:$AH$50,,MATCH(Q$166,ArchetypeDemand!$I$4:$AH$4,0)),ArchetypeDemand!$F$6:$F$50,$F248)*'SHWLP-Att'!$R$23</f>
        <v>2.5526925034626007E-3</v>
      </c>
      <c r="R248" s="1141">
        <f>SUMIFS(INDEX(ArchetypeDemand!$I$6:$AH$50,,MATCH(R$166,ArchetypeDemand!$I$4:$AH$4,0)),ArchetypeDemand!$F$6:$F$50,$F248)*'SHWLP-Att'!$R$23</f>
        <v>6.5246216845072915E-3</v>
      </c>
      <c r="S248" s="1141">
        <f>SUMIFS(INDEX(ArchetypeDemand!$I$6:$AH$50,,MATCH(S$166,ArchetypeDemand!$I$4:$AH$4,0)),ArchetypeDemand!$F$6:$F$50,$F248)*'SHWLP-Att'!$R$23</f>
        <v>1.8865028107850142E-3</v>
      </c>
      <c r="T248" s="1141">
        <f>SUMIFS(INDEX(ArchetypeDemand!$I$6:$AH$50,,MATCH(T$166,ArchetypeDemand!$I$4:$AH$4,0)),ArchetypeDemand!$F$6:$F$50,$F248)*'SHWLP-Att'!$R$23</f>
        <v>2.2884538433623508E-2</v>
      </c>
      <c r="U248" s="1141">
        <f>SUMIFS(INDEX(ArchetypeDemand!$I$6:$AH$50,,MATCH(U$166,ArchetypeDemand!$I$4:$AH$4,0)),ArchetypeDemand!$F$6:$F$50,$F248)*'SHWLP-Att'!$R$23</f>
        <v>2.49450055604283E-3</v>
      </c>
      <c r="V248" s="1141">
        <f>SUMIFS(INDEX(ArchetypeDemand!$I$6:$AH$50,,MATCH(V$166,ArchetypeDemand!$I$4:$AH$4,0)),ArchetypeDemand!$F$6:$F$50,$F248)*'SHWLP-Att'!$R$23</f>
        <v>4.9126777074288098E-3</v>
      </c>
      <c r="W248" s="1141">
        <f>SUMIFS(INDEX(ArchetypeDemand!$I$6:$AH$50,,MATCH(W$166,ArchetypeDemand!$I$4:$AH$4,0)),ArchetypeDemand!$F$6:$F$50,$F248)*'SHWLP-Att'!$R$23</f>
        <v>2.12583184202602E-3</v>
      </c>
      <c r="X248" s="1141">
        <f>SUMIFS(INDEX(ArchetypeDemand!$I$6:$AH$50,,MATCH(X$166,ArchetypeDemand!$I$4:$AH$4,0)),ArchetypeDemand!$F$6:$F$50,$F248)*'SHWLP-Att'!$R$23</f>
        <v>4.1335335719634653E-3</v>
      </c>
      <c r="Y248" s="1141">
        <f>SUMIFS(INDEX(ArchetypeDemand!$I$6:$AH$50,,MATCH(Y$166,ArchetypeDemand!$I$4:$AH$4,0)),ArchetypeDemand!$F$6:$F$50,$F248)*'SHWLP-Att'!$R$23</f>
        <v>4.0050324654184706E-3</v>
      </c>
      <c r="Z248" s="1141">
        <f>SUMIFS(INDEX(ArchetypeDemand!$I$6:$AH$50,,MATCH(Z$166,ArchetypeDemand!$I$4:$AH$4,0)),ArchetypeDemand!$F$6:$F$50,$F248)*'SHWLP-Att'!$R$23</f>
        <v>3.1563750843556883E-4</v>
      </c>
      <c r="AA248" s="1141">
        <f>SUMIFS(INDEX(ArchetypeDemand!$I$6:$AH$50,,MATCH(AA$166,ArchetypeDemand!$I$4:$AH$4,0)),ArchetypeDemand!$F$6:$F$50,$F248)*'SHWLP-Att'!$R$23</f>
        <v>1.6046756144320337E-3</v>
      </c>
      <c r="AB248" s="1141">
        <f>SUMIFS(INDEX(ArchetypeDemand!$I$6:$AH$50,,MATCH(AB$166,ArchetypeDemand!$I$4:$AH$4,0)),ArchetypeDemand!$F$6:$F$50,$F248)*'SHWLP-Att'!$R$23</f>
        <v>4.0596852165024631E-4</v>
      </c>
      <c r="AC248" s="1141">
        <f>SUMIFS(INDEX(ArchetypeDemand!$I$6:$AH$50,,MATCH(AC$166,ArchetypeDemand!$I$4:$AH$4,0)),ArchetypeDemand!$F$6:$F$50,$F248)*'SHWLP-Att'!$R$23</f>
        <v>1.2665088062753639E-3</v>
      </c>
      <c r="AD248" s="1141">
        <f>SUMIFS(INDEX(ArchetypeDemand!$I$6:$AH$50,,MATCH(AD$166,ArchetypeDemand!$I$4:$AH$4,0)),ArchetypeDemand!$F$6:$F$50,$F248)*'SHWLP-Att'!$R$23</f>
        <v>1.4240180382537617E-3</v>
      </c>
      <c r="AE248" s="1141">
        <f>SUMIFS(INDEX(ArchetypeDemand!$I$6:$AH$50,,MATCH(AE$166,ArchetypeDemand!$I$4:$AH$4,0)),ArchetypeDemand!$F$6:$F$50,$F248)*'SHWLP-Att'!$R$23</f>
        <v>1.7509591996262151E-3</v>
      </c>
      <c r="AF248" s="1141">
        <f>SUMIFS(INDEX(ArchetypeDemand!$I$6:$AH$50,,MATCH(AF$166,ArchetypeDemand!$I$4:$AH$4,0)),ArchetypeDemand!$F$6:$F$50,$F248)*'SHWLP-Att'!$R$23</f>
        <v>1.3295114980739272E-3</v>
      </c>
    </row>
    <row r="249" spans="3:32">
      <c r="C249" s="1143" t="s">
        <v>1154</v>
      </c>
      <c r="D249" s="1143" t="s">
        <v>1100</v>
      </c>
      <c r="E249" s="1143" t="s">
        <v>843</v>
      </c>
      <c r="F249" s="1143" t="s">
        <v>1103</v>
      </c>
      <c r="G249" s="1143">
        <f>SUMIFS(INDEX(ArchetypeDemand!$I$6:$AH$50,,MATCH($G$166,ArchetypeDemand!$I$4:$AH$4,0)),ArchetypeDemand!$F$6:$F$50,$F249)*'SHWLP-Att'!$R$23</f>
        <v>4.6258641064593669E-3</v>
      </c>
      <c r="H249" s="1143">
        <f>SUMIFS(INDEX(ArchetypeDemand!$I$6:$AH$50,,MATCH(H$166,ArchetypeDemand!$I$4:$AH$4,0)),ArchetypeDemand!$F$6:$F$50,$F249)*'SHWLP-Att'!$R$23</f>
        <v>0.11584756016816833</v>
      </c>
      <c r="I249" s="1143">
        <f>SUMIFS(INDEX(ArchetypeDemand!$I$6:$AH$50,,MATCH(I$166,ArchetypeDemand!$I$4:$AH$4,0)),ArchetypeDemand!$F$6:$F$50,$F249)*'SHWLP-Att'!$R$23</f>
        <v>1.662686922824963E-2</v>
      </c>
      <c r="J249" s="1143">
        <f>SUMIFS(INDEX(ArchetypeDemand!$I$6:$AH$50,,MATCH(J$166,ArchetypeDemand!$I$4:$AH$4,0)),ArchetypeDemand!$F$6:$F$50,$F249)*'SHWLP-Att'!$R$23</f>
        <v>5.9159937563055265E-3</v>
      </c>
      <c r="K249" s="1143">
        <f>SUMIFS(INDEX(ArchetypeDemand!$I$6:$AH$50,,MATCH(K$166,ArchetypeDemand!$I$4:$AH$4,0)),ArchetypeDemand!$F$6:$F$50,$F249)*'SHWLP-Att'!$R$23</f>
        <v>5.8858160657591788E-3</v>
      </c>
      <c r="L249" s="1143">
        <f>SUMIFS(INDEX(ArchetypeDemand!$I$6:$AH$50,,MATCH(L$166,ArchetypeDemand!$I$4:$AH$4,0)),ArchetypeDemand!$F$6:$F$50,$F249)*'SHWLP-Att'!$R$23</f>
        <v>2.2548200752148936E-3</v>
      </c>
      <c r="M249" s="1143">
        <f>SUMIFS(INDEX(ArchetypeDemand!$I$6:$AH$50,,MATCH(M$166,ArchetypeDemand!$I$4:$AH$4,0)),ArchetypeDemand!$F$6:$F$50,$F249)*'SHWLP-Att'!$R$23</f>
        <v>1.2550685109954435E-2</v>
      </c>
      <c r="N249" s="1143">
        <f>SUMIFS(INDEX(ArchetypeDemand!$I$6:$AH$50,,MATCH(N$166,ArchetypeDemand!$I$4:$AH$4,0)),ArchetypeDemand!$F$6:$F$50,$F249)*'SHWLP-Att'!$R$23</f>
        <v>1.31464016606774E-2</v>
      </c>
      <c r="O249" s="1143">
        <f>SUMIFS(INDEX(ArchetypeDemand!$I$6:$AH$50,,MATCH(O$166,ArchetypeDemand!$I$4:$AH$4,0)),ArchetypeDemand!$F$6:$F$50,$F249)*'SHWLP-Att'!$R$23</f>
        <v>4.3045583093136372E-3</v>
      </c>
      <c r="P249" s="1143">
        <f>SUMIFS(INDEX(ArchetypeDemand!$I$6:$AH$50,,MATCH(P$166,ArchetypeDemand!$I$4:$AH$4,0)),ArchetypeDemand!$F$6:$F$50,$F249)*'SHWLP-Att'!$R$23</f>
        <v>5.9270701053220718E-3</v>
      </c>
      <c r="Q249" s="1143">
        <f>SUMIFS(INDEX(ArchetypeDemand!$I$6:$AH$50,,MATCH(Q$166,ArchetypeDemand!$I$4:$AH$4,0)),ArchetypeDemand!$F$6:$F$50,$F249)*'SHWLP-Att'!$R$23</f>
        <v>8.1174269763779564E-3</v>
      </c>
      <c r="R249" s="1143">
        <f>SUMIFS(INDEX(ArchetypeDemand!$I$6:$AH$50,,MATCH(R$166,ArchetypeDemand!$I$4:$AH$4,0)),ArchetypeDemand!$F$6:$F$50,$F249)*'SHWLP-Att'!$R$23</f>
        <v>9.236159759737286E-3</v>
      </c>
      <c r="S249" s="1143">
        <f>SUMIFS(INDEX(ArchetypeDemand!$I$6:$AH$50,,MATCH(S$166,ArchetypeDemand!$I$4:$AH$4,0)),ArchetypeDemand!$F$6:$F$50,$F249)*'SHWLP-Att'!$R$23</f>
        <v>6.6547118861892468E-3</v>
      </c>
      <c r="T249" s="1143">
        <f>SUMIFS(INDEX(ArchetypeDemand!$I$6:$AH$50,,MATCH(T$166,ArchetypeDemand!$I$4:$AH$4,0)),ArchetypeDemand!$F$6:$F$50,$F249)*'SHWLP-Att'!$R$23</f>
        <v>4.3974648411314259E-2</v>
      </c>
      <c r="U249" s="1143">
        <f>SUMIFS(INDEX(ArchetypeDemand!$I$6:$AH$50,,MATCH(U$166,ArchetypeDemand!$I$4:$AH$4,0)),ArchetypeDemand!$F$6:$F$50,$F249)*'SHWLP-Att'!$R$23</f>
        <v>6.7587604622129562E-3</v>
      </c>
      <c r="V249" s="1143">
        <f>SUMIFS(INDEX(ArchetypeDemand!$I$6:$AH$50,,MATCH(V$166,ArchetypeDemand!$I$4:$AH$4,0)),ArchetypeDemand!$F$6:$F$50,$F249)*'SHWLP-Att'!$R$23</f>
        <v>1.5218395585194175E-2</v>
      </c>
      <c r="W249" s="1143">
        <f>SUMIFS(INDEX(ArchetypeDemand!$I$6:$AH$50,,MATCH(W$166,ArchetypeDemand!$I$4:$AH$4,0)),ArchetypeDemand!$F$6:$F$50,$F249)*'SHWLP-Att'!$R$23</f>
        <v>9.6350088962387937E-3</v>
      </c>
      <c r="X249" s="1143">
        <f>SUMIFS(INDEX(ArchetypeDemand!$I$6:$AH$50,,MATCH(X$166,ArchetypeDemand!$I$4:$AH$4,0)),ArchetypeDemand!$F$6:$F$50,$F249)*'SHWLP-Att'!$R$23</f>
        <v>9.9965888687046887E-3</v>
      </c>
      <c r="Y249" s="1143">
        <f>SUMIFS(INDEX(ArchetypeDemand!$I$6:$AH$50,,MATCH(Y$166,ArchetypeDemand!$I$4:$AH$4,0)),ArchetypeDemand!$F$6:$F$50,$F249)*'SHWLP-Att'!$R$23</f>
        <v>1.4011173690030569E-2</v>
      </c>
      <c r="Z249" s="1143">
        <f>SUMIFS(INDEX(ArchetypeDemand!$I$6:$AH$50,,MATCH(Z$166,ArchetypeDemand!$I$4:$AH$4,0)),ArchetypeDemand!$F$6:$F$50,$F249)*'SHWLP-Att'!$R$23</f>
        <v>1.4856207728770282E-3</v>
      </c>
      <c r="AA249" s="1143">
        <f>SUMIFS(INDEX(ArchetypeDemand!$I$6:$AH$50,,MATCH(AA$166,ArchetypeDemand!$I$4:$AH$4,0)),ArchetypeDemand!$F$6:$F$50,$F249)*'SHWLP-Att'!$R$23</f>
        <v>6.09224711965849E-3</v>
      </c>
      <c r="AB249" s="1143">
        <f>SUMIFS(INDEX(ArchetypeDemand!$I$6:$AH$50,,MATCH(AB$166,ArchetypeDemand!$I$4:$AH$4,0)),ArchetypeDemand!$F$6:$F$50,$F249)*'SHWLP-Att'!$R$23</f>
        <v>3.214082158796947E-3</v>
      </c>
      <c r="AC249" s="1143">
        <f>SUMIFS(INDEX(ArchetypeDemand!$I$6:$AH$50,,MATCH(AC$166,ArchetypeDemand!$I$4:$AH$4,0)),ArchetypeDemand!$F$6:$F$50,$F249)*'SHWLP-Att'!$R$23</f>
        <v>4.0539824207996011E-3</v>
      </c>
      <c r="AD249" s="1143">
        <f>SUMIFS(INDEX(ArchetypeDemand!$I$6:$AH$50,,MATCH(AD$166,ArchetypeDemand!$I$4:$AH$4,0)),ArchetypeDemand!$F$6:$F$50,$F249)*'SHWLP-Att'!$R$23</f>
        <v>4.3978429478738297E-3</v>
      </c>
      <c r="AE249" s="1143">
        <f>SUMIFS(INDEX(ArchetypeDemand!$I$6:$AH$50,,MATCH(AE$166,ArchetypeDemand!$I$4:$AH$4,0)),ArchetypeDemand!$F$6:$F$50,$F249)*'SHWLP-Att'!$R$23</f>
        <v>8.9690879646523274E-3</v>
      </c>
      <c r="AF249" s="1143">
        <f>SUMIFS(INDEX(ArchetypeDemand!$I$6:$AH$50,,MATCH(AF$166,ArchetypeDemand!$I$4:$AH$4,0)),ArchetypeDemand!$F$6:$F$50,$F249)*'SHWLP-Att'!$R$23</f>
        <v>2.9285546146126558E-3</v>
      </c>
    </row>
    <row r="250" spans="3:32">
      <c r="C250" s="1141" t="s">
        <v>1154</v>
      </c>
      <c r="D250" s="1141" t="s">
        <v>1100</v>
      </c>
      <c r="E250" s="1141" t="s">
        <v>843</v>
      </c>
      <c r="F250" s="1141" t="s">
        <v>1104</v>
      </c>
      <c r="G250" s="1141">
        <f>SUMIFS(INDEX(ArchetypeDemand!$I$6:$AH$50,,MATCH($G$166,ArchetypeDemand!$I$4:$AH$4,0)),ArchetypeDemand!$F$6:$F$50,$F250)*'SHWLP-Att'!$R$23</f>
        <v>2.4272339279532433E-3</v>
      </c>
      <c r="H250" s="1141">
        <f>SUMIFS(INDEX(ArchetypeDemand!$I$6:$AH$50,,MATCH(H$166,ArchetypeDemand!$I$4:$AH$4,0)),ArchetypeDemand!$F$6:$F$50,$F250)*'SHWLP-Att'!$R$23</f>
        <v>8.4887215340866143E-2</v>
      </c>
      <c r="I250" s="1141">
        <f>SUMIFS(INDEX(ArchetypeDemand!$I$6:$AH$50,,MATCH(I$166,ArchetypeDemand!$I$4:$AH$4,0)),ArchetypeDemand!$F$6:$F$50,$F250)*'SHWLP-Att'!$R$23</f>
        <v>9.3439729461047248E-3</v>
      </c>
      <c r="J250" s="1141">
        <f>SUMIFS(INDEX(ArchetypeDemand!$I$6:$AH$50,,MATCH(J$166,ArchetypeDemand!$I$4:$AH$4,0)),ArchetypeDemand!$F$6:$F$50,$F250)*'SHWLP-Att'!$R$23</f>
        <v>3.4472214766833888E-3</v>
      </c>
      <c r="K250" s="1141">
        <f>SUMIFS(INDEX(ArchetypeDemand!$I$6:$AH$50,,MATCH(K$166,ArchetypeDemand!$I$4:$AH$4,0)),ArchetypeDemand!$F$6:$F$50,$F250)*'SHWLP-Att'!$R$23</f>
        <v>2.1813980250795966E-3</v>
      </c>
      <c r="L250" s="1141">
        <f>SUMIFS(INDEX(ArchetypeDemand!$I$6:$AH$50,,MATCH(L$166,ArchetypeDemand!$I$4:$AH$4,0)),ArchetypeDemand!$F$6:$F$50,$F250)*'SHWLP-Att'!$R$23</f>
        <v>1.3930807834018322E-3</v>
      </c>
      <c r="M250" s="1141">
        <f>SUMIFS(INDEX(ArchetypeDemand!$I$6:$AH$50,,MATCH(M$166,ArchetypeDemand!$I$4:$AH$4,0)),ArchetypeDemand!$F$6:$F$50,$F250)*'SHWLP-Att'!$R$23</f>
        <v>4.9813893826394584E-3</v>
      </c>
      <c r="N250" s="1141">
        <f>SUMIFS(INDEX(ArchetypeDemand!$I$6:$AH$50,,MATCH(N$166,ArchetypeDemand!$I$4:$AH$4,0)),ArchetypeDemand!$F$6:$F$50,$F250)*'SHWLP-Att'!$R$23</f>
        <v>3.9294739029717071E-3</v>
      </c>
      <c r="O250" s="1141">
        <f>SUMIFS(INDEX(ArchetypeDemand!$I$6:$AH$50,,MATCH(O$166,ArchetypeDemand!$I$4:$AH$4,0)),ArchetypeDemand!$F$6:$F$50,$F250)*'SHWLP-Att'!$R$23</f>
        <v>2.0300781387146672E-3</v>
      </c>
      <c r="P250" s="1141">
        <f>SUMIFS(INDEX(ArchetypeDemand!$I$6:$AH$50,,MATCH(P$166,ArchetypeDemand!$I$4:$AH$4,0)),ArchetypeDemand!$F$6:$F$50,$F250)*'SHWLP-Att'!$R$23</f>
        <v>3.31147227386083E-3</v>
      </c>
      <c r="Q250" s="1141">
        <f>SUMIFS(INDEX(ArchetypeDemand!$I$6:$AH$50,,MATCH(Q$166,ArchetypeDemand!$I$4:$AH$4,0)),ArchetypeDemand!$F$6:$F$50,$F250)*'SHWLP-Att'!$R$23</f>
        <v>5.8706564460514398E-3</v>
      </c>
      <c r="R250" s="1141">
        <f>SUMIFS(INDEX(ArchetypeDemand!$I$6:$AH$50,,MATCH(R$166,ArchetypeDemand!$I$4:$AH$4,0)),ArchetypeDemand!$F$6:$F$50,$F250)*'SHWLP-Att'!$R$23</f>
        <v>5.628912856184538E-3</v>
      </c>
      <c r="S250" s="1141">
        <f>SUMIFS(INDEX(ArchetypeDemand!$I$6:$AH$50,,MATCH(S$166,ArchetypeDemand!$I$4:$AH$4,0)),ArchetypeDemand!$F$6:$F$50,$F250)*'SHWLP-Att'!$R$23</f>
        <v>5.1784170907928301E-3</v>
      </c>
      <c r="T250" s="1141">
        <f>SUMIFS(INDEX(ArchetypeDemand!$I$6:$AH$50,,MATCH(T$166,ArchetypeDemand!$I$4:$AH$4,0)),ArchetypeDemand!$F$6:$F$50,$F250)*'SHWLP-Att'!$R$23</f>
        <v>2.0068241640885567E-2</v>
      </c>
      <c r="U250" s="1141">
        <f>SUMIFS(INDEX(ArchetypeDemand!$I$6:$AH$50,,MATCH(U$166,ArchetypeDemand!$I$4:$AH$4,0)),ArchetypeDemand!$F$6:$F$50,$F250)*'SHWLP-Att'!$R$23</f>
        <v>4.678459747918598E-3</v>
      </c>
      <c r="V250" s="1141">
        <f>SUMIFS(INDEX(ArchetypeDemand!$I$6:$AH$50,,MATCH(V$166,ArchetypeDemand!$I$4:$AH$4,0)),ArchetypeDemand!$F$6:$F$50,$F250)*'SHWLP-Att'!$R$23</f>
        <v>9.430660276517738E-3</v>
      </c>
      <c r="W250" s="1141">
        <f>SUMIFS(INDEX(ArchetypeDemand!$I$6:$AH$50,,MATCH(W$166,ArchetypeDemand!$I$4:$AH$4,0)),ArchetypeDemand!$F$6:$F$50,$F250)*'SHWLP-Att'!$R$23</f>
        <v>6.3486949546674373E-3</v>
      </c>
      <c r="X250" s="1141">
        <f>SUMIFS(INDEX(ArchetypeDemand!$I$6:$AH$50,,MATCH(X$166,ArchetypeDemand!$I$4:$AH$4,0)),ArchetypeDemand!$F$6:$F$50,$F250)*'SHWLP-Att'!$R$23</f>
        <v>6.4770980378451018E-3</v>
      </c>
      <c r="Y250" s="1141">
        <f>SUMIFS(INDEX(ArchetypeDemand!$I$6:$AH$50,,MATCH(Y$166,ArchetypeDemand!$I$4:$AH$4,0)),ArchetypeDemand!$F$6:$F$50,$F250)*'SHWLP-Att'!$R$23</f>
        <v>7.835980570586841E-3</v>
      </c>
      <c r="Z250" s="1141">
        <f>SUMIFS(INDEX(ArchetypeDemand!$I$6:$AH$50,,MATCH(Z$166,ArchetypeDemand!$I$4:$AH$4,0)),ArchetypeDemand!$F$6:$F$50,$F250)*'SHWLP-Att'!$R$23</f>
        <v>5.4629568767694601E-4</v>
      </c>
      <c r="AA250" s="1141">
        <f>SUMIFS(INDEX(ArchetypeDemand!$I$6:$AH$50,,MATCH(AA$166,ArchetypeDemand!$I$4:$AH$4,0)),ArchetypeDemand!$F$6:$F$50,$F250)*'SHWLP-Att'!$R$23</f>
        <v>3.667839365609864E-3</v>
      </c>
      <c r="AB250" s="1141">
        <f>SUMIFS(INDEX(ArchetypeDemand!$I$6:$AH$50,,MATCH(AB$166,ArchetypeDemand!$I$4:$AH$4,0)),ArchetypeDemand!$F$6:$F$50,$F250)*'SHWLP-Att'!$R$23</f>
        <v>1.0847985393430972E-3</v>
      </c>
      <c r="AC250" s="1141">
        <f>SUMIFS(INDEX(ArchetypeDemand!$I$6:$AH$50,,MATCH(AC$166,ArchetypeDemand!$I$4:$AH$4,0)),ArchetypeDemand!$F$6:$F$50,$F250)*'SHWLP-Att'!$R$23</f>
        <v>2.4635335556693299E-3</v>
      </c>
      <c r="AD250" s="1141">
        <f>SUMIFS(INDEX(ArchetypeDemand!$I$6:$AH$50,,MATCH(AD$166,ArchetypeDemand!$I$4:$AH$4,0)),ArchetypeDemand!$F$6:$F$50,$F250)*'SHWLP-Att'!$R$23</f>
        <v>1.50752199692839E-3</v>
      </c>
      <c r="AE250" s="1141">
        <f>SUMIFS(INDEX(ArchetypeDemand!$I$6:$AH$50,,MATCH(AE$166,ArchetypeDemand!$I$4:$AH$4,0)),ArchetypeDemand!$F$6:$F$50,$F250)*'SHWLP-Att'!$R$23</f>
        <v>4.0841035573763625E-3</v>
      </c>
      <c r="AF250" s="1141">
        <f>SUMIFS(INDEX(ArchetypeDemand!$I$6:$AH$50,,MATCH(AF$166,ArchetypeDemand!$I$4:$AH$4,0)),ArchetypeDemand!$F$6:$F$50,$F250)*'SHWLP-Att'!$R$23</f>
        <v>1.9643001117423493E-3</v>
      </c>
    </row>
    <row r="251" spans="3:32">
      <c r="C251" s="1143" t="s">
        <v>1154</v>
      </c>
      <c r="D251" s="1143" t="s">
        <v>1100</v>
      </c>
      <c r="E251" s="1143" t="s">
        <v>843</v>
      </c>
      <c r="F251" s="1143" t="s">
        <v>1105</v>
      </c>
      <c r="G251" s="1143">
        <f>SUMIFS(INDEX(ArchetypeDemand!$I$6:$AH$50,,MATCH($G$166,ArchetypeDemand!$I$4:$AH$4,0)),ArchetypeDemand!$F$6:$F$50,$F251)*'SHWLP-Att'!$R$23</f>
        <v>8.6062588027151015E-4</v>
      </c>
      <c r="H251" s="1143">
        <f>SUMIFS(INDEX(ArchetypeDemand!$I$6:$AH$50,,MATCH($H$166,ArchetypeDemand!$I$4:$AH$4,0)),ArchetypeDemand!$F$6:$F$50,$F251)*'SHWLP-Att'!$R$23</f>
        <v>4.4100262022466863E-2</v>
      </c>
      <c r="I251" s="1143">
        <f>SUMIFS(INDEX(ArchetypeDemand!$I$6:$AH$50,,MATCH(I$166,ArchetypeDemand!$I$4:$AH$4,0)),ArchetypeDemand!$F$6:$F$50,$F251)*'SHWLP-Att'!$R$23</f>
        <v>2.9140093184984004E-3</v>
      </c>
      <c r="J251" s="1143">
        <f>SUMIFS(INDEX(ArchetypeDemand!$I$6:$AH$50,,MATCH(J$166,ArchetypeDemand!$I$4:$AH$4,0)),ArchetypeDemand!$F$6:$F$50,$F251)*'SHWLP-Att'!$R$23</f>
        <v>1.6103643034966421E-3</v>
      </c>
      <c r="K251" s="1143">
        <f>SUMIFS(INDEX(ArchetypeDemand!$I$6:$AH$50,,MATCH(K$166,ArchetypeDemand!$I$4:$AH$4,0)),ArchetypeDemand!$F$6:$F$50,$F251)*'SHWLP-Att'!$R$23</f>
        <v>1.7105327398188623E-3</v>
      </c>
      <c r="L251" s="1143">
        <f>SUMIFS(INDEX(ArchetypeDemand!$I$6:$AH$50,,MATCH(L$166,ArchetypeDemand!$I$4:$AH$4,0)),ArchetypeDemand!$F$6:$F$50,$F251)*'SHWLP-Att'!$R$23</f>
        <v>5.7191666003736797E-4</v>
      </c>
      <c r="M251" s="1143">
        <f>SUMIFS(INDEX(ArchetypeDemand!$I$6:$AH$50,,MATCH(M$166,ArchetypeDemand!$I$4:$AH$4,0)),ArchetypeDemand!$F$6:$F$50,$F251)*'SHWLP-Att'!$R$23</f>
        <v>2.0027488196212449E-3</v>
      </c>
      <c r="N251" s="1143">
        <f>SUMIFS(INDEX(ArchetypeDemand!$I$6:$AH$50,,MATCH(N$166,ArchetypeDemand!$I$4:$AH$4,0)),ArchetypeDemand!$F$6:$F$50,$F251)*'SHWLP-Att'!$R$23</f>
        <v>1.3760381958016731E-3</v>
      </c>
      <c r="O251" s="1143">
        <f>SUMIFS(INDEX(ArchetypeDemand!$I$6:$AH$50,,MATCH(O$166,ArchetypeDemand!$I$4:$AH$4,0)),ArchetypeDemand!$F$6:$F$50,$F251)*'SHWLP-Att'!$R$23</f>
        <v>2.3933784563805235E-3</v>
      </c>
      <c r="P251" s="1143">
        <f>SUMIFS(INDEX(ArchetypeDemand!$I$6:$AH$50,,MATCH(P$166,ArchetypeDemand!$I$4:$AH$4,0)),ArchetypeDemand!$F$6:$F$50,$F251)*'SHWLP-Att'!$R$23</f>
        <v>1.6344957833106602E-3</v>
      </c>
      <c r="Q251" s="1143">
        <f>SUMIFS(INDEX(ArchetypeDemand!$I$6:$AH$50,,MATCH(Q$166,ArchetypeDemand!$I$4:$AH$4,0)),ArchetypeDemand!$F$6:$F$50,$F251)*'SHWLP-Att'!$R$23</f>
        <v>2.568291140700828E-3</v>
      </c>
      <c r="R251" s="1143">
        <f>SUMIFS(INDEX(ArchetypeDemand!$I$6:$AH$50,,MATCH(R$166,ArchetypeDemand!$I$4:$AH$4,0)),ArchetypeDemand!$F$6:$F$50,$F251)*'SHWLP-Att'!$R$23</f>
        <v>3.0264701040392415E-3</v>
      </c>
      <c r="S251" s="1143">
        <f>SUMIFS(INDEX(ArchetypeDemand!$I$6:$AH$50,,MATCH(S$166,ArchetypeDemand!$I$4:$AH$4,0)),ArchetypeDemand!$F$6:$F$50,$F251)*'SHWLP-Att'!$R$23</f>
        <v>2.2296226023017863E-3</v>
      </c>
      <c r="T251" s="1143">
        <f>SUMIFS(INDEX(ArchetypeDemand!$I$6:$AH$50,,MATCH(T$166,ArchetypeDemand!$I$4:$AH$4,0)),ArchetypeDemand!$F$6:$F$50,$F251)*'SHWLP-Att'!$R$23</f>
        <v>9.918615574965095E-3</v>
      </c>
      <c r="U251" s="1143">
        <f>SUMIFS(INDEX(ArchetypeDemand!$I$6:$AH$50,,MATCH(U$166,ArchetypeDemand!$I$4:$AH$4,0)),ArchetypeDemand!$F$6:$F$50,$F251)*'SHWLP-Att'!$R$23</f>
        <v>2.3871140336233637E-3</v>
      </c>
      <c r="V251" s="1143">
        <f>SUMIFS(INDEX(ArchetypeDemand!$I$6:$AH$50,,MATCH(V$166,ArchetypeDemand!$I$4:$AH$4,0)),ArchetypeDemand!$F$6:$F$50,$F251)*'SHWLP-Att'!$R$23</f>
        <v>3.9567063201133455E-3</v>
      </c>
      <c r="W251" s="1143">
        <f>SUMIFS(INDEX(ArchetypeDemand!$I$6:$AH$50,,MATCH(W$166,ArchetypeDemand!$I$4:$AH$4,0)),ArchetypeDemand!$F$6:$F$50,$F251)*'SHWLP-Att'!$R$23</f>
        <v>3.573105235934427E-3</v>
      </c>
      <c r="X251" s="1143">
        <f>SUMIFS(INDEX(ArchetypeDemand!$I$6:$AH$50,,MATCH(X$166,ArchetypeDemand!$I$4:$AH$4,0)),ArchetypeDemand!$F$6:$F$50,$F251)*'SHWLP-Att'!$R$23</f>
        <v>2.4368872185600889E-3</v>
      </c>
      <c r="Y251" s="1143">
        <f>SUMIFS(INDEX(ArchetypeDemand!$I$6:$AH$50,,MATCH(Y$166,ArchetypeDemand!$I$4:$AH$4,0)),ArchetypeDemand!$F$6:$F$50,$F251)*'SHWLP-Att'!$R$23</f>
        <v>3.3160695295200047E-3</v>
      </c>
      <c r="Z251" s="1143">
        <f>SUMIFS(INDEX(ArchetypeDemand!$I$6:$AH$50,,MATCH(Z$166,ArchetypeDemand!$I$4:$AH$4,0)),ArchetypeDemand!$F$6:$F$50,$F251)*'SHWLP-Att'!$R$23</f>
        <v>3.4295229281941611E-4</v>
      </c>
      <c r="AA251" s="1143">
        <f>SUMIFS(INDEX(ArchetypeDemand!$I$6:$AH$50,,MATCH(AA$166,ArchetypeDemand!$I$4:$AH$4,0)),ArchetypeDemand!$F$6:$F$50,$F251)*'SHWLP-Att'!$R$23</f>
        <v>1.4061943491476413E-3</v>
      </c>
      <c r="AB251" s="1143">
        <f>SUMIFS(INDEX(ArchetypeDemand!$I$6:$AH$50,,MATCH(AB$166,ArchetypeDemand!$I$4:$AH$4,0)),ArchetypeDemand!$F$6:$F$50,$F251)*'SHWLP-Att'!$R$23</f>
        <v>7.5862600555412539E-4</v>
      </c>
      <c r="AC251" s="1143">
        <f>SUMIFS(INDEX(ArchetypeDemand!$I$6:$AH$50,,MATCH(AC$166,ArchetypeDemand!$I$4:$AH$4,0)),ArchetypeDemand!$F$6:$F$50,$F251)*'SHWLP-Att'!$R$23</f>
        <v>1.3314978947900288E-3</v>
      </c>
      <c r="AD251" s="1143">
        <f>SUMIFS(INDEX(ArchetypeDemand!$I$6:$AH$50,,MATCH(AD$166,ArchetypeDemand!$I$4:$AH$4,0)),ArchetypeDemand!$F$6:$F$50,$F251)*'SHWLP-Att'!$R$23</f>
        <v>7.9714292643335747E-4</v>
      </c>
      <c r="AE251" s="1143">
        <f>SUMIFS(INDEX(ArchetypeDemand!$I$6:$AH$50,,MATCH(AE$166,ArchetypeDemand!$I$4:$AH$4,0)),ArchetypeDemand!$F$6:$F$50,$F251)*'SHWLP-Att'!$R$23</f>
        <v>1.8214207678541895E-3</v>
      </c>
      <c r="AF251" s="1143">
        <f>SUMIFS(INDEX(ArchetypeDemand!$I$6:$AH$50,,MATCH(AF$166,ArchetypeDemand!$I$4:$AH$4,0)),ArchetypeDemand!$F$6:$F$50,$F251)*'SHWLP-Att'!$R$23</f>
        <v>7.7266681780218879E-4</v>
      </c>
    </row>
    <row r="252" spans="3:32">
      <c r="C252" s="1141" t="s">
        <v>1154</v>
      </c>
      <c r="D252" s="1141" t="s">
        <v>1100</v>
      </c>
      <c r="E252" s="1141" t="s">
        <v>843</v>
      </c>
      <c r="F252" s="1141" t="s">
        <v>1106</v>
      </c>
      <c r="G252" s="1141">
        <f>SUMIFS(INDEX(ArchetypeDemand!$I$6:$AH$50,,MATCH($G$166,ArchetypeDemand!$I$4:$AH$4,0)),ArchetypeDemand!$F$6:$F$50,$F252)*'SHWLP-Att'!$R$23</f>
        <v>4.3367475998056567E-4</v>
      </c>
      <c r="H252" s="1141">
        <f>SUMIFS(INDEX(ArchetypeDemand!$I$6:$AH$50,,MATCH($H$166,ArchetypeDemand!$I$4:$AH$4,0)),ArchetypeDemand!$F$6:$F$50,$F252)*'SHWLP-Att'!$R$23</f>
        <v>2.0414415784838727E-2</v>
      </c>
      <c r="I252" s="1141">
        <f>SUMIFS(INDEX(ArchetypeDemand!$I$6:$AH$50,,MATCH(I$166,ArchetypeDemand!$I$4:$AH$4,0)),ArchetypeDemand!$F$6:$F$50,$F252)*'SHWLP-Att'!$R$23</f>
        <v>1.0294748249293619E-3</v>
      </c>
      <c r="J252" s="1141">
        <f>SUMIFS(INDEX(ArchetypeDemand!$I$6:$AH$50,,MATCH(J$166,ArchetypeDemand!$I$4:$AH$4,0)),ArchetypeDemand!$F$6:$F$50,$F252)*'SHWLP-Att'!$R$23</f>
        <v>7.3383689779593826E-4</v>
      </c>
      <c r="K252" s="1141">
        <f>SUMIFS(INDEX(ArchetypeDemand!$I$6:$AH$50,,MATCH(K$166,ArchetypeDemand!$I$4:$AH$4,0)),ArchetypeDemand!$F$6:$F$50,$F252)*'SHWLP-Att'!$R$23</f>
        <v>7.7088564401093683E-4</v>
      </c>
      <c r="L252" s="1141">
        <f>SUMIFS(INDEX(ArchetypeDemand!$I$6:$AH$50,,MATCH(L$166,ArchetypeDemand!$I$4:$AH$4,0)),ArchetypeDemand!$F$6:$F$50,$F252)*'SHWLP-Att'!$R$23</f>
        <v>2.70501122990647E-4</v>
      </c>
      <c r="M252" s="1141">
        <f>SUMIFS(INDEX(ArchetypeDemand!$I$6:$AH$50,,MATCH(M$166,ArchetypeDemand!$I$4:$AH$4,0)),ArchetypeDemand!$F$6:$F$50,$F252)*'SHWLP-Att'!$R$23</f>
        <v>9.0227515153530169E-4</v>
      </c>
      <c r="N252" s="1141">
        <f>SUMIFS(INDEX(ArchetypeDemand!$I$6:$AH$50,,MATCH(N$166,ArchetypeDemand!$I$4:$AH$4,0)),ArchetypeDemand!$F$6:$F$50,$F252)*'SHWLP-Att'!$R$23</f>
        <v>6.7537832707326216E-4</v>
      </c>
      <c r="O252" s="1141">
        <f>SUMIFS(INDEX(ArchetypeDemand!$I$6:$AH$50,,MATCH(O$166,ArchetypeDemand!$I$4:$AH$4,0)),ArchetypeDemand!$F$6:$F$50,$F252)*'SHWLP-Att'!$R$23</f>
        <v>1.1559555562095445E-3</v>
      </c>
      <c r="P252" s="1141">
        <f>SUMIFS(INDEX(ArchetypeDemand!$I$6:$AH$50,,MATCH(P$166,ArchetypeDemand!$I$4:$AH$4,0)),ArchetypeDemand!$F$6:$F$50,$F252)*'SHWLP-Att'!$R$23</f>
        <v>7.3835514963909777E-4</v>
      </c>
      <c r="Q252" s="1141">
        <f>SUMIFS(INDEX(ArchetypeDemand!$I$6:$AH$50,,MATCH(Q$166,ArchetypeDemand!$I$4:$AH$4,0)),ArchetypeDemand!$F$6:$F$50,$F252)*'SHWLP-Att'!$R$23</f>
        <v>1.0478472904367632E-3</v>
      </c>
      <c r="R252" s="1141">
        <f>SUMIFS(INDEX(ArchetypeDemand!$I$6:$AH$50,,MATCH(R$166,ArchetypeDemand!$I$4:$AH$4,0)),ArchetypeDemand!$F$6:$F$50,$F252)*'SHWLP-Att'!$R$23</f>
        <v>1.21782263150583E-3</v>
      </c>
      <c r="S252" s="1141">
        <f>SUMIFS(INDEX(ArchetypeDemand!$I$6:$AH$50,,MATCH(S$166,ArchetypeDemand!$I$4:$AH$4,0)),ArchetypeDemand!$F$6:$F$50,$F252)*'SHWLP-Att'!$R$23</f>
        <v>8.3112740409207011E-4</v>
      </c>
      <c r="T252" s="1141">
        <f>SUMIFS(INDEX(ArchetypeDemand!$I$6:$AH$50,,MATCH(T$166,ArchetypeDemand!$I$4:$AH$4,0)),ArchetypeDemand!$F$6:$F$50,$F252)*'SHWLP-Att'!$R$23</f>
        <v>4.3680057051288584E-3</v>
      </c>
      <c r="U252" s="1141">
        <f>SUMIFS(INDEX(ArchetypeDemand!$I$6:$AH$50,,MATCH(U$166,ArchetypeDemand!$I$4:$AH$4,0)),ArchetypeDemand!$F$6:$F$50,$F252)*'SHWLP-Att'!$R$23</f>
        <v>9.1511949580212152E-4</v>
      </c>
      <c r="V252" s="1141">
        <f>SUMIFS(INDEX(ArchetypeDemand!$I$6:$AH$50,,MATCH(V$166,ArchetypeDemand!$I$4:$AH$4,0)),ArchetypeDemand!$F$6:$F$50,$F252)*'SHWLP-Att'!$R$23</f>
        <v>1.6320456920003307E-3</v>
      </c>
      <c r="W252" s="1141">
        <f>SUMIFS(INDEX(ArchetypeDemand!$I$6:$AH$50,,MATCH(W$166,ArchetypeDemand!$I$4:$AH$4,0)),ArchetypeDemand!$F$6:$F$50,$F252)*'SHWLP-Att'!$R$23</f>
        <v>1.724676414046414E-3</v>
      </c>
      <c r="X252" s="1141">
        <f>SUMIFS(INDEX(ArchetypeDemand!$I$6:$AH$50,,MATCH(X$166,ArchetypeDemand!$I$4:$AH$4,0)),ArchetypeDemand!$F$6:$F$50,$F252)*'SHWLP-Att'!$R$23</f>
        <v>1.0764290669822015E-3</v>
      </c>
      <c r="Y252" s="1141">
        <f>SUMIFS(INDEX(ArchetypeDemand!$I$6:$AH$50,,MATCH(Y$166,ArchetypeDemand!$I$4:$AH$4,0)),ArchetypeDemand!$F$6:$F$50,$F252)*'SHWLP-Att'!$R$23</f>
        <v>1.4992965166673183E-3</v>
      </c>
      <c r="Z252" s="1141">
        <f>SUMIFS(INDEX(ArchetypeDemand!$I$6:$AH$50,,MATCH(Z$166,ArchetypeDemand!$I$4:$AH$4,0)),ArchetypeDemand!$F$6:$F$50,$F252)*'SHWLP-Att'!$R$23</f>
        <v>2.5493798758257486E-4</v>
      </c>
      <c r="AA252" s="1141">
        <f>SUMIFS(INDEX(ArchetypeDemand!$I$6:$AH$50,,MATCH(AA$166,ArchetypeDemand!$I$4:$AH$4,0)),ArchetypeDemand!$F$6:$F$50,$F252)*'SHWLP-Att'!$R$23</f>
        <v>7.4378785897042147E-4</v>
      </c>
      <c r="AB252" s="1141">
        <f>SUMIFS(INDEX(ArchetypeDemand!$I$6:$AH$50,,MATCH(AB$166,ArchetypeDemand!$I$4:$AH$4,0)),ArchetypeDemand!$F$6:$F$50,$F252)*'SHWLP-Att'!$R$23</f>
        <v>4.013021623583417E-4</v>
      </c>
      <c r="AC252" s="1141">
        <f>SUMIFS(INDEX(ArchetypeDemand!$I$6:$AH$50,,MATCH(AC$166,ArchetypeDemand!$I$4:$AH$4,0)),ArchetypeDemand!$F$6:$F$50,$F252)*'SHWLP-Att'!$R$23</f>
        <v>5.5639465248781756E-4</v>
      </c>
      <c r="AD252" s="1141">
        <f>SUMIFS(INDEX(ArchetypeDemand!$I$6:$AH$50,,MATCH(AD$166,ArchetypeDemand!$I$4:$AH$4,0)),ArchetypeDemand!$F$6:$F$50,$F252)*'SHWLP-Att'!$R$23</f>
        <v>3.5790090574558902E-4</v>
      </c>
      <c r="AE252" s="1141">
        <f>SUMIFS(INDEX(ArchetypeDemand!$I$6:$AH$50,,MATCH(AE$166,ArchetypeDemand!$I$4:$AH$4,0)),ArchetypeDemand!$F$6:$F$50,$F252)*'SHWLP-Att'!$R$23</f>
        <v>8.2226359103769713E-4</v>
      </c>
      <c r="AF252" s="1141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45" t="s">
        <v>1154</v>
      </c>
      <c r="D253" s="1145" t="s">
        <v>1100</v>
      </c>
      <c r="E253" s="1145" t="s">
        <v>843</v>
      </c>
      <c r="F253" s="1145" t="s">
        <v>1107</v>
      </c>
      <c r="G253" s="1145">
        <f>SUMIFS(INDEX(ArchetypeDemand!$I$6:$AH$50,,MATCH($G$166,ArchetypeDemand!$I$4:$AH$4,0)),ArchetypeDemand!$F$6:$F$50,$F253)*'SHWLP-Att'!$R$23</f>
        <v>4.0678020122208097E-4</v>
      </c>
      <c r="H253" s="1145">
        <f>SUMIFS(INDEX(ArchetypeDemand!$I$6:$AH$50,,MATCH($H$166,ArchetypeDemand!$I$4:$AH$4,0)),ArchetypeDemand!$F$6:$F$50,$F253)*'SHWLP-Att'!$R$23</f>
        <v>1.7315425190253579E-2</v>
      </c>
      <c r="I253" s="1145">
        <f>SUMIFS(INDEX(ArchetypeDemand!$I$6:$AH$50,,MATCH(I$166,ArchetypeDemand!$I$4:$AH$4,0)),ArchetypeDemand!$F$6:$F$50,$F253)*'SHWLP-Att'!$R$23</f>
        <v>1.1103013607709233E-3</v>
      </c>
      <c r="J253" s="1145">
        <f>SUMIFS(INDEX(ArchetypeDemand!$I$6:$AH$50,,MATCH(J$166,ArchetypeDemand!$I$4:$AH$4,0)),ArchetypeDemand!$F$6:$F$50,$F253)*'SHWLP-Att'!$R$23</f>
        <v>7.7460561434015702E-4</v>
      </c>
      <c r="K253" s="1145">
        <f>SUMIFS(INDEX(ArchetypeDemand!$I$6:$AH$50,,MATCH(K$166,ArchetypeDemand!$I$4:$AH$4,0)),ArchetypeDemand!$F$6:$F$50,$F253)*'SHWLP-Att'!$R$23</f>
        <v>8.6047505669328893E-4</v>
      </c>
      <c r="L253" s="1145">
        <f>SUMIFS(INDEX(ArchetypeDemand!$I$6:$AH$50,,MATCH(L$166,ArchetypeDemand!$I$4:$AH$4,0)),ArchetypeDemand!$F$6:$F$50,$F253)*'SHWLP-Att'!$R$23</f>
        <v>2.4731531244859159E-4</v>
      </c>
      <c r="M253" s="1145">
        <f>SUMIFS(INDEX(ArchetypeDemand!$I$6:$AH$50,,MATCH(M$166,ArchetypeDemand!$I$4:$AH$4,0)),ArchetypeDemand!$F$6:$F$50,$F253)*'SHWLP-Att'!$R$23</f>
        <v>1.3269862584295337E-3</v>
      </c>
      <c r="N253" s="1145">
        <f>SUMIFS(INDEX(ArchetypeDemand!$I$6:$AH$50,,MATCH(N$166,ArchetypeDemand!$I$4:$AH$4,0)),ArchetypeDemand!$F$6:$F$50,$F253)*'SHWLP-Att'!$R$23</f>
        <v>6.3745601459053874E-4</v>
      </c>
      <c r="O253" s="1145">
        <f>SUMIFS(INDEX(ArchetypeDemand!$I$6:$AH$50,,MATCH(O$166,ArchetypeDemand!$I$4:$AH$4,0)),ArchetypeDemand!$F$6:$F$50,$F253)*'SHWLP-Att'!$R$23</f>
        <v>1.1163227942823603E-3</v>
      </c>
      <c r="P253" s="1145">
        <f>SUMIFS(INDEX(ArchetypeDemand!$I$6:$AH$50,,MATCH(P$166,ArchetypeDemand!$I$4:$AH$4,0)),ArchetypeDemand!$F$6:$F$50,$F253)*'SHWLP-Att'!$R$23</f>
        <v>1.0336972094947368E-3</v>
      </c>
      <c r="Q253" s="1145">
        <f>SUMIFS(INDEX(ArchetypeDemand!$I$6:$AH$50,,MATCH(Q$166,ArchetypeDemand!$I$4:$AH$4,0)),ArchetypeDemand!$F$6:$F$50,$F253)*'SHWLP-Att'!$R$23</f>
        <v>1.2434712762669168E-3</v>
      </c>
      <c r="R253" s="1145">
        <f>SUMIFS(INDEX(ArchetypeDemand!$I$6:$AH$50,,MATCH(R$166,ArchetypeDemand!$I$4:$AH$4,0)),ArchetypeDemand!$F$6:$F$50,$F253)*'SHWLP-Att'!$R$23</f>
        <v>1.3323703047662795E-3</v>
      </c>
      <c r="S253" s="1145">
        <f>SUMIFS(INDEX(ArchetypeDemand!$I$6:$AH$50,,MATCH(S$166,ArchetypeDemand!$I$4:$AH$4,0)),ArchetypeDemand!$F$6:$F$50,$F253)*'SHWLP-Att'!$R$23</f>
        <v>8.1784454603580411E-4</v>
      </c>
      <c r="T253" s="1145">
        <f>SUMIFS(INDEX(ArchetypeDemand!$I$6:$AH$50,,MATCH(T$166,ArchetypeDemand!$I$4:$AH$4,0)),ArchetypeDemand!$F$6:$F$50,$F253)*'SHWLP-Att'!$R$23</f>
        <v>5.2284667998801042E-3</v>
      </c>
      <c r="U253" s="1145">
        <f>SUMIFS(INDEX(ArchetypeDemand!$I$6:$AH$50,,MATCH(U$166,ArchetypeDemand!$I$4:$AH$4,0)),ArchetypeDemand!$F$6:$F$50,$F253)*'SHWLP-Att'!$R$23</f>
        <v>1.0250757142899734E-3</v>
      </c>
      <c r="V253" s="1145">
        <f>SUMIFS(INDEX(ArchetypeDemand!$I$6:$AH$50,,MATCH(V$166,ArchetypeDemand!$I$4:$AH$4,0)),ArchetypeDemand!$F$6:$F$50,$F253)*'SHWLP-Att'!$R$23</f>
        <v>1.7430171458526391E-3</v>
      </c>
      <c r="W253" s="1145">
        <f>SUMIFS(INDEX(ArchetypeDemand!$I$6:$AH$50,,MATCH(W$166,ArchetypeDemand!$I$4:$AH$4,0)),ArchetypeDemand!$F$6:$F$50,$F253)*'SHWLP-Att'!$R$23</f>
        <v>2.1470060598550457E-3</v>
      </c>
      <c r="X253" s="1145">
        <f>SUMIFS(INDEX(ArchetypeDemand!$I$6:$AH$50,,MATCH(X$166,ArchetypeDemand!$I$4:$AH$4,0)),ArchetypeDemand!$F$6:$F$50,$F253)*'SHWLP-Att'!$R$23</f>
        <v>1.2184436092800444E-3</v>
      </c>
      <c r="Y253" s="1145">
        <f>SUMIFS(INDEX(ArchetypeDemand!$I$6:$AH$50,,MATCH(Y$166,ArchetypeDemand!$I$4:$AH$4,0)),ArchetypeDemand!$F$6:$F$50,$F253)*'SHWLP-Att'!$R$23</f>
        <v>1.4460779132605224E-3</v>
      </c>
      <c r="Z253" s="1145">
        <f>SUMIFS(INDEX(ArchetypeDemand!$I$6:$AH$50,,MATCH(Z$166,ArchetypeDemand!$I$4:$AH$4,0)),ArchetypeDemand!$F$6:$F$50,$F253)*'SHWLP-Att'!$R$23</f>
        <v>2.4128059539065116E-4</v>
      </c>
      <c r="AA253" s="1145">
        <f>SUMIFS(INDEX(ArchetypeDemand!$I$6:$AH$50,,MATCH(AA$166,ArchetypeDemand!$I$4:$AH$4,0)),ArchetypeDemand!$F$6:$F$50,$F253)*'SHWLP-Att'!$R$23</f>
        <v>1.0579577943116171E-3</v>
      </c>
      <c r="AB253" s="1145">
        <f>SUMIFS(INDEX(ArchetypeDemand!$I$6:$AH$50,,MATCH(AB$166,ArchetypeDemand!$I$4:$AH$4,0)),ArchetypeDemand!$F$6:$F$50,$F253)*'SHWLP-Att'!$R$23</f>
        <v>3.8847515260259565E-4</v>
      </c>
      <c r="AC253" s="1145">
        <f>SUMIFS(INDEX(ArchetypeDemand!$I$6:$AH$50,,MATCH(AC$166,ArchetypeDemand!$I$4:$AH$4,0)),ArchetypeDemand!$F$6:$F$50,$F253)*'SHWLP-Att'!$R$23</f>
        <v>6.7537212534684763E-4</v>
      </c>
      <c r="AD253" s="1145">
        <f>SUMIFS(INDEX(ArchetypeDemand!$I$6:$AH$50,,MATCH(AD$166,ArchetypeDemand!$I$4:$AH$4,0)),ArchetypeDemand!$F$6:$F$50,$F253)*'SHWLP-Att'!$R$23</f>
        <v>4.8623910932102756E-4</v>
      </c>
      <c r="AE253" s="1145">
        <f>SUMIFS(INDEX(ArchetypeDemand!$I$6:$AH$50,,MATCH(AE$166,ArchetypeDemand!$I$4:$AH$4,0)),ArchetypeDemand!$F$6:$F$50,$F253)*'SHWLP-Att'!$R$23</f>
        <v>1.0380348879766674E-3</v>
      </c>
      <c r="AF253" s="1145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8" t="s">
        <v>1155</v>
      </c>
      <c r="D254" s="1148" t="s">
        <v>1100</v>
      </c>
      <c r="E254" s="1148" t="s">
        <v>843</v>
      </c>
      <c r="F254" s="1148" t="s">
        <v>936</v>
      </c>
      <c r="G254" s="1136">
        <f>SUM(ArchetypeDemand!I6:I46)*'SHWLP-Att'!$R$49</f>
        <v>1.0603423092984024E-2</v>
      </c>
      <c r="H254" s="1149">
        <f>SUM(ArchetypeDemand!J6:J46)*'SHWLP-Att'!$R$49</f>
        <v>0.35246073343716144</v>
      </c>
      <c r="I254" s="1149">
        <f>SUM(ArchetypeDemand!K6:K46)*'SHWLP-Att'!$R$49</f>
        <v>4.4853339105118024E-2</v>
      </c>
      <c r="J254" s="1149">
        <f>SUM(ArchetypeDemand!L6:L46)*'SHWLP-Att'!$R$49</f>
        <v>1.4708535197731803E-2</v>
      </c>
      <c r="K254" s="1149">
        <f>SUM(ArchetypeDemand!M6:M46)*'SHWLP-Att'!$R$49</f>
        <v>1.3535165614937197E-2</v>
      </c>
      <c r="L254" s="1149">
        <f>SUM(ArchetypeDemand!N6:N46)*'SHWLP-Att'!$R$49</f>
        <v>5.581093609661701E-3</v>
      </c>
      <c r="M254" s="1149">
        <f>SUM(ArchetypeDemand!O6:O46)*'SHWLP-Att'!$R$49</f>
        <v>2.8561795741715978E-2</v>
      </c>
      <c r="N254" s="1149">
        <f>SUM(ArchetypeDemand!P6:P46)*'SHWLP-Att'!$R$49</f>
        <v>3.1870551879891983E-2</v>
      </c>
      <c r="O254" s="1149">
        <f>SUM(ArchetypeDemand!Q6:Q46)*'SHWLP-Att'!$R$49</f>
        <v>1.2040228326284057E-2</v>
      </c>
      <c r="P254" s="1149">
        <f>SUM(ArchetypeDemand!R6:R46)*'SHWLP-Att'!$R$49</f>
        <v>1.4421331648326843E-2</v>
      </c>
      <c r="Q254" s="1149">
        <f>SUM(ArchetypeDemand!S6:S46)*'SHWLP-Att'!$R$49</f>
        <v>2.1619303055903653E-2</v>
      </c>
      <c r="R254" s="1149">
        <f>SUM(ArchetypeDemand!T6:T46)*'SHWLP-Att'!$R$49</f>
        <v>2.7242212437339902E-2</v>
      </c>
      <c r="S254" s="1149">
        <f>SUM(ArchetypeDemand!U6:U46)*'SHWLP-Att'!$R$49</f>
        <v>1.7778249187395304E-2</v>
      </c>
      <c r="T254" s="1149">
        <f>SUM(ArchetypeDemand!V6:V46)*'SHWLP-Att'!$R$49</f>
        <v>0.1075313811209364</v>
      </c>
      <c r="U254" s="1149">
        <f>SUM(ArchetypeDemand!W6:W46)*'SHWLP-Att'!$R$49</f>
        <v>1.8445812615473005E-2</v>
      </c>
      <c r="V254" s="1149">
        <f>SUM(ArchetypeDemand!X6:X46)*'SHWLP-Att'!$R$49</f>
        <v>3.7270908567654207E-2</v>
      </c>
      <c r="W254" s="1149">
        <f>SUM(ArchetypeDemand!Y6:Y46)*'SHWLP-Att'!$R$49</f>
        <v>2.5815733954506023E-2</v>
      </c>
      <c r="X254" s="1149">
        <f>SUM(ArchetypeDemand!Z6:Z46)*'SHWLP-Att'!$R$49</f>
        <v>2.5598188051639905E-2</v>
      </c>
      <c r="Y254" s="1149">
        <f>SUM(ArchetypeDemand!AA6:AA46)*'SHWLP-Att'!$R$49</f>
        <v>3.2442140338566128E-2</v>
      </c>
      <c r="Z254" s="1149">
        <f>SUM(ArchetypeDemand!AB6:AB46)*'SHWLP-Att'!$R$49</f>
        <v>3.2193237708731445E-3</v>
      </c>
      <c r="AA254" s="1149">
        <f>SUM(ArchetypeDemand!AC6:AC46)*'SHWLP-Att'!$R$49</f>
        <v>1.4721775041248346E-2</v>
      </c>
      <c r="AB254" s="1149">
        <f>SUM(ArchetypeDemand!AD6:AD46)*'SHWLP-Att'!$R$49</f>
        <v>6.3172208235172831E-3</v>
      </c>
      <c r="AC254" s="1149">
        <f>SUM(ArchetypeDemand!AE6:AE46)*'SHWLP-Att'!$R$49</f>
        <v>1.0453138105825788E-2</v>
      </c>
      <c r="AD254" s="1149">
        <f>SUM(ArchetypeDemand!AF6:AF46)*'SHWLP-Att'!$R$49</f>
        <v>9.0624322645147092E-3</v>
      </c>
      <c r="AE254" s="1149">
        <f>SUM(ArchetypeDemand!AG6:AG46)*'SHWLP-Att'!$R$49</f>
        <v>1.867497305654742E-2</v>
      </c>
      <c r="AF254" s="1149">
        <f>SUM(ArchetypeDemand!AH6:AH46)*'SHWLP-Att'!$R$49</f>
        <v>7.78335345134185E-3</v>
      </c>
    </row>
    <row r="255" spans="3:32" ht="15">
      <c r="C255" s="1144" t="s">
        <v>1135</v>
      </c>
      <c r="D255" s="1144"/>
      <c r="E255" s="1144"/>
      <c r="F255" s="1144"/>
      <c r="G255" s="1144"/>
      <c r="H255" s="1144"/>
      <c r="I255" s="1144"/>
      <c r="J255" s="1144"/>
      <c r="K255" s="1144"/>
      <c r="L255" s="1144"/>
      <c r="M255" s="1144"/>
      <c r="N255" s="1144"/>
      <c r="O255" s="1144"/>
      <c r="P255" s="1144"/>
      <c r="Q255" s="1144"/>
      <c r="R255" s="1144"/>
      <c r="S255" s="1144"/>
      <c r="T255" s="1144"/>
      <c r="U255" s="1144"/>
      <c r="V255" s="1144"/>
      <c r="W255" s="1144"/>
      <c r="X255" s="1144"/>
      <c r="Y255" s="1144"/>
      <c r="Z255" s="1144"/>
      <c r="AA255" s="1144"/>
      <c r="AB255" s="1144"/>
      <c r="AC255" s="1144"/>
      <c r="AD255" s="1144"/>
      <c r="AE255" s="1144"/>
      <c r="AF255" s="1144"/>
    </row>
    <row r="256" spans="3:32">
      <c r="C256" s="1152" t="s">
        <v>1156</v>
      </c>
      <c r="D256" s="1141" t="s">
        <v>1100</v>
      </c>
      <c r="E256" s="1141" t="s">
        <v>1158</v>
      </c>
      <c r="F256" s="1141" t="s">
        <v>1102</v>
      </c>
      <c r="G256" s="1141">
        <f>SUMIFS(INDEX(ArchetypeDemand!$I$6:$AH$50,,MATCH($G$166,ArchetypeDemand!$I$4:$AH$4,0)),ArchetypeDemand!$F$6:$F$50,$F256)*'SHWLP-Att'!$R$24</f>
        <v>3.6676721171657028E-3</v>
      </c>
      <c r="H256" s="1141">
        <f>SUMIFS(INDEX(ArchetypeDemand!$I$6:$AH$50,,MATCH(H$166,ArchetypeDemand!$I$4:$AH$4,0)),ArchetypeDemand!$F$6:$F$50,$F256)*'SHWLP-Att'!$R$24</f>
        <v>0.13965711763027436</v>
      </c>
      <c r="I256" s="1141">
        <f>SUMIFS(INDEX(ArchetypeDemand!$I$6:$AH$50,,MATCH(I$166,ArchetypeDemand!$I$4:$AH$4,0)),ArchetypeDemand!$F$6:$F$50,$F256)*'SHWLP-Att'!$R$24</f>
        <v>2.8161268542943228E-2</v>
      </c>
      <c r="J256" s="1141">
        <f>SUMIFS(INDEX(ArchetypeDemand!$I$6:$AH$50,,MATCH(J$166,ArchetypeDemand!$I$4:$AH$4,0)),ArchetypeDemand!$F$6:$F$50,$F256)*'SHWLP-Att'!$R$24</f>
        <v>4.3745197506717499E-3</v>
      </c>
      <c r="K256" s="1141">
        <f>SUMIFS(INDEX(ArchetypeDemand!$I$6:$AH$50,,MATCH(K$166,ArchetypeDemand!$I$4:$AH$4,0)),ArchetypeDemand!$F$6:$F$50,$F256)*'SHWLP-Att'!$R$24</f>
        <v>4.188020257496778E-3</v>
      </c>
      <c r="L256" s="1141">
        <f>SUMIFS(INDEX(ArchetypeDemand!$I$6:$AH$50,,MATCH(L$166,ArchetypeDemand!$I$4:$AH$4,0)),ArchetypeDemand!$F$6:$F$50,$F256)*'SHWLP-Att'!$R$24</f>
        <v>1.6569844321455925E-3</v>
      </c>
      <c r="M256" s="1141">
        <f>SUMIFS(INDEX(ArchetypeDemand!$I$6:$AH$50,,MATCH(M$166,ArchetypeDemand!$I$4:$AH$4,0)),ArchetypeDemand!$F$6:$F$50,$F256)*'SHWLP-Att'!$R$24</f>
        <v>1.3704219865504621E-2</v>
      </c>
      <c r="N256" s="1141">
        <f>SUMIFS(INDEX(ArchetypeDemand!$I$6:$AH$50,,MATCH(N$166,ArchetypeDemand!$I$4:$AH$4,0)),ArchetypeDemand!$F$6:$F$50,$F256)*'SHWLP-Att'!$R$24</f>
        <v>2.4810340444349675E-2</v>
      </c>
      <c r="O256" s="1141">
        <f>SUMIFS(INDEX(ArchetypeDemand!$I$6:$AH$50,,MATCH(O$166,ArchetypeDemand!$I$4:$AH$4,0)),ArchetypeDemand!$F$6:$F$50,$F256)*'SHWLP-Att'!$R$24</f>
        <v>1.9329643535367499E-3</v>
      </c>
      <c r="P256" s="1141">
        <f>SUMIFS(INDEX(ArchetypeDemand!$I$6:$AH$50,,MATCH(P$166,ArchetypeDemand!$I$4:$AH$4,0)),ArchetypeDemand!$F$6:$F$50,$F256)*'SHWLP-Att'!$R$24</f>
        <v>3.4325549908475177E-3</v>
      </c>
      <c r="Q256" s="1141">
        <f>SUMIFS(INDEX(ArchetypeDemand!$I$6:$AH$50,,MATCH(Q$166,ArchetypeDemand!$I$4:$AH$4,0)),ArchetypeDemand!$F$6:$F$50,$F256)*'SHWLP-Att'!$R$24</f>
        <v>5.3749239669181464E-3</v>
      </c>
      <c r="R256" s="1141">
        <f>SUMIFS(INDEX(ArchetypeDemand!$I$6:$AH$50,,MATCH(R$166,ArchetypeDemand!$I$4:$AH$4,0)),ArchetypeDemand!$F$6:$F$50,$F256)*'SHWLP-Att'!$R$24</f>
        <v>1.3738178577937715E-2</v>
      </c>
      <c r="S256" s="1141">
        <f>SUMIFS(INDEX(ArchetypeDemand!$I$6:$AH$50,,MATCH(S$166,ArchetypeDemand!$I$4:$AH$4,0)),ArchetypeDemand!$F$6:$F$50,$F256)*'SHWLP-Att'!$R$24</f>
        <v>3.9722015705349056E-3</v>
      </c>
      <c r="T256" s="1141">
        <f>SUMIFS(INDEX(ArchetypeDemand!$I$6:$AH$50,,MATCH(T$166,ArchetypeDemand!$I$4:$AH$4,0)),ArchetypeDemand!$F$6:$F$50,$F256)*'SHWLP-Att'!$R$24</f>
        <v>4.818545670185323E-2</v>
      </c>
      <c r="U256" s="1141">
        <f>SUMIFS(INDEX(ArchetypeDemand!$I$6:$AH$50,,MATCH(U$166,ArchetypeDemand!$I$4:$AH$4,0)),ArchetypeDemand!$F$6:$F$50,$F256)*'SHWLP-Att'!$R$24</f>
        <v>5.2523955807361458E-3</v>
      </c>
      <c r="V256" s="1141">
        <f>SUMIFS(INDEX(ArchetypeDemand!$I$6:$AH$50,,MATCH(V$166,ArchetypeDemand!$I$4:$AH$4,0)),ArchetypeDemand!$F$6:$F$50,$F256)*'SHWLP-Att'!$R$24</f>
        <v>1.034408535912029E-2</v>
      </c>
      <c r="W256" s="1141">
        <f>SUMIFS(INDEX(ArchetypeDemand!$I$6:$AH$50,,MATCH(W$166,ArchetypeDemand!$I$4:$AH$4,0)),ArchetypeDemand!$F$6:$F$50,$F256)*'SHWLP-Att'!$R$24</f>
        <v>4.4761304002908127E-3</v>
      </c>
      <c r="X256" s="1141">
        <f>SUMIFS(INDEX(ArchetypeDemand!$I$6:$AH$50,,MATCH(X$166,ArchetypeDemand!$I$4:$AH$4,0)),ArchetypeDemand!$F$6:$F$50,$F256)*'SHWLP-Att'!$R$24</f>
        <v>8.7035272105317699E-3</v>
      </c>
      <c r="Y256" s="1141">
        <f>SUMIFS(INDEX(ArchetypeDemand!$I$6:$AH$50,,MATCH(Y$166,ArchetypeDemand!$I$4:$AH$4,0)),ArchetypeDemand!$F$6:$F$50,$F256)*'SHWLP-Att'!$R$24</f>
        <v>8.4329565576202574E-3</v>
      </c>
      <c r="Z256" s="1141">
        <f>SUMIFS(INDEX(ArchetypeDemand!$I$6:$AH$50,,MATCH(Z$166,ArchetypeDemand!$I$4:$AH$4,0)),ArchetypeDemand!$F$6:$F$50,$F256)*'SHWLP-Att'!$R$24</f>
        <v>6.6460320099166357E-4</v>
      </c>
      <c r="AA256" s="1141">
        <f>SUMIFS(INDEX(ArchetypeDemand!$I$6:$AH$50,,MATCH(AA$166,ArchetypeDemand!$I$4:$AH$4,0)),ArchetypeDemand!$F$6:$F$50,$F256)*'SHWLP-Att'!$R$24</f>
        <v>3.3787890266612389E-3</v>
      </c>
      <c r="AB256" s="1141">
        <f>SUMIFS(INDEX(ArchetypeDemand!$I$6:$AH$50,,MATCH(AB$166,ArchetypeDemand!$I$4:$AH$4,0)),ArchetypeDemand!$F$6:$F$50,$F256)*'SHWLP-Att'!$R$24</f>
        <v>8.5480328471697841E-4</v>
      </c>
      <c r="AC256" s="1141">
        <f>SUMIFS(INDEX(ArchetypeDemand!$I$6:$AH$50,,MATCH(AC$166,ArchetypeDemand!$I$4:$AH$4,0)),ArchetypeDemand!$F$6:$F$50,$F256)*'SHWLP-Att'!$R$24</f>
        <v>2.6667483560704874E-3</v>
      </c>
      <c r="AD256" s="1141">
        <f>SUMIFS(INDEX(ArchetypeDemand!$I$6:$AH$50,,MATCH(AD$166,ArchetypeDemand!$I$4:$AH$4,0)),ArchetypeDemand!$F$6:$F$50,$F256)*'SHWLP-Att'!$R$24</f>
        <v>2.9983982296150642E-3</v>
      </c>
      <c r="AE256" s="1141">
        <f>SUMIFS(INDEX(ArchetypeDemand!$I$6:$AH$50,,MATCH(AE$166,ArchetypeDemand!$I$4:$AH$4,0)),ArchetypeDemand!$F$6:$F$50,$F256)*'SHWLP-Att'!$R$24</f>
        <v>3.6868022898961924E-3</v>
      </c>
      <c r="AF256" s="1141">
        <f>SUMIFS(INDEX(ArchetypeDemand!$I$6:$AH$50,,MATCH(AF$166,ArchetypeDemand!$I$4:$AH$4,0)),ArchetypeDemand!$F$6:$F$50,$F256)*'SHWLP-Att'!$R$24</f>
        <v>2.7994061978078347E-3</v>
      </c>
    </row>
    <row r="257" spans="3:32">
      <c r="C257" s="1143" t="s">
        <v>1156</v>
      </c>
      <c r="D257" s="1143" t="s">
        <v>1100</v>
      </c>
      <c r="E257" s="1143" t="s">
        <v>1158</v>
      </c>
      <c r="F257" s="1143" t="s">
        <v>1103</v>
      </c>
      <c r="G257" s="1143">
        <f>SUMIFS(INDEX(ArchetypeDemand!$I$6:$AH$50,,MATCH($G$166,ArchetypeDemand!$I$4:$AH$4,0)),ArchetypeDemand!$F$6:$F$50,$F257)*'SHWLP-Att'!$R$24</f>
        <v>9.7401734912405322E-3</v>
      </c>
      <c r="H257" s="1143">
        <f>SUMIFS(INDEX(ArchetypeDemand!$I$6:$AH$50,,MATCH(H$166,ArchetypeDemand!$I$4:$AH$4,0)),ArchetypeDemand!$F$6:$F$50,$F257)*'SHWLP-Att'!$R$24</f>
        <v>0.24392747140999421</v>
      </c>
      <c r="I257" s="1143">
        <f>SUMIFS(INDEX(ArchetypeDemand!$I$6:$AH$50,,MATCH(I$166,ArchetypeDemand!$I$4:$AH$4,0)),ArchetypeDemand!$F$6:$F$50,$F257)*'SHWLP-Att'!$R$24</f>
        <v>3.5009370611034943E-2</v>
      </c>
      <c r="J257" s="1143">
        <f>SUMIFS(INDEX(ArchetypeDemand!$I$6:$AH$50,,MATCH(J$166,ArchetypeDemand!$I$4:$AH$4,0)),ArchetypeDemand!$F$6:$F$50,$F257)*'SHWLP-Att'!$R$24</f>
        <v>1.2456657660792384E-2</v>
      </c>
      <c r="K257" s="1143">
        <f>SUMIFS(INDEX(ArchetypeDemand!$I$6:$AH$50,,MATCH(K$166,ArchetypeDemand!$I$4:$AH$4,0)),ArchetypeDemand!$F$6:$F$50,$F257)*'SHWLP-Att'!$R$24</f>
        <v>1.2393115815480507E-2</v>
      </c>
      <c r="L257" s="1143">
        <f>SUMIFS(INDEX(ArchetypeDemand!$I$6:$AH$50,,MATCH(L$166,ArchetypeDemand!$I$4:$AH$4,0)),ArchetypeDemand!$F$6:$F$50,$F257)*'SHWLP-Att'!$R$24</f>
        <v>4.7477267422226643E-3</v>
      </c>
      <c r="M257" s="1143">
        <f>SUMIFS(INDEX(ArchetypeDemand!$I$6:$AH$50,,MATCH(M$166,ArchetypeDemand!$I$4:$AH$4,0)),ArchetypeDemand!$F$6:$F$50,$F257)*'SHWLP-Att'!$R$24</f>
        <v>2.642659784021462E-2</v>
      </c>
      <c r="N257" s="1143">
        <f>SUMIFS(INDEX(ArchetypeDemand!$I$6:$AH$50,,MATCH(N$166,ArchetypeDemand!$I$4:$AH$4,0)),ArchetypeDemand!$F$6:$F$50,$F257)*'SHWLP-Att'!$R$24</f>
        <v>2.7680932689252417E-2</v>
      </c>
      <c r="O257" s="1143">
        <f>SUMIFS(INDEX(ArchetypeDemand!$I$6:$AH$50,,MATCH(O$166,ArchetypeDemand!$I$4:$AH$4,0)),ArchetypeDemand!$F$6:$F$50,$F257)*'SHWLP-Att'!$R$24</f>
        <v>9.0636351978715737E-3</v>
      </c>
      <c r="P257" s="1143">
        <f>SUMIFS(INDEX(ArchetypeDemand!$I$6:$AH$50,,MATCH(P$166,ArchetypeDemand!$I$4:$AH$4,0)),ArchetypeDemand!$F$6:$F$50,$F257)*'SHWLP-Att'!$R$24</f>
        <v>1.2479979911206102E-2</v>
      </c>
      <c r="Q257" s="1143">
        <f>SUMIFS(INDEX(ArchetypeDemand!$I$6:$AH$50,,MATCH(Q$166,ArchetypeDemand!$I$4:$AH$4,0)),ArchetypeDemand!$F$6:$F$50,$F257)*'SHWLP-Att'!$R$24</f>
        <v>1.7091973571379676E-2</v>
      </c>
      <c r="R257" s="1143">
        <f>SUMIFS(INDEX(ArchetypeDemand!$I$6:$AH$50,,MATCH(R$166,ArchetypeDemand!$I$4:$AH$4,0)),ArchetypeDemand!$F$6:$F$50,$F257)*'SHWLP-Att'!$R$24</f>
        <v>1.9447566202179755E-2</v>
      </c>
      <c r="S257" s="1143">
        <f>SUMIFS(INDEX(ArchetypeDemand!$I$6:$AH$50,,MATCH(S$166,ArchetypeDemand!$I$4:$AH$4,0)),ArchetypeDemand!$F$6:$F$50,$F257)*'SHWLP-Att'!$R$24</f>
        <v>1.4012095213777359E-2</v>
      </c>
      <c r="T257" s="1143">
        <f>SUMIFS(INDEX(ArchetypeDemand!$I$6:$AH$50,,MATCH(T$166,ArchetypeDemand!$I$4:$AH$4,0)),ArchetypeDemand!$F$6:$F$50,$F257)*'SHWLP-Att'!$R$24</f>
        <v>9.2592582679723826E-2</v>
      </c>
      <c r="U257" s="1143">
        <f>SUMIFS(INDEX(ArchetypeDemand!$I$6:$AH$50,,MATCH(U$166,ArchetypeDemand!$I$4:$AH$4,0)),ArchetypeDemand!$F$6:$F$50,$F257)*'SHWLP-Att'!$R$24</f>
        <v>1.4231178861429767E-2</v>
      </c>
      <c r="V257" s="1143">
        <f>SUMIFS(INDEX(ArchetypeDemand!$I$6:$AH$50,,MATCH(V$166,ArchetypeDemand!$I$4:$AH$4,0)),ArchetypeDemand!$F$6:$F$50,$F257)*'SHWLP-Att'!$R$24</f>
        <v>3.2043702505470971E-2</v>
      </c>
      <c r="W257" s="1143">
        <f>SUMIFS(INDEX(ArchetypeDemand!$I$6:$AH$50,,MATCH(W$166,ArchetypeDemand!$I$4:$AH$4,0)),ArchetypeDemand!$F$6:$F$50,$F257)*'SHWLP-Att'!$R$24</f>
        <v>2.02873789802792E-2</v>
      </c>
      <c r="X257" s="1143">
        <f>SUMIFS(INDEX(ArchetypeDemand!$I$6:$AH$50,,MATCH(X$166,ArchetypeDemand!$I$4:$AH$4,0)),ArchetypeDemand!$F$6:$F$50,$F257)*'SHWLP-Att'!$R$24</f>
        <v>2.104871817696205E-2</v>
      </c>
      <c r="Y257" s="1143">
        <f>SUMIFS(INDEX(ArchetypeDemand!$I$6:$AH$50,,MATCH(Y$166,ArchetypeDemand!$I$4:$AH$4,0)),ArchetypeDemand!$F$6:$F$50,$F257)*'SHWLP-Att'!$R$24</f>
        <v>2.9501788080250703E-2</v>
      </c>
      <c r="Z257" s="1143">
        <f>SUMIFS(INDEX(ArchetypeDemand!$I$6:$AH$50,,MATCH(Z$166,ArchetypeDemand!$I$4:$AH$4,0)),ArchetypeDemand!$F$6:$F$50,$F257)*'SHWLP-Att'!$R$24</f>
        <v>3.1281083354367245E-3</v>
      </c>
      <c r="AA257" s="1143">
        <f>SUMIFS(INDEX(ArchetypeDemand!$I$6:$AH$50,,MATCH(AA$166,ArchetypeDemand!$I$4:$AH$4,0)),ArchetypeDemand!$F$6:$F$50,$F257)*'SHWLP-Att'!$R$24</f>
        <v>1.2827774991082163E-2</v>
      </c>
      <c r="AB257" s="1143">
        <f>SUMIFS(INDEX(ArchetypeDemand!$I$6:$AH$50,,MATCH(AB$166,ArchetypeDemand!$I$4:$AH$4,0)),ArchetypeDemand!$F$6:$F$50,$F257)*'SHWLP-Att'!$R$24</f>
        <v>6.7675394523736962E-3</v>
      </c>
      <c r="AC257" s="1143">
        <f>SUMIFS(INDEX(ArchetypeDemand!$I$6:$AH$50,,MATCH(AC$166,ArchetypeDemand!$I$4:$AH$4,0)),ArchetypeDemand!$F$6:$F$50,$F257)*'SHWLP-Att'!$R$24</f>
        <v>8.5360250972115834E-3</v>
      </c>
      <c r="AD257" s="1143">
        <f>SUMIFS(INDEX(ArchetypeDemand!$I$6:$AH$50,,MATCH(AD$166,ArchetypeDemand!$I$4:$AH$4,0)),ArchetypeDemand!$F$6:$F$50,$F257)*'SHWLP-Att'!$R$24</f>
        <v>9.260054405771604E-3</v>
      </c>
      <c r="AE257" s="1143">
        <f>SUMIFS(INDEX(ArchetypeDemand!$I$6:$AH$50,,MATCH(AE$166,ArchetypeDemand!$I$4:$AH$4,0)),ArchetypeDemand!$F$6:$F$50,$F257)*'SHWLP-Att'!$R$24</f>
        <v>1.8885222484578506E-2</v>
      </c>
      <c r="AF257" s="1143">
        <f>SUMIFS(INDEX(ArchetypeDemand!$I$6:$AH$50,,MATCH(AF$166,ArchetypeDemand!$I$4:$AH$4,0)),ArchetypeDemand!$F$6:$F$50,$F257)*'SHWLP-Att'!$R$24</f>
        <v>6.1663354928800651E-3</v>
      </c>
    </row>
    <row r="258" spans="3:32">
      <c r="C258" s="1141" t="s">
        <v>1156</v>
      </c>
      <c r="D258" s="1141" t="s">
        <v>1100</v>
      </c>
      <c r="E258" s="1141" t="s">
        <v>1158</v>
      </c>
      <c r="F258" s="1141" t="s">
        <v>1104</v>
      </c>
      <c r="G258" s="1141">
        <f>SUMIFS(INDEX(ArchetypeDemand!$I$6:$AH$50,,MATCH($G$166,ArchetypeDemand!$I$4:$AH$4,0)),ArchetypeDemand!$F$6:$F$50,$F258)*'SHWLP-Att'!$R$24</f>
        <v>5.1107596371189412E-3</v>
      </c>
      <c r="H258" s="1141">
        <f>SUMIFS(INDEX(ArchetypeDemand!$I$6:$AH$50,,MATCH(H$166,ArchetypeDemand!$I$4:$AH$4,0)),ArchetypeDemand!$F$6:$F$50,$F258)*'SHWLP-Att'!$R$24</f>
        <v>0.17873767702207222</v>
      </c>
      <c r="I258" s="1141">
        <f>SUMIFS(INDEX(ArchetypeDemand!$I$6:$AH$50,,MATCH(I$166,ArchetypeDemand!$I$4:$AH$4,0)),ArchetypeDemand!$F$6:$F$50,$F258)*'SHWLP-Att'!$R$24</f>
        <v>1.967457657595964E-2</v>
      </c>
      <c r="J258" s="1141">
        <f>SUMIFS(INDEX(ArchetypeDemand!$I$6:$AH$50,,MATCH(J$166,ArchetypeDemand!$I$4:$AH$4,0)),ArchetypeDemand!$F$6:$F$50,$F258)*'SHWLP-Att'!$R$24</f>
        <v>7.2584352832029131E-3</v>
      </c>
      <c r="K258" s="1141">
        <f>SUMIFS(INDEX(ArchetypeDemand!$I$6:$AH$50,,MATCH(K$166,ArchetypeDemand!$I$4:$AH$4,0)),ArchetypeDemand!$F$6:$F$50,$F258)*'SHWLP-Att'!$R$24</f>
        <v>4.5931300031179087E-3</v>
      </c>
      <c r="L258" s="1141">
        <f>SUMIFS(INDEX(ArchetypeDemand!$I$6:$AH$50,,MATCH(L$166,ArchetypeDemand!$I$4:$AH$4,0)),ArchetypeDemand!$F$6:$F$50,$F258)*'SHWLP-Att'!$R$24</f>
        <v>2.9332570532498211E-3</v>
      </c>
      <c r="M258" s="1141">
        <f>SUMIFS(INDEX(ArchetypeDemand!$I$6:$AH$50,,MATCH(M$166,ArchetypeDemand!$I$4:$AH$4,0)),ArchetypeDemand!$F$6:$F$50,$F258)*'SHWLP-Att'!$R$24</f>
        <v>1.0488763979594886E-2</v>
      </c>
      <c r="N258" s="1141">
        <f>SUMIFS(INDEX(ArchetypeDemand!$I$6:$AH$50,,MATCH(N$166,ArchetypeDemand!$I$4:$AH$4,0)),ArchetypeDemand!$F$6:$F$50,$F258)*'SHWLP-Att'!$R$24</f>
        <v>8.2738611994248989E-3</v>
      </c>
      <c r="O258" s="1141">
        <f>SUMIFS(INDEX(ArchetypeDemand!$I$6:$AH$50,,MATCH(O$166,ArchetypeDemand!$I$4:$AH$4,0)),ArchetypeDemand!$F$6:$F$50,$F258)*'SHWLP-Att'!$R$24</f>
        <v>4.2745123541880255E-3</v>
      </c>
      <c r="P258" s="1141">
        <f>SUMIFS(INDEX(ArchetypeDemand!$I$6:$AH$50,,MATCH(P$166,ArchetypeDemand!$I$4:$AH$4,0)),ArchetypeDemand!$F$6:$F$50,$F258)*'SHWLP-Att'!$R$24</f>
        <v>6.9726031108001338E-3</v>
      </c>
      <c r="Q258" s="1141">
        <f>SUMIFS(INDEX(ArchetypeDemand!$I$6:$AH$50,,MATCH(Q$166,ArchetypeDemand!$I$4:$AH$4,0)),ArchetypeDemand!$F$6:$F$50,$F258)*'SHWLP-Att'!$R$24</f>
        <v>1.2361195870878498E-2</v>
      </c>
      <c r="R258" s="1141">
        <f>SUMIFS(INDEX(ArchetypeDemand!$I$6:$AH$50,,MATCH(R$166,ArchetypeDemand!$I$4:$AH$4,0)),ArchetypeDemand!$F$6:$F$50,$F258)*'SHWLP-Att'!$R$24</f>
        <v>1.1852182970475519E-2</v>
      </c>
      <c r="S258" s="1141">
        <f>SUMIFS(INDEX(ArchetypeDemand!$I$6:$AH$50,,MATCH(S$166,ArchetypeDemand!$I$4:$AH$4,0)),ArchetypeDemand!$F$6:$F$50,$F258)*'SHWLP-Att'!$R$24</f>
        <v>1.0903623563843289E-2</v>
      </c>
      <c r="T258" s="1141">
        <f>SUMIFS(INDEX(ArchetypeDemand!$I$6:$AH$50,,MATCH(T$166,ArchetypeDemand!$I$4:$AH$4,0)),ArchetypeDemand!$F$6:$F$50,$F258)*'SHWLP-Att'!$R$24</f>
        <v>4.2255490163106882E-2</v>
      </c>
      <c r="U258" s="1141">
        <f>SUMIFS(INDEX(ArchetypeDemand!$I$6:$AH$50,,MATCH(U$166,ArchetypeDemand!$I$4:$AH$4,0)),ArchetypeDemand!$F$6:$F$50,$F258)*'SHWLP-Att'!$R$24</f>
        <v>9.8509183512074834E-3</v>
      </c>
      <c r="V258" s="1141">
        <f>SUMIFS(INDEX(ArchetypeDemand!$I$6:$AH$50,,MATCH(V$166,ArchetypeDemand!$I$4:$AH$4,0)),ArchetypeDemand!$F$6:$F$50,$F258)*'SHWLP-Att'!$R$24</f>
        <v>1.9857104557388282E-2</v>
      </c>
      <c r="W258" s="1141">
        <f>SUMIFS(INDEX(ArchetypeDemand!$I$6:$AH$50,,MATCH(W$166,ArchetypeDemand!$I$4:$AH$4,0)),ArchetypeDemand!$F$6:$F$50,$F258)*'SHWLP-Att'!$R$24</f>
        <v>1.336774900392709E-2</v>
      </c>
      <c r="X258" s="1141">
        <f>SUMIFS(INDEX(ArchetypeDemand!$I$6:$AH$50,,MATCH(X$166,ArchetypeDemand!$I$4:$AH$4,0)),ArchetypeDemand!$F$6:$F$50,$F258)*'SHWLP-Att'!$R$24</f>
        <v>1.3638113259810495E-2</v>
      </c>
      <c r="Y258" s="1141">
        <f>SUMIFS(INDEX(ArchetypeDemand!$I$6:$AH$50,,MATCH(Y$166,ArchetypeDemand!$I$4:$AH$4,0)),ArchetypeDemand!$F$6:$F$50,$F258)*'SHWLP-Att'!$R$24</f>
        <v>1.6499362816328814E-2</v>
      </c>
      <c r="Z258" s="1141">
        <f>SUMIFS(INDEX(ArchetypeDemand!$I$6:$AH$50,,MATCH(Z$166,ArchetypeDemand!$I$4:$AH$4,0)),ArchetypeDemand!$F$6:$F$50,$F258)*'SHWLP-Att'!$R$24</f>
        <v>1.1502747709471101E-3</v>
      </c>
      <c r="AA258" s="1141">
        <f>SUMIFS(INDEX(ArchetypeDemand!$I$6:$AH$50,,MATCH(AA$166,ArchetypeDemand!$I$4:$AH$4,0)),ArchetypeDemand!$F$6:$F$50,$F258)*'SHWLP-Att'!$R$24</f>
        <v>7.7229661176505841E-3</v>
      </c>
      <c r="AB258" s="1141">
        <f>SUMIFS(INDEX(ArchetypeDemand!$I$6:$AH$50,,MATCH(AB$166,ArchetypeDemand!$I$4:$AH$4,0)),ArchetypeDemand!$F$6:$F$50,$F258)*'SHWLP-Att'!$R$24</f>
        <v>2.2841410238342236E-3</v>
      </c>
      <c r="AC258" s="1141">
        <f>SUMIFS(INDEX(ArchetypeDemand!$I$6:$AH$50,,MATCH(AC$166,ArchetypeDemand!$I$4:$AH$4,0)),ArchetypeDemand!$F$6:$F$50,$F258)*'SHWLP-Att'!$R$24</f>
        <v>5.1871917724962916E-3</v>
      </c>
      <c r="AD258" s="1141">
        <f>SUMIFS(INDEX(ArchetypeDemand!$I$6:$AH$50,,MATCH(AD$166,ArchetypeDemand!$I$4:$AH$4,0)),ArchetypeDemand!$F$6:$F$50,$F258)*'SHWLP-Att'!$R$24</f>
        <v>3.1742233351473559E-3</v>
      </c>
      <c r="AE258" s="1141">
        <f>SUMIFS(INDEX(ArchetypeDemand!$I$6:$AH$50,,MATCH(AE$166,ArchetypeDemand!$I$4:$AH$4,0)),ArchetypeDemand!$F$6:$F$50,$F258)*'SHWLP-Att'!$R$24</f>
        <v>8.5994478630471247E-3</v>
      </c>
      <c r="AF258" s="1141">
        <f>SUMIFS(INDEX(ArchetypeDemand!$I$6:$AH$50,,MATCH(AF$166,ArchetypeDemand!$I$4:$AH$4,0)),ArchetypeDemand!$F$6:$F$50,$F258)*'SHWLP-Att'!$R$24</f>
        <v>4.1360107942897918E-3</v>
      </c>
    </row>
    <row r="259" spans="3:32">
      <c r="C259" s="1143" t="s">
        <v>1156</v>
      </c>
      <c r="D259" s="1143" t="s">
        <v>1100</v>
      </c>
      <c r="E259" s="1143" t="s">
        <v>1158</v>
      </c>
      <c r="F259" s="1143" t="s">
        <v>1105</v>
      </c>
      <c r="G259" s="1143">
        <f>SUMIFS(INDEX(ArchetypeDemand!$I$6:$AH$50,,MATCH($G$166,ArchetypeDemand!$I$4:$AH$4,0)),ArchetypeDemand!$F$6:$F$50,$F259)*'SHWLP-Att'!$R$24</f>
        <v>1.812125300695913E-3</v>
      </c>
      <c r="H259" s="1143">
        <f>SUMIFS(INDEX(ArchetypeDemand!$I$6:$AH$50,,MATCH($H$166,ArchetypeDemand!$I$4:$AH$4,0)),ArchetypeDemand!$F$6:$F$50,$F259)*'SHWLP-Att'!$R$24</f>
        <v>9.2857073451032723E-2</v>
      </c>
      <c r="I259" s="1143">
        <f>SUMIFS(INDEX(ArchetypeDemand!$I$6:$AH$50,,MATCH(I$166,ArchetypeDemand!$I$4:$AH$4,0)),ArchetypeDemand!$F$6:$F$50,$F259)*'SHWLP-Att'!$R$24</f>
        <v>6.1357090619314145E-3</v>
      </c>
      <c r="J259" s="1143">
        <f>SUMIFS(INDEX(ArchetypeDemand!$I$6:$AH$50,,MATCH(J$166,ArchetypeDemand!$I$4:$AH$4,0)),ArchetypeDemand!$F$6:$F$50,$F259)*'SHWLP-Att'!$R$24</f>
        <v>3.3907670738221223E-3</v>
      </c>
      <c r="K259" s="1143">
        <f>SUMIFS(INDEX(ArchetypeDemand!$I$6:$AH$50,,MATCH(K$166,ArchetypeDemand!$I$4:$AH$4,0)),ArchetypeDemand!$F$6:$F$50,$F259)*'SHWLP-Att'!$R$24</f>
        <v>3.6016807378794679E-3</v>
      </c>
      <c r="L259" s="1143">
        <f>SUMIFS(INDEX(ArchetypeDemand!$I$6:$AH$50,,MATCH(L$166,ArchetypeDemand!$I$4:$AH$4,0)),ArchetypeDemand!$F$6:$F$50,$F259)*'SHWLP-Att'!$R$24</f>
        <v>1.2042220357308558E-3</v>
      </c>
      <c r="M259" s="1143">
        <f>SUMIFS(INDEX(ArchetypeDemand!$I$6:$AH$50,,MATCH(M$166,ArchetypeDemand!$I$4:$AH$4,0)),ArchetypeDemand!$F$6:$F$50,$F259)*'SHWLP-Att'!$R$24</f>
        <v>4.2169680115006344E-3</v>
      </c>
      <c r="N259" s="1143">
        <f>SUMIFS(INDEX(ArchetypeDemand!$I$6:$AH$50,,MATCH(N$166,ArchetypeDemand!$I$4:$AH$4,0)),ArchetypeDemand!$F$6:$F$50,$F259)*'SHWLP-Att'!$R$24</f>
        <v>2.8973723501662559E-3</v>
      </c>
      <c r="O259" s="1143">
        <f>SUMIFS(INDEX(ArchetypeDemand!$I$6:$AH$50,,MATCH(O$166,ArchetypeDemand!$I$4:$AH$4,0)),ArchetypeDemand!$F$6:$F$50,$F259)*'SHWLP-Att'!$R$24</f>
        <v>5.0394738926273141E-3</v>
      </c>
      <c r="P259" s="1143">
        <f>SUMIFS(INDEX(ArchetypeDemand!$I$6:$AH$50,,MATCH(P$166,ArchetypeDemand!$I$4:$AH$4,0)),ArchetypeDemand!$F$6:$F$50,$F259)*'SHWLP-Att'!$R$24</f>
        <v>3.4415780779025705E-3</v>
      </c>
      <c r="Q259" s="1143">
        <f>SUMIFS(INDEX(ArchetypeDemand!$I$6:$AH$50,,MATCH(Q$166,ArchetypeDemand!$I$4:$AH$4,0)),ArchetypeDemand!$F$6:$F$50,$F259)*'SHWLP-Att'!$R$24</f>
        <v>5.4077683024694465E-3</v>
      </c>
      <c r="R259" s="1143">
        <f>SUMIFS(INDEX(ArchetypeDemand!$I$6:$AH$50,,MATCH(R$166,ArchetypeDemand!$I$4:$AH$4,0)),ArchetypeDemand!$F$6:$F$50,$F259)*'SHWLP-Att'!$R$24</f>
        <v>6.3725053743434968E-3</v>
      </c>
      <c r="S259" s="1143">
        <f>SUMIFS(INDEX(ArchetypeDemand!$I$6:$AH$50,,MATCH(S$166,ArchetypeDemand!$I$4:$AH$4,0)),ArchetypeDemand!$F$6:$F$50,$F259)*'SHWLP-Att'!$R$24</f>
        <v>4.6946711936664944E-3</v>
      </c>
      <c r="T259" s="1143">
        <f>SUMIFS(INDEX(ArchetypeDemand!$I$6:$AH$50,,MATCH(T$166,ArchetypeDemand!$I$4:$AH$4,0)),ArchetypeDemand!$F$6:$F$50,$F259)*'SHWLP-Att'!$R$24</f>
        <v>2.0884538384553834E-2</v>
      </c>
      <c r="U259" s="1143">
        <f>SUMIFS(INDEX(ArchetypeDemand!$I$6:$AH$50,,MATCH(U$166,ArchetypeDemand!$I$4:$AH$4,0)),ArchetypeDemand!$F$6:$F$50,$F259)*'SHWLP-Att'!$R$24</f>
        <v>5.0262835863249715E-3</v>
      </c>
      <c r="V259" s="1143">
        <f>SUMIFS(INDEX(ArchetypeDemand!$I$6:$AH$50,,MATCH(V$166,ArchetypeDemand!$I$4:$AH$4,0)),ArchetypeDemand!$F$6:$F$50,$F259)*'SHWLP-Att'!$R$24</f>
        <v>8.3312015063256167E-3</v>
      </c>
      <c r="W259" s="1143">
        <f>SUMIFS(INDEX(ArchetypeDemand!$I$6:$AH$50,,MATCH(W$166,ArchetypeDemand!$I$4:$AH$4,0)),ArchetypeDemand!$F$6:$F$50,$F259)*'SHWLP-Att'!$R$24</f>
        <v>7.5234948756631725E-3</v>
      </c>
      <c r="X259" s="1143">
        <f>SUMIFS(INDEX(ArchetypeDemand!$I$6:$AH$50,,MATCH(X$166,ArchetypeDemand!$I$4:$AH$4,0)),ArchetypeDemand!$F$6:$F$50,$F259)*'SHWLP-Att'!$R$24</f>
        <v>5.1310855098873924E-3</v>
      </c>
      <c r="Y259" s="1143">
        <f>SUMIFS(INDEX(ArchetypeDemand!$I$6:$AH$50,,MATCH(Y$166,ArchetypeDemand!$I$4:$AH$4,0)),ArchetypeDemand!$F$6:$F$50,$F259)*'SHWLP-Att'!$R$24</f>
        <v>6.9822830466290788E-3</v>
      </c>
      <c r="Z259" s="1143">
        <f>SUMIFS(INDEX(ArchetypeDemand!$I$6:$AH$50,,MATCH(Z$166,ArchetypeDemand!$I$4:$AH$4,0)),ArchetypeDemand!$F$6:$F$50,$F259)*'SHWLP-Att'!$R$24</f>
        <v>7.2211693953901904E-4</v>
      </c>
      <c r="AA259" s="1143">
        <f>SUMIFS(INDEX(ArchetypeDemand!$I$6:$AH$50,,MATCH(AA$166,ArchetypeDemand!$I$4:$AH$4,0)),ArchetypeDemand!$F$6:$F$50,$F259)*'SHWLP-Att'!$R$24</f>
        <v>2.9608688469630463E-3</v>
      </c>
      <c r="AB259" s="1143">
        <f>SUMIFS(INDEX(ArchetypeDemand!$I$6:$AH$50,,MATCH(AB$166,ArchetypeDemand!$I$4:$AH$4,0)),ArchetypeDemand!$F$6:$F$50,$F259)*'SHWLP-Att'!$R$24</f>
        <v>1.5973553781543385E-3</v>
      </c>
      <c r="AC259" s="1143">
        <f>SUMIFS(INDEX(ArchetypeDemand!$I$6:$AH$50,,MATCH(AC$166,ArchetypeDemand!$I$4:$AH$4,0)),ArchetypeDemand!$F$6:$F$50,$F259)*'SHWLP-Att'!$R$24</f>
        <v>2.8035887349926697E-3</v>
      </c>
      <c r="AD259" s="1143">
        <f>SUMIFS(INDEX(ArchetypeDemand!$I$6:$AH$50,,MATCH(AD$166,ArchetypeDemand!$I$4:$AH$4,0)),ArchetypeDemand!$F$6:$F$50,$F259)*'SHWLP-Att'!$R$24</f>
        <v>1.6784562239807964E-3</v>
      </c>
      <c r="AE259" s="1143">
        <f>SUMIFS(INDEX(ArchetypeDemand!$I$6:$AH$50,,MATCH(AE$166,ArchetypeDemand!$I$4:$AH$4,0)),ArchetypeDemand!$F$6:$F$50,$F259)*'SHWLP-Att'!$R$24</f>
        <v>3.8351654677178282E-3</v>
      </c>
      <c r="AF259" s="1143">
        <f>SUMIFS(INDEX(ArchetypeDemand!$I$6:$AH$50,,MATCH(AF$166,ArchetypeDemand!$I$4:$AH$4,0)),ArchetypeDemand!$F$6:$F$50,$F259)*'SHWLP-Att'!$R$24</f>
        <v>1.6269195728878386E-3</v>
      </c>
    </row>
    <row r="260" spans="3:32">
      <c r="C260" s="1141" t="s">
        <v>1156</v>
      </c>
      <c r="D260" s="1141" t="s">
        <v>1100</v>
      </c>
      <c r="E260" s="1141" t="s">
        <v>1158</v>
      </c>
      <c r="F260" s="1141" t="s">
        <v>1106</v>
      </c>
      <c r="G260" s="1141">
        <f>SUMIFS(INDEX(ArchetypeDemand!$I$6:$AH$50,,MATCH($G$166,ArchetypeDemand!$I$4:$AH$4,0)),ArchetypeDemand!$F$6:$F$50,$F260)*'SHWLP-Att'!$R$24</f>
        <v>9.1314126480379978E-4</v>
      </c>
      <c r="H260" s="1141">
        <f>SUMIFS(INDEX(ArchetypeDemand!$I$6:$AH$50,,MATCH($H$166,ArchetypeDemand!$I$4:$AH$4,0)),ArchetypeDemand!$F$6:$F$50,$F260)*'SHWLP-Att'!$R$24</f>
        <v>4.2984391000374718E-2</v>
      </c>
      <c r="I260" s="1141">
        <f>SUMIFS(INDEX(ArchetypeDemand!$I$6:$AH$50,,MATCH(I$166,ArchetypeDemand!$I$4:$AH$4,0)),ArchetypeDemand!$F$6:$F$50,$F260)*'SHWLP-Att'!$R$24</f>
        <v>2.1676519605655508E-3</v>
      </c>
      <c r="J260" s="1141">
        <f>SUMIFS(INDEX(ArchetypeDemand!$I$6:$AH$50,,MATCH(J$166,ArchetypeDemand!$I$4:$AH$4,0)),ArchetypeDemand!$F$6:$F$50,$F260)*'SHWLP-Att'!$R$24</f>
        <v>1.5451596792100811E-3</v>
      </c>
      <c r="K260" s="1141">
        <f>SUMIFS(INDEX(ArchetypeDemand!$I$6:$AH$50,,MATCH(K$166,ArchetypeDemand!$I$4:$AH$4,0)),ArchetypeDemand!$F$6:$F$50,$F260)*'SHWLP-Att'!$R$24</f>
        <v>1.6231691510540844E-3</v>
      </c>
      <c r="L260" s="1141">
        <f>SUMIFS(INDEX(ArchetypeDemand!$I$6:$AH$50,,MATCH(L$166,ArchetypeDemand!$I$4:$AH$4,0)),ArchetypeDemand!$F$6:$F$50,$F260)*'SHWLP-Att'!$R$24</f>
        <v>5.6956447635918847E-4</v>
      </c>
      <c r="M260" s="1141">
        <f>SUMIFS(INDEX(ArchetypeDemand!$I$6:$AH$50,,MATCH(M$166,ArchetypeDemand!$I$4:$AH$4,0)),ArchetypeDemand!$F$6:$F$50,$F260)*'SHWLP-Att'!$R$24</f>
        <v>1.8998215923631508E-3</v>
      </c>
      <c r="N260" s="1141">
        <f>SUMIFS(INDEX(ArchetypeDemand!$I$6:$AH$50,,MATCH(N$166,ArchetypeDemand!$I$4:$AH$4,0)),ArchetypeDemand!$F$6:$F$50,$F260)*'SHWLP-Att'!$R$24</f>
        <v>1.4220698936511546E-3</v>
      </c>
      <c r="O260" s="1141">
        <f>SUMIFS(INDEX(ArchetypeDemand!$I$6:$AH$50,,MATCH(O$166,ArchetypeDemand!$I$4:$AH$4,0)),ArchetypeDemand!$F$6:$F$50,$F260)*'SHWLP-Att'!$R$24</f>
        <v>2.4339685313977369E-3</v>
      </c>
      <c r="P260" s="1141">
        <f>SUMIFS(INDEX(ArchetypeDemand!$I$6:$AH$50,,MATCH(P$166,ArchetypeDemand!$I$4:$AH$4,0)),ArchetypeDemand!$F$6:$F$50,$F260)*'SHWLP-Att'!$R$24</f>
        <v>1.5546732653891563E-3</v>
      </c>
      <c r="Q260" s="1141">
        <f>SUMIFS(INDEX(ArchetypeDemand!$I$6:$AH$50,,MATCH(Q$166,ArchetypeDemand!$I$4:$AH$4,0)),ArchetypeDemand!$F$6:$F$50,$F260)*'SHWLP-Att'!$R$24</f>
        <v>2.2063368413544268E-3</v>
      </c>
      <c r="R260" s="1141">
        <f>SUMIFS(INDEX(ArchetypeDemand!$I$6:$AH$50,,MATCH(R$166,ArchetypeDemand!$I$4:$AH$4,0)),ArchetypeDemand!$F$6:$F$50,$F260)*'SHWLP-Att'!$R$24</f>
        <v>2.564235230313518E-3</v>
      </c>
      <c r="S260" s="1141">
        <f>SUMIFS(INDEX(ArchetypeDemand!$I$6:$AH$50,,MATCH(S$166,ArchetypeDemand!$I$4:$AH$4,0)),ArchetypeDemand!$F$6:$F$50,$F260)*'SHWLP-Att'!$R$24</f>
        <v>1.7500136024050422E-3</v>
      </c>
      <c r="T260" s="1141">
        <f>SUMIFS(INDEX(ArchetypeDemand!$I$6:$AH$50,,MATCH(T$166,ArchetypeDemand!$I$4:$AH$4,0)),ArchetypeDemand!$F$6:$F$50,$F260)*'SHWLP-Att'!$R$24</f>
        <v>9.1972294039669774E-3</v>
      </c>
      <c r="U260" s="1141">
        <f>SUMIFS(INDEX(ArchetypeDemand!$I$6:$AH$50,,MATCH(U$166,ArchetypeDemand!$I$4:$AH$4,0)),ArchetypeDemand!$F$6:$F$50,$F260)*'SHWLP-Att'!$R$24</f>
        <v>1.9268665160057095E-3</v>
      </c>
      <c r="V260" s="1141">
        <f>SUMIFS(INDEX(ArchetypeDemand!$I$6:$AH$50,,MATCH(V$166,ArchetypeDemand!$I$4:$AH$4,0)),ArchetypeDemand!$F$6:$F$50,$F260)*'SHWLP-Att'!$R$24</f>
        <v>3.4364191899882743E-3</v>
      </c>
      <c r="W260" s="1141">
        <f>SUMIFS(INDEX(ArchetypeDemand!$I$6:$AH$50,,MATCH(W$166,ArchetypeDemand!$I$4:$AH$4,0)),ArchetypeDemand!$F$6:$F$50,$F260)*'SHWLP-Att'!$R$24</f>
        <v>3.6314615177747474E-3</v>
      </c>
      <c r="X260" s="1141">
        <f>SUMIFS(INDEX(ArchetypeDemand!$I$6:$AH$50,,MATCH(X$166,ArchetypeDemand!$I$4:$AH$4,0)),ArchetypeDemand!$F$6:$F$50,$F260)*'SHWLP-Att'!$R$24</f>
        <v>2.266518346006002E-3</v>
      </c>
      <c r="Y260" s="1141">
        <f>SUMIFS(INDEX(ArchetypeDemand!$I$6:$AH$50,,MATCH(Y$166,ArchetypeDemand!$I$4:$AH$4,0)),ArchetypeDemand!$F$6:$F$50,$F260)*'SHWLP-Att'!$R$24</f>
        <v>3.1569038456535463E-3</v>
      </c>
      <c r="Z260" s="1141">
        <f>SUMIFS(INDEX(ArchetypeDemand!$I$6:$AH$50,,MATCH(Z$166,ArchetypeDemand!$I$4:$AH$4,0)),ArchetypeDemand!$F$6:$F$50,$F260)*'SHWLP-Att'!$R$24</f>
        <v>5.3679489310865143E-4</v>
      </c>
      <c r="AA260" s="1141">
        <f>SUMIFS(INDEX(ArchetypeDemand!$I$6:$AH$50,,MATCH(AA$166,ArchetypeDemand!$I$4:$AH$4,0)),ArchetypeDemand!$F$6:$F$50,$F260)*'SHWLP-Att'!$R$24</f>
        <v>1.5661123241675335E-3</v>
      </c>
      <c r="AB260" s="1141">
        <f>SUMIFS(INDEX(ArchetypeDemand!$I$6:$AH$50,,MATCH(AB$166,ArchetypeDemand!$I$4:$AH$4,0)),ArchetypeDemand!$F$6:$F$50,$F260)*'SHWLP-Att'!$R$24</f>
        <v>8.4497784496570093E-4</v>
      </c>
      <c r="AC260" s="1141">
        <f>SUMIFS(INDEX(ArchetypeDemand!$I$6:$AH$50,,MATCH(AC$166,ArchetypeDemand!$I$4:$AH$4,0)),ArchetypeDemand!$F$6:$F$50,$F260)*'SHWLP-Att'!$R$24</f>
        <v>1.1715390508904978E-3</v>
      </c>
      <c r="AD260" s="1141">
        <f>SUMIFS(INDEX(ArchetypeDemand!$I$6:$AH$50,,MATCH(AD$166,ArchetypeDemand!$I$4:$AH$4,0)),ArchetypeDemand!$F$6:$F$50,$F260)*'SHWLP-Att'!$R$24</f>
        <v>7.5359259035872477E-4</v>
      </c>
      <c r="AE260" s="1141">
        <f>SUMIFS(INDEX(ArchetypeDemand!$I$6:$AH$50,,MATCH(AE$166,ArchetypeDemand!$I$4:$AH$4,0)),ArchetypeDemand!$F$6:$F$50,$F260)*'SHWLP-Att'!$R$24</f>
        <v>1.7313500457253376E-3</v>
      </c>
      <c r="AF260" s="1141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45" t="s">
        <v>1156</v>
      </c>
      <c r="D261" s="1145" t="s">
        <v>1100</v>
      </c>
      <c r="E261" s="1145" t="s">
        <v>1158</v>
      </c>
      <c r="F261" s="1145" t="s">
        <v>1107</v>
      </c>
      <c r="G261" s="1145">
        <f>SUMIFS(INDEX(ArchetypeDemand!$I$6:$AH$50,,MATCH($G$166,ArchetypeDemand!$I$4:$AH$4,0)),ArchetypeDemand!$F$6:$F$50,$F261)*'SHWLP-Att'!$R$24</f>
        <v>8.5651234915705258E-4</v>
      </c>
      <c r="H261" s="1145">
        <f>SUMIFS(INDEX(ArchetypeDemand!$I$6:$AH$50,,MATCH($H$166,ArchetypeDemand!$I$4:$AH$4,0)),ArchetypeDemand!$F$6:$F$50,$F261)*'SHWLP-Att'!$R$24</f>
        <v>3.6459187201838286E-2</v>
      </c>
      <c r="I261" s="1145">
        <f>SUMIFS(INDEX(ArchetypeDemand!$I$6:$AH$50,,MATCH(I$166,ArchetypeDemand!$I$4:$AH$4,0)),ArchetypeDemand!$F$6:$F$50,$F261)*'SHWLP-Att'!$R$24</f>
        <v>2.3378395111884661E-3</v>
      </c>
      <c r="J261" s="1145">
        <f>SUMIFS(INDEX(ArchetypeDemand!$I$6:$AH$50,,MATCH(J$166,ArchetypeDemand!$I$4:$AH$4,0)),ArchetypeDemand!$F$6:$F$50,$F261)*'SHWLP-Att'!$R$24</f>
        <v>1.6310018836106412E-3</v>
      </c>
      <c r="K261" s="1145">
        <f>SUMIFS(INDEX(ArchetypeDemand!$I$6:$AH$50,,MATCH(K$166,ArchetypeDemand!$I$4:$AH$4,0)),ArchetypeDemand!$F$6:$F$50,$F261)*'SHWLP-Att'!$R$24</f>
        <v>1.811807728068478E-3</v>
      </c>
      <c r="L261" s="1145">
        <f>SUMIFS(INDEX(ArchetypeDemand!$I$6:$AH$50,,MATCH(L$166,ArchetypeDemand!$I$4:$AH$4,0)),ArchetypeDemand!$F$6:$F$50,$F261)*'SHWLP-Att'!$R$24</f>
        <v>5.2074466409982956E-4</v>
      </c>
      <c r="M261" s="1145">
        <f>SUMIFS(INDEX(ArchetypeDemand!$I$6:$AH$50,,MATCH(M$166,ArchetypeDemand!$I$4:$AH$4,0)),ArchetypeDemand!$F$6:$F$50,$F261)*'SHWLP-Att'!$R$24</f>
        <v>2.7940890783081491E-3</v>
      </c>
      <c r="N261" s="1145">
        <f>SUMIFS(INDEX(ArchetypeDemand!$I$6:$AH$50,,MATCH(N$166,ArchetypeDemand!$I$4:$AH$4,0)),ArchetypeDemand!$F$6:$F$50,$F261)*'SHWLP-Att'!$R$24</f>
        <v>1.3422210493552341E-3</v>
      </c>
      <c r="O261" s="1145">
        <f>SUMIFS(INDEX(ArchetypeDemand!$I$6:$AH$50,,MATCH(O$166,ArchetypeDemand!$I$4:$AH$4,0)),ArchetypeDemand!$F$6:$F$50,$F261)*'SHWLP-Att'!$R$24</f>
        <v>2.3505181817498146E-3</v>
      </c>
      <c r="P261" s="1145">
        <f>SUMIFS(INDEX(ArchetypeDemand!$I$6:$AH$50,,MATCH(P$166,ArchetypeDemand!$I$4:$AH$4,0)),ArchetypeDemand!$F$6:$F$50,$F261)*'SHWLP-Att'!$R$24</f>
        <v>2.1765425715448189E-3</v>
      </c>
      <c r="Q261" s="1145">
        <f>SUMIFS(INDEX(ArchetypeDemand!$I$6:$AH$50,,MATCH(Q$166,ArchetypeDemand!$I$4:$AH$4,0)),ArchetypeDemand!$F$6:$F$50,$F261)*'SHWLP-Att'!$R$24</f>
        <v>2.618240761829098E-3</v>
      </c>
      <c r="R261" s="1145">
        <f>SUMIFS(INDEX(ArchetypeDemand!$I$6:$AH$50,,MATCH(R$166,ArchetypeDemand!$I$4:$AH$4,0)),ArchetypeDemand!$F$6:$F$50,$F261)*'SHWLP-Att'!$R$24</f>
        <v>2.8054256727687503E-3</v>
      </c>
      <c r="S261" s="1145">
        <f>SUMIFS(INDEX(ArchetypeDemand!$I$6:$AH$50,,MATCH(S$166,ArchetypeDemand!$I$4:$AH$4,0)),ArchetypeDemand!$F$6:$F$50,$F261)*'SHWLP-Att'!$R$24</f>
        <v>1.7220453484853269E-3</v>
      </c>
      <c r="T261" s="1145">
        <f>SUMIFS(INDEX(ArchetypeDemand!$I$6:$AH$50,,MATCH(T$166,ArchetypeDemand!$I$4:$AH$4,0)),ArchetypeDemand!$F$6:$F$50,$F261)*'SHWLP-Att'!$R$24</f>
        <v>1.1009007733909041E-2</v>
      </c>
      <c r="U261" s="1145">
        <f>SUMIFS(INDEX(ArchetypeDemand!$I$6:$AH$50,,MATCH(U$166,ArchetypeDemand!$I$4:$AH$4,0)),ArchetypeDemand!$F$6:$F$50,$F261)*'SHWLP-Att'!$R$24</f>
        <v>2.1583892369211244E-3</v>
      </c>
      <c r="V261" s="1145">
        <f>SUMIFS(INDEX(ArchetypeDemand!$I$6:$AH$50,,MATCH(V$166,ArchetypeDemand!$I$4:$AH$4,0)),ArchetypeDemand!$F$6:$F$50,$F261)*'SHWLP-Att'!$R$24</f>
        <v>3.6700795803977933E-3</v>
      </c>
      <c r="W261" s="1145">
        <f>SUMIFS(INDEX(ArchetypeDemand!$I$6:$AH$50,,MATCH(W$166,ArchetypeDemand!$I$4:$AH$4,0)),ArchetypeDemand!$F$6:$F$50,$F261)*'SHWLP-Att'!$R$24</f>
        <v>4.5207146229246003E-3</v>
      </c>
      <c r="X261" s="1145">
        <f>SUMIFS(INDEX(ArchetypeDemand!$I$6:$AH$50,,MATCH(X$166,ArchetypeDemand!$I$4:$AH$4,0)),ArchetypeDemand!$F$6:$F$50,$F261)*'SHWLP-Att'!$R$24</f>
        <v>2.5655427549436962E-3</v>
      </c>
      <c r="Y261" s="1145">
        <f>SUMIFS(INDEX(ArchetypeDemand!$I$6:$AH$50,,MATCH(Y$166,ArchetypeDemand!$I$4:$AH$4,0)),ArchetypeDemand!$F$6:$F$50,$F261)*'SHWLP-Att'!$R$24</f>
        <v>3.0448472832007275E-3</v>
      </c>
      <c r="Z261" s="1145">
        <f>SUMIFS(INDEX(ArchetypeDemand!$I$6:$AH$50,,MATCH(Z$166,ArchetypeDemand!$I$4:$AH$4,0)),ArchetypeDemand!$F$6:$F$50,$F261)*'SHWLP-Att'!$R$24</f>
        <v>5.0803802383497364E-4</v>
      </c>
      <c r="AA261" s="1145">
        <f>SUMIFS(INDEX(ArchetypeDemand!$I$6:$AH$50,,MATCH(AA$166,ArchetypeDemand!$I$4:$AH$4,0)),ArchetypeDemand!$F$6:$F$50,$F261)*'SHWLP-Att'!$R$24</f>
        <v>2.2276254178362621E-3</v>
      </c>
      <c r="AB261" s="1145">
        <f>SUMIFS(INDEX(ArchetypeDemand!$I$6:$AH$50,,MATCH(AB$166,ArchetypeDemand!$I$4:$AH$4,0)),ArchetypeDemand!$F$6:$F$50,$F261)*'SHWLP-Att'!$R$24</f>
        <v>8.1796942069739087E-4</v>
      </c>
      <c r="AC261" s="1145">
        <f>SUMIFS(INDEX(ArchetypeDemand!$I$6:$AH$50,,MATCH(AC$166,ArchetypeDemand!$I$4:$AH$4,0)),ArchetypeDemand!$F$6:$F$50,$F261)*'SHWLP-Att'!$R$24</f>
        <v>1.4220568353576484E-3</v>
      </c>
      <c r="AD261" s="1145">
        <f>SUMIFS(INDEX(ArchetypeDemand!$I$6:$AH$50,,MATCH(AD$166,ArchetypeDemand!$I$4:$AH$4,0)),ArchetypeDemand!$F$6:$F$50,$F261)*'SHWLP-Att'!$R$24</f>
        <v>1.0238202363964494E-3</v>
      </c>
      <c r="AE261" s="1145">
        <f>SUMIFS(INDEX(ArchetypeDemand!$I$6:$AH$50,,MATCH(AE$166,ArchetypeDemand!$I$4:$AH$4,0)),ArchetypeDemand!$F$6:$F$50,$F261)*'SHWLP-Att'!$R$24</f>
        <v>2.1856759442490077E-3</v>
      </c>
      <c r="AF261" s="1145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8" t="s">
        <v>1157</v>
      </c>
      <c r="D262" s="1148" t="s">
        <v>1100</v>
      </c>
      <c r="E262" s="1148" t="s">
        <v>1158</v>
      </c>
      <c r="F262" s="1148" t="s">
        <v>936</v>
      </c>
      <c r="G262" s="1136">
        <f>SUM(ArchetypeDemand!I6:I46)*'SHWLP-Att'!$R$50</f>
        <v>2.2234394403226294E-2</v>
      </c>
      <c r="H262" s="1149">
        <f>SUM(ArchetypeDemand!J6:J46)*'SHWLP-Att'!$R$50</f>
        <v>0.73907745547544978</v>
      </c>
      <c r="I262" s="1149">
        <f>SUM(ArchetypeDemand!K6:K46)*'SHWLP-Att'!$R$50</f>
        <v>9.405329045341243E-2</v>
      </c>
      <c r="J262" s="1149">
        <f>SUM(ArchetypeDemand!L6:L46)*'SHWLP-Att'!$R$50</f>
        <v>3.0842433600192252E-2</v>
      </c>
      <c r="K262" s="1149">
        <f>SUM(ArchetypeDemand!M6:M46)*'SHWLP-Att'!$R$50</f>
        <v>2.8381986454414698E-2</v>
      </c>
      <c r="L262" s="1149">
        <f>SUM(ArchetypeDemand!N6:N46)*'SHWLP-Att'!$R$50</f>
        <v>1.1703035466032886E-2</v>
      </c>
      <c r="M262" s="1149">
        <f>SUM(ArchetypeDemand!O6:O46)*'SHWLP-Att'!$R$50</f>
        <v>5.9891435606855975E-2</v>
      </c>
      <c r="N262" s="1149">
        <f>SUM(ArchetypeDemand!P6:P46)*'SHWLP-Att'!$R$50</f>
        <v>6.6829590230618852E-2</v>
      </c>
      <c r="O262" s="1149">
        <f>SUM(ArchetypeDemand!Q6:Q46)*'SHWLP-Att'!$R$50</f>
        <v>2.5247241665630693E-2</v>
      </c>
      <c r="P262" s="1149">
        <f>SUM(ArchetypeDemand!R6:R46)*'SHWLP-Att'!$R$50</f>
        <v>3.0240194404842061E-2</v>
      </c>
      <c r="Q262" s="1149">
        <f>SUM(ArchetypeDemand!S6:S46)*'SHWLP-Att'!$R$50</f>
        <v>4.5333672593513431E-2</v>
      </c>
      <c r="R262" s="1149">
        <f>SUM(ArchetypeDemand!T6:T46)*'SHWLP-Att'!$R$50</f>
        <v>5.712439185314367E-2</v>
      </c>
      <c r="S262" s="1149">
        <f>SUM(ArchetypeDemand!U6:U46)*'SHWLP-Att'!$R$50</f>
        <v>3.7279339017692835E-2</v>
      </c>
      <c r="T262" s="1149">
        <f>SUM(ArchetypeDemand!V6:V46)*'SHWLP-Att'!$R$50</f>
        <v>0.2254833290721491</v>
      </c>
      <c r="U262" s="1149">
        <f>SUM(ArchetypeDemand!W6:W46)*'SHWLP-Att'!$R$50</f>
        <v>3.8679157587497001E-2</v>
      </c>
      <c r="V262" s="1149">
        <f>SUM(ArchetypeDemand!X6:X46)*'SHWLP-Att'!$R$50</f>
        <v>7.8153637140833676E-2</v>
      </c>
      <c r="W262" s="1149">
        <f>SUM(ArchetypeDemand!Y6:Y46)*'SHWLP-Att'!$R$50</f>
        <v>5.4133198828314688E-2</v>
      </c>
      <c r="X262" s="1149">
        <f>SUM(ArchetypeDemand!Z6:Z46)*'SHWLP-Att'!$R$50</f>
        <v>5.3677025254675839E-2</v>
      </c>
      <c r="Y262" s="1149">
        <f>SUM(ArchetypeDemand!AA6:AA46)*'SHWLP-Att'!$R$50</f>
        <v>6.8028158194477842E-2</v>
      </c>
      <c r="Z262" s="1149">
        <f>SUM(ArchetypeDemand!AB6:AB46)*'SHWLP-Att'!$R$50</f>
        <v>6.7506232473772947E-3</v>
      </c>
      <c r="AA262" s="1149">
        <f>SUM(ArchetypeDemand!AC6:AC46)*'SHWLP-Att'!$R$50</f>
        <v>3.0870196323607355E-2</v>
      </c>
      <c r="AB262" s="1149">
        <f>SUM(ArchetypeDemand!AD6:AD46)*'SHWLP-Att'!$R$50</f>
        <v>1.32466259330249E-2</v>
      </c>
      <c r="AC262" s="1149">
        <f>SUM(ArchetypeDemand!AE6:AE46)*'SHWLP-Att'!$R$50</f>
        <v>2.1919260729123355E-2</v>
      </c>
      <c r="AD262" s="1149">
        <f>SUM(ArchetypeDemand!AF6:AF46)*'SHWLP-Att'!$R$50</f>
        <v>1.9003079614456617E-2</v>
      </c>
      <c r="AE262" s="1149">
        <f>SUM(ArchetypeDemand!AG6:AG46)*'SHWLP-Att'!$R$50</f>
        <v>3.9159685770121085E-2</v>
      </c>
      <c r="AF262" s="1149">
        <f>SUM(ArchetypeDemand!AH6:AH46)*'SHWLP-Att'!$R$50</f>
        <v>1.6320970020648785E-2</v>
      </c>
    </row>
    <row r="263" spans="3:32" ht="15.75" thickBot="1">
      <c r="C263" s="1144" t="s">
        <v>1136</v>
      </c>
      <c r="D263" s="1144"/>
      <c r="E263" s="1144"/>
      <c r="F263" s="1144"/>
      <c r="G263" s="1144"/>
      <c r="H263" s="1144"/>
      <c r="I263" s="1144"/>
      <c r="J263" s="1144"/>
      <c r="K263" s="1144"/>
      <c r="L263" s="1144"/>
      <c r="M263" s="1144"/>
      <c r="N263" s="1144"/>
      <c r="O263" s="1144"/>
      <c r="P263" s="1144"/>
      <c r="Q263" s="1144"/>
      <c r="R263" s="1144"/>
      <c r="S263" s="1144"/>
      <c r="T263" s="1144"/>
      <c r="U263" s="1144"/>
      <c r="V263" s="1144"/>
      <c r="W263" s="1144"/>
      <c r="X263" s="1144"/>
      <c r="Y263" s="1144"/>
      <c r="Z263" s="1144"/>
      <c r="AA263" s="1144"/>
      <c r="AB263" s="1144"/>
      <c r="AC263" s="1144"/>
      <c r="AD263" s="1144"/>
      <c r="AE263" s="1144"/>
      <c r="AF263" s="1144"/>
    </row>
    <row r="264" spans="3:32" ht="13.5" thickBot="1">
      <c r="C264" s="1148" t="s">
        <v>1159</v>
      </c>
      <c r="D264" s="1148" t="s">
        <v>1100</v>
      </c>
      <c r="E264" s="1148" t="s">
        <v>842</v>
      </c>
      <c r="F264" s="1148" t="s">
        <v>936</v>
      </c>
      <c r="G264" s="1136">
        <f>SUM(ArchetypeDemand!I6:I46)*'SHWLP-Att'!$R$51</f>
        <v>9.017369625553881E-2</v>
      </c>
      <c r="H264" s="1149">
        <f>SUM(ArchetypeDemand!J6:J46)*'SHWLP-Att'!$R$51</f>
        <v>2.9973987494657934</v>
      </c>
      <c r="I264" s="1149">
        <f>SUM(ArchetypeDemand!K6:K46)*'SHWLP-Att'!$R$51</f>
        <v>0.38144204386107938</v>
      </c>
      <c r="J264" s="1149">
        <f>SUM(ArchetypeDemand!L6:L46)*'SHWLP-Att'!$R$51</f>
        <v>0.12508441600918088</v>
      </c>
      <c r="K264" s="1149">
        <f>SUM(ArchetypeDemand!M6:M46)*'SHWLP-Att'!$R$51</f>
        <v>0.11510583914522281</v>
      </c>
      <c r="L264" s="1149">
        <f>SUM(ArchetypeDemand!N6:N46)*'SHWLP-Att'!$R$51</f>
        <v>4.746277079751355E-2</v>
      </c>
      <c r="M264" s="1149">
        <f>SUM(ArchetypeDemand!O6:O46)*'SHWLP-Att'!$R$51</f>
        <v>0.24289540001760251</v>
      </c>
      <c r="N264" s="1149">
        <f>SUM(ArchetypeDemand!P6:P46)*'SHWLP-Att'!$R$51</f>
        <v>0.27103374443441169</v>
      </c>
      <c r="O264" s="1149">
        <f>SUM(ArchetypeDemand!Q6:Q46)*'SHWLP-Att'!$R$51</f>
        <v>0.10239258420802401</v>
      </c>
      <c r="P264" s="1149">
        <f>SUM(ArchetypeDemand!R6:R46)*'SHWLP-Att'!$R$51</f>
        <v>0.12264197780781443</v>
      </c>
      <c r="Q264" s="1149">
        <f>SUM(ArchetypeDemand!S6:S46)*'SHWLP-Att'!$R$51</f>
        <v>0.1838550107756636</v>
      </c>
      <c r="R264" s="1149">
        <f>SUM(ArchetypeDemand!T6:T46)*'SHWLP-Att'!$R$51</f>
        <v>0.23167339151815655</v>
      </c>
      <c r="S264" s="1149">
        <f>SUM(ArchetypeDemand!U6:U46)*'SHWLP-Att'!$R$51</f>
        <v>0.15118989670799882</v>
      </c>
      <c r="T264" s="1149">
        <f>SUM(ArchetypeDemand!V6:V46)*'SHWLP-Att'!$R$51</f>
        <v>0.9144690364712309</v>
      </c>
      <c r="U264" s="1149">
        <f>SUM(ArchetypeDemand!W6:W46)*'SHWLP-Att'!$R$51</f>
        <v>0.15686699374231552</v>
      </c>
      <c r="V264" s="1149">
        <f>SUM(ArchetypeDemand!X6:X46)*'SHWLP-Att'!$R$51</f>
        <v>0.31695949118274741</v>
      </c>
      <c r="W264" s="1149">
        <f>SUM(ArchetypeDemand!Y6:Y46)*'SHWLP-Att'!$R$51</f>
        <v>0.21954232438086241</v>
      </c>
      <c r="X264" s="1149">
        <f>SUM(ArchetypeDemand!Z6:Z46)*'SHWLP-Att'!$R$51</f>
        <v>0.21769226916806361</v>
      </c>
      <c r="Y264" s="1149">
        <f>SUM(ArchetypeDemand!AA6:AA46)*'SHWLP-Att'!$R$51</f>
        <v>0.27589465054026707</v>
      </c>
      <c r="Z264" s="1149">
        <f>SUM(ArchetypeDemand!AB6:AB46)*'SHWLP-Att'!$R$51</f>
        <v>2.7377793125602307E-2</v>
      </c>
      <c r="AA264" s="1149">
        <f>SUM(ArchetypeDemand!AC6:AC46)*'SHWLP-Att'!$R$51</f>
        <v>0.12519701036831021</v>
      </c>
      <c r="AB264" s="1149">
        <f>SUM(ArchetypeDemand!AD6:AD46)*'SHWLP-Att'!$R$51</f>
        <v>5.3722948402948403E-2</v>
      </c>
      <c r="AC264" s="1149">
        <f>SUM(ArchetypeDemand!AE6:AE46)*'SHWLP-Att'!$R$51</f>
        <v>8.8895641738149886E-2</v>
      </c>
      <c r="AD264" s="1149">
        <f>SUM(ArchetypeDemand!AF6:AF46)*'SHWLP-Att'!$R$51</f>
        <v>7.7068792520168045E-2</v>
      </c>
      <c r="AE264" s="1149">
        <f>SUM(ArchetypeDemand!AG6:AG46)*'SHWLP-Att'!$R$51</f>
        <v>0.15881582138278783</v>
      </c>
      <c r="AF264" s="1149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145" zoomScale="80" zoomScaleNormal="80" workbookViewId="0">
      <selection activeCell="B122" sqref="B122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H4" s="1185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1214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1141" t="s">
        <v>1265</v>
      </c>
      <c r="C7" s="1141" t="s">
        <v>1170</v>
      </c>
      <c r="D7" s="1141" t="s">
        <v>1100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1143" t="s">
        <v>56</v>
      </c>
      <c r="C8" s="1143" t="s">
        <v>1170</v>
      </c>
      <c r="D8" s="1143" t="s">
        <v>1100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1141" t="s">
        <v>58</v>
      </c>
      <c r="C9" s="1141" t="s">
        <v>1170</v>
      </c>
      <c r="D9" s="1141" t="s">
        <v>1100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1143" t="s">
        <v>60</v>
      </c>
      <c r="C10" s="1143" t="s">
        <v>1170</v>
      </c>
      <c r="D10" s="1143" t="s">
        <v>1100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1141" t="s">
        <v>62</v>
      </c>
      <c r="C11" s="1141" t="s">
        <v>1170</v>
      </c>
      <c r="D11" s="1141" t="s">
        <v>1100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5" t="s">
        <v>64</v>
      </c>
      <c r="C12" s="1145" t="s">
        <v>1170</v>
      </c>
      <c r="D12" s="1145" t="s">
        <v>1100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1169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5" t="s">
        <v>1081</v>
      </c>
      <c r="C13" s="1145" t="s">
        <v>1170</v>
      </c>
      <c r="D13" s="1145" t="s">
        <v>1100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1113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2"/>
      <c r="C14" s="1172" t="s">
        <v>1177</v>
      </c>
      <c r="D14" s="1172" t="s">
        <v>1100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1113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B15" s="1144"/>
      <c r="C15" s="1144" t="s">
        <v>1202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1141" t="s">
        <v>1265</v>
      </c>
      <c r="C16" s="1141" t="s">
        <v>1178</v>
      </c>
      <c r="D16" s="1141" t="s">
        <v>1100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1143" t="s">
        <v>56</v>
      </c>
      <c r="C17" s="1143" t="s">
        <v>1178</v>
      </c>
      <c r="D17" s="1143" t="s">
        <v>1100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1141" t="s">
        <v>58</v>
      </c>
      <c r="C18" s="1141" t="s">
        <v>1178</v>
      </c>
      <c r="D18" s="1141" t="s">
        <v>1100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1143" t="s">
        <v>60</v>
      </c>
      <c r="C19" s="1143" t="s">
        <v>1178</v>
      </c>
      <c r="D19" s="1143" t="s">
        <v>1100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1141" t="s">
        <v>62</v>
      </c>
      <c r="C20" s="1141" t="s">
        <v>1178</v>
      </c>
      <c r="D20" s="1141" t="s">
        <v>1100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1169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1145" t="s">
        <v>64</v>
      </c>
      <c r="C21" s="1145" t="s">
        <v>1178</v>
      </c>
      <c r="D21" s="1145" t="s">
        <v>1100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1113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1145" t="s">
        <v>1081</v>
      </c>
      <c r="C22" s="1145" t="s">
        <v>1178</v>
      </c>
      <c r="D22" s="1145" t="s">
        <v>1100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B23" s="1172"/>
      <c r="C23" s="1172" t="s">
        <v>1179</v>
      </c>
      <c r="D23" s="1172" t="s">
        <v>1100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B24" s="1144"/>
      <c r="C24" s="1144" t="s">
        <v>1203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1141" t="s">
        <v>1265</v>
      </c>
      <c r="C25" s="1141" t="s">
        <v>1180</v>
      </c>
      <c r="D25" s="1141" t="s">
        <v>1100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1137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1143" t="s">
        <v>56</v>
      </c>
      <c r="C26" s="1143" t="s">
        <v>1180</v>
      </c>
      <c r="D26" s="1143" t="s">
        <v>1100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1137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1141" t="s">
        <v>58</v>
      </c>
      <c r="C27" s="1141" t="s">
        <v>1180</v>
      </c>
      <c r="D27" s="1141" t="s">
        <v>1100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1143" t="s">
        <v>60</v>
      </c>
      <c r="C28" s="1143" t="s">
        <v>1180</v>
      </c>
      <c r="D28" s="1143" t="s">
        <v>1100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1169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1137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1141" t="s">
        <v>62</v>
      </c>
      <c r="C29" s="1141" t="s">
        <v>1180</v>
      </c>
      <c r="D29" s="1141" t="s">
        <v>1100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1113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1137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1145" t="s">
        <v>64</v>
      </c>
      <c r="C30" s="1145" t="s">
        <v>1180</v>
      </c>
      <c r="D30" s="1145" t="s">
        <v>1100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1137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1145" t="s">
        <v>1081</v>
      </c>
      <c r="C31" s="1145" t="s">
        <v>1180</v>
      </c>
      <c r="D31" s="1145" t="s">
        <v>1100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1137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72"/>
      <c r="C32" s="1172" t="s">
        <v>1181</v>
      </c>
      <c r="D32" s="1172" t="s">
        <v>1100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1137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44"/>
      <c r="C33" s="1144" t="s">
        <v>1204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1141" t="s">
        <v>1265</v>
      </c>
      <c r="C34" s="1141" t="s">
        <v>1182</v>
      </c>
      <c r="D34" s="1141" t="s">
        <v>1100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1182</v>
      </c>
      <c r="D35" s="1143" t="s">
        <v>1100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1141" t="s">
        <v>58</v>
      </c>
      <c r="C36" s="1141" t="s">
        <v>1182</v>
      </c>
      <c r="D36" s="1141" t="s">
        <v>1100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1169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1143" t="s">
        <v>60</v>
      </c>
      <c r="C37" s="1143" t="s">
        <v>1182</v>
      </c>
      <c r="D37" s="1143" t="s">
        <v>1100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1113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1141" t="s">
        <v>62</v>
      </c>
      <c r="C38" s="1141" t="s">
        <v>1182</v>
      </c>
      <c r="D38" s="1141" t="s">
        <v>1100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1145" t="s">
        <v>64</v>
      </c>
      <c r="C39" s="1145" t="s">
        <v>1182</v>
      </c>
      <c r="D39" s="1145" t="s">
        <v>1100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1145" t="s">
        <v>1081</v>
      </c>
      <c r="C40" s="1141" t="s">
        <v>1182</v>
      </c>
      <c r="D40" s="1141" t="s">
        <v>1100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B41" s="1172"/>
      <c r="C41" s="1172" t="s">
        <v>1183</v>
      </c>
      <c r="D41" s="1172" t="s">
        <v>1100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B42" s="1144"/>
      <c r="C42" s="1144" t="s">
        <v>1205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1141" t="s">
        <v>1265</v>
      </c>
      <c r="C43" s="1141" t="s">
        <v>1184</v>
      </c>
      <c r="D43" s="1141" t="s">
        <v>1100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1143" t="s">
        <v>56</v>
      </c>
      <c r="C44" s="1143" t="s">
        <v>1184</v>
      </c>
      <c r="D44" s="1143" t="s">
        <v>1100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1169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1184</v>
      </c>
      <c r="D45" s="1141" t="s">
        <v>1100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1113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1143" t="s">
        <v>60</v>
      </c>
      <c r="C46" s="1143" t="s">
        <v>1184</v>
      </c>
      <c r="D46" s="1143" t="s">
        <v>1100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1141" t="s">
        <v>62</v>
      </c>
      <c r="C47" s="1141" t="s">
        <v>1184</v>
      </c>
      <c r="D47" s="1141" t="s">
        <v>1100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1145" t="s">
        <v>64</v>
      </c>
      <c r="C48" s="1145" t="s">
        <v>1184</v>
      </c>
      <c r="D48" s="1145" t="s">
        <v>1100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1145" t="s">
        <v>1081</v>
      </c>
      <c r="C49" s="1145" t="s">
        <v>1184</v>
      </c>
      <c r="D49" s="1145" t="s">
        <v>1100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72"/>
      <c r="C50" s="1172" t="s">
        <v>1185</v>
      </c>
      <c r="D50" s="1172" t="s">
        <v>1100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44"/>
      <c r="C51" s="1144" t="s">
        <v>1206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1141" t="s">
        <v>1265</v>
      </c>
      <c r="C52" s="1141" t="s">
        <v>1186</v>
      </c>
      <c r="D52" s="1141" t="s">
        <v>1100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1169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1143" t="s">
        <v>56</v>
      </c>
      <c r="C53" s="1143" t="s">
        <v>1186</v>
      </c>
      <c r="D53" s="1143" t="s">
        <v>1100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1113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1141" t="s">
        <v>58</v>
      </c>
      <c r="C54" s="1141" t="s">
        <v>1186</v>
      </c>
      <c r="D54" s="1141" t="s">
        <v>1100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1186</v>
      </c>
      <c r="D55" s="1143" t="s">
        <v>1100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1138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1141" t="s">
        <v>62</v>
      </c>
      <c r="C56" s="1141" t="s">
        <v>1186</v>
      </c>
      <c r="D56" s="1141" t="s">
        <v>1100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1138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1145" t="s">
        <v>64</v>
      </c>
      <c r="C57" s="1145" t="s">
        <v>1186</v>
      </c>
      <c r="D57" s="1145" t="s">
        <v>1100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1138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1145" t="s">
        <v>1081</v>
      </c>
      <c r="C58" s="1145" t="s">
        <v>1186</v>
      </c>
      <c r="D58" s="1145" t="s">
        <v>1100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1138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B59" s="1172"/>
      <c r="C59" s="1172" t="s">
        <v>1187</v>
      </c>
      <c r="D59" s="1172" t="s">
        <v>1100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B60" s="1144"/>
      <c r="C60" s="1144" t="s">
        <v>1207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1138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1141" t="s">
        <v>1265</v>
      </c>
      <c r="C61" s="1141" t="s">
        <v>1188</v>
      </c>
      <c r="D61" s="1141" t="s">
        <v>1100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1113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1143" t="s">
        <v>56</v>
      </c>
      <c r="C62" s="1143" t="s">
        <v>1188</v>
      </c>
      <c r="D62" s="1143" t="s">
        <v>1100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1138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1141" t="s">
        <v>58</v>
      </c>
      <c r="C63" s="1141" t="s">
        <v>1188</v>
      </c>
      <c r="D63" s="1141" t="s">
        <v>1100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1138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1143" t="s">
        <v>60</v>
      </c>
      <c r="C64" s="1143" t="s">
        <v>1188</v>
      </c>
      <c r="D64" s="1143" t="s">
        <v>1100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1188</v>
      </c>
      <c r="D65" s="1141" t="s">
        <v>1100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1145" t="s">
        <v>64</v>
      </c>
      <c r="C66" s="1145" t="s">
        <v>1188</v>
      </c>
      <c r="D66" s="1145" t="s">
        <v>1100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1145" t="s">
        <v>1081</v>
      </c>
      <c r="C67" s="1145" t="s">
        <v>1188</v>
      </c>
      <c r="D67" s="1145" t="s">
        <v>1100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72"/>
      <c r="C68" s="1172" t="s">
        <v>1189</v>
      </c>
      <c r="D68" s="1172" t="s">
        <v>1100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1169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44"/>
      <c r="C69" s="1144" t="s">
        <v>1208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1141" t="s">
        <v>1265</v>
      </c>
      <c r="C70" s="1141" t="s">
        <v>1190</v>
      </c>
      <c r="D70" s="1141" t="s">
        <v>1100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1143" t="s">
        <v>56</v>
      </c>
      <c r="C71" s="1143" t="s">
        <v>1190</v>
      </c>
      <c r="D71" s="1143" t="s">
        <v>1100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1141" t="s">
        <v>58</v>
      </c>
      <c r="C72" s="1141" t="s">
        <v>1190</v>
      </c>
      <c r="D72" s="1141" t="s">
        <v>1100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1143" t="s">
        <v>60</v>
      </c>
      <c r="C73" s="1143" t="s">
        <v>1190</v>
      </c>
      <c r="D73" s="1143" t="s">
        <v>1100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1141" t="s">
        <v>62</v>
      </c>
      <c r="C74" s="1141" t="s">
        <v>1190</v>
      </c>
      <c r="D74" s="1141" t="s">
        <v>1100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1190</v>
      </c>
      <c r="D75" s="1145" t="s">
        <v>1100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1145" t="s">
        <v>1081</v>
      </c>
      <c r="C76" s="1145" t="s">
        <v>1190</v>
      </c>
      <c r="D76" s="1145" t="s">
        <v>1100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1169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1139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B77" s="1172"/>
      <c r="C77" s="1172" t="s">
        <v>1191</v>
      </c>
      <c r="D77" s="1172" t="s">
        <v>1100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1113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1139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B78" s="1144"/>
      <c r="C78" s="1144" t="s">
        <v>1209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B79" s="1141" t="s">
        <v>1265</v>
      </c>
      <c r="C79" s="1141" t="s">
        <v>1192</v>
      </c>
      <c r="D79" s="1141" t="s">
        <v>1100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1139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B80" s="1143" t="s">
        <v>56</v>
      </c>
      <c r="C80" s="1143" t="s">
        <v>1192</v>
      </c>
      <c r="D80" s="1143" t="s">
        <v>1100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1139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2:65">
      <c r="B81" s="1141" t="s">
        <v>58</v>
      </c>
      <c r="C81" s="1141" t="s">
        <v>1192</v>
      </c>
      <c r="D81" s="1141" t="s">
        <v>1100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1139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2:65">
      <c r="B82" s="1143" t="s">
        <v>60</v>
      </c>
      <c r="C82" s="1143" t="s">
        <v>1192</v>
      </c>
      <c r="D82" s="1143" t="s">
        <v>1100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1139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2:65" ht="15">
      <c r="B83" s="1141" t="s">
        <v>62</v>
      </c>
      <c r="C83" s="1141" t="s">
        <v>1192</v>
      </c>
      <c r="D83" s="1141" t="s">
        <v>1100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2:65" ht="15.75" thickBot="1">
      <c r="B84" s="1145" t="s">
        <v>64</v>
      </c>
      <c r="C84" s="1145" t="s">
        <v>1192</v>
      </c>
      <c r="D84" s="1145" t="s">
        <v>1100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1169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1192</v>
      </c>
      <c r="D85" s="1145" t="s">
        <v>1100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1113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2:65" ht="13.5" thickBot="1">
      <c r="B86" s="1172"/>
      <c r="C86" s="1172" t="s">
        <v>1193</v>
      </c>
      <c r="D86" s="1172" t="s">
        <v>1100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2:65" ht="15">
      <c r="B87" s="1144"/>
      <c r="C87" s="1144" t="s">
        <v>1210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2:65">
      <c r="B88" s="1141" t="s">
        <v>1265</v>
      </c>
      <c r="C88" s="1141" t="s">
        <v>1194</v>
      </c>
      <c r="D88" s="1141" t="s">
        <v>1100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2:65">
      <c r="B89" s="1143" t="s">
        <v>56</v>
      </c>
      <c r="C89" s="1143" t="s">
        <v>1194</v>
      </c>
      <c r="D89" s="1143" t="s">
        <v>1100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2:65">
      <c r="B90" s="1141" t="s">
        <v>58</v>
      </c>
      <c r="C90" s="1141" t="s">
        <v>1194</v>
      </c>
      <c r="D90" s="1141" t="s">
        <v>1100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2:65" ht="15">
      <c r="B91" s="1143" t="s">
        <v>60</v>
      </c>
      <c r="C91" s="1143" t="s">
        <v>1194</v>
      </c>
      <c r="D91" s="1143" t="s">
        <v>1100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2:65" ht="15">
      <c r="B92" s="1141" t="s">
        <v>62</v>
      </c>
      <c r="C92" s="1141" t="s">
        <v>1194</v>
      </c>
      <c r="D92" s="1141" t="s">
        <v>1100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1169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2:65" ht="15.75" thickBot="1">
      <c r="B93" s="1145" t="s">
        <v>64</v>
      </c>
      <c r="C93" s="1145" t="s">
        <v>1194</v>
      </c>
      <c r="D93" s="1145" t="s">
        <v>1100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1113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2:65" ht="13.5" thickBot="1">
      <c r="B94" s="1145" t="s">
        <v>1081</v>
      </c>
      <c r="C94" s="1145" t="s">
        <v>1194</v>
      </c>
      <c r="D94" s="1145" t="s">
        <v>1100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1195</v>
      </c>
      <c r="D95" s="1172" t="s">
        <v>1100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1140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2:65" ht="15">
      <c r="B96" s="1144"/>
      <c r="C96" s="1144" t="s">
        <v>1211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2:65">
      <c r="B97" s="1141" t="s">
        <v>1265</v>
      </c>
      <c r="C97" s="1141" t="s">
        <v>1196</v>
      </c>
      <c r="D97" s="1141" t="s">
        <v>1100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1140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2:65">
      <c r="B98" s="1143" t="s">
        <v>56</v>
      </c>
      <c r="C98" s="1143" t="s">
        <v>1196</v>
      </c>
      <c r="D98" s="1143" t="s">
        <v>1100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1140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2:65" ht="15">
      <c r="B99" s="1141" t="s">
        <v>58</v>
      </c>
      <c r="C99" s="1141" t="s">
        <v>1196</v>
      </c>
      <c r="D99" s="1141" t="s">
        <v>1100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2:65" ht="15">
      <c r="B100" s="1143" t="s">
        <v>60</v>
      </c>
      <c r="C100" s="1143" t="s">
        <v>1196</v>
      </c>
      <c r="D100" s="1143" t="s">
        <v>1100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1169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1140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2:65" ht="15">
      <c r="B101" s="1141" t="s">
        <v>62</v>
      </c>
      <c r="C101" s="1141" t="s">
        <v>1196</v>
      </c>
      <c r="D101" s="1141" t="s">
        <v>1100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1113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1140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2:65" ht="15.75" thickBot="1">
      <c r="B102" s="1145" t="s">
        <v>64</v>
      </c>
      <c r="C102" s="1145" t="s">
        <v>1196</v>
      </c>
      <c r="D102" s="1145" t="s">
        <v>1100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2:65" ht="15.75" thickBot="1">
      <c r="B103" s="1145" t="s">
        <v>1081</v>
      </c>
      <c r="C103" s="1145" t="s">
        <v>1196</v>
      </c>
      <c r="D103" s="1145" t="s">
        <v>1100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1113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1140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2:65" ht="13.5" thickBot="1">
      <c r="B104" s="1172"/>
      <c r="C104" s="1172" t="s">
        <v>1197</v>
      </c>
      <c r="D104" s="1172" t="s">
        <v>1100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2:65" ht="15">
      <c r="B105" s="1144"/>
      <c r="C105" s="1144" t="s">
        <v>1212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LEFT(SETUP!$B$3,1)&amp;"-"&amp;SETUP!$B$52&amp;"_"&amp;RIGHT(COMM!$O$30,3)&amp;"_HET"&amp;"_"&amp;SETUP!$B$66</f>
        <v>R-SH_Apt_HET_X0</v>
      </c>
      <c r="D106" s="1141" t="s">
        <v>1100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2:65" ht="15" customHeight="1">
      <c r="B107" s="1143" t="s">
        <v>56</v>
      </c>
      <c r="C107" s="1143" t="str">
        <f>LEFT(SETUP!$B$3,1)&amp;"-"&amp;SETUP!$B$52&amp;"_"&amp;RIGHT(COMM!$O$30,3)&amp;"_HET"&amp;"_"&amp;SETUP!$B$66</f>
        <v>R-SH_Apt_HET_X0</v>
      </c>
      <c r="D107" s="1143" t="s">
        <v>1100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2:65">
      <c r="B108" s="1141" t="s">
        <v>58</v>
      </c>
      <c r="C108" s="1141" t="str">
        <f>LEFT(SETUP!$B$3,1)&amp;"-"&amp;SETUP!$B$52&amp;"_"&amp;RIGHT(COMM!$O$30,3)&amp;"_HET"&amp;"_"&amp;SETUP!$B$66</f>
        <v>R-SH_Apt_HET_X0</v>
      </c>
      <c r="D108" s="1141" t="s">
        <v>1100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2:65">
      <c r="B109" s="1143" t="s">
        <v>60</v>
      </c>
      <c r="C109" s="1143" t="str">
        <f>LEFT(SETUP!$B$3,1)&amp;"-"&amp;SETUP!$B$52&amp;"_"&amp;RIGHT(COMM!$O$30,3)&amp;"_HET"&amp;"_"&amp;SETUP!$B$66</f>
        <v>R-SH_Apt_HET_X0</v>
      </c>
      <c r="D109" s="1143" t="s">
        <v>1100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2:65">
      <c r="B110" s="1141" t="s">
        <v>62</v>
      </c>
      <c r="C110" s="1141" t="str">
        <f>LEFT(SETUP!$B$3,1)&amp;"-"&amp;SETUP!$B$52&amp;"_"&amp;RIGHT(COMM!$O$30,3)&amp;"_HET"&amp;"_"&amp;SETUP!$B$66</f>
        <v>R-SH_Apt_HET_X0</v>
      </c>
      <c r="D110" s="1141" t="s">
        <v>1100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2:65" ht="13.5" thickBot="1">
      <c r="B111" s="1145" t="s">
        <v>64</v>
      </c>
      <c r="C111" s="1145" t="str">
        <f>LEFT(SETUP!$B$3,1)&amp;"-"&amp;SETUP!$B$52&amp;"_"&amp;RIGHT(COMM!$O$30,3)&amp;"_HET"&amp;"_"&amp;SETUP!$B$66</f>
        <v>R-SH_Apt_HET_X0</v>
      </c>
      <c r="D111" s="1145" t="s">
        <v>1100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2:65" ht="13.5" thickBot="1">
      <c r="B112" s="1145" t="s">
        <v>1081</v>
      </c>
      <c r="C112" s="1145" t="str">
        <f>LEFT(SETUP!$B$3,1)&amp;"-"&amp;SETUP!$B$52&amp;"_"&amp;RIGHT(COMM!$O$30,3)&amp;"_HET"&amp;"_"&amp;SETUP!$B$66</f>
        <v>R-SH_Apt_HET_X0</v>
      </c>
      <c r="D112" s="1145" t="s">
        <v>1100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B113" s="1172"/>
      <c r="C113" s="1172" t="str">
        <f>LEFT(SETUP!$B$3,1)&amp;"-"&amp;SETUP!$B$54&amp;"_"&amp;RIGHT(COMM!$O$30,3)&amp;"_HET"&amp;"_"&amp;SETUP!$B$66</f>
        <v>R-WH_Apt_HET_X0</v>
      </c>
      <c r="D113" s="1172" t="s">
        <v>1100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B114" s="1144"/>
      <c r="C114" s="1144" t="s">
        <v>1213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B115" s="1172"/>
      <c r="C115" s="1172" t="s">
        <v>1201</v>
      </c>
      <c r="D115" s="1172" t="s">
        <v>1100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202"/>
      <c r="C116" s="1191" t="s">
        <v>1270</v>
      </c>
      <c r="D116" s="1192" t="s">
        <v>1100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202"/>
      <c r="C117" s="1195" t="s">
        <v>1271</v>
      </c>
      <c r="D117" s="1192" t="s">
        <v>1100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328" t="s">
        <v>1167</v>
      </c>
      <c r="D121" s="1328"/>
      <c r="E121" s="1144" t="s">
        <v>1163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328"/>
      <c r="D122" s="1328"/>
      <c r="E122" s="1143" t="s">
        <v>1164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328"/>
      <c r="D123" s="1328"/>
      <c r="E123" s="1166" t="s">
        <v>1165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328" t="s">
        <v>1168</v>
      </c>
      <c r="D124" s="1328"/>
      <c r="E124" s="1144" t="s">
        <v>1163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328"/>
      <c r="D125" s="1328"/>
      <c r="E125" s="1143" t="s">
        <v>1164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328"/>
      <c r="D126" s="1328"/>
      <c r="E126" s="1166" t="s">
        <v>1165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327" t="s">
        <v>1114</v>
      </c>
      <c r="D128" s="1327"/>
      <c r="E128" s="1327"/>
      <c r="F128" s="1327"/>
      <c r="G128" s="1327"/>
      <c r="H128" s="1327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1215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1170</v>
      </c>
      <c r="D131" s="1141" t="s">
        <v>1100</v>
      </c>
      <c r="E131" s="1141" t="s">
        <v>840</v>
      </c>
      <c r="F131" s="1141" t="s">
        <v>1171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1170</v>
      </c>
      <c r="D132" s="1143" t="s">
        <v>1100</v>
      </c>
      <c r="E132" s="1143" t="s">
        <v>840</v>
      </c>
      <c r="F132" s="1143" t="s">
        <v>1172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1170</v>
      </c>
      <c r="D133" s="1141" t="s">
        <v>1100</v>
      </c>
      <c r="E133" s="1141" t="s">
        <v>840</v>
      </c>
      <c r="F133" s="1141" t="s">
        <v>1173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1170</v>
      </c>
      <c r="D134" s="1143" t="s">
        <v>1100</v>
      </c>
      <c r="E134" s="1143" t="s">
        <v>840</v>
      </c>
      <c r="F134" s="1143" t="s">
        <v>1174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1170</v>
      </c>
      <c r="D135" s="1141" t="s">
        <v>1100</v>
      </c>
      <c r="E135" s="1141" t="s">
        <v>840</v>
      </c>
      <c r="F135" s="1141" t="s">
        <v>1175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1170</v>
      </c>
      <c r="D136" s="1145" t="s">
        <v>1100</v>
      </c>
      <c r="E136" s="1145" t="s">
        <v>840</v>
      </c>
      <c r="F136" s="1145" t="s">
        <v>1176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1177</v>
      </c>
      <c r="D137" s="1148" t="s">
        <v>1100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1202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1178</v>
      </c>
      <c r="D139" s="1141" t="s">
        <v>1100</v>
      </c>
      <c r="E139" s="1141" t="s">
        <v>839</v>
      </c>
      <c r="F139" s="1141" t="s">
        <v>1171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1178</v>
      </c>
      <c r="D140" s="1143" t="s">
        <v>1100</v>
      </c>
      <c r="E140" s="1143" t="s">
        <v>839</v>
      </c>
      <c r="F140" s="1143" t="s">
        <v>1172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1178</v>
      </c>
      <c r="D141" s="1141" t="s">
        <v>1100</v>
      </c>
      <c r="E141" s="1141" t="s">
        <v>839</v>
      </c>
      <c r="F141" s="1141" t="s">
        <v>1173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1178</v>
      </c>
      <c r="D142" s="1143" t="s">
        <v>1100</v>
      </c>
      <c r="E142" s="1143" t="s">
        <v>839</v>
      </c>
      <c r="F142" s="1143" t="s">
        <v>1174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1178</v>
      </c>
      <c r="D143" s="1141" t="s">
        <v>1100</v>
      </c>
      <c r="E143" s="1141" t="s">
        <v>839</v>
      </c>
      <c r="F143" s="1141" t="s">
        <v>1175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1178</v>
      </c>
      <c r="D144" s="1145" t="s">
        <v>1100</v>
      </c>
      <c r="E144" s="1145" t="s">
        <v>839</v>
      </c>
      <c r="F144" s="1145" t="s">
        <v>1176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1179</v>
      </c>
      <c r="D145" s="1148" t="s">
        <v>1100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1203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1180</v>
      </c>
      <c r="D147" s="1141" t="s">
        <v>1100</v>
      </c>
      <c r="E147" s="1141" t="s">
        <v>837</v>
      </c>
      <c r="F147" s="1141" t="s">
        <v>1171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1180</v>
      </c>
      <c r="D148" s="1143" t="s">
        <v>1100</v>
      </c>
      <c r="E148" s="1143" t="s">
        <v>837</v>
      </c>
      <c r="F148" s="1143" t="s">
        <v>1172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1180</v>
      </c>
      <c r="D149" s="1141" t="s">
        <v>1100</v>
      </c>
      <c r="E149" s="1141" t="s">
        <v>837</v>
      </c>
      <c r="F149" s="1141" t="s">
        <v>1173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1180</v>
      </c>
      <c r="D150" s="1143" t="s">
        <v>1100</v>
      </c>
      <c r="E150" s="1143" t="s">
        <v>837</v>
      </c>
      <c r="F150" s="1143" t="s">
        <v>1174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1180</v>
      </c>
      <c r="D151" s="1141" t="s">
        <v>1100</v>
      </c>
      <c r="E151" s="1141" t="s">
        <v>837</v>
      </c>
      <c r="F151" s="1141" t="s">
        <v>1175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1180</v>
      </c>
      <c r="D152" s="1145" t="s">
        <v>1100</v>
      </c>
      <c r="E152" s="1145" t="s">
        <v>837</v>
      </c>
      <c r="F152" s="1145" t="s">
        <v>1176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1181</v>
      </c>
      <c r="D153" s="1148" t="s">
        <v>1100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1204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1182</v>
      </c>
      <c r="D155" s="1141" t="s">
        <v>1100</v>
      </c>
      <c r="E155" s="1141" t="s">
        <v>836</v>
      </c>
      <c r="F155" s="1141" t="s">
        <v>1171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1182</v>
      </c>
      <c r="D156" s="1143" t="s">
        <v>1100</v>
      </c>
      <c r="E156" s="1143" t="s">
        <v>836</v>
      </c>
      <c r="F156" s="1143" t="s">
        <v>1172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1182</v>
      </c>
      <c r="D157" s="1141" t="s">
        <v>1100</v>
      </c>
      <c r="E157" s="1141" t="s">
        <v>836</v>
      </c>
      <c r="F157" s="1141" t="s">
        <v>1173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1182</v>
      </c>
      <c r="D158" s="1143" t="s">
        <v>1100</v>
      </c>
      <c r="E158" s="1143" t="s">
        <v>836</v>
      </c>
      <c r="F158" s="1143" t="s">
        <v>1174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1182</v>
      </c>
      <c r="D159" s="1141" t="s">
        <v>1100</v>
      </c>
      <c r="E159" s="1141" t="s">
        <v>836</v>
      </c>
      <c r="F159" s="1141" t="s">
        <v>1175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1182</v>
      </c>
      <c r="D160" s="1145" t="s">
        <v>1100</v>
      </c>
      <c r="E160" s="1145" t="s">
        <v>836</v>
      </c>
      <c r="F160" s="1145" t="s">
        <v>1176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1183</v>
      </c>
      <c r="D161" s="1148" t="s">
        <v>1100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1205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1184</v>
      </c>
      <c r="D163" s="1141" t="s">
        <v>1100</v>
      </c>
      <c r="E163" s="1141" t="s">
        <v>838</v>
      </c>
      <c r="F163" s="1141" t="s">
        <v>1171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1184</v>
      </c>
      <c r="D164" s="1143" t="s">
        <v>1100</v>
      </c>
      <c r="E164" s="1143" t="s">
        <v>838</v>
      </c>
      <c r="F164" s="1143" t="s">
        <v>1172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1184</v>
      </c>
      <c r="D165" s="1141" t="s">
        <v>1100</v>
      </c>
      <c r="E165" s="1141" t="s">
        <v>838</v>
      </c>
      <c r="F165" s="1141" t="s">
        <v>1173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1184</v>
      </c>
      <c r="D166" s="1143" t="s">
        <v>1100</v>
      </c>
      <c r="E166" s="1143" t="s">
        <v>838</v>
      </c>
      <c r="F166" s="1143" t="s">
        <v>1174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1184</v>
      </c>
      <c r="D167" s="1141" t="s">
        <v>1100</v>
      </c>
      <c r="E167" s="1141" t="s">
        <v>838</v>
      </c>
      <c r="F167" s="1141" t="s">
        <v>1175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1184</v>
      </c>
      <c r="D168" s="1145" t="s">
        <v>1100</v>
      </c>
      <c r="E168" s="1145" t="s">
        <v>838</v>
      </c>
      <c r="F168" s="1145" t="s">
        <v>1176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1185</v>
      </c>
      <c r="D169" s="1148" t="s">
        <v>1100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1206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1186</v>
      </c>
      <c r="D171" s="1141" t="s">
        <v>1100</v>
      </c>
      <c r="E171" s="1141" t="s">
        <v>841</v>
      </c>
      <c r="F171" s="1141" t="s">
        <v>1171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1186</v>
      </c>
      <c r="D172" s="1143" t="s">
        <v>1100</v>
      </c>
      <c r="E172" s="1143" t="s">
        <v>841</v>
      </c>
      <c r="F172" s="1143" t="s">
        <v>1172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1186</v>
      </c>
      <c r="D173" s="1141" t="s">
        <v>1100</v>
      </c>
      <c r="E173" s="1141" t="s">
        <v>841</v>
      </c>
      <c r="F173" s="1141" t="s">
        <v>1173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1186</v>
      </c>
      <c r="D174" s="1143" t="s">
        <v>1100</v>
      </c>
      <c r="E174" s="1143" t="s">
        <v>841</v>
      </c>
      <c r="F174" s="1143" t="s">
        <v>1174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1186</v>
      </c>
      <c r="D175" s="1141" t="s">
        <v>1100</v>
      </c>
      <c r="E175" s="1141" t="s">
        <v>841</v>
      </c>
      <c r="F175" s="1141" t="s">
        <v>1175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1186</v>
      </c>
      <c r="D176" s="1145" t="s">
        <v>1100</v>
      </c>
      <c r="E176" s="1145" t="s">
        <v>841</v>
      </c>
      <c r="F176" s="1145" t="s">
        <v>1176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1187</v>
      </c>
      <c r="D177" s="1148" t="s">
        <v>1100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1207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1188</v>
      </c>
      <c r="D179" s="1141" t="s">
        <v>1100</v>
      </c>
      <c r="E179" s="1141" t="s">
        <v>406</v>
      </c>
      <c r="F179" s="1141" t="s">
        <v>1171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1188</v>
      </c>
      <c r="D180" s="1143" t="s">
        <v>1100</v>
      </c>
      <c r="E180" s="1143" t="s">
        <v>406</v>
      </c>
      <c r="F180" s="1143" t="s">
        <v>1172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1188</v>
      </c>
      <c r="D181" s="1141" t="s">
        <v>1100</v>
      </c>
      <c r="E181" s="1141" t="s">
        <v>406</v>
      </c>
      <c r="F181" s="1141" t="s">
        <v>1173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1188</v>
      </c>
      <c r="D182" s="1143" t="s">
        <v>1100</v>
      </c>
      <c r="E182" s="1143" t="s">
        <v>406</v>
      </c>
      <c r="F182" s="1143" t="s">
        <v>1174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1188</v>
      </c>
      <c r="D183" s="1141" t="s">
        <v>1100</v>
      </c>
      <c r="E183" s="1141" t="s">
        <v>406</v>
      </c>
      <c r="F183" s="1141" t="s">
        <v>1175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1188</v>
      </c>
      <c r="D184" s="1145" t="s">
        <v>1100</v>
      </c>
      <c r="E184" s="1145" t="s">
        <v>406</v>
      </c>
      <c r="F184" s="1145" t="s">
        <v>1176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1189</v>
      </c>
      <c r="D185" s="1148" t="s">
        <v>1100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1208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1190</v>
      </c>
      <c r="D187" s="1141" t="s">
        <v>1100</v>
      </c>
      <c r="E187" s="1141" t="s">
        <v>406</v>
      </c>
      <c r="F187" s="1141" t="s">
        <v>1171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1190</v>
      </c>
      <c r="D188" s="1143" t="s">
        <v>1100</v>
      </c>
      <c r="E188" s="1143" t="s">
        <v>406</v>
      </c>
      <c r="F188" s="1143" t="s">
        <v>1172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1190</v>
      </c>
      <c r="D189" s="1141" t="s">
        <v>1100</v>
      </c>
      <c r="E189" s="1141" t="s">
        <v>406</v>
      </c>
      <c r="F189" s="1141" t="s">
        <v>1173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1190</v>
      </c>
      <c r="D190" s="1143" t="s">
        <v>1100</v>
      </c>
      <c r="E190" s="1143" t="s">
        <v>406</v>
      </c>
      <c r="F190" s="1143" t="s">
        <v>1174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1190</v>
      </c>
      <c r="D191" s="1141" t="s">
        <v>1100</v>
      </c>
      <c r="E191" s="1141" t="s">
        <v>406</v>
      </c>
      <c r="F191" s="1141" t="s">
        <v>1175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1190</v>
      </c>
      <c r="D192" s="1145" t="s">
        <v>1100</v>
      </c>
      <c r="E192" s="1145" t="s">
        <v>406</v>
      </c>
      <c r="F192" s="1145" t="s">
        <v>1176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1191</v>
      </c>
      <c r="D193" s="1148" t="s">
        <v>1100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1209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1192</v>
      </c>
      <c r="D195" s="1141" t="s">
        <v>1100</v>
      </c>
      <c r="E195" s="1141" t="s">
        <v>407</v>
      </c>
      <c r="F195" s="1141" t="s">
        <v>1171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1192</v>
      </c>
      <c r="D196" s="1143" t="s">
        <v>1100</v>
      </c>
      <c r="E196" s="1143" t="s">
        <v>407</v>
      </c>
      <c r="F196" s="1143" t="s">
        <v>1172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1192</v>
      </c>
      <c r="D197" s="1141" t="s">
        <v>1100</v>
      </c>
      <c r="E197" s="1141" t="s">
        <v>407</v>
      </c>
      <c r="F197" s="1141" t="s">
        <v>1173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1192</v>
      </c>
      <c r="D198" s="1143" t="s">
        <v>1100</v>
      </c>
      <c r="E198" s="1143" t="s">
        <v>407</v>
      </c>
      <c r="F198" s="1143" t="s">
        <v>1174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1192</v>
      </c>
      <c r="D199" s="1141" t="s">
        <v>1100</v>
      </c>
      <c r="E199" s="1141" t="s">
        <v>407</v>
      </c>
      <c r="F199" s="1141" t="s">
        <v>1175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1192</v>
      </c>
      <c r="D200" s="1145" t="s">
        <v>1100</v>
      </c>
      <c r="E200" s="1145" t="s">
        <v>407</v>
      </c>
      <c r="F200" s="1145" t="s">
        <v>1176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1193</v>
      </c>
      <c r="D201" s="1148" t="s">
        <v>1100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1210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1194</v>
      </c>
      <c r="D203" s="1141" t="s">
        <v>1100</v>
      </c>
      <c r="E203" s="1152" t="s">
        <v>1160</v>
      </c>
      <c r="F203" s="1141" t="s">
        <v>1171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1194</v>
      </c>
      <c r="D204" s="1143" t="s">
        <v>1100</v>
      </c>
      <c r="E204" s="1152" t="s">
        <v>1160</v>
      </c>
      <c r="F204" s="1143" t="s">
        <v>1172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1194</v>
      </c>
      <c r="D205" s="1141" t="s">
        <v>1100</v>
      </c>
      <c r="E205" s="1152" t="s">
        <v>1160</v>
      </c>
      <c r="F205" s="1141" t="s">
        <v>1173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1194</v>
      </c>
      <c r="D206" s="1143" t="s">
        <v>1100</v>
      </c>
      <c r="E206" s="1152" t="s">
        <v>1160</v>
      </c>
      <c r="F206" s="1143" t="s">
        <v>1174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1194</v>
      </c>
      <c r="D207" s="1141" t="s">
        <v>1100</v>
      </c>
      <c r="E207" s="1152" t="s">
        <v>1160</v>
      </c>
      <c r="F207" s="1141" t="s">
        <v>1175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1194</v>
      </c>
      <c r="D208" s="1145" t="s">
        <v>1100</v>
      </c>
      <c r="E208" s="1152" t="s">
        <v>1160</v>
      </c>
      <c r="F208" s="1145" t="s">
        <v>1176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1195</v>
      </c>
      <c r="D209" s="1148" t="s">
        <v>1100</v>
      </c>
      <c r="E209" s="1152" t="s">
        <v>1160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1211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1196</v>
      </c>
      <c r="D211" s="1141" t="s">
        <v>1100</v>
      </c>
      <c r="E211" s="1141" t="s">
        <v>843</v>
      </c>
      <c r="F211" s="1141" t="s">
        <v>1171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1196</v>
      </c>
      <c r="D212" s="1143" t="s">
        <v>1100</v>
      </c>
      <c r="E212" s="1143" t="s">
        <v>843</v>
      </c>
      <c r="F212" s="1143" t="s">
        <v>1172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1196</v>
      </c>
      <c r="D213" s="1141" t="s">
        <v>1100</v>
      </c>
      <c r="E213" s="1141" t="s">
        <v>843</v>
      </c>
      <c r="F213" s="1141" t="s">
        <v>1173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1196</v>
      </c>
      <c r="D214" s="1143" t="s">
        <v>1100</v>
      </c>
      <c r="E214" s="1143" t="s">
        <v>843</v>
      </c>
      <c r="F214" s="1143" t="s">
        <v>1174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1196</v>
      </c>
      <c r="D215" s="1141" t="s">
        <v>1100</v>
      </c>
      <c r="E215" s="1141" t="s">
        <v>843</v>
      </c>
      <c r="F215" s="1141" t="s">
        <v>1175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1196</v>
      </c>
      <c r="D216" s="1145" t="s">
        <v>1100</v>
      </c>
      <c r="E216" s="1145" t="s">
        <v>843</v>
      </c>
      <c r="F216" s="1145" t="s">
        <v>1176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1197</v>
      </c>
      <c r="D217" s="1148" t="s">
        <v>1100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1212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1198</v>
      </c>
      <c r="D219" s="1141" t="s">
        <v>1100</v>
      </c>
      <c r="E219" s="1141" t="s">
        <v>1199</v>
      </c>
      <c r="F219" s="1141" t="s">
        <v>1171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1198</v>
      </c>
      <c r="D220" s="1143" t="s">
        <v>1100</v>
      </c>
      <c r="E220" s="1143" t="s">
        <v>1199</v>
      </c>
      <c r="F220" s="1143" t="s">
        <v>1172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1198</v>
      </c>
      <c r="D221" s="1141" t="s">
        <v>1100</v>
      </c>
      <c r="E221" s="1141" t="s">
        <v>1199</v>
      </c>
      <c r="F221" s="1141" t="s">
        <v>1173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1198</v>
      </c>
      <c r="D222" s="1143" t="s">
        <v>1100</v>
      </c>
      <c r="E222" s="1143" t="s">
        <v>1199</v>
      </c>
      <c r="F222" s="1143" t="s">
        <v>1174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1198</v>
      </c>
      <c r="D223" s="1141" t="s">
        <v>1100</v>
      </c>
      <c r="E223" s="1141" t="s">
        <v>1199</v>
      </c>
      <c r="F223" s="1141" t="s">
        <v>1175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1198</v>
      </c>
      <c r="D224" s="1145" t="s">
        <v>1100</v>
      </c>
      <c r="E224" s="1145" t="s">
        <v>1199</v>
      </c>
      <c r="F224" s="1145" t="s">
        <v>1176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1200</v>
      </c>
      <c r="D225" s="1148" t="s">
        <v>1100</v>
      </c>
      <c r="E225" s="1148" t="s">
        <v>1199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1213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1201</v>
      </c>
      <c r="D227" s="1148" t="s">
        <v>1100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topLeftCell="S86" zoomScale="70" zoomScaleNormal="70" workbookViewId="0">
      <selection activeCell="AN114" sqref="AN114"/>
    </sheetView>
  </sheetViews>
  <sheetFormatPr defaultRowHeight="12.75"/>
  <cols>
    <col min="1" max="2" width="9.140625" style="1171"/>
    <col min="3" max="3" width="23.425781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6" t="s">
        <v>1214</v>
      </c>
      <c r="C6" s="1146" t="s">
        <v>1216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1" t="s">
        <v>1265</v>
      </c>
      <c r="C7" s="1141" t="s">
        <v>1229</v>
      </c>
      <c r="D7" s="1141" t="s">
        <v>1100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3" t="s">
        <v>56</v>
      </c>
      <c r="C8" s="1143" t="s">
        <v>1229</v>
      </c>
      <c r="D8" s="1143" t="s">
        <v>1100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1" t="s">
        <v>58</v>
      </c>
      <c r="C9" s="1141" t="s">
        <v>1229</v>
      </c>
      <c r="D9" s="1141" t="s">
        <v>1100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3" t="s">
        <v>60</v>
      </c>
      <c r="C10" s="1143" t="s">
        <v>1229</v>
      </c>
      <c r="D10" s="1143" t="s">
        <v>1100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1" t="s">
        <v>62</v>
      </c>
      <c r="C11" s="1141" t="s">
        <v>1229</v>
      </c>
      <c r="D11" s="1141" t="s">
        <v>1100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5" t="s">
        <v>64</v>
      </c>
      <c r="C12" s="1145" t="s">
        <v>1229</v>
      </c>
      <c r="D12" s="1145" t="s">
        <v>1100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1169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5" t="s">
        <v>1081</v>
      </c>
      <c r="C13" s="1145" t="s">
        <v>1229</v>
      </c>
      <c r="D13" s="1145" t="s">
        <v>1100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1113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2"/>
      <c r="C14" s="1172" t="s">
        <v>1236</v>
      </c>
      <c r="D14" s="1172" t="s">
        <v>1100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1113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B15" s="1144"/>
      <c r="C15" s="1144" t="s">
        <v>1217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B16" s="1141" t="s">
        <v>1265</v>
      </c>
      <c r="C16" s="1141" t="s">
        <v>1237</v>
      </c>
      <c r="D16" s="1141" t="s">
        <v>1100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2:65">
      <c r="B17" s="1143" t="s">
        <v>56</v>
      </c>
      <c r="C17" s="1143" t="s">
        <v>1237</v>
      </c>
      <c r="D17" s="1143" t="s">
        <v>1100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2:65">
      <c r="B18" s="1141" t="s">
        <v>58</v>
      </c>
      <c r="C18" s="1141" t="s">
        <v>1237</v>
      </c>
      <c r="D18" s="1141" t="s">
        <v>1100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2:65" ht="15">
      <c r="B19" s="1143" t="s">
        <v>60</v>
      </c>
      <c r="C19" s="1143" t="s">
        <v>1237</v>
      </c>
      <c r="D19" s="1143" t="s">
        <v>1100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2:65" ht="15">
      <c r="B20" s="1141" t="s">
        <v>62</v>
      </c>
      <c r="C20" s="1141" t="s">
        <v>1237</v>
      </c>
      <c r="D20" s="1141" t="s">
        <v>1100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1169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5" t="s">
        <v>64</v>
      </c>
      <c r="C21" s="1145" t="s">
        <v>1237</v>
      </c>
      <c r="D21" s="1145" t="s">
        <v>1100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1113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5" t="s">
        <v>1081</v>
      </c>
      <c r="C22" s="1145" t="s">
        <v>1237</v>
      </c>
      <c r="D22" s="1145" t="s">
        <v>1100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2"/>
      <c r="C23" s="1172" t="s">
        <v>1238</v>
      </c>
      <c r="D23" s="1172" t="s">
        <v>1100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2:65" ht="15">
      <c r="B24" s="1144"/>
      <c r="C24" s="1144" t="s">
        <v>1218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2:65">
      <c r="B25" s="1141" t="s">
        <v>1265</v>
      </c>
      <c r="C25" s="1141" t="s">
        <v>1239</v>
      </c>
      <c r="D25" s="1141" t="s">
        <v>1100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1137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2:65">
      <c r="B26" s="1143" t="s">
        <v>56</v>
      </c>
      <c r="C26" s="1143" t="s">
        <v>1239</v>
      </c>
      <c r="D26" s="1143" t="s">
        <v>1100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1137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2:65" ht="15">
      <c r="B27" s="1141" t="s">
        <v>58</v>
      </c>
      <c r="C27" s="1141" t="s">
        <v>1239</v>
      </c>
      <c r="D27" s="1141" t="s">
        <v>1100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2:65" ht="15">
      <c r="B28" s="1143" t="s">
        <v>60</v>
      </c>
      <c r="C28" s="1143" t="s">
        <v>1239</v>
      </c>
      <c r="D28" s="1143" t="s">
        <v>1100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1169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1137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2:65" ht="15">
      <c r="B29" s="1141" t="s">
        <v>62</v>
      </c>
      <c r="C29" s="1141" t="s">
        <v>1239</v>
      </c>
      <c r="D29" s="1141" t="s">
        <v>1100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1113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1137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5" t="s">
        <v>64</v>
      </c>
      <c r="C30" s="1145" t="s">
        <v>1239</v>
      </c>
      <c r="D30" s="1145" t="s">
        <v>1100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1137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5" t="s">
        <v>1081</v>
      </c>
      <c r="C31" s="1145" t="s">
        <v>1239</v>
      </c>
      <c r="D31" s="1145" t="s">
        <v>1100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1137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2"/>
      <c r="C32" s="1172" t="s">
        <v>1240</v>
      </c>
      <c r="D32" s="1172" t="s">
        <v>1100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1137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2:65" ht="15">
      <c r="B33" s="1144"/>
      <c r="C33" s="1144" t="s">
        <v>1219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2:65">
      <c r="B34" s="1141" t="s">
        <v>1265</v>
      </c>
      <c r="C34" s="1141" t="s">
        <v>1241</v>
      </c>
      <c r="D34" s="1141" t="s">
        <v>1100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1241</v>
      </c>
      <c r="D35" s="1143" t="s">
        <v>1100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2:65" ht="15">
      <c r="B36" s="1141" t="s">
        <v>58</v>
      </c>
      <c r="C36" s="1141" t="s">
        <v>1241</v>
      </c>
      <c r="D36" s="1141" t="s">
        <v>1100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1169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2:65" ht="15">
      <c r="B37" s="1143" t="s">
        <v>60</v>
      </c>
      <c r="C37" s="1143" t="s">
        <v>1241</v>
      </c>
      <c r="D37" s="1143" t="s">
        <v>1100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1113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2:65">
      <c r="B38" s="1141" t="s">
        <v>62</v>
      </c>
      <c r="C38" s="1141" t="s">
        <v>1241</v>
      </c>
      <c r="D38" s="1141" t="s">
        <v>1100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5" t="s">
        <v>64</v>
      </c>
      <c r="C39" s="1145" t="s">
        <v>1241</v>
      </c>
      <c r="D39" s="1145" t="s">
        <v>1100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5" t="s">
        <v>1081</v>
      </c>
      <c r="C40" s="1141" t="s">
        <v>1241</v>
      </c>
      <c r="D40" s="1141" t="s">
        <v>1100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2"/>
      <c r="C41" s="1172" t="s">
        <v>1242</v>
      </c>
      <c r="D41" s="1172" t="s">
        <v>1100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2:65" ht="15">
      <c r="B42" s="1144"/>
      <c r="C42" s="1144" t="s">
        <v>1220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2:65" ht="15">
      <c r="B43" s="1141" t="s">
        <v>1265</v>
      </c>
      <c r="C43" s="1141" t="s">
        <v>1243</v>
      </c>
      <c r="D43" s="1141" t="s">
        <v>1100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2:65" ht="15">
      <c r="B44" s="1143" t="s">
        <v>56</v>
      </c>
      <c r="C44" s="1143" t="s">
        <v>1243</v>
      </c>
      <c r="D44" s="1143" t="s">
        <v>1100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1169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1243</v>
      </c>
      <c r="D45" s="1141" t="s">
        <v>1100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1113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2:65">
      <c r="B46" s="1143" t="s">
        <v>60</v>
      </c>
      <c r="C46" s="1143" t="s">
        <v>1243</v>
      </c>
      <c r="D46" s="1143" t="s">
        <v>1100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2:65">
      <c r="B47" s="1141" t="s">
        <v>62</v>
      </c>
      <c r="C47" s="1141" t="s">
        <v>1243</v>
      </c>
      <c r="D47" s="1141" t="s">
        <v>1100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5" t="s">
        <v>64</v>
      </c>
      <c r="C48" s="1145" t="s">
        <v>1243</v>
      </c>
      <c r="D48" s="1145" t="s">
        <v>1100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5" t="s">
        <v>1081</v>
      </c>
      <c r="C49" s="1145" t="s">
        <v>1243</v>
      </c>
      <c r="D49" s="1145" t="s">
        <v>1100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2"/>
      <c r="C50" s="1172" t="s">
        <v>1244</v>
      </c>
      <c r="D50" s="1172" t="s">
        <v>1100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2:65" ht="15">
      <c r="B51" s="1144"/>
      <c r="C51" s="1144" t="s">
        <v>1221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2:65" ht="15">
      <c r="B52" s="1141" t="s">
        <v>1265</v>
      </c>
      <c r="C52" s="1141" t="s">
        <v>1245</v>
      </c>
      <c r="D52" s="1141" t="s">
        <v>1100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1169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2:65" ht="15">
      <c r="B53" s="1143" t="s">
        <v>56</v>
      </c>
      <c r="C53" s="1143" t="s">
        <v>1245</v>
      </c>
      <c r="D53" s="1143" t="s">
        <v>1100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1113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2:65">
      <c r="B54" s="1141" t="s">
        <v>58</v>
      </c>
      <c r="C54" s="1141" t="s">
        <v>1245</v>
      </c>
      <c r="D54" s="1141" t="s">
        <v>1100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1245</v>
      </c>
      <c r="D55" s="1143" t="s">
        <v>1100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1138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2:65">
      <c r="B56" s="1141" t="s">
        <v>62</v>
      </c>
      <c r="C56" s="1141" t="s">
        <v>1245</v>
      </c>
      <c r="D56" s="1141" t="s">
        <v>1100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1138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5" t="s">
        <v>64</v>
      </c>
      <c r="C57" s="1145" t="s">
        <v>1245</v>
      </c>
      <c r="D57" s="1145" t="s">
        <v>1100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1138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5" t="s">
        <v>1081</v>
      </c>
      <c r="C58" s="1145" t="s">
        <v>1245</v>
      </c>
      <c r="D58" s="1145" t="s">
        <v>1100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1138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2"/>
      <c r="C59" s="1172" t="s">
        <v>1246</v>
      </c>
      <c r="D59" s="1172" t="s">
        <v>1100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2:65" ht="15">
      <c r="B60" s="1144"/>
      <c r="C60" s="1144" t="s">
        <v>1222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1138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2:65" ht="15">
      <c r="B61" s="1141" t="s">
        <v>1265</v>
      </c>
      <c r="C61" s="1141" t="s">
        <v>1247</v>
      </c>
      <c r="D61" s="1141" t="s">
        <v>1100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1113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2:65">
      <c r="B62" s="1143" t="s">
        <v>56</v>
      </c>
      <c r="C62" s="1143" t="s">
        <v>1247</v>
      </c>
      <c r="D62" s="1143" t="s">
        <v>1100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1138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2:65">
      <c r="B63" s="1141" t="s">
        <v>58</v>
      </c>
      <c r="C63" s="1141" t="s">
        <v>1247</v>
      </c>
      <c r="D63" s="1141" t="s">
        <v>1100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1138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2:65">
      <c r="B64" s="1143" t="s">
        <v>60</v>
      </c>
      <c r="C64" s="1143" t="s">
        <v>1247</v>
      </c>
      <c r="D64" s="1143" t="s">
        <v>1100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1247</v>
      </c>
      <c r="D65" s="1141" t="s">
        <v>1100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5" t="s">
        <v>64</v>
      </c>
      <c r="C66" s="1145" t="s">
        <v>1247</v>
      </c>
      <c r="D66" s="1145" t="s">
        <v>1100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5" t="s">
        <v>1081</v>
      </c>
      <c r="C67" s="1145" t="s">
        <v>1247</v>
      </c>
      <c r="D67" s="1145" t="s">
        <v>1100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2"/>
      <c r="C68" s="1172" t="s">
        <v>1248</v>
      </c>
      <c r="D68" s="1172" t="s">
        <v>1100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1169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2:65" ht="15">
      <c r="B69" s="1144"/>
      <c r="C69" s="1144" t="s">
        <v>1223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2:65">
      <c r="B70" s="1141" t="s">
        <v>1265</v>
      </c>
      <c r="C70" s="1141" t="s">
        <v>1249</v>
      </c>
      <c r="D70" s="1141" t="s">
        <v>1100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2:65">
      <c r="B71" s="1143" t="s">
        <v>56</v>
      </c>
      <c r="C71" s="1143" t="s">
        <v>1249</v>
      </c>
      <c r="D71" s="1143" t="s">
        <v>1100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2:65">
      <c r="B72" s="1141" t="s">
        <v>58</v>
      </c>
      <c r="C72" s="1141" t="s">
        <v>1249</v>
      </c>
      <c r="D72" s="1141" t="s">
        <v>1100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2:65">
      <c r="B73" s="1143" t="s">
        <v>60</v>
      </c>
      <c r="C73" s="1143" t="s">
        <v>1249</v>
      </c>
      <c r="D73" s="1143" t="s">
        <v>1100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2:65">
      <c r="B74" s="1141" t="s">
        <v>62</v>
      </c>
      <c r="C74" s="1141" t="s">
        <v>1249</v>
      </c>
      <c r="D74" s="1141" t="s">
        <v>1100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1249</v>
      </c>
      <c r="D75" s="1145" t="s">
        <v>1100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5" t="s">
        <v>1081</v>
      </c>
      <c r="C76" s="1141" t="s">
        <v>1249</v>
      </c>
      <c r="D76" s="1141" t="s">
        <v>1100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1169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1139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2"/>
      <c r="C77" s="1172" t="s">
        <v>1250</v>
      </c>
      <c r="D77" s="1172" t="s">
        <v>1100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1113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2:65" ht="15">
      <c r="B78" s="1144"/>
      <c r="C78" s="1144" t="s">
        <v>1224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2:65">
      <c r="B79" s="1141" t="s">
        <v>1265</v>
      </c>
      <c r="C79" s="1141" t="s">
        <v>1251</v>
      </c>
      <c r="D79" s="1141" t="s">
        <v>1100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1139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2:65">
      <c r="B80" s="1143" t="s">
        <v>56</v>
      </c>
      <c r="C80" s="1143" t="s">
        <v>1251</v>
      </c>
      <c r="D80" s="1143" t="s">
        <v>1100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1139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2:65">
      <c r="B81" s="1141" t="s">
        <v>58</v>
      </c>
      <c r="C81" s="1141" t="s">
        <v>1251</v>
      </c>
      <c r="D81" s="1141" t="s">
        <v>1100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1139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2:65">
      <c r="B82" s="1143" t="s">
        <v>60</v>
      </c>
      <c r="C82" s="1143" t="s">
        <v>1251</v>
      </c>
      <c r="D82" s="1143" t="s">
        <v>1100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1139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2:65" ht="15">
      <c r="B83" s="1141" t="s">
        <v>62</v>
      </c>
      <c r="C83" s="1141" t="s">
        <v>1251</v>
      </c>
      <c r="D83" s="1141" t="s">
        <v>1100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5" t="s">
        <v>64</v>
      </c>
      <c r="C84" s="1145" t="s">
        <v>1251</v>
      </c>
      <c r="D84" s="1145" t="s">
        <v>1100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1169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1251</v>
      </c>
      <c r="D85" s="1145" t="s">
        <v>1100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1113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2"/>
      <c r="C86" s="1172" t="s">
        <v>1252</v>
      </c>
      <c r="D86" s="1172" t="s">
        <v>1100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2:65" ht="15">
      <c r="B87" s="1144"/>
      <c r="C87" s="1144" t="s">
        <v>1225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2:65">
      <c r="B88" s="1141" t="s">
        <v>1265</v>
      </c>
      <c r="C88" s="1141" t="s">
        <v>1253</v>
      </c>
      <c r="D88" s="1141" t="s">
        <v>1100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2:65">
      <c r="B89" s="1143" t="s">
        <v>56</v>
      </c>
      <c r="C89" s="1143" t="s">
        <v>1253</v>
      </c>
      <c r="D89" s="1143" t="s">
        <v>1100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2:65">
      <c r="B90" s="1141" t="s">
        <v>58</v>
      </c>
      <c r="C90" s="1141" t="s">
        <v>1253</v>
      </c>
      <c r="D90" s="1141" t="s">
        <v>1100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2:65" ht="15">
      <c r="B91" s="1143" t="s">
        <v>60</v>
      </c>
      <c r="C91" s="1143" t="s">
        <v>1253</v>
      </c>
      <c r="D91" s="1143" t="s">
        <v>1100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2:65" ht="15">
      <c r="B92" s="1141" t="s">
        <v>62</v>
      </c>
      <c r="C92" s="1141" t="s">
        <v>1253</v>
      </c>
      <c r="D92" s="1141" t="s">
        <v>1100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1169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5" t="s">
        <v>64</v>
      </c>
      <c r="C93" s="1145" t="s">
        <v>1253</v>
      </c>
      <c r="D93" s="1145" t="s">
        <v>1100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1113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5" t="s">
        <v>1081</v>
      </c>
      <c r="C94" s="1141" t="s">
        <v>1253</v>
      </c>
      <c r="D94" s="1141" t="s">
        <v>1100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1254</v>
      </c>
      <c r="D95" s="1172" t="s">
        <v>1100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1140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2:65" ht="15">
      <c r="B96" s="1144"/>
      <c r="C96" s="1144" t="s">
        <v>1226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2:65">
      <c r="B97" s="1141" t="s">
        <v>1265</v>
      </c>
      <c r="C97" s="1141" t="s">
        <v>1255</v>
      </c>
      <c r="D97" s="1141" t="s">
        <v>1100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1140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2:65">
      <c r="B98" s="1143" t="s">
        <v>56</v>
      </c>
      <c r="C98" s="1143" t="s">
        <v>1255</v>
      </c>
      <c r="D98" s="1143" t="s">
        <v>1100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1140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2:65" ht="15">
      <c r="B99" s="1141" t="s">
        <v>58</v>
      </c>
      <c r="C99" s="1141" t="s">
        <v>1255</v>
      </c>
      <c r="D99" s="1141" t="s">
        <v>1100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2:65" ht="15">
      <c r="B100" s="1143" t="s">
        <v>60</v>
      </c>
      <c r="C100" s="1143" t="s">
        <v>1255</v>
      </c>
      <c r="D100" s="1143" t="s">
        <v>1100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1169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1140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2:65" ht="15">
      <c r="B101" s="1141" t="s">
        <v>62</v>
      </c>
      <c r="C101" s="1141" t="s">
        <v>1255</v>
      </c>
      <c r="D101" s="1141" t="s">
        <v>1100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1113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1140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5" t="s">
        <v>64</v>
      </c>
      <c r="C102" s="1145" t="s">
        <v>1255</v>
      </c>
      <c r="D102" s="1145" t="s">
        <v>1100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5" t="s">
        <v>1081</v>
      </c>
      <c r="C103" s="1143" t="s">
        <v>1255</v>
      </c>
      <c r="D103" s="1143" t="s">
        <v>1100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1113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1140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2"/>
      <c r="C104" s="1172" t="s">
        <v>1256</v>
      </c>
      <c r="D104" s="1172" t="s">
        <v>1100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2:65" ht="15">
      <c r="B105" s="1144"/>
      <c r="C105" s="1144" t="s">
        <v>1227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LEFT(SETUP!$B$3,1)&amp;"-"&amp;SETUP!$B$52&amp;"_"&amp;RIGHT(COMM!$O$32,3)&amp;"_HET"&amp;"_"&amp;SETUP!$B$66</f>
        <v>R-SH_Det_HET_X0</v>
      </c>
      <c r="D106" s="1141" t="s">
        <v>1100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2:65" ht="15" customHeight="1">
      <c r="B107" s="1143" t="s">
        <v>56</v>
      </c>
      <c r="C107" s="1143" t="str">
        <f>LEFT(SETUP!$B$3,1)&amp;"-"&amp;SETUP!$B$52&amp;"_"&amp;RIGHT(COMM!$O$32,3)&amp;"_HET"&amp;"_"&amp;SETUP!$B$66</f>
        <v>R-SH_Det_HET_X0</v>
      </c>
      <c r="D107" s="1143" t="s">
        <v>1100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2:65">
      <c r="B108" s="1141" t="s">
        <v>58</v>
      </c>
      <c r="C108" s="1141" t="str">
        <f>LEFT(SETUP!$B$3,1)&amp;"-"&amp;SETUP!$B$52&amp;"_"&amp;RIGHT(COMM!$O$32,3)&amp;"_HET"&amp;"_"&amp;SETUP!$B$66</f>
        <v>R-SH_Det_HET_X0</v>
      </c>
      <c r="D108" s="1141" t="s">
        <v>1100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2:65">
      <c r="B109" s="1143" t="s">
        <v>60</v>
      </c>
      <c r="C109" s="1143" t="str">
        <f>LEFT(SETUP!$B$3,1)&amp;"-"&amp;SETUP!$B$52&amp;"_"&amp;RIGHT(COMM!$O$32,3)&amp;"_HET"&amp;"_"&amp;SETUP!$B$66</f>
        <v>R-SH_Det_HET_X0</v>
      </c>
      <c r="D109" s="1143" t="s">
        <v>1100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2:65">
      <c r="B110" s="1141" t="s">
        <v>62</v>
      </c>
      <c r="C110" s="1141" t="str">
        <f>LEFT(SETUP!$B$3,1)&amp;"-"&amp;SETUP!$B$52&amp;"_"&amp;RIGHT(COMM!$O$32,3)&amp;"_HET"&amp;"_"&amp;SETUP!$B$66</f>
        <v>R-SH_Det_HET_X0</v>
      </c>
      <c r="D110" s="1141" t="s">
        <v>1100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  <c r="AM110" s="1203"/>
    </row>
    <row r="111" spans="2:65" ht="13.5" thickBot="1">
      <c r="B111" s="1145" t="s">
        <v>64</v>
      </c>
      <c r="C111" s="1145" t="str">
        <f>LEFT(SETUP!$B$3,1)&amp;"-"&amp;SETUP!$B$52&amp;"_"&amp;RIGHT(COMM!$O$32,3)&amp;"_HET"&amp;"_"&amp;SETUP!$B$66</f>
        <v>R-SH_Det_HET_X0</v>
      </c>
      <c r="D111" s="1145" t="s">
        <v>1100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  <c r="AM111" s="1203"/>
    </row>
    <row r="112" spans="2:65" ht="13.5" thickBot="1">
      <c r="B112" s="1145" t="s">
        <v>1081</v>
      </c>
      <c r="C112" s="1141" t="str">
        <f>LEFT(SETUP!$B$3,1)&amp;"-"&amp;SETUP!$B$52&amp;"_"&amp;RIGHT(COMM!$O$32,3)&amp;"_HET"&amp;"_"&amp;SETUP!$B$66</f>
        <v>R-SH_Det_HET_X0</v>
      </c>
      <c r="D112" s="1141" t="s">
        <v>1100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  <c r="AM112" s="1203"/>
      <c r="AN112" s="58" t="s">
        <v>657</v>
      </c>
    </row>
    <row r="113" spans="2:45" ht="13.5" thickBot="1">
      <c r="B113" s="1172"/>
      <c r="C113" s="1172" t="str">
        <f>LEFT(SETUP!$B$3,1)&amp;"-"&amp;SETUP!$B$54&amp;"_"&amp;RIGHT(COMM!$O$32,3)&amp;"_HET"&amp;"_"&amp;SETUP!$B$66</f>
        <v>R-WH_Det_HET_X0</v>
      </c>
      <c r="D113" s="1172" t="s">
        <v>1100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  <c r="AM113" s="1203"/>
      <c r="AN113" s="58" t="s">
        <v>1277</v>
      </c>
      <c r="AO113" s="58" t="s">
        <v>1278</v>
      </c>
      <c r="AP113" s="58" t="s">
        <v>1279</v>
      </c>
      <c r="AQ113" s="58" t="s">
        <v>1280</v>
      </c>
      <c r="AS113" s="1206" t="s">
        <v>1281</v>
      </c>
    </row>
    <row r="114" spans="2:45" ht="15.75" thickBot="1">
      <c r="B114" s="1144"/>
      <c r="C114" s="1144" t="s">
        <v>1228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  <c r="AM114" s="1203"/>
      <c r="AN114" s="1171">
        <v>2.7299999999999998E-3</v>
      </c>
      <c r="AO114" s="1171">
        <v>0.4904</v>
      </c>
      <c r="AP114" s="1171">
        <v>3.0000000000000001E-3</v>
      </c>
      <c r="AQ114" s="1171">
        <v>18.12</v>
      </c>
      <c r="AS114" s="1171">
        <f>AN114/AQ114/AP114</f>
        <v>5.0220750551876372E-2</v>
      </c>
    </row>
    <row r="115" spans="2:45" ht="13.5" thickBot="1">
      <c r="B115" s="1172"/>
      <c r="C115" s="1172" t="s">
        <v>1260</v>
      </c>
      <c r="D115" s="1172" t="s">
        <v>1100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  <c r="AM115" s="1203"/>
      <c r="AO115" s="1171">
        <v>0.245</v>
      </c>
    </row>
    <row r="116" spans="2:45">
      <c r="B116" s="1202"/>
      <c r="C116" s="1196" t="s">
        <v>1272</v>
      </c>
      <c r="D116" s="1193" t="s">
        <v>1100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  <c r="AM116" s="1203"/>
    </row>
    <row r="117" spans="2:45">
      <c r="B117" s="1202"/>
      <c r="C117" s="1196" t="s">
        <v>1273</v>
      </c>
      <c r="D117" s="1193" t="s">
        <v>1100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  <c r="AM117" s="1203"/>
    </row>
    <row r="118" spans="2:45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M118" s="1203"/>
    </row>
    <row r="119" spans="2:45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  <c r="AM119" s="1203"/>
    </row>
    <row r="120" spans="2:45" ht="15">
      <c r="C120" s="1328" t="s">
        <v>1167</v>
      </c>
      <c r="D120" s="1328"/>
      <c r="E120" s="1144" t="s">
        <v>1163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2:45">
      <c r="C121" s="1328"/>
      <c r="D121" s="1328"/>
      <c r="E121" s="1143" t="s">
        <v>1164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2:45" ht="15">
      <c r="C122" s="1328"/>
      <c r="D122" s="1328"/>
      <c r="E122" s="1166" t="s">
        <v>1165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2:45" ht="15">
      <c r="C123" s="1328" t="s">
        <v>1168</v>
      </c>
      <c r="D123" s="1328"/>
      <c r="E123" s="1144" t="s">
        <v>1163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2:45">
      <c r="C124" s="1328"/>
      <c r="D124" s="1328"/>
      <c r="E124" s="1143" t="s">
        <v>1164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2:45" ht="15">
      <c r="C125" s="1328"/>
      <c r="D125" s="1328"/>
      <c r="E125" s="1166" t="s">
        <v>1165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2:45" ht="15">
      <c r="C127" s="1327" t="s">
        <v>1114</v>
      </c>
      <c r="D127" s="1327"/>
      <c r="E127" s="1327"/>
      <c r="F127" s="1327"/>
      <c r="G127" s="1327"/>
      <c r="H127" s="1327"/>
    </row>
    <row r="128" spans="2:45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1261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1229</v>
      </c>
      <c r="D130" s="1141" t="s">
        <v>1100</v>
      </c>
      <c r="E130" s="1141" t="s">
        <v>840</v>
      </c>
      <c r="F130" s="1141" t="s">
        <v>1230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1229</v>
      </c>
      <c r="D131" s="1143" t="s">
        <v>1100</v>
      </c>
      <c r="E131" s="1143" t="s">
        <v>840</v>
      </c>
      <c r="F131" s="1143" t="s">
        <v>1231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1229</v>
      </c>
      <c r="D132" s="1141" t="s">
        <v>1100</v>
      </c>
      <c r="E132" s="1141" t="s">
        <v>840</v>
      </c>
      <c r="F132" s="1141" t="s">
        <v>1232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1229</v>
      </c>
      <c r="D133" s="1143" t="s">
        <v>1100</v>
      </c>
      <c r="E133" s="1143" t="s">
        <v>840</v>
      </c>
      <c r="F133" s="1143" t="s">
        <v>1233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1229</v>
      </c>
      <c r="D134" s="1141" t="s">
        <v>1100</v>
      </c>
      <c r="E134" s="1141" t="s">
        <v>840</v>
      </c>
      <c r="F134" s="1141" t="s">
        <v>1234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1229</v>
      </c>
      <c r="D135" s="1145" t="s">
        <v>1100</v>
      </c>
      <c r="E135" s="1145" t="s">
        <v>840</v>
      </c>
      <c r="F135" s="1145" t="s">
        <v>1235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1236</v>
      </c>
      <c r="D136" s="1148" t="s">
        <v>1100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1217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1237</v>
      </c>
      <c r="D138" s="1141" t="s">
        <v>1100</v>
      </c>
      <c r="E138" s="1141" t="s">
        <v>839</v>
      </c>
      <c r="F138" s="1141" t="s">
        <v>1230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1237</v>
      </c>
      <c r="D139" s="1143" t="s">
        <v>1100</v>
      </c>
      <c r="E139" s="1143" t="s">
        <v>839</v>
      </c>
      <c r="F139" s="1143" t="s">
        <v>1231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1237</v>
      </c>
      <c r="D140" s="1141" t="s">
        <v>1100</v>
      </c>
      <c r="E140" s="1141" t="s">
        <v>839</v>
      </c>
      <c r="F140" s="1141" t="s">
        <v>1232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1237</v>
      </c>
      <c r="D141" s="1143" t="s">
        <v>1100</v>
      </c>
      <c r="E141" s="1143" t="s">
        <v>839</v>
      </c>
      <c r="F141" s="1143" t="s">
        <v>1233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1237</v>
      </c>
      <c r="D142" s="1141" t="s">
        <v>1100</v>
      </c>
      <c r="E142" s="1141" t="s">
        <v>839</v>
      </c>
      <c r="F142" s="1141" t="s">
        <v>1234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1237</v>
      </c>
      <c r="D143" s="1145" t="s">
        <v>1100</v>
      </c>
      <c r="E143" s="1145" t="s">
        <v>839</v>
      </c>
      <c r="F143" s="1145" t="s">
        <v>1235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1238</v>
      </c>
      <c r="D144" s="1148" t="s">
        <v>1100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1218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1239</v>
      </c>
      <c r="D146" s="1141" t="s">
        <v>1100</v>
      </c>
      <c r="E146" s="1141" t="s">
        <v>837</v>
      </c>
      <c r="F146" s="1141" t="s">
        <v>1230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1239</v>
      </c>
      <c r="D147" s="1143" t="s">
        <v>1100</v>
      </c>
      <c r="E147" s="1143" t="s">
        <v>837</v>
      </c>
      <c r="F147" s="1143" t="s">
        <v>1231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1239</v>
      </c>
      <c r="D148" s="1141" t="s">
        <v>1100</v>
      </c>
      <c r="E148" s="1141" t="s">
        <v>837</v>
      </c>
      <c r="F148" s="1141" t="s">
        <v>1232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1239</v>
      </c>
      <c r="D149" s="1143" t="s">
        <v>1100</v>
      </c>
      <c r="E149" s="1143" t="s">
        <v>837</v>
      </c>
      <c r="F149" s="1143" t="s">
        <v>1233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1239</v>
      </c>
      <c r="D150" s="1141" t="s">
        <v>1100</v>
      </c>
      <c r="E150" s="1141" t="s">
        <v>837</v>
      </c>
      <c r="F150" s="1141" t="s">
        <v>1234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1239</v>
      </c>
      <c r="D151" s="1145" t="s">
        <v>1100</v>
      </c>
      <c r="E151" s="1145" t="s">
        <v>837</v>
      </c>
      <c r="F151" s="1145" t="s">
        <v>1235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1240</v>
      </c>
      <c r="D152" s="1148" t="s">
        <v>1100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1219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1241</v>
      </c>
      <c r="D154" s="1141" t="s">
        <v>1100</v>
      </c>
      <c r="E154" s="1141" t="s">
        <v>836</v>
      </c>
      <c r="F154" s="1141" t="s">
        <v>1230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1241</v>
      </c>
      <c r="D155" s="1143" t="s">
        <v>1100</v>
      </c>
      <c r="E155" s="1143" t="s">
        <v>836</v>
      </c>
      <c r="F155" s="1143" t="s">
        <v>1231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1241</v>
      </c>
      <c r="D156" s="1141" t="s">
        <v>1100</v>
      </c>
      <c r="E156" s="1141" t="s">
        <v>836</v>
      </c>
      <c r="F156" s="1141" t="s">
        <v>1232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1241</v>
      </c>
      <c r="D157" s="1143" t="s">
        <v>1100</v>
      </c>
      <c r="E157" s="1143" t="s">
        <v>836</v>
      </c>
      <c r="F157" s="1143" t="s">
        <v>1233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1241</v>
      </c>
      <c r="D158" s="1141" t="s">
        <v>1100</v>
      </c>
      <c r="E158" s="1141" t="s">
        <v>836</v>
      </c>
      <c r="F158" s="1141" t="s">
        <v>1234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1241</v>
      </c>
      <c r="D159" s="1145" t="s">
        <v>1100</v>
      </c>
      <c r="E159" s="1145" t="s">
        <v>836</v>
      </c>
      <c r="F159" s="1145" t="s">
        <v>1235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1242</v>
      </c>
      <c r="D160" s="1148" t="s">
        <v>1100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1220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1243</v>
      </c>
      <c r="D162" s="1141" t="s">
        <v>1100</v>
      </c>
      <c r="E162" s="1141" t="s">
        <v>838</v>
      </c>
      <c r="F162" s="1141" t="s">
        <v>1230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1243</v>
      </c>
      <c r="D163" s="1143" t="s">
        <v>1100</v>
      </c>
      <c r="E163" s="1143" t="s">
        <v>838</v>
      </c>
      <c r="F163" s="1143" t="s">
        <v>1231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1243</v>
      </c>
      <c r="D164" s="1141" t="s">
        <v>1100</v>
      </c>
      <c r="E164" s="1141" t="s">
        <v>838</v>
      </c>
      <c r="F164" s="1141" t="s">
        <v>1232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1243</v>
      </c>
      <c r="D165" s="1143" t="s">
        <v>1100</v>
      </c>
      <c r="E165" s="1143" t="s">
        <v>838</v>
      </c>
      <c r="F165" s="1143" t="s">
        <v>1233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1243</v>
      </c>
      <c r="D166" s="1141" t="s">
        <v>1100</v>
      </c>
      <c r="E166" s="1141" t="s">
        <v>838</v>
      </c>
      <c r="F166" s="1141" t="s">
        <v>1234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1243</v>
      </c>
      <c r="D167" s="1145" t="s">
        <v>1100</v>
      </c>
      <c r="E167" s="1145" t="s">
        <v>838</v>
      </c>
      <c r="F167" s="1145" t="s">
        <v>1235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1244</v>
      </c>
      <c r="D168" s="1148" t="s">
        <v>1100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1221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1245</v>
      </c>
      <c r="D170" s="1141" t="s">
        <v>1100</v>
      </c>
      <c r="E170" s="1141" t="s">
        <v>841</v>
      </c>
      <c r="F170" s="1141" t="s">
        <v>1230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1245</v>
      </c>
      <c r="D171" s="1143" t="s">
        <v>1100</v>
      </c>
      <c r="E171" s="1143" t="s">
        <v>841</v>
      </c>
      <c r="F171" s="1143" t="s">
        <v>1231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1245</v>
      </c>
      <c r="D172" s="1141" t="s">
        <v>1100</v>
      </c>
      <c r="E172" s="1141" t="s">
        <v>841</v>
      </c>
      <c r="F172" s="1141" t="s">
        <v>1232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1245</v>
      </c>
      <c r="D173" s="1143" t="s">
        <v>1100</v>
      </c>
      <c r="E173" s="1143" t="s">
        <v>841</v>
      </c>
      <c r="F173" s="1143" t="s">
        <v>1233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1245</v>
      </c>
      <c r="D174" s="1141" t="s">
        <v>1100</v>
      </c>
      <c r="E174" s="1141" t="s">
        <v>841</v>
      </c>
      <c r="F174" s="1141" t="s">
        <v>1234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1245</v>
      </c>
      <c r="D175" s="1145" t="s">
        <v>1100</v>
      </c>
      <c r="E175" s="1145" t="s">
        <v>841</v>
      </c>
      <c r="F175" s="1145" t="s">
        <v>1235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1246</v>
      </c>
      <c r="D176" s="1148" t="s">
        <v>1100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1222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1247</v>
      </c>
      <c r="D178" s="1141" t="s">
        <v>1100</v>
      </c>
      <c r="E178" s="1141" t="s">
        <v>406</v>
      </c>
      <c r="F178" s="1141" t="s">
        <v>1230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1247</v>
      </c>
      <c r="D179" s="1143" t="s">
        <v>1100</v>
      </c>
      <c r="E179" s="1143" t="s">
        <v>406</v>
      </c>
      <c r="F179" s="1143" t="s">
        <v>1231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1247</v>
      </c>
      <c r="D180" s="1141" t="s">
        <v>1100</v>
      </c>
      <c r="E180" s="1141" t="s">
        <v>406</v>
      </c>
      <c r="F180" s="1141" t="s">
        <v>1232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1247</v>
      </c>
      <c r="D181" s="1143" t="s">
        <v>1100</v>
      </c>
      <c r="E181" s="1143" t="s">
        <v>406</v>
      </c>
      <c r="F181" s="1143" t="s">
        <v>1233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1247</v>
      </c>
      <c r="D182" s="1141" t="s">
        <v>1100</v>
      </c>
      <c r="E182" s="1141" t="s">
        <v>406</v>
      </c>
      <c r="F182" s="1141" t="s">
        <v>1234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1247</v>
      </c>
      <c r="D183" s="1145" t="s">
        <v>1100</v>
      </c>
      <c r="E183" s="1145" t="s">
        <v>406</v>
      </c>
      <c r="F183" s="1145" t="s">
        <v>1235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1248</v>
      </c>
      <c r="D184" s="1148" t="s">
        <v>1100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1223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1249</v>
      </c>
      <c r="D186" s="1141" t="s">
        <v>1100</v>
      </c>
      <c r="E186" s="1141" t="s">
        <v>406</v>
      </c>
      <c r="F186" s="1141" t="s">
        <v>1230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1249</v>
      </c>
      <c r="D187" s="1143" t="s">
        <v>1100</v>
      </c>
      <c r="E187" s="1143" t="s">
        <v>406</v>
      </c>
      <c r="F187" s="1143" t="s">
        <v>1231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1249</v>
      </c>
      <c r="D188" s="1141" t="s">
        <v>1100</v>
      </c>
      <c r="E188" s="1141" t="s">
        <v>406</v>
      </c>
      <c r="F188" s="1141" t="s">
        <v>1232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1249</v>
      </c>
      <c r="D189" s="1143" t="s">
        <v>1100</v>
      </c>
      <c r="E189" s="1143" t="s">
        <v>406</v>
      </c>
      <c r="F189" s="1143" t="s">
        <v>1233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1249</v>
      </c>
      <c r="D190" s="1141" t="s">
        <v>1100</v>
      </c>
      <c r="E190" s="1141" t="s">
        <v>406</v>
      </c>
      <c r="F190" s="1141" t="s">
        <v>1234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1249</v>
      </c>
      <c r="D191" s="1145" t="s">
        <v>1100</v>
      </c>
      <c r="E191" s="1145" t="s">
        <v>406</v>
      </c>
      <c r="F191" s="1145" t="s">
        <v>1235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1250</v>
      </c>
      <c r="D192" s="1148" t="s">
        <v>1100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1224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1251</v>
      </c>
      <c r="D194" s="1141" t="s">
        <v>1100</v>
      </c>
      <c r="E194" s="1141" t="s">
        <v>407</v>
      </c>
      <c r="F194" s="1141" t="s">
        <v>1230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1251</v>
      </c>
      <c r="D195" s="1143" t="s">
        <v>1100</v>
      </c>
      <c r="E195" s="1143" t="s">
        <v>407</v>
      </c>
      <c r="F195" s="1143" t="s">
        <v>1231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1251</v>
      </c>
      <c r="D196" s="1141" t="s">
        <v>1100</v>
      </c>
      <c r="E196" s="1141" t="s">
        <v>407</v>
      </c>
      <c r="F196" s="1141" t="s">
        <v>1232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1251</v>
      </c>
      <c r="D197" s="1143" t="s">
        <v>1100</v>
      </c>
      <c r="E197" s="1143" t="s">
        <v>407</v>
      </c>
      <c r="F197" s="1143" t="s">
        <v>1233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1251</v>
      </c>
      <c r="D198" s="1141" t="s">
        <v>1100</v>
      </c>
      <c r="E198" s="1141" t="s">
        <v>407</v>
      </c>
      <c r="F198" s="1141" t="s">
        <v>1234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1251</v>
      </c>
      <c r="D199" s="1145" t="s">
        <v>1100</v>
      </c>
      <c r="E199" s="1145" t="s">
        <v>407</v>
      </c>
      <c r="F199" s="1145" t="s">
        <v>1235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1252</v>
      </c>
      <c r="D200" s="1148" t="s">
        <v>1100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1225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1253</v>
      </c>
      <c r="D202" s="1141" t="s">
        <v>1100</v>
      </c>
      <c r="E202" s="1152" t="s">
        <v>1160</v>
      </c>
      <c r="F202" s="1141" t="s">
        <v>1230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1253</v>
      </c>
      <c r="D203" s="1143" t="s">
        <v>1100</v>
      </c>
      <c r="E203" s="1152" t="s">
        <v>1160</v>
      </c>
      <c r="F203" s="1143" t="s">
        <v>1231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1253</v>
      </c>
      <c r="D204" s="1141" t="s">
        <v>1100</v>
      </c>
      <c r="E204" s="1152" t="s">
        <v>1160</v>
      </c>
      <c r="F204" s="1141" t="s">
        <v>1232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1253</v>
      </c>
      <c r="D205" s="1143" t="s">
        <v>1100</v>
      </c>
      <c r="E205" s="1152" t="s">
        <v>1160</v>
      </c>
      <c r="F205" s="1143" t="s">
        <v>1233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1253</v>
      </c>
      <c r="D206" s="1141" t="s">
        <v>1100</v>
      </c>
      <c r="E206" s="1152" t="s">
        <v>1160</v>
      </c>
      <c r="F206" s="1141" t="s">
        <v>1234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1253</v>
      </c>
      <c r="D207" s="1145" t="s">
        <v>1100</v>
      </c>
      <c r="E207" s="1152" t="s">
        <v>1160</v>
      </c>
      <c r="F207" s="1145" t="s">
        <v>1235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1254</v>
      </c>
      <c r="D208" s="1148" t="s">
        <v>1100</v>
      </c>
      <c r="E208" s="1152" t="s">
        <v>1160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1226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1255</v>
      </c>
      <c r="D210" s="1141" t="s">
        <v>1100</v>
      </c>
      <c r="E210" s="1141" t="s">
        <v>843</v>
      </c>
      <c r="F210" s="1141" t="s">
        <v>1230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1255</v>
      </c>
      <c r="D211" s="1143" t="s">
        <v>1100</v>
      </c>
      <c r="E211" s="1143" t="s">
        <v>843</v>
      </c>
      <c r="F211" s="1143" t="s">
        <v>1231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1255</v>
      </c>
      <c r="D212" s="1141" t="s">
        <v>1100</v>
      </c>
      <c r="E212" s="1141" t="s">
        <v>843</v>
      </c>
      <c r="F212" s="1141" t="s">
        <v>1232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1255</v>
      </c>
      <c r="D213" s="1143" t="s">
        <v>1100</v>
      </c>
      <c r="E213" s="1143" t="s">
        <v>843</v>
      </c>
      <c r="F213" s="1143" t="s">
        <v>1233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1255</v>
      </c>
      <c r="D214" s="1141" t="s">
        <v>1100</v>
      </c>
      <c r="E214" s="1141" t="s">
        <v>843</v>
      </c>
      <c r="F214" s="1141" t="s">
        <v>1234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1255</v>
      </c>
      <c r="D215" s="1145" t="s">
        <v>1100</v>
      </c>
      <c r="E215" s="1145" t="s">
        <v>843</v>
      </c>
      <c r="F215" s="1145" t="s">
        <v>1235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1256</v>
      </c>
      <c r="D216" s="1148" t="s">
        <v>1100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1227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1257</v>
      </c>
      <c r="D218" s="1141" t="s">
        <v>1100</v>
      </c>
      <c r="E218" s="1141" t="s">
        <v>1258</v>
      </c>
      <c r="F218" s="1141" t="s">
        <v>1230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1257</v>
      </c>
      <c r="D219" s="1143" t="s">
        <v>1100</v>
      </c>
      <c r="E219" s="1143" t="s">
        <v>1258</v>
      </c>
      <c r="F219" s="1143" t="s">
        <v>1231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1257</v>
      </c>
      <c r="D220" s="1141" t="s">
        <v>1100</v>
      </c>
      <c r="E220" s="1141" t="s">
        <v>1258</v>
      </c>
      <c r="F220" s="1141" t="s">
        <v>1232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1257</v>
      </c>
      <c r="D221" s="1143" t="s">
        <v>1100</v>
      </c>
      <c r="E221" s="1143" t="s">
        <v>1258</v>
      </c>
      <c r="F221" s="1143" t="s">
        <v>1233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1257</v>
      </c>
      <c r="D222" s="1141" t="s">
        <v>1100</v>
      </c>
      <c r="E222" s="1141" t="s">
        <v>1258</v>
      </c>
      <c r="F222" s="1141" t="s">
        <v>1234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1257</v>
      </c>
      <c r="D223" s="1145" t="s">
        <v>1100</v>
      </c>
      <c r="E223" s="1145" t="s">
        <v>1258</v>
      </c>
      <c r="F223" s="1145" t="s">
        <v>1235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1259</v>
      </c>
      <c r="D224" s="1148" t="s">
        <v>1100</v>
      </c>
      <c r="E224" s="1148" t="s">
        <v>1258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1228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1260</v>
      </c>
      <c r="D226" s="1148" t="s">
        <v>1100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29" t="s">
        <v>408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29" t="s">
        <v>475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29" t="s">
        <v>477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2022-11-15T16:57:52Z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876241028308868</vt:r8>
  </property>
</Properties>
</file>