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15E72B7F-BB02-464D-AA4B-E0DCF6E2BA42}" xr6:coauthVersionLast="45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6" i="22" l="1"/>
  <c r="J27" i="22"/>
  <c r="J28" i="22"/>
  <c r="J29" i="22"/>
  <c r="J30" i="22"/>
  <c r="J25" i="22"/>
  <c r="J16" i="22"/>
  <c r="J20" i="22"/>
  <c r="J17" i="22"/>
  <c r="J18" i="22"/>
  <c r="J19" i="22"/>
  <c r="J21" i="22"/>
  <c r="J9" i="22"/>
  <c r="J10" i="22"/>
  <c r="J11" i="22"/>
  <c r="J12" i="22"/>
  <c r="J8" i="22"/>
  <c r="J7" i="22"/>
  <c r="H41" i="22" l="1"/>
  <c r="AT31" i="22" l="1"/>
  <c r="AU31" i="22"/>
  <c r="AT32" i="22"/>
  <c r="AU32" i="22"/>
  <c r="AT33" i="22"/>
  <c r="AU33" i="22"/>
  <c r="AT34" i="22"/>
  <c r="AU34" i="22"/>
  <c r="AT35" i="22"/>
  <c r="AU35" i="22"/>
  <c r="AT36" i="22"/>
  <c r="AU36" i="22"/>
  <c r="AT37" i="22"/>
  <c r="AU37" i="22"/>
  <c r="AT38" i="22"/>
  <c r="AU38" i="22"/>
  <c r="AU30" i="22"/>
  <c r="AT30" i="22"/>
  <c r="AS31" i="22"/>
  <c r="AS32" i="22"/>
  <c r="AS33" i="22"/>
  <c r="AS34" i="22"/>
  <c r="AS35" i="22"/>
  <c r="AS36" i="22"/>
  <c r="AS37" i="22"/>
  <c r="AS38" i="22"/>
  <c r="AS30" i="22"/>
  <c r="AR31" i="22"/>
  <c r="AR32" i="22"/>
  <c r="AR33" i="22"/>
  <c r="AR34" i="22"/>
  <c r="AR35" i="22"/>
  <c r="AR36" i="22"/>
  <c r="AR37" i="22"/>
  <c r="AR38" i="22"/>
  <c r="AR30" i="22"/>
  <c r="AQ31" i="22"/>
  <c r="AQ32" i="22"/>
  <c r="AQ33" i="22"/>
  <c r="AQ34" i="22"/>
  <c r="AQ35" i="22"/>
  <c r="AQ36" i="22"/>
  <c r="AQ37" i="22"/>
  <c r="AQ38" i="22"/>
  <c r="AQ30" i="22"/>
  <c r="AP31" i="22"/>
  <c r="AP32" i="22"/>
  <c r="AP33" i="22"/>
  <c r="AP34" i="22"/>
  <c r="AP35" i="22"/>
  <c r="AP36" i="22"/>
  <c r="AP37" i="22"/>
  <c r="AP38" i="22"/>
  <c r="AP30" i="22"/>
  <c r="AO31" i="22"/>
  <c r="AO32" i="22"/>
  <c r="AO33" i="22"/>
  <c r="AO34" i="22"/>
  <c r="AO35" i="22"/>
  <c r="AO36" i="22"/>
  <c r="AO37" i="22"/>
  <c r="AO38" i="22"/>
  <c r="AO30" i="22"/>
  <c r="AK31" i="22"/>
  <c r="AK32" i="22"/>
  <c r="AK33" i="22"/>
  <c r="AK34" i="22"/>
  <c r="AK35" i="22"/>
  <c r="AK36" i="22"/>
  <c r="AK37" i="22"/>
  <c r="AK38" i="22"/>
  <c r="AK30" i="22"/>
  <c r="AJ31" i="22"/>
  <c r="AJ32" i="22"/>
  <c r="AJ33" i="22"/>
  <c r="AJ34" i="22"/>
  <c r="AJ35" i="22"/>
  <c r="AJ36" i="22"/>
  <c r="AJ37" i="22"/>
  <c r="AJ38" i="22"/>
  <c r="AJ30" i="22"/>
  <c r="AI31" i="22"/>
  <c r="AI32" i="22"/>
  <c r="AI33" i="22"/>
  <c r="AI34" i="22"/>
  <c r="AI35" i="22"/>
  <c r="AI36" i="22"/>
  <c r="AI37" i="22"/>
  <c r="AI38" i="22"/>
  <c r="AI30" i="22"/>
  <c r="AH31" i="22"/>
  <c r="AH32" i="22"/>
  <c r="AH33" i="22"/>
  <c r="AH34" i="22"/>
  <c r="AH35" i="22"/>
  <c r="AH36" i="22"/>
  <c r="AH37" i="22"/>
  <c r="AH38" i="22"/>
  <c r="AH30" i="22"/>
  <c r="AG31" i="22"/>
  <c r="AG32" i="22"/>
  <c r="AG33" i="22"/>
  <c r="AG34" i="22"/>
  <c r="AG35" i="22"/>
  <c r="AG36" i="22"/>
  <c r="AG37" i="22"/>
  <c r="AG38" i="22"/>
  <c r="AG30" i="22"/>
  <c r="AF31" i="22"/>
  <c r="AF32" i="22"/>
  <c r="AF33" i="22"/>
  <c r="AF34" i="22"/>
  <c r="AF35" i="22"/>
  <c r="AF36" i="22"/>
  <c r="AF37" i="22"/>
  <c r="AF38" i="22"/>
  <c r="AF30" i="22"/>
  <c r="AE31" i="22"/>
  <c r="AE32" i="22"/>
  <c r="AE33" i="22"/>
  <c r="AE34" i="22"/>
  <c r="AE35" i="22"/>
  <c r="AE36" i="22"/>
  <c r="AE37" i="22"/>
  <c r="AE38" i="22"/>
  <c r="AE30" i="22"/>
  <c r="Z31" i="22"/>
  <c r="AA31" i="22"/>
  <c r="Z32" i="22"/>
  <c r="AA32" i="22"/>
  <c r="Z33" i="22"/>
  <c r="AA33" i="22"/>
  <c r="Z34" i="22"/>
  <c r="AA34" i="22"/>
  <c r="Z35" i="22"/>
  <c r="AA35" i="22"/>
  <c r="Z36" i="22"/>
  <c r="AA36" i="22"/>
  <c r="Z37" i="22"/>
  <c r="AA37" i="22"/>
  <c r="AA30" i="22"/>
  <c r="Z30" i="22"/>
  <c r="Y31" i="22"/>
  <c r="Y32" i="22"/>
  <c r="Y33" i="22"/>
  <c r="Y34" i="22"/>
  <c r="Y35" i="22"/>
  <c r="Y36" i="22"/>
  <c r="Y37" i="22"/>
  <c r="Y30" i="22"/>
  <c r="X31" i="22"/>
  <c r="X32" i="22"/>
  <c r="X33" i="22"/>
  <c r="X34" i="22"/>
  <c r="X35" i="22"/>
  <c r="X36" i="22"/>
  <c r="X37" i="22"/>
  <c r="X30" i="22"/>
  <c r="W31" i="22"/>
  <c r="W32" i="22"/>
  <c r="W33" i="22"/>
  <c r="W34" i="22"/>
  <c r="W35" i="22"/>
  <c r="W36" i="22"/>
  <c r="W37" i="22"/>
  <c r="W30" i="22"/>
  <c r="V31" i="22"/>
  <c r="V32" i="22"/>
  <c r="V33" i="22"/>
  <c r="V34" i="22"/>
  <c r="V35" i="22"/>
  <c r="V36" i="22"/>
  <c r="V37" i="22"/>
  <c r="V30" i="22"/>
  <c r="U35" i="22"/>
  <c r="U36" i="22"/>
  <c r="U37" i="22"/>
  <c r="U31" i="22"/>
  <c r="U32" i="22"/>
  <c r="U33" i="22"/>
  <c r="U34" i="22"/>
  <c r="U30" i="22"/>
  <c r="K175" i="22" l="1"/>
  <c r="K174" i="22"/>
  <c r="K167" i="22"/>
  <c r="K166" i="22"/>
  <c r="K159" i="22"/>
  <c r="K126" i="22"/>
  <c r="K125" i="22"/>
  <c r="K124" i="22"/>
  <c r="K123" i="22"/>
  <c r="K92" i="22"/>
  <c r="K91" i="22"/>
  <c r="K90" i="22"/>
  <c r="K89" i="22"/>
  <c r="K68" i="22"/>
  <c r="K67" i="22"/>
  <c r="K64" i="22"/>
  <c r="K63" i="22"/>
  <c r="K60" i="22"/>
  <c r="K59" i="22"/>
  <c r="K69" i="22"/>
  <c r="K70" i="22" l="1"/>
  <c r="K158" i="22"/>
  <c r="AE15" i="22" l="1"/>
  <c r="Y38" i="22" l="1"/>
  <c r="U38" i="22"/>
  <c r="Z38" i="22"/>
  <c r="X38" i="22"/>
  <c r="W38" i="22"/>
  <c r="AE52" i="22" s="1"/>
  <c r="V38" i="22"/>
  <c r="Z52" i="22" s="1"/>
  <c r="AA38" i="22"/>
  <c r="AG52" i="22"/>
  <c r="AB52" i="22"/>
  <c r="W52" i="22"/>
  <c r="AF52" i="22"/>
  <c r="AA52" i="22"/>
  <c r="V52" i="22"/>
  <c r="AG51" i="22"/>
  <c r="AB51" i="22"/>
  <c r="W51" i="22"/>
  <c r="AF51" i="22"/>
  <c r="AA51" i="22"/>
  <c r="V51" i="22"/>
  <c r="AE51" i="22"/>
  <c r="Z51" i="22"/>
  <c r="U51" i="22"/>
  <c r="AG50" i="22"/>
  <c r="AB50" i="22"/>
  <c r="W50" i="22"/>
  <c r="AF50" i="22"/>
  <c r="AA50" i="22"/>
  <c r="V50" i="22"/>
  <c r="AE50" i="22"/>
  <c r="Z50" i="22"/>
  <c r="U50" i="22"/>
  <c r="AG49" i="22"/>
  <c r="AB49" i="22"/>
  <c r="W49" i="22"/>
  <c r="AF49" i="22"/>
  <c r="AA49" i="22"/>
  <c r="V49" i="22"/>
  <c r="AE49" i="22"/>
  <c r="Z49" i="22"/>
  <c r="U49" i="22"/>
  <c r="AG48" i="22"/>
  <c r="AB48" i="22"/>
  <c r="W48" i="22"/>
  <c r="AF48" i="22"/>
  <c r="AA48" i="22"/>
  <c r="V48" i="22"/>
  <c r="AE48" i="22"/>
  <c r="Z48" i="22"/>
  <c r="U48" i="22"/>
  <c r="AG47" i="22"/>
  <c r="AB47" i="22"/>
  <c r="W47" i="22"/>
  <c r="AF47" i="22"/>
  <c r="AA47" i="22"/>
  <c r="V47" i="22"/>
  <c r="AE47" i="22"/>
  <c r="Z47" i="22"/>
  <c r="U47" i="22"/>
  <c r="AG46" i="22"/>
  <c r="AB46" i="22"/>
  <c r="W46" i="22"/>
  <c r="AF46" i="22"/>
  <c r="AA46" i="22"/>
  <c r="V46" i="22"/>
  <c r="AE46" i="22"/>
  <c r="Z46" i="22"/>
  <c r="U46" i="22"/>
  <c r="AG45" i="22"/>
  <c r="AB45" i="22"/>
  <c r="W45" i="22"/>
  <c r="AF45" i="22"/>
  <c r="AA45" i="22"/>
  <c r="V45" i="22"/>
  <c r="AE45" i="22"/>
  <c r="Z45" i="22"/>
  <c r="U45" i="22"/>
  <c r="AG44" i="22"/>
  <c r="AB44" i="22"/>
  <c r="W44" i="22"/>
  <c r="AF44" i="22"/>
  <c r="AA44" i="22"/>
  <c r="V44" i="22"/>
  <c r="AE44" i="22"/>
  <c r="Z44" i="22"/>
  <c r="U44" i="22"/>
  <c r="U52" i="22" l="1"/>
  <c r="AF56" i="22"/>
  <c r="AF57" i="22" s="1"/>
  <c r="AF53" i="22"/>
  <c r="AF54" i="22" s="1"/>
  <c r="AE56" i="22"/>
  <c r="AE57" i="22" s="1"/>
  <c r="AE53" i="22"/>
  <c r="AE54" i="22" s="1"/>
  <c r="W53" i="22"/>
  <c r="W54" i="22" s="1"/>
  <c r="W56" i="22"/>
  <c r="W57" i="22" s="1"/>
  <c r="U56" i="22"/>
  <c r="U57" i="22" s="1"/>
  <c r="U53" i="22"/>
  <c r="U54" i="22" s="1"/>
  <c r="AB56" i="22"/>
  <c r="AB57" i="22" s="1"/>
  <c r="AB53" i="22"/>
  <c r="AB54" i="22" s="1"/>
  <c r="V56" i="22"/>
  <c r="V57" i="22" s="1"/>
  <c r="V53" i="22"/>
  <c r="V54" i="22" s="1"/>
  <c r="Z53" i="22"/>
  <c r="Z54" i="22" s="1"/>
  <c r="Z56" i="22"/>
  <c r="Z57" i="22" s="1"/>
  <c r="AG56" i="22"/>
  <c r="AG57" i="22" s="1"/>
  <c r="AG53" i="22"/>
  <c r="AG54" i="22" s="1"/>
  <c r="AA56" i="22"/>
  <c r="AA57" i="22" s="1"/>
  <c r="AA53" i="22"/>
  <c r="AA54" i="22" s="1"/>
  <c r="H46" i="22"/>
  <c r="H42" i="22"/>
  <c r="H45" i="22" l="1"/>
  <c r="H57" i="22"/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G27" i="19"/>
  <c r="G26" i="19"/>
  <c r="F26" i="19"/>
  <c r="I29" i="11"/>
  <c r="G29" i="11"/>
  <c r="D29" i="11"/>
  <c r="C29" i="11"/>
  <c r="G28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113" i="22" l="1"/>
  <c r="H158" i="22" l="1"/>
  <c r="I158" i="22"/>
  <c r="H159" i="22"/>
  <c r="I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H166" i="22"/>
  <c r="I166" i="22"/>
  <c r="H167" i="22"/>
  <c r="I167" i="22"/>
  <c r="H168" i="22"/>
  <c r="I168" i="22"/>
  <c r="K168" i="22"/>
  <c r="H169" i="22"/>
  <c r="I169" i="22"/>
  <c r="K169" i="22"/>
  <c r="H170" i="22"/>
  <c r="I170" i="22"/>
  <c r="K170" i="22"/>
  <c r="H171" i="22"/>
  <c r="I171" i="22"/>
  <c r="K171" i="22"/>
  <c r="H172" i="22"/>
  <c r="I172" i="22"/>
  <c r="K172" i="22"/>
  <c r="H173" i="22"/>
  <c r="I173" i="22"/>
  <c r="K173" i="22"/>
  <c r="H174" i="22"/>
  <c r="I174" i="22"/>
  <c r="H175" i="22"/>
  <c r="I175" i="22"/>
  <c r="H176" i="22"/>
  <c r="I176" i="22"/>
  <c r="K176" i="22"/>
  <c r="H177" i="22"/>
  <c r="I177" i="22"/>
  <c r="K177" i="22"/>
  <c r="H178" i="22"/>
  <c r="I178" i="22"/>
  <c r="K178" i="22"/>
  <c r="H179" i="22"/>
  <c r="I179" i="22"/>
  <c r="K179" i="22"/>
  <c r="H180" i="22"/>
  <c r="I180" i="22"/>
  <c r="K180" i="22"/>
  <c r="H181" i="22"/>
  <c r="I181" i="22"/>
  <c r="K181" i="22"/>
  <c r="H182" i="22"/>
  <c r="I182" i="22"/>
  <c r="K182" i="22"/>
  <c r="H183" i="22"/>
  <c r="I183" i="22"/>
  <c r="K183" i="22"/>
  <c r="H184" i="22"/>
  <c r="I184" i="22"/>
  <c r="K184" i="22"/>
  <c r="H185" i="22"/>
  <c r="I185" i="22"/>
  <c r="K185" i="22"/>
  <c r="H186" i="22"/>
  <c r="I186" i="22"/>
  <c r="K186" i="22"/>
  <c r="K157" i="22"/>
  <c r="I157" i="22"/>
  <c r="H157" i="22"/>
  <c r="H58" i="22"/>
  <c r="I58" i="22"/>
  <c r="K58" i="22"/>
  <c r="H59" i="22"/>
  <c r="I59" i="22"/>
  <c r="H60" i="22"/>
  <c r="I60" i="22"/>
  <c r="H61" i="22"/>
  <c r="I61" i="22"/>
  <c r="K61" i="22"/>
  <c r="H62" i="22"/>
  <c r="I62" i="22"/>
  <c r="K62" i="22"/>
  <c r="H63" i="22"/>
  <c r="I63" i="22"/>
  <c r="H64" i="22"/>
  <c r="I64" i="22"/>
  <c r="H65" i="22"/>
  <c r="I65" i="22"/>
  <c r="K65" i="22"/>
  <c r="H66" i="22"/>
  <c r="I66" i="22"/>
  <c r="K66" i="22"/>
  <c r="H67" i="22"/>
  <c r="I67" i="22"/>
  <c r="H68" i="22"/>
  <c r="I68" i="22"/>
  <c r="H69" i="22"/>
  <c r="I69" i="22"/>
  <c r="H70" i="22"/>
  <c r="I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H90" i="22"/>
  <c r="I90" i="22"/>
  <c r="H91" i="22"/>
  <c r="I91" i="22"/>
  <c r="H92" i="22"/>
  <c r="I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I113" i="22"/>
  <c r="K113" i="22"/>
  <c r="H114" i="22"/>
  <c r="H117" i="22" s="1"/>
  <c r="H118" i="22" s="1"/>
  <c r="I114" i="22"/>
  <c r="I117" i="22" s="1"/>
  <c r="I118" i="22" s="1"/>
  <c r="K114" i="22"/>
  <c r="H119" i="22"/>
  <c r="I119" i="22"/>
  <c r="K119" i="22"/>
  <c r="H120" i="22"/>
  <c r="I120" i="22"/>
  <c r="K120" i="22"/>
  <c r="H121" i="22"/>
  <c r="H115" i="22" s="1"/>
  <c r="I121" i="22"/>
  <c r="I115" i="22" s="1"/>
  <c r="K121" i="22"/>
  <c r="H122" i="22"/>
  <c r="H116" i="22" s="1"/>
  <c r="I122" i="22"/>
  <c r="I116" i="22" s="1"/>
  <c r="K122" i="22"/>
  <c r="H123" i="22"/>
  <c r="I123" i="22"/>
  <c r="H124" i="22"/>
  <c r="I124" i="22"/>
  <c r="H125" i="22"/>
  <c r="I125" i="22"/>
  <c r="H126" i="22"/>
  <c r="I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H151" i="22" s="1"/>
  <c r="H152" i="22" s="1"/>
  <c r="I148" i="22"/>
  <c r="I151" i="22" s="1"/>
  <c r="I152" i="22" s="1"/>
  <c r="K148" i="22"/>
  <c r="H153" i="22"/>
  <c r="I153" i="22"/>
  <c r="K153" i="22"/>
  <c r="H154" i="22"/>
  <c r="I154" i="22"/>
  <c r="K154" i="22"/>
  <c r="H155" i="22"/>
  <c r="H149" i="22" s="1"/>
  <c r="I155" i="22"/>
  <c r="I149" i="22" s="1"/>
  <c r="K155" i="22"/>
  <c r="H156" i="22"/>
  <c r="H150" i="22" s="1"/>
  <c r="I156" i="22"/>
  <c r="I150" i="22" s="1"/>
  <c r="K156" i="22"/>
  <c r="I57" i="22"/>
  <c r="K57" i="22"/>
  <c r="B2" i="22"/>
  <c r="G16" i="19"/>
  <c r="G15" i="19"/>
  <c r="G14" i="19" l="1"/>
  <c r="G13" i="19"/>
  <c r="G12" i="19" l="1"/>
  <c r="F12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8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54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<sst xmlns="http://schemas.openxmlformats.org/spreadsheetml/2006/main" count="2081" uniqueCount="345">
  <si>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</si>
  <si>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</si>
  <si>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</si>
  <si>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</si>
  <si>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</si>
  <si>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</si>
  <si>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</si>
  <si>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</si>
  <si>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</si>
  <si>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</si>
  <si>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</si>
  <si>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</si>
  <si>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</si>
  <si>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</si>
  <si>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</si>
  <si>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</si>
  <si>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</si>
  <si>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</si>
  <si>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</si>
  <si>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</si>
  <si>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</si>
  <si>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</si>
  <si>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</si>
  <si>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</si>
  <si>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</si>
  <si>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</si>
  <si>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</si>
  <si>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</si>
  <si>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</si>
  <si>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</si>
  <si>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</si>
  <si>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</si>
  <si>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</si>
  <si>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</si>
  <si>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</si>
  <si>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</si>
  <si>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</si>
  <si>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</si>
  <si>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</si>
  <si>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</si>
  <si>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</si>
  <si>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</si>
  <si>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</si>
  <si>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</si>
  <si>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</si>
  <si>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</si>
  <si>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</si>
  <si>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</si>
  <si>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</si>
  <si>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</si>
  <si>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</si>
  <si>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</si>
  <si>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</si>
  <si>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</si>
  <si>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</si>
  <si>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</si>
  <si>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</si>
  <si>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</si>
  <si>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</si>
  <si>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</si>
  <si>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</si>
  <si>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</si>
  <si>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</si>
  <si>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</si>
  <si>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</si>
  <si>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</si>
  <si>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</si>
  <si>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</si>
  <si>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</si>
  <si>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</si>
  <si>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</si>
  <si>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</si>
  <si>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</si>
  <si>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</si>
  <si>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</si>
  <si>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</si>
  <si>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</si>
  <si>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</si>
  <si>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</si>
  <si>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</si>
  <si>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</si>
  <si>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</si>
  <si>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</si>
  <si>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</si>
  <si>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</si>
  <si>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</si>
  <si>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</si>
  <si>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</si>
  <si>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</si>
  <si>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</si>
  <si>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</si>
  <si>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UC_CAP</t>
  </si>
  <si>
    <t>RSDSH_Apt</t>
  </si>
  <si>
    <t>temp_UC_HP-CAP_RSD-DET</t>
  </si>
  <si>
    <t>temp_UC_HP-CAP_RSD-ATT</t>
  </si>
  <si>
    <t>temp_UC_HP-CAP_RSD-APT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</si>
  <si>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</si>
  <si>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</si>
  <si>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</si>
  <si>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</si>
  <si>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</si>
  <si>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</si>
  <si>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</si>
  <si>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</si>
  <si>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</si>
  <si>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</si>
  <si>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</si>
  <si>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</si>
  <si>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</si>
  <si>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</si>
  <si>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</si>
  <si>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</si>
  <si>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</si>
  <si>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</si>
  <si>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</si>
  <si>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</si>
  <si>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</si>
  <si>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</si>
  <si>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</si>
  <si>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</si>
  <si>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</si>
  <si>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</si>
  <si>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</si>
  <si>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</si>
  <si>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</si>
  <si>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</si>
  <si>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</si>
  <si>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</si>
  <si>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</si>
  <si>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</si>
  <si>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</si>
  <si>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</si>
  <si>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</si>
  <si>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</si>
  <si>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</si>
  <si>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</si>
  <si>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</si>
  <si>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</si>
  <si>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</si>
  <si>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</si>
  <si>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</si>
  <si>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</si>
  <si>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</si>
  <si>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</si>
  <si>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</si>
  <si>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</si>
  <si>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</si>
  <si>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</si>
  <si>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</si>
  <si>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</si>
  <si>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</si>
  <si>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</si>
  <si>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</si>
  <si>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</si>
  <si>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</si>
  <si>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</si>
  <si>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</si>
  <si>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</si>
  <si>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</si>
  <si>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</si>
  <si>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</si>
  <si>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</si>
  <si>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</si>
  <si>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</si>
  <si>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</si>
  <si>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</si>
  <si>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</si>
  <si>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</si>
  <si>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</si>
  <si>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</si>
  <si>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</si>
  <si>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</si>
  <si>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</si>
  <si>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</si>
  <si>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</si>
  <si>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</si>
  <si>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</si>
  <si>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</si>
  <si>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</si>
  <si>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</si>
  <si>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</si>
  <si>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</si>
  <si>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</si>
  <si>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</si>
  <si>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</si>
  <si>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</si>
  <si>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</si>
  <si>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</si>
  <si>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</si>
  <si>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</si>
  <si>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</si>
  <si>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</si>
  <si>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</si>
  <si>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</si>
  <si>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</si>
  <si>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</si>
  <si>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</si>
  <si>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</si>
  <si>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</si>
  <si>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</si>
  <si>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</si>
  <si>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</si>
  <si>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</si>
  <si>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</si>
  <si>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</si>
  <si>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</si>
  <si>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</si>
  <si>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</si>
  <si>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</si>
  <si>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</si>
  <si>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</si>
  <si>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</si>
  <si>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</si>
  <si>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</si>
  <si>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</si>
  <si>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</si>
  <si>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</si>
  <si>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</si>
  <si>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</si>
  <si>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</si>
  <si>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</si>
  <si>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</si>
  <si>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</si>
  <si>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</si>
  <si>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</si>
  <si>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</si>
  <si>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</si>
  <si>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</si>
  <si>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</si>
  <si>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</si>
  <si>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</si>
  <si>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</si>
  <si>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</si>
  <si>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</si>
  <si>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</si>
  <si>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</si>
  <si>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</si>
  <si>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</si>
  <si>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7" type="noConversion"/>
  </si>
  <si>
    <t>ELCC</t>
  </si>
  <si>
    <t>Solar PV potenatial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</si>
  <si>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</si>
  <si>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</si>
  <si>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</si>
  <si>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</si>
  <si>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</si>
  <si>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</si>
  <si>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</si>
  <si>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</si>
  <si>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</si>
  <si>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</si>
  <si>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</si>
  <si>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</si>
  <si>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</si>
  <si>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</si>
  <si>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</si>
  <si>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</si>
  <si>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</si>
  <si>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</si>
  <si>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</si>
  <si>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</si>
  <si>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</si>
  <si>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</si>
  <si>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</si>
  <si>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</si>
  <si>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</si>
  <si>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</si>
  <si>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</si>
  <si>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R-BLD_Apt-N1,R-BLD_Apt_A,R-BLD_Apt_B1,R-BLD_Apt_B2,R-RTFT-Apt*</t>
  </si>
  <si>
    <t>R-BLD_Apt_B3</t>
  </si>
  <si>
    <t>R-BLD_Apt_C</t>
  </si>
  <si>
    <t>R-BLD_Apt_D</t>
  </si>
  <si>
    <t>R-BLD_Apt_E</t>
  </si>
  <si>
    <t>R-BLD_Apt_G</t>
  </si>
  <si>
    <t>R-BLD_Apt_F</t>
  </si>
  <si>
    <t>https://keisan.casio.com/exec/system/1180573188</t>
  </si>
  <si>
    <t>Caculated HLIs from Tableau</t>
  </si>
  <si>
    <t>Final Dwelling Stock Table</t>
  </si>
  <si>
    <t xml:space="preserve">Mean HLI to BER </t>
  </si>
  <si>
    <t xml:space="preserve">SD HLI to BER </t>
  </si>
  <si>
    <t>Apartment</t>
  </si>
  <si>
    <t>Attached</t>
  </si>
  <si>
    <t>Detached</t>
  </si>
  <si>
    <t xml:space="preserve">BER </t>
  </si>
  <si>
    <t>Sum</t>
  </si>
  <si>
    <t>&lt;2.0</t>
  </si>
  <si>
    <t>A</t>
  </si>
  <si>
    <t>&lt;2.3</t>
  </si>
  <si>
    <t>B1</t>
  </si>
  <si>
    <t>&lt;2.5</t>
  </si>
  <si>
    <t>B2</t>
  </si>
  <si>
    <t>&lt;2.7</t>
  </si>
  <si>
    <t>B3</t>
  </si>
  <si>
    <t>&gt;2.7</t>
  </si>
  <si>
    <t>C</t>
  </si>
  <si>
    <t>Without HeatPumps</t>
  </si>
  <si>
    <t>D</t>
  </si>
  <si>
    <t>APT</t>
  </si>
  <si>
    <t>ATT</t>
  </si>
  <si>
    <t>DET</t>
  </si>
  <si>
    <t>E</t>
  </si>
  <si>
    <t>F</t>
  </si>
  <si>
    <t>G</t>
  </si>
  <si>
    <t>Total</t>
  </si>
  <si>
    <t>Correlation between BER rating and HLI to calculate share of dwelings not requiring heat pumps</t>
  </si>
  <si>
    <t>https://www.intmath.com/blog/mathematics/calculating-probability-with-mean-and-deviation-12536</t>
  </si>
  <si>
    <t>Probablity (&lt;2)</t>
  </si>
  <si>
    <t>Probablity (&lt;2.3)</t>
  </si>
  <si>
    <t>Probablity (&lt;2.5)</t>
  </si>
  <si>
    <t>Exclude All F &amp; G rated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</si>
  <si>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</si>
  <si>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</si>
  <si>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</si>
  <si>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</si>
  <si>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</si>
  <si>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</si>
  <si>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</si>
  <si>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</si>
  <si>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</si>
  <si>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</si>
  <si>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</si>
  <si>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</si>
  <si>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</si>
  <si>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</si>
  <si>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</si>
  <si>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</si>
  <si>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</si>
  <si>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&lt;3.5</t>
  </si>
  <si>
    <t>&lt;4</t>
  </si>
  <si>
    <t>&lt;4.5</t>
  </si>
  <si>
    <t>&lt;3</t>
  </si>
  <si>
    <t>None</t>
  </si>
  <si>
    <t>Select HLI for heat pump</t>
  </si>
  <si>
    <t>Apartments</t>
  </si>
  <si>
    <t>R-BLD_Apt_B1</t>
  </si>
  <si>
    <t>R-BLD_Apt_B2</t>
  </si>
  <si>
    <t>R-BLD_Apt_A</t>
  </si>
  <si>
    <t>R-BLD_Att_A</t>
  </si>
  <si>
    <t>R-BLD_Att_B1</t>
  </si>
  <si>
    <t>R-BLD_Att_B2</t>
  </si>
  <si>
    <t>R-BLD_Det_A</t>
  </si>
  <si>
    <t>R-BLD_Det_B1</t>
  </si>
  <si>
    <t>R-BLD_Det_B2</t>
  </si>
  <si>
    <t>HET-GRID</t>
  </si>
  <si>
    <t>FT-RSDHET_X,FT-SRVHET_X,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</si>
</sst>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0000"/>
    <numFmt numFmtId="165" formatCode="0.0"/>
    <numFmt numFmtId="166" formatCode="_-* #,##0_-;\-* #,##0_-;_-* &quot;-&quot;??_-;_-@_-"/>
    <numFmt numFmtId="167" formatCode="#,##0.000"/>
    <numFmt numFmtId="168" formatCode="0.000"/>
    <numFmt numFmtId="169" formatCode="0.0%"/>
    <numFmt numFmtId="173" formatCode="_-* #,##0.00_-;\-* #,##0.00_-;_-* &quot;-&quot;??_-;_-@_-"/>
  </numFmts>
  <fonts count="2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3" fillId="0" borderId="0" applyNumberFormat="0" applyFill="0" applyBorder="0" applyAlignment="0" applyProtection="0"/>
    <xf numFmtId="0" fontId="4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3" fontId="12" fillId="0" borderId="0" applyFont="0" applyFill="0" applyBorder="0" applyAlignment="0" applyProtection="0"/>
  </cellStyleXfs>
  <cellXfs count="104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1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2" fillId="10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6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3" fillId="10" borderId="0" xfId="1" applyFill="1" applyAlignment="1">
      <alignment vertical="center"/>
    </xf>
    <xf numFmtId="0" fontId="7" fillId="13" borderId="9" xfId="0" applyFont="1" applyFill="1" applyBorder="1" applyAlignment="1">
      <alignment vertical="center"/>
    </xf>
    <xf numFmtId="0" fontId="7" fillId="13" borderId="10" xfId="0" applyFont="1" applyFill="1" applyBorder="1" applyAlignment="1">
      <alignment vertical="center"/>
    </xf>
    <xf numFmtId="0" fontId="7" fillId="13" borderId="11" xfId="0" applyFont="1" applyFill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3" borderId="13" xfId="0" applyFont="1" applyFill="1" applyBorder="1" applyAlignment="1">
      <alignment vertical="center"/>
    </xf>
    <xf numFmtId="0" fontId="7" fillId="13" borderId="14" xfId="0" applyFont="1" applyFill="1" applyBorder="1" applyAlignment="1">
      <alignment vertical="center"/>
    </xf>
    <xf numFmtId="1" fontId="7" fillId="14" borderId="15" xfId="0" applyNumberFormat="1" applyFont="1" applyFill="1" applyBorder="1" applyAlignment="1">
      <alignment horizontal="right" vertical="center"/>
    </xf>
    <xf numFmtId="166" fontId="12" fillId="14" borderId="16" xfId="3" applyNumberFormat="1" applyFont="1" applyFill="1" applyBorder="1" applyAlignment="1">
      <alignment vertical="center"/>
    </xf>
    <xf numFmtId="3" fontId="12" fillId="14" borderId="16" xfId="0" applyNumberFormat="1" applyFont="1" applyFill="1" applyBorder="1" applyAlignment="1">
      <alignment vertical="center"/>
    </xf>
    <xf numFmtId="3" fontId="7" fillId="14" borderId="17" xfId="0" applyNumberFormat="1" applyFont="1" applyFill="1" applyBorder="1" applyAlignment="1">
      <alignment vertical="center"/>
    </xf>
    <xf numFmtId="167" fontId="12" fillId="14" borderId="16" xfId="0" applyNumberFormat="1" applyFont="1" applyFill="1" applyBorder="1" applyAlignment="1">
      <alignment vertical="center"/>
    </xf>
    <xf numFmtId="1" fontId="7" fillId="15" borderId="18" xfId="0" quotePrefix="1" applyNumberFormat="1" applyFont="1" applyFill="1" applyBorder="1" applyAlignment="1">
      <alignment horizontal="right" vertical="top"/>
    </xf>
    <xf numFmtId="166" fontId="12" fillId="15" borderId="4" xfId="3" quotePrefix="1" applyNumberFormat="1" applyFont="1" applyFill="1" applyBorder="1" applyAlignment="1">
      <alignment horizontal="right" vertical="top"/>
    </xf>
    <xf numFmtId="3" fontId="12" fillId="15" borderId="4" xfId="0" quotePrefix="1" applyNumberFormat="1" applyFont="1" applyFill="1" applyBorder="1" applyAlignment="1">
      <alignment horizontal="right" vertical="top"/>
    </xf>
    <xf numFmtId="3" fontId="7" fillId="15" borderId="19" xfId="0" quotePrefix="1" applyNumberFormat="1" applyFont="1" applyFill="1" applyBorder="1" applyAlignment="1">
      <alignment horizontal="right" vertical="top"/>
    </xf>
    <xf numFmtId="167" fontId="12" fillId="15" borderId="4" xfId="0" quotePrefix="1" applyNumberFormat="1" applyFont="1" applyFill="1" applyBorder="1" applyAlignment="1">
      <alignment horizontal="right" vertical="top"/>
    </xf>
    <xf numFmtId="1" fontId="7" fillId="14" borderId="18" xfId="0" applyNumberFormat="1" applyFont="1" applyFill="1" applyBorder="1" applyAlignment="1">
      <alignment horizontal="right" vertical="center"/>
    </xf>
    <xf numFmtId="166" fontId="12" fillId="14" borderId="4" xfId="3" applyNumberFormat="1" applyFont="1" applyFill="1" applyBorder="1" applyAlignment="1">
      <alignment vertical="center"/>
    </xf>
    <xf numFmtId="3" fontId="12" fillId="14" borderId="4" xfId="0" applyNumberFormat="1" applyFont="1" applyFill="1" applyBorder="1" applyAlignment="1">
      <alignment vertical="center"/>
    </xf>
    <xf numFmtId="3" fontId="7" fillId="14" borderId="19" xfId="0" applyNumberFormat="1" applyFont="1" applyFill="1" applyBorder="1" applyAlignment="1">
      <alignment vertical="center"/>
    </xf>
    <xf numFmtId="167" fontId="12" fillId="14" borderId="4" xfId="0" applyNumberFormat="1" applyFont="1" applyFill="1" applyBorder="1" applyAlignment="1">
      <alignment vertical="center"/>
    </xf>
    <xf numFmtId="166" fontId="7" fillId="13" borderId="9" xfId="3" applyNumberFormat="1" applyFont="1" applyFill="1" applyBorder="1" applyAlignment="1">
      <alignment vertical="center"/>
    </xf>
    <xf numFmtId="1" fontId="7" fillId="14" borderId="20" xfId="0" applyNumberFormat="1" applyFont="1" applyFill="1" applyBorder="1" applyAlignment="1">
      <alignment horizontal="right" vertical="center"/>
    </xf>
    <xf numFmtId="3" fontId="12" fillId="14" borderId="21" xfId="0" applyNumberFormat="1" applyFont="1" applyFill="1" applyBorder="1" applyAlignment="1">
      <alignment vertical="center"/>
    </xf>
    <xf numFmtId="167" fontId="12" fillId="14" borderId="21" xfId="0" applyNumberFormat="1" applyFont="1" applyFill="1" applyBorder="1" applyAlignment="1">
      <alignment vertical="center"/>
    </xf>
    <xf numFmtId="1" fontId="7" fillId="15" borderId="22" xfId="0" quotePrefix="1" applyNumberFormat="1" applyFont="1" applyFill="1" applyBorder="1" applyAlignment="1">
      <alignment horizontal="right" vertical="top"/>
    </xf>
    <xf numFmtId="3" fontId="12" fillId="15" borderId="23" xfId="0" quotePrefix="1" applyNumberFormat="1" applyFont="1" applyFill="1" applyBorder="1" applyAlignment="1">
      <alignment horizontal="right" vertical="top"/>
    </xf>
    <xf numFmtId="3" fontId="8" fillId="16" borderId="14" xfId="0" applyNumberFormat="1" applyFont="1" applyFill="1" applyBorder="1" applyAlignment="1">
      <alignment vertical="center"/>
    </xf>
    <xf numFmtId="169" fontId="0" fillId="14" borderId="5" xfId="4" applyNumberFormat="1" applyFont="1" applyFill="1" applyBorder="1" applyAlignment="1">
      <alignment vertical="center"/>
    </xf>
    <xf numFmtId="3" fontId="0" fillId="0" borderId="0" xfId="0" applyNumberFormat="1"/>
    <xf numFmtId="43" fontId="8" fillId="17" borderId="5" xfId="3" applyFont="1" applyFill="1" applyBorder="1" applyAlignment="1">
      <alignment vertical="center"/>
    </xf>
    <xf numFmtId="169" fontId="8" fillId="17" borderId="5" xfId="4" applyNumberFormat="1" applyFont="1" applyFill="1" applyBorder="1" applyAlignment="1">
      <alignment vertical="center"/>
    </xf>
    <xf numFmtId="168" fontId="0" fillId="0" borderId="0" xfId="0" applyNumberFormat="1" applyBorder="1"/>
    <xf numFmtId="167" fontId="12" fillId="18" borderId="21" xfId="0" applyNumberFormat="1" applyFont="1" applyFill="1" applyBorder="1" applyAlignment="1">
      <alignment vertical="center"/>
    </xf>
    <xf numFmtId="2" fontId="0" fillId="0" borderId="0" xfId="0" applyNumberFormat="1"/>
    <xf numFmtId="0" fontId="0" fillId="6" borderId="0" xfId="0" applyFill="1"/>
    <xf numFmtId="0" fontId="9" fillId="10" borderId="0" xfId="2" applyFont="1" applyFill="1" applyAlignment="1">
      <alignment vertical="center"/>
    </xf>
    <xf numFmtId="0" fontId="14" fillId="10" borderId="0" xfId="2" applyFont="1" applyFill="1" applyAlignment="1">
      <alignment horizontal="center" vertical="center"/>
    </xf>
    <xf numFmtId="0" fontId="13" fillId="10" borderId="0" xfId="1" applyFill="1" applyAlignment="1">
      <alignment vertical="center"/>
    </xf>
    <xf numFmtId="0" fontId="7" fillId="13" borderId="24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20" fillId="12" borderId="8" xfId="0" applyFont="1" applyFill="1" applyBorder="1" applyAlignment="1">
      <alignment horizontal="center" vertical="center"/>
    </xf>
    <xf numFmtId="166" fontId="21" fillId="12" borderId="8" xfId="3" applyNumberFormat="1" applyFont="1" applyFill="1" applyBorder="1" applyAlignment="1">
      <alignment horizontal="center" vertical="center"/>
    </xf>
    <xf numFmtId="0" fontId="0" fillId="5" borderId="0" xfId="0" applyFill="1"/>
  </cellXfs>
  <cellStyles count="6">
    <cellStyle name="Comma" xfId="3" builtinId="3"/>
    <cellStyle name="Comma 2" xfId="5" xr:uid="{E512510D-644A-43DA-BD62-EDF274E4B583}"/>
    <cellStyle name="Hyperlink" xfId="1" builtinId="8"/>
    <cellStyle name="Normal" xfId="0" builtinId="0"/>
    <cellStyle name="Normal 2" xfId="2" xr:uid="{B2F64745-2C6D-45FB-A556-9D42C8713F7A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gif"/><Relationship Id="rId2" Type="http://schemas.openxmlformats.org/officeDocument/2006/relationships/image" Target="../media/image8.gif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10584</xdr:colOff>
      <xdr:row>22</xdr:row>
      <xdr:rowOff>10583</xdr:rowOff>
    </xdr:from>
    <xdr:to>
      <xdr:col>27</xdr:col>
      <xdr:colOff>230717</xdr:colOff>
      <xdr:row>25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8859" y="4477808"/>
          <a:ext cx="4487333" cy="684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312207</xdr:colOff>
      <xdr:row>19</xdr:row>
      <xdr:rowOff>129381</xdr:rowOff>
    </xdr:from>
    <xdr:to>
      <xdr:col>35</xdr:col>
      <xdr:colOff>598715</xdr:colOff>
      <xdr:row>23</xdr:row>
      <xdr:rowOff>84365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93100" y="3898560"/>
          <a:ext cx="2123472" cy="716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79376</xdr:colOff>
      <xdr:row>13</xdr:row>
      <xdr:rowOff>153458</xdr:rowOff>
    </xdr:from>
    <xdr:to>
      <xdr:col>38</xdr:col>
      <xdr:colOff>392643</xdr:colOff>
      <xdr:row>24</xdr:row>
      <xdr:rowOff>136979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376" y="2756958"/>
          <a:ext cx="2154766" cy="2100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111171</xdr:colOff>
      <xdr:row>4</xdr:row>
      <xdr:rowOff>90714</xdr:rowOff>
    </xdr:from>
    <xdr:to>
      <xdr:col>38</xdr:col>
      <xdr:colOff>353787</xdr:colOff>
      <xdr:row>12</xdr:row>
      <xdr:rowOff>20454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4129028" y="852714"/>
          <a:ext cx="2079580" cy="15625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/>
  <cols>
    <col min="1" max="4" width="21.7109375" style="44" customWidth="1"/>
    <col min="5" max="6" width="14.140625" style="44" customWidth="1"/>
    <col min="7" max="7" width="12.140625" style="44" customWidth="1"/>
    <col min="8" max="10" width="8.140625" style="44" customWidth="1"/>
    <col min="11" max="11" width="9.7109375" style="44" customWidth="1"/>
    <col min="12" max="12" width="8.140625" style="44" customWidth="1"/>
    <col min="13" max="13" width="10" style="44" customWidth="1"/>
    <col min="14" max="14" width="11.42578125" style="44" customWidth="1"/>
    <col min="15" max="15" width="13.42578125" style="44" customWidth="1"/>
    <col min="16" max="16384" width="8.85546875" style="44"/>
  </cols>
  <sheetData>
    <row r="1" spans="1:26">
      <c r="A1" s="45"/>
      <c r="B1" s="45"/>
      <c r="C1" s="45"/>
      <c r="D1" s="45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>
      <c r="A2" s="45"/>
      <c r="B2" s="45"/>
      <c r="C2" s="45"/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45"/>
      <c r="B3" s="45"/>
      <c r="C3" s="45"/>
      <c r="D3" s="45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>
      <c r="A4" s="45"/>
      <c r="B4" s="45"/>
      <c r="C4" s="45"/>
      <c r="D4" s="45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>
      <c r="A5" s="45"/>
      <c r="B5" s="45"/>
      <c r="C5" s="45"/>
      <c r="D5" s="45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>
      <c r="A6" s="45"/>
      <c r="B6" s="45"/>
      <c r="C6" s="45"/>
      <c r="D6" s="45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>
      <c r="A7" s="45"/>
      <c r="B7" s="45"/>
      <c r="C7" s="45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>
      <c r="A8" s="45"/>
      <c r="B8" s="45"/>
      <c r="C8" s="45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>
      <c r="A9" s="45"/>
      <c r="B9" s="45"/>
      <c r="C9" s="45"/>
      <c r="D9" s="45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>
      <c r="A11" s="45"/>
      <c r="B11" s="45"/>
      <c r="C11" s="45"/>
      <c r="D11" s="45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>
      <c r="A12" s="45"/>
      <c r="B12" s="45"/>
      <c r="C12" s="45"/>
      <c r="D12" s="45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>
      <c r="A14" s="45"/>
      <c r="B14" s="45"/>
      <c r="C14" s="45"/>
      <c r="D14" s="45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>
      <c r="A15" s="45"/>
      <c r="B15" s="45"/>
      <c r="C15" s="45"/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02.75" customHeight="1">
      <c r="A16" s="97" t="s">
        <v>252</v>
      </c>
      <c r="B16" s="97"/>
      <c r="C16" s="97"/>
      <c r="D16" s="97"/>
      <c r="E16" s="47"/>
      <c r="F16" s="47"/>
      <c r="G16" s="48"/>
      <c r="H16" s="48"/>
      <c r="I16" s="48"/>
      <c r="J16" s="48"/>
      <c r="K16" s="48"/>
      <c r="L16" s="48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7.25" customHeight="1">
      <c r="A17" s="49"/>
      <c r="B17" s="49"/>
      <c r="C17" s="49"/>
      <c r="D17" s="49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7.25" customHeight="1">
      <c r="A18" s="49"/>
      <c r="B18" s="49"/>
      <c r="C18" s="49"/>
      <c r="D18" s="49"/>
      <c r="E18" s="50"/>
      <c r="F18" s="50"/>
      <c r="G18" s="51"/>
      <c r="H18" s="51"/>
      <c r="I18" s="51"/>
      <c r="J18" s="51"/>
      <c r="K18" s="51"/>
      <c r="L18" s="51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7.25" customHeight="1">
      <c r="A19" s="52" t="s">
        <v>253</v>
      </c>
      <c r="B19" s="96" t="s">
        <v>101</v>
      </c>
      <c r="C19" s="96"/>
      <c r="D19" s="96"/>
      <c r="E19" s="53"/>
      <c r="F19" s="53"/>
      <c r="G19" s="54"/>
      <c r="H19" s="54"/>
      <c r="I19" s="54"/>
      <c r="J19" s="54"/>
      <c r="K19" s="54"/>
      <c r="L19" s="54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7.25" customHeight="1">
      <c r="A20" s="52" t="s">
        <v>254</v>
      </c>
      <c r="B20" s="96" t="s">
        <v>265</v>
      </c>
      <c r="C20" s="96"/>
      <c r="D20" s="96"/>
      <c r="E20" s="53"/>
      <c r="F20" s="53"/>
      <c r="G20" s="54"/>
      <c r="H20" s="54"/>
      <c r="I20" s="54"/>
      <c r="J20" s="54"/>
      <c r="K20" s="54"/>
      <c r="L20" s="54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7.25" customHeight="1">
      <c r="A21" s="52" t="s">
        <v>255</v>
      </c>
      <c r="B21" s="55" t="s">
        <v>266</v>
      </c>
      <c r="C21" s="55"/>
      <c r="D21" s="55"/>
      <c r="E21" s="53"/>
      <c r="F21" s="53"/>
      <c r="G21" s="54"/>
      <c r="H21" s="54"/>
      <c r="I21" s="54"/>
      <c r="J21" s="54"/>
      <c r="K21" s="54"/>
      <c r="L21" s="54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7.25" customHeight="1">
      <c r="A22" s="52"/>
      <c r="B22" s="55"/>
      <c r="C22" s="55"/>
      <c r="D22" s="55"/>
      <c r="E22" s="53"/>
      <c r="F22" s="53"/>
      <c r="G22" s="54"/>
      <c r="H22" s="54"/>
      <c r="I22" s="54"/>
      <c r="J22" s="54"/>
      <c r="K22" s="54"/>
      <c r="L22" s="54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7.25" customHeight="1">
      <c r="A23" s="52" t="s">
        <v>256</v>
      </c>
      <c r="B23" s="96" t="s">
        <v>264</v>
      </c>
      <c r="C23" s="96"/>
      <c r="D23" s="9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7.25" customHeight="1">
      <c r="A24" s="52"/>
      <c r="B24" s="55" t="s">
        <v>267</v>
      </c>
      <c r="C24" s="55"/>
      <c r="D24" s="5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7.25" customHeight="1">
      <c r="A25" s="52"/>
      <c r="B25" s="55"/>
      <c r="C25" s="55"/>
      <c r="D25" s="5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7.25" customHeight="1">
      <c r="A26" s="52" t="s">
        <v>257</v>
      </c>
      <c r="B26" s="96" t="s">
        <v>264</v>
      </c>
      <c r="C26" s="96"/>
      <c r="D26" s="9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7.25" customHeight="1">
      <c r="A27" s="52"/>
      <c r="B27" s="55"/>
      <c r="C27" s="55"/>
      <c r="D27" s="55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7.25" customHeight="1">
      <c r="A28" s="52"/>
      <c r="B28" s="55"/>
      <c r="C28" s="55"/>
      <c r="D28" s="5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7.25" customHeight="1">
      <c r="A29" s="52" t="s">
        <v>258</v>
      </c>
      <c r="B29" s="56">
        <v>1</v>
      </c>
      <c r="C29" s="55"/>
      <c r="D29" s="5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7.25" customHeight="1">
      <c r="A30" s="52" t="s">
        <v>259</v>
      </c>
      <c r="B30" s="98" t="s">
        <v>260</v>
      </c>
      <c r="C30" s="96"/>
      <c r="D30" s="96"/>
      <c r="E30" s="57"/>
      <c r="F30" s="57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7.25" customHeight="1">
      <c r="A31" s="52" t="s">
        <v>261</v>
      </c>
      <c r="B31" s="96" t="s">
        <v>262</v>
      </c>
      <c r="C31" s="96"/>
      <c r="D31" s="96"/>
      <c r="E31" s="57"/>
      <c r="F31" s="57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7.25" customHeight="1">
      <c r="A32" s="58"/>
      <c r="B32" s="59" t="s">
        <v>263</v>
      </c>
      <c r="C32" s="58"/>
      <c r="D32" s="58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>
      <c r="A35" s="45"/>
      <c r="B35" s="45"/>
      <c r="C35" s="45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>
      <c r="A36" s="45"/>
      <c r="B36" s="45"/>
      <c r="C36" s="45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>
      <c r="A37" s="45"/>
      <c r="B37" s="45"/>
      <c r="C37" s="45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>
      <c r="A38" s="45"/>
      <c r="B38" s="45"/>
      <c r="C38" s="45"/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>
      <c r="A39" s="45"/>
      <c r="B39" s="45"/>
      <c r="C39" s="45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>
      <c r="A40" s="45"/>
      <c r="B40" s="45"/>
      <c r="C40" s="45"/>
      <c r="D40" s="45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>
      <c r="A41" s="45"/>
      <c r="B41" s="45"/>
      <c r="C41" s="45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>
      <c r="A42" s="45"/>
      <c r="B42" s="45"/>
      <c r="C42" s="45"/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A1:N27"/>
  <sheetViews>
    <sheetView workbookViewId="0">
      <selection activeCell="L14" sqref="L14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32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32" t="s">
        <v>10</v>
      </c>
    </row>
    <row r="4" spans="1:14">
      <c r="J4" t="s">
        <v>7</v>
      </c>
    </row>
    <row r="5" spans="1:14">
      <c r="B5" s="33" t="s">
        <v>0</v>
      </c>
      <c r="C5" s="34" t="s">
        <v>4</v>
      </c>
      <c r="D5" s="34" t="s">
        <v>3</v>
      </c>
      <c r="E5" s="34" t="s">
        <v>1</v>
      </c>
      <c r="F5" s="34" t="s">
        <v>6</v>
      </c>
      <c r="G5" s="35" t="s">
        <v>5</v>
      </c>
      <c r="H5" s="35" t="s">
        <v>8</v>
      </c>
      <c r="I5" s="35" t="s">
        <v>2</v>
      </c>
      <c r="J5" s="35" t="s">
        <v>9</v>
      </c>
      <c r="K5" s="36" t="s">
        <v>235</v>
      </c>
      <c r="L5" s="36" t="s">
        <v>17</v>
      </c>
      <c r="M5" s="36" t="s">
        <v>236</v>
      </c>
      <c r="N5" s="37" t="s">
        <v>11</v>
      </c>
    </row>
    <row r="6" spans="1:14">
      <c r="B6" t="s">
        <v>237</v>
      </c>
      <c r="D6" s="38" t="s">
        <v>238</v>
      </c>
      <c r="G6" t="s">
        <v>239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240</v>
      </c>
    </row>
    <row r="7" spans="1:14">
      <c r="D7" s="38" t="s">
        <v>238</v>
      </c>
      <c r="G7" t="s">
        <v>239</v>
      </c>
      <c r="I7">
        <v>2030</v>
      </c>
      <c r="J7" t="s">
        <v>82</v>
      </c>
      <c r="K7">
        <v>1</v>
      </c>
      <c r="L7">
        <v>10.3</v>
      </c>
    </row>
    <row r="8" spans="1:14">
      <c r="D8" s="38" t="s">
        <v>238</v>
      </c>
      <c r="G8" t="s">
        <v>239</v>
      </c>
      <c r="I8">
        <v>2050</v>
      </c>
      <c r="J8" t="s">
        <v>82</v>
      </c>
      <c r="K8">
        <v>1</v>
      </c>
      <c r="L8">
        <v>11.03</v>
      </c>
      <c r="M8" s="36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IF(Regions!D$3&lt;&gt;"",Regions!D$3,"*")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2030</v>
      </c>
      <c r="G15">
        <f t="shared" si="0"/>
        <v>2030</v>
      </c>
      <c r="I15" t="s">
        <v>89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153</v>
      </c>
      <c r="C17" t="s">
        <v>82</v>
      </c>
      <c r="D17" t="s">
        <v>215</v>
      </c>
      <c r="E17">
        <v>2025</v>
      </c>
      <c r="F17">
        <v>0</v>
      </c>
      <c r="G17">
        <v>0</v>
      </c>
      <c r="I17" t="s">
        <v>250</v>
      </c>
      <c r="L17" s="19" t="s">
        <v>251</v>
      </c>
    </row>
    <row r="18" spans="2:12">
      <c r="B18" t="s">
        <v>153</v>
      </c>
      <c r="C18" t="s">
        <v>82</v>
      </c>
      <c r="D18" t="s">
        <v>215</v>
      </c>
      <c r="E18">
        <v>2030</v>
      </c>
      <c r="F18">
        <v>0</v>
      </c>
      <c r="G18">
        <v>0</v>
      </c>
      <c r="I18" t="s">
        <v>250</v>
      </c>
    </row>
    <row r="19" spans="2:12">
      <c r="B19" t="s">
        <v>153</v>
      </c>
      <c r="C19" t="s">
        <v>82</v>
      </c>
      <c r="D19" t="s">
        <v>215</v>
      </c>
      <c r="E19">
        <v>2035</v>
      </c>
      <c r="F19">
        <v>0</v>
      </c>
      <c r="G19">
        <v>0</v>
      </c>
      <c r="I19" t="s">
        <v>250</v>
      </c>
    </row>
    <row r="20" spans="2:12">
      <c r="B20" t="s">
        <v>153</v>
      </c>
      <c r="C20" t="s">
        <v>82</v>
      </c>
      <c r="D20" t="s">
        <v>215</v>
      </c>
      <c r="E20">
        <v>2040</v>
      </c>
      <c r="F20">
        <v>0</v>
      </c>
      <c r="G20">
        <v>0</v>
      </c>
      <c r="I20" t="s">
        <v>250</v>
      </c>
    </row>
    <row r="21" spans="2:12">
      <c r="B21" s="27" t="s">
        <v>153</v>
      </c>
      <c r="C21" s="27" t="s">
        <v>82</v>
      </c>
      <c r="D21" s="27" t="s">
        <v>215</v>
      </c>
      <c r="E21" s="27">
        <v>2050</v>
      </c>
      <c r="F21" s="27">
        <v>0</v>
      </c>
      <c r="G21" s="27">
        <v>0</v>
      </c>
      <c r="H21" s="27"/>
      <c r="I21" s="27" t="s">
        <v>250</v>
      </c>
      <c r="J21" s="27"/>
    </row>
    <row r="22" spans="2:12">
      <c r="B22" t="s">
        <v>153</v>
      </c>
      <c r="C22" t="s">
        <v>82</v>
      </c>
      <c r="D22" t="s">
        <v>215</v>
      </c>
      <c r="E22">
        <v>0</v>
      </c>
      <c r="F22">
        <v>15</v>
      </c>
      <c r="G22">
        <v>15</v>
      </c>
      <c r="I22" t="s">
        <v>250</v>
      </c>
    </row>
    <row r="25" spans="2:12">
      <c r="B25" s="7" t="s">
        <v>15</v>
      </c>
    </row>
    <row r="26" spans="2:12" ht="15.75" thickBot="1">
      <c r="B26" s="10" t="s">
        <v>12</v>
      </c>
      <c r="C26" s="10" t="s">
        <v>9</v>
      </c>
      <c r="D26" s="10" t="s">
        <v>8</v>
      </c>
      <c r="E26" s="10" t="s">
        <v>2</v>
      </c>
      <c r="F26" s="11" t="str">
        <f>IF(Regions!C$3&lt;&gt;"",Regions!C$3,"*")</f>
        <v>IE</v>
      </c>
      <c r="G26" s="11" t="str">
        <f>IF(Regions!D$3&lt;&gt;"",Regions!D$3,"*")</f>
        <v>National</v>
      </c>
      <c r="H26" s="12" t="s">
        <v>4</v>
      </c>
      <c r="I26" s="12" t="s">
        <v>3</v>
      </c>
      <c r="J26" s="12" t="s">
        <v>5</v>
      </c>
    </row>
    <row r="27" spans="2:12">
      <c r="D27" t="s">
        <v>78</v>
      </c>
      <c r="F27">
        <v>2035</v>
      </c>
      <c r="G27">
        <f>F27</f>
        <v>2035</v>
      </c>
      <c r="I27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242</v>
      </c>
    </row>
    <row r="4" spans="2:10">
      <c r="D4" t="s">
        <v>78</v>
      </c>
      <c r="F4">
        <v>2019</v>
      </c>
      <c r="G4">
        <v>2019</v>
      </c>
      <c r="I4" t="s">
        <v>241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tabSelected="1" zoomScaleNormal="100" workbookViewId="0">
      <selection activeCell="H29" sqref="H29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246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42" t="s">
        <v>245</v>
      </c>
      <c r="D8" s="43" t="s">
        <v>244</v>
      </c>
      <c r="H8" s="42">
        <v>2025</v>
      </c>
      <c r="I8" s="40" t="s">
        <v>82</v>
      </c>
      <c r="K8">
        <v>1</v>
      </c>
      <c r="L8" s="41">
        <v>0</v>
      </c>
      <c r="M8" s="40" t="s">
        <v>243</v>
      </c>
    </row>
    <row r="9" spans="1:13">
      <c r="B9" s="42"/>
      <c r="D9" s="43"/>
      <c r="H9" s="42">
        <v>0</v>
      </c>
      <c r="I9" s="40" t="s">
        <v>82</v>
      </c>
      <c r="L9" s="41">
        <v>5</v>
      </c>
    </row>
    <row r="10" spans="1:13">
      <c r="B10" s="42" t="s">
        <v>249</v>
      </c>
      <c r="C10" s="44"/>
      <c r="D10" s="43" t="s">
        <v>247</v>
      </c>
      <c r="E10" s="40"/>
      <c r="H10" s="42">
        <v>2020</v>
      </c>
      <c r="I10" s="40" t="s">
        <v>82</v>
      </c>
      <c r="K10" s="42">
        <v>1</v>
      </c>
      <c r="L10" s="41">
        <v>7.3689999999999998</v>
      </c>
      <c r="M10" s="40" t="s">
        <v>248</v>
      </c>
    </row>
    <row r="11" spans="1:13">
      <c r="B11" s="42"/>
      <c r="C11" s="42"/>
      <c r="D11" s="43" t="s">
        <v>247</v>
      </c>
      <c r="E11" s="40"/>
      <c r="H11" s="42">
        <v>2030</v>
      </c>
      <c r="I11" s="40" t="s">
        <v>82</v>
      </c>
      <c r="K11" s="42"/>
      <c r="L11" s="41">
        <v>24.074100000000001</v>
      </c>
      <c r="M11" s="40"/>
    </row>
    <row r="12" spans="1:13">
      <c r="B12" s="42"/>
      <c r="C12" s="42"/>
      <c r="D12" s="43" t="s">
        <v>247</v>
      </c>
      <c r="E12" s="40"/>
      <c r="H12" s="42">
        <v>2040</v>
      </c>
      <c r="I12" s="40" t="s">
        <v>82</v>
      </c>
      <c r="K12" s="42"/>
      <c r="L12" s="41">
        <v>48.148200000000003</v>
      </c>
      <c r="M12" s="40"/>
    </row>
    <row r="13" spans="1:13">
      <c r="B13" s="40"/>
      <c r="C13" s="40"/>
      <c r="D13" s="43" t="s">
        <v>247</v>
      </c>
      <c r="E13" s="40"/>
      <c r="H13" s="40">
        <v>2050</v>
      </c>
      <c r="I13" s="40" t="s">
        <v>82</v>
      </c>
      <c r="K13" s="42"/>
      <c r="L13" s="41">
        <v>96.296400000000006</v>
      </c>
      <c r="M13" s="40"/>
    </row>
    <row r="14" spans="1:13">
      <c r="B14" s="41"/>
      <c r="C14" s="41"/>
      <c r="D14" s="43" t="s">
        <v>247</v>
      </c>
      <c r="E14" s="41"/>
      <c r="H14" s="41">
        <v>0</v>
      </c>
      <c r="I14" s="41" t="s">
        <v>82</v>
      </c>
      <c r="K14" s="41"/>
      <c r="L14" s="41">
        <v>15</v>
      </c>
      <c r="M14" s="41"/>
    </row>
    <row r="15" spans="1:13">
      <c r="B15" s="42"/>
      <c r="D15" s="43"/>
      <c r="I15" s="42"/>
      <c r="J15" s="40"/>
      <c r="M15" s="41"/>
    </row>
    <row r="16" spans="1:13">
      <c r="B16" s="42"/>
      <c r="C16" s="42"/>
      <c r="D16" s="43"/>
      <c r="E16" s="40"/>
      <c r="H16" s="42"/>
      <c r="J16" s="40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217</v>
      </c>
      <c r="M19" s="19" t="s">
        <v>216</v>
      </c>
    </row>
    <row r="20" spans="2:13">
      <c r="C20" t="s">
        <v>82</v>
      </c>
      <c r="D20" t="s">
        <v>215</v>
      </c>
      <c r="E20">
        <v>2025</v>
      </c>
      <c r="F20">
        <v>0</v>
      </c>
      <c r="G20">
        <f>F20</f>
        <v>0</v>
      </c>
      <c r="I20" t="s">
        <v>219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215</v>
      </c>
      <c r="E26">
        <v>2018</v>
      </c>
      <c r="F26">
        <v>0.35</v>
      </c>
      <c r="G26">
        <f>F26</f>
        <v>0.35</v>
      </c>
      <c r="H26" s="103" t="s">
        <v>344</v>
      </c>
      <c r="I26" s="103" t="s">
        <v>343</v>
      </c>
      <c r="L26" s="44" t="s">
        <v>218</v>
      </c>
      <c r="M26" s="44" t="s">
        <v>343</v>
      </c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s="103" t="s">
        <v>344</v>
      </c>
      <c r="I27" s="103" t="s">
        <v>343</v>
      </c>
      <c r="L27" s="44" t="s">
        <v>218</v>
      </c>
      <c r="M27" s="44" t="s">
        <v>343</v>
      </c>
    </row>
    <row r="28" spans="2:13">
      <c r="C28" t="s">
        <v>82</v>
      </c>
      <c r="D28" t="s">
        <v>215</v>
      </c>
      <c r="E28">
        <v>2030</v>
      </c>
      <c r="F28">
        <v>0</v>
      </c>
      <c r="G28">
        <f>F28</f>
        <v>0</v>
      </c>
      <c r="I28" t="s">
        <v>220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105</v>
      </c>
      <c r="E5">
        <v>2018</v>
      </c>
      <c r="F5">
        <v>0.115</v>
      </c>
      <c r="G5">
        <f>F5</f>
        <v>0.115</v>
      </c>
      <c r="I5" t="s">
        <v>223</v>
      </c>
    </row>
    <row r="6" spans="2:9">
      <c r="C6" t="s">
        <v>82</v>
      </c>
      <c r="D6" t="s">
        <v>105</v>
      </c>
      <c r="E6">
        <v>2018</v>
      </c>
      <c r="F6">
        <v>0.115</v>
      </c>
      <c r="G6">
        <f t="shared" ref="G6:G12" si="0">F6</f>
        <v>0.115</v>
      </c>
      <c r="I6" t="s">
        <v>224</v>
      </c>
    </row>
    <row r="7" spans="2:9">
      <c r="C7" t="s">
        <v>82</v>
      </c>
      <c r="D7" t="s">
        <v>105</v>
      </c>
      <c r="E7">
        <v>2018</v>
      </c>
      <c r="F7">
        <v>0.115</v>
      </c>
      <c r="G7">
        <f t="shared" si="0"/>
        <v>0.115</v>
      </c>
      <c r="I7" t="s">
        <v>225</v>
      </c>
    </row>
    <row r="8" spans="2:9">
      <c r="C8" t="s">
        <v>82</v>
      </c>
      <c r="D8" t="s">
        <v>105</v>
      </c>
      <c r="E8">
        <v>2018</v>
      </c>
      <c r="F8">
        <v>0.115</v>
      </c>
      <c r="G8">
        <f t="shared" si="0"/>
        <v>0.115</v>
      </c>
      <c r="I8" t="s">
        <v>226</v>
      </c>
    </row>
    <row r="9" spans="2:9">
      <c r="C9" t="s">
        <v>82</v>
      </c>
      <c r="D9" t="s">
        <v>105</v>
      </c>
      <c r="E9">
        <v>2018</v>
      </c>
      <c r="F9">
        <v>0.115</v>
      </c>
      <c r="G9">
        <f>F9</f>
        <v>0.115</v>
      </c>
      <c r="I9" t="s">
        <v>227</v>
      </c>
    </row>
    <row r="10" spans="2:9">
      <c r="C10" t="s">
        <v>82</v>
      </c>
      <c r="D10" t="s">
        <v>105</v>
      </c>
      <c r="E10">
        <v>2018</v>
      </c>
      <c r="F10">
        <v>0.115</v>
      </c>
      <c r="G10">
        <f t="shared" si="0"/>
        <v>0.115</v>
      </c>
      <c r="I10" t="s">
        <v>228</v>
      </c>
    </row>
    <row r="11" spans="2:9">
      <c r="C11" t="s">
        <v>82</v>
      </c>
      <c r="D11" t="s">
        <v>105</v>
      </c>
      <c r="E11">
        <v>2018</v>
      </c>
      <c r="F11">
        <v>0.115</v>
      </c>
      <c r="G11">
        <f t="shared" si="0"/>
        <v>0.115</v>
      </c>
      <c r="I11" t="s">
        <v>229</v>
      </c>
    </row>
    <row r="12" spans="2:9">
      <c r="C12" t="s">
        <v>82</v>
      </c>
      <c r="D12" t="s">
        <v>105</v>
      </c>
      <c r="E12">
        <v>2018</v>
      </c>
      <c r="F12">
        <v>0.115</v>
      </c>
      <c r="G12">
        <f t="shared" si="0"/>
        <v>0.115</v>
      </c>
      <c r="I12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AV204"/>
  <sheetViews>
    <sheetView topLeftCell="B1" zoomScale="70" zoomScaleNormal="70" workbookViewId="0">
      <selection activeCell="H52" sqref="H52"/>
    </sheetView>
  </sheetViews>
  <sheetFormatPr defaultRowHeight="15"/>
  <cols>
    <col min="2" max="2" width="27.42578125" bestFit="1" customWidth="1"/>
    <col min="4" max="4" width="76" customWidth="1"/>
    <col min="6" max="6" width="10.85546875" bestFit="1" customWidth="1"/>
    <col min="8" max="8" width="9.7109375" customWidth="1"/>
    <col min="9" max="9" width="8.85546875" bestFit="1" customWidth="1"/>
    <col min="10" max="10" width="16.7109375" customWidth="1"/>
    <col min="11" max="11" width="19.5703125" bestFit="1" customWidth="1"/>
    <col min="12" max="12" width="66.7109375" bestFit="1" customWidth="1"/>
    <col min="14" max="14" width="28.42578125" customWidth="1"/>
    <col min="15" max="15" width="11.7109375" style="44" customWidth="1"/>
    <col min="20" max="20" width="14.140625" customWidth="1"/>
  </cols>
  <sheetData>
    <row r="1" spans="1:40">
      <c r="A1" t="s">
        <v>16</v>
      </c>
    </row>
    <row r="2" spans="1:40">
      <c r="B2" s="1" t="str">
        <f>"~UC_Sets: R_E: " &amp; _xlfn.TEXTJOIN(",",TRUE,Regions!C3:D3)</f>
        <v>~UC_Sets: R_E: IE,National</v>
      </c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>
      <c r="B3" s="5" t="s">
        <v>10</v>
      </c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</row>
    <row r="4" spans="1:40">
      <c r="I4" t="s">
        <v>7</v>
      </c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 t="s">
        <v>275</v>
      </c>
      <c r="AK4" s="44"/>
      <c r="AL4" s="44"/>
      <c r="AM4" s="44"/>
      <c r="AN4" s="44"/>
    </row>
    <row r="5" spans="1:40" ht="21.75" thickBot="1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91</v>
      </c>
      <c r="K5" s="3" t="s">
        <v>17</v>
      </c>
      <c r="L5" s="4" t="s">
        <v>11</v>
      </c>
      <c r="N5" s="3" t="s">
        <v>332</v>
      </c>
      <c r="P5" s="44"/>
      <c r="Q5" s="101" t="s">
        <v>276</v>
      </c>
      <c r="R5" s="101"/>
      <c r="S5" s="101"/>
      <c r="T5" s="44"/>
      <c r="U5" s="101" t="s">
        <v>277</v>
      </c>
      <c r="V5" s="101"/>
      <c r="W5" s="101"/>
      <c r="X5" s="101"/>
      <c r="Y5" s="101"/>
      <c r="Z5" s="44"/>
      <c r="AA5" s="101" t="s">
        <v>278</v>
      </c>
      <c r="AB5" s="101"/>
      <c r="AC5" s="101"/>
      <c r="AD5" s="44"/>
      <c r="AE5" s="101" t="s">
        <v>279</v>
      </c>
      <c r="AF5" s="101"/>
      <c r="AG5" s="101"/>
      <c r="AH5" s="44"/>
      <c r="AI5" s="44"/>
      <c r="AJ5" s="44"/>
      <c r="AK5" s="44"/>
      <c r="AL5" s="44"/>
      <c r="AM5" s="44"/>
      <c r="AN5" s="44"/>
    </row>
    <row r="6" spans="1:40" ht="15.75" thickBot="1">
      <c r="B6" t="s">
        <v>95</v>
      </c>
      <c r="D6" s="27" t="s">
        <v>268</v>
      </c>
      <c r="E6" s="27"/>
      <c r="F6" s="27"/>
      <c r="G6" s="27"/>
      <c r="H6" s="27">
        <v>2019</v>
      </c>
      <c r="I6" s="27" t="s">
        <v>82</v>
      </c>
      <c r="J6" s="27">
        <v>-1</v>
      </c>
      <c r="K6" s="27">
        <v>0</v>
      </c>
      <c r="L6" s="27" t="s">
        <v>98</v>
      </c>
      <c r="N6" s="44" t="s">
        <v>333</v>
      </c>
      <c r="P6" s="44"/>
      <c r="Q6" s="60" t="s">
        <v>280</v>
      </c>
      <c r="R6" s="60" t="s">
        <v>281</v>
      </c>
      <c r="S6" s="60" t="s">
        <v>282</v>
      </c>
      <c r="T6" s="44"/>
      <c r="U6" s="61" t="s">
        <v>283</v>
      </c>
      <c r="V6" s="60" t="s">
        <v>280</v>
      </c>
      <c r="W6" s="60" t="s">
        <v>281</v>
      </c>
      <c r="X6" s="60" t="s">
        <v>282</v>
      </c>
      <c r="Y6" s="62" t="s">
        <v>284</v>
      </c>
      <c r="Z6" s="44"/>
      <c r="AA6" s="63" t="s">
        <v>280</v>
      </c>
      <c r="AB6" s="64" t="s">
        <v>281</v>
      </c>
      <c r="AC6" s="65" t="s">
        <v>282</v>
      </c>
      <c r="AD6" s="44"/>
      <c r="AE6" s="63" t="s">
        <v>280</v>
      </c>
      <c r="AF6" s="64" t="s">
        <v>281</v>
      </c>
      <c r="AG6" s="65" t="s">
        <v>282</v>
      </c>
      <c r="AH6" s="44"/>
      <c r="AI6" s="44"/>
      <c r="AJ6" s="44"/>
      <c r="AK6" s="44"/>
      <c r="AL6" s="44"/>
      <c r="AM6" s="44"/>
      <c r="AN6" s="44"/>
    </row>
    <row r="7" spans="1:40">
      <c r="D7" s="27" t="s">
        <v>269</v>
      </c>
      <c r="E7" s="27"/>
      <c r="F7" s="27"/>
      <c r="G7" s="27"/>
      <c r="H7" s="27">
        <v>2019</v>
      </c>
      <c r="I7" s="27"/>
      <c r="J7" s="92">
        <f>-INDEX($U$30:$AB$38,MATCH(D7,$T$30:$T$38,0),MATCH($N$7,$U$29:$AB$29,0))</f>
        <v>0</v>
      </c>
      <c r="K7" s="27"/>
      <c r="L7" s="27"/>
      <c r="N7" s="95" t="s">
        <v>331</v>
      </c>
      <c r="P7" s="66" t="s">
        <v>285</v>
      </c>
      <c r="Q7" s="67">
        <v>68452</v>
      </c>
      <c r="R7" s="67">
        <v>94025</v>
      </c>
      <c r="S7" s="67">
        <v>31885</v>
      </c>
      <c r="T7" s="44"/>
      <c r="U7" s="66" t="s">
        <v>286</v>
      </c>
      <c r="V7" s="68">
        <v>11735.038424732089</v>
      </c>
      <c r="W7" s="68">
        <v>72528.642938868245</v>
      </c>
      <c r="X7" s="68">
        <v>37364.451209178158</v>
      </c>
      <c r="Y7" s="69">
        <v>121628.1325727785</v>
      </c>
      <c r="Z7" s="44"/>
      <c r="AA7" s="70">
        <v>1.0049999999999999</v>
      </c>
      <c r="AB7" s="70">
        <v>1.149</v>
      </c>
      <c r="AC7" s="70">
        <v>1.36</v>
      </c>
      <c r="AD7" s="44"/>
      <c r="AE7" s="70">
        <v>0.27300000000000002</v>
      </c>
      <c r="AF7" s="70">
        <v>0.34200000000000003</v>
      </c>
      <c r="AG7" s="70">
        <v>0.21299999999999999</v>
      </c>
      <c r="AH7" s="44"/>
      <c r="AI7" s="44"/>
      <c r="AJ7" s="44"/>
      <c r="AK7" s="44"/>
      <c r="AL7" s="44"/>
      <c r="AM7" s="44"/>
      <c r="AN7" s="44"/>
    </row>
    <row r="8" spans="1:40" s="44" customFormat="1">
      <c r="D8" s="27" t="s">
        <v>270</v>
      </c>
      <c r="E8" s="27"/>
      <c r="F8" s="27"/>
      <c r="G8" s="27"/>
      <c r="H8" s="27">
        <v>2019</v>
      </c>
      <c r="I8" s="27"/>
      <c r="J8" s="92">
        <f>-INDEX($U$30:$AB$38,MATCH(D8,$T$30:$T$38,0),MATCH($N$7,$U$29:$AB$29,0))</f>
        <v>0</v>
      </c>
      <c r="K8" s="27"/>
      <c r="L8" s="27"/>
      <c r="P8" s="71" t="s">
        <v>287</v>
      </c>
      <c r="Q8" s="72">
        <v>96213</v>
      </c>
      <c r="R8" s="72">
        <v>187505</v>
      </c>
      <c r="S8" s="72">
        <v>72100</v>
      </c>
      <c r="U8" s="71" t="s">
        <v>288</v>
      </c>
      <c r="V8" s="73">
        <v>5197.6132443555907</v>
      </c>
      <c r="W8" s="73">
        <v>6727.4572369101443</v>
      </c>
      <c r="X8" s="73">
        <v>8186.7925913057998</v>
      </c>
      <c r="Y8" s="74">
        <v>20111.863072571534</v>
      </c>
      <c r="AA8" s="75">
        <v>1.3959999999999999</v>
      </c>
      <c r="AB8" s="75">
        <v>1.6719999999999999</v>
      </c>
      <c r="AC8" s="75">
        <v>1.9019999999999999</v>
      </c>
      <c r="AE8" s="75">
        <v>0.32400000000000001</v>
      </c>
      <c r="AF8" s="75">
        <v>0.44500000000000001</v>
      </c>
      <c r="AG8" s="75">
        <v>0.34100000000000003</v>
      </c>
    </row>
    <row r="9" spans="1:40" s="44" customFormat="1">
      <c r="D9" s="27" t="s">
        <v>271</v>
      </c>
      <c r="E9" s="27"/>
      <c r="F9" s="27"/>
      <c r="G9" s="27"/>
      <c r="H9" s="27">
        <v>2019</v>
      </c>
      <c r="I9" s="27"/>
      <c r="J9" s="92">
        <f t="shared" ref="J9:J12" si="0">-INDEX($U$30:$AB$38,MATCH(D9,$T$30:$T$38,0),MATCH($N$7,$U$29:$AB$29,0))</f>
        <v>0</v>
      </c>
      <c r="K9" s="27"/>
      <c r="L9" s="27"/>
      <c r="P9" s="76" t="s">
        <v>289</v>
      </c>
      <c r="Q9" s="77">
        <v>109864</v>
      </c>
      <c r="R9" s="77">
        <v>248054</v>
      </c>
      <c r="S9" s="77">
        <v>106981</v>
      </c>
      <c r="U9" s="76" t="s">
        <v>290</v>
      </c>
      <c r="V9" s="78">
        <v>13979.419134898935</v>
      </c>
      <c r="W9" s="78">
        <v>14584.48055403824</v>
      </c>
      <c r="X9" s="78">
        <v>18974.694526816245</v>
      </c>
      <c r="Y9" s="79">
        <v>47538.594215753423</v>
      </c>
      <c r="AA9" s="80">
        <v>1.5840000000000001</v>
      </c>
      <c r="AB9" s="80">
        <v>1.8440000000000001</v>
      </c>
      <c r="AC9" s="80">
        <v>2.125</v>
      </c>
      <c r="AE9" s="80">
        <v>0.26800000000000002</v>
      </c>
      <c r="AF9" s="80">
        <v>0.45700000000000002</v>
      </c>
      <c r="AG9" s="80">
        <v>0.307</v>
      </c>
    </row>
    <row r="10" spans="1:40" s="44" customFormat="1">
      <c r="D10" s="27" t="s">
        <v>272</v>
      </c>
      <c r="E10" s="27"/>
      <c r="F10" s="27"/>
      <c r="G10" s="27"/>
      <c r="H10" s="27">
        <v>2019</v>
      </c>
      <c r="I10" s="27"/>
      <c r="J10" s="92">
        <f t="shared" si="0"/>
        <v>0</v>
      </c>
      <c r="K10" s="27"/>
      <c r="L10" s="27"/>
      <c r="P10" s="71" t="s">
        <v>291</v>
      </c>
      <c r="Q10" s="72">
        <v>119296</v>
      </c>
      <c r="R10" s="72">
        <v>292259</v>
      </c>
      <c r="S10" s="72">
        <v>142753</v>
      </c>
      <c r="U10" s="71" t="s">
        <v>292</v>
      </c>
      <c r="V10" s="73">
        <v>21709.86153487581</v>
      </c>
      <c r="W10" s="73">
        <v>49420.927051735707</v>
      </c>
      <c r="X10" s="73">
        <v>54549.088898874157</v>
      </c>
      <c r="Y10" s="74">
        <v>125679.87748548566</v>
      </c>
      <c r="AA10" s="75">
        <v>1.772</v>
      </c>
      <c r="AB10" s="75">
        <v>2.0150000000000001</v>
      </c>
      <c r="AC10" s="75">
        <v>2.3069999999999999</v>
      </c>
      <c r="AE10" s="75">
        <v>0.313</v>
      </c>
      <c r="AF10" s="75">
        <v>0.42799999999999999</v>
      </c>
      <c r="AG10" s="75">
        <v>0.29599999999999999</v>
      </c>
    </row>
    <row r="11" spans="1:40" s="44" customFormat="1">
      <c r="D11" s="27" t="s">
        <v>274</v>
      </c>
      <c r="E11" s="27"/>
      <c r="F11" s="27"/>
      <c r="G11" s="27"/>
      <c r="H11" s="27">
        <v>2019</v>
      </c>
      <c r="I11" s="27"/>
      <c r="J11" s="92">
        <f t="shared" si="0"/>
        <v>0</v>
      </c>
      <c r="K11" s="27"/>
      <c r="L11" s="27"/>
      <c r="P11" s="76" t="s">
        <v>293</v>
      </c>
      <c r="Q11" s="77">
        <v>25861</v>
      </c>
      <c r="R11" s="77">
        <v>158745</v>
      </c>
      <c r="S11" s="77">
        <v>157558</v>
      </c>
      <c r="U11" s="76" t="s">
        <v>294</v>
      </c>
      <c r="V11" s="78">
        <v>71167.091754613168</v>
      </c>
      <c r="W11" s="78">
        <v>293672.95873330871</v>
      </c>
      <c r="X11" s="78">
        <v>264765.40185365622</v>
      </c>
      <c r="Y11" s="79">
        <v>629605.45234157809</v>
      </c>
      <c r="AA11" s="80">
        <v>1.9790000000000001</v>
      </c>
      <c r="AB11" s="80">
        <v>2.3239999999999998</v>
      </c>
      <c r="AC11" s="80">
        <v>2.61</v>
      </c>
      <c r="AE11" s="80">
        <v>0.60299999999999998</v>
      </c>
      <c r="AF11" s="80">
        <v>0.48899999999999999</v>
      </c>
      <c r="AG11" s="80">
        <v>0.40500000000000003</v>
      </c>
    </row>
    <row r="12" spans="1:40" s="44" customFormat="1" ht="16.5" thickBot="1">
      <c r="D12" s="27" t="s">
        <v>273</v>
      </c>
      <c r="E12" s="27"/>
      <c r="F12" s="27"/>
      <c r="G12" s="27"/>
      <c r="H12" s="27">
        <v>2019</v>
      </c>
      <c r="I12" s="27"/>
      <c r="J12" s="92">
        <f t="shared" si="0"/>
        <v>0</v>
      </c>
      <c r="K12" s="27"/>
      <c r="L12" s="27"/>
      <c r="Q12" s="102" t="s">
        <v>295</v>
      </c>
      <c r="R12" s="102"/>
      <c r="S12" s="102"/>
      <c r="U12" s="71" t="s">
        <v>296</v>
      </c>
      <c r="V12" s="73">
        <v>47490.854787158918</v>
      </c>
      <c r="W12" s="73">
        <v>175920.34461876052</v>
      </c>
      <c r="X12" s="73">
        <v>166984.19754801539</v>
      </c>
      <c r="Y12" s="74">
        <v>390395.3969539348</v>
      </c>
      <c r="AA12" s="75">
        <v>2.2679999999999998</v>
      </c>
      <c r="AB12" s="75">
        <v>2.851</v>
      </c>
      <c r="AC12" s="75">
        <v>3.0779999999999998</v>
      </c>
      <c r="AE12" s="75">
        <v>0.84699999999999998</v>
      </c>
      <c r="AF12" s="75">
        <v>0.63400000000000001</v>
      </c>
      <c r="AG12" s="75">
        <v>0.68200000000000005</v>
      </c>
    </row>
    <row r="13" spans="1:40" ht="15.75" thickBot="1">
      <c r="D13" s="27" t="s">
        <v>206</v>
      </c>
      <c r="E13" s="27"/>
      <c r="F13" s="27" t="s">
        <v>324</v>
      </c>
      <c r="G13" s="27"/>
      <c r="H13" s="27">
        <v>2019</v>
      </c>
      <c r="I13" s="27"/>
      <c r="J13" s="27">
        <v>1</v>
      </c>
      <c r="K13" s="27"/>
      <c r="L13" s="27"/>
      <c r="N13" s="44"/>
      <c r="P13" s="44"/>
      <c r="Q13" s="81" t="s">
        <v>297</v>
      </c>
      <c r="R13" s="81" t="s">
        <v>298</v>
      </c>
      <c r="S13" s="81" t="s">
        <v>299</v>
      </c>
      <c r="T13" s="44"/>
      <c r="U13" s="76" t="s">
        <v>300</v>
      </c>
      <c r="V13" s="78">
        <v>23790.684938210514</v>
      </c>
      <c r="W13" s="78">
        <v>85755.437936808186</v>
      </c>
      <c r="X13" s="78">
        <v>74836.881491341002</v>
      </c>
      <c r="Y13" s="79">
        <v>184383.0043663597</v>
      </c>
      <c r="Z13" s="44"/>
      <c r="AA13" s="80">
        <v>2.694</v>
      </c>
      <c r="AB13" s="80">
        <v>3.512</v>
      </c>
      <c r="AC13" s="80">
        <v>3.7839999999999998</v>
      </c>
      <c r="AD13" s="44"/>
      <c r="AE13" s="80">
        <v>0.71399999999999997</v>
      </c>
      <c r="AF13" s="80">
        <v>0.92200000000000004</v>
      </c>
      <c r="AG13" s="80">
        <v>0.94</v>
      </c>
      <c r="AH13" s="44"/>
      <c r="AI13" s="44"/>
      <c r="AJ13" s="44"/>
      <c r="AK13" s="44"/>
      <c r="AL13" s="44"/>
      <c r="AM13" s="44"/>
      <c r="AN13" s="44"/>
    </row>
    <row r="14" spans="1:40">
      <c r="D14" s="28"/>
      <c r="E14" s="28"/>
      <c r="F14" s="28"/>
      <c r="G14" s="28"/>
      <c r="H14" s="28">
        <v>0</v>
      </c>
      <c r="I14" s="28" t="s">
        <v>82</v>
      </c>
      <c r="J14" s="28"/>
      <c r="K14" s="28">
        <v>5</v>
      </c>
      <c r="L14" s="28"/>
      <c r="N14" s="44"/>
      <c r="P14" s="66" t="s">
        <v>285</v>
      </c>
      <c r="Q14" s="67">
        <v>64661</v>
      </c>
      <c r="R14" s="67">
        <v>74932</v>
      </c>
      <c r="S14" s="67">
        <v>19753</v>
      </c>
      <c r="T14" s="44"/>
      <c r="U14" s="71" t="s">
        <v>301</v>
      </c>
      <c r="V14" s="73">
        <v>8010.7993972868508</v>
      </c>
      <c r="W14" s="73">
        <v>38588.997221862926</v>
      </c>
      <c r="X14" s="73">
        <v>37368.747662299225</v>
      </c>
      <c r="Y14" s="74">
        <v>83968.544281448994</v>
      </c>
      <c r="Z14" s="44"/>
      <c r="AA14" s="75">
        <v>3.2970000000000002</v>
      </c>
      <c r="AB14" s="75">
        <v>4.1100000000000003</v>
      </c>
      <c r="AC14" s="75">
        <v>4.5039999999999996</v>
      </c>
      <c r="AD14" s="44"/>
      <c r="AE14" s="75">
        <v>0.97399999999999998</v>
      </c>
      <c r="AF14" s="75">
        <v>1.141</v>
      </c>
      <c r="AG14" s="75">
        <v>1.026</v>
      </c>
      <c r="AH14" s="44"/>
      <c r="AI14" s="44"/>
      <c r="AJ14" s="44"/>
      <c r="AK14" s="44"/>
      <c r="AL14" s="44"/>
      <c r="AM14" s="44"/>
      <c r="AN14" s="44"/>
    </row>
    <row r="15" spans="1:40" ht="15.75" thickBot="1">
      <c r="B15" t="s">
        <v>94</v>
      </c>
      <c r="D15" s="27" t="s">
        <v>310</v>
      </c>
      <c r="E15" s="29"/>
      <c r="F15" s="29"/>
      <c r="G15" s="29"/>
      <c r="H15" s="27">
        <v>2019</v>
      </c>
      <c r="I15" s="29" t="s">
        <v>82</v>
      </c>
      <c r="J15" s="29">
        <v>-1</v>
      </c>
      <c r="K15" s="29">
        <v>0</v>
      </c>
      <c r="L15" s="29" t="s">
        <v>99</v>
      </c>
      <c r="N15" s="44" t="s">
        <v>281</v>
      </c>
      <c r="P15" s="71" t="s">
        <v>287</v>
      </c>
      <c r="Q15" s="72">
        <v>92181</v>
      </c>
      <c r="R15" s="72">
        <v>167226</v>
      </c>
      <c r="S15" s="72">
        <v>58089</v>
      </c>
      <c r="T15" s="44"/>
      <c r="U15" s="82" t="s">
        <v>302</v>
      </c>
      <c r="V15" s="83">
        <v>8658.126308421115</v>
      </c>
      <c r="W15" s="83">
        <v>38905.107366988203</v>
      </c>
      <c r="X15" s="83">
        <v>66469.176419880765</v>
      </c>
      <c r="Y15" s="79">
        <v>114032.41009529008</v>
      </c>
      <c r="Z15" s="44"/>
      <c r="AA15" s="84">
        <v>4.7880000000000003</v>
      </c>
      <c r="AB15" s="84">
        <v>5.0789999999999997</v>
      </c>
      <c r="AC15" s="84">
        <v>6.0039999999999996</v>
      </c>
      <c r="AD15" s="44"/>
      <c r="AE15" s="93">
        <f>AVERAGE(AF15:AG15)</f>
        <v>1.5565</v>
      </c>
      <c r="AF15" s="84">
        <v>1.6439999999999999</v>
      </c>
      <c r="AG15" s="84">
        <v>1.4690000000000001</v>
      </c>
      <c r="AH15" s="44"/>
      <c r="AI15" s="44"/>
      <c r="AJ15" s="44"/>
      <c r="AK15" s="44"/>
      <c r="AL15" s="44"/>
      <c r="AM15" s="44"/>
      <c r="AN15" s="44"/>
    </row>
    <row r="16" spans="1:40" ht="15.75" thickBot="1">
      <c r="B16" s="44"/>
      <c r="C16" s="44"/>
      <c r="D16" s="27" t="s">
        <v>311</v>
      </c>
      <c r="E16" s="27"/>
      <c r="F16" s="27"/>
      <c r="G16" s="27"/>
      <c r="H16" s="27">
        <v>2019</v>
      </c>
      <c r="I16" s="27"/>
      <c r="J16" s="92">
        <f>-INDEX($AE$30:$AL$38,MATCH(D16,$AD$30:$AD$38,0),MATCH($N$16,$AE$29:$AL$29,0))</f>
        <v>0</v>
      </c>
      <c r="K16" s="27"/>
      <c r="L16" s="27"/>
      <c r="M16" s="44"/>
      <c r="N16" s="95" t="s">
        <v>331</v>
      </c>
      <c r="P16" s="76" t="s">
        <v>289</v>
      </c>
      <c r="Q16" s="77">
        <v>105755</v>
      </c>
      <c r="R16" s="77">
        <v>227371</v>
      </c>
      <c r="S16" s="77">
        <v>92325</v>
      </c>
      <c r="T16" s="44"/>
      <c r="U16" s="85" t="s">
        <v>303</v>
      </c>
      <c r="V16" s="86">
        <v>211739.48952455298</v>
      </c>
      <c r="W16" s="86">
        <v>776104.35365928081</v>
      </c>
      <c r="X16" s="86">
        <v>729499.43220136687</v>
      </c>
      <c r="Y16" s="87">
        <v>1717343.2753852005</v>
      </c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</row>
    <row r="17" spans="2:48">
      <c r="B17" s="44"/>
      <c r="C17" s="44"/>
      <c r="D17" s="27" t="s">
        <v>312</v>
      </c>
      <c r="E17" s="27"/>
      <c r="F17" s="27"/>
      <c r="G17" s="27"/>
      <c r="H17" s="27">
        <v>2019</v>
      </c>
      <c r="I17" s="27"/>
      <c r="J17" s="92">
        <f t="shared" ref="J17:J21" si="1">-INDEX($AE$30:$AL$38,MATCH(D17,$AD$30:$AD$38,0),MATCH($N$16,$AE$29:$AL$29,0))</f>
        <v>0</v>
      </c>
      <c r="K17" s="27"/>
      <c r="L17" s="27"/>
      <c r="M17" s="44"/>
      <c r="N17" s="44"/>
      <c r="P17" s="71" t="s">
        <v>291</v>
      </c>
      <c r="Q17" s="72">
        <v>115137</v>
      </c>
      <c r="R17" s="72">
        <v>271365</v>
      </c>
      <c r="S17" s="72">
        <v>127680</v>
      </c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</row>
    <row r="18" spans="2:48">
      <c r="B18" s="44"/>
      <c r="C18" s="44"/>
      <c r="D18" s="27" t="s">
        <v>313</v>
      </c>
      <c r="E18" s="27"/>
      <c r="F18" s="27"/>
      <c r="G18" s="27"/>
      <c r="H18" s="27">
        <v>2019</v>
      </c>
      <c r="I18" s="27"/>
      <c r="J18" s="92">
        <f t="shared" si="1"/>
        <v>0</v>
      </c>
      <c r="K18" s="27"/>
      <c r="L18" s="27"/>
      <c r="M18" s="44"/>
      <c r="N18" s="44"/>
      <c r="P18" s="76" t="s">
        <v>293</v>
      </c>
      <c r="Q18" s="77">
        <v>25764</v>
      </c>
      <c r="R18" s="77">
        <v>158416</v>
      </c>
      <c r="S18" s="77">
        <v>156690</v>
      </c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</row>
    <row r="19" spans="2:48">
      <c r="B19" s="44"/>
      <c r="C19" s="44"/>
      <c r="D19" s="27" t="s">
        <v>314</v>
      </c>
      <c r="E19" s="27"/>
      <c r="F19" s="27"/>
      <c r="G19" s="27"/>
      <c r="H19" s="27">
        <v>2019</v>
      </c>
      <c r="I19" s="27"/>
      <c r="J19" s="92">
        <f t="shared" si="1"/>
        <v>0</v>
      </c>
      <c r="K19" s="27"/>
      <c r="L19" s="27"/>
      <c r="M19" s="44"/>
      <c r="N19" s="44"/>
      <c r="P19" s="44"/>
      <c r="Q19" s="44"/>
      <c r="R19" s="44"/>
      <c r="S19" s="44"/>
      <c r="T19" s="44" t="s">
        <v>304</v>
      </c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</row>
    <row r="20" spans="2:48">
      <c r="B20" s="44"/>
      <c r="C20" s="44"/>
      <c r="D20" s="27" t="s">
        <v>315</v>
      </c>
      <c r="E20" s="27"/>
      <c r="F20" s="27"/>
      <c r="G20" s="27"/>
      <c r="H20" s="27">
        <v>2019</v>
      </c>
      <c r="I20" s="27"/>
      <c r="J20" s="92">
        <f>-INDEX($AE$30:$AL$38,MATCH(D20,$AD$30:$AD$38,0),MATCH($N$16,$AE$29:$AL$29,0))</f>
        <v>0</v>
      </c>
      <c r="K20" s="27"/>
      <c r="L20" s="27"/>
      <c r="M20" s="44"/>
      <c r="N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</row>
    <row r="21" spans="2:48">
      <c r="D21" s="27" t="s">
        <v>316</v>
      </c>
      <c r="E21" s="27"/>
      <c r="F21" s="27"/>
      <c r="G21" s="27"/>
      <c r="H21" s="27">
        <v>2019</v>
      </c>
      <c r="I21" s="27"/>
      <c r="J21" s="92">
        <f t="shared" si="1"/>
        <v>0</v>
      </c>
      <c r="K21" s="27"/>
      <c r="L21" s="27"/>
      <c r="M21" s="44"/>
      <c r="N21" s="44"/>
      <c r="P21" s="44"/>
      <c r="Q21" s="44"/>
      <c r="R21" s="44"/>
      <c r="S21" s="44"/>
      <c r="T21" s="44" t="s">
        <v>305</v>
      </c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</row>
    <row r="22" spans="2:48">
      <c r="D22" s="27" t="s">
        <v>206</v>
      </c>
      <c r="E22" s="27"/>
      <c r="F22" s="27" t="s">
        <v>325</v>
      </c>
      <c r="G22" s="27"/>
      <c r="H22" s="27">
        <v>2019</v>
      </c>
      <c r="I22" s="27"/>
      <c r="J22" s="27">
        <v>1</v>
      </c>
      <c r="K22" s="27"/>
      <c r="L22" s="27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</row>
    <row r="23" spans="2:48">
      <c r="D23" s="28"/>
      <c r="E23" s="28"/>
      <c r="F23" s="28"/>
      <c r="G23" s="28"/>
      <c r="H23" s="28">
        <v>0</v>
      </c>
      <c r="I23" s="28"/>
      <c r="J23" s="28"/>
      <c r="K23" s="28">
        <v>5</v>
      </c>
      <c r="L23" s="28"/>
      <c r="N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</row>
    <row r="24" spans="2:48">
      <c r="B24" t="s">
        <v>93</v>
      </c>
      <c r="D24" s="27" t="s">
        <v>317</v>
      </c>
      <c r="E24" s="29"/>
      <c r="F24" s="29"/>
      <c r="G24" s="29"/>
      <c r="H24" s="27">
        <v>2019</v>
      </c>
      <c r="I24" s="29" t="s">
        <v>82</v>
      </c>
      <c r="J24" s="29">
        <v>-1</v>
      </c>
      <c r="K24" s="29">
        <v>0</v>
      </c>
      <c r="L24" s="29" t="s">
        <v>100</v>
      </c>
      <c r="N24" s="44" t="s">
        <v>282</v>
      </c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</row>
    <row r="25" spans="2:48">
      <c r="B25" s="44"/>
      <c r="C25" s="44"/>
      <c r="D25" s="27" t="s">
        <v>318</v>
      </c>
      <c r="E25" s="27"/>
      <c r="F25" s="27"/>
      <c r="G25" s="27"/>
      <c r="H25" s="27">
        <v>2019</v>
      </c>
      <c r="I25" s="27"/>
      <c r="J25" s="92">
        <f>-INDEX($AO$30:$AV$38,MATCH(D25,$AN$30:$AN$38,0),MATCH($N$25,$AO$29:$AV$29,0))</f>
        <v>0</v>
      </c>
      <c r="K25" s="27"/>
      <c r="L25" s="27"/>
      <c r="M25" s="44"/>
      <c r="N25" s="95" t="s">
        <v>331</v>
      </c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</row>
    <row r="26" spans="2:48">
      <c r="B26" s="44"/>
      <c r="C26" s="44"/>
      <c r="D26" s="27" t="s">
        <v>319</v>
      </c>
      <c r="E26" s="27"/>
      <c r="F26" s="27"/>
      <c r="G26" s="27"/>
      <c r="H26" s="27">
        <v>2019</v>
      </c>
      <c r="I26" s="27"/>
      <c r="J26" s="92">
        <f t="shared" ref="J26:J30" si="2">-INDEX($AO$30:$AV$38,MATCH(D26,$AN$30:$AN$38,0),MATCH($N$25,$AO$29:$AV$29,0))</f>
        <v>0</v>
      </c>
      <c r="K26" s="27"/>
      <c r="L26" s="27"/>
      <c r="M26" s="44"/>
      <c r="N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</row>
    <row r="27" spans="2:48">
      <c r="B27" s="44"/>
      <c r="C27" s="44"/>
      <c r="D27" s="27" t="s">
        <v>320</v>
      </c>
      <c r="E27" s="27"/>
      <c r="F27" s="27"/>
      <c r="G27" s="27"/>
      <c r="H27" s="27">
        <v>2019</v>
      </c>
      <c r="I27" s="27"/>
      <c r="J27" s="92">
        <f t="shared" si="2"/>
        <v>0</v>
      </c>
      <c r="K27" s="27"/>
      <c r="L27" s="27"/>
      <c r="M27" s="44"/>
      <c r="N27" s="44"/>
      <c r="P27" s="44"/>
      <c r="Q27" s="44"/>
      <c r="R27" s="44"/>
      <c r="S27" s="44"/>
      <c r="T27" s="44"/>
      <c r="U27" s="44">
        <v>2</v>
      </c>
      <c r="V27" s="44">
        <v>2.2999999999999998</v>
      </c>
      <c r="W27" s="44">
        <v>2.5</v>
      </c>
      <c r="X27" s="44">
        <v>3</v>
      </c>
      <c r="Y27" s="44">
        <v>3.5</v>
      </c>
      <c r="Z27" s="44">
        <v>4</v>
      </c>
      <c r="AA27" s="44">
        <v>4.5</v>
      </c>
      <c r="AB27" s="44">
        <v>0</v>
      </c>
      <c r="AC27" s="44"/>
      <c r="AD27" s="44"/>
      <c r="AE27" s="44">
        <v>2</v>
      </c>
      <c r="AF27" s="44">
        <v>2.2999999999999998</v>
      </c>
      <c r="AG27" s="44">
        <v>2.5</v>
      </c>
      <c r="AH27" s="44">
        <v>3</v>
      </c>
      <c r="AI27" s="44">
        <v>3.5</v>
      </c>
      <c r="AJ27" s="44">
        <v>4</v>
      </c>
      <c r="AK27" s="44">
        <v>4.5</v>
      </c>
      <c r="AL27" s="44">
        <v>0</v>
      </c>
      <c r="AM27" s="44"/>
      <c r="AN27" s="44"/>
      <c r="AO27" s="44">
        <v>2</v>
      </c>
      <c r="AP27" s="44">
        <v>2.2999999999999998</v>
      </c>
      <c r="AQ27" s="44">
        <v>2.5</v>
      </c>
      <c r="AR27" s="44">
        <v>3</v>
      </c>
      <c r="AS27" s="44">
        <v>3.5</v>
      </c>
      <c r="AT27" s="44">
        <v>4</v>
      </c>
      <c r="AU27" s="44">
        <v>4.5</v>
      </c>
      <c r="AV27" s="44">
        <v>0</v>
      </c>
    </row>
    <row r="28" spans="2:48" ht="15.75" thickBot="1">
      <c r="B28" s="44"/>
      <c r="C28" s="44"/>
      <c r="D28" s="27" t="s">
        <v>321</v>
      </c>
      <c r="E28" s="27"/>
      <c r="F28" s="27"/>
      <c r="G28" s="27"/>
      <c r="H28" s="27">
        <v>2019</v>
      </c>
      <c r="I28" s="27"/>
      <c r="J28" s="92">
        <f t="shared" si="2"/>
        <v>0</v>
      </c>
      <c r="K28" s="27"/>
      <c r="L28" s="27"/>
      <c r="M28" s="44"/>
      <c r="N28" s="44"/>
      <c r="P28" s="44"/>
      <c r="Q28" s="44"/>
      <c r="R28" s="44"/>
      <c r="S28" s="44"/>
      <c r="T28" s="44"/>
      <c r="U28" s="99" t="s">
        <v>280</v>
      </c>
      <c r="V28" s="100"/>
      <c r="W28" s="100"/>
      <c r="X28" s="100"/>
      <c r="Y28" s="100"/>
      <c r="Z28" s="100"/>
      <c r="AA28" s="100"/>
      <c r="AB28" s="100"/>
      <c r="AC28" s="44"/>
      <c r="AD28" s="100" t="s">
        <v>281</v>
      </c>
      <c r="AE28" s="100"/>
      <c r="AF28" s="100"/>
      <c r="AG28" s="100"/>
      <c r="AH28" s="100"/>
      <c r="AI28" s="100"/>
      <c r="AJ28" s="100"/>
      <c r="AK28" s="100"/>
      <c r="AL28" s="100"/>
      <c r="AM28" s="44"/>
      <c r="AN28" s="99" t="s">
        <v>282</v>
      </c>
      <c r="AO28" s="100"/>
      <c r="AP28" s="100"/>
      <c r="AQ28" s="100"/>
      <c r="AR28" s="100"/>
      <c r="AS28" s="100"/>
      <c r="AT28" s="100"/>
      <c r="AU28" s="100"/>
      <c r="AV28" s="100"/>
    </row>
    <row r="29" spans="2:48">
      <c r="B29" s="44"/>
      <c r="C29" s="44"/>
      <c r="D29" s="27" t="s">
        <v>322</v>
      </c>
      <c r="E29" s="27"/>
      <c r="F29" s="27"/>
      <c r="G29" s="27"/>
      <c r="H29" s="27">
        <v>2019</v>
      </c>
      <c r="I29" s="27"/>
      <c r="J29" s="92">
        <f t="shared" si="2"/>
        <v>0</v>
      </c>
      <c r="K29" s="27"/>
      <c r="L29" s="27"/>
      <c r="M29" s="44"/>
      <c r="N29" s="44"/>
      <c r="P29" s="44"/>
      <c r="Q29" s="44"/>
      <c r="R29" s="44"/>
      <c r="S29" s="44"/>
      <c r="T29" s="44"/>
      <c r="U29" s="66" t="s">
        <v>285</v>
      </c>
      <c r="V29" s="71" t="s">
        <v>287</v>
      </c>
      <c r="W29" s="76" t="s">
        <v>289</v>
      </c>
      <c r="X29" s="71" t="s">
        <v>330</v>
      </c>
      <c r="Y29" s="71" t="s">
        <v>327</v>
      </c>
      <c r="Z29" s="71" t="s">
        <v>328</v>
      </c>
      <c r="AA29" s="71" t="s">
        <v>329</v>
      </c>
      <c r="AB29" s="71" t="s">
        <v>331</v>
      </c>
      <c r="AC29" s="44"/>
      <c r="AD29" s="44"/>
      <c r="AE29" s="66" t="s">
        <v>285</v>
      </c>
      <c r="AF29" s="71" t="s">
        <v>287</v>
      </c>
      <c r="AG29" s="76" t="s">
        <v>289</v>
      </c>
      <c r="AH29" s="71" t="s">
        <v>330</v>
      </c>
      <c r="AI29" s="71" t="s">
        <v>327</v>
      </c>
      <c r="AJ29" s="71" t="s">
        <v>328</v>
      </c>
      <c r="AK29" s="71" t="s">
        <v>329</v>
      </c>
      <c r="AL29" s="71" t="s">
        <v>331</v>
      </c>
      <c r="AN29" s="44"/>
      <c r="AO29" s="66" t="s">
        <v>285</v>
      </c>
      <c r="AP29" s="71" t="s">
        <v>287</v>
      </c>
      <c r="AQ29" s="76" t="s">
        <v>289</v>
      </c>
      <c r="AR29" s="71" t="s">
        <v>330</v>
      </c>
      <c r="AS29" s="71" t="s">
        <v>327</v>
      </c>
      <c r="AT29" s="71" t="s">
        <v>328</v>
      </c>
      <c r="AU29" s="71" t="s">
        <v>329</v>
      </c>
      <c r="AV29" s="71" t="s">
        <v>331</v>
      </c>
    </row>
    <row r="30" spans="2:48">
      <c r="B30" s="44"/>
      <c r="C30" s="44"/>
      <c r="D30" s="27" t="s">
        <v>323</v>
      </c>
      <c r="E30" s="27"/>
      <c r="F30" s="27"/>
      <c r="G30" s="27"/>
      <c r="H30" s="27">
        <v>2019</v>
      </c>
      <c r="I30" s="27"/>
      <c r="J30" s="92">
        <f t="shared" si="2"/>
        <v>0</v>
      </c>
      <c r="K30" s="27"/>
      <c r="L30" s="27"/>
      <c r="M30" s="44"/>
      <c r="N30" s="44"/>
      <c r="P30" s="44"/>
      <c r="Q30" s="44"/>
      <c r="R30" s="44"/>
      <c r="S30" s="44"/>
      <c r="T30" s="27" t="s">
        <v>336</v>
      </c>
      <c r="U30" s="94">
        <f>_xlfn.NORM.DIST($U$27,AA7,AE7,TRUE)</f>
        <v>0.99986614214614677</v>
      </c>
      <c r="V30" s="94">
        <f>_xlfn.NORM.DIST($V$27,AA7,AE7,TRUE)</f>
        <v>0.99999895018069218</v>
      </c>
      <c r="W30" s="94">
        <f>_xlfn.NORM.DIST($W$27,AA7,AE7,TRUE)</f>
        <v>0.99999997827100517</v>
      </c>
      <c r="X30" s="94">
        <f>_xlfn.NORM.DIST($X$27,AA7,AE7,TRUE)</f>
        <v>0.99999999999986411</v>
      </c>
      <c r="Y30" s="94">
        <f>_xlfn.NORM.DIST($Y$27,AA7,AE7,TRUE)</f>
        <v>1</v>
      </c>
      <c r="Z30" s="94">
        <f>_xlfn.NORM.DIST($Z$27,AA7,AE7,TRUE)</f>
        <v>1</v>
      </c>
      <c r="AA30" s="94">
        <f>_xlfn.NORM.DIST($AA$27,AA7,AE7,TRUE)</f>
        <v>1</v>
      </c>
      <c r="AB30" s="94">
        <v>0</v>
      </c>
      <c r="AC30" s="44"/>
      <c r="AD30" s="27" t="s">
        <v>337</v>
      </c>
      <c r="AE30" s="94">
        <f>_xlfn.NORM.DIST($AE$27,AB7,AF7,TRUE)</f>
        <v>0.99358230344905218</v>
      </c>
      <c r="AF30" s="94">
        <f>_xlfn.NORM.DIST($AF$27,AB7,AF7,TRUE)</f>
        <v>0.99961797061500135</v>
      </c>
      <c r="AG30" s="94">
        <f>_xlfn.NORM.DIST($AG$27,AB7,AF7,TRUE)</f>
        <v>0.99996097211163748</v>
      </c>
      <c r="AH30" s="94">
        <f>_xlfn.NORM.DIST($AH$27,AB7,AF7,TRUE)</f>
        <v>0.99999996888648002</v>
      </c>
      <c r="AI30" s="94">
        <f>_xlfn.NORM.DIST($AI$27,AB7,AF7,TRUE)</f>
        <v>0.9999999999968846</v>
      </c>
      <c r="AJ30" s="94">
        <f>_xlfn.NORM.DIST($AJ$27,AB7,AF7,TRUE)</f>
        <v>1</v>
      </c>
      <c r="AK30" s="94">
        <f>_xlfn.NORM.DIST($AK$27,AB7,AF7,TRUE)</f>
        <v>1</v>
      </c>
      <c r="AL30" s="94">
        <v>0</v>
      </c>
      <c r="AM30" s="44"/>
      <c r="AN30" s="27" t="s">
        <v>340</v>
      </c>
      <c r="AO30" s="94">
        <f>_xlfn.NORM.DIST($AO$27,AC7,AG7,TRUE)</f>
        <v>0.99867076285153633</v>
      </c>
      <c r="AP30" s="94">
        <f>_xlfn.NORM.DIST($AP$27,AC7,AG7,TRUE)</f>
        <v>0.99999490602709384</v>
      </c>
      <c r="AQ30" s="94">
        <f>_xlfn.NORM.DIST($AQ$27,AC7,AG7,TRUE)</f>
        <v>0.99999995653338158</v>
      </c>
      <c r="AR30" s="94">
        <f>_xlfn.NORM.DIST($AR$27,AC7,AG7,TRUE)</f>
        <v>0.99999999999999312</v>
      </c>
      <c r="AS30" s="94">
        <f>_xlfn.NORM.DIST($AS$27,AC7,AG7,TRUE)</f>
        <v>1</v>
      </c>
      <c r="AT30" s="94">
        <f>_xlfn.NORM.DIST($AT$27,AC7,AG7,TRUE)</f>
        <v>1</v>
      </c>
      <c r="AU30" s="94">
        <f>_xlfn.NORM.DIST($AU$27,AC7,AG7,TRUE)</f>
        <v>1</v>
      </c>
      <c r="AV30" s="94">
        <v>0</v>
      </c>
    </row>
    <row r="31" spans="2:48">
      <c r="D31" s="27" t="s">
        <v>206</v>
      </c>
      <c r="E31" s="27"/>
      <c r="F31" s="27" t="s">
        <v>326</v>
      </c>
      <c r="G31" s="27"/>
      <c r="H31" s="27">
        <v>2019</v>
      </c>
      <c r="I31" s="27"/>
      <c r="J31" s="27">
        <v>1</v>
      </c>
      <c r="K31" s="27"/>
      <c r="L31" s="27"/>
      <c r="P31" s="44"/>
      <c r="Q31" s="44"/>
      <c r="R31" s="44"/>
      <c r="S31" s="44"/>
      <c r="T31" s="27" t="s">
        <v>334</v>
      </c>
      <c r="U31" s="94">
        <f t="shared" ref="U31:U38" si="3">_xlfn.NORM.DIST($U$27,AA8,AE8,TRUE)</f>
        <v>0.96885301500182108</v>
      </c>
      <c r="V31" s="94">
        <f t="shared" ref="V31:V38" si="4">_xlfn.NORM.DIST($V$27,AA8,AE8,TRUE)</f>
        <v>0.99736560266376562</v>
      </c>
      <c r="W31" s="94">
        <f t="shared" ref="W31:W38" si="5">_xlfn.NORM.DIST($W$27,AA8,AE8,TRUE)</f>
        <v>0.99967208422117826</v>
      </c>
      <c r="X31" s="94">
        <f t="shared" ref="X31:X38" si="6">_xlfn.NORM.DIST($X$27,AA8,AE8,TRUE)</f>
        <v>0.99999963010770987</v>
      </c>
      <c r="Y31" s="94">
        <f t="shared" ref="Y31:Y38" si="7">_xlfn.NORM.DIST($Y$27,AA8,AE8,TRUE)</f>
        <v>0.99999999995815858</v>
      </c>
      <c r="Z31" s="94">
        <f t="shared" ref="Z31:Z38" si="8">_xlfn.NORM.DIST($Z$27,AA8,AE8,TRUE)</f>
        <v>0.99999999999999956</v>
      </c>
      <c r="AA31" s="94">
        <f t="shared" ref="AA31:AA38" si="9">_xlfn.NORM.DIST($AA$27,AA8,AE8,TRUE)</f>
        <v>1</v>
      </c>
      <c r="AB31" s="94">
        <v>0</v>
      </c>
      <c r="AC31" s="44"/>
      <c r="AD31" s="27" t="s">
        <v>338</v>
      </c>
      <c r="AE31" s="94">
        <f t="shared" ref="AE31:AE38" si="10">_xlfn.NORM.DIST($AE$27,AB8,AF8,TRUE)</f>
        <v>0.7694627396275191</v>
      </c>
      <c r="AF31" s="94">
        <f t="shared" ref="AF31:AF38" si="11">_xlfn.NORM.DIST($AF$27,AB8,AF8,TRUE)</f>
        <v>0.92091247414921895</v>
      </c>
      <c r="AG31" s="94">
        <f t="shared" ref="AG31:AG38" si="12">_xlfn.NORM.DIST($AG$27,AB8,AF8,TRUE)</f>
        <v>0.96860489728090593</v>
      </c>
      <c r="AH31" s="94">
        <f t="shared" ref="AH31:AH38" si="13">_xlfn.NORM.DIST($AH$27,AB8,AF8,TRUE)</f>
        <v>0.99857871934570608</v>
      </c>
      <c r="AI31" s="94">
        <f t="shared" ref="AI31:AI38" si="14">_xlfn.NORM.DIST($AI$27,AB8,AF8,TRUE)</f>
        <v>0.99998003334500252</v>
      </c>
      <c r="AJ31" s="94">
        <f t="shared" ref="AJ31:AJ38" si="15">_xlfn.NORM.DIST($AJ$27,AB8,AF8,TRUE)</f>
        <v>0.99999991591209203</v>
      </c>
      <c r="AK31" s="94">
        <f t="shared" ref="AK31:AK38" si="16">_xlfn.NORM.DIST($AK$27,AB8,AF8,TRUE)</f>
        <v>0.99999999989582478</v>
      </c>
      <c r="AL31" s="94">
        <v>0</v>
      </c>
      <c r="AM31" s="44"/>
      <c r="AN31" s="27" t="s">
        <v>341</v>
      </c>
      <c r="AO31" s="94">
        <f t="shared" ref="AO31:AO38" si="17">_xlfn.NORM.DIST($AO$27,AC8,AG8,TRUE)</f>
        <v>0.6130931526036395</v>
      </c>
      <c r="AP31" s="94">
        <f t="shared" ref="AP31:AP38" si="18">_xlfn.NORM.DIST($AP$27,AC8,AG8,TRUE)</f>
        <v>0.87842619586393023</v>
      </c>
      <c r="AQ31" s="94">
        <f t="shared" ref="AQ31:AQ38" si="19">_xlfn.NORM.DIST($AQ$27,AC8,AG8,TRUE)</f>
        <v>0.9602560960127382</v>
      </c>
      <c r="AR31" s="94">
        <f t="shared" ref="AR31:AR38" si="20">_xlfn.NORM.DIST($AR$27,AC8,AG8,TRUE)</f>
        <v>0.99935891586967851</v>
      </c>
      <c r="AS31" s="94">
        <f t="shared" ref="AS31:AS38" si="21">_xlfn.NORM.DIST($AS$27,AC8,AG8,TRUE)</f>
        <v>0.99999860849411715</v>
      </c>
      <c r="AT31" s="94">
        <f t="shared" ref="AT31:AT38" si="22">_xlfn.NORM.DIST($AT$27,AC8,AG8,TRUE)</f>
        <v>0.99999999961862751</v>
      </c>
      <c r="AU31" s="94">
        <f t="shared" ref="AU31:AU38" si="23">_xlfn.NORM.DIST($AU$27,AC8,AG8,TRUE)</f>
        <v>0.99999999999998723</v>
      </c>
      <c r="AV31" s="94">
        <v>0</v>
      </c>
    </row>
    <row r="32" spans="2:48" s="44" customFormat="1">
      <c r="B32"/>
      <c r="C32"/>
      <c r="D32" s="28"/>
      <c r="E32" s="28"/>
      <c r="F32" s="28"/>
      <c r="G32" s="28"/>
      <c r="H32" s="28">
        <v>0</v>
      </c>
      <c r="I32" s="28" t="s">
        <v>82</v>
      </c>
      <c r="J32" s="28"/>
      <c r="K32" s="28">
        <v>5</v>
      </c>
      <c r="L32" s="28"/>
      <c r="M32"/>
      <c r="T32" s="27" t="s">
        <v>335</v>
      </c>
      <c r="U32" s="94">
        <f t="shared" si="3"/>
        <v>0.93969745300565943</v>
      </c>
      <c r="V32" s="94">
        <f t="shared" si="4"/>
        <v>0.99622594121059427</v>
      </c>
      <c r="W32" s="94">
        <f t="shared" si="5"/>
        <v>0.99968448066910742</v>
      </c>
      <c r="X32" s="94">
        <f t="shared" si="6"/>
        <v>0.99999993665897058</v>
      </c>
      <c r="Y32" s="94">
        <f t="shared" si="7"/>
        <v>0.99999999999956379</v>
      </c>
      <c r="Z32" s="94">
        <f t="shared" si="8"/>
        <v>1</v>
      </c>
      <c r="AA32" s="94">
        <f t="shared" si="9"/>
        <v>1</v>
      </c>
      <c r="AB32" s="94">
        <v>0</v>
      </c>
      <c r="AD32" s="27" t="s">
        <v>339</v>
      </c>
      <c r="AE32" s="94">
        <f t="shared" si="10"/>
        <v>0.63358245624321075</v>
      </c>
      <c r="AF32" s="94">
        <f t="shared" si="11"/>
        <v>0.84081469035187228</v>
      </c>
      <c r="AG32" s="94">
        <f t="shared" si="12"/>
        <v>0.92442034414706997</v>
      </c>
      <c r="AH32" s="94">
        <f t="shared" si="13"/>
        <v>0.99428940010152511</v>
      </c>
      <c r="AI32" s="94">
        <f t="shared" si="14"/>
        <v>0.99985475279512115</v>
      </c>
      <c r="AJ32" s="94">
        <f t="shared" si="15"/>
        <v>0.99999880751297388</v>
      </c>
      <c r="AK32" s="94">
        <f t="shared" si="16"/>
        <v>0.99999999691006625</v>
      </c>
      <c r="AL32" s="94">
        <v>0</v>
      </c>
      <c r="AN32" s="27" t="s">
        <v>342</v>
      </c>
      <c r="AO32" s="94">
        <f t="shared" si="17"/>
        <v>0.34194299028735675</v>
      </c>
      <c r="AP32" s="94">
        <f t="shared" si="18"/>
        <v>0.71567219724569331</v>
      </c>
      <c r="AQ32" s="94">
        <f t="shared" si="19"/>
        <v>0.88905130905570107</v>
      </c>
      <c r="AR32" s="94">
        <f t="shared" si="20"/>
        <v>0.99781515762844886</v>
      </c>
      <c r="AS32" s="94">
        <f t="shared" si="21"/>
        <v>0.99999624728992065</v>
      </c>
      <c r="AT32" s="94">
        <f t="shared" si="22"/>
        <v>0.99999999949395513</v>
      </c>
      <c r="AU32" s="94">
        <f t="shared" si="23"/>
        <v>0.99999999999999489</v>
      </c>
      <c r="AV32" s="94">
        <v>0</v>
      </c>
    </row>
    <row r="33" spans="2:48">
      <c r="P33" s="44"/>
      <c r="Q33" s="44"/>
      <c r="R33" s="44"/>
      <c r="S33" s="44"/>
      <c r="T33" s="27" t="s">
        <v>269</v>
      </c>
      <c r="U33" s="94">
        <f t="shared" si="3"/>
        <v>0.76682617615099935</v>
      </c>
      <c r="V33" s="94">
        <f t="shared" si="4"/>
        <v>0.95418880111755022</v>
      </c>
      <c r="W33" s="94">
        <f t="shared" si="5"/>
        <v>0.98998748585906793</v>
      </c>
      <c r="X33" s="94">
        <f t="shared" si="6"/>
        <v>0.99995633197497646</v>
      </c>
      <c r="Y33" s="94">
        <f t="shared" si="7"/>
        <v>0.99999998312382343</v>
      </c>
      <c r="Z33" s="94">
        <f t="shared" si="8"/>
        <v>0.99999999999945333</v>
      </c>
      <c r="AA33" s="94">
        <f t="shared" si="9"/>
        <v>1</v>
      </c>
      <c r="AB33" s="94">
        <v>0</v>
      </c>
      <c r="AC33" s="44"/>
      <c r="AD33" s="27" t="s">
        <v>311</v>
      </c>
      <c r="AE33" s="94">
        <f t="shared" si="10"/>
        <v>0.48602123970467664</v>
      </c>
      <c r="AF33" s="94">
        <f t="shared" si="11"/>
        <v>0.74725860659793841</v>
      </c>
      <c r="AG33" s="94">
        <f t="shared" si="12"/>
        <v>0.87143015426775872</v>
      </c>
      <c r="AH33" s="94">
        <f t="shared" si="13"/>
        <v>0.98931553681492335</v>
      </c>
      <c r="AI33" s="94">
        <f t="shared" si="14"/>
        <v>0.99973940839121955</v>
      </c>
      <c r="AJ33" s="94">
        <f t="shared" si="15"/>
        <v>0.99999823974334678</v>
      </c>
      <c r="AK33" s="94">
        <f t="shared" si="16"/>
        <v>0.99999999680227936</v>
      </c>
      <c r="AL33" s="94">
        <v>0</v>
      </c>
      <c r="AM33" s="44"/>
      <c r="AN33" s="27" t="s">
        <v>318</v>
      </c>
      <c r="AO33" s="94">
        <f t="shared" si="17"/>
        <v>0.14983014442834014</v>
      </c>
      <c r="AP33" s="94">
        <f t="shared" si="18"/>
        <v>0.49056643348839696</v>
      </c>
      <c r="AQ33" s="94">
        <f t="shared" si="19"/>
        <v>0.74280813134921952</v>
      </c>
      <c r="AR33" s="94">
        <f t="shared" si="20"/>
        <v>0.9903894839477374</v>
      </c>
      <c r="AS33" s="94">
        <f t="shared" si="21"/>
        <v>0.99997215963294783</v>
      </c>
      <c r="AT33" s="94">
        <f t="shared" si="22"/>
        <v>0.99999999466107425</v>
      </c>
      <c r="AU33" s="94">
        <f t="shared" si="23"/>
        <v>0.99999999999993627</v>
      </c>
      <c r="AV33" s="94">
        <v>0</v>
      </c>
    </row>
    <row r="34" spans="2:48">
      <c r="L34" s="44"/>
      <c r="P34" s="44"/>
      <c r="Q34" s="44"/>
      <c r="R34" s="44"/>
      <c r="S34" s="44"/>
      <c r="T34" s="27" t="s">
        <v>270</v>
      </c>
      <c r="U34" s="94">
        <f t="shared" si="3"/>
        <v>0.5138907043261417</v>
      </c>
      <c r="V34" s="94">
        <f t="shared" si="4"/>
        <v>0.70275414783970647</v>
      </c>
      <c r="W34" s="94">
        <f t="shared" si="5"/>
        <v>0.80620969874302539</v>
      </c>
      <c r="X34" s="94">
        <f t="shared" si="6"/>
        <v>0.95479136080813631</v>
      </c>
      <c r="Y34" s="94">
        <f t="shared" si="7"/>
        <v>0.99417194789886376</v>
      </c>
      <c r="Z34" s="94">
        <f t="shared" si="8"/>
        <v>0.99959823430951478</v>
      </c>
      <c r="AA34" s="94">
        <f t="shared" si="9"/>
        <v>0.99998547336263233</v>
      </c>
      <c r="AB34" s="94">
        <v>0</v>
      </c>
      <c r="AC34" s="44"/>
      <c r="AD34" s="27" t="s">
        <v>312</v>
      </c>
      <c r="AE34" s="94">
        <f t="shared" si="10"/>
        <v>0.25380085256173046</v>
      </c>
      <c r="AF34" s="94">
        <f t="shared" si="11"/>
        <v>0.48042786872418958</v>
      </c>
      <c r="AG34" s="94">
        <f t="shared" si="12"/>
        <v>0.64054584703308814</v>
      </c>
      <c r="AH34" s="94">
        <f t="shared" si="13"/>
        <v>0.91657755012121211</v>
      </c>
      <c r="AI34" s="94">
        <f t="shared" si="14"/>
        <v>0.99191173064402915</v>
      </c>
      <c r="AJ34" s="94">
        <f t="shared" si="15"/>
        <v>0.99969530786128746</v>
      </c>
      <c r="AK34" s="94">
        <f t="shared" si="16"/>
        <v>0.9999957044409139</v>
      </c>
      <c r="AL34" s="94">
        <v>0</v>
      </c>
      <c r="AM34" s="44"/>
      <c r="AN34" s="27" t="s">
        <v>319</v>
      </c>
      <c r="AO34" s="94">
        <f t="shared" si="17"/>
        <v>6.6011404930960929E-2</v>
      </c>
      <c r="AP34" s="94">
        <f t="shared" si="18"/>
        <v>0.22200714259760385</v>
      </c>
      <c r="AQ34" s="94">
        <f t="shared" si="19"/>
        <v>0.39296290098211079</v>
      </c>
      <c r="AR34" s="94">
        <f t="shared" si="20"/>
        <v>0.83221694488457221</v>
      </c>
      <c r="AS34" s="94">
        <f t="shared" si="21"/>
        <v>0.98600872265415918</v>
      </c>
      <c r="AT34" s="94">
        <f t="shared" si="22"/>
        <v>0.99970053530100189</v>
      </c>
      <c r="AU34" s="94">
        <f t="shared" si="23"/>
        <v>0.99999846937326342</v>
      </c>
      <c r="AV34" s="94">
        <v>0</v>
      </c>
    </row>
    <row r="35" spans="2:48">
      <c r="L35" s="44"/>
      <c r="P35" s="44"/>
      <c r="Q35" s="44"/>
      <c r="R35" s="44"/>
      <c r="S35" s="44"/>
      <c r="T35" s="27" t="s">
        <v>271</v>
      </c>
      <c r="U35" s="94">
        <f>_xlfn.NORM.DIST($U$27,AA12,AE12,TRUE)</f>
        <v>0.37584533679027893</v>
      </c>
      <c r="V35" s="94">
        <f t="shared" si="4"/>
        <v>0.51506861469064869</v>
      </c>
      <c r="W35" s="94">
        <f t="shared" si="5"/>
        <v>0.60792230376456446</v>
      </c>
      <c r="X35" s="94">
        <f t="shared" si="6"/>
        <v>0.80626831138166599</v>
      </c>
      <c r="Y35" s="94">
        <f t="shared" si="7"/>
        <v>0.92710242952401201</v>
      </c>
      <c r="Z35" s="94">
        <f t="shared" si="8"/>
        <v>0.9795658771957636</v>
      </c>
      <c r="AA35" s="94">
        <f t="shared" si="9"/>
        <v>0.99579540336422534</v>
      </c>
      <c r="AB35" s="94">
        <v>0</v>
      </c>
      <c r="AC35" s="44"/>
      <c r="AD35" s="27" t="s">
        <v>313</v>
      </c>
      <c r="AE35" s="94">
        <f t="shared" si="10"/>
        <v>8.9754023843298891E-2</v>
      </c>
      <c r="AF35" s="94">
        <f t="shared" si="11"/>
        <v>0.19240027281705166</v>
      </c>
      <c r="AG35" s="94">
        <f t="shared" si="12"/>
        <v>0.28991681177663592</v>
      </c>
      <c r="AH35" s="94">
        <f t="shared" si="13"/>
        <v>0.59290175446950721</v>
      </c>
      <c r="AI35" s="94">
        <f t="shared" si="14"/>
        <v>0.8470018886690438</v>
      </c>
      <c r="AJ35" s="94">
        <f t="shared" si="15"/>
        <v>0.96503029194003964</v>
      </c>
      <c r="AK35" s="94">
        <f t="shared" si="16"/>
        <v>0.99535165071760523</v>
      </c>
      <c r="AL35" s="94">
        <v>0</v>
      </c>
      <c r="AM35" s="44"/>
      <c r="AN35" s="27" t="s">
        <v>320</v>
      </c>
      <c r="AO35" s="94">
        <f t="shared" si="17"/>
        <v>5.6979596817344061E-2</v>
      </c>
      <c r="AP35" s="94">
        <f t="shared" si="18"/>
        <v>0.12698439253107691</v>
      </c>
      <c r="AQ35" s="94">
        <f t="shared" si="19"/>
        <v>0.19835620119859471</v>
      </c>
      <c r="AR35" s="94">
        <f t="shared" si="20"/>
        <v>0.45447244481580307</v>
      </c>
      <c r="AS35" s="94">
        <f t="shared" si="21"/>
        <v>0.73196550526672355</v>
      </c>
      <c r="AT35" s="94">
        <f t="shared" si="22"/>
        <v>0.91179733138324648</v>
      </c>
      <c r="AU35" s="94">
        <f t="shared" si="23"/>
        <v>0.98146734609448394</v>
      </c>
      <c r="AV35" s="94">
        <v>0</v>
      </c>
    </row>
    <row r="36" spans="2:48" s="44" customFormat="1">
      <c r="B36"/>
      <c r="C36"/>
      <c r="D36"/>
      <c r="E36"/>
      <c r="F36"/>
      <c r="G36"/>
      <c r="H36"/>
      <c r="I36"/>
      <c r="J36"/>
      <c r="K36"/>
      <c r="T36" s="27" t="s">
        <v>272</v>
      </c>
      <c r="U36" s="94">
        <f t="shared" si="3"/>
        <v>0.16552806134367962</v>
      </c>
      <c r="V36" s="94">
        <f t="shared" si="4"/>
        <v>0.29053559209062707</v>
      </c>
      <c r="W36" s="94">
        <f t="shared" si="5"/>
        <v>0.39292301197938029</v>
      </c>
      <c r="X36" s="94">
        <f t="shared" si="6"/>
        <v>0.66588242910237538</v>
      </c>
      <c r="Y36" s="94">
        <f t="shared" si="7"/>
        <v>0.87051976694100974</v>
      </c>
      <c r="Z36" s="94">
        <f t="shared" si="8"/>
        <v>0.96631005589236407</v>
      </c>
      <c r="AA36" s="94">
        <f t="shared" si="9"/>
        <v>0.99428730510778573</v>
      </c>
      <c r="AB36" s="94">
        <v>0</v>
      </c>
      <c r="AD36" s="27" t="s">
        <v>314</v>
      </c>
      <c r="AE36" s="94">
        <f t="shared" si="10"/>
        <v>5.0511604601422351E-2</v>
      </c>
      <c r="AF36" s="94">
        <f t="shared" si="11"/>
        <v>9.4333345509310967E-2</v>
      </c>
      <c r="AG36" s="94">
        <f t="shared" si="12"/>
        <v>0.13618656405660809</v>
      </c>
      <c r="AH36" s="94">
        <f t="shared" si="13"/>
        <v>0.28933976981199794</v>
      </c>
      <c r="AI36" s="94">
        <f t="shared" si="14"/>
        <v>0.49480783925100147</v>
      </c>
      <c r="AJ36" s="94">
        <f t="shared" si="15"/>
        <v>0.70169583060873153</v>
      </c>
      <c r="AK36" s="94">
        <f t="shared" si="16"/>
        <v>0.85804642932382791</v>
      </c>
      <c r="AL36" s="94">
        <v>0</v>
      </c>
      <c r="AN36" s="27" t="s">
        <v>321</v>
      </c>
      <c r="AO36" s="94">
        <f t="shared" si="17"/>
        <v>2.8856450394145666E-2</v>
      </c>
      <c r="AP36" s="94">
        <f t="shared" si="18"/>
        <v>5.7199757058308189E-2</v>
      </c>
      <c r="AQ36" s="94">
        <f t="shared" si="19"/>
        <v>8.5976160021217857E-2</v>
      </c>
      <c r="AR36" s="94">
        <f t="shared" si="20"/>
        <v>0.20212850255165354</v>
      </c>
      <c r="AS36" s="94">
        <f t="shared" si="21"/>
        <v>0.38127737390844418</v>
      </c>
      <c r="AT36" s="94">
        <f t="shared" si="22"/>
        <v>0.5908714474634762</v>
      </c>
      <c r="AU36" s="94">
        <f t="shared" si="23"/>
        <v>0.77688109740361544</v>
      </c>
      <c r="AV36" s="94">
        <v>0</v>
      </c>
    </row>
    <row r="37" spans="2:48">
      <c r="L37" s="44"/>
      <c r="M37" s="44"/>
      <c r="P37" s="44"/>
      <c r="Q37" s="44"/>
      <c r="R37" s="44"/>
      <c r="S37" s="44"/>
      <c r="T37" s="27" t="s">
        <v>274</v>
      </c>
      <c r="U37" s="94">
        <f t="shared" si="3"/>
        <v>9.1492186931267622E-2</v>
      </c>
      <c r="V37" s="94">
        <f t="shared" si="4"/>
        <v>0.15300882371326033</v>
      </c>
      <c r="W37" s="94">
        <f t="shared" si="5"/>
        <v>0.20660004501142309</v>
      </c>
      <c r="X37" s="94">
        <f t="shared" si="6"/>
        <v>0.38021044483571315</v>
      </c>
      <c r="Y37" s="94">
        <f t="shared" si="7"/>
        <v>0.58254904641534866</v>
      </c>
      <c r="Z37" s="94">
        <f t="shared" si="8"/>
        <v>0.76478079525417386</v>
      </c>
      <c r="AA37" s="94">
        <f t="shared" si="9"/>
        <v>0.89160576223881305</v>
      </c>
      <c r="AB37" s="94">
        <v>0</v>
      </c>
      <c r="AC37" s="44"/>
      <c r="AD37" s="27" t="s">
        <v>315</v>
      </c>
      <c r="AE37" s="94">
        <f t="shared" si="10"/>
        <v>3.2210497290905374E-2</v>
      </c>
      <c r="AF37" s="94">
        <f t="shared" si="11"/>
        <v>5.6332486553475364E-2</v>
      </c>
      <c r="AG37" s="94">
        <f t="shared" si="12"/>
        <v>7.9115975834815E-2</v>
      </c>
      <c r="AH37" s="94">
        <f t="shared" si="13"/>
        <v>0.16531868864588461</v>
      </c>
      <c r="AI37" s="94">
        <f t="shared" si="14"/>
        <v>0.29645675583092174</v>
      </c>
      <c r="AJ37" s="94">
        <f t="shared" si="15"/>
        <v>0.46159880109745322</v>
      </c>
      <c r="AK37" s="94">
        <f t="shared" si="16"/>
        <v>0.63375133998904754</v>
      </c>
      <c r="AL37" s="94">
        <v>0</v>
      </c>
      <c r="AM37" s="44"/>
      <c r="AN37" s="27" t="s">
        <v>322</v>
      </c>
      <c r="AO37" s="94">
        <f t="shared" si="17"/>
        <v>7.3325429420576533E-3</v>
      </c>
      <c r="AP37" s="94">
        <f t="shared" si="18"/>
        <v>1.5850994164039133E-2</v>
      </c>
      <c r="AQ37" s="94">
        <f t="shared" si="19"/>
        <v>2.5396980814932565E-2</v>
      </c>
      <c r="AR37" s="94">
        <f t="shared" si="20"/>
        <v>7.1339545297204487E-2</v>
      </c>
      <c r="AS37" s="94">
        <f t="shared" si="21"/>
        <v>0.16389933245411942</v>
      </c>
      <c r="AT37" s="94">
        <f t="shared" si="22"/>
        <v>0.31163257381350196</v>
      </c>
      <c r="AU37" s="94">
        <f t="shared" si="23"/>
        <v>0.49844467341211474</v>
      </c>
      <c r="AV37" s="94">
        <v>0</v>
      </c>
    </row>
    <row r="38" spans="2:48">
      <c r="B38" s="7" t="s">
        <v>86</v>
      </c>
      <c r="I38" s="8"/>
      <c r="J38" s="9"/>
      <c r="K38" s="9"/>
      <c r="M38" s="44"/>
      <c r="P38" s="44"/>
      <c r="Q38" s="44"/>
      <c r="R38" s="44"/>
      <c r="S38" s="44"/>
      <c r="T38" s="27" t="s">
        <v>273</v>
      </c>
      <c r="U38" s="94">
        <f t="shared" si="3"/>
        <v>3.6630747396996691E-2</v>
      </c>
      <c r="V38" s="94">
        <f t="shared" si="4"/>
        <v>5.4970533940220757E-2</v>
      </c>
      <c r="W38" s="94">
        <f t="shared" si="5"/>
        <v>7.0785662206478708E-2</v>
      </c>
      <c r="X38" s="94">
        <f t="shared" si="6"/>
        <v>0.12533343317165579</v>
      </c>
      <c r="Y38" s="94">
        <f t="shared" si="7"/>
        <v>0.20397754353748057</v>
      </c>
      <c r="Z38" s="94">
        <f t="shared" si="8"/>
        <v>0.30633564692244153</v>
      </c>
      <c r="AA38" s="94">
        <f t="shared" si="9"/>
        <v>0.42660254978994411</v>
      </c>
      <c r="AB38" s="94">
        <v>0</v>
      </c>
      <c r="AC38" s="44"/>
      <c r="AD38" s="27" t="s">
        <v>316</v>
      </c>
      <c r="AE38" s="94">
        <f t="shared" si="10"/>
        <v>3.054309712927282E-2</v>
      </c>
      <c r="AF38" s="94">
        <f t="shared" si="11"/>
        <v>4.54767509141593E-2</v>
      </c>
      <c r="AG38" s="94">
        <f t="shared" si="12"/>
        <v>5.8354873920238394E-2</v>
      </c>
      <c r="AH38" s="94">
        <f t="shared" si="13"/>
        <v>0.10300763832828137</v>
      </c>
      <c r="AI38" s="94">
        <f t="shared" si="14"/>
        <v>0.16841130134712209</v>
      </c>
      <c r="AJ38" s="94">
        <f t="shared" si="15"/>
        <v>0.2558071850950065</v>
      </c>
      <c r="AK38" s="94">
        <f t="shared" si="16"/>
        <v>0.362347970092745</v>
      </c>
      <c r="AL38" s="94">
        <v>0</v>
      </c>
      <c r="AM38" s="44"/>
      <c r="AN38" s="27" t="s">
        <v>323</v>
      </c>
      <c r="AO38" s="94">
        <f t="shared" si="17"/>
        <v>3.2086171243230267E-3</v>
      </c>
      <c r="AP38" s="94">
        <f t="shared" si="18"/>
        <v>5.8437278169573741E-3</v>
      </c>
      <c r="AQ38" s="94">
        <f t="shared" si="19"/>
        <v>8.5326893308700167E-3</v>
      </c>
      <c r="AR38" s="94">
        <f t="shared" si="20"/>
        <v>2.0430952713542849E-2</v>
      </c>
      <c r="AS38" s="94">
        <f t="shared" si="21"/>
        <v>4.4138172035112347E-2</v>
      </c>
      <c r="AT38" s="94">
        <f t="shared" si="22"/>
        <v>8.6253363635820451E-2</v>
      </c>
      <c r="AU38" s="94">
        <f t="shared" si="23"/>
        <v>0.15295879709707286</v>
      </c>
      <c r="AV38" s="94">
        <v>0</v>
      </c>
    </row>
    <row r="39" spans="2:48" ht="15.75" thickBot="1">
      <c r="B39" s="10" t="s">
        <v>12</v>
      </c>
      <c r="C39" s="10" t="s">
        <v>9</v>
      </c>
      <c r="D39" s="10" t="s">
        <v>8</v>
      </c>
      <c r="E39" s="10" t="s">
        <v>2</v>
      </c>
      <c r="F39" s="10" t="s">
        <v>13</v>
      </c>
      <c r="G39" s="10" t="s">
        <v>14</v>
      </c>
      <c r="H39" s="11" t="s">
        <v>19</v>
      </c>
      <c r="I39" s="11" t="s">
        <v>241</v>
      </c>
      <c r="J39" s="12" t="s">
        <v>6</v>
      </c>
      <c r="K39" s="12" t="s">
        <v>3</v>
      </c>
      <c r="M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V39" s="94"/>
    </row>
    <row r="40" spans="2:48">
      <c r="C40" t="s">
        <v>82</v>
      </c>
      <c r="D40" t="s">
        <v>215</v>
      </c>
      <c r="E40">
        <v>2020</v>
      </c>
      <c r="H40">
        <v>10.3</v>
      </c>
      <c r="I40" s="39"/>
      <c r="K40" t="s">
        <v>222</v>
      </c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</row>
    <row r="41" spans="2:48">
      <c r="C41" t="s">
        <v>82</v>
      </c>
      <c r="D41" t="s">
        <v>215</v>
      </c>
      <c r="E41">
        <v>2030</v>
      </c>
      <c r="H41">
        <f>H40*M42</f>
        <v>5.15</v>
      </c>
      <c r="I41" s="39"/>
      <c r="K41" t="s">
        <v>222</v>
      </c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</row>
    <row r="42" spans="2:48" ht="21.75" thickBot="1">
      <c r="B42" s="44"/>
      <c r="C42" s="44" t="s">
        <v>82</v>
      </c>
      <c r="D42" s="44" t="s">
        <v>215</v>
      </c>
      <c r="E42" s="44">
        <v>2050</v>
      </c>
      <c r="F42" s="44"/>
      <c r="G42" s="44"/>
      <c r="H42" s="44">
        <f>H40*M43</f>
        <v>1.03</v>
      </c>
      <c r="I42" s="39"/>
      <c r="J42" s="44"/>
      <c r="K42" s="44" t="s">
        <v>222</v>
      </c>
      <c r="L42" s="44"/>
      <c r="M42" s="25">
        <v>0.5</v>
      </c>
      <c r="P42" s="44"/>
      <c r="Q42" s="44"/>
      <c r="R42" s="44"/>
      <c r="S42" s="44"/>
      <c r="T42" s="101" t="s">
        <v>306</v>
      </c>
      <c r="U42" s="101"/>
      <c r="V42" s="101"/>
      <c r="W42" s="101"/>
      <c r="X42" s="44"/>
      <c r="Y42" s="101" t="s">
        <v>307</v>
      </c>
      <c r="Z42" s="101"/>
      <c r="AA42" s="101"/>
      <c r="AB42" s="101"/>
      <c r="AC42" s="44"/>
      <c r="AD42" s="101" t="s">
        <v>308</v>
      </c>
      <c r="AE42" s="101"/>
      <c r="AF42" s="101"/>
      <c r="AG42" s="101"/>
      <c r="AH42" s="44"/>
      <c r="AI42" s="44"/>
      <c r="AJ42" s="44"/>
      <c r="AK42" s="44"/>
      <c r="AL42" s="44"/>
      <c r="AM42" s="44"/>
      <c r="AN42" s="44"/>
    </row>
    <row r="43" spans="2:48" ht="15.75" thickBot="1">
      <c r="C43" t="s">
        <v>82</v>
      </c>
      <c r="D43" t="s">
        <v>215</v>
      </c>
      <c r="E43">
        <v>0</v>
      </c>
      <c r="H43">
        <v>5</v>
      </c>
      <c r="I43" s="39"/>
      <c r="K43" t="s">
        <v>222</v>
      </c>
      <c r="M43" s="25">
        <v>0.1</v>
      </c>
      <c r="P43" s="44"/>
      <c r="Q43" s="44"/>
      <c r="R43" s="44"/>
      <c r="S43" s="44"/>
      <c r="T43" s="61" t="s">
        <v>283</v>
      </c>
      <c r="U43" s="60" t="s">
        <v>280</v>
      </c>
      <c r="V43" s="60" t="s">
        <v>281</v>
      </c>
      <c r="W43" s="60" t="s">
        <v>282</v>
      </c>
      <c r="X43" s="44"/>
      <c r="Y43" s="61" t="s">
        <v>283</v>
      </c>
      <c r="Z43" s="60" t="s">
        <v>280</v>
      </c>
      <c r="AA43" s="60" t="s">
        <v>281</v>
      </c>
      <c r="AB43" s="60" t="s">
        <v>282</v>
      </c>
      <c r="AC43" s="44"/>
      <c r="AD43" s="61" t="s">
        <v>283</v>
      </c>
      <c r="AE43" s="60" t="s">
        <v>280</v>
      </c>
      <c r="AF43" s="60" t="s">
        <v>281</v>
      </c>
      <c r="AG43" s="60" t="s">
        <v>282</v>
      </c>
      <c r="AH43" s="44"/>
      <c r="AI43" s="44"/>
      <c r="AJ43" s="44"/>
      <c r="AK43" s="44"/>
      <c r="AL43" s="44"/>
      <c r="AM43" s="44"/>
      <c r="AN43" s="44"/>
    </row>
    <row r="44" spans="2:48">
      <c r="C44" t="s">
        <v>82</v>
      </c>
      <c r="D44" t="s">
        <v>215</v>
      </c>
      <c r="E44">
        <v>2020</v>
      </c>
      <c r="H44">
        <v>8.3000000000000007</v>
      </c>
      <c r="I44" s="39"/>
      <c r="K44" t="s">
        <v>231</v>
      </c>
      <c r="M44" s="44"/>
      <c r="P44" s="44"/>
      <c r="Q44" s="44"/>
      <c r="R44" s="44"/>
      <c r="S44" s="44"/>
      <c r="T44" s="66" t="s">
        <v>286</v>
      </c>
      <c r="U44" s="68">
        <f t="shared" ref="U44:U52" si="24">V7*U30</f>
        <v>11733.467597673669</v>
      </c>
      <c r="V44" s="68">
        <f t="shared" ref="V44:V52" si="25">W7*AE30</f>
        <v>72063.176117234543</v>
      </c>
      <c r="W44" s="68">
        <f t="shared" ref="W44:W52" si="26">X7*AO30</f>
        <v>37314.784992598958</v>
      </c>
      <c r="X44" s="44"/>
      <c r="Y44" s="66" t="s">
        <v>286</v>
      </c>
      <c r="Z44" s="68">
        <f t="shared" ref="Z44:Z52" si="27">V7*V30</f>
        <v>11735.026105062172</v>
      </c>
      <c r="AA44" s="68">
        <f t="shared" ref="AA44:AA52" si="28">W7*AF30</f>
        <v>72500.934866011521</v>
      </c>
      <c r="AB44" s="68">
        <f t="shared" ref="AB44:AB52" si="29">X7*AP30</f>
        <v>37364.260875676046</v>
      </c>
      <c r="AC44" s="44"/>
      <c r="AD44" s="66" t="s">
        <v>286</v>
      </c>
      <c r="AE44" s="68">
        <f t="shared" ref="AE44:AE52" si="30">V7*W30</f>
        <v>11735.0381697415</v>
      </c>
      <c r="AF44" s="68">
        <f t="shared" ref="AF44:AF52" si="31">W7*AG30</f>
        <v>72525.812299088546</v>
      </c>
      <c r="AG44" s="68">
        <f t="shared" ref="AG44:AG52" si="32">X7*AQ30</f>
        <v>37364.449585071816</v>
      </c>
      <c r="AH44" s="44"/>
      <c r="AI44" s="44"/>
      <c r="AJ44" s="44"/>
      <c r="AK44" s="44"/>
      <c r="AL44" s="44"/>
      <c r="AM44" s="44"/>
      <c r="AN44" s="44"/>
    </row>
    <row r="45" spans="2:48">
      <c r="C45" t="s">
        <v>82</v>
      </c>
      <c r="D45" t="s">
        <v>215</v>
      </c>
      <c r="E45">
        <v>2030</v>
      </c>
      <c r="H45" s="44">
        <f>H44*M42</f>
        <v>4.1500000000000004</v>
      </c>
      <c r="I45" s="39"/>
      <c r="K45" t="s">
        <v>231</v>
      </c>
      <c r="P45" s="44"/>
      <c r="Q45" s="44"/>
      <c r="R45" s="44"/>
      <c r="S45" s="44"/>
      <c r="T45" s="71" t="s">
        <v>288</v>
      </c>
      <c r="U45" s="73">
        <f t="shared" si="24"/>
        <v>5035.723262607311</v>
      </c>
      <c r="V45" s="73">
        <f t="shared" si="25"/>
        <v>5176.5276762398598</v>
      </c>
      <c r="W45" s="73">
        <f t="shared" si="26"/>
        <v>5019.2664795157916</v>
      </c>
      <c r="X45" s="44"/>
      <c r="Y45" s="71" t="s">
        <v>288</v>
      </c>
      <c r="Z45" s="73">
        <f t="shared" si="27"/>
        <v>5183.920665869884</v>
      </c>
      <c r="AA45" s="73">
        <f t="shared" si="28"/>
        <v>6195.3992887759896</v>
      </c>
      <c r="AB45" s="73">
        <f t="shared" si="29"/>
        <v>7191.4930723077614</v>
      </c>
      <c r="AC45" s="44"/>
      <c r="AD45" s="71" t="s">
        <v>288</v>
      </c>
      <c r="AE45" s="73">
        <f t="shared" si="30"/>
        <v>5195.9088649605537</v>
      </c>
      <c r="AF45" s="73">
        <f t="shared" si="31"/>
        <v>6516.2480259190379</v>
      </c>
      <c r="AG45" s="73">
        <f t="shared" si="32"/>
        <v>7861.4174925933157</v>
      </c>
      <c r="AH45" s="44"/>
      <c r="AI45" s="44"/>
      <c r="AJ45" s="44"/>
      <c r="AK45" s="44"/>
      <c r="AL45" s="44"/>
      <c r="AM45" s="44"/>
      <c r="AN45" s="44"/>
    </row>
    <row r="46" spans="2:48">
      <c r="B46" s="44"/>
      <c r="C46" s="44" t="s">
        <v>82</v>
      </c>
      <c r="D46" s="44" t="s">
        <v>215</v>
      </c>
      <c r="E46" s="44">
        <v>2050</v>
      </c>
      <c r="F46" s="44"/>
      <c r="G46" s="44"/>
      <c r="H46" s="44">
        <f>H44*M43</f>
        <v>0.83000000000000007</v>
      </c>
      <c r="I46" s="39"/>
      <c r="J46" s="44"/>
      <c r="K46" s="44" t="s">
        <v>231</v>
      </c>
      <c r="L46" s="44"/>
      <c r="P46" s="44"/>
      <c r="Q46" s="44"/>
      <c r="R46" s="44"/>
      <c r="S46" s="44"/>
      <c r="T46" s="76" t="s">
        <v>290</v>
      </c>
      <c r="U46" s="78">
        <f t="shared" si="24"/>
        <v>13136.424555563108</v>
      </c>
      <c r="V46" s="78">
        <f t="shared" si="25"/>
        <v>9240.471012458891</v>
      </c>
      <c r="W46" s="78">
        <f t="shared" si="26"/>
        <v>6488.2637862886886</v>
      </c>
      <c r="X46" s="44"/>
      <c r="Y46" s="76" t="s">
        <v>290</v>
      </c>
      <c r="Z46" s="78">
        <f t="shared" si="27"/>
        <v>13926.659985242084</v>
      </c>
      <c r="AA46" s="78">
        <f t="shared" si="28"/>
        <v>12262.845500986567</v>
      </c>
      <c r="AB46" s="78">
        <f t="shared" si="29"/>
        <v>13579.661324072413</v>
      </c>
      <c r="AC46" s="44"/>
      <c r="AD46" s="76" t="s">
        <v>290</v>
      </c>
      <c r="AE46" s="78">
        <f t="shared" si="30"/>
        <v>13975.008357927225</v>
      </c>
      <c r="AF46" s="78">
        <f t="shared" si="31"/>
        <v>13482.19053297028</v>
      </c>
      <c r="AG46" s="78">
        <f t="shared" si="32"/>
        <v>16869.47700799803</v>
      </c>
      <c r="AH46" s="44"/>
      <c r="AI46" s="44"/>
      <c r="AJ46" s="44"/>
      <c r="AK46" s="44"/>
      <c r="AL46" s="44"/>
      <c r="AM46" s="44"/>
      <c r="AN46" s="44"/>
    </row>
    <row r="47" spans="2:48">
      <c r="C47" t="s">
        <v>82</v>
      </c>
      <c r="D47" t="s">
        <v>215</v>
      </c>
      <c r="E47">
        <v>0</v>
      </c>
      <c r="H47">
        <v>5</v>
      </c>
      <c r="I47" s="39"/>
      <c r="K47" t="s">
        <v>231</v>
      </c>
      <c r="P47" s="44"/>
      <c r="Q47" s="44"/>
      <c r="R47" s="44"/>
      <c r="S47" s="44"/>
      <c r="T47" s="71" t="s">
        <v>292</v>
      </c>
      <c r="U47" s="73">
        <f t="shared" si="24"/>
        <v>16647.690105556485</v>
      </c>
      <c r="V47" s="73">
        <f t="shared" si="25"/>
        <v>24019.620233038979</v>
      </c>
      <c r="W47" s="73">
        <f t="shared" si="26"/>
        <v>8173.0978681526803</v>
      </c>
      <c r="X47" s="44"/>
      <c r="Y47" s="71" t="s">
        <v>292</v>
      </c>
      <c r="Z47" s="73">
        <f t="shared" si="27"/>
        <v>20715.30675039117</v>
      </c>
      <c r="AA47" s="73">
        <f t="shared" si="28"/>
        <v>36930.213085458388</v>
      </c>
      <c r="AB47" s="73">
        <f t="shared" si="29"/>
        <v>26759.951991162201</v>
      </c>
      <c r="AC47" s="44"/>
      <c r="AD47" s="71" t="s">
        <v>292</v>
      </c>
      <c r="AE47" s="73">
        <f t="shared" si="30"/>
        <v>21492.491239260187</v>
      </c>
      <c r="AF47" s="73">
        <f t="shared" si="31"/>
        <v>43066.886084749698</v>
      </c>
      <c r="AG47" s="73">
        <f t="shared" si="32"/>
        <v>40519.506791775166</v>
      </c>
      <c r="AH47" s="44"/>
      <c r="AI47" s="44"/>
      <c r="AJ47" s="44"/>
      <c r="AK47" s="44"/>
      <c r="AL47" s="44"/>
      <c r="AM47" s="44"/>
      <c r="AN47" s="44"/>
    </row>
    <row r="48" spans="2:48">
      <c r="B48" s="44"/>
      <c r="C48" s="44"/>
      <c r="D48" s="44"/>
      <c r="E48" s="44"/>
      <c r="F48" s="44"/>
      <c r="G48" s="44"/>
      <c r="H48" s="39"/>
      <c r="I48" s="39"/>
      <c r="J48" s="44"/>
      <c r="K48" s="44"/>
      <c r="M48" s="44"/>
      <c r="P48" s="44"/>
      <c r="Q48" s="44"/>
      <c r="R48" s="44"/>
      <c r="S48" s="44"/>
      <c r="T48" s="76" t="s">
        <v>294</v>
      </c>
      <c r="U48" s="78">
        <f t="shared" si="24"/>
        <v>36572.106906621309</v>
      </c>
      <c r="V48" s="78">
        <f t="shared" si="25"/>
        <v>74534.447300839645</v>
      </c>
      <c r="W48" s="78">
        <f t="shared" si="26"/>
        <v>17477.536153470293</v>
      </c>
      <c r="X48" s="44"/>
      <c r="Y48" s="76" t="s">
        <v>294</v>
      </c>
      <c r="Z48" s="78">
        <f t="shared" si="27"/>
        <v>50012.96892024338</v>
      </c>
      <c r="AA48" s="78">
        <f t="shared" si="28"/>
        <v>141088.67366617039</v>
      </c>
      <c r="AB48" s="78">
        <f t="shared" si="29"/>
        <v>58779.81032423654</v>
      </c>
      <c r="AC48" s="44"/>
      <c r="AD48" s="76" t="s">
        <v>294</v>
      </c>
      <c r="AE48" s="78">
        <f t="shared" si="30"/>
        <v>57375.599603903931</v>
      </c>
      <c r="AF48" s="78">
        <f t="shared" si="31"/>
        <v>188110.99410254037</v>
      </c>
      <c r="AG48" s="78">
        <f t="shared" si="32"/>
        <v>104042.98039210709</v>
      </c>
      <c r="AH48" s="44"/>
      <c r="AI48" s="44"/>
      <c r="AJ48" s="44"/>
      <c r="AK48" s="44"/>
      <c r="AL48" s="44"/>
      <c r="AM48" s="44"/>
      <c r="AN48" s="44"/>
    </row>
    <row r="49" spans="2:40">
      <c r="B49" s="44"/>
      <c r="C49" s="44"/>
      <c r="D49" s="44"/>
      <c r="E49" s="44"/>
      <c r="F49" s="44"/>
      <c r="G49" s="44"/>
      <c r="H49" s="39"/>
      <c r="I49" s="39"/>
      <c r="J49" s="44"/>
      <c r="K49" s="44"/>
      <c r="P49" s="44"/>
      <c r="Q49" s="44"/>
      <c r="R49" s="44"/>
      <c r="S49" s="44"/>
      <c r="T49" s="71" t="s">
        <v>296</v>
      </c>
      <c r="U49" s="73">
        <f t="shared" si="24"/>
        <v>17849.216311937973</v>
      </c>
      <c r="V49" s="73">
        <f t="shared" si="25"/>
        <v>15789.558805433589</v>
      </c>
      <c r="W49" s="73">
        <f t="shared" si="26"/>
        <v>9514.6922511536504</v>
      </c>
      <c r="X49" s="44"/>
      <c r="Y49" s="71" t="s">
        <v>296</v>
      </c>
      <c r="Z49" s="73">
        <f t="shared" si="27"/>
        <v>24461.048785696705</v>
      </c>
      <c r="AA49" s="73">
        <f t="shared" si="28"/>
        <v>33847.122298719267</v>
      </c>
      <c r="AB49" s="73">
        <f t="shared" si="29"/>
        <v>21204.386887924076</v>
      </c>
      <c r="AC49" s="44"/>
      <c r="AD49" s="71" t="s">
        <v>296</v>
      </c>
      <c r="AE49" s="73">
        <f t="shared" si="30"/>
        <v>28870.749849958043</v>
      </c>
      <c r="AF49" s="73">
        <f t="shared" si="31"/>
        <v>51002.265438518116</v>
      </c>
      <c r="AG49" s="73">
        <f t="shared" si="32"/>
        <v>33122.351085820024</v>
      </c>
      <c r="AH49" s="44"/>
      <c r="AI49" s="44"/>
      <c r="AJ49" s="44"/>
      <c r="AK49" s="44"/>
      <c r="AL49" s="44"/>
      <c r="AM49" s="44"/>
      <c r="AN49" s="44"/>
    </row>
    <row r="50" spans="2:40">
      <c r="B50" s="44"/>
      <c r="C50" s="44"/>
      <c r="D50" s="44"/>
      <c r="E50" s="44"/>
      <c r="F50" s="44"/>
      <c r="G50" s="44"/>
      <c r="H50" s="39"/>
      <c r="I50" s="39"/>
      <c r="J50" s="44"/>
      <c r="K50" s="44"/>
      <c r="P50" s="44"/>
      <c r="Q50" s="44"/>
      <c r="R50" s="44"/>
      <c r="S50" s="44"/>
      <c r="T50" s="76" t="s">
        <v>300</v>
      </c>
      <c r="U50" s="78">
        <f t="shared" si="24"/>
        <v>3938.0259558602647</v>
      </c>
      <c r="V50" s="78">
        <f t="shared" si="25"/>
        <v>4331.6447734858693</v>
      </c>
      <c r="W50" s="78">
        <f t="shared" si="26"/>
        <v>2159.5267584074395</v>
      </c>
      <c r="X50" s="44"/>
      <c r="Y50" s="76" t="s">
        <v>300</v>
      </c>
      <c r="Z50" s="78">
        <f t="shared" si="27"/>
        <v>6912.0407347645551</v>
      </c>
      <c r="AA50" s="78">
        <f t="shared" si="28"/>
        <v>8089.5973561951996</v>
      </c>
      <c r="AB50" s="78">
        <f t="shared" si="29"/>
        <v>4280.6514403061055</v>
      </c>
      <c r="AC50" s="44"/>
      <c r="AD50" s="76" t="s">
        <v>300</v>
      </c>
      <c r="AE50" s="78">
        <f t="shared" si="30"/>
        <v>9347.9075829741523</v>
      </c>
      <c r="AF50" s="78">
        <f t="shared" si="31"/>
        <v>11678.738441783607</v>
      </c>
      <c r="AG50" s="78">
        <f t="shared" si="32"/>
        <v>6434.187698588451</v>
      </c>
      <c r="AH50" s="44"/>
      <c r="AI50" s="44"/>
      <c r="AJ50" s="44"/>
      <c r="AK50" s="44"/>
      <c r="AL50" s="44"/>
      <c r="AM50" s="44"/>
      <c r="AN50" s="44"/>
    </row>
    <row r="51" spans="2:40">
      <c r="B51" s="44"/>
      <c r="C51" s="44"/>
      <c r="D51" s="44"/>
      <c r="E51" s="44"/>
      <c r="F51" s="44"/>
      <c r="G51" s="44"/>
      <c r="H51" s="39"/>
      <c r="I51" s="39"/>
      <c r="J51" s="44"/>
      <c r="K51" s="44"/>
      <c r="P51" s="44"/>
      <c r="Q51" s="44"/>
      <c r="R51" s="44"/>
      <c r="S51" s="44"/>
      <c r="T51" s="71" t="s">
        <v>301</v>
      </c>
      <c r="U51" s="73">
        <f t="shared" si="24"/>
        <v>732.92555592545455</v>
      </c>
      <c r="V51" s="73">
        <f t="shared" si="25"/>
        <v>1242.9707904735708</v>
      </c>
      <c r="W51" s="73">
        <f t="shared" si="26"/>
        <v>274.00794692472562</v>
      </c>
      <c r="X51" s="44"/>
      <c r="Y51" s="71" t="s">
        <v>301</v>
      </c>
      <c r="Z51" s="73">
        <f t="shared" si="27"/>
        <v>1225.7229927817559</v>
      </c>
      <c r="AA51" s="73">
        <f t="shared" si="28"/>
        <v>2173.8141671126914</v>
      </c>
      <c r="AB51" s="73">
        <f t="shared" si="29"/>
        <v>592.33180111255604</v>
      </c>
      <c r="AC51" s="44"/>
      <c r="AD51" s="71" t="s">
        <v>301</v>
      </c>
      <c r="AE51" s="73">
        <f t="shared" si="30"/>
        <v>1655.0315160569444</v>
      </c>
      <c r="AF51" s="73">
        <f t="shared" si="31"/>
        <v>3053.0061716946507</v>
      </c>
      <c r="AG51" s="73">
        <f t="shared" si="32"/>
        <v>949.05336745746956</v>
      </c>
      <c r="AH51" s="44"/>
      <c r="AI51" s="44"/>
      <c r="AJ51" s="44"/>
      <c r="AK51" s="44"/>
      <c r="AL51" s="44"/>
      <c r="AM51" s="44"/>
      <c r="AN51" s="44"/>
    </row>
    <row r="52" spans="2:40" ht="15.75" thickBot="1">
      <c r="H52" s="39"/>
      <c r="I52" s="39"/>
      <c r="P52" s="44"/>
      <c r="Q52" s="44"/>
      <c r="R52" s="44"/>
      <c r="S52" s="44"/>
      <c r="T52" s="82" t="s">
        <v>302</v>
      </c>
      <c r="U52" s="83">
        <f t="shared" si="24"/>
        <v>317.15363773506533</v>
      </c>
      <c r="V52" s="83">
        <f t="shared" si="25"/>
        <v>1188.2824731347082</v>
      </c>
      <c r="W52" s="83">
        <f t="shared" si="26"/>
        <v>213.27413770047775</v>
      </c>
      <c r="X52" s="44"/>
      <c r="Y52" s="82" t="s">
        <v>302</v>
      </c>
      <c r="Z52" s="83">
        <f t="shared" si="27"/>
        <v>475.94182609578115</v>
      </c>
      <c r="AA52" s="83">
        <f t="shared" si="28"/>
        <v>1769.2778770171465</v>
      </c>
      <c r="AB52" s="83">
        <f t="shared" si="29"/>
        <v>388.42777521510436</v>
      </c>
      <c r="AC52" s="44"/>
      <c r="AD52" s="82" t="s">
        <v>302</v>
      </c>
      <c r="AE52" s="83">
        <f t="shared" si="30"/>
        <v>612.87120420892359</v>
      </c>
      <c r="AF52" s="83">
        <f t="shared" si="31"/>
        <v>2270.3026352539346</v>
      </c>
      <c r="AG52" s="83">
        <f t="shared" si="32"/>
        <v>567.16083246963353</v>
      </c>
      <c r="AH52" s="44"/>
      <c r="AI52" s="44"/>
      <c r="AJ52" s="44"/>
      <c r="AK52" s="44"/>
      <c r="AL52" s="44"/>
      <c r="AM52" s="44"/>
      <c r="AN52" s="44"/>
    </row>
    <row r="53" spans="2:40" ht="15.75" thickBot="1">
      <c r="H53" s="26"/>
      <c r="I53" s="26"/>
      <c r="P53" s="44"/>
      <c r="Q53" s="44"/>
      <c r="R53" s="44"/>
      <c r="S53" s="44"/>
      <c r="T53" s="85" t="s">
        <v>303</v>
      </c>
      <c r="U53" s="86">
        <f>SUM(U44:U52)</f>
        <v>105962.73388948065</v>
      </c>
      <c r="V53" s="86">
        <f t="shared" ref="V53:W53" si="33">SUM(V44:V52)</f>
        <v>207586.69918233968</v>
      </c>
      <c r="W53" s="86">
        <f t="shared" si="33"/>
        <v>86634.450374212713</v>
      </c>
      <c r="X53" s="44"/>
      <c r="Y53" s="85" t="s">
        <v>303</v>
      </c>
      <c r="Z53" s="86">
        <f>SUM(Z44:Z52)</f>
        <v>134648.63676614748</v>
      </c>
      <c r="AA53" s="86">
        <f t="shared" ref="AA53:AB53" si="34">SUM(AA44:AA52)</f>
        <v>314857.87810644717</v>
      </c>
      <c r="AB53" s="86">
        <f t="shared" si="34"/>
        <v>170140.9754920128</v>
      </c>
      <c r="AC53" s="44"/>
      <c r="AD53" s="85" t="s">
        <v>303</v>
      </c>
      <c r="AE53" s="86">
        <f>SUM(AE44:AE52)</f>
        <v>150260.60638899147</v>
      </c>
      <c r="AF53" s="86">
        <f t="shared" ref="AF53:AG53" si="35">SUM(AF44:AF52)</f>
        <v>391706.44373251824</v>
      </c>
      <c r="AG53" s="86">
        <f t="shared" si="35"/>
        <v>247730.58425388101</v>
      </c>
      <c r="AH53" s="44"/>
      <c r="AI53" s="44"/>
      <c r="AJ53" s="44"/>
      <c r="AK53" s="44"/>
      <c r="AL53" s="44"/>
      <c r="AM53" s="44"/>
      <c r="AN53" s="44"/>
    </row>
    <row r="54" spans="2:40">
      <c r="B54" s="7" t="s">
        <v>86</v>
      </c>
      <c r="I54" s="8"/>
      <c r="J54" s="9"/>
      <c r="K54" s="9"/>
      <c r="M54" s="25">
        <v>0.5</v>
      </c>
      <c r="P54" s="44"/>
      <c r="Q54" s="44"/>
      <c r="R54" s="44"/>
      <c r="S54" s="44"/>
      <c r="T54" s="44"/>
      <c r="U54" s="88">
        <f>U53/V16</f>
        <v>0.50043916761777862</v>
      </c>
      <c r="V54" s="88">
        <f>V53/W16</f>
        <v>0.26747266421529797</v>
      </c>
      <c r="W54" s="88">
        <f>W53/X16</f>
        <v>0.11875876326974115</v>
      </c>
      <c r="X54" s="44"/>
      <c r="Y54" s="44"/>
      <c r="Z54" s="88">
        <f>Z53/V16</f>
        <v>0.63591650791494814</v>
      </c>
      <c r="AA54" s="88">
        <f>AA53/W16</f>
        <v>0.40569013254714142</v>
      </c>
      <c r="AB54" s="88">
        <f>AB53/X16</f>
        <v>0.23322975725777956</v>
      </c>
      <c r="AC54" s="44"/>
      <c r="AD54" s="44"/>
      <c r="AE54" s="88">
        <f>AE53/V16</f>
        <v>0.70964847760043115</v>
      </c>
      <c r="AF54" s="88">
        <f>AF53/W16</f>
        <v>0.50470847365518334</v>
      </c>
      <c r="AG54" s="88">
        <f>AG53/X16</f>
        <v>0.3395898246367639</v>
      </c>
      <c r="AH54" s="44"/>
      <c r="AI54" s="44"/>
      <c r="AJ54" s="44"/>
      <c r="AK54" s="44"/>
      <c r="AL54" s="44"/>
      <c r="AM54" s="44"/>
      <c r="AN54" s="44"/>
    </row>
    <row r="55" spans="2:40" ht="15.75" thickBot="1">
      <c r="B55" s="10" t="s">
        <v>12</v>
      </c>
      <c r="C55" s="10" t="s">
        <v>9</v>
      </c>
      <c r="D55" s="10" t="s">
        <v>8</v>
      </c>
      <c r="E55" s="10" t="s">
        <v>2</v>
      </c>
      <c r="F55" s="10" t="s">
        <v>13</v>
      </c>
      <c r="G55" s="10" t="s">
        <v>14</v>
      </c>
      <c r="H55" s="11" t="s">
        <v>102</v>
      </c>
      <c r="I55" s="11" t="s">
        <v>241</v>
      </c>
      <c r="J55" s="12" t="s">
        <v>6</v>
      </c>
      <c r="K55" s="12" t="s">
        <v>3</v>
      </c>
      <c r="P55" s="44"/>
      <c r="Q55" s="44"/>
      <c r="R55" s="44"/>
      <c r="S55" s="44"/>
      <c r="T55" s="44"/>
      <c r="U55" s="44" t="s">
        <v>309</v>
      </c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</row>
    <row r="56" spans="2:40">
      <c r="C56" t="s">
        <v>203</v>
      </c>
      <c r="D56" t="s">
        <v>105</v>
      </c>
      <c r="H56">
        <v>5</v>
      </c>
      <c r="I56">
        <v>5</v>
      </c>
      <c r="J56" t="s">
        <v>104</v>
      </c>
      <c r="K56" t="s">
        <v>103</v>
      </c>
      <c r="P56" s="44"/>
      <c r="Q56" s="44"/>
      <c r="R56" s="44"/>
      <c r="S56" s="44"/>
      <c r="T56" s="44"/>
      <c r="U56" s="89">
        <f>SUM(U44:U50)</f>
        <v>104912.65469582012</v>
      </c>
      <c r="V56" s="89">
        <f t="shared" ref="V56:W56" si="36">SUM(V44:V50)</f>
        <v>205155.44591873139</v>
      </c>
      <c r="W56" s="89">
        <f t="shared" si="36"/>
        <v>86147.168289587513</v>
      </c>
      <c r="X56" s="44"/>
      <c r="Y56" s="44"/>
      <c r="Z56" s="89">
        <f>SUM(Z44:Z50)</f>
        <v>132946.97194726995</v>
      </c>
      <c r="AA56" s="89">
        <f t="shared" ref="AA56:AB56" si="37">SUM(AA44:AA50)</f>
        <v>310914.78606231732</v>
      </c>
      <c r="AB56" s="89">
        <f t="shared" si="37"/>
        <v>169160.21591568514</v>
      </c>
      <c r="AC56" s="44"/>
      <c r="AD56" s="44"/>
      <c r="AE56" s="89">
        <f>SUM(AE44:AE50)</f>
        <v>147992.70366872559</v>
      </c>
      <c r="AF56" s="89">
        <f t="shared" ref="AF56:AG56" si="38">SUM(AF44:AF50)</f>
        <v>386383.13492556964</v>
      </c>
      <c r="AG56" s="89">
        <f t="shared" si="38"/>
        <v>246214.3700539539</v>
      </c>
      <c r="AH56" s="44"/>
      <c r="AI56" s="44"/>
      <c r="AJ56" s="44"/>
      <c r="AK56" s="44"/>
      <c r="AL56" s="44"/>
      <c r="AM56" s="44"/>
      <c r="AN56" s="44"/>
    </row>
    <row r="57" spans="2:40">
      <c r="C57" t="s">
        <v>203</v>
      </c>
      <c r="D57" t="s">
        <v>105</v>
      </c>
      <c r="H57" s="26">
        <f>RSDAFC!L2*$M$54</f>
        <v>1.2406827591965401E-2</v>
      </c>
      <c r="I57" s="26">
        <f>RSDAFC!M2*$M$54</f>
        <v>1.2406827591965401E-2</v>
      </c>
      <c r="K57" t="str">
        <f>RSDAFC!C2</f>
        <v>R-HC_Apt_ELC_HPN1</v>
      </c>
      <c r="P57" s="44"/>
      <c r="Q57" s="44"/>
      <c r="R57" s="44"/>
      <c r="S57" s="44"/>
      <c r="T57" s="44"/>
      <c r="U57" s="90">
        <f>U56/V16</f>
        <v>0.49547986977485658</v>
      </c>
      <c r="V57" s="90">
        <f>V56/W16</f>
        <v>0.26434002715155119</v>
      </c>
      <c r="W57" s="90">
        <f>W56/X16</f>
        <v>0.11809079553307718</v>
      </c>
      <c r="X57" s="44"/>
      <c r="Y57" s="44"/>
      <c r="Z57" s="91">
        <f>Z56/V16</f>
        <v>0.6278799115167113</v>
      </c>
      <c r="AA57" s="91">
        <f>AA56/W16</f>
        <v>0.40060951159000024</v>
      </c>
      <c r="AB57" s="91">
        <f>AB56/X16</f>
        <v>0.23188532910193016</v>
      </c>
      <c r="AC57" s="44"/>
      <c r="AD57" s="44"/>
      <c r="AE57" s="91">
        <f>AE56/V16</f>
        <v>0.69893766156248616</v>
      </c>
      <c r="AF57" s="91">
        <f>AF56/W16</f>
        <v>0.49784946200056557</v>
      </c>
      <c r="AG57" s="91">
        <f>AG56/X16</f>
        <v>0.33751139368397792</v>
      </c>
      <c r="AH57" s="44"/>
      <c r="AI57" s="44"/>
      <c r="AJ57" s="44"/>
      <c r="AK57" s="44"/>
      <c r="AL57" s="44"/>
      <c r="AM57" s="44"/>
      <c r="AN57" s="44"/>
    </row>
    <row r="58" spans="2:40">
      <c r="C58" t="s">
        <v>203</v>
      </c>
      <c r="D58" t="s">
        <v>105</v>
      </c>
      <c r="H58" s="26">
        <f>RSDAFC!L3*$M$54</f>
        <v>1.2406827591965401E-2</v>
      </c>
      <c r="I58" s="26">
        <f>RSDAFC!M3*$M$54</f>
        <v>1.2406827591965401E-2</v>
      </c>
      <c r="K58" t="str">
        <f>RSDAFC!C3</f>
        <v>R-HC_Apt_ELC_HPN1</v>
      </c>
    </row>
    <row r="59" spans="2:40">
      <c r="C59" t="s">
        <v>203</v>
      </c>
      <c r="D59" t="s">
        <v>105</v>
      </c>
      <c r="H59" s="26">
        <f>RSDAFC!L4*$M$54</f>
        <v>1.2406827591965401E-2</v>
      </c>
      <c r="I59" s="26">
        <f>RSDAFC!M4*$M$54</f>
        <v>1.2406827591965401E-2</v>
      </c>
      <c r="K59" t="str">
        <f>RSDAFC!C4&amp;"*"</f>
        <v>R-HC_Apt_ELC_HPN2*</v>
      </c>
    </row>
    <row r="60" spans="2:40">
      <c r="C60" t="s">
        <v>203</v>
      </c>
      <c r="D60" t="s">
        <v>105</v>
      </c>
      <c r="H60" s="26">
        <f>RSDAFC!L5*$M$54</f>
        <v>1.2406827591965401E-2</v>
      </c>
      <c r="I60" s="26">
        <f>RSDAFC!M5*$M$54</f>
        <v>1.2406827591965401E-2</v>
      </c>
      <c r="K60" t="str">
        <f>RSDAFC!C5&amp;"*"</f>
        <v>R-HC_Apt_ELC_HPN2*</v>
      </c>
    </row>
    <row r="61" spans="2:40">
      <c r="C61" t="s">
        <v>203</v>
      </c>
      <c r="D61" t="s">
        <v>105</v>
      </c>
      <c r="H61" s="26">
        <f>RSDAFC!L6*$M$54</f>
        <v>8.6842891028111498E-3</v>
      </c>
      <c r="I61" s="26">
        <f>RSDAFC!M6*$M$54</f>
        <v>8.6842891028111498E-3</v>
      </c>
      <c r="K61" t="str">
        <f>RSDAFC!C6</f>
        <v>R-HC_Att_ELC_HPN1</v>
      </c>
    </row>
    <row r="62" spans="2:40">
      <c r="C62" t="s">
        <v>203</v>
      </c>
      <c r="D62" t="s">
        <v>105</v>
      </c>
      <c r="H62" s="26">
        <f>RSDAFC!L7*$M$54</f>
        <v>8.6842891028111498E-3</v>
      </c>
      <c r="I62" s="26">
        <f>RSDAFC!M7*$M$54</f>
        <v>8.6842891028111498E-3</v>
      </c>
      <c r="K62" t="str">
        <f>RSDAFC!C7</f>
        <v>R-HC_Att_ELC_HPN1</v>
      </c>
    </row>
    <row r="63" spans="2:40">
      <c r="C63" t="s">
        <v>203</v>
      </c>
      <c r="D63" t="s">
        <v>105</v>
      </c>
      <c r="H63" s="26">
        <f>RSDAFC!L8*$M$54</f>
        <v>8.6842891028111498E-3</v>
      </c>
      <c r="I63" s="26">
        <f>RSDAFC!M8*$M$54</f>
        <v>8.6842891028111498E-3</v>
      </c>
      <c r="K63" t="str">
        <f>RSDAFC!C8&amp;"*"</f>
        <v>R-HC_Att_ELC_HPN2*</v>
      </c>
    </row>
    <row r="64" spans="2:40">
      <c r="C64" t="s">
        <v>203</v>
      </c>
      <c r="D64" t="s">
        <v>105</v>
      </c>
      <c r="H64" s="26">
        <f>RSDAFC!L9*$M$54</f>
        <v>8.6842891028111498E-3</v>
      </c>
      <c r="I64" s="26">
        <f>RSDAFC!M9*$M$54</f>
        <v>8.6842891028111498E-3</v>
      </c>
      <c r="K64" t="str">
        <f>RSDAFC!C9&amp;"*"</f>
        <v>R-HC_Att_ELC_HPN2*</v>
      </c>
    </row>
    <row r="65" spans="3:11">
      <c r="C65" t="s">
        <v>203</v>
      </c>
      <c r="D65" t="s">
        <v>105</v>
      </c>
      <c r="H65" s="26">
        <f>RSDAFC!L10*$M$54</f>
        <v>1.58935057836939E-2</v>
      </c>
      <c r="I65" s="26">
        <f>RSDAFC!M10*$M$54</f>
        <v>1.58935057836939E-2</v>
      </c>
      <c r="K65" t="str">
        <f>RSDAFC!C10</f>
        <v>R-HC_Det_ELC_HPN1</v>
      </c>
    </row>
    <row r="66" spans="3:11">
      <c r="C66" t="s">
        <v>203</v>
      </c>
      <c r="D66" t="s">
        <v>105</v>
      </c>
      <c r="H66" s="26">
        <f>RSDAFC!L11*$M$54</f>
        <v>1.58935057836939E-2</v>
      </c>
      <c r="I66" s="26">
        <f>RSDAFC!M11*$M$54</f>
        <v>1.58935057836939E-2</v>
      </c>
      <c r="K66" t="str">
        <f>RSDAFC!C11</f>
        <v>R-HC_Det_ELC_HPN1</v>
      </c>
    </row>
    <row r="67" spans="3:11">
      <c r="C67" t="s">
        <v>203</v>
      </c>
      <c r="D67" t="s">
        <v>105</v>
      </c>
      <c r="H67" s="26">
        <f>RSDAFC!L12*$M$54</f>
        <v>1.58935057836939E-2</v>
      </c>
      <c r="I67" s="26">
        <f>RSDAFC!M12*$M$54</f>
        <v>1.58935057836939E-2</v>
      </c>
      <c r="K67" t="str">
        <f>RSDAFC!C12&amp;"*"</f>
        <v>R-HC_Det_ELC_HPN2*</v>
      </c>
    </row>
    <row r="68" spans="3:11">
      <c r="C68" t="s">
        <v>203</v>
      </c>
      <c r="D68" t="s">
        <v>105</v>
      </c>
      <c r="H68" s="26">
        <f>RSDAFC!L13*$M$54</f>
        <v>1.58935057836939E-2</v>
      </c>
      <c r="I68" s="26">
        <f>RSDAFC!M13*$M$54</f>
        <v>1.58935057836939E-2</v>
      </c>
      <c r="K68" t="str">
        <f>RSDAFC!C13&amp;"*"</f>
        <v>R-HC_Det_ELC_HPN2*</v>
      </c>
    </row>
    <row r="69" spans="3:11">
      <c r="C69" t="s">
        <v>203</v>
      </c>
      <c r="D69" t="s">
        <v>105</v>
      </c>
      <c r="H69" s="26">
        <f>RSDAFC!L14*$M$54</f>
        <v>1.04804159170382E-2</v>
      </c>
      <c r="I69" s="26">
        <f>RSDAFC!M14*$M$54</f>
        <v>1.04804159170382E-2</v>
      </c>
      <c r="K69" t="str">
        <f>RSDAFC!C14&amp;"*"</f>
        <v>R-SW_Apt_ELC_HPN1*</v>
      </c>
    </row>
    <row r="70" spans="3:11">
      <c r="C70" t="s">
        <v>203</v>
      </c>
      <c r="D70" t="s">
        <v>105</v>
      </c>
      <c r="H70" s="26">
        <f>RSDAFC!L15*$M$54</f>
        <v>1.04804159170382E-2</v>
      </c>
      <c r="I70" s="26">
        <f>RSDAFC!M15*$M$54</f>
        <v>1.04804159170382E-2</v>
      </c>
      <c r="K70" t="str">
        <f>RSDAFC!C15&amp;"*"</f>
        <v>R-SW_Apt_ELC_HPN1*</v>
      </c>
    </row>
    <row r="71" spans="3:11">
      <c r="C71" t="s">
        <v>203</v>
      </c>
      <c r="D71" t="s">
        <v>105</v>
      </c>
      <c r="H71" s="26">
        <f>RSDAFC!L16*$M$54</f>
        <v>4.7397506033708351E-3</v>
      </c>
      <c r="I71" s="26">
        <f>RSDAFC!M16*$M$54</f>
        <v>4.7397506033708351E-3</v>
      </c>
      <c r="K71" t="str">
        <f>RSDAFC!C16</f>
        <v>R-SW_Apt_GAS_HHPN1</v>
      </c>
    </row>
    <row r="72" spans="3:11">
      <c r="C72" t="s">
        <v>203</v>
      </c>
      <c r="D72" t="s">
        <v>105</v>
      </c>
      <c r="H72" s="26">
        <f>RSDAFC!L17*$M$54</f>
        <v>4.7397506033708351E-3</v>
      </c>
      <c r="I72" s="26">
        <f>RSDAFC!M17*$M$54</f>
        <v>4.7397506033708351E-3</v>
      </c>
      <c r="K72" t="str">
        <f>RSDAFC!C17</f>
        <v>R-SW_Apt_GAS_HHPN1</v>
      </c>
    </row>
    <row r="73" spans="3:11">
      <c r="C73" t="s">
        <v>203</v>
      </c>
      <c r="D73" t="s">
        <v>105</v>
      </c>
      <c r="H73" s="26">
        <f>RSDAFC!L18*$M$54</f>
        <v>4.7397506033708351E-3</v>
      </c>
      <c r="I73" s="26">
        <f>RSDAFC!M18*$M$54</f>
        <v>4.7397506033708351E-3</v>
      </c>
      <c r="K73" t="str">
        <f>RSDAFC!C18</f>
        <v>R-SW_Apt_GAS_HPN1</v>
      </c>
    </row>
    <row r="74" spans="3:11">
      <c r="C74" t="s">
        <v>203</v>
      </c>
      <c r="D74" t="s">
        <v>105</v>
      </c>
      <c r="H74" s="26">
        <f>RSDAFC!L19*$M$54</f>
        <v>4.7397506033708351E-3</v>
      </c>
      <c r="I74" s="26">
        <f>RSDAFC!M19*$M$54</f>
        <v>4.7397506033708351E-3</v>
      </c>
      <c r="K74" t="str">
        <f>RSDAFC!C19</f>
        <v>R-SW_Apt_GAS_HPN1</v>
      </c>
    </row>
    <row r="75" spans="3:11">
      <c r="C75" t="s">
        <v>203</v>
      </c>
      <c r="D75" t="s">
        <v>105</v>
      </c>
      <c r="H75" s="26">
        <f>RSDAFC!L20*$M$54</f>
        <v>4.7397506033708351E-3</v>
      </c>
      <c r="I75" s="26">
        <f>RSDAFC!M20*$M$54</f>
        <v>4.7397506033708351E-3</v>
      </c>
      <c r="K75" t="str">
        <f>RSDAFC!C20</f>
        <v>R-SW_Apt_GAS_HPN2</v>
      </c>
    </row>
    <row r="76" spans="3:11">
      <c r="C76" t="s">
        <v>203</v>
      </c>
      <c r="D76" t="s">
        <v>105</v>
      </c>
      <c r="H76" s="26">
        <f>RSDAFC!L21*$M$54</f>
        <v>4.7397506033708351E-3</v>
      </c>
      <c r="I76" s="26">
        <f>RSDAFC!M21*$M$54</f>
        <v>4.7397506033708351E-3</v>
      </c>
      <c r="K76" t="str">
        <f>RSDAFC!C21</f>
        <v>R-SW_Apt_GAS_HPN2</v>
      </c>
    </row>
    <row r="77" spans="3:11">
      <c r="C77" t="s">
        <v>203</v>
      </c>
      <c r="D77" t="s">
        <v>105</v>
      </c>
      <c r="H77" s="26">
        <f>RSDAFC!L22*$M$54</f>
        <v>4.7397506033708351E-3</v>
      </c>
      <c r="I77" s="26">
        <f>RSDAFC!M22*$M$54</f>
        <v>4.7397506033708351E-3</v>
      </c>
      <c r="K77" t="str">
        <f>RSDAFC!C22</f>
        <v>R-SW_Apt_GAS_N1</v>
      </c>
    </row>
    <row r="78" spans="3:11">
      <c r="C78" t="s">
        <v>203</v>
      </c>
      <c r="D78" t="s">
        <v>105</v>
      </c>
      <c r="H78" s="26">
        <f>RSDAFC!L23*$M$54</f>
        <v>4.7397506033708351E-3</v>
      </c>
      <c r="I78" s="26">
        <f>RSDAFC!M23*$M$54</f>
        <v>4.7397506033708351E-3</v>
      </c>
      <c r="K78" t="str">
        <f>RSDAFC!C23</f>
        <v>R-SW_Apt_GAS_N1</v>
      </c>
    </row>
    <row r="79" spans="3:11">
      <c r="C79" t="s">
        <v>203</v>
      </c>
      <c r="D79" t="s">
        <v>105</v>
      </c>
      <c r="H79" s="26">
        <f>RSDAFC!L24*$M$54</f>
        <v>3.5434891836400251E-4</v>
      </c>
      <c r="I79" s="26">
        <f>RSDAFC!M24*$M$54</f>
        <v>3.5434891836400251E-4</v>
      </c>
      <c r="K79" t="str">
        <f>RSDAFC!C24</f>
        <v>R-SW_Apt_HET_N1</v>
      </c>
    </row>
    <row r="80" spans="3:11">
      <c r="C80" t="s">
        <v>203</v>
      </c>
      <c r="D80" t="s">
        <v>105</v>
      </c>
      <c r="H80" s="26">
        <f>RSDAFC!L25*$M$54</f>
        <v>3.5434891836400251E-4</v>
      </c>
      <c r="I80" s="26">
        <f>RSDAFC!M25*$M$54</f>
        <v>3.5434891836400251E-4</v>
      </c>
      <c r="K80" t="str">
        <f>RSDAFC!C25</f>
        <v>R-SW_Apt_HET_N1</v>
      </c>
    </row>
    <row r="81" spans="3:11">
      <c r="C81" t="s">
        <v>203</v>
      </c>
      <c r="D81" t="s">
        <v>105</v>
      </c>
      <c r="H81" s="26">
        <f>RSDAFC!L26*$M$54</f>
        <v>3.5434891836400251E-4</v>
      </c>
      <c r="I81" s="26">
        <f>RSDAFC!M26*$M$54</f>
        <v>3.5434891836400251E-4</v>
      </c>
      <c r="K81" t="str">
        <f>RSDAFC!C26</f>
        <v>R-SW_Apt_HET_N2</v>
      </c>
    </row>
    <row r="82" spans="3:11">
      <c r="C82" t="s">
        <v>203</v>
      </c>
      <c r="D82" t="s">
        <v>105</v>
      </c>
      <c r="H82" s="26">
        <f>RSDAFC!L27*$M$54</f>
        <v>3.5434891836400251E-4</v>
      </c>
      <c r="I82" s="26">
        <f>RSDAFC!M27*$M$54</f>
        <v>3.5434891836400251E-4</v>
      </c>
      <c r="K82" t="str">
        <f>RSDAFC!C27</f>
        <v>R-SW_Apt_HET_N2</v>
      </c>
    </row>
    <row r="83" spans="3:11">
      <c r="C83" t="s">
        <v>203</v>
      </c>
      <c r="D83" t="s">
        <v>105</v>
      </c>
      <c r="H83" s="26">
        <f>RSDAFC!L28*$M$54</f>
        <v>1.199300219050925E-2</v>
      </c>
      <c r="I83" s="26">
        <f>RSDAFC!M28*$M$54</f>
        <v>1.199300219050925E-2</v>
      </c>
      <c r="K83" t="str">
        <f>RSDAFC!C28</f>
        <v>R-SW_Apt_KER_N1</v>
      </c>
    </row>
    <row r="84" spans="3:11">
      <c r="C84" t="s">
        <v>203</v>
      </c>
      <c r="D84" t="s">
        <v>105</v>
      </c>
      <c r="H84" s="26">
        <f>RSDAFC!L29*$M$54</f>
        <v>1.199300219050925E-2</v>
      </c>
      <c r="I84" s="26">
        <f>RSDAFC!M29*$M$54</f>
        <v>1.199300219050925E-2</v>
      </c>
      <c r="K84" t="str">
        <f>RSDAFC!C29</f>
        <v>R-SW_Apt_KER_N1</v>
      </c>
    </row>
    <row r="85" spans="3:11">
      <c r="C85" t="s">
        <v>203</v>
      </c>
      <c r="D85" t="s">
        <v>105</v>
      </c>
      <c r="H85" s="26">
        <f>RSDAFC!L30*$M$54</f>
        <v>8.90395563099655E-3</v>
      </c>
      <c r="I85" s="26">
        <f>RSDAFC!M30*$M$54</f>
        <v>8.90395563099655E-3</v>
      </c>
      <c r="K85" t="str">
        <f>RSDAFC!C30</f>
        <v>R-SW_Apt_LPG_N1</v>
      </c>
    </row>
    <row r="86" spans="3:11">
      <c r="C86" t="s">
        <v>203</v>
      </c>
      <c r="D86" t="s">
        <v>105</v>
      </c>
      <c r="H86" s="26">
        <f>RSDAFC!L31*$M$54</f>
        <v>8.90395563099655E-3</v>
      </c>
      <c r="I86" s="26">
        <f>RSDAFC!M31*$M$54</f>
        <v>8.90395563099655E-3</v>
      </c>
      <c r="K86" t="str">
        <f>RSDAFC!C31</f>
        <v>R-SW_Apt_LPG_N1</v>
      </c>
    </row>
    <row r="87" spans="3:11">
      <c r="C87" t="s">
        <v>203</v>
      </c>
      <c r="D87" t="s">
        <v>105</v>
      </c>
      <c r="H87" s="26">
        <f>RSDAFC!L32*$M$54</f>
        <v>6.8519450639461001E-3</v>
      </c>
      <c r="I87" s="26">
        <f>RSDAFC!M32*$M$54</f>
        <v>6.8519450639461001E-3</v>
      </c>
      <c r="K87" t="str">
        <f>RSDAFC!C32</f>
        <v>R-SW_Apt_WOO_N1</v>
      </c>
    </row>
    <row r="88" spans="3:11">
      <c r="C88" t="s">
        <v>203</v>
      </c>
      <c r="D88" t="s">
        <v>105</v>
      </c>
      <c r="H88" s="26">
        <f>RSDAFC!L33*$M$54</f>
        <v>6.8519450639461001E-3</v>
      </c>
      <c r="I88" s="26">
        <f>RSDAFC!M33*$M$54</f>
        <v>6.8519450639461001E-3</v>
      </c>
      <c r="K88" t="str">
        <f>RSDAFC!C33</f>
        <v>R-SW_Apt_WOO_N1</v>
      </c>
    </row>
    <row r="89" spans="3:11">
      <c r="C89" t="s">
        <v>203</v>
      </c>
      <c r="D89" t="s">
        <v>105</v>
      </c>
      <c r="H89" s="26">
        <f>RSDAFC!L34*$M$54</f>
        <v>9.3952077625382002E-3</v>
      </c>
      <c r="I89" s="26">
        <f>RSDAFC!M34*$M$54</f>
        <v>9.3952077625382002E-3</v>
      </c>
      <c r="K89" t="str">
        <f>RSDAFC!C34&amp;"*"</f>
        <v>R-SW_Att_ELC_HPN1*</v>
      </c>
    </row>
    <row r="90" spans="3:11">
      <c r="C90" t="s">
        <v>203</v>
      </c>
      <c r="D90" t="s">
        <v>105</v>
      </c>
      <c r="H90" s="26">
        <f>RSDAFC!L35*$M$54</f>
        <v>9.3952077625382002E-3</v>
      </c>
      <c r="I90" s="26">
        <f>RSDAFC!M35*$M$54</f>
        <v>9.3952077625382002E-3</v>
      </c>
      <c r="K90" t="str">
        <f>RSDAFC!C35&amp;"*"</f>
        <v>R-SW_Att_ELC_HPN1*</v>
      </c>
    </row>
    <row r="91" spans="3:11">
      <c r="C91" t="s">
        <v>203</v>
      </c>
      <c r="D91" t="s">
        <v>105</v>
      </c>
      <c r="H91" s="26">
        <f>RSDAFC!L36*$M$54</f>
        <v>9.3952077625382002E-3</v>
      </c>
      <c r="I91" s="26">
        <f>RSDAFC!M36*$M$54</f>
        <v>9.3952077625382002E-3</v>
      </c>
      <c r="K91" t="str">
        <f>RSDAFC!C36&amp;"*"</f>
        <v>R-SW_Att_ELC_HPN2*</v>
      </c>
    </row>
    <row r="92" spans="3:11">
      <c r="C92" t="s">
        <v>203</v>
      </c>
      <c r="D92" t="s">
        <v>105</v>
      </c>
      <c r="H92" s="26">
        <f>RSDAFC!L37*$M$54</f>
        <v>9.3952077625382002E-3</v>
      </c>
      <c r="I92" s="26">
        <f>RSDAFC!M37*$M$54</f>
        <v>9.3952077625382002E-3</v>
      </c>
      <c r="K92" t="str">
        <f>RSDAFC!C37&amp;"*"</f>
        <v>R-SW_Att_ELC_HPN2*</v>
      </c>
    </row>
    <row r="93" spans="3:11">
      <c r="C93" t="s">
        <v>203</v>
      </c>
      <c r="D93" t="s">
        <v>105</v>
      </c>
      <c r="H93" s="26">
        <f>RSDAFC!L38*$M$54</f>
        <v>7.8256501810713003E-3</v>
      </c>
      <c r="I93" s="26">
        <f>RSDAFC!M38*$M$54</f>
        <v>7.8256501810713003E-3</v>
      </c>
      <c r="K93" t="str">
        <f>RSDAFC!C38</f>
        <v>R-SW_Att_GAS_HHPN1</v>
      </c>
    </row>
    <row r="94" spans="3:11">
      <c r="C94" t="s">
        <v>203</v>
      </c>
      <c r="D94" t="s">
        <v>105</v>
      </c>
      <c r="H94" s="26">
        <f>RSDAFC!L39*$M$54</f>
        <v>7.8256501810713003E-3</v>
      </c>
      <c r="I94" s="26">
        <f>RSDAFC!M39*$M$54</f>
        <v>7.8256501810713003E-3</v>
      </c>
      <c r="K94" t="str">
        <f>RSDAFC!C39</f>
        <v>R-SW_Att_GAS_HHPN1</v>
      </c>
    </row>
    <row r="95" spans="3:11">
      <c r="C95" t="s">
        <v>203</v>
      </c>
      <c r="D95" t="s">
        <v>105</v>
      </c>
      <c r="H95" s="26">
        <f>RSDAFC!L40*$M$54</f>
        <v>7.8256501810713003E-3</v>
      </c>
      <c r="I95" s="26">
        <f>RSDAFC!M40*$M$54</f>
        <v>7.8256501810713003E-3</v>
      </c>
      <c r="K95" t="str">
        <f>RSDAFC!C40</f>
        <v>R-SW_Att_GAS_HPN1</v>
      </c>
    </row>
    <row r="96" spans="3:11">
      <c r="C96" t="s">
        <v>203</v>
      </c>
      <c r="D96" t="s">
        <v>105</v>
      </c>
      <c r="H96" s="26">
        <f>RSDAFC!L41*$M$54</f>
        <v>7.8256501810713003E-3</v>
      </c>
      <c r="I96" s="26">
        <f>RSDAFC!M41*$M$54</f>
        <v>7.8256501810713003E-3</v>
      </c>
      <c r="K96" t="str">
        <f>RSDAFC!C41</f>
        <v>R-SW_Att_GAS_HPN1</v>
      </c>
    </row>
    <row r="97" spans="1:11">
      <c r="C97" t="s">
        <v>203</v>
      </c>
      <c r="D97" t="s">
        <v>105</v>
      </c>
      <c r="H97" s="26">
        <f>RSDAFC!L42*$M$54</f>
        <v>7.8256501810713003E-3</v>
      </c>
      <c r="I97" s="26">
        <f>RSDAFC!M42*$M$54</f>
        <v>7.8256501810713003E-3</v>
      </c>
      <c r="K97" t="str">
        <f>RSDAFC!C42</f>
        <v>R-SW_Att_GAS_HPN2</v>
      </c>
    </row>
    <row r="98" spans="1:11">
      <c r="C98" t="s">
        <v>203</v>
      </c>
      <c r="D98" t="s">
        <v>105</v>
      </c>
      <c r="H98" s="26">
        <f>RSDAFC!L43*$M$54</f>
        <v>7.8256501810713003E-3</v>
      </c>
      <c r="I98" s="26">
        <f>RSDAFC!M43*$M$54</f>
        <v>7.8256501810713003E-3</v>
      </c>
      <c r="K98" t="str">
        <f>RSDAFC!C43</f>
        <v>R-SW_Att_GAS_HPN2</v>
      </c>
    </row>
    <row r="99" spans="1:11">
      <c r="C99" t="s">
        <v>203</v>
      </c>
      <c r="D99" t="s">
        <v>105</v>
      </c>
      <c r="H99" s="26">
        <f>RSDAFC!L44*$M$54</f>
        <v>7.8256501810713003E-3</v>
      </c>
      <c r="I99" s="26">
        <f>RSDAFC!M44*$M$54</f>
        <v>7.8256501810713003E-3</v>
      </c>
      <c r="K99" t="str">
        <f>RSDAFC!C44</f>
        <v>R-SW_Att_GAS_N1</v>
      </c>
    </row>
    <row r="100" spans="1:11">
      <c r="C100" t="s">
        <v>203</v>
      </c>
      <c r="D100" t="s">
        <v>105</v>
      </c>
      <c r="H100" s="26">
        <f>RSDAFC!L45*$M$54</f>
        <v>7.8256501810713003E-3</v>
      </c>
      <c r="I100" s="26">
        <f>RSDAFC!M45*$M$54</f>
        <v>7.8256501810713003E-3</v>
      </c>
      <c r="K100" t="str">
        <f>RSDAFC!C45</f>
        <v>R-SW_Att_GAS_N1</v>
      </c>
    </row>
    <row r="101" spans="1:11">
      <c r="A101" s="30"/>
      <c r="C101" t="s">
        <v>203</v>
      </c>
      <c r="D101" t="s">
        <v>105</v>
      </c>
      <c r="H101" s="26">
        <f>RSDAFC!L46*$M$54</f>
        <v>7.8256501810713003E-3</v>
      </c>
      <c r="I101" s="26">
        <f>RSDAFC!M46*$M$54</f>
        <v>7.8256501810713003E-3</v>
      </c>
      <c r="K101" t="str">
        <f>RSDAFC!C46</f>
        <v>R-SW_Att_GAS_N2</v>
      </c>
    </row>
    <row r="102" spans="1:11">
      <c r="A102" s="30"/>
      <c r="C102" t="s">
        <v>203</v>
      </c>
      <c r="D102" t="s">
        <v>105</v>
      </c>
      <c r="H102" s="26">
        <f>RSDAFC!L47*$M$54</f>
        <v>7.8256501810713003E-3</v>
      </c>
      <c r="I102" s="26">
        <f>RSDAFC!M47*$M$54</f>
        <v>7.8256501810713003E-3</v>
      </c>
      <c r="K102" t="str">
        <f>RSDAFC!C47</f>
        <v>R-SW_Att_GAS_N2</v>
      </c>
    </row>
    <row r="103" spans="1:11">
      <c r="A103" s="30"/>
      <c r="C103" t="s">
        <v>203</v>
      </c>
      <c r="D103" t="s">
        <v>105</v>
      </c>
      <c r="H103" s="26">
        <f>RSDAFC!L48*$M$54</f>
        <v>7.8256501810713003E-3</v>
      </c>
      <c r="I103" s="26">
        <f>RSDAFC!M48*$M$54</f>
        <v>7.8256501810713003E-3</v>
      </c>
      <c r="K103" t="str">
        <f>RSDAFC!C48</f>
        <v>R-SW_Att_GAS_N3</v>
      </c>
    </row>
    <row r="104" spans="1:11">
      <c r="A104" s="30"/>
      <c r="C104" t="s">
        <v>203</v>
      </c>
      <c r="D104" t="s">
        <v>105</v>
      </c>
      <c r="H104" s="26">
        <f>RSDAFC!L49*$M$54</f>
        <v>7.8256501810713003E-3</v>
      </c>
      <c r="I104" s="26">
        <f>RSDAFC!M49*$M$54</f>
        <v>7.8256501810713003E-3</v>
      </c>
      <c r="K104" t="str">
        <f>RSDAFC!C49</f>
        <v>R-SW_Att_GAS_N3</v>
      </c>
    </row>
    <row r="105" spans="1:11">
      <c r="C105" t="s">
        <v>203</v>
      </c>
      <c r="D105" t="s">
        <v>105</v>
      </c>
      <c r="H105" s="26">
        <f>RSDAFC!L50*$M$54</f>
        <v>3.7989460522007048E-3</v>
      </c>
      <c r="I105" s="26">
        <f>RSDAFC!M50*$M$54</f>
        <v>3.7989460522007048E-3</v>
      </c>
      <c r="K105" t="str">
        <f>RSDAFC!C50</f>
        <v>R-SW_Att_HET_N1</v>
      </c>
    </row>
    <row r="106" spans="1:11">
      <c r="C106" t="s">
        <v>203</v>
      </c>
      <c r="D106" t="s">
        <v>105</v>
      </c>
      <c r="H106" s="26">
        <f>RSDAFC!L51*$M$54</f>
        <v>3.7989460522007048E-3</v>
      </c>
      <c r="I106" s="26">
        <f>RSDAFC!M51*$M$54</f>
        <v>3.7989460522007048E-3</v>
      </c>
      <c r="K106" t="str">
        <f>RSDAFC!C51</f>
        <v>R-SW_Att_HET_N1</v>
      </c>
    </row>
    <row r="107" spans="1:11">
      <c r="C107" t="s">
        <v>203</v>
      </c>
      <c r="D107" t="s">
        <v>105</v>
      </c>
      <c r="H107" s="26">
        <f>RSDAFC!L52*$M$54</f>
        <v>3.7989460522007048E-3</v>
      </c>
      <c r="I107" s="26">
        <f>RSDAFC!M52*$M$54</f>
        <v>3.7989460522007048E-3</v>
      </c>
      <c r="K107" t="str">
        <f>RSDAFC!C52</f>
        <v>R-SW_Att_HET_N2</v>
      </c>
    </row>
    <row r="108" spans="1:11">
      <c r="C108" t="s">
        <v>203</v>
      </c>
      <c r="D108" t="s">
        <v>105</v>
      </c>
      <c r="H108" s="26">
        <f>RSDAFC!L53*$M$54</f>
        <v>3.7989460522007048E-3</v>
      </c>
      <c r="I108" s="26">
        <f>RSDAFC!M53*$M$54</f>
        <v>3.7989460522007048E-3</v>
      </c>
      <c r="K108" t="str">
        <f>RSDAFC!C53</f>
        <v>R-SW_Att_HET_N2</v>
      </c>
    </row>
    <row r="109" spans="1:11">
      <c r="C109" t="s">
        <v>203</v>
      </c>
      <c r="D109" t="s">
        <v>105</v>
      </c>
      <c r="H109" s="26">
        <f>RSDAFC!L54*$M$54</f>
        <v>9.8399724094370006E-3</v>
      </c>
      <c r="I109" s="26">
        <f>RSDAFC!M54*$M$54</f>
        <v>9.8399724094370006E-3</v>
      </c>
      <c r="K109" t="str">
        <f>RSDAFC!C54</f>
        <v>R-SW_Att_KER_N1</v>
      </c>
    </row>
    <row r="110" spans="1:11">
      <c r="C110" t="s">
        <v>203</v>
      </c>
      <c r="D110" t="s">
        <v>105</v>
      </c>
      <c r="H110" s="26">
        <f>RSDAFC!L55*$M$54</f>
        <v>9.8399724094370006E-3</v>
      </c>
      <c r="I110" s="26">
        <f>RSDAFC!M55*$M$54</f>
        <v>9.8399724094370006E-3</v>
      </c>
      <c r="K110" t="str">
        <f>RSDAFC!C55</f>
        <v>R-SW_Att_KER_N1</v>
      </c>
    </row>
    <row r="111" spans="1:11">
      <c r="C111" t="s">
        <v>203</v>
      </c>
      <c r="D111" t="s">
        <v>105</v>
      </c>
      <c r="H111" s="26">
        <f>RSDAFC!L56*$M$54</f>
        <v>9.8399724094370006E-3</v>
      </c>
      <c r="I111" s="26">
        <f>RSDAFC!M56*$M$54</f>
        <v>9.8399724094370006E-3</v>
      </c>
      <c r="K111" t="str">
        <f>RSDAFC!C56</f>
        <v>R-SW_Att_KER_N2</v>
      </c>
    </row>
    <row r="112" spans="1:11">
      <c r="C112" t="s">
        <v>203</v>
      </c>
      <c r="D112" t="s">
        <v>105</v>
      </c>
      <c r="H112" s="26">
        <f>RSDAFC!L57*$M$54</f>
        <v>9.8399724094370006E-3</v>
      </c>
      <c r="I112" s="26">
        <f>RSDAFC!M57*$M$54</f>
        <v>9.8399724094370006E-3</v>
      </c>
      <c r="K112" t="str">
        <f>RSDAFC!C57</f>
        <v>R-SW_Att_KER_N2</v>
      </c>
    </row>
    <row r="113" spans="2:11">
      <c r="C113" t="s">
        <v>203</v>
      </c>
      <c r="D113" t="s">
        <v>105</v>
      </c>
      <c r="H113" s="26">
        <f>RSDAFC!L58*$M$54</f>
        <v>9.8399724094370006E-3</v>
      </c>
      <c r="I113" s="26">
        <f>RSDAFC!M58*$M$54</f>
        <v>9.8399724094370006E-3</v>
      </c>
      <c r="K113" t="str">
        <f>RSDAFC!C58</f>
        <v>R-SW_Att_KER_N3</v>
      </c>
    </row>
    <row r="114" spans="2:11">
      <c r="C114" t="s">
        <v>203</v>
      </c>
      <c r="D114" t="s">
        <v>105</v>
      </c>
      <c r="H114" s="26">
        <f>RSDAFC!L59*$M$54</f>
        <v>9.8399724094370006E-3</v>
      </c>
      <c r="I114" s="26">
        <f>RSDAFC!M59*$M$54</f>
        <v>9.8399724094370006E-3</v>
      </c>
      <c r="K114" t="str">
        <f>RSDAFC!C59</f>
        <v>R-SW_Att_KER_N3</v>
      </c>
    </row>
    <row r="115" spans="2:11">
      <c r="B115" s="30"/>
      <c r="C115" s="30" t="s">
        <v>203</v>
      </c>
      <c r="D115" s="30" t="s">
        <v>105</v>
      </c>
      <c r="E115" s="30"/>
      <c r="F115" s="30"/>
      <c r="G115" s="30"/>
      <c r="H115" s="31">
        <f>H121</f>
        <v>2.14779508723714E-2</v>
      </c>
      <c r="I115" s="31">
        <f>I121</f>
        <v>2.14779508723714E-2</v>
      </c>
      <c r="J115" s="30"/>
      <c r="K115" s="30" t="s">
        <v>209</v>
      </c>
    </row>
    <row r="116" spans="2:11">
      <c r="B116" s="30"/>
      <c r="C116" s="30" t="s">
        <v>203</v>
      </c>
      <c r="D116" s="30" t="s">
        <v>105</v>
      </c>
      <c r="E116" s="30"/>
      <c r="F116" s="30"/>
      <c r="G116" s="30"/>
      <c r="H116" s="31">
        <f>H122</f>
        <v>2.14779508723714E-2</v>
      </c>
      <c r="I116" s="31">
        <f>I122</f>
        <v>2.14779508723714E-2</v>
      </c>
      <c r="J116" s="30"/>
      <c r="K116" s="30" t="s">
        <v>210</v>
      </c>
    </row>
    <row r="117" spans="2:11">
      <c r="B117" s="30"/>
      <c r="C117" s="30" t="s">
        <v>203</v>
      </c>
      <c r="D117" s="30" t="s">
        <v>105</v>
      </c>
      <c r="E117" s="30"/>
      <c r="F117" s="30"/>
      <c r="G117" s="30"/>
      <c r="H117" s="31">
        <f>H114</f>
        <v>9.8399724094370006E-3</v>
      </c>
      <c r="I117" s="31">
        <f>I114</f>
        <v>9.8399724094370006E-3</v>
      </c>
      <c r="J117" s="30"/>
      <c r="K117" s="30" t="s">
        <v>208</v>
      </c>
    </row>
    <row r="118" spans="2:11">
      <c r="B118" s="30"/>
      <c r="C118" s="30" t="s">
        <v>203</v>
      </c>
      <c r="D118" s="30" t="s">
        <v>105</v>
      </c>
      <c r="E118" s="30"/>
      <c r="F118" s="30"/>
      <c r="G118" s="30"/>
      <c r="H118" s="31">
        <f>H117</f>
        <v>9.8399724094370006E-3</v>
      </c>
      <c r="I118" s="31">
        <f>I117</f>
        <v>9.8399724094370006E-3</v>
      </c>
      <c r="J118" s="30"/>
      <c r="K118" s="30" t="s">
        <v>207</v>
      </c>
    </row>
    <row r="119" spans="2:11">
      <c r="C119" t="s">
        <v>203</v>
      </c>
      <c r="D119" t="s">
        <v>105</v>
      </c>
      <c r="H119" s="26">
        <f>RSDAFC!L60*$M$54</f>
        <v>1.1698585866472801E-2</v>
      </c>
      <c r="I119" s="26">
        <f>RSDAFC!M60*$M$54</f>
        <v>1.1698585866472801E-2</v>
      </c>
      <c r="K119" t="str">
        <f>RSDAFC!C60</f>
        <v>R-SW_Att_LPG_N1</v>
      </c>
    </row>
    <row r="120" spans="2:11">
      <c r="C120" t="s">
        <v>203</v>
      </c>
      <c r="D120" t="s">
        <v>105</v>
      </c>
      <c r="H120" s="26">
        <f>RSDAFC!L61*$M$54</f>
        <v>1.1698585866472801E-2</v>
      </c>
      <c r="I120" s="26">
        <f>RSDAFC!M61*$M$54</f>
        <v>1.1698585866472801E-2</v>
      </c>
      <c r="K120" t="str">
        <f>RSDAFC!C61</f>
        <v>R-SW_Att_LPG_N1</v>
      </c>
    </row>
    <row r="121" spans="2:11">
      <c r="C121" t="s">
        <v>203</v>
      </c>
      <c r="D121" t="s">
        <v>105</v>
      </c>
      <c r="H121" s="26">
        <f>RSDAFC!L62*$M$54</f>
        <v>2.14779508723714E-2</v>
      </c>
      <c r="I121" s="26">
        <f>RSDAFC!M62*$M$54</f>
        <v>2.14779508723714E-2</v>
      </c>
      <c r="K121" t="str">
        <f>RSDAFC!C62</f>
        <v>R-SW_Att_WOO_N1</v>
      </c>
    </row>
    <row r="122" spans="2:11">
      <c r="C122" t="s">
        <v>203</v>
      </c>
      <c r="D122" t="s">
        <v>105</v>
      </c>
      <c r="H122" s="26">
        <f>RSDAFC!L63*$M$54</f>
        <v>2.14779508723714E-2</v>
      </c>
      <c r="I122" s="26">
        <f>RSDAFC!M63*$M$54</f>
        <v>2.14779508723714E-2</v>
      </c>
      <c r="K122" t="str">
        <f>RSDAFC!C63</f>
        <v>R-SW_Att_WOO_N1</v>
      </c>
    </row>
    <row r="123" spans="2:11">
      <c r="C123" t="s">
        <v>203</v>
      </c>
      <c r="D123" t="s">
        <v>105</v>
      </c>
      <c r="H123" s="26">
        <f>RSDAFC!L64*$M$54</f>
        <v>1.3735723758749249E-2</v>
      </c>
      <c r="I123" s="26">
        <f>RSDAFC!M64*$M$54</f>
        <v>1.3735723758749249E-2</v>
      </c>
      <c r="K123" t="str">
        <f>RSDAFC!C64&amp;"*"</f>
        <v>R-SW_Det_ELC_HPN1*</v>
      </c>
    </row>
    <row r="124" spans="2:11">
      <c r="C124" t="s">
        <v>203</v>
      </c>
      <c r="D124" t="s">
        <v>105</v>
      </c>
      <c r="H124" s="26">
        <f>RSDAFC!L65*$M$54</f>
        <v>1.3735723758749249E-2</v>
      </c>
      <c r="I124" s="26">
        <f>RSDAFC!M65*$M$54</f>
        <v>1.3735723758749249E-2</v>
      </c>
      <c r="K124" t="str">
        <f>RSDAFC!C65&amp;"*"</f>
        <v>R-SW_Det_ELC_HPN1*</v>
      </c>
    </row>
    <row r="125" spans="2:11">
      <c r="C125" t="s">
        <v>203</v>
      </c>
      <c r="D125" t="s">
        <v>105</v>
      </c>
      <c r="H125" s="26">
        <f>RSDAFC!L66*$M$54</f>
        <v>1.3735723758749249E-2</v>
      </c>
      <c r="I125" s="26">
        <f>RSDAFC!M66*$M$54</f>
        <v>1.3735723758749249E-2</v>
      </c>
      <c r="K125" t="str">
        <f>RSDAFC!C66&amp;"*"</f>
        <v>R-SW_Det_ELC_HPN2*</v>
      </c>
    </row>
    <row r="126" spans="2:11">
      <c r="C126" t="s">
        <v>203</v>
      </c>
      <c r="D126" t="s">
        <v>105</v>
      </c>
      <c r="H126" s="26">
        <f>RSDAFC!L67*$M$54</f>
        <v>1.3735723758749249E-2</v>
      </c>
      <c r="I126" s="26">
        <f>RSDAFC!M67*$M$54</f>
        <v>1.3735723758749249E-2</v>
      </c>
      <c r="K126" t="str">
        <f>RSDAFC!C67&amp;"*"</f>
        <v>R-SW_Det_ELC_HPN2*</v>
      </c>
    </row>
    <row r="127" spans="2:11">
      <c r="C127" t="s">
        <v>203</v>
      </c>
      <c r="D127" t="s">
        <v>105</v>
      </c>
      <c r="H127" s="26">
        <f>RSDAFC!L68*$M$54</f>
        <v>1.222361012943445E-2</v>
      </c>
      <c r="I127" s="26">
        <f>RSDAFC!M68*$M$54</f>
        <v>1.222361012943445E-2</v>
      </c>
      <c r="K127" t="str">
        <f>RSDAFC!C68</f>
        <v>R-SW_Det_GAS_HHPN1</v>
      </c>
    </row>
    <row r="128" spans="2:11">
      <c r="C128" t="s">
        <v>203</v>
      </c>
      <c r="D128" t="s">
        <v>105</v>
      </c>
      <c r="H128" s="26">
        <f>RSDAFC!L69*$M$54</f>
        <v>1.222361012943445E-2</v>
      </c>
      <c r="I128" s="26">
        <f>RSDAFC!M69*$M$54</f>
        <v>1.222361012943445E-2</v>
      </c>
      <c r="K128" t="str">
        <f>RSDAFC!C69</f>
        <v>R-SW_Det_GAS_HHPN1</v>
      </c>
    </row>
    <row r="129" spans="1:11">
      <c r="C129" t="s">
        <v>203</v>
      </c>
      <c r="D129" t="s">
        <v>105</v>
      </c>
      <c r="H129" s="26">
        <f>RSDAFC!L70*$M$54</f>
        <v>1.222361012943445E-2</v>
      </c>
      <c r="I129" s="26">
        <f>RSDAFC!M70*$M$54</f>
        <v>1.222361012943445E-2</v>
      </c>
      <c r="K129" t="str">
        <f>RSDAFC!C70</f>
        <v>R-SW_Det_GAS_HPN1</v>
      </c>
    </row>
    <row r="130" spans="1:11">
      <c r="C130" t="s">
        <v>203</v>
      </c>
      <c r="D130" t="s">
        <v>105</v>
      </c>
      <c r="H130" s="26">
        <f>RSDAFC!L71*$M$54</f>
        <v>1.222361012943445E-2</v>
      </c>
      <c r="I130" s="26">
        <f>RSDAFC!M71*$M$54</f>
        <v>1.222361012943445E-2</v>
      </c>
      <c r="K130" t="str">
        <f>RSDAFC!C71</f>
        <v>R-SW_Det_GAS_HPN1</v>
      </c>
    </row>
    <row r="131" spans="1:11">
      <c r="C131" t="s">
        <v>203</v>
      </c>
      <c r="D131" t="s">
        <v>105</v>
      </c>
      <c r="H131" s="26">
        <f>RSDAFC!L72*$M$54</f>
        <v>1.222361012943445E-2</v>
      </c>
      <c r="I131" s="26">
        <f>RSDAFC!M72*$M$54</f>
        <v>1.222361012943445E-2</v>
      </c>
      <c r="K131" t="str">
        <f>RSDAFC!C72</f>
        <v>R-SW_Det_GAS_HPN2</v>
      </c>
    </row>
    <row r="132" spans="1:11">
      <c r="C132" t="s">
        <v>203</v>
      </c>
      <c r="D132" t="s">
        <v>105</v>
      </c>
      <c r="H132" s="26">
        <f>RSDAFC!L73*$M$54</f>
        <v>1.222361012943445E-2</v>
      </c>
      <c r="I132" s="26">
        <f>RSDAFC!M73*$M$54</f>
        <v>1.222361012943445E-2</v>
      </c>
      <c r="K132" t="str">
        <f>RSDAFC!C73</f>
        <v>R-SW_Det_GAS_HPN2</v>
      </c>
    </row>
    <row r="133" spans="1:11">
      <c r="C133" t="s">
        <v>203</v>
      </c>
      <c r="D133" t="s">
        <v>105</v>
      </c>
      <c r="H133" s="26">
        <f>RSDAFC!L74*$M$54</f>
        <v>1.222361012943445E-2</v>
      </c>
      <c r="I133" s="26">
        <f>RSDAFC!M74*$M$54</f>
        <v>1.222361012943445E-2</v>
      </c>
      <c r="K133" t="str">
        <f>RSDAFC!C74</f>
        <v>R-SW_Det_GAS_N1</v>
      </c>
    </row>
    <row r="134" spans="1:11">
      <c r="C134" t="s">
        <v>203</v>
      </c>
      <c r="D134" t="s">
        <v>105</v>
      </c>
      <c r="H134" s="26">
        <f>RSDAFC!L75*$M$54</f>
        <v>1.222361012943445E-2</v>
      </c>
      <c r="I134" s="26">
        <f>RSDAFC!M75*$M$54</f>
        <v>1.222361012943445E-2</v>
      </c>
      <c r="K134" t="str">
        <f>RSDAFC!C75</f>
        <v>R-SW_Det_GAS_N1</v>
      </c>
    </row>
    <row r="135" spans="1:11">
      <c r="A135" s="30"/>
      <c r="C135" t="s">
        <v>203</v>
      </c>
      <c r="D135" t="s">
        <v>105</v>
      </c>
      <c r="H135" s="26">
        <f>RSDAFC!L76*$M$54</f>
        <v>1.222361012943445E-2</v>
      </c>
      <c r="I135" s="26">
        <f>RSDAFC!M76*$M$54</f>
        <v>1.222361012943445E-2</v>
      </c>
      <c r="K135" t="str">
        <f>RSDAFC!C76</f>
        <v>R-SW_Det_GAS_N2</v>
      </c>
    </row>
    <row r="136" spans="1:11">
      <c r="A136" s="30"/>
      <c r="C136" t="s">
        <v>203</v>
      </c>
      <c r="D136" t="s">
        <v>105</v>
      </c>
      <c r="H136" s="26">
        <f>RSDAFC!L77*$M$54</f>
        <v>1.222361012943445E-2</v>
      </c>
      <c r="I136" s="26">
        <f>RSDAFC!M77*$M$54</f>
        <v>1.222361012943445E-2</v>
      </c>
      <c r="K136" t="str">
        <f>RSDAFC!C77</f>
        <v>R-SW_Det_GAS_N2</v>
      </c>
    </row>
    <row r="137" spans="1:11">
      <c r="A137" s="30"/>
      <c r="C137" t="s">
        <v>203</v>
      </c>
      <c r="D137" t="s">
        <v>105</v>
      </c>
      <c r="H137" s="26">
        <f>RSDAFC!L78*$M$54</f>
        <v>1.222361012943445E-2</v>
      </c>
      <c r="I137" s="26">
        <f>RSDAFC!M78*$M$54</f>
        <v>1.222361012943445E-2</v>
      </c>
      <c r="K137" t="str">
        <f>RSDAFC!C78</f>
        <v>R-SW_Det_GAS_N3</v>
      </c>
    </row>
    <row r="138" spans="1:11">
      <c r="A138" s="30"/>
      <c r="C138" t="s">
        <v>203</v>
      </c>
      <c r="D138" t="s">
        <v>105</v>
      </c>
      <c r="H138" s="26">
        <f>RSDAFC!L79*$M$54</f>
        <v>1.222361012943445E-2</v>
      </c>
      <c r="I138" s="26">
        <f>RSDAFC!M79*$M$54</f>
        <v>1.222361012943445E-2</v>
      </c>
      <c r="K138" t="str">
        <f>RSDAFC!C79</f>
        <v>R-SW_Det_GAS_N3</v>
      </c>
    </row>
    <row r="139" spans="1:11">
      <c r="C139" t="s">
        <v>203</v>
      </c>
      <c r="D139" t="s">
        <v>105</v>
      </c>
      <c r="H139" s="26">
        <f>RSDAFC!L80*$M$54</f>
        <v>4.782102180462415E-2</v>
      </c>
      <c r="I139" s="26">
        <f>RSDAFC!M80*$M$54</f>
        <v>4.782102180462415E-2</v>
      </c>
      <c r="K139" t="str">
        <f>RSDAFC!C80</f>
        <v>R-SW_Det_HET_N1</v>
      </c>
    </row>
    <row r="140" spans="1:11">
      <c r="C140" t="s">
        <v>203</v>
      </c>
      <c r="D140" t="s">
        <v>105</v>
      </c>
      <c r="H140" s="26">
        <f>RSDAFC!L81*$M$54</f>
        <v>4.782102180462415E-2</v>
      </c>
      <c r="I140" s="26">
        <f>RSDAFC!M81*$M$54</f>
        <v>4.782102180462415E-2</v>
      </c>
      <c r="K140" t="str">
        <f>RSDAFC!C81</f>
        <v>R-SW_Det_HET_N1</v>
      </c>
    </row>
    <row r="141" spans="1:11">
      <c r="C141" t="s">
        <v>203</v>
      </c>
      <c r="D141" t="s">
        <v>105</v>
      </c>
      <c r="H141" s="26">
        <f>RSDAFC!L82*$M$54</f>
        <v>4.782102180462415E-2</v>
      </c>
      <c r="I141" s="26">
        <f>RSDAFC!M82*$M$54</f>
        <v>4.782102180462415E-2</v>
      </c>
      <c r="K141" t="str">
        <f>RSDAFC!C82</f>
        <v>R-SW_Det_HET_N2</v>
      </c>
    </row>
    <row r="142" spans="1:11">
      <c r="C142" t="s">
        <v>203</v>
      </c>
      <c r="D142" t="s">
        <v>105</v>
      </c>
      <c r="H142" s="26">
        <f>RSDAFC!L83*$M$54</f>
        <v>4.782102180462415E-2</v>
      </c>
      <c r="I142" s="26">
        <f>RSDAFC!M83*$M$54</f>
        <v>4.782102180462415E-2</v>
      </c>
      <c r="K142" t="str">
        <f>RSDAFC!C83</f>
        <v>R-SW_Det_HET_N2</v>
      </c>
    </row>
    <row r="143" spans="1:11">
      <c r="C143" t="s">
        <v>203</v>
      </c>
      <c r="D143" t="s">
        <v>105</v>
      </c>
      <c r="H143" s="26">
        <f>RSDAFC!L84*$M$54</f>
        <v>1.5039738210625601E-2</v>
      </c>
      <c r="I143" s="26">
        <f>RSDAFC!M84*$M$54</f>
        <v>1.5039738210625601E-2</v>
      </c>
      <c r="K143" t="str">
        <f>RSDAFC!C84</f>
        <v>R-SW_Det_KER_N1</v>
      </c>
    </row>
    <row r="144" spans="1:11">
      <c r="C144" t="s">
        <v>203</v>
      </c>
      <c r="D144" t="s">
        <v>105</v>
      </c>
      <c r="H144" s="26">
        <f>RSDAFC!L85*$M$54</f>
        <v>1.5039738210625601E-2</v>
      </c>
      <c r="I144" s="26">
        <f>RSDAFC!M85*$M$54</f>
        <v>1.5039738210625601E-2</v>
      </c>
      <c r="K144" t="str">
        <f>RSDAFC!C85</f>
        <v>R-SW_Det_KER_N1</v>
      </c>
    </row>
    <row r="145" spans="2:11">
      <c r="C145" t="s">
        <v>203</v>
      </c>
      <c r="D145" t="s">
        <v>105</v>
      </c>
      <c r="H145" s="26">
        <f>RSDAFC!L86*$M$54</f>
        <v>1.5039738210625601E-2</v>
      </c>
      <c r="I145" s="26">
        <f>RSDAFC!M86*$M$54</f>
        <v>1.5039738210625601E-2</v>
      </c>
      <c r="K145" t="str">
        <f>RSDAFC!C86</f>
        <v>R-SW_Det_KER_N2</v>
      </c>
    </row>
    <row r="146" spans="2:11">
      <c r="C146" t="s">
        <v>203</v>
      </c>
      <c r="D146" t="s">
        <v>105</v>
      </c>
      <c r="H146" s="26">
        <f>RSDAFC!L87*$M$54</f>
        <v>1.5039738210625601E-2</v>
      </c>
      <c r="I146" s="26">
        <f>RSDAFC!M87*$M$54</f>
        <v>1.5039738210625601E-2</v>
      </c>
      <c r="K146" t="str">
        <f>RSDAFC!C87</f>
        <v>R-SW_Det_KER_N2</v>
      </c>
    </row>
    <row r="147" spans="2:11">
      <c r="C147" t="s">
        <v>203</v>
      </c>
      <c r="D147" t="s">
        <v>105</v>
      </c>
      <c r="H147" s="26">
        <f>RSDAFC!L88*$M$54</f>
        <v>1.5039738210625601E-2</v>
      </c>
      <c r="I147" s="26">
        <f>RSDAFC!M88*$M$54</f>
        <v>1.5039738210625601E-2</v>
      </c>
      <c r="K147" t="str">
        <f>RSDAFC!C88</f>
        <v>R-SW_Det_KER_N3</v>
      </c>
    </row>
    <row r="148" spans="2:11">
      <c r="C148" t="s">
        <v>203</v>
      </c>
      <c r="D148" t="s">
        <v>105</v>
      </c>
      <c r="H148" s="26">
        <f>RSDAFC!L89*$M$54</f>
        <v>1.5039738210625601E-2</v>
      </c>
      <c r="I148" s="26">
        <f>RSDAFC!M89*$M$54</f>
        <v>1.5039738210625601E-2</v>
      </c>
      <c r="K148" t="str">
        <f>RSDAFC!C89</f>
        <v>R-SW_Det_KER_N3</v>
      </c>
    </row>
    <row r="149" spans="2:11">
      <c r="B149" s="30"/>
      <c r="C149" s="30" t="s">
        <v>203</v>
      </c>
      <c r="D149" s="30" t="s">
        <v>105</v>
      </c>
      <c r="E149" s="30"/>
      <c r="F149" s="30"/>
      <c r="G149" s="30"/>
      <c r="H149" s="31">
        <f>H155</f>
        <v>2.6433948538654248E-2</v>
      </c>
      <c r="I149" s="31">
        <f>I155</f>
        <v>2.6433948538654248E-2</v>
      </c>
      <c r="J149" s="30"/>
      <c r="K149" s="30" t="s">
        <v>211</v>
      </c>
    </row>
    <row r="150" spans="2:11">
      <c r="B150" s="30"/>
      <c r="C150" s="30" t="s">
        <v>203</v>
      </c>
      <c r="D150" s="30" t="s">
        <v>105</v>
      </c>
      <c r="E150" s="30"/>
      <c r="F150" s="30"/>
      <c r="G150" s="30"/>
      <c r="H150" s="31">
        <f>H156</f>
        <v>2.6433948538654248E-2</v>
      </c>
      <c r="I150" s="31">
        <f>I156</f>
        <v>2.6433948538654248E-2</v>
      </c>
      <c r="J150" s="30"/>
      <c r="K150" s="30" t="s">
        <v>212</v>
      </c>
    </row>
    <row r="151" spans="2:11">
      <c r="B151" s="30"/>
      <c r="C151" s="30" t="s">
        <v>203</v>
      </c>
      <c r="D151" s="30" t="s">
        <v>105</v>
      </c>
      <c r="E151" s="30"/>
      <c r="F151" s="30"/>
      <c r="G151" s="30"/>
      <c r="H151" s="31">
        <f>H148</f>
        <v>1.5039738210625601E-2</v>
      </c>
      <c r="I151" s="31">
        <f>I148</f>
        <v>1.5039738210625601E-2</v>
      </c>
      <c r="J151" s="30"/>
      <c r="K151" s="30" t="s">
        <v>213</v>
      </c>
    </row>
    <row r="152" spans="2:11">
      <c r="B152" s="30"/>
      <c r="C152" s="30" t="s">
        <v>203</v>
      </c>
      <c r="D152" s="30" t="s">
        <v>105</v>
      </c>
      <c r="E152" s="30"/>
      <c r="F152" s="30"/>
      <c r="G152" s="30"/>
      <c r="H152" s="31">
        <f>H151</f>
        <v>1.5039738210625601E-2</v>
      </c>
      <c r="I152" s="31">
        <f>I151</f>
        <v>1.5039738210625601E-2</v>
      </c>
      <c r="J152" s="30"/>
      <c r="K152" s="30" t="s">
        <v>214</v>
      </c>
    </row>
    <row r="153" spans="2:11">
      <c r="C153" t="s">
        <v>203</v>
      </c>
      <c r="D153" t="s">
        <v>105</v>
      </c>
      <c r="H153" s="26">
        <f>RSDAFC!L90*$M$54</f>
        <v>2.10969847812758E-2</v>
      </c>
      <c r="I153" s="26">
        <f>RSDAFC!M90*$M$54</f>
        <v>2.10969847812758E-2</v>
      </c>
      <c r="K153" t="str">
        <f>RSDAFC!C90</f>
        <v>R-SW_Det_LPG_N1</v>
      </c>
    </row>
    <row r="154" spans="2:11">
      <c r="C154" t="s">
        <v>203</v>
      </c>
      <c r="D154" t="s">
        <v>105</v>
      </c>
      <c r="H154" s="26">
        <f>RSDAFC!L91*$M$54</f>
        <v>2.10969847812758E-2</v>
      </c>
      <c r="I154" s="26">
        <f>RSDAFC!M91*$M$54</f>
        <v>2.10969847812758E-2</v>
      </c>
      <c r="K154" t="str">
        <f>RSDAFC!C91</f>
        <v>R-SW_Det_LPG_N1</v>
      </c>
    </row>
    <row r="155" spans="2:11">
      <c r="C155" t="s">
        <v>203</v>
      </c>
      <c r="D155" t="s">
        <v>105</v>
      </c>
      <c r="H155" s="26">
        <f>RSDAFC!L92*$M$54</f>
        <v>2.6433948538654248E-2</v>
      </c>
      <c r="I155" s="26">
        <f>RSDAFC!M92*$M$54</f>
        <v>2.6433948538654248E-2</v>
      </c>
      <c r="K155" t="str">
        <f>RSDAFC!C92</f>
        <v>R-SW_Det_WOO_N1</v>
      </c>
    </row>
    <row r="156" spans="2:11">
      <c r="C156" t="s">
        <v>203</v>
      </c>
      <c r="D156" t="s">
        <v>105</v>
      </c>
      <c r="H156" s="26">
        <f>RSDAFC!L93*$M$54</f>
        <v>2.6433948538654248E-2</v>
      </c>
      <c r="I156" s="26">
        <f>RSDAFC!M93*$M$54</f>
        <v>2.6433948538654248E-2</v>
      </c>
      <c r="K156" t="str">
        <f>RSDAFC!C93</f>
        <v>R-SW_Det_WOO_N1</v>
      </c>
    </row>
    <row r="157" spans="2:11">
      <c r="C157" t="s">
        <v>203</v>
      </c>
      <c r="D157" t="s">
        <v>105</v>
      </c>
      <c r="H157" s="26">
        <f>RSDAFA!L2*$M$54</f>
        <v>9.59298200649405E-3</v>
      </c>
      <c r="I157" s="26">
        <f>RSDAFA!M2*$M$54</f>
        <v>9.59298200649405E-3</v>
      </c>
      <c r="K157" s="26" t="str">
        <f>RSDAFA!C2</f>
        <v>R-SH_Apt_ELC_HPN1</v>
      </c>
    </row>
    <row r="158" spans="2:11">
      <c r="C158" t="s">
        <v>203</v>
      </c>
      <c r="D158" t="s">
        <v>105</v>
      </c>
      <c r="H158" s="26">
        <f>RSDAFA!L3*$M$54</f>
        <v>9.59298200649405E-3</v>
      </c>
      <c r="I158" s="26">
        <f>RSDAFA!M3*$M$54</f>
        <v>9.59298200649405E-3</v>
      </c>
      <c r="K158" s="26" t="str">
        <f>RSDAFA!C3&amp;"*"</f>
        <v>R-SH_Apt_ELC_HPN2*</v>
      </c>
    </row>
    <row r="159" spans="2:11">
      <c r="C159" t="s">
        <v>203</v>
      </c>
      <c r="D159" t="s">
        <v>105</v>
      </c>
      <c r="H159" s="26">
        <f>RSDAFA!L4*$M$54</f>
        <v>9.59298200649405E-3</v>
      </c>
      <c r="I159" s="26">
        <f>RSDAFA!M4*$M$54</f>
        <v>9.59298200649405E-3</v>
      </c>
      <c r="K159" s="26" t="str">
        <f>RSDAFA!C4&amp;"*"</f>
        <v>R-SH_Apt_ELC_HPN3*</v>
      </c>
    </row>
    <row r="160" spans="2:11">
      <c r="C160" t="s">
        <v>203</v>
      </c>
      <c r="D160" t="s">
        <v>105</v>
      </c>
      <c r="H160" s="26">
        <f>RSDAFA!L5*$M$54</f>
        <v>9.59298200649405E-3</v>
      </c>
      <c r="I160" s="26">
        <f>RSDAFA!M5*$M$54</f>
        <v>9.59298200649405E-3</v>
      </c>
      <c r="K160" s="26" t="str">
        <f>RSDAFA!C5</f>
        <v>R-SH_Apt_ELC_N1</v>
      </c>
    </row>
    <row r="161" spans="3:11">
      <c r="C161" t="s">
        <v>203</v>
      </c>
      <c r="D161" t="s">
        <v>105</v>
      </c>
      <c r="H161" s="26">
        <f>RSDAFA!L6*$M$54</f>
        <v>5.9295434183648001E-3</v>
      </c>
      <c r="I161" s="26">
        <f>RSDAFA!M6*$M$54</f>
        <v>5.9295434183648001E-3</v>
      </c>
      <c r="K161" s="26" t="str">
        <f>RSDAFA!C6</f>
        <v>R-SH_Apt_GAS_N1</v>
      </c>
    </row>
    <row r="162" spans="3:11">
      <c r="C162" t="s">
        <v>203</v>
      </c>
      <c r="D162" t="s">
        <v>105</v>
      </c>
      <c r="H162" s="26">
        <f>RSDAFA!L7*$M$54</f>
        <v>1.8679913115832E-2</v>
      </c>
      <c r="I162" s="26">
        <f>RSDAFA!M7*$M$54</f>
        <v>1.8679913115832E-2</v>
      </c>
      <c r="K162" s="26" t="str">
        <f>RSDAFA!C7</f>
        <v>R-SH_Apt_KER_N1</v>
      </c>
    </row>
    <row r="163" spans="3:11">
      <c r="C163" t="s">
        <v>203</v>
      </c>
      <c r="D163" t="s">
        <v>105</v>
      </c>
      <c r="H163" s="26">
        <f>RSDAFA!L8*$M$54</f>
        <v>1.1539296595339751E-2</v>
      </c>
      <c r="I163" s="26">
        <f>RSDAFA!M8*$M$54</f>
        <v>1.1539296595339751E-2</v>
      </c>
      <c r="K163" s="26" t="str">
        <f>RSDAFA!C8</f>
        <v>R-SH_Apt_LPG_N1</v>
      </c>
    </row>
    <row r="164" spans="3:11">
      <c r="C164" t="s">
        <v>203</v>
      </c>
      <c r="D164" t="s">
        <v>105</v>
      </c>
      <c r="H164" s="26">
        <f>RSDAFA!L9*$M$54</f>
        <v>8.8239524029044506E-3</v>
      </c>
      <c r="I164" s="26">
        <f>RSDAFA!M9*$M$54</f>
        <v>8.8239524029044506E-3</v>
      </c>
      <c r="K164" s="26" t="str">
        <f>RSDAFA!C9</f>
        <v>R-SH_Apt_WOO_N1</v>
      </c>
    </row>
    <row r="165" spans="3:11">
      <c r="C165" t="s">
        <v>203</v>
      </c>
      <c r="D165" t="s">
        <v>105</v>
      </c>
      <c r="H165" s="26">
        <f>RSDAFA!L10*$M$54</f>
        <v>1.2326631289923951E-2</v>
      </c>
      <c r="I165" s="26">
        <f>RSDAFA!M10*$M$54</f>
        <v>1.2326631289923951E-2</v>
      </c>
      <c r="K165" s="26" t="str">
        <f>RSDAFA!C10</f>
        <v>R-SH_Att_ELC_HPN1</v>
      </c>
    </row>
    <row r="166" spans="3:11">
      <c r="C166" t="s">
        <v>203</v>
      </c>
      <c r="D166" t="s">
        <v>105</v>
      </c>
      <c r="H166" s="26">
        <f>RSDAFA!L11*$M$54</f>
        <v>1.2326631289923951E-2</v>
      </c>
      <c r="I166" s="26">
        <f>RSDAFA!M11*$M$54</f>
        <v>1.2326631289923951E-2</v>
      </c>
      <c r="K166" s="26" t="str">
        <f>RSDAFA!C11&amp;"*"</f>
        <v>R-SH_Att_ELC_HPN2*</v>
      </c>
    </row>
    <row r="167" spans="3:11">
      <c r="C167" t="s">
        <v>203</v>
      </c>
      <c r="D167" t="s">
        <v>105</v>
      </c>
      <c r="H167" s="26">
        <f>RSDAFA!L12*$M$54</f>
        <v>1.2326631289923951E-2</v>
      </c>
      <c r="I167" s="26">
        <f>RSDAFA!M12*$M$54</f>
        <v>1.2326631289923951E-2</v>
      </c>
      <c r="K167" s="26" t="str">
        <f>RSDAFA!C12&amp;"*"</f>
        <v>R-SH_Att_ELC_HPN3*</v>
      </c>
    </row>
    <row r="168" spans="3:11">
      <c r="C168" t="s">
        <v>203</v>
      </c>
      <c r="D168" t="s">
        <v>105</v>
      </c>
      <c r="H168" s="26">
        <f>RSDAFA!L13*$M$54</f>
        <v>1.2326631289923951E-2</v>
      </c>
      <c r="I168" s="26">
        <f>RSDAFA!M13*$M$54</f>
        <v>1.2326631289923951E-2</v>
      </c>
      <c r="K168" s="26" t="str">
        <f>RSDAFA!C13</f>
        <v>R-SH_Att_ELC_N1</v>
      </c>
    </row>
    <row r="169" spans="3:11">
      <c r="C169" t="s">
        <v>203</v>
      </c>
      <c r="D169" t="s">
        <v>105</v>
      </c>
      <c r="H169" s="26">
        <f>RSDAFA!L14*$M$54</f>
        <v>1.10479456620104E-2</v>
      </c>
      <c r="I169" s="26">
        <f>RSDAFA!M14*$M$54</f>
        <v>1.10479456620104E-2</v>
      </c>
      <c r="K169" s="26" t="str">
        <f>RSDAFA!C14</f>
        <v>R-SH_Att_GAS_N1</v>
      </c>
    </row>
    <row r="170" spans="3:11">
      <c r="C170" t="s">
        <v>203</v>
      </c>
      <c r="D170" t="s">
        <v>105</v>
      </c>
      <c r="H170" s="26">
        <f>RSDAFA!L15*$M$54</f>
        <v>1.418438071184145E-2</v>
      </c>
      <c r="I170" s="26">
        <f>RSDAFA!M15*$M$54</f>
        <v>1.418438071184145E-2</v>
      </c>
      <c r="K170" s="26" t="str">
        <f>RSDAFA!C15</f>
        <v>R-SH_Att_KER_N1</v>
      </c>
    </row>
    <row r="171" spans="3:11">
      <c r="C171" t="s">
        <v>203</v>
      </c>
      <c r="D171" t="s">
        <v>105</v>
      </c>
      <c r="H171" s="26">
        <f>RSDAFA!L16*$M$54</f>
        <v>1.5468436444358601E-2</v>
      </c>
      <c r="I171" s="26">
        <f>RSDAFA!M16*$M$54</f>
        <v>1.5468436444358601E-2</v>
      </c>
      <c r="K171" s="26" t="str">
        <f>RSDAFA!C16</f>
        <v>R-SH_Att_LPG_N1</v>
      </c>
    </row>
    <row r="172" spans="3:11">
      <c r="C172" t="s">
        <v>203</v>
      </c>
      <c r="D172" t="s">
        <v>105</v>
      </c>
      <c r="H172" s="26">
        <f>RSDAFA!L17*$M$54</f>
        <v>3.7533433216504153E-2</v>
      </c>
      <c r="I172" s="26">
        <f>RSDAFA!M17*$M$54</f>
        <v>3.7533433216504153E-2</v>
      </c>
      <c r="K172" s="26" t="str">
        <f>RSDAFA!C17</f>
        <v>R-SH_Att_WOO_N1</v>
      </c>
    </row>
    <row r="173" spans="3:11">
      <c r="C173" t="s">
        <v>203</v>
      </c>
      <c r="D173" t="s">
        <v>105</v>
      </c>
      <c r="H173" s="26">
        <f>RSDAFA!L18*$M$54</f>
        <v>2.08072041359634E-2</v>
      </c>
      <c r="I173" s="26">
        <f>RSDAFA!M18*$M$54</f>
        <v>2.08072041359634E-2</v>
      </c>
      <c r="K173" s="26" t="str">
        <f>RSDAFA!C18</f>
        <v>R-SH_Det_ELC_HPN1</v>
      </c>
    </row>
    <row r="174" spans="3:11">
      <c r="C174" t="s">
        <v>203</v>
      </c>
      <c r="D174" t="s">
        <v>105</v>
      </c>
      <c r="H174" s="26">
        <f>RSDAFA!L19*$M$54</f>
        <v>2.08072041359634E-2</v>
      </c>
      <c r="I174" s="26">
        <f>RSDAFA!M19*$M$54</f>
        <v>2.08072041359634E-2</v>
      </c>
      <c r="K174" s="26" t="str">
        <f>RSDAFA!C19&amp;"*"</f>
        <v>R-SH_Det_ELC_HPN2*</v>
      </c>
    </row>
    <row r="175" spans="3:11">
      <c r="C175" t="s">
        <v>203</v>
      </c>
      <c r="D175" t="s">
        <v>105</v>
      </c>
      <c r="H175" s="26">
        <f>RSDAFA!L20*$M$54</f>
        <v>2.08072041359634E-2</v>
      </c>
      <c r="I175" s="26">
        <f>RSDAFA!M20*$M$54</f>
        <v>2.08072041359634E-2</v>
      </c>
      <c r="K175" s="26" t="str">
        <f>RSDAFA!C20&amp;"*"</f>
        <v>R-SH_Det_ELC_HPN3*</v>
      </c>
    </row>
    <row r="176" spans="3:11">
      <c r="C176" t="s">
        <v>203</v>
      </c>
      <c r="D176" t="s">
        <v>105</v>
      </c>
      <c r="H176" s="26">
        <f>RSDAFA!L21*$M$54</f>
        <v>2.08072041359634E-2</v>
      </c>
      <c r="I176" s="26">
        <f>RSDAFA!M21*$M$54</f>
        <v>2.08072041359634E-2</v>
      </c>
      <c r="K176" s="26" t="str">
        <f>RSDAFA!C21</f>
        <v>R-SH_Det_ELC_N1</v>
      </c>
    </row>
    <row r="177" spans="3:11">
      <c r="C177" t="s">
        <v>203</v>
      </c>
      <c r="D177" t="s">
        <v>105</v>
      </c>
      <c r="H177" s="26">
        <f>RSDAFA!L22*$M$54</f>
        <v>1.852031558004625E-2</v>
      </c>
      <c r="I177" s="26">
        <f>RSDAFA!M22*$M$54</f>
        <v>1.852031558004625E-2</v>
      </c>
      <c r="K177" s="26" t="str">
        <f>RSDAFA!C22</f>
        <v>R-SH_Det_GAS_N1</v>
      </c>
    </row>
    <row r="178" spans="3:11">
      <c r="C178" t="s">
        <v>203</v>
      </c>
      <c r="D178" t="s">
        <v>105</v>
      </c>
      <c r="H178" s="26">
        <f>RSDAFA!L23*$M$54</f>
        <v>2.3310863988210799E-2</v>
      </c>
      <c r="I178" s="26">
        <f>RSDAFA!M23*$M$54</f>
        <v>2.3310863988210799E-2</v>
      </c>
      <c r="K178" s="26" t="str">
        <f>RSDAFA!C23</f>
        <v>R-SH_Det_KER_N1</v>
      </c>
    </row>
    <row r="179" spans="3:11">
      <c r="C179" t="s">
        <v>203</v>
      </c>
      <c r="D179" t="s">
        <v>105</v>
      </c>
      <c r="H179" s="26">
        <f>RSDAFA!L24*$M$54</f>
        <v>3.3516837935026751E-2</v>
      </c>
      <c r="I179" s="26">
        <f>RSDAFA!M24*$M$54</f>
        <v>3.3516837935026751E-2</v>
      </c>
      <c r="K179" s="26" t="str">
        <f>RSDAFA!C24</f>
        <v>R-SH_Det_LPG_N1</v>
      </c>
    </row>
    <row r="180" spans="3:11">
      <c r="C180" t="s">
        <v>203</v>
      </c>
      <c r="D180" t="s">
        <v>105</v>
      </c>
      <c r="H180" s="26">
        <f>RSDAFA!L25*$M$54</f>
        <v>4.5576915292050248E-2</v>
      </c>
      <c r="I180" s="26">
        <f>RSDAFA!M25*$M$54</f>
        <v>4.5576915292050248E-2</v>
      </c>
      <c r="K180" s="26" t="str">
        <f>RSDAFA!C25</f>
        <v>R-SH_Det_WOO_N1</v>
      </c>
    </row>
    <row r="181" spans="3:11">
      <c r="C181" t="s">
        <v>203</v>
      </c>
      <c r="D181" t="s">
        <v>105</v>
      </c>
      <c r="H181" s="26">
        <f>RSDAFA!L26*$M$54</f>
        <v>1.1367849827582301E-2</v>
      </c>
      <c r="I181" s="26">
        <f>RSDAFA!M26*$M$54</f>
        <v>1.1367849827582301E-2</v>
      </c>
      <c r="K181" s="26" t="str">
        <f>RSDAFA!C26</f>
        <v>R-WH_Apt_ELC_N1</v>
      </c>
    </row>
    <row r="182" spans="3:11">
      <c r="C182" t="s">
        <v>203</v>
      </c>
      <c r="D182" t="s">
        <v>105</v>
      </c>
      <c r="H182" s="26">
        <f>RSDAFA!L27*$M$54</f>
        <v>4.3149364997261599E-3</v>
      </c>
      <c r="I182" s="26">
        <f>RSDAFA!M27*$M$54</f>
        <v>4.3149364997261599E-3</v>
      </c>
      <c r="K182" s="26" t="str">
        <f>RSDAFA!C27</f>
        <v>R-WH_Apt_SOL_N1</v>
      </c>
    </row>
    <row r="183" spans="3:11">
      <c r="C183" t="s">
        <v>203</v>
      </c>
      <c r="D183" t="s">
        <v>105</v>
      </c>
      <c r="H183" s="26">
        <f>RSDAFA!L28*$M$54</f>
        <v>6.4637842351524498E-3</v>
      </c>
      <c r="I183" s="26">
        <f>RSDAFA!M28*$M$54</f>
        <v>6.4637842351524498E-3</v>
      </c>
      <c r="K183" s="26" t="str">
        <f>RSDAFA!C28</f>
        <v>R-WH_Att_ELC_N1</v>
      </c>
    </row>
    <row r="184" spans="3:11">
      <c r="C184" t="s">
        <v>203</v>
      </c>
      <c r="D184" t="s">
        <v>105</v>
      </c>
      <c r="H184" s="26">
        <f>RSDAFA!L29*$M$54</f>
        <v>1.72048031425758E-2</v>
      </c>
      <c r="I184" s="26">
        <f>RSDAFA!M29*$M$54</f>
        <v>1.72048031425758E-2</v>
      </c>
      <c r="K184" s="26" t="str">
        <f>RSDAFA!C29</f>
        <v>R-WH_Att_SOL_N1</v>
      </c>
    </row>
    <row r="185" spans="3:11">
      <c r="C185" t="s">
        <v>203</v>
      </c>
      <c r="D185" t="s">
        <v>105</v>
      </c>
      <c r="H185" s="26">
        <f>RSDAFA!L30*$M$54</f>
        <v>6.6642433815351501E-3</v>
      </c>
      <c r="I185" s="26">
        <f>RSDAFA!M30*$M$54</f>
        <v>6.6642433815351501E-3</v>
      </c>
      <c r="K185" s="26" t="str">
        <f>RSDAFA!C30</f>
        <v>R-WH_Det_ELC_N1</v>
      </c>
    </row>
    <row r="186" spans="3:11">
      <c r="C186" t="s">
        <v>203</v>
      </c>
      <c r="D186" t="s">
        <v>105</v>
      </c>
      <c r="H186" s="26">
        <f>RSDAFA!L31*$M$54</f>
        <v>5.6525755788417502E-2</v>
      </c>
      <c r="I186" s="26">
        <f>RSDAFA!M31*$M$54</f>
        <v>5.6525755788417502E-2</v>
      </c>
      <c r="K186" s="26" t="str">
        <f>RSDAFA!C31</f>
        <v>R-WH_Det_SOL_N1</v>
      </c>
    </row>
    <row r="187" spans="3:11">
      <c r="H187" s="26"/>
      <c r="I187" s="26"/>
      <c r="K187" s="26"/>
    </row>
    <row r="188" spans="3:11">
      <c r="H188" s="26"/>
      <c r="I188" s="26"/>
      <c r="K188" s="26"/>
    </row>
    <row r="189" spans="3:11">
      <c r="H189" s="26"/>
      <c r="I189" s="26"/>
      <c r="K189" s="26"/>
    </row>
    <row r="190" spans="3:11">
      <c r="H190" s="26"/>
      <c r="I190" s="26"/>
      <c r="K190" s="26"/>
    </row>
    <row r="191" spans="3:11">
      <c r="H191" s="26"/>
      <c r="I191" s="26"/>
      <c r="K191" s="26"/>
    </row>
    <row r="192" spans="3:11">
      <c r="H192" s="26"/>
      <c r="I192" s="26"/>
      <c r="K192" s="26"/>
    </row>
    <row r="193" spans="8:11">
      <c r="H193" s="26"/>
      <c r="I193" s="26"/>
      <c r="K193" s="26"/>
    </row>
    <row r="194" spans="8:11">
      <c r="H194" s="26"/>
      <c r="I194" s="26"/>
      <c r="K194" s="26"/>
    </row>
    <row r="195" spans="8:11">
      <c r="H195" s="26"/>
      <c r="I195" s="26"/>
      <c r="K195" s="26"/>
    </row>
    <row r="196" spans="8:11">
      <c r="H196" s="26"/>
      <c r="I196" s="26"/>
      <c r="K196" s="26"/>
    </row>
    <row r="197" spans="8:11">
      <c r="H197" s="26"/>
      <c r="I197" s="26"/>
      <c r="K197" s="26"/>
    </row>
    <row r="198" spans="8:11">
      <c r="H198" s="26"/>
      <c r="I198" s="26"/>
      <c r="K198" s="26"/>
    </row>
    <row r="199" spans="8:11">
      <c r="H199" s="26"/>
      <c r="I199" s="26"/>
      <c r="K199" s="26"/>
    </row>
    <row r="200" spans="8:11">
      <c r="H200" s="26"/>
      <c r="I200" s="26"/>
      <c r="K200" s="26"/>
    </row>
    <row r="201" spans="8:11">
      <c r="H201" s="26"/>
      <c r="I201" s="26"/>
      <c r="K201" s="26"/>
    </row>
    <row r="202" spans="8:11">
      <c r="H202" s="26"/>
      <c r="I202" s="26"/>
      <c r="K202" s="26"/>
    </row>
    <row r="203" spans="8:11">
      <c r="H203" s="26"/>
      <c r="I203" s="26"/>
      <c r="K203" s="26"/>
    </row>
    <row r="204" spans="8:11">
      <c r="H204" s="26"/>
      <c r="I204" s="26"/>
      <c r="K204" s="26"/>
    </row>
  </sheetData>
  <mergeCells count="11">
    <mergeCell ref="Q5:S5"/>
    <mergeCell ref="U5:Y5"/>
    <mergeCell ref="AA5:AC5"/>
    <mergeCell ref="AE5:AG5"/>
    <mergeCell ref="Q12:S12"/>
    <mergeCell ref="AN28:AV28"/>
    <mergeCell ref="AD28:AL28"/>
    <mergeCell ref="T42:W42"/>
    <mergeCell ref="Y42:AB42"/>
    <mergeCell ref="AD42:AG42"/>
    <mergeCell ref="U28:AB28"/>
  </mergeCells>
  <phoneticPr fontId="22" type="noConversion"/>
  <conditionalFormatting sqref="U30:AB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0:AL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30:AV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N7" xr:uid="{1FE2C46E-0F36-449A-A690-A40D9B93D41C}">
      <formula1>$U$29:$AB$29</formula1>
    </dataValidation>
    <dataValidation type="list" allowBlank="1" showInputMessage="1" showErrorMessage="1" sqref="N16" xr:uid="{F5BBB0D6-0F4A-4840-87F3-D7F0F3620D9B}">
      <formula1>$AE$29:$AL$29</formula1>
    </dataValidation>
    <dataValidation type="list" allowBlank="1" showInputMessage="1" showErrorMessage="1" sqref="N25" xr:uid="{8EE695F0-4138-4A4C-AF1B-02E028BC3519}">
      <formula1>$AO$29:$AV$29</formula1>
    </dataValidation>
  </dataValidation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232</v>
      </c>
      <c r="H5" t="s">
        <v>233</v>
      </c>
      <c r="I5" t="s">
        <v>233</v>
      </c>
      <c r="K5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204</v>
      </c>
      <c r="C3" s="20"/>
      <c r="D3" s="20"/>
      <c r="E3" s="20"/>
      <c r="F3" s="20"/>
      <c r="G3" s="20"/>
    </row>
    <row r="4" spans="2:9" ht="15.75" thickBot="1">
      <c r="B4" s="23" t="s">
        <v>101</v>
      </c>
      <c r="C4" s="23" t="s">
        <v>9</v>
      </c>
      <c r="D4" s="23" t="s">
        <v>8</v>
      </c>
      <c r="E4" s="23" t="s">
        <v>2</v>
      </c>
      <c r="F4" s="23" t="s">
        <v>102</v>
      </c>
      <c r="G4" s="23" t="s">
        <v>3</v>
      </c>
      <c r="H4" s="23" t="s">
        <v>6</v>
      </c>
    </row>
    <row r="5" spans="2:9">
      <c r="B5" s="21"/>
      <c r="C5" s="21"/>
      <c r="D5" s="21" t="s">
        <v>105</v>
      </c>
      <c r="E5" s="21"/>
      <c r="F5" s="21">
        <v>1</v>
      </c>
      <c r="G5" s="21" t="s">
        <v>103</v>
      </c>
      <c r="H5" s="21" t="s">
        <v>104</v>
      </c>
    </row>
    <row r="7" spans="2:9">
      <c r="B7" s="22" t="s">
        <v>205</v>
      </c>
      <c r="C7" s="20"/>
      <c r="D7" s="20"/>
      <c r="E7" s="20"/>
      <c r="F7" s="20"/>
      <c r="G7" s="20"/>
    </row>
    <row r="8" spans="2:9" ht="15.75" thickBot="1">
      <c r="B8" s="23" t="s">
        <v>101</v>
      </c>
      <c r="C8" s="23" t="s">
        <v>9</v>
      </c>
      <c r="D8" s="23" t="s">
        <v>8</v>
      </c>
      <c r="E8" s="23" t="s">
        <v>2</v>
      </c>
      <c r="F8" s="23" t="s">
        <v>102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106</v>
      </c>
      <c r="E9" s="21"/>
      <c r="F9" s="21">
        <v>1</v>
      </c>
      <c r="G9" s="21" t="s">
        <v>103</v>
      </c>
      <c r="H9" s="21" t="s">
        <v>104</v>
      </c>
      <c r="I9" s="24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workbookViewId="0">
      <selection activeCell="C3" sqref="C3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106</v>
      </c>
      <c r="C2" t="s">
        <v>151</v>
      </c>
      <c r="D2" t="s">
        <v>152</v>
      </c>
      <c r="E2" t="s">
        <v>82</v>
      </c>
      <c r="F2" t="s">
        <v>153</v>
      </c>
      <c r="G2">
        <v>2018</v>
      </c>
      <c r="H2" t="s">
        <v>115</v>
      </c>
      <c r="I2" t="s">
        <v>121</v>
      </c>
      <c r="J2" t="s">
        <v>121</v>
      </c>
      <c r="K2" t="s">
        <v>121</v>
      </c>
      <c r="L2">
        <v>2.4813655183930802E-2</v>
      </c>
      <c r="M2">
        <v>2.4813655183930802E-2</v>
      </c>
    </row>
    <row r="3" spans="1:13">
      <c r="A3" t="s">
        <v>119</v>
      </c>
      <c r="B3" t="s">
        <v>106</v>
      </c>
      <c r="C3" t="s">
        <v>151</v>
      </c>
      <c r="D3" t="s">
        <v>92</v>
      </c>
      <c r="E3" t="s">
        <v>82</v>
      </c>
      <c r="F3" t="s">
        <v>153</v>
      </c>
      <c r="G3">
        <v>2018</v>
      </c>
      <c r="H3" t="s">
        <v>115</v>
      </c>
      <c r="I3" t="s">
        <v>121</v>
      </c>
      <c r="J3" t="s">
        <v>121</v>
      </c>
      <c r="K3" t="s">
        <v>121</v>
      </c>
      <c r="L3">
        <v>2.4813655183930802E-2</v>
      </c>
      <c r="M3">
        <v>2.4813655183930802E-2</v>
      </c>
    </row>
    <row r="4" spans="1:13">
      <c r="A4" t="s">
        <v>119</v>
      </c>
      <c r="B4" t="s">
        <v>106</v>
      </c>
      <c r="C4" t="s">
        <v>154</v>
      </c>
      <c r="D4" t="s">
        <v>152</v>
      </c>
      <c r="E4" t="s">
        <v>82</v>
      </c>
      <c r="F4" t="s">
        <v>153</v>
      </c>
      <c r="G4">
        <v>2018</v>
      </c>
      <c r="H4" t="s">
        <v>115</v>
      </c>
      <c r="I4" t="s">
        <v>121</v>
      </c>
      <c r="J4" t="s">
        <v>121</v>
      </c>
      <c r="K4" t="s">
        <v>121</v>
      </c>
      <c r="L4">
        <v>2.4813655183930802E-2</v>
      </c>
      <c r="M4">
        <v>2.4813655183930802E-2</v>
      </c>
    </row>
    <row r="5" spans="1:13">
      <c r="A5" t="s">
        <v>119</v>
      </c>
      <c r="B5" t="s">
        <v>106</v>
      </c>
      <c r="C5" t="s">
        <v>154</v>
      </c>
      <c r="D5" t="s">
        <v>92</v>
      </c>
      <c r="E5" t="s">
        <v>82</v>
      </c>
      <c r="F5" t="s">
        <v>153</v>
      </c>
      <c r="G5">
        <v>2018</v>
      </c>
      <c r="H5" t="s">
        <v>115</v>
      </c>
      <c r="I5" t="s">
        <v>121</v>
      </c>
      <c r="J5" t="s">
        <v>121</v>
      </c>
      <c r="K5" t="s">
        <v>121</v>
      </c>
      <c r="L5">
        <v>2.4813655183930802E-2</v>
      </c>
      <c r="M5">
        <v>2.4813655183930802E-2</v>
      </c>
    </row>
    <row r="6" spans="1:13">
      <c r="A6" t="s">
        <v>119</v>
      </c>
      <c r="B6" t="s">
        <v>106</v>
      </c>
      <c r="C6" t="s">
        <v>155</v>
      </c>
      <c r="D6" t="s">
        <v>156</v>
      </c>
      <c r="E6" t="s">
        <v>82</v>
      </c>
      <c r="F6" t="s">
        <v>153</v>
      </c>
      <c r="G6">
        <v>2018</v>
      </c>
      <c r="H6" t="s">
        <v>115</v>
      </c>
      <c r="I6" t="s">
        <v>121</v>
      </c>
      <c r="J6" t="s">
        <v>121</v>
      </c>
      <c r="K6" t="s">
        <v>121</v>
      </c>
      <c r="L6">
        <v>1.73685782056223E-2</v>
      </c>
      <c r="M6">
        <v>1.73685782056223E-2</v>
      </c>
    </row>
    <row r="7" spans="1:13">
      <c r="A7" t="s">
        <v>119</v>
      </c>
      <c r="B7" t="s">
        <v>106</v>
      </c>
      <c r="C7" t="s">
        <v>155</v>
      </c>
      <c r="D7" t="s">
        <v>96</v>
      </c>
      <c r="E7" t="s">
        <v>82</v>
      </c>
      <c r="F7" t="s">
        <v>153</v>
      </c>
      <c r="G7">
        <v>2018</v>
      </c>
      <c r="H7" t="s">
        <v>115</v>
      </c>
      <c r="I7" t="s">
        <v>121</v>
      </c>
      <c r="J7" t="s">
        <v>121</v>
      </c>
      <c r="K7" t="s">
        <v>121</v>
      </c>
      <c r="L7">
        <v>1.73685782056223E-2</v>
      </c>
      <c r="M7">
        <v>1.73685782056223E-2</v>
      </c>
    </row>
    <row r="8" spans="1:13">
      <c r="A8" t="s">
        <v>119</v>
      </c>
      <c r="B8" t="s">
        <v>106</v>
      </c>
      <c r="C8" t="s">
        <v>157</v>
      </c>
      <c r="D8" t="s">
        <v>156</v>
      </c>
      <c r="E8" t="s">
        <v>82</v>
      </c>
      <c r="F8" t="s">
        <v>153</v>
      </c>
      <c r="G8">
        <v>2018</v>
      </c>
      <c r="H8" t="s">
        <v>115</v>
      </c>
      <c r="I8" t="s">
        <v>121</v>
      </c>
      <c r="J8" t="s">
        <v>121</v>
      </c>
      <c r="K8" t="s">
        <v>121</v>
      </c>
      <c r="L8">
        <v>1.73685782056223E-2</v>
      </c>
      <c r="M8">
        <v>1.73685782056223E-2</v>
      </c>
    </row>
    <row r="9" spans="1:13">
      <c r="A9" t="s">
        <v>119</v>
      </c>
      <c r="B9" t="s">
        <v>106</v>
      </c>
      <c r="C9" t="s">
        <v>157</v>
      </c>
      <c r="D9" t="s">
        <v>96</v>
      </c>
      <c r="E9" t="s">
        <v>82</v>
      </c>
      <c r="F9" t="s">
        <v>153</v>
      </c>
      <c r="G9">
        <v>2018</v>
      </c>
      <c r="H9" t="s">
        <v>115</v>
      </c>
      <c r="I9" t="s">
        <v>121</v>
      </c>
      <c r="J9" t="s">
        <v>121</v>
      </c>
      <c r="K9" t="s">
        <v>121</v>
      </c>
      <c r="L9">
        <v>1.73685782056223E-2</v>
      </c>
      <c r="M9">
        <v>1.73685782056223E-2</v>
      </c>
    </row>
    <row r="10" spans="1:13">
      <c r="A10" t="s">
        <v>119</v>
      </c>
      <c r="B10" t="s">
        <v>106</v>
      </c>
      <c r="C10" t="s">
        <v>158</v>
      </c>
      <c r="D10" t="s">
        <v>159</v>
      </c>
      <c r="E10" t="s">
        <v>82</v>
      </c>
      <c r="F10" t="s">
        <v>153</v>
      </c>
      <c r="G10">
        <v>2018</v>
      </c>
      <c r="H10" t="s">
        <v>115</v>
      </c>
      <c r="I10" t="s">
        <v>121</v>
      </c>
      <c r="J10" t="s">
        <v>121</v>
      </c>
      <c r="K10" t="s">
        <v>121</v>
      </c>
      <c r="L10">
        <v>3.17870115673878E-2</v>
      </c>
      <c r="M10">
        <v>3.17870115673878E-2</v>
      </c>
    </row>
    <row r="11" spans="1:13">
      <c r="A11" t="s">
        <v>119</v>
      </c>
      <c r="B11" t="s">
        <v>106</v>
      </c>
      <c r="C11" t="s">
        <v>158</v>
      </c>
      <c r="D11" t="s">
        <v>97</v>
      </c>
      <c r="E11" t="s">
        <v>82</v>
      </c>
      <c r="F11" t="s">
        <v>153</v>
      </c>
      <c r="G11">
        <v>2018</v>
      </c>
      <c r="H11" t="s">
        <v>115</v>
      </c>
      <c r="I11" t="s">
        <v>121</v>
      </c>
      <c r="J11" t="s">
        <v>121</v>
      </c>
      <c r="K11" t="s">
        <v>121</v>
      </c>
      <c r="L11">
        <v>3.17870115673878E-2</v>
      </c>
      <c r="M11">
        <v>3.17870115673878E-2</v>
      </c>
    </row>
    <row r="12" spans="1:13">
      <c r="A12" t="s">
        <v>119</v>
      </c>
      <c r="B12" t="s">
        <v>106</v>
      </c>
      <c r="C12" t="s">
        <v>160</v>
      </c>
      <c r="D12" t="s">
        <v>159</v>
      </c>
      <c r="E12" t="s">
        <v>82</v>
      </c>
      <c r="F12" t="s">
        <v>153</v>
      </c>
      <c r="G12">
        <v>2018</v>
      </c>
      <c r="H12" t="s">
        <v>115</v>
      </c>
      <c r="I12" t="s">
        <v>121</v>
      </c>
      <c r="J12" t="s">
        <v>121</v>
      </c>
      <c r="K12" t="s">
        <v>121</v>
      </c>
      <c r="L12">
        <v>3.17870115673878E-2</v>
      </c>
      <c r="M12">
        <v>3.17870115673878E-2</v>
      </c>
    </row>
    <row r="13" spans="1:13">
      <c r="A13" t="s">
        <v>119</v>
      </c>
      <c r="B13" t="s">
        <v>106</v>
      </c>
      <c r="C13" t="s">
        <v>160</v>
      </c>
      <c r="D13" t="s">
        <v>97</v>
      </c>
      <c r="E13" t="s">
        <v>82</v>
      </c>
      <c r="F13" t="s">
        <v>153</v>
      </c>
      <c r="G13">
        <v>2018</v>
      </c>
      <c r="H13" t="s">
        <v>115</v>
      </c>
      <c r="I13" t="s">
        <v>121</v>
      </c>
      <c r="J13" t="s">
        <v>121</v>
      </c>
      <c r="K13" t="s">
        <v>121</v>
      </c>
      <c r="L13">
        <v>3.17870115673878E-2</v>
      </c>
      <c r="M13">
        <v>3.17870115673878E-2</v>
      </c>
    </row>
    <row r="14" spans="1:13">
      <c r="A14" t="s">
        <v>119</v>
      </c>
      <c r="B14" t="s">
        <v>106</v>
      </c>
      <c r="C14" t="s">
        <v>161</v>
      </c>
      <c r="D14" t="s">
        <v>92</v>
      </c>
      <c r="E14" t="s">
        <v>82</v>
      </c>
      <c r="F14" t="s">
        <v>153</v>
      </c>
      <c r="G14">
        <v>2018</v>
      </c>
      <c r="H14" t="s">
        <v>115</v>
      </c>
      <c r="I14" t="s">
        <v>121</v>
      </c>
      <c r="J14" t="s">
        <v>121</v>
      </c>
      <c r="K14" t="s">
        <v>121</v>
      </c>
      <c r="L14">
        <v>2.0960831834076401E-2</v>
      </c>
      <c r="M14">
        <v>2.0960831834076401E-2</v>
      </c>
    </row>
    <row r="15" spans="1:13">
      <c r="A15" t="s">
        <v>119</v>
      </c>
      <c r="B15" t="s">
        <v>106</v>
      </c>
      <c r="C15" t="s">
        <v>161</v>
      </c>
      <c r="D15" t="s">
        <v>162</v>
      </c>
      <c r="E15" t="s">
        <v>82</v>
      </c>
      <c r="F15" t="s">
        <v>153</v>
      </c>
      <c r="G15">
        <v>2018</v>
      </c>
      <c r="H15" t="s">
        <v>115</v>
      </c>
      <c r="I15" t="s">
        <v>121</v>
      </c>
      <c r="J15" t="s">
        <v>121</v>
      </c>
      <c r="K15" t="s">
        <v>121</v>
      </c>
      <c r="L15">
        <v>2.0960831834076401E-2</v>
      </c>
      <c r="M15">
        <v>2.0960831834076401E-2</v>
      </c>
    </row>
    <row r="16" spans="1:13">
      <c r="A16" t="s">
        <v>119</v>
      </c>
      <c r="B16" t="s">
        <v>106</v>
      </c>
      <c r="C16" t="s">
        <v>163</v>
      </c>
      <c r="D16" t="s">
        <v>92</v>
      </c>
      <c r="E16" t="s">
        <v>82</v>
      </c>
      <c r="F16" t="s">
        <v>153</v>
      </c>
      <c r="G16">
        <v>2018</v>
      </c>
      <c r="H16" t="s">
        <v>115</v>
      </c>
      <c r="I16" t="s">
        <v>121</v>
      </c>
      <c r="J16" t="s">
        <v>121</v>
      </c>
      <c r="K16" t="s">
        <v>121</v>
      </c>
      <c r="L16">
        <v>9.4795012067416702E-3</v>
      </c>
      <c r="M16">
        <v>9.4795012067416702E-3</v>
      </c>
    </row>
    <row r="17" spans="1:13">
      <c r="A17" t="s">
        <v>119</v>
      </c>
      <c r="B17" t="s">
        <v>106</v>
      </c>
      <c r="C17" t="s">
        <v>163</v>
      </c>
      <c r="D17" t="s">
        <v>162</v>
      </c>
      <c r="E17" t="s">
        <v>82</v>
      </c>
      <c r="F17" t="s">
        <v>153</v>
      </c>
      <c r="G17">
        <v>2018</v>
      </c>
      <c r="H17" t="s">
        <v>115</v>
      </c>
      <c r="I17" t="s">
        <v>121</v>
      </c>
      <c r="J17" t="s">
        <v>121</v>
      </c>
      <c r="K17" t="s">
        <v>121</v>
      </c>
      <c r="L17">
        <v>9.4795012067416702E-3</v>
      </c>
      <c r="M17">
        <v>9.4795012067416702E-3</v>
      </c>
    </row>
    <row r="18" spans="1:13">
      <c r="A18" t="s">
        <v>119</v>
      </c>
      <c r="B18" t="s">
        <v>106</v>
      </c>
      <c r="C18" t="s">
        <v>164</v>
      </c>
      <c r="D18" t="s">
        <v>92</v>
      </c>
      <c r="E18" t="s">
        <v>82</v>
      </c>
      <c r="F18" t="s">
        <v>153</v>
      </c>
      <c r="G18">
        <v>2018</v>
      </c>
      <c r="H18" t="s">
        <v>115</v>
      </c>
      <c r="I18" t="s">
        <v>121</v>
      </c>
      <c r="J18" t="s">
        <v>121</v>
      </c>
      <c r="K18" t="s">
        <v>121</v>
      </c>
      <c r="L18">
        <v>9.4795012067416702E-3</v>
      </c>
      <c r="M18">
        <v>9.4795012067416702E-3</v>
      </c>
    </row>
    <row r="19" spans="1:13">
      <c r="A19" t="s">
        <v>119</v>
      </c>
      <c r="B19" t="s">
        <v>106</v>
      </c>
      <c r="C19" t="s">
        <v>164</v>
      </c>
      <c r="D19" t="s">
        <v>162</v>
      </c>
      <c r="E19" t="s">
        <v>82</v>
      </c>
      <c r="F19" t="s">
        <v>153</v>
      </c>
      <c r="G19">
        <v>2018</v>
      </c>
      <c r="H19" t="s">
        <v>115</v>
      </c>
      <c r="I19" t="s">
        <v>121</v>
      </c>
      <c r="J19" t="s">
        <v>121</v>
      </c>
      <c r="K19" t="s">
        <v>121</v>
      </c>
      <c r="L19">
        <v>9.4795012067416702E-3</v>
      </c>
      <c r="M19">
        <v>9.4795012067416702E-3</v>
      </c>
    </row>
    <row r="20" spans="1:13">
      <c r="A20" t="s">
        <v>119</v>
      </c>
      <c r="B20" t="s">
        <v>106</v>
      </c>
      <c r="C20" t="s">
        <v>165</v>
      </c>
      <c r="D20" t="s">
        <v>92</v>
      </c>
      <c r="E20" t="s">
        <v>82</v>
      </c>
      <c r="F20" t="s">
        <v>153</v>
      </c>
      <c r="G20">
        <v>2018</v>
      </c>
      <c r="H20" t="s">
        <v>115</v>
      </c>
      <c r="I20" t="s">
        <v>121</v>
      </c>
      <c r="J20" t="s">
        <v>121</v>
      </c>
      <c r="K20" t="s">
        <v>121</v>
      </c>
      <c r="L20">
        <v>9.4795012067416702E-3</v>
      </c>
      <c r="M20">
        <v>9.4795012067416702E-3</v>
      </c>
    </row>
    <row r="21" spans="1:13">
      <c r="A21" t="s">
        <v>119</v>
      </c>
      <c r="B21" t="s">
        <v>106</v>
      </c>
      <c r="C21" t="s">
        <v>165</v>
      </c>
      <c r="D21" t="s">
        <v>162</v>
      </c>
      <c r="E21" t="s">
        <v>82</v>
      </c>
      <c r="F21" t="s">
        <v>153</v>
      </c>
      <c r="G21">
        <v>2018</v>
      </c>
      <c r="H21" t="s">
        <v>115</v>
      </c>
      <c r="I21" t="s">
        <v>121</v>
      </c>
      <c r="J21" t="s">
        <v>121</v>
      </c>
      <c r="K21" t="s">
        <v>121</v>
      </c>
      <c r="L21">
        <v>9.4795012067416702E-3</v>
      </c>
      <c r="M21">
        <v>9.4795012067416702E-3</v>
      </c>
    </row>
    <row r="22" spans="1:13">
      <c r="A22" t="s">
        <v>119</v>
      </c>
      <c r="B22" t="s">
        <v>106</v>
      </c>
      <c r="C22" t="s">
        <v>166</v>
      </c>
      <c r="D22" t="s">
        <v>92</v>
      </c>
      <c r="E22" t="s">
        <v>82</v>
      </c>
      <c r="F22" t="s">
        <v>153</v>
      </c>
      <c r="G22">
        <v>2018</v>
      </c>
      <c r="H22" t="s">
        <v>115</v>
      </c>
      <c r="I22" t="s">
        <v>121</v>
      </c>
      <c r="J22" t="s">
        <v>121</v>
      </c>
      <c r="K22" t="s">
        <v>121</v>
      </c>
      <c r="L22">
        <v>9.4795012067416702E-3</v>
      </c>
      <c r="M22">
        <v>9.4795012067416702E-3</v>
      </c>
    </row>
    <row r="23" spans="1:13">
      <c r="A23" t="s">
        <v>119</v>
      </c>
      <c r="B23" t="s">
        <v>106</v>
      </c>
      <c r="C23" t="s">
        <v>166</v>
      </c>
      <c r="D23" t="s">
        <v>162</v>
      </c>
      <c r="E23" t="s">
        <v>82</v>
      </c>
      <c r="F23" t="s">
        <v>153</v>
      </c>
      <c r="G23">
        <v>2018</v>
      </c>
      <c r="H23" t="s">
        <v>115</v>
      </c>
      <c r="I23" t="s">
        <v>121</v>
      </c>
      <c r="J23" t="s">
        <v>121</v>
      </c>
      <c r="K23" t="s">
        <v>121</v>
      </c>
      <c r="L23">
        <v>9.4795012067416702E-3</v>
      </c>
      <c r="M23">
        <v>9.4795012067416702E-3</v>
      </c>
    </row>
    <row r="24" spans="1:13">
      <c r="A24" t="s">
        <v>119</v>
      </c>
      <c r="B24" t="s">
        <v>106</v>
      </c>
      <c r="C24" t="s">
        <v>167</v>
      </c>
      <c r="D24" t="s">
        <v>92</v>
      </c>
      <c r="E24" t="s">
        <v>82</v>
      </c>
      <c r="F24" t="s">
        <v>153</v>
      </c>
      <c r="G24">
        <v>2018</v>
      </c>
      <c r="H24" t="s">
        <v>115</v>
      </c>
      <c r="I24" t="s">
        <v>121</v>
      </c>
      <c r="J24" t="s">
        <v>121</v>
      </c>
      <c r="K24" t="s">
        <v>121</v>
      </c>
      <c r="L24">
        <v>7.0869783672800502E-4</v>
      </c>
      <c r="M24">
        <v>7.0869783672800502E-4</v>
      </c>
    </row>
    <row r="25" spans="1:13">
      <c r="A25" t="s">
        <v>119</v>
      </c>
      <c r="B25" t="s">
        <v>106</v>
      </c>
      <c r="C25" t="s">
        <v>167</v>
      </c>
      <c r="D25" t="s">
        <v>162</v>
      </c>
      <c r="E25" t="s">
        <v>82</v>
      </c>
      <c r="F25" t="s">
        <v>153</v>
      </c>
      <c r="G25">
        <v>2018</v>
      </c>
      <c r="H25" t="s">
        <v>115</v>
      </c>
      <c r="I25" t="s">
        <v>121</v>
      </c>
      <c r="J25" t="s">
        <v>121</v>
      </c>
      <c r="K25" t="s">
        <v>121</v>
      </c>
      <c r="L25">
        <v>7.0869783672800502E-4</v>
      </c>
      <c r="M25">
        <v>7.0869783672800502E-4</v>
      </c>
    </row>
    <row r="26" spans="1:13">
      <c r="A26" t="s">
        <v>119</v>
      </c>
      <c r="B26" t="s">
        <v>106</v>
      </c>
      <c r="C26" t="s">
        <v>168</v>
      </c>
      <c r="D26" t="s">
        <v>92</v>
      </c>
      <c r="E26" t="s">
        <v>82</v>
      </c>
      <c r="F26" t="s">
        <v>153</v>
      </c>
      <c r="G26">
        <v>2018</v>
      </c>
      <c r="H26" t="s">
        <v>115</v>
      </c>
      <c r="I26" t="s">
        <v>121</v>
      </c>
      <c r="J26" t="s">
        <v>121</v>
      </c>
      <c r="K26" t="s">
        <v>121</v>
      </c>
      <c r="L26">
        <v>7.0869783672800502E-4</v>
      </c>
      <c r="M26">
        <v>7.0869783672800502E-4</v>
      </c>
    </row>
    <row r="27" spans="1:13">
      <c r="A27" t="s">
        <v>119</v>
      </c>
      <c r="B27" t="s">
        <v>106</v>
      </c>
      <c r="C27" t="s">
        <v>168</v>
      </c>
      <c r="D27" t="s">
        <v>162</v>
      </c>
      <c r="E27" t="s">
        <v>82</v>
      </c>
      <c r="F27" t="s">
        <v>153</v>
      </c>
      <c r="G27">
        <v>2018</v>
      </c>
      <c r="H27" t="s">
        <v>115</v>
      </c>
      <c r="I27" t="s">
        <v>121</v>
      </c>
      <c r="J27" t="s">
        <v>121</v>
      </c>
      <c r="K27" t="s">
        <v>121</v>
      </c>
      <c r="L27">
        <v>7.0869783672800502E-4</v>
      </c>
      <c r="M27">
        <v>7.0869783672800502E-4</v>
      </c>
    </row>
    <row r="28" spans="1:13">
      <c r="A28" t="s">
        <v>119</v>
      </c>
      <c r="B28" t="s">
        <v>106</v>
      </c>
      <c r="C28" t="s">
        <v>169</v>
      </c>
      <c r="D28" t="s">
        <v>92</v>
      </c>
      <c r="E28" t="s">
        <v>82</v>
      </c>
      <c r="F28" t="s">
        <v>153</v>
      </c>
      <c r="G28">
        <v>2018</v>
      </c>
      <c r="H28" t="s">
        <v>115</v>
      </c>
      <c r="I28" t="s">
        <v>121</v>
      </c>
      <c r="J28" t="s">
        <v>121</v>
      </c>
      <c r="K28" t="s">
        <v>121</v>
      </c>
      <c r="L28">
        <v>2.39860043810185E-2</v>
      </c>
      <c r="M28">
        <v>2.39860043810185E-2</v>
      </c>
    </row>
    <row r="29" spans="1:13">
      <c r="A29" t="s">
        <v>119</v>
      </c>
      <c r="B29" t="s">
        <v>106</v>
      </c>
      <c r="C29" t="s">
        <v>169</v>
      </c>
      <c r="D29" t="s">
        <v>162</v>
      </c>
      <c r="E29" t="s">
        <v>82</v>
      </c>
      <c r="F29" t="s">
        <v>153</v>
      </c>
      <c r="G29">
        <v>2018</v>
      </c>
      <c r="H29" t="s">
        <v>115</v>
      </c>
      <c r="I29" t="s">
        <v>121</v>
      </c>
      <c r="J29" t="s">
        <v>121</v>
      </c>
      <c r="K29" t="s">
        <v>121</v>
      </c>
      <c r="L29">
        <v>2.39860043810185E-2</v>
      </c>
      <c r="M29">
        <v>2.39860043810185E-2</v>
      </c>
    </row>
    <row r="30" spans="1:13">
      <c r="A30" t="s">
        <v>119</v>
      </c>
      <c r="B30" t="s">
        <v>106</v>
      </c>
      <c r="C30" t="s">
        <v>170</v>
      </c>
      <c r="D30" t="s">
        <v>92</v>
      </c>
      <c r="E30" t="s">
        <v>82</v>
      </c>
      <c r="F30" t="s">
        <v>153</v>
      </c>
      <c r="G30">
        <v>2018</v>
      </c>
      <c r="H30" t="s">
        <v>115</v>
      </c>
      <c r="I30" t="s">
        <v>121</v>
      </c>
      <c r="J30" t="s">
        <v>121</v>
      </c>
      <c r="K30" t="s">
        <v>121</v>
      </c>
      <c r="L30">
        <v>1.78079112619931E-2</v>
      </c>
      <c r="M30">
        <v>1.78079112619931E-2</v>
      </c>
    </row>
    <row r="31" spans="1:13">
      <c r="A31" t="s">
        <v>119</v>
      </c>
      <c r="B31" t="s">
        <v>106</v>
      </c>
      <c r="C31" t="s">
        <v>170</v>
      </c>
      <c r="D31" t="s">
        <v>162</v>
      </c>
      <c r="E31" t="s">
        <v>82</v>
      </c>
      <c r="F31" t="s">
        <v>153</v>
      </c>
      <c r="G31">
        <v>2018</v>
      </c>
      <c r="H31" t="s">
        <v>115</v>
      </c>
      <c r="I31" t="s">
        <v>121</v>
      </c>
      <c r="J31" t="s">
        <v>121</v>
      </c>
      <c r="K31" t="s">
        <v>121</v>
      </c>
      <c r="L31">
        <v>1.78079112619931E-2</v>
      </c>
      <c r="M31">
        <v>1.78079112619931E-2</v>
      </c>
    </row>
    <row r="32" spans="1:13">
      <c r="A32" t="s">
        <v>119</v>
      </c>
      <c r="B32" t="s">
        <v>106</v>
      </c>
      <c r="C32" t="s">
        <v>171</v>
      </c>
      <c r="D32" t="s">
        <v>92</v>
      </c>
      <c r="E32" t="s">
        <v>82</v>
      </c>
      <c r="F32" t="s">
        <v>153</v>
      </c>
      <c r="G32">
        <v>2018</v>
      </c>
      <c r="H32" t="s">
        <v>115</v>
      </c>
      <c r="I32" t="s">
        <v>121</v>
      </c>
      <c r="J32" t="s">
        <v>121</v>
      </c>
      <c r="K32" t="s">
        <v>121</v>
      </c>
      <c r="L32">
        <v>1.37038901278922E-2</v>
      </c>
      <c r="M32">
        <v>1.37038901278922E-2</v>
      </c>
    </row>
    <row r="33" spans="1:13">
      <c r="A33" t="s">
        <v>119</v>
      </c>
      <c r="B33" t="s">
        <v>106</v>
      </c>
      <c r="C33" t="s">
        <v>171</v>
      </c>
      <c r="D33" t="s">
        <v>162</v>
      </c>
      <c r="E33" t="s">
        <v>82</v>
      </c>
      <c r="F33" t="s">
        <v>153</v>
      </c>
      <c r="G33">
        <v>2018</v>
      </c>
      <c r="H33" t="s">
        <v>115</v>
      </c>
      <c r="I33" t="s">
        <v>121</v>
      </c>
      <c r="J33" t="s">
        <v>121</v>
      </c>
      <c r="K33" t="s">
        <v>121</v>
      </c>
      <c r="L33">
        <v>1.37038901278922E-2</v>
      </c>
      <c r="M33">
        <v>1.37038901278922E-2</v>
      </c>
    </row>
    <row r="34" spans="1:13">
      <c r="A34" t="s">
        <v>119</v>
      </c>
      <c r="B34" t="s">
        <v>106</v>
      </c>
      <c r="C34" t="s">
        <v>172</v>
      </c>
      <c r="D34" t="s">
        <v>96</v>
      </c>
      <c r="E34" t="s">
        <v>82</v>
      </c>
      <c r="F34" t="s">
        <v>153</v>
      </c>
      <c r="G34">
        <v>2018</v>
      </c>
      <c r="H34" t="s">
        <v>115</v>
      </c>
      <c r="I34" t="s">
        <v>121</v>
      </c>
      <c r="J34" t="s">
        <v>121</v>
      </c>
      <c r="K34" t="s">
        <v>121</v>
      </c>
      <c r="L34">
        <v>1.87904155250764E-2</v>
      </c>
      <c r="M34">
        <v>1.87904155250764E-2</v>
      </c>
    </row>
    <row r="35" spans="1:13">
      <c r="A35" t="s">
        <v>119</v>
      </c>
      <c r="B35" t="s">
        <v>106</v>
      </c>
      <c r="C35" t="s">
        <v>172</v>
      </c>
      <c r="D35" t="s">
        <v>162</v>
      </c>
      <c r="E35" t="s">
        <v>82</v>
      </c>
      <c r="F35" t="s">
        <v>153</v>
      </c>
      <c r="G35">
        <v>2018</v>
      </c>
      <c r="H35" t="s">
        <v>115</v>
      </c>
      <c r="I35" t="s">
        <v>121</v>
      </c>
      <c r="J35" t="s">
        <v>121</v>
      </c>
      <c r="K35" t="s">
        <v>121</v>
      </c>
      <c r="L35">
        <v>1.87904155250764E-2</v>
      </c>
      <c r="M35">
        <v>1.87904155250764E-2</v>
      </c>
    </row>
    <row r="36" spans="1:13">
      <c r="A36" t="s">
        <v>119</v>
      </c>
      <c r="B36" t="s">
        <v>106</v>
      </c>
      <c r="C36" t="s">
        <v>173</v>
      </c>
      <c r="D36" t="s">
        <v>96</v>
      </c>
      <c r="E36" t="s">
        <v>82</v>
      </c>
      <c r="F36" t="s">
        <v>153</v>
      </c>
      <c r="G36">
        <v>2018</v>
      </c>
      <c r="H36" t="s">
        <v>115</v>
      </c>
      <c r="I36" t="s">
        <v>121</v>
      </c>
      <c r="J36" t="s">
        <v>121</v>
      </c>
      <c r="K36" t="s">
        <v>121</v>
      </c>
      <c r="L36">
        <v>1.87904155250764E-2</v>
      </c>
      <c r="M36">
        <v>1.87904155250764E-2</v>
      </c>
    </row>
    <row r="37" spans="1:13">
      <c r="A37" t="s">
        <v>119</v>
      </c>
      <c r="B37" t="s">
        <v>106</v>
      </c>
      <c r="C37" t="s">
        <v>173</v>
      </c>
      <c r="D37" t="s">
        <v>162</v>
      </c>
      <c r="E37" t="s">
        <v>82</v>
      </c>
      <c r="F37" t="s">
        <v>153</v>
      </c>
      <c r="G37">
        <v>2018</v>
      </c>
      <c r="H37" t="s">
        <v>115</v>
      </c>
      <c r="I37" t="s">
        <v>121</v>
      </c>
      <c r="J37" t="s">
        <v>121</v>
      </c>
      <c r="K37" t="s">
        <v>121</v>
      </c>
      <c r="L37">
        <v>1.87904155250764E-2</v>
      </c>
      <c r="M37">
        <v>1.87904155250764E-2</v>
      </c>
    </row>
    <row r="38" spans="1:13">
      <c r="A38" t="s">
        <v>119</v>
      </c>
      <c r="B38" t="s">
        <v>106</v>
      </c>
      <c r="C38" t="s">
        <v>174</v>
      </c>
      <c r="D38" t="s">
        <v>96</v>
      </c>
      <c r="E38" t="s">
        <v>82</v>
      </c>
      <c r="F38" t="s">
        <v>153</v>
      </c>
      <c r="G38">
        <v>2018</v>
      </c>
      <c r="H38" t="s">
        <v>115</v>
      </c>
      <c r="I38" t="s">
        <v>121</v>
      </c>
      <c r="J38" t="s">
        <v>121</v>
      </c>
      <c r="K38" t="s">
        <v>121</v>
      </c>
      <c r="L38">
        <v>1.5651300362142601E-2</v>
      </c>
      <c r="M38">
        <v>1.5651300362142601E-2</v>
      </c>
    </row>
    <row r="39" spans="1:13">
      <c r="A39" t="s">
        <v>119</v>
      </c>
      <c r="B39" t="s">
        <v>106</v>
      </c>
      <c r="C39" t="s">
        <v>174</v>
      </c>
      <c r="D39" t="s">
        <v>162</v>
      </c>
      <c r="E39" t="s">
        <v>82</v>
      </c>
      <c r="F39" t="s">
        <v>153</v>
      </c>
      <c r="G39">
        <v>2018</v>
      </c>
      <c r="H39" t="s">
        <v>115</v>
      </c>
      <c r="I39" t="s">
        <v>121</v>
      </c>
      <c r="J39" t="s">
        <v>121</v>
      </c>
      <c r="K39" t="s">
        <v>121</v>
      </c>
      <c r="L39">
        <v>1.5651300362142601E-2</v>
      </c>
      <c r="M39">
        <v>1.5651300362142601E-2</v>
      </c>
    </row>
    <row r="40" spans="1:13">
      <c r="A40" t="s">
        <v>119</v>
      </c>
      <c r="B40" t="s">
        <v>106</v>
      </c>
      <c r="C40" t="s">
        <v>175</v>
      </c>
      <c r="D40" t="s">
        <v>96</v>
      </c>
      <c r="E40" t="s">
        <v>82</v>
      </c>
      <c r="F40" t="s">
        <v>153</v>
      </c>
      <c r="G40">
        <v>2018</v>
      </c>
      <c r="H40" t="s">
        <v>115</v>
      </c>
      <c r="I40" t="s">
        <v>121</v>
      </c>
      <c r="J40" t="s">
        <v>121</v>
      </c>
      <c r="K40" t="s">
        <v>121</v>
      </c>
      <c r="L40">
        <v>1.5651300362142601E-2</v>
      </c>
      <c r="M40">
        <v>1.5651300362142601E-2</v>
      </c>
    </row>
    <row r="41" spans="1:13">
      <c r="A41" t="s">
        <v>119</v>
      </c>
      <c r="B41" t="s">
        <v>106</v>
      </c>
      <c r="C41" t="s">
        <v>175</v>
      </c>
      <c r="D41" t="s">
        <v>162</v>
      </c>
      <c r="E41" t="s">
        <v>82</v>
      </c>
      <c r="F41" t="s">
        <v>153</v>
      </c>
      <c r="G41">
        <v>2018</v>
      </c>
      <c r="H41" t="s">
        <v>115</v>
      </c>
      <c r="I41" t="s">
        <v>121</v>
      </c>
      <c r="J41" t="s">
        <v>121</v>
      </c>
      <c r="K41" t="s">
        <v>121</v>
      </c>
      <c r="L41">
        <v>1.5651300362142601E-2</v>
      </c>
      <c r="M41">
        <v>1.5651300362142601E-2</v>
      </c>
    </row>
    <row r="42" spans="1:13">
      <c r="A42" t="s">
        <v>119</v>
      </c>
      <c r="B42" t="s">
        <v>106</v>
      </c>
      <c r="C42" t="s">
        <v>176</v>
      </c>
      <c r="D42" t="s">
        <v>96</v>
      </c>
      <c r="E42" t="s">
        <v>82</v>
      </c>
      <c r="F42" t="s">
        <v>153</v>
      </c>
      <c r="G42">
        <v>2018</v>
      </c>
      <c r="H42" t="s">
        <v>115</v>
      </c>
      <c r="I42" t="s">
        <v>121</v>
      </c>
      <c r="J42" t="s">
        <v>121</v>
      </c>
      <c r="K42" t="s">
        <v>121</v>
      </c>
      <c r="L42">
        <v>1.5651300362142601E-2</v>
      </c>
      <c r="M42">
        <v>1.5651300362142601E-2</v>
      </c>
    </row>
    <row r="43" spans="1:13">
      <c r="A43" t="s">
        <v>119</v>
      </c>
      <c r="B43" t="s">
        <v>106</v>
      </c>
      <c r="C43" t="s">
        <v>176</v>
      </c>
      <c r="D43" t="s">
        <v>162</v>
      </c>
      <c r="E43" t="s">
        <v>82</v>
      </c>
      <c r="F43" t="s">
        <v>153</v>
      </c>
      <c r="G43">
        <v>2018</v>
      </c>
      <c r="H43" t="s">
        <v>115</v>
      </c>
      <c r="I43" t="s">
        <v>121</v>
      </c>
      <c r="J43" t="s">
        <v>121</v>
      </c>
      <c r="K43" t="s">
        <v>121</v>
      </c>
      <c r="L43">
        <v>1.5651300362142601E-2</v>
      </c>
      <c r="M43">
        <v>1.5651300362142601E-2</v>
      </c>
    </row>
    <row r="44" spans="1:13">
      <c r="A44" t="s">
        <v>119</v>
      </c>
      <c r="B44" t="s">
        <v>106</v>
      </c>
      <c r="C44" t="s">
        <v>177</v>
      </c>
      <c r="D44" t="s">
        <v>96</v>
      </c>
      <c r="E44" t="s">
        <v>82</v>
      </c>
      <c r="F44" t="s">
        <v>153</v>
      </c>
      <c r="G44">
        <v>2018</v>
      </c>
      <c r="H44" t="s">
        <v>115</v>
      </c>
      <c r="I44" t="s">
        <v>121</v>
      </c>
      <c r="J44" t="s">
        <v>121</v>
      </c>
      <c r="K44" t="s">
        <v>121</v>
      </c>
      <c r="L44">
        <v>1.5651300362142601E-2</v>
      </c>
      <c r="M44">
        <v>1.5651300362142601E-2</v>
      </c>
    </row>
    <row r="45" spans="1:13">
      <c r="A45" t="s">
        <v>119</v>
      </c>
      <c r="B45" t="s">
        <v>106</v>
      </c>
      <c r="C45" t="s">
        <v>177</v>
      </c>
      <c r="D45" t="s">
        <v>162</v>
      </c>
      <c r="E45" t="s">
        <v>82</v>
      </c>
      <c r="F45" t="s">
        <v>153</v>
      </c>
      <c r="G45">
        <v>2018</v>
      </c>
      <c r="H45" t="s">
        <v>115</v>
      </c>
      <c r="I45" t="s">
        <v>121</v>
      </c>
      <c r="J45" t="s">
        <v>121</v>
      </c>
      <c r="K45" t="s">
        <v>121</v>
      </c>
      <c r="L45">
        <v>1.5651300362142601E-2</v>
      </c>
      <c r="M45">
        <v>1.5651300362142601E-2</v>
      </c>
    </row>
    <row r="46" spans="1:13">
      <c r="A46" t="s">
        <v>119</v>
      </c>
      <c r="B46" t="s">
        <v>106</v>
      </c>
      <c r="C46" t="s">
        <v>178</v>
      </c>
      <c r="D46" t="s">
        <v>96</v>
      </c>
      <c r="E46" t="s">
        <v>82</v>
      </c>
      <c r="F46" t="s">
        <v>153</v>
      </c>
      <c r="G46">
        <v>2018</v>
      </c>
      <c r="H46" t="s">
        <v>115</v>
      </c>
      <c r="I46" t="s">
        <v>121</v>
      </c>
      <c r="J46" t="s">
        <v>121</v>
      </c>
      <c r="K46" t="s">
        <v>121</v>
      </c>
      <c r="L46">
        <v>1.5651300362142601E-2</v>
      </c>
      <c r="M46">
        <v>1.5651300362142601E-2</v>
      </c>
    </row>
    <row r="47" spans="1:13">
      <c r="A47" t="s">
        <v>119</v>
      </c>
      <c r="B47" t="s">
        <v>106</v>
      </c>
      <c r="C47" t="s">
        <v>178</v>
      </c>
      <c r="D47" t="s">
        <v>162</v>
      </c>
      <c r="E47" t="s">
        <v>82</v>
      </c>
      <c r="F47" t="s">
        <v>153</v>
      </c>
      <c r="G47">
        <v>2018</v>
      </c>
      <c r="H47" t="s">
        <v>115</v>
      </c>
      <c r="I47" t="s">
        <v>121</v>
      </c>
      <c r="J47" t="s">
        <v>121</v>
      </c>
      <c r="K47" t="s">
        <v>121</v>
      </c>
      <c r="L47">
        <v>1.5651300362142601E-2</v>
      </c>
      <c r="M47">
        <v>1.5651300362142601E-2</v>
      </c>
    </row>
    <row r="48" spans="1:13">
      <c r="A48" t="s">
        <v>119</v>
      </c>
      <c r="B48" t="s">
        <v>106</v>
      </c>
      <c r="C48" t="s">
        <v>179</v>
      </c>
      <c r="D48" t="s">
        <v>96</v>
      </c>
      <c r="E48" t="s">
        <v>82</v>
      </c>
      <c r="F48" t="s">
        <v>153</v>
      </c>
      <c r="G48">
        <v>2018</v>
      </c>
      <c r="H48" t="s">
        <v>115</v>
      </c>
      <c r="I48" t="s">
        <v>121</v>
      </c>
      <c r="J48" t="s">
        <v>121</v>
      </c>
      <c r="K48" t="s">
        <v>121</v>
      </c>
      <c r="L48">
        <v>1.5651300362142601E-2</v>
      </c>
      <c r="M48">
        <v>1.5651300362142601E-2</v>
      </c>
    </row>
    <row r="49" spans="1:13">
      <c r="A49" t="s">
        <v>119</v>
      </c>
      <c r="B49" t="s">
        <v>106</v>
      </c>
      <c r="C49" t="s">
        <v>179</v>
      </c>
      <c r="D49" t="s">
        <v>162</v>
      </c>
      <c r="E49" t="s">
        <v>82</v>
      </c>
      <c r="F49" t="s">
        <v>153</v>
      </c>
      <c r="G49">
        <v>2018</v>
      </c>
      <c r="H49" t="s">
        <v>115</v>
      </c>
      <c r="I49" t="s">
        <v>121</v>
      </c>
      <c r="J49" t="s">
        <v>121</v>
      </c>
      <c r="K49" t="s">
        <v>121</v>
      </c>
      <c r="L49">
        <v>1.5651300362142601E-2</v>
      </c>
      <c r="M49">
        <v>1.5651300362142601E-2</v>
      </c>
    </row>
    <row r="50" spans="1:13">
      <c r="A50" t="s">
        <v>119</v>
      </c>
      <c r="B50" t="s">
        <v>106</v>
      </c>
      <c r="C50" t="s">
        <v>180</v>
      </c>
      <c r="D50" t="s">
        <v>96</v>
      </c>
      <c r="E50" t="s">
        <v>82</v>
      </c>
      <c r="F50" t="s">
        <v>153</v>
      </c>
      <c r="G50">
        <v>2018</v>
      </c>
      <c r="H50" t="s">
        <v>115</v>
      </c>
      <c r="I50" t="s">
        <v>121</v>
      </c>
      <c r="J50" t="s">
        <v>121</v>
      </c>
      <c r="K50" t="s">
        <v>121</v>
      </c>
      <c r="L50">
        <v>7.5978921044014096E-3</v>
      </c>
      <c r="M50">
        <v>7.5978921044014096E-3</v>
      </c>
    </row>
    <row r="51" spans="1:13">
      <c r="A51" t="s">
        <v>119</v>
      </c>
      <c r="B51" t="s">
        <v>106</v>
      </c>
      <c r="C51" t="s">
        <v>180</v>
      </c>
      <c r="D51" t="s">
        <v>162</v>
      </c>
      <c r="E51" t="s">
        <v>82</v>
      </c>
      <c r="F51" t="s">
        <v>153</v>
      </c>
      <c r="G51">
        <v>2018</v>
      </c>
      <c r="H51" t="s">
        <v>115</v>
      </c>
      <c r="I51" t="s">
        <v>121</v>
      </c>
      <c r="J51" t="s">
        <v>121</v>
      </c>
      <c r="K51" t="s">
        <v>121</v>
      </c>
      <c r="L51">
        <v>7.5978921044014096E-3</v>
      </c>
      <c r="M51">
        <v>7.5978921044014096E-3</v>
      </c>
    </row>
    <row r="52" spans="1:13">
      <c r="A52" t="s">
        <v>119</v>
      </c>
      <c r="B52" t="s">
        <v>106</v>
      </c>
      <c r="C52" t="s">
        <v>181</v>
      </c>
      <c r="D52" t="s">
        <v>96</v>
      </c>
      <c r="E52" t="s">
        <v>82</v>
      </c>
      <c r="F52" t="s">
        <v>153</v>
      </c>
      <c r="G52">
        <v>2018</v>
      </c>
      <c r="H52" t="s">
        <v>115</v>
      </c>
      <c r="I52" t="s">
        <v>121</v>
      </c>
      <c r="J52" t="s">
        <v>121</v>
      </c>
      <c r="K52" t="s">
        <v>121</v>
      </c>
      <c r="L52">
        <v>7.5978921044014096E-3</v>
      </c>
      <c r="M52">
        <v>7.5978921044014096E-3</v>
      </c>
    </row>
    <row r="53" spans="1:13">
      <c r="A53" t="s">
        <v>119</v>
      </c>
      <c r="B53" t="s">
        <v>106</v>
      </c>
      <c r="C53" t="s">
        <v>181</v>
      </c>
      <c r="D53" t="s">
        <v>162</v>
      </c>
      <c r="E53" t="s">
        <v>82</v>
      </c>
      <c r="F53" t="s">
        <v>153</v>
      </c>
      <c r="G53">
        <v>2018</v>
      </c>
      <c r="H53" t="s">
        <v>115</v>
      </c>
      <c r="I53" t="s">
        <v>121</v>
      </c>
      <c r="J53" t="s">
        <v>121</v>
      </c>
      <c r="K53" t="s">
        <v>121</v>
      </c>
      <c r="L53">
        <v>7.5978921044014096E-3</v>
      </c>
      <c r="M53">
        <v>7.5978921044014096E-3</v>
      </c>
    </row>
    <row r="54" spans="1:13">
      <c r="A54" t="s">
        <v>119</v>
      </c>
      <c r="B54" t="s">
        <v>106</v>
      </c>
      <c r="C54" t="s">
        <v>182</v>
      </c>
      <c r="D54" t="s">
        <v>96</v>
      </c>
      <c r="E54" t="s">
        <v>82</v>
      </c>
      <c r="F54" t="s">
        <v>153</v>
      </c>
      <c r="G54">
        <v>2018</v>
      </c>
      <c r="H54" t="s">
        <v>115</v>
      </c>
      <c r="I54" t="s">
        <v>121</v>
      </c>
      <c r="J54" t="s">
        <v>121</v>
      </c>
      <c r="K54" t="s">
        <v>121</v>
      </c>
      <c r="L54">
        <v>1.9679944818874001E-2</v>
      </c>
      <c r="M54">
        <v>1.9679944818874001E-2</v>
      </c>
    </row>
    <row r="55" spans="1:13">
      <c r="A55" t="s">
        <v>119</v>
      </c>
      <c r="B55" t="s">
        <v>106</v>
      </c>
      <c r="C55" t="s">
        <v>182</v>
      </c>
      <c r="D55" t="s">
        <v>162</v>
      </c>
      <c r="E55" t="s">
        <v>82</v>
      </c>
      <c r="F55" t="s">
        <v>153</v>
      </c>
      <c r="G55">
        <v>2018</v>
      </c>
      <c r="H55" t="s">
        <v>115</v>
      </c>
      <c r="I55" t="s">
        <v>121</v>
      </c>
      <c r="J55" t="s">
        <v>121</v>
      </c>
      <c r="K55" t="s">
        <v>121</v>
      </c>
      <c r="L55">
        <v>1.9679944818874001E-2</v>
      </c>
      <c r="M55">
        <v>1.9679944818874001E-2</v>
      </c>
    </row>
    <row r="56" spans="1:13">
      <c r="A56" t="s">
        <v>119</v>
      </c>
      <c r="B56" t="s">
        <v>106</v>
      </c>
      <c r="C56" t="s">
        <v>183</v>
      </c>
      <c r="D56" t="s">
        <v>96</v>
      </c>
      <c r="E56" t="s">
        <v>82</v>
      </c>
      <c r="F56" t="s">
        <v>153</v>
      </c>
      <c r="G56">
        <v>2018</v>
      </c>
      <c r="H56" t="s">
        <v>115</v>
      </c>
      <c r="I56" t="s">
        <v>121</v>
      </c>
      <c r="J56" t="s">
        <v>121</v>
      </c>
      <c r="K56" t="s">
        <v>121</v>
      </c>
      <c r="L56">
        <v>1.9679944818874001E-2</v>
      </c>
      <c r="M56">
        <v>1.9679944818874001E-2</v>
      </c>
    </row>
    <row r="57" spans="1:13">
      <c r="A57" t="s">
        <v>119</v>
      </c>
      <c r="B57" t="s">
        <v>106</v>
      </c>
      <c r="C57" t="s">
        <v>183</v>
      </c>
      <c r="D57" t="s">
        <v>162</v>
      </c>
      <c r="E57" t="s">
        <v>82</v>
      </c>
      <c r="F57" t="s">
        <v>153</v>
      </c>
      <c r="G57">
        <v>2018</v>
      </c>
      <c r="H57" t="s">
        <v>115</v>
      </c>
      <c r="I57" t="s">
        <v>121</v>
      </c>
      <c r="J57" t="s">
        <v>121</v>
      </c>
      <c r="K57" t="s">
        <v>121</v>
      </c>
      <c r="L57">
        <v>1.9679944818874001E-2</v>
      </c>
      <c r="M57">
        <v>1.9679944818874001E-2</v>
      </c>
    </row>
    <row r="58" spans="1:13">
      <c r="A58" t="s">
        <v>119</v>
      </c>
      <c r="B58" t="s">
        <v>106</v>
      </c>
      <c r="C58" t="s">
        <v>184</v>
      </c>
      <c r="D58" t="s">
        <v>96</v>
      </c>
      <c r="E58" t="s">
        <v>82</v>
      </c>
      <c r="F58" t="s">
        <v>153</v>
      </c>
      <c r="G58">
        <v>2018</v>
      </c>
      <c r="H58" t="s">
        <v>115</v>
      </c>
      <c r="I58" t="s">
        <v>121</v>
      </c>
      <c r="J58" t="s">
        <v>121</v>
      </c>
      <c r="K58" t="s">
        <v>121</v>
      </c>
      <c r="L58">
        <v>1.9679944818874001E-2</v>
      </c>
      <c r="M58">
        <v>1.9679944818874001E-2</v>
      </c>
    </row>
    <row r="59" spans="1:13">
      <c r="A59" t="s">
        <v>119</v>
      </c>
      <c r="B59" t="s">
        <v>106</v>
      </c>
      <c r="C59" t="s">
        <v>184</v>
      </c>
      <c r="D59" t="s">
        <v>162</v>
      </c>
      <c r="E59" t="s">
        <v>82</v>
      </c>
      <c r="F59" t="s">
        <v>153</v>
      </c>
      <c r="G59">
        <v>2018</v>
      </c>
      <c r="H59" t="s">
        <v>115</v>
      </c>
      <c r="I59" t="s">
        <v>121</v>
      </c>
      <c r="J59" t="s">
        <v>121</v>
      </c>
      <c r="K59" t="s">
        <v>121</v>
      </c>
      <c r="L59">
        <v>1.9679944818874001E-2</v>
      </c>
      <c r="M59">
        <v>1.9679944818874001E-2</v>
      </c>
    </row>
    <row r="60" spans="1:13">
      <c r="A60" t="s">
        <v>119</v>
      </c>
      <c r="B60" t="s">
        <v>106</v>
      </c>
      <c r="C60" t="s">
        <v>185</v>
      </c>
      <c r="D60" t="s">
        <v>96</v>
      </c>
      <c r="E60" t="s">
        <v>82</v>
      </c>
      <c r="F60" t="s">
        <v>153</v>
      </c>
      <c r="G60">
        <v>2018</v>
      </c>
      <c r="H60" t="s">
        <v>115</v>
      </c>
      <c r="I60" t="s">
        <v>121</v>
      </c>
      <c r="J60" t="s">
        <v>121</v>
      </c>
      <c r="K60" t="s">
        <v>121</v>
      </c>
      <c r="L60">
        <v>2.3397171732945601E-2</v>
      </c>
      <c r="M60">
        <v>2.3397171732945601E-2</v>
      </c>
    </row>
    <row r="61" spans="1:13">
      <c r="A61" t="s">
        <v>119</v>
      </c>
      <c r="B61" t="s">
        <v>106</v>
      </c>
      <c r="C61" t="s">
        <v>185</v>
      </c>
      <c r="D61" t="s">
        <v>162</v>
      </c>
      <c r="E61" t="s">
        <v>82</v>
      </c>
      <c r="F61" t="s">
        <v>153</v>
      </c>
      <c r="G61">
        <v>2018</v>
      </c>
      <c r="H61" t="s">
        <v>115</v>
      </c>
      <c r="I61" t="s">
        <v>121</v>
      </c>
      <c r="J61" t="s">
        <v>121</v>
      </c>
      <c r="K61" t="s">
        <v>121</v>
      </c>
      <c r="L61">
        <v>2.3397171732945601E-2</v>
      </c>
      <c r="M61">
        <v>2.3397171732945601E-2</v>
      </c>
    </row>
    <row r="62" spans="1:13">
      <c r="A62" t="s">
        <v>119</v>
      </c>
      <c r="B62" t="s">
        <v>106</v>
      </c>
      <c r="C62" t="s">
        <v>186</v>
      </c>
      <c r="D62" t="s">
        <v>96</v>
      </c>
      <c r="E62" t="s">
        <v>82</v>
      </c>
      <c r="F62" t="s">
        <v>153</v>
      </c>
      <c r="G62">
        <v>2018</v>
      </c>
      <c r="H62" t="s">
        <v>115</v>
      </c>
      <c r="I62" t="s">
        <v>121</v>
      </c>
      <c r="J62" t="s">
        <v>121</v>
      </c>
      <c r="K62" t="s">
        <v>121</v>
      </c>
      <c r="L62">
        <v>4.29559017447428E-2</v>
      </c>
      <c r="M62">
        <v>4.29559017447428E-2</v>
      </c>
    </row>
    <row r="63" spans="1:13">
      <c r="A63" t="s">
        <v>119</v>
      </c>
      <c r="B63" t="s">
        <v>106</v>
      </c>
      <c r="C63" t="s">
        <v>186</v>
      </c>
      <c r="D63" t="s">
        <v>162</v>
      </c>
      <c r="E63" t="s">
        <v>82</v>
      </c>
      <c r="F63" t="s">
        <v>153</v>
      </c>
      <c r="G63">
        <v>2018</v>
      </c>
      <c r="H63" t="s">
        <v>115</v>
      </c>
      <c r="I63" t="s">
        <v>121</v>
      </c>
      <c r="J63" t="s">
        <v>121</v>
      </c>
      <c r="K63" t="s">
        <v>121</v>
      </c>
      <c r="L63">
        <v>4.29559017447428E-2</v>
      </c>
      <c r="M63">
        <v>4.29559017447428E-2</v>
      </c>
    </row>
    <row r="64" spans="1:13">
      <c r="A64" t="s">
        <v>119</v>
      </c>
      <c r="B64" t="s">
        <v>106</v>
      </c>
      <c r="C64" t="s">
        <v>187</v>
      </c>
      <c r="D64" t="s">
        <v>97</v>
      </c>
      <c r="E64" t="s">
        <v>82</v>
      </c>
      <c r="F64" t="s">
        <v>153</v>
      </c>
      <c r="G64">
        <v>2018</v>
      </c>
      <c r="H64" t="s">
        <v>115</v>
      </c>
      <c r="I64" t="s">
        <v>121</v>
      </c>
      <c r="J64" t="s">
        <v>121</v>
      </c>
      <c r="K64" t="s">
        <v>121</v>
      </c>
      <c r="L64">
        <v>2.7471447517498498E-2</v>
      </c>
      <c r="M64">
        <v>2.7471447517498498E-2</v>
      </c>
    </row>
    <row r="65" spans="1:13">
      <c r="A65" t="s">
        <v>119</v>
      </c>
      <c r="B65" t="s">
        <v>106</v>
      </c>
      <c r="C65" t="s">
        <v>187</v>
      </c>
      <c r="D65" t="s">
        <v>188</v>
      </c>
      <c r="E65" t="s">
        <v>82</v>
      </c>
      <c r="F65" t="s">
        <v>153</v>
      </c>
      <c r="G65">
        <v>2018</v>
      </c>
      <c r="H65" t="s">
        <v>115</v>
      </c>
      <c r="I65" t="s">
        <v>121</v>
      </c>
      <c r="J65" t="s">
        <v>121</v>
      </c>
      <c r="K65" t="s">
        <v>121</v>
      </c>
      <c r="L65">
        <v>2.7471447517498498E-2</v>
      </c>
      <c r="M65">
        <v>2.7471447517498498E-2</v>
      </c>
    </row>
    <row r="66" spans="1:13">
      <c r="A66" t="s">
        <v>119</v>
      </c>
      <c r="B66" t="s">
        <v>106</v>
      </c>
      <c r="C66" t="s">
        <v>189</v>
      </c>
      <c r="D66" t="s">
        <v>97</v>
      </c>
      <c r="E66" t="s">
        <v>82</v>
      </c>
      <c r="F66" t="s">
        <v>153</v>
      </c>
      <c r="G66">
        <v>2018</v>
      </c>
      <c r="H66" t="s">
        <v>115</v>
      </c>
      <c r="I66" t="s">
        <v>121</v>
      </c>
      <c r="J66" t="s">
        <v>121</v>
      </c>
      <c r="K66" t="s">
        <v>121</v>
      </c>
      <c r="L66">
        <v>2.7471447517498498E-2</v>
      </c>
      <c r="M66">
        <v>2.7471447517498498E-2</v>
      </c>
    </row>
    <row r="67" spans="1:13">
      <c r="A67" t="s">
        <v>119</v>
      </c>
      <c r="B67" t="s">
        <v>106</v>
      </c>
      <c r="C67" t="s">
        <v>189</v>
      </c>
      <c r="D67" t="s">
        <v>188</v>
      </c>
      <c r="E67" t="s">
        <v>82</v>
      </c>
      <c r="F67" t="s">
        <v>153</v>
      </c>
      <c r="G67">
        <v>2018</v>
      </c>
      <c r="H67" t="s">
        <v>115</v>
      </c>
      <c r="I67" t="s">
        <v>121</v>
      </c>
      <c r="J67" t="s">
        <v>121</v>
      </c>
      <c r="K67" t="s">
        <v>121</v>
      </c>
      <c r="L67">
        <v>2.7471447517498498E-2</v>
      </c>
      <c r="M67">
        <v>2.7471447517498498E-2</v>
      </c>
    </row>
    <row r="68" spans="1:13">
      <c r="A68" t="s">
        <v>119</v>
      </c>
      <c r="B68" t="s">
        <v>106</v>
      </c>
      <c r="C68" t="s">
        <v>190</v>
      </c>
      <c r="D68" t="s">
        <v>97</v>
      </c>
      <c r="E68" t="s">
        <v>82</v>
      </c>
      <c r="F68" t="s">
        <v>153</v>
      </c>
      <c r="G68">
        <v>2018</v>
      </c>
      <c r="H68" t="s">
        <v>115</v>
      </c>
      <c r="I68" t="s">
        <v>121</v>
      </c>
      <c r="J68" t="s">
        <v>121</v>
      </c>
      <c r="K68" t="s">
        <v>121</v>
      </c>
      <c r="L68">
        <v>2.4447220258868901E-2</v>
      </c>
      <c r="M68">
        <v>2.4447220258868901E-2</v>
      </c>
    </row>
    <row r="69" spans="1:13">
      <c r="A69" t="s">
        <v>119</v>
      </c>
      <c r="B69" t="s">
        <v>106</v>
      </c>
      <c r="C69" t="s">
        <v>190</v>
      </c>
      <c r="D69" t="s">
        <v>188</v>
      </c>
      <c r="E69" t="s">
        <v>82</v>
      </c>
      <c r="F69" t="s">
        <v>153</v>
      </c>
      <c r="G69">
        <v>2018</v>
      </c>
      <c r="H69" t="s">
        <v>115</v>
      </c>
      <c r="I69" t="s">
        <v>121</v>
      </c>
      <c r="J69" t="s">
        <v>121</v>
      </c>
      <c r="K69" t="s">
        <v>121</v>
      </c>
      <c r="L69">
        <v>2.4447220258868901E-2</v>
      </c>
      <c r="M69">
        <v>2.4447220258868901E-2</v>
      </c>
    </row>
    <row r="70" spans="1:13">
      <c r="A70" t="s">
        <v>119</v>
      </c>
      <c r="B70" t="s">
        <v>106</v>
      </c>
      <c r="C70" t="s">
        <v>191</v>
      </c>
      <c r="D70" t="s">
        <v>97</v>
      </c>
      <c r="E70" t="s">
        <v>82</v>
      </c>
      <c r="F70" t="s">
        <v>153</v>
      </c>
      <c r="G70">
        <v>2018</v>
      </c>
      <c r="H70" t="s">
        <v>115</v>
      </c>
      <c r="I70" t="s">
        <v>121</v>
      </c>
      <c r="J70" t="s">
        <v>121</v>
      </c>
      <c r="K70" t="s">
        <v>121</v>
      </c>
      <c r="L70">
        <v>2.4447220258868901E-2</v>
      </c>
      <c r="M70">
        <v>2.4447220258868901E-2</v>
      </c>
    </row>
    <row r="71" spans="1:13">
      <c r="A71" t="s">
        <v>119</v>
      </c>
      <c r="B71" t="s">
        <v>106</v>
      </c>
      <c r="C71" t="s">
        <v>191</v>
      </c>
      <c r="D71" t="s">
        <v>188</v>
      </c>
      <c r="E71" t="s">
        <v>82</v>
      </c>
      <c r="F71" t="s">
        <v>153</v>
      </c>
      <c r="G71">
        <v>2018</v>
      </c>
      <c r="H71" t="s">
        <v>115</v>
      </c>
      <c r="I71" t="s">
        <v>121</v>
      </c>
      <c r="J71" t="s">
        <v>121</v>
      </c>
      <c r="K71" t="s">
        <v>121</v>
      </c>
      <c r="L71">
        <v>2.4447220258868901E-2</v>
      </c>
      <c r="M71">
        <v>2.4447220258868901E-2</v>
      </c>
    </row>
    <row r="72" spans="1:13">
      <c r="A72" t="s">
        <v>119</v>
      </c>
      <c r="B72" t="s">
        <v>106</v>
      </c>
      <c r="C72" t="s">
        <v>192</v>
      </c>
      <c r="D72" t="s">
        <v>97</v>
      </c>
      <c r="E72" t="s">
        <v>82</v>
      </c>
      <c r="F72" t="s">
        <v>153</v>
      </c>
      <c r="G72">
        <v>2018</v>
      </c>
      <c r="H72" t="s">
        <v>115</v>
      </c>
      <c r="I72" t="s">
        <v>121</v>
      </c>
      <c r="J72" t="s">
        <v>121</v>
      </c>
      <c r="K72" t="s">
        <v>121</v>
      </c>
      <c r="L72">
        <v>2.4447220258868901E-2</v>
      </c>
      <c r="M72">
        <v>2.4447220258868901E-2</v>
      </c>
    </row>
    <row r="73" spans="1:13">
      <c r="A73" t="s">
        <v>119</v>
      </c>
      <c r="B73" t="s">
        <v>106</v>
      </c>
      <c r="C73" t="s">
        <v>192</v>
      </c>
      <c r="D73" t="s">
        <v>188</v>
      </c>
      <c r="E73" t="s">
        <v>82</v>
      </c>
      <c r="F73" t="s">
        <v>153</v>
      </c>
      <c r="G73">
        <v>2018</v>
      </c>
      <c r="H73" t="s">
        <v>115</v>
      </c>
      <c r="I73" t="s">
        <v>121</v>
      </c>
      <c r="J73" t="s">
        <v>121</v>
      </c>
      <c r="K73" t="s">
        <v>121</v>
      </c>
      <c r="L73">
        <v>2.4447220258868901E-2</v>
      </c>
      <c r="M73">
        <v>2.4447220258868901E-2</v>
      </c>
    </row>
    <row r="74" spans="1:13">
      <c r="A74" t="s">
        <v>119</v>
      </c>
      <c r="B74" t="s">
        <v>106</v>
      </c>
      <c r="C74" t="s">
        <v>193</v>
      </c>
      <c r="D74" t="s">
        <v>97</v>
      </c>
      <c r="E74" t="s">
        <v>82</v>
      </c>
      <c r="F74" t="s">
        <v>153</v>
      </c>
      <c r="G74">
        <v>2018</v>
      </c>
      <c r="H74" t="s">
        <v>115</v>
      </c>
      <c r="I74" t="s">
        <v>121</v>
      </c>
      <c r="J74" t="s">
        <v>121</v>
      </c>
      <c r="K74" t="s">
        <v>121</v>
      </c>
      <c r="L74">
        <v>2.4447220258868901E-2</v>
      </c>
      <c r="M74">
        <v>2.4447220258868901E-2</v>
      </c>
    </row>
    <row r="75" spans="1:13">
      <c r="A75" t="s">
        <v>119</v>
      </c>
      <c r="B75" t="s">
        <v>106</v>
      </c>
      <c r="C75" t="s">
        <v>193</v>
      </c>
      <c r="D75" t="s">
        <v>188</v>
      </c>
      <c r="E75" t="s">
        <v>82</v>
      </c>
      <c r="F75" t="s">
        <v>153</v>
      </c>
      <c r="G75">
        <v>2018</v>
      </c>
      <c r="H75" t="s">
        <v>115</v>
      </c>
      <c r="I75" t="s">
        <v>121</v>
      </c>
      <c r="J75" t="s">
        <v>121</v>
      </c>
      <c r="K75" t="s">
        <v>121</v>
      </c>
      <c r="L75">
        <v>2.4447220258868901E-2</v>
      </c>
      <c r="M75">
        <v>2.4447220258868901E-2</v>
      </c>
    </row>
    <row r="76" spans="1:13">
      <c r="A76" t="s">
        <v>119</v>
      </c>
      <c r="B76" t="s">
        <v>106</v>
      </c>
      <c r="C76" t="s">
        <v>194</v>
      </c>
      <c r="D76" t="s">
        <v>97</v>
      </c>
      <c r="E76" t="s">
        <v>82</v>
      </c>
      <c r="F76" t="s">
        <v>153</v>
      </c>
      <c r="G76">
        <v>2018</v>
      </c>
      <c r="H76" t="s">
        <v>115</v>
      </c>
      <c r="I76" t="s">
        <v>121</v>
      </c>
      <c r="J76" t="s">
        <v>121</v>
      </c>
      <c r="K76" t="s">
        <v>121</v>
      </c>
      <c r="L76">
        <v>2.4447220258868901E-2</v>
      </c>
      <c r="M76">
        <v>2.4447220258868901E-2</v>
      </c>
    </row>
    <row r="77" spans="1:13">
      <c r="A77" t="s">
        <v>119</v>
      </c>
      <c r="B77" t="s">
        <v>106</v>
      </c>
      <c r="C77" t="s">
        <v>194</v>
      </c>
      <c r="D77" t="s">
        <v>188</v>
      </c>
      <c r="E77" t="s">
        <v>82</v>
      </c>
      <c r="F77" t="s">
        <v>153</v>
      </c>
      <c r="G77">
        <v>2018</v>
      </c>
      <c r="H77" t="s">
        <v>115</v>
      </c>
      <c r="I77" t="s">
        <v>121</v>
      </c>
      <c r="J77" t="s">
        <v>121</v>
      </c>
      <c r="K77" t="s">
        <v>121</v>
      </c>
      <c r="L77">
        <v>2.4447220258868901E-2</v>
      </c>
      <c r="M77">
        <v>2.4447220258868901E-2</v>
      </c>
    </row>
    <row r="78" spans="1:13">
      <c r="A78" t="s">
        <v>119</v>
      </c>
      <c r="B78" t="s">
        <v>106</v>
      </c>
      <c r="C78" t="s">
        <v>195</v>
      </c>
      <c r="D78" t="s">
        <v>97</v>
      </c>
      <c r="E78" t="s">
        <v>82</v>
      </c>
      <c r="F78" t="s">
        <v>153</v>
      </c>
      <c r="G78">
        <v>2018</v>
      </c>
      <c r="H78" t="s">
        <v>115</v>
      </c>
      <c r="I78" t="s">
        <v>121</v>
      </c>
      <c r="J78" t="s">
        <v>121</v>
      </c>
      <c r="K78" t="s">
        <v>121</v>
      </c>
      <c r="L78">
        <v>2.4447220258868901E-2</v>
      </c>
      <c r="M78">
        <v>2.4447220258868901E-2</v>
      </c>
    </row>
    <row r="79" spans="1:13">
      <c r="A79" t="s">
        <v>119</v>
      </c>
      <c r="B79" t="s">
        <v>106</v>
      </c>
      <c r="C79" t="s">
        <v>195</v>
      </c>
      <c r="D79" t="s">
        <v>188</v>
      </c>
      <c r="E79" t="s">
        <v>82</v>
      </c>
      <c r="F79" t="s">
        <v>153</v>
      </c>
      <c r="G79">
        <v>2018</v>
      </c>
      <c r="H79" t="s">
        <v>115</v>
      </c>
      <c r="I79" t="s">
        <v>121</v>
      </c>
      <c r="J79" t="s">
        <v>121</v>
      </c>
      <c r="K79" t="s">
        <v>121</v>
      </c>
      <c r="L79">
        <v>2.4447220258868901E-2</v>
      </c>
      <c r="M79">
        <v>2.4447220258868901E-2</v>
      </c>
    </row>
    <row r="80" spans="1:13">
      <c r="A80" t="s">
        <v>119</v>
      </c>
      <c r="B80" t="s">
        <v>106</v>
      </c>
      <c r="C80" t="s">
        <v>196</v>
      </c>
      <c r="D80" t="s">
        <v>97</v>
      </c>
      <c r="E80" t="s">
        <v>82</v>
      </c>
      <c r="F80" t="s">
        <v>153</v>
      </c>
      <c r="G80">
        <v>2018</v>
      </c>
      <c r="H80" t="s">
        <v>115</v>
      </c>
      <c r="I80" t="s">
        <v>121</v>
      </c>
      <c r="J80" t="s">
        <v>121</v>
      </c>
      <c r="K80" t="s">
        <v>121</v>
      </c>
      <c r="L80">
        <v>9.5642043609248301E-2</v>
      </c>
      <c r="M80">
        <v>9.5642043609248301E-2</v>
      </c>
    </row>
    <row r="81" spans="1:13">
      <c r="A81" t="s">
        <v>119</v>
      </c>
      <c r="B81" t="s">
        <v>106</v>
      </c>
      <c r="C81" t="s">
        <v>196</v>
      </c>
      <c r="D81" t="s">
        <v>188</v>
      </c>
      <c r="E81" t="s">
        <v>82</v>
      </c>
      <c r="F81" t="s">
        <v>153</v>
      </c>
      <c r="G81">
        <v>2018</v>
      </c>
      <c r="H81" t="s">
        <v>115</v>
      </c>
      <c r="I81" t="s">
        <v>121</v>
      </c>
      <c r="J81" t="s">
        <v>121</v>
      </c>
      <c r="K81" t="s">
        <v>121</v>
      </c>
      <c r="L81">
        <v>9.5642043609248301E-2</v>
      </c>
      <c r="M81">
        <v>9.5642043609248301E-2</v>
      </c>
    </row>
    <row r="82" spans="1:13">
      <c r="A82" t="s">
        <v>119</v>
      </c>
      <c r="B82" t="s">
        <v>106</v>
      </c>
      <c r="C82" t="s">
        <v>197</v>
      </c>
      <c r="D82" t="s">
        <v>97</v>
      </c>
      <c r="E82" t="s">
        <v>82</v>
      </c>
      <c r="F82" t="s">
        <v>153</v>
      </c>
      <c r="G82">
        <v>2018</v>
      </c>
      <c r="H82" t="s">
        <v>115</v>
      </c>
      <c r="I82" t="s">
        <v>121</v>
      </c>
      <c r="J82" t="s">
        <v>121</v>
      </c>
      <c r="K82" t="s">
        <v>121</v>
      </c>
      <c r="L82">
        <v>9.5642043609248301E-2</v>
      </c>
      <c r="M82">
        <v>9.5642043609248301E-2</v>
      </c>
    </row>
    <row r="83" spans="1:13">
      <c r="A83" t="s">
        <v>119</v>
      </c>
      <c r="B83" t="s">
        <v>106</v>
      </c>
      <c r="C83" t="s">
        <v>197</v>
      </c>
      <c r="D83" t="s">
        <v>188</v>
      </c>
      <c r="E83" t="s">
        <v>82</v>
      </c>
      <c r="F83" t="s">
        <v>153</v>
      </c>
      <c r="G83">
        <v>2018</v>
      </c>
      <c r="H83" t="s">
        <v>115</v>
      </c>
      <c r="I83" t="s">
        <v>121</v>
      </c>
      <c r="J83" t="s">
        <v>121</v>
      </c>
      <c r="K83" t="s">
        <v>121</v>
      </c>
      <c r="L83">
        <v>9.5642043609248301E-2</v>
      </c>
      <c r="M83">
        <v>9.5642043609248301E-2</v>
      </c>
    </row>
    <row r="84" spans="1:13">
      <c r="A84" t="s">
        <v>119</v>
      </c>
      <c r="B84" t="s">
        <v>106</v>
      </c>
      <c r="C84" t="s">
        <v>198</v>
      </c>
      <c r="D84" t="s">
        <v>97</v>
      </c>
      <c r="E84" t="s">
        <v>82</v>
      </c>
      <c r="F84" t="s">
        <v>153</v>
      </c>
      <c r="G84">
        <v>2018</v>
      </c>
      <c r="H84" t="s">
        <v>115</v>
      </c>
      <c r="I84" t="s">
        <v>121</v>
      </c>
      <c r="J84" t="s">
        <v>121</v>
      </c>
      <c r="K84" t="s">
        <v>121</v>
      </c>
      <c r="L84">
        <v>3.0079476421251201E-2</v>
      </c>
      <c r="M84">
        <v>3.0079476421251201E-2</v>
      </c>
    </row>
    <row r="85" spans="1:13">
      <c r="A85" t="s">
        <v>119</v>
      </c>
      <c r="B85" t="s">
        <v>106</v>
      </c>
      <c r="C85" t="s">
        <v>198</v>
      </c>
      <c r="D85" t="s">
        <v>188</v>
      </c>
      <c r="E85" t="s">
        <v>82</v>
      </c>
      <c r="F85" t="s">
        <v>153</v>
      </c>
      <c r="G85">
        <v>2018</v>
      </c>
      <c r="H85" t="s">
        <v>115</v>
      </c>
      <c r="I85" t="s">
        <v>121</v>
      </c>
      <c r="J85" t="s">
        <v>121</v>
      </c>
      <c r="K85" t="s">
        <v>121</v>
      </c>
      <c r="L85">
        <v>3.0079476421251201E-2</v>
      </c>
      <c r="M85">
        <v>3.0079476421251201E-2</v>
      </c>
    </row>
    <row r="86" spans="1:13">
      <c r="A86" t="s">
        <v>119</v>
      </c>
      <c r="B86" t="s">
        <v>106</v>
      </c>
      <c r="C86" t="s">
        <v>199</v>
      </c>
      <c r="D86" t="s">
        <v>97</v>
      </c>
      <c r="E86" t="s">
        <v>82</v>
      </c>
      <c r="F86" t="s">
        <v>153</v>
      </c>
      <c r="G86">
        <v>2018</v>
      </c>
      <c r="H86" t="s">
        <v>115</v>
      </c>
      <c r="I86" t="s">
        <v>121</v>
      </c>
      <c r="J86" t="s">
        <v>121</v>
      </c>
      <c r="K86" t="s">
        <v>121</v>
      </c>
      <c r="L86">
        <v>3.0079476421251201E-2</v>
      </c>
      <c r="M86">
        <v>3.0079476421251201E-2</v>
      </c>
    </row>
    <row r="87" spans="1:13">
      <c r="A87" t="s">
        <v>119</v>
      </c>
      <c r="B87" t="s">
        <v>106</v>
      </c>
      <c r="C87" t="s">
        <v>199</v>
      </c>
      <c r="D87" t="s">
        <v>188</v>
      </c>
      <c r="E87" t="s">
        <v>82</v>
      </c>
      <c r="F87" t="s">
        <v>153</v>
      </c>
      <c r="G87">
        <v>2018</v>
      </c>
      <c r="H87" t="s">
        <v>115</v>
      </c>
      <c r="I87" t="s">
        <v>121</v>
      </c>
      <c r="J87" t="s">
        <v>121</v>
      </c>
      <c r="K87" t="s">
        <v>121</v>
      </c>
      <c r="L87">
        <v>3.0079476421251201E-2</v>
      </c>
      <c r="M87">
        <v>3.0079476421251201E-2</v>
      </c>
    </row>
    <row r="88" spans="1:13">
      <c r="A88" t="s">
        <v>119</v>
      </c>
      <c r="B88" t="s">
        <v>106</v>
      </c>
      <c r="C88" t="s">
        <v>200</v>
      </c>
      <c r="D88" t="s">
        <v>97</v>
      </c>
      <c r="E88" t="s">
        <v>82</v>
      </c>
      <c r="F88" t="s">
        <v>153</v>
      </c>
      <c r="G88">
        <v>2018</v>
      </c>
      <c r="H88" t="s">
        <v>115</v>
      </c>
      <c r="I88" t="s">
        <v>121</v>
      </c>
      <c r="J88" t="s">
        <v>121</v>
      </c>
      <c r="K88" t="s">
        <v>121</v>
      </c>
      <c r="L88">
        <v>3.0079476421251201E-2</v>
      </c>
      <c r="M88">
        <v>3.0079476421251201E-2</v>
      </c>
    </row>
    <row r="89" spans="1:13">
      <c r="A89" t="s">
        <v>119</v>
      </c>
      <c r="B89" t="s">
        <v>106</v>
      </c>
      <c r="C89" t="s">
        <v>200</v>
      </c>
      <c r="D89" t="s">
        <v>188</v>
      </c>
      <c r="E89" t="s">
        <v>82</v>
      </c>
      <c r="F89" t="s">
        <v>153</v>
      </c>
      <c r="G89">
        <v>2018</v>
      </c>
      <c r="H89" t="s">
        <v>115</v>
      </c>
      <c r="I89" t="s">
        <v>121</v>
      </c>
      <c r="J89" t="s">
        <v>121</v>
      </c>
      <c r="K89" t="s">
        <v>121</v>
      </c>
      <c r="L89">
        <v>3.0079476421251201E-2</v>
      </c>
      <c r="M89">
        <v>3.0079476421251201E-2</v>
      </c>
    </row>
    <row r="90" spans="1:13">
      <c r="A90" t="s">
        <v>119</v>
      </c>
      <c r="B90" t="s">
        <v>106</v>
      </c>
      <c r="C90" t="s">
        <v>201</v>
      </c>
      <c r="D90" t="s">
        <v>97</v>
      </c>
      <c r="E90" t="s">
        <v>82</v>
      </c>
      <c r="F90" t="s">
        <v>153</v>
      </c>
      <c r="G90">
        <v>2018</v>
      </c>
      <c r="H90" t="s">
        <v>115</v>
      </c>
      <c r="I90" t="s">
        <v>121</v>
      </c>
      <c r="J90" t="s">
        <v>121</v>
      </c>
      <c r="K90" t="s">
        <v>121</v>
      </c>
      <c r="L90">
        <v>4.21939695625516E-2</v>
      </c>
      <c r="M90">
        <v>4.21939695625516E-2</v>
      </c>
    </row>
    <row r="91" spans="1:13">
      <c r="A91" t="s">
        <v>119</v>
      </c>
      <c r="B91" t="s">
        <v>106</v>
      </c>
      <c r="C91" t="s">
        <v>201</v>
      </c>
      <c r="D91" t="s">
        <v>188</v>
      </c>
      <c r="E91" t="s">
        <v>82</v>
      </c>
      <c r="F91" t="s">
        <v>153</v>
      </c>
      <c r="G91">
        <v>2018</v>
      </c>
      <c r="H91" t="s">
        <v>115</v>
      </c>
      <c r="I91" t="s">
        <v>121</v>
      </c>
      <c r="J91" t="s">
        <v>121</v>
      </c>
      <c r="K91" t="s">
        <v>121</v>
      </c>
      <c r="L91">
        <v>4.21939695625516E-2</v>
      </c>
      <c r="M91">
        <v>4.21939695625516E-2</v>
      </c>
    </row>
    <row r="92" spans="1:13">
      <c r="A92" t="s">
        <v>119</v>
      </c>
      <c r="B92" t="s">
        <v>106</v>
      </c>
      <c r="C92" t="s">
        <v>202</v>
      </c>
      <c r="D92" t="s">
        <v>97</v>
      </c>
      <c r="E92" t="s">
        <v>82</v>
      </c>
      <c r="F92" t="s">
        <v>153</v>
      </c>
      <c r="G92">
        <v>2018</v>
      </c>
      <c r="H92" t="s">
        <v>115</v>
      </c>
      <c r="I92" t="s">
        <v>121</v>
      </c>
      <c r="J92" t="s">
        <v>121</v>
      </c>
      <c r="K92" t="s">
        <v>121</v>
      </c>
      <c r="L92">
        <v>5.2867897077308497E-2</v>
      </c>
      <c r="M92">
        <v>5.2867897077308497E-2</v>
      </c>
    </row>
    <row r="93" spans="1:13">
      <c r="A93" t="s">
        <v>119</v>
      </c>
      <c r="B93" t="s">
        <v>106</v>
      </c>
      <c r="C93" t="s">
        <v>202</v>
      </c>
      <c r="D93" t="s">
        <v>188</v>
      </c>
      <c r="E93" t="s">
        <v>82</v>
      </c>
      <c r="F93" t="s">
        <v>153</v>
      </c>
      <c r="G93">
        <v>2018</v>
      </c>
      <c r="H93" t="s">
        <v>115</v>
      </c>
      <c r="I93" t="s">
        <v>121</v>
      </c>
      <c r="J93" t="s">
        <v>121</v>
      </c>
      <c r="K93" t="s">
        <v>121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105</v>
      </c>
      <c r="C2" t="s">
        <v>120</v>
      </c>
      <c r="D2" t="s">
        <v>121</v>
      </c>
      <c r="E2" t="s">
        <v>82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1.91859640129881E-2</v>
      </c>
      <c r="M2">
        <v>1.91859640129881E-2</v>
      </c>
    </row>
    <row r="3" spans="1:13">
      <c r="A3" t="s">
        <v>119</v>
      </c>
      <c r="B3" t="s">
        <v>105</v>
      </c>
      <c r="C3" t="s">
        <v>122</v>
      </c>
      <c r="D3" t="s">
        <v>121</v>
      </c>
      <c r="E3" t="s">
        <v>82</v>
      </c>
      <c r="F3" t="s">
        <v>121</v>
      </c>
      <c r="G3">
        <v>2018</v>
      </c>
      <c r="H3" t="s">
        <v>121</v>
      </c>
      <c r="I3" t="s">
        <v>121</v>
      </c>
      <c r="J3" t="s">
        <v>121</v>
      </c>
      <c r="K3" t="s">
        <v>121</v>
      </c>
      <c r="L3">
        <v>1.91859640129881E-2</v>
      </c>
      <c r="M3">
        <v>1.91859640129881E-2</v>
      </c>
    </row>
    <row r="4" spans="1:13">
      <c r="A4" t="s">
        <v>119</v>
      </c>
      <c r="B4" t="s">
        <v>105</v>
      </c>
      <c r="C4" t="s">
        <v>123</v>
      </c>
      <c r="D4" t="s">
        <v>121</v>
      </c>
      <c r="E4" t="s">
        <v>82</v>
      </c>
      <c r="F4" t="s">
        <v>121</v>
      </c>
      <c r="G4">
        <v>2018</v>
      </c>
      <c r="H4" t="s">
        <v>121</v>
      </c>
      <c r="I4" t="s">
        <v>121</v>
      </c>
      <c r="J4" t="s">
        <v>121</v>
      </c>
      <c r="K4" t="s">
        <v>121</v>
      </c>
      <c r="L4">
        <v>1.91859640129881E-2</v>
      </c>
      <c r="M4">
        <v>1.91859640129881E-2</v>
      </c>
    </row>
    <row r="5" spans="1:13">
      <c r="A5" t="s">
        <v>119</v>
      </c>
      <c r="B5" t="s">
        <v>105</v>
      </c>
      <c r="C5" t="s">
        <v>124</v>
      </c>
      <c r="D5" t="s">
        <v>121</v>
      </c>
      <c r="E5" t="s">
        <v>82</v>
      </c>
      <c r="F5" t="s">
        <v>121</v>
      </c>
      <c r="G5">
        <v>2018</v>
      </c>
      <c r="H5" t="s">
        <v>121</v>
      </c>
      <c r="I5" t="s">
        <v>121</v>
      </c>
      <c r="J5" t="s">
        <v>121</v>
      </c>
      <c r="K5" t="s">
        <v>121</v>
      </c>
      <c r="L5">
        <v>1.91859640129881E-2</v>
      </c>
      <c r="M5">
        <v>1.91859640129881E-2</v>
      </c>
    </row>
    <row r="6" spans="1:13">
      <c r="A6" t="s">
        <v>119</v>
      </c>
      <c r="B6" t="s">
        <v>105</v>
      </c>
      <c r="C6" t="s">
        <v>125</v>
      </c>
      <c r="D6" t="s">
        <v>121</v>
      </c>
      <c r="E6" t="s">
        <v>82</v>
      </c>
      <c r="F6" t="s">
        <v>121</v>
      </c>
      <c r="G6">
        <v>2018</v>
      </c>
      <c r="H6" t="s">
        <v>121</v>
      </c>
      <c r="I6" t="s">
        <v>121</v>
      </c>
      <c r="J6" t="s">
        <v>121</v>
      </c>
      <c r="K6" t="s">
        <v>121</v>
      </c>
      <c r="L6">
        <v>1.18590868367296E-2</v>
      </c>
      <c r="M6">
        <v>1.18590868367296E-2</v>
      </c>
    </row>
    <row r="7" spans="1:13">
      <c r="A7" t="s">
        <v>119</v>
      </c>
      <c r="B7" t="s">
        <v>105</v>
      </c>
      <c r="C7" t="s">
        <v>126</v>
      </c>
      <c r="D7" t="s">
        <v>121</v>
      </c>
      <c r="E7" t="s">
        <v>82</v>
      </c>
      <c r="F7" t="s">
        <v>121</v>
      </c>
      <c r="G7">
        <v>2018</v>
      </c>
      <c r="H7" t="s">
        <v>121</v>
      </c>
      <c r="I7" t="s">
        <v>121</v>
      </c>
      <c r="J7" t="s">
        <v>121</v>
      </c>
      <c r="K7" t="s">
        <v>121</v>
      </c>
      <c r="L7">
        <v>3.7359826231663999E-2</v>
      </c>
      <c r="M7">
        <v>3.7359826231663999E-2</v>
      </c>
    </row>
    <row r="8" spans="1:13">
      <c r="A8" t="s">
        <v>119</v>
      </c>
      <c r="B8" t="s">
        <v>105</v>
      </c>
      <c r="C8" t="s">
        <v>127</v>
      </c>
      <c r="D8" t="s">
        <v>121</v>
      </c>
      <c r="E8" t="s">
        <v>82</v>
      </c>
      <c r="F8" t="s">
        <v>121</v>
      </c>
      <c r="G8">
        <v>2018</v>
      </c>
      <c r="H8" t="s">
        <v>121</v>
      </c>
      <c r="I8" t="s">
        <v>121</v>
      </c>
      <c r="J8" t="s">
        <v>121</v>
      </c>
      <c r="K8" t="s">
        <v>121</v>
      </c>
      <c r="L8">
        <v>2.3078593190679501E-2</v>
      </c>
      <c r="M8">
        <v>2.3078593190679501E-2</v>
      </c>
    </row>
    <row r="9" spans="1:13">
      <c r="A9" t="s">
        <v>119</v>
      </c>
      <c r="B9" t="s">
        <v>105</v>
      </c>
      <c r="C9" t="s">
        <v>128</v>
      </c>
      <c r="D9" t="s">
        <v>121</v>
      </c>
      <c r="E9" t="s">
        <v>82</v>
      </c>
      <c r="F9" t="s">
        <v>121</v>
      </c>
      <c r="G9">
        <v>2018</v>
      </c>
      <c r="H9" t="s">
        <v>121</v>
      </c>
      <c r="I9" t="s">
        <v>121</v>
      </c>
      <c r="J9" t="s">
        <v>121</v>
      </c>
      <c r="K9" t="s">
        <v>121</v>
      </c>
      <c r="L9">
        <v>1.7647904805808901E-2</v>
      </c>
      <c r="M9">
        <v>1.7647904805808901E-2</v>
      </c>
    </row>
    <row r="10" spans="1:13">
      <c r="A10" t="s">
        <v>119</v>
      </c>
      <c r="B10" t="s">
        <v>105</v>
      </c>
      <c r="C10" t="s">
        <v>129</v>
      </c>
      <c r="D10" t="s">
        <v>121</v>
      </c>
      <c r="E10" t="s">
        <v>82</v>
      </c>
      <c r="F10" t="s">
        <v>121</v>
      </c>
      <c r="G10">
        <v>2018</v>
      </c>
      <c r="H10" t="s">
        <v>121</v>
      </c>
      <c r="I10" t="s">
        <v>121</v>
      </c>
      <c r="J10" t="s">
        <v>121</v>
      </c>
      <c r="K10" t="s">
        <v>121</v>
      </c>
      <c r="L10">
        <v>2.4653262579847901E-2</v>
      </c>
      <c r="M10">
        <v>2.4653262579847901E-2</v>
      </c>
    </row>
    <row r="11" spans="1:13">
      <c r="A11" t="s">
        <v>119</v>
      </c>
      <c r="B11" t="s">
        <v>105</v>
      </c>
      <c r="C11" t="s">
        <v>130</v>
      </c>
      <c r="D11" t="s">
        <v>121</v>
      </c>
      <c r="E11" t="s">
        <v>82</v>
      </c>
      <c r="F11" t="s">
        <v>121</v>
      </c>
      <c r="G11">
        <v>2018</v>
      </c>
      <c r="H11" t="s">
        <v>121</v>
      </c>
      <c r="I11" t="s">
        <v>121</v>
      </c>
      <c r="J11" t="s">
        <v>121</v>
      </c>
      <c r="K11" t="s">
        <v>121</v>
      </c>
      <c r="L11">
        <v>2.4653262579847901E-2</v>
      </c>
      <c r="M11">
        <v>2.4653262579847901E-2</v>
      </c>
    </row>
    <row r="12" spans="1:13">
      <c r="A12" t="s">
        <v>119</v>
      </c>
      <c r="B12" t="s">
        <v>105</v>
      </c>
      <c r="C12" t="s">
        <v>131</v>
      </c>
      <c r="D12" t="s">
        <v>121</v>
      </c>
      <c r="E12" t="s">
        <v>82</v>
      </c>
      <c r="F12" t="s">
        <v>121</v>
      </c>
      <c r="G12">
        <v>2018</v>
      </c>
      <c r="H12" t="s">
        <v>121</v>
      </c>
      <c r="I12" t="s">
        <v>121</v>
      </c>
      <c r="J12" t="s">
        <v>121</v>
      </c>
      <c r="K12" t="s">
        <v>121</v>
      </c>
      <c r="L12">
        <v>2.4653262579847901E-2</v>
      </c>
      <c r="M12">
        <v>2.4653262579847901E-2</v>
      </c>
    </row>
    <row r="13" spans="1:13">
      <c r="A13" t="s">
        <v>119</v>
      </c>
      <c r="B13" t="s">
        <v>105</v>
      </c>
      <c r="C13" t="s">
        <v>132</v>
      </c>
      <c r="D13" t="s">
        <v>121</v>
      </c>
      <c r="E13" t="s">
        <v>82</v>
      </c>
      <c r="F13" t="s">
        <v>121</v>
      </c>
      <c r="G13">
        <v>2018</v>
      </c>
      <c r="H13" t="s">
        <v>121</v>
      </c>
      <c r="I13" t="s">
        <v>121</v>
      </c>
      <c r="J13" t="s">
        <v>121</v>
      </c>
      <c r="K13" t="s">
        <v>121</v>
      </c>
      <c r="L13">
        <v>2.4653262579847901E-2</v>
      </c>
      <c r="M13">
        <v>2.4653262579847901E-2</v>
      </c>
    </row>
    <row r="14" spans="1:13">
      <c r="A14" t="s">
        <v>119</v>
      </c>
      <c r="B14" t="s">
        <v>105</v>
      </c>
      <c r="C14" t="s">
        <v>133</v>
      </c>
      <c r="D14" t="s">
        <v>121</v>
      </c>
      <c r="E14" t="s">
        <v>82</v>
      </c>
      <c r="F14" t="s">
        <v>121</v>
      </c>
      <c r="G14">
        <v>2018</v>
      </c>
      <c r="H14" t="s">
        <v>121</v>
      </c>
      <c r="I14" t="s">
        <v>121</v>
      </c>
      <c r="J14" t="s">
        <v>121</v>
      </c>
      <c r="K14" t="s">
        <v>121</v>
      </c>
      <c r="L14">
        <v>2.2095891324020799E-2</v>
      </c>
      <c r="M14">
        <v>2.2095891324020799E-2</v>
      </c>
    </row>
    <row r="15" spans="1:13">
      <c r="A15" t="s">
        <v>119</v>
      </c>
      <c r="B15" t="s">
        <v>105</v>
      </c>
      <c r="C15" t="s">
        <v>134</v>
      </c>
      <c r="D15" t="s">
        <v>121</v>
      </c>
      <c r="E15" t="s">
        <v>82</v>
      </c>
      <c r="F15" t="s">
        <v>121</v>
      </c>
      <c r="G15">
        <v>2018</v>
      </c>
      <c r="H15" t="s">
        <v>121</v>
      </c>
      <c r="I15" t="s">
        <v>121</v>
      </c>
      <c r="J15" t="s">
        <v>121</v>
      </c>
      <c r="K15" t="s">
        <v>121</v>
      </c>
      <c r="L15">
        <v>2.8368761423682901E-2</v>
      </c>
      <c r="M15">
        <v>2.8368761423682901E-2</v>
      </c>
    </row>
    <row r="16" spans="1:13">
      <c r="A16" t="s">
        <v>119</v>
      </c>
      <c r="B16" t="s">
        <v>105</v>
      </c>
      <c r="C16" t="s">
        <v>135</v>
      </c>
      <c r="D16" t="s">
        <v>121</v>
      </c>
      <c r="E16" t="s">
        <v>82</v>
      </c>
      <c r="F16" t="s">
        <v>121</v>
      </c>
      <c r="G16">
        <v>2018</v>
      </c>
      <c r="H16" t="s">
        <v>121</v>
      </c>
      <c r="I16" t="s">
        <v>121</v>
      </c>
      <c r="J16" t="s">
        <v>121</v>
      </c>
      <c r="K16" t="s">
        <v>121</v>
      </c>
      <c r="L16">
        <v>3.0936872888717201E-2</v>
      </c>
      <c r="M16">
        <v>3.0936872888717201E-2</v>
      </c>
    </row>
    <row r="17" spans="1:13">
      <c r="A17" t="s">
        <v>119</v>
      </c>
      <c r="B17" t="s">
        <v>105</v>
      </c>
      <c r="C17" t="s">
        <v>136</v>
      </c>
      <c r="D17" t="s">
        <v>121</v>
      </c>
      <c r="E17" t="s">
        <v>82</v>
      </c>
      <c r="F17" t="s">
        <v>121</v>
      </c>
      <c r="G17">
        <v>2018</v>
      </c>
      <c r="H17" t="s">
        <v>121</v>
      </c>
      <c r="I17" t="s">
        <v>121</v>
      </c>
      <c r="J17" t="s">
        <v>121</v>
      </c>
      <c r="K17" t="s">
        <v>121</v>
      </c>
      <c r="L17">
        <v>7.5066866433008306E-2</v>
      </c>
      <c r="M17">
        <v>7.5066866433008306E-2</v>
      </c>
    </row>
    <row r="18" spans="1:13">
      <c r="A18" t="s">
        <v>119</v>
      </c>
      <c r="B18" t="s">
        <v>105</v>
      </c>
      <c r="C18" t="s">
        <v>137</v>
      </c>
      <c r="D18" t="s">
        <v>121</v>
      </c>
      <c r="E18" t="s">
        <v>82</v>
      </c>
      <c r="F18" t="s">
        <v>121</v>
      </c>
      <c r="G18">
        <v>2018</v>
      </c>
      <c r="H18" t="s">
        <v>121</v>
      </c>
      <c r="I18" t="s">
        <v>121</v>
      </c>
      <c r="J18" t="s">
        <v>121</v>
      </c>
      <c r="K18" t="s">
        <v>121</v>
      </c>
      <c r="L18">
        <v>4.1614408271926799E-2</v>
      </c>
      <c r="M18">
        <v>4.1614408271926799E-2</v>
      </c>
    </row>
    <row r="19" spans="1:13">
      <c r="A19" t="s">
        <v>119</v>
      </c>
      <c r="B19" t="s">
        <v>105</v>
      </c>
      <c r="C19" t="s">
        <v>138</v>
      </c>
      <c r="D19" t="s">
        <v>121</v>
      </c>
      <c r="E19" t="s">
        <v>82</v>
      </c>
      <c r="F19" t="s">
        <v>121</v>
      </c>
      <c r="G19">
        <v>2018</v>
      </c>
      <c r="H19" t="s">
        <v>121</v>
      </c>
      <c r="I19" t="s">
        <v>121</v>
      </c>
      <c r="J19" t="s">
        <v>121</v>
      </c>
      <c r="K19" t="s">
        <v>121</v>
      </c>
      <c r="L19">
        <v>4.1614408271926799E-2</v>
      </c>
      <c r="M19">
        <v>4.1614408271926799E-2</v>
      </c>
    </row>
    <row r="20" spans="1:13">
      <c r="A20" t="s">
        <v>119</v>
      </c>
      <c r="B20" t="s">
        <v>105</v>
      </c>
      <c r="C20" t="s">
        <v>139</v>
      </c>
      <c r="D20" t="s">
        <v>121</v>
      </c>
      <c r="E20" t="s">
        <v>82</v>
      </c>
      <c r="F20" t="s">
        <v>121</v>
      </c>
      <c r="G20">
        <v>2018</v>
      </c>
      <c r="H20" t="s">
        <v>121</v>
      </c>
      <c r="I20" t="s">
        <v>121</v>
      </c>
      <c r="J20" t="s">
        <v>121</v>
      </c>
      <c r="K20" t="s">
        <v>121</v>
      </c>
      <c r="L20">
        <v>4.1614408271926799E-2</v>
      </c>
      <c r="M20">
        <v>4.1614408271926799E-2</v>
      </c>
    </row>
    <row r="21" spans="1:13">
      <c r="A21" t="s">
        <v>119</v>
      </c>
      <c r="B21" t="s">
        <v>105</v>
      </c>
      <c r="C21" t="s">
        <v>140</v>
      </c>
      <c r="D21" t="s">
        <v>121</v>
      </c>
      <c r="E21" t="s">
        <v>82</v>
      </c>
      <c r="F21" t="s">
        <v>121</v>
      </c>
      <c r="G21">
        <v>2018</v>
      </c>
      <c r="H21" t="s">
        <v>121</v>
      </c>
      <c r="I21" t="s">
        <v>121</v>
      </c>
      <c r="J21" t="s">
        <v>121</v>
      </c>
      <c r="K21" t="s">
        <v>121</v>
      </c>
      <c r="L21">
        <v>4.1614408271926799E-2</v>
      </c>
      <c r="M21">
        <v>4.1614408271926799E-2</v>
      </c>
    </row>
    <row r="22" spans="1:13">
      <c r="A22" t="s">
        <v>119</v>
      </c>
      <c r="B22" t="s">
        <v>105</v>
      </c>
      <c r="C22" t="s">
        <v>141</v>
      </c>
      <c r="D22" t="s">
        <v>121</v>
      </c>
      <c r="E22" t="s">
        <v>82</v>
      </c>
      <c r="F22" t="s">
        <v>121</v>
      </c>
      <c r="G22">
        <v>2018</v>
      </c>
      <c r="H22" t="s">
        <v>121</v>
      </c>
      <c r="I22" t="s">
        <v>121</v>
      </c>
      <c r="J22" t="s">
        <v>121</v>
      </c>
      <c r="K22" t="s">
        <v>121</v>
      </c>
      <c r="L22">
        <v>3.7040631160092499E-2</v>
      </c>
      <c r="M22">
        <v>3.7040631160092499E-2</v>
      </c>
    </row>
    <row r="23" spans="1:13">
      <c r="A23" t="s">
        <v>119</v>
      </c>
      <c r="B23" t="s">
        <v>105</v>
      </c>
      <c r="C23" t="s">
        <v>142</v>
      </c>
      <c r="D23" t="s">
        <v>121</v>
      </c>
      <c r="E23" t="s">
        <v>82</v>
      </c>
      <c r="F23" t="s">
        <v>121</v>
      </c>
      <c r="G23">
        <v>2018</v>
      </c>
      <c r="H23" t="s">
        <v>121</v>
      </c>
      <c r="I23" t="s">
        <v>121</v>
      </c>
      <c r="J23" t="s">
        <v>121</v>
      </c>
      <c r="K23" t="s">
        <v>121</v>
      </c>
      <c r="L23">
        <v>4.6621727976421598E-2</v>
      </c>
      <c r="M23">
        <v>4.6621727976421598E-2</v>
      </c>
    </row>
    <row r="24" spans="1:13">
      <c r="A24" t="s">
        <v>119</v>
      </c>
      <c r="B24" t="s">
        <v>105</v>
      </c>
      <c r="C24" t="s">
        <v>143</v>
      </c>
      <c r="D24" t="s">
        <v>121</v>
      </c>
      <c r="E24" t="s">
        <v>82</v>
      </c>
      <c r="F24" t="s">
        <v>121</v>
      </c>
      <c r="G24">
        <v>2018</v>
      </c>
      <c r="H24" t="s">
        <v>121</v>
      </c>
      <c r="I24" t="s">
        <v>121</v>
      </c>
      <c r="J24" t="s">
        <v>121</v>
      </c>
      <c r="K24" t="s">
        <v>121</v>
      </c>
      <c r="L24">
        <v>6.7033675870053502E-2</v>
      </c>
      <c r="M24">
        <v>6.7033675870053502E-2</v>
      </c>
    </row>
    <row r="25" spans="1:13">
      <c r="A25" t="s">
        <v>119</v>
      </c>
      <c r="B25" t="s">
        <v>105</v>
      </c>
      <c r="C25" t="s">
        <v>144</v>
      </c>
      <c r="D25" t="s">
        <v>121</v>
      </c>
      <c r="E25" t="s">
        <v>82</v>
      </c>
      <c r="F25" t="s">
        <v>121</v>
      </c>
      <c r="G25">
        <v>2018</v>
      </c>
      <c r="H25" t="s">
        <v>121</v>
      </c>
      <c r="I25" t="s">
        <v>121</v>
      </c>
      <c r="J25" t="s">
        <v>121</v>
      </c>
      <c r="K25" t="s">
        <v>121</v>
      </c>
      <c r="L25">
        <v>9.1153830584100495E-2</v>
      </c>
      <c r="M25">
        <v>9.1153830584100495E-2</v>
      </c>
    </row>
    <row r="26" spans="1:13">
      <c r="A26" t="s">
        <v>119</v>
      </c>
      <c r="B26" t="s">
        <v>105</v>
      </c>
      <c r="C26" t="s">
        <v>145</v>
      </c>
      <c r="D26" t="s">
        <v>121</v>
      </c>
      <c r="E26" t="s">
        <v>82</v>
      </c>
      <c r="F26" t="s">
        <v>121</v>
      </c>
      <c r="G26">
        <v>2018</v>
      </c>
      <c r="H26" t="s">
        <v>121</v>
      </c>
      <c r="I26" t="s">
        <v>121</v>
      </c>
      <c r="J26" t="s">
        <v>121</v>
      </c>
      <c r="K26" t="s">
        <v>121</v>
      </c>
      <c r="L26">
        <v>2.2735699655164601E-2</v>
      </c>
      <c r="M26">
        <v>2.2735699655164601E-2</v>
      </c>
    </row>
    <row r="27" spans="1:13">
      <c r="A27" t="s">
        <v>119</v>
      </c>
      <c r="B27" t="s">
        <v>105</v>
      </c>
      <c r="C27" t="s">
        <v>146</v>
      </c>
      <c r="D27" t="s">
        <v>121</v>
      </c>
      <c r="E27" t="s">
        <v>82</v>
      </c>
      <c r="F27" t="s">
        <v>121</v>
      </c>
      <c r="G27">
        <v>2018</v>
      </c>
      <c r="H27" t="s">
        <v>121</v>
      </c>
      <c r="I27" t="s">
        <v>121</v>
      </c>
      <c r="J27" t="s">
        <v>121</v>
      </c>
      <c r="K27" t="s">
        <v>121</v>
      </c>
      <c r="L27">
        <v>8.6298729994523198E-3</v>
      </c>
      <c r="M27">
        <v>8.6298729994523198E-3</v>
      </c>
    </row>
    <row r="28" spans="1:13">
      <c r="A28" t="s">
        <v>119</v>
      </c>
      <c r="B28" t="s">
        <v>105</v>
      </c>
      <c r="C28" t="s">
        <v>147</v>
      </c>
      <c r="D28" t="s">
        <v>121</v>
      </c>
      <c r="E28" t="s">
        <v>82</v>
      </c>
      <c r="F28" t="s">
        <v>121</v>
      </c>
      <c r="G28">
        <v>2018</v>
      </c>
      <c r="H28" t="s">
        <v>121</v>
      </c>
      <c r="I28" t="s">
        <v>121</v>
      </c>
      <c r="J28" t="s">
        <v>121</v>
      </c>
      <c r="K28" t="s">
        <v>121</v>
      </c>
      <c r="L28">
        <v>1.29275684703049E-2</v>
      </c>
      <c r="M28">
        <v>1.29275684703049E-2</v>
      </c>
    </row>
    <row r="29" spans="1:13">
      <c r="A29" t="s">
        <v>119</v>
      </c>
      <c r="B29" t="s">
        <v>105</v>
      </c>
      <c r="C29" t="s">
        <v>148</v>
      </c>
      <c r="D29" t="s">
        <v>121</v>
      </c>
      <c r="E29" t="s">
        <v>82</v>
      </c>
      <c r="F29" t="s">
        <v>121</v>
      </c>
      <c r="G29">
        <v>2018</v>
      </c>
      <c r="H29" t="s">
        <v>121</v>
      </c>
      <c r="I29" t="s">
        <v>121</v>
      </c>
      <c r="J29" t="s">
        <v>121</v>
      </c>
      <c r="K29" t="s">
        <v>121</v>
      </c>
      <c r="L29">
        <v>3.4409606285151599E-2</v>
      </c>
      <c r="M29">
        <v>3.4409606285151599E-2</v>
      </c>
    </row>
    <row r="30" spans="1:13">
      <c r="A30" t="s">
        <v>119</v>
      </c>
      <c r="B30" t="s">
        <v>105</v>
      </c>
      <c r="C30" t="s">
        <v>149</v>
      </c>
      <c r="D30" t="s">
        <v>121</v>
      </c>
      <c r="E30" t="s">
        <v>82</v>
      </c>
      <c r="F30" t="s">
        <v>121</v>
      </c>
      <c r="G30">
        <v>2018</v>
      </c>
      <c r="H30" t="s">
        <v>121</v>
      </c>
      <c r="I30" t="s">
        <v>121</v>
      </c>
      <c r="J30" t="s">
        <v>121</v>
      </c>
      <c r="K30" t="s">
        <v>121</v>
      </c>
      <c r="L30">
        <v>1.33284867630703E-2</v>
      </c>
      <c r="M30">
        <v>1.33284867630703E-2</v>
      </c>
    </row>
    <row r="31" spans="1:13">
      <c r="A31" t="s">
        <v>119</v>
      </c>
      <c r="B31" t="s">
        <v>105</v>
      </c>
      <c r="C31" t="s">
        <v>150</v>
      </c>
      <c r="D31" t="s">
        <v>121</v>
      </c>
      <c r="E31" t="s">
        <v>82</v>
      </c>
      <c r="F31" t="s">
        <v>121</v>
      </c>
      <c r="G31">
        <v>2018</v>
      </c>
      <c r="H31" t="s">
        <v>121</v>
      </c>
      <c r="I31" t="s">
        <v>121</v>
      </c>
      <c r="J31" t="s">
        <v>121</v>
      </c>
      <c r="K31" t="s">
        <v>121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2022-07-12T11:58:55Z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627697169780731</vt:r8>
  </property>
</Properties>
</file>