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16C1B0C-ED6C-4D7B-8FF8-DE3F6C532E41}" xr6:coauthVersionLast="45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6" i="22" l="1"/>
  <c r="J27" i="22"/>
  <c r="J28" i="22"/>
  <c r="J29" i="22"/>
  <c r="J30" i="22"/>
  <c r="J25" i="22"/>
  <c r="J16" i="22"/>
  <c r="J20" i="22"/>
  <c r="J17" i="22"/>
  <c r="J18" i="22"/>
  <c r="J19" i="22"/>
  <c r="J21" i="22"/>
  <c r="J9" i="22"/>
  <c r="J10" i="22"/>
  <c r="J11" i="22"/>
  <c r="J12" i="22"/>
  <c r="J8" i="22"/>
  <c r="J7" i="22"/>
  <c r="H41" i="22" l="1"/>
  <c r="AT31" i="22" l="1"/>
  <c r="AU31" i="22"/>
  <c r="AT32" i="22"/>
  <c r="AU32" i="22"/>
  <c r="AT33" i="22"/>
  <c r="AU33" i="22"/>
  <c r="AT34" i="22"/>
  <c r="AU34" i="22"/>
  <c r="AT35" i="22"/>
  <c r="AU35" i="22"/>
  <c r="AT36" i="22"/>
  <c r="AU36" i="22"/>
  <c r="AT37" i="22"/>
  <c r="AU37" i="22"/>
  <c r="AT38" i="22"/>
  <c r="AU38" i="22"/>
  <c r="AU30" i="22"/>
  <c r="AT30" i="22"/>
  <c r="AS31" i="22"/>
  <c r="AS32" i="22"/>
  <c r="AS33" i="22"/>
  <c r="AS34" i="22"/>
  <c r="AS35" i="22"/>
  <c r="AS36" i="22"/>
  <c r="AS37" i="22"/>
  <c r="AS38" i="22"/>
  <c r="AS30" i="22"/>
  <c r="AR31" i="22"/>
  <c r="AR32" i="22"/>
  <c r="AR33" i="22"/>
  <c r="AR34" i="22"/>
  <c r="AR35" i="22"/>
  <c r="AR36" i="22"/>
  <c r="AR37" i="22"/>
  <c r="AR38" i="22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K31" i="22"/>
  <c r="AK32" i="22"/>
  <c r="AK33" i="22"/>
  <c r="AK34" i="22"/>
  <c r="AK35" i="22"/>
  <c r="AK36" i="22"/>
  <c r="AK37" i="22"/>
  <c r="AK38" i="22"/>
  <c r="AK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AH34" i="22"/>
  <c r="AH35" i="22"/>
  <c r="AH36" i="22"/>
  <c r="AH37" i="22"/>
  <c r="AH38" i="22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Z31" i="22"/>
  <c r="AA31" i="22"/>
  <c r="Z32" i="22"/>
  <c r="AA32" i="22"/>
  <c r="Z33" i="22"/>
  <c r="AA33" i="22"/>
  <c r="Z34" i="22"/>
  <c r="AA34" i="22"/>
  <c r="Z35" i="22"/>
  <c r="AA35" i="22"/>
  <c r="Z36" i="22"/>
  <c r="AA36" i="22"/>
  <c r="Z37" i="22"/>
  <c r="AA37" i="22"/>
  <c r="AA30" i="22"/>
  <c r="Z30" i="22"/>
  <c r="Y31" i="22"/>
  <c r="Y32" i="22"/>
  <c r="Y33" i="22"/>
  <c r="Y34" i="22"/>
  <c r="Y35" i="22"/>
  <c r="Y36" i="22"/>
  <c r="Y37" i="22"/>
  <c r="Y30" i="22"/>
  <c r="X31" i="22"/>
  <c r="X32" i="22"/>
  <c r="X33" i="22"/>
  <c r="X34" i="22"/>
  <c r="X35" i="22"/>
  <c r="X36" i="22"/>
  <c r="X37" i="22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5" i="22"/>
  <c r="U36" i="22"/>
  <c r="U37" i="22"/>
  <c r="U31" i="22"/>
  <c r="U32" i="22"/>
  <c r="U33" i="22"/>
  <c r="U34" i="22"/>
  <c r="U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E15" i="22" l="1"/>
  <c r="Y38" i="22" l="1"/>
  <c r="U38" i="22"/>
  <c r="Z38" i="22"/>
  <c r="X38" i="22"/>
  <c r="W38" i="22"/>
  <c r="AE52" i="22" s="1"/>
  <c r="V38" i="22"/>
  <c r="Z52" i="22" s="1"/>
  <c r="AA38" i="22"/>
  <c r="AG52" i="22"/>
  <c r="AB52" i="22"/>
  <c r="W52" i="22"/>
  <c r="AF52" i="22"/>
  <c r="AA52" i="22"/>
  <c r="V52" i="22"/>
  <c r="AG51" i="22"/>
  <c r="AB51" i="22"/>
  <c r="W51" i="22"/>
  <c r="AF51" i="22"/>
  <c r="AA51" i="22"/>
  <c r="V51" i="22"/>
  <c r="AE51" i="22"/>
  <c r="Z51" i="22"/>
  <c r="U51" i="22"/>
  <c r="AG50" i="22"/>
  <c r="AB50" i="22"/>
  <c r="W50" i="22"/>
  <c r="AF50" i="22"/>
  <c r="AA50" i="22"/>
  <c r="V50" i="22"/>
  <c r="AE50" i="22"/>
  <c r="Z50" i="22"/>
  <c r="U50" i="22"/>
  <c r="AG49" i="22"/>
  <c r="AB49" i="22"/>
  <c r="W49" i="22"/>
  <c r="AF49" i="22"/>
  <c r="AA49" i="22"/>
  <c r="V49" i="22"/>
  <c r="AE49" i="22"/>
  <c r="Z49" i="22"/>
  <c r="U49" i="22"/>
  <c r="AG48" i="22"/>
  <c r="AB48" i="22"/>
  <c r="W48" i="22"/>
  <c r="AF48" i="22"/>
  <c r="AA48" i="22"/>
  <c r="V48" i="22"/>
  <c r="AE48" i="22"/>
  <c r="Z48" i="22"/>
  <c r="U48" i="22"/>
  <c r="AG47" i="22"/>
  <c r="AB47" i="22"/>
  <c r="W47" i="22"/>
  <c r="AF47" i="22"/>
  <c r="AA47" i="22"/>
  <c r="V47" i="22"/>
  <c r="AE47" i="22"/>
  <c r="Z47" i="22"/>
  <c r="U47" i="22"/>
  <c r="AG46" i="22"/>
  <c r="AB46" i="22"/>
  <c r="W46" i="22"/>
  <c r="AF46" i="22"/>
  <c r="AA46" i="22"/>
  <c r="V46" i="22"/>
  <c r="AE46" i="22"/>
  <c r="Z46" i="22"/>
  <c r="U46" i="22"/>
  <c r="AG45" i="22"/>
  <c r="AB45" i="22"/>
  <c r="W45" i="22"/>
  <c r="AF45" i="22"/>
  <c r="AA45" i="22"/>
  <c r="V45" i="22"/>
  <c r="AE45" i="22"/>
  <c r="Z45" i="22"/>
  <c r="U45" i="22"/>
  <c r="AG44" i="22"/>
  <c r="AB44" i="22"/>
  <c r="W44" i="22"/>
  <c r="AF44" i="22"/>
  <c r="AA44" i="22"/>
  <c r="V44" i="22"/>
  <c r="AE44" i="22"/>
  <c r="Z44" i="22"/>
  <c r="U44" i="22"/>
  <c r="U52" i="22" l="1"/>
  <c r="AF56" i="22"/>
  <c r="AF57" i="22" s="1"/>
  <c r="AF53" i="22"/>
  <c r="AF54" i="22" s="1"/>
  <c r="AE56" i="22"/>
  <c r="AE57" i="22" s="1"/>
  <c r="AE53" i="22"/>
  <c r="AE54" i="22" s="1"/>
  <c r="W53" i="22"/>
  <c r="W54" i="22" s="1"/>
  <c r="W56" i="22"/>
  <c r="W57" i="22" s="1"/>
  <c r="U56" i="22"/>
  <c r="U57" i="22" s="1"/>
  <c r="U53" i="22"/>
  <c r="U54" i="22" s="1"/>
  <c r="AB56" i="22"/>
  <c r="AB57" i="22" s="1"/>
  <c r="AB53" i="22"/>
  <c r="AB54" i="22" s="1"/>
  <c r="V56" i="22"/>
  <c r="V57" i="22" s="1"/>
  <c r="V53" i="22"/>
  <c r="V54" i="22" s="1"/>
  <c r="Z53" i="22"/>
  <c r="Z54" i="22" s="1"/>
  <c r="Z56" i="22"/>
  <c r="Z57" i="22" s="1"/>
  <c r="AG56" i="22"/>
  <c r="AG57" i="22" s="1"/>
  <c r="AG53" i="22"/>
  <c r="AG54" i="22" s="1"/>
  <c r="AA56" i="22"/>
  <c r="AA57" i="22" s="1"/>
  <c r="AA53" i="22"/>
  <c r="AA54" i="22" s="1"/>
  <c r="H46" i="22"/>
  <c r="H42" i="22"/>
  <c r="H45" i="22" l="1"/>
  <c r="H57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G27" i="19"/>
  <c r="G26" i="19"/>
  <c r="F26" i="19"/>
  <c r="I29" i="11"/>
  <c r="G29" i="11"/>
  <c r="D29" i="11"/>
  <c r="C29" i="11"/>
  <c r="G28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<sst xmlns="http://schemas.openxmlformats.org/spreadsheetml/2006/main" count="2077" uniqueCount="344">
  <si>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</si>
  <si>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</si>
  <si>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</si>
  <si>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</si>
  <si>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</si>
  <si>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</si>
  <si>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</si>
  <si>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</si>
  <si>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</si>
  <si>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</si>
  <si>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</si>
  <si>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</si>
  <si>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</si>
  <si>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</si>
  <si>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</si>
  <si>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</si>
  <si>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</si>
  <si>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</si>
  <si>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</si>
  <si>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</si>
  <si>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</si>
  <si>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</si>
  <si>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</si>
  <si>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</si>
  <si>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</si>
  <si>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</si>
  <si>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</si>
  <si>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</si>
  <si>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</si>
  <si>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</si>
  <si>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</si>
  <si>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</si>
  <si>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</si>
  <si>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</si>
  <si>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</si>
  <si>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</si>
  <si>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</si>
  <si>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</si>
  <si>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</si>
  <si>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</si>
  <si>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</si>
  <si>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</si>
  <si>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</si>
  <si>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</si>
  <si>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</si>
  <si>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</si>
  <si>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</si>
  <si>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</si>
  <si>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</si>
  <si>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</si>
  <si>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</si>
  <si>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</si>
  <si>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</si>
  <si>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</si>
  <si>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</si>
  <si>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</si>
  <si>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</si>
  <si>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</si>
  <si>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</si>
  <si>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</si>
  <si>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</si>
  <si>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</si>
  <si>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</si>
  <si>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</si>
  <si>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</si>
  <si>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</si>
  <si>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</si>
  <si>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</si>
  <si>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</si>
  <si>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</si>
  <si>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</si>
  <si>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</si>
  <si>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</si>
  <si>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</si>
  <si>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</si>
  <si>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</si>
  <si>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</si>
  <si>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</si>
  <si>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</si>
  <si>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</si>
  <si>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</si>
  <si>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</si>
  <si>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</si>
  <si>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</si>
  <si>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</si>
  <si>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</si>
  <si>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</si>
  <si>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</si>
  <si>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</si>
  <si>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</si>
  <si>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</si>
  <si>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</si>
  <si>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</si>
  <si>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</si>
  <si>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</si>
  <si>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</si>
  <si>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</si>
  <si>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</si>
  <si>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</si>
  <si>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</si>
  <si>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</si>
  <si>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</si>
  <si>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</si>
  <si>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</si>
  <si>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</si>
  <si>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</si>
  <si>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</si>
  <si>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</si>
  <si>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</si>
  <si>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</si>
  <si>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</si>
  <si>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</si>
  <si>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</si>
  <si>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</si>
  <si>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</si>
  <si>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</si>
  <si>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</si>
  <si>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</si>
  <si>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</si>
  <si>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</si>
  <si>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</si>
  <si>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</si>
  <si>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</si>
  <si>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</si>
  <si>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</si>
  <si>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</si>
  <si>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</si>
  <si>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</si>
  <si>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</si>
  <si>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</si>
  <si>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</si>
  <si>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</si>
  <si>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</si>
  <si>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</si>
  <si>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</si>
  <si>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</si>
  <si>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</si>
  <si>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</si>
  <si>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</si>
  <si>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</si>
  <si>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</si>
  <si>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</si>
  <si>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</si>
  <si>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</si>
  <si>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</si>
  <si>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</si>
  <si>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</si>
  <si>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</si>
  <si>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</si>
  <si>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</si>
  <si>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</si>
  <si>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</si>
  <si>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</si>
  <si>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</si>
  <si>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</si>
  <si>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</si>
  <si>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</si>
  <si>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</si>
  <si>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</si>
  <si>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</si>
  <si>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</si>
  <si>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</si>
  <si>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</si>
  <si>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</si>
  <si>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</si>
  <si>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</si>
  <si>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</si>
  <si>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</si>
  <si>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</si>
  <si>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</si>
  <si>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</si>
  <si>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</si>
  <si>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</si>
  <si>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</si>
  <si>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</si>
  <si>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</si>
  <si>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</si>
  <si>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</si>
  <si>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</si>
  <si>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</si>
  <si>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</si>
  <si>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</si>
  <si>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</si>
  <si>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</si>
  <si>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</si>
  <si>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</si>
  <si>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</si>
  <si>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</si>
  <si>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</si>
  <si>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</si>
  <si>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</si>
  <si>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</si>
  <si>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</si>
  <si>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</si>
  <si>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</si>
  <si>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</si>
  <si>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</si>
  <si>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</si>
  <si>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</si>
  <si>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</si>
  <si>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</si>
  <si>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</si>
  <si>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</si>
  <si>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</si>
  <si>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</si>
  <si>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</si>
  <si>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</si>
  <si>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</si>
  <si>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</si>
  <si>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</si>
  <si>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</si>
  <si>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</si>
  <si>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</si>
  <si>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</si>
  <si>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</si>
  <si>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</si>
  <si>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</si>
  <si>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</si>
  <si>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</si>
  <si>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</si>
  <si>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</si>
  <si>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</si>
  <si>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</si>
  <si>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</si>
  <si>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</si>
  <si>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</si>
  <si>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</si>
  <si>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</si>
  <si>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</si>
  <si>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</si>
  <si>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</si>
  <si>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</si>
  <si>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</si>
  <si>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</si>
  <si>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</si>
  <si>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</si>
  <si>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</si>
  <si>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</si>
  <si>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</si>
  <si>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</si>
  <si>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</si>
  <si>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</si>
  <si>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</si>
  <si>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</si>
  <si>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</si>
  <si>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</si>
  <si>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</si>
  <si>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</si>
  <si>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</si>
  <si>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</si>
  <si>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</si>
  <si>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</si>
  <si>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</si>
  <si>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</si>
  <si>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</si>
  <si>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</si>
  <si>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</si>
  <si>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</si>
  <si>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</si>
  <si>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</si>
  <si>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</si>
  <si>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</si>
  <si>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</si>
  <si>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</si>
  <si>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</si>
  <si>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</si>
  <si>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</si>
  <si>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</si>
  <si>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</si>
  <si>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</si>
  <si>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</si>
  <si>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</si>
  <si>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</si>
  <si>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</si>
  <si>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</si>
  <si>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</si>
  <si>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</si>
  <si>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</si>
  <si>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</si>
  <si>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</si>
  <si>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</si>
  <si>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</si>
  <si>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</si>
  <si>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</si>
  <si>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</si>
  <si>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</si>
  <si>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</si>
  <si>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</si>
  <si>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</si>
  <si>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</si>
  <si>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</si>
  <si>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</si>
  <si>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</si>
  <si>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</si>
  <si>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</si>
  <si>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</si>
  <si>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</si>
  <si>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</si>
  <si>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</si>
  <si>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</si>
  <si>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</si>
  <si>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</si>
  <si>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</si>
  <si>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</si>
  <si>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</si>
  <si>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</si>
  <si>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</si>
  <si>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</si>
  <si>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</si>
  <si>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</si>
  <si>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</si>
  <si>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</si>
  <si>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</si>
  <si>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</si>
  <si>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</si>
  <si>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</si>
  <si>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</si>
  <si>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</si>
  <si>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</si>
  <si>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</si>
  <si>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</si>
  <si>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</si>
  <si>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</si>
  <si>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</si>
  <si>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</si>
  <si>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</si>
  <si>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</si>
  <si>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</si>
  <si>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</si>
  <si>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</si>
  <si>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</si>
  <si>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</si>
  <si>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Select HLI for heat pump</t>
  </si>
  <si>
    <t>Apartments</t>
  </si>
  <si>
    <t>R-BLD_Apt_B1</t>
  </si>
  <si>
    <t>R-BLD_Apt_B2</t>
  </si>
  <si>
    <t>R-BLD_Apt_A</t>
  </si>
  <si>
    <t>R-BLD_Att_A</t>
  </si>
  <si>
    <t>R-BLD_Att_B1</t>
  </si>
  <si>
    <t>R-BLD_Att_B2</t>
  </si>
  <si>
    <t>R-BLD_Det_A</t>
  </si>
  <si>
    <t>R-BLD_Det_B1</t>
  </si>
  <si>
    <t>R-BLD_Det_B2</t>
  </si>
  <si>
    <t>HET-GRID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</si>
</sst>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0" fillId="6" borderId="0" xfId="0" applyFill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</cellXfs>
  <cellStyles count="6">
    <cellStyle name="Comma" xfId="3" builtinId="3"/>
    <cellStyle name="Comma 2" xfId="5" xr:uid="{E512510D-644A-43DA-BD62-EDF274E4B583}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10584</xdr:colOff>
      <xdr:row>22</xdr:row>
      <xdr:rowOff>10583</xdr:rowOff>
    </xdr:from>
    <xdr:to>
      <xdr:col>27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312207</xdr:colOff>
      <xdr:row>19</xdr:row>
      <xdr:rowOff>129381</xdr:rowOff>
    </xdr:from>
    <xdr:to>
      <xdr:col>35</xdr:col>
      <xdr:colOff>598715</xdr:colOff>
      <xdr:row>23</xdr:row>
      <xdr:rowOff>84365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100" y="3898560"/>
          <a:ext cx="2123472" cy="716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79376</xdr:colOff>
      <xdr:row>13</xdr:row>
      <xdr:rowOff>153458</xdr:rowOff>
    </xdr:from>
    <xdr:to>
      <xdr:col>38</xdr:col>
      <xdr:colOff>392643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111171</xdr:colOff>
      <xdr:row>4</xdr:row>
      <xdr:rowOff>90714</xdr:rowOff>
    </xdr:from>
    <xdr:to>
      <xdr:col>38</xdr:col>
      <xdr:colOff>353787</xdr:colOff>
      <xdr:row>12</xdr:row>
      <xdr:rowOff>20454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4129028" y="852714"/>
          <a:ext cx="2079580" cy="1562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7" t="s">
        <v>252</v>
      </c>
      <c r="B16" s="97"/>
      <c r="C16" s="97"/>
      <c r="D16" s="97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253</v>
      </c>
      <c r="B19" s="96" t="s">
        <v>101</v>
      </c>
      <c r="C19" s="96"/>
      <c r="D19" s="96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254</v>
      </c>
      <c r="B20" s="96" t="s">
        <v>265</v>
      </c>
      <c r="C20" s="96"/>
      <c r="D20" s="96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255</v>
      </c>
      <c r="B21" s="55" t="s">
        <v>266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256</v>
      </c>
      <c r="B23" s="96" t="s">
        <v>264</v>
      </c>
      <c r="C23" s="96"/>
      <c r="D23" s="9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267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257</v>
      </c>
      <c r="B26" s="96" t="s">
        <v>264</v>
      </c>
      <c r="C26" s="96"/>
      <c r="D26" s="9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258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259</v>
      </c>
      <c r="B30" s="98" t="s">
        <v>260</v>
      </c>
      <c r="C30" s="96"/>
      <c r="D30" s="96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261</v>
      </c>
      <c r="B31" s="96" t="s">
        <v>262</v>
      </c>
      <c r="C31" s="96"/>
      <c r="D31" s="96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263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250</v>
      </c>
      <c r="L17" s="19" t="s">
        <v>251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250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250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250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250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250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242</v>
      </c>
    </row>
    <row r="4" spans="2:10">
      <c r="D4" t="s">
        <v>78</v>
      </c>
      <c r="F4">
        <v>2019</v>
      </c>
      <c r="G4">
        <v>2019</v>
      </c>
      <c r="I4" t="s">
        <v>241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tabSelected="1" zoomScaleNormal="100" workbookViewId="0">
      <selection activeCell="O27" sqref="O27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246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245</v>
      </c>
      <c r="D8" s="43" t="s">
        <v>244</v>
      </c>
      <c r="H8" s="42">
        <v>2025</v>
      </c>
      <c r="I8" s="40" t="s">
        <v>82</v>
      </c>
      <c r="K8">
        <v>1</v>
      </c>
      <c r="L8" s="41">
        <v>0</v>
      </c>
      <c r="M8" s="40" t="s">
        <v>243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249</v>
      </c>
      <c r="C10" s="44"/>
      <c r="D10" s="43" t="s">
        <v>247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248</v>
      </c>
    </row>
    <row r="11" spans="1:13">
      <c r="B11" s="42"/>
      <c r="C11" s="42"/>
      <c r="D11" s="43" t="s">
        <v>247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247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247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247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0.6</v>
      </c>
      <c r="G26">
        <f>F26</f>
        <v>0.6</v>
      </c>
      <c r="H26" s="44" t="s">
        <v>218</v>
      </c>
      <c r="I26" s="44" t="s">
        <v>343</v>
      </c>
      <c r="L26" s="44"/>
      <c r="M26" s="44"/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s="44" t="s">
        <v>218</v>
      </c>
      <c r="I27" s="44" t="s">
        <v>343</v>
      </c>
      <c r="L27" s="44"/>
      <c r="M27" s="44"/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V204"/>
  <sheetViews>
    <sheetView topLeftCell="B1" zoomScale="70" zoomScaleNormal="70" workbookViewId="0">
      <selection activeCell="H52" sqref="H52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8.42578125" customWidth="1"/>
    <col min="15" max="15" width="11.7109375" style="44" customWidth="1"/>
    <col min="20" max="20" width="14.140625" customWidth="1"/>
  </cols>
  <sheetData>
    <row r="1" spans="1:40">
      <c r="A1" t="s">
        <v>16</v>
      </c>
    </row>
    <row r="2" spans="1:40">
      <c r="B2" s="1" t="str">
        <f>"~UC_Sets: R_E: " &amp; _xlfn.TEXTJOIN(",",TRUE,Regions!C3:D3)</f>
        <v>~UC_Sets: R_E: IE,National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>
      <c r="B3" s="5" t="s">
        <v>10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</row>
    <row r="4" spans="1:40">
      <c r="I4" t="s">
        <v>7</v>
      </c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 t="s">
        <v>275</v>
      </c>
      <c r="AK4" s="44"/>
      <c r="AL4" s="44"/>
      <c r="AM4" s="44"/>
      <c r="AN4" s="44"/>
    </row>
    <row r="5" spans="1:40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N5" s="3" t="s">
        <v>332</v>
      </c>
      <c r="P5" s="44"/>
      <c r="Q5" s="99" t="s">
        <v>276</v>
      </c>
      <c r="R5" s="99"/>
      <c r="S5" s="99"/>
      <c r="T5" s="44"/>
      <c r="U5" s="99" t="s">
        <v>277</v>
      </c>
      <c r="V5" s="99"/>
      <c r="W5" s="99"/>
      <c r="X5" s="99"/>
      <c r="Y5" s="99"/>
      <c r="Z5" s="44"/>
      <c r="AA5" s="99" t="s">
        <v>278</v>
      </c>
      <c r="AB5" s="99"/>
      <c r="AC5" s="99"/>
      <c r="AD5" s="44"/>
      <c r="AE5" s="99" t="s">
        <v>279</v>
      </c>
      <c r="AF5" s="99"/>
      <c r="AG5" s="99"/>
      <c r="AH5" s="44"/>
      <c r="AI5" s="44"/>
      <c r="AJ5" s="44"/>
      <c r="AK5" s="44"/>
      <c r="AL5" s="44"/>
      <c r="AM5" s="44"/>
      <c r="AN5" s="44"/>
    </row>
    <row r="6" spans="1:40" ht="15.75" thickBot="1">
      <c r="B6" t="s">
        <v>95</v>
      </c>
      <c r="D6" s="27" t="s">
        <v>268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N6" s="44" t="s">
        <v>333</v>
      </c>
      <c r="P6" s="44"/>
      <c r="Q6" s="60" t="s">
        <v>280</v>
      </c>
      <c r="R6" s="60" t="s">
        <v>281</v>
      </c>
      <c r="S6" s="60" t="s">
        <v>282</v>
      </c>
      <c r="T6" s="44"/>
      <c r="U6" s="61" t="s">
        <v>283</v>
      </c>
      <c r="V6" s="60" t="s">
        <v>280</v>
      </c>
      <c r="W6" s="60" t="s">
        <v>281</v>
      </c>
      <c r="X6" s="60" t="s">
        <v>282</v>
      </c>
      <c r="Y6" s="62" t="s">
        <v>284</v>
      </c>
      <c r="Z6" s="44"/>
      <c r="AA6" s="63" t="s">
        <v>280</v>
      </c>
      <c r="AB6" s="64" t="s">
        <v>281</v>
      </c>
      <c r="AC6" s="65" t="s">
        <v>282</v>
      </c>
      <c r="AD6" s="44"/>
      <c r="AE6" s="63" t="s">
        <v>280</v>
      </c>
      <c r="AF6" s="64" t="s">
        <v>281</v>
      </c>
      <c r="AG6" s="65" t="s">
        <v>282</v>
      </c>
      <c r="AH6" s="44"/>
      <c r="AI6" s="44"/>
      <c r="AJ6" s="44"/>
      <c r="AK6" s="44"/>
      <c r="AL6" s="44"/>
      <c r="AM6" s="44"/>
      <c r="AN6" s="44"/>
    </row>
    <row r="7" spans="1:40">
      <c r="D7" s="27" t="s">
        <v>269</v>
      </c>
      <c r="E7" s="27"/>
      <c r="F7" s="27"/>
      <c r="G7" s="27"/>
      <c r="H7" s="27">
        <v>2019</v>
      </c>
      <c r="I7" s="27"/>
      <c r="J7" s="92">
        <f>-INDEX($U$30:$AB$38,MATCH(D7,$T$30:$T$38,0),MATCH($N$7,$U$29:$AB$29,0))</f>
        <v>0</v>
      </c>
      <c r="K7" s="27"/>
      <c r="L7" s="27"/>
      <c r="N7" s="95" t="s">
        <v>331</v>
      </c>
      <c r="P7" s="66" t="s">
        <v>285</v>
      </c>
      <c r="Q7" s="67">
        <v>68452</v>
      </c>
      <c r="R7" s="67">
        <v>94025</v>
      </c>
      <c r="S7" s="67">
        <v>31885</v>
      </c>
      <c r="T7" s="44"/>
      <c r="U7" s="66" t="s">
        <v>286</v>
      </c>
      <c r="V7" s="68">
        <v>11735.038424732089</v>
      </c>
      <c r="W7" s="68">
        <v>72528.642938868245</v>
      </c>
      <c r="X7" s="68">
        <v>37364.451209178158</v>
      </c>
      <c r="Y7" s="69">
        <v>121628.1325727785</v>
      </c>
      <c r="Z7" s="44"/>
      <c r="AA7" s="70">
        <v>1.0049999999999999</v>
      </c>
      <c r="AB7" s="70">
        <v>1.149</v>
      </c>
      <c r="AC7" s="70">
        <v>1.36</v>
      </c>
      <c r="AD7" s="44"/>
      <c r="AE7" s="70">
        <v>0.27300000000000002</v>
      </c>
      <c r="AF7" s="70">
        <v>0.34200000000000003</v>
      </c>
      <c r="AG7" s="70">
        <v>0.21299999999999999</v>
      </c>
      <c r="AH7" s="44"/>
      <c r="AI7" s="44"/>
      <c r="AJ7" s="44"/>
      <c r="AK7" s="44"/>
      <c r="AL7" s="44"/>
      <c r="AM7" s="44"/>
      <c r="AN7" s="44"/>
    </row>
    <row r="8" spans="1:40" s="44" customFormat="1">
      <c r="D8" s="27" t="s">
        <v>270</v>
      </c>
      <c r="E8" s="27"/>
      <c r="F8" s="27"/>
      <c r="G8" s="27"/>
      <c r="H8" s="27">
        <v>2019</v>
      </c>
      <c r="I8" s="27"/>
      <c r="J8" s="92">
        <f>-INDEX($U$30:$AB$38,MATCH(D8,$T$30:$T$38,0),MATCH($N$7,$U$29:$AB$29,0))</f>
        <v>0</v>
      </c>
      <c r="K8" s="27"/>
      <c r="L8" s="27"/>
      <c r="P8" s="71" t="s">
        <v>287</v>
      </c>
      <c r="Q8" s="72">
        <v>96213</v>
      </c>
      <c r="R8" s="72">
        <v>187505</v>
      </c>
      <c r="S8" s="72">
        <v>72100</v>
      </c>
      <c r="U8" s="71" t="s">
        <v>288</v>
      </c>
      <c r="V8" s="73">
        <v>5197.6132443555907</v>
      </c>
      <c r="W8" s="73">
        <v>6727.4572369101443</v>
      </c>
      <c r="X8" s="73">
        <v>8186.7925913057998</v>
      </c>
      <c r="Y8" s="74">
        <v>20111.863072571534</v>
      </c>
      <c r="AA8" s="75">
        <v>1.3959999999999999</v>
      </c>
      <c r="AB8" s="75">
        <v>1.6719999999999999</v>
      </c>
      <c r="AC8" s="75">
        <v>1.9019999999999999</v>
      </c>
      <c r="AE8" s="75">
        <v>0.32400000000000001</v>
      </c>
      <c r="AF8" s="75">
        <v>0.44500000000000001</v>
      </c>
      <c r="AG8" s="75">
        <v>0.34100000000000003</v>
      </c>
    </row>
    <row r="9" spans="1:40" s="44" customFormat="1">
      <c r="D9" s="27" t="s">
        <v>271</v>
      </c>
      <c r="E9" s="27"/>
      <c r="F9" s="27"/>
      <c r="G9" s="27"/>
      <c r="H9" s="27">
        <v>2019</v>
      </c>
      <c r="I9" s="27"/>
      <c r="J9" s="92">
        <f t="shared" ref="J9:J12" si="0">-INDEX($U$30:$AB$38,MATCH(D9,$T$30:$T$38,0),MATCH($N$7,$U$29:$AB$29,0))</f>
        <v>0</v>
      </c>
      <c r="K9" s="27"/>
      <c r="L9" s="27"/>
      <c r="P9" s="76" t="s">
        <v>289</v>
      </c>
      <c r="Q9" s="77">
        <v>109864</v>
      </c>
      <c r="R9" s="77">
        <v>248054</v>
      </c>
      <c r="S9" s="77">
        <v>106981</v>
      </c>
      <c r="U9" s="76" t="s">
        <v>290</v>
      </c>
      <c r="V9" s="78">
        <v>13979.419134898935</v>
      </c>
      <c r="W9" s="78">
        <v>14584.48055403824</v>
      </c>
      <c r="X9" s="78">
        <v>18974.694526816245</v>
      </c>
      <c r="Y9" s="79">
        <v>47538.594215753423</v>
      </c>
      <c r="AA9" s="80">
        <v>1.5840000000000001</v>
      </c>
      <c r="AB9" s="80">
        <v>1.8440000000000001</v>
      </c>
      <c r="AC9" s="80">
        <v>2.125</v>
      </c>
      <c r="AE9" s="80">
        <v>0.26800000000000002</v>
      </c>
      <c r="AF9" s="80">
        <v>0.45700000000000002</v>
      </c>
      <c r="AG9" s="80">
        <v>0.307</v>
      </c>
    </row>
    <row r="10" spans="1:40" s="44" customFormat="1">
      <c r="D10" s="27" t="s">
        <v>272</v>
      </c>
      <c r="E10" s="27"/>
      <c r="F10" s="27"/>
      <c r="G10" s="27"/>
      <c r="H10" s="27">
        <v>2019</v>
      </c>
      <c r="I10" s="27"/>
      <c r="J10" s="92">
        <f t="shared" si="0"/>
        <v>0</v>
      </c>
      <c r="K10" s="27"/>
      <c r="L10" s="27"/>
      <c r="P10" s="71" t="s">
        <v>291</v>
      </c>
      <c r="Q10" s="72">
        <v>119296</v>
      </c>
      <c r="R10" s="72">
        <v>292259</v>
      </c>
      <c r="S10" s="72">
        <v>142753</v>
      </c>
      <c r="U10" s="71" t="s">
        <v>292</v>
      </c>
      <c r="V10" s="73">
        <v>21709.86153487581</v>
      </c>
      <c r="W10" s="73">
        <v>49420.927051735707</v>
      </c>
      <c r="X10" s="73">
        <v>54549.088898874157</v>
      </c>
      <c r="Y10" s="74">
        <v>125679.87748548566</v>
      </c>
      <c r="AA10" s="75">
        <v>1.772</v>
      </c>
      <c r="AB10" s="75">
        <v>2.0150000000000001</v>
      </c>
      <c r="AC10" s="75">
        <v>2.3069999999999999</v>
      </c>
      <c r="AE10" s="75">
        <v>0.313</v>
      </c>
      <c r="AF10" s="75">
        <v>0.42799999999999999</v>
      </c>
      <c r="AG10" s="75">
        <v>0.29599999999999999</v>
      </c>
    </row>
    <row r="11" spans="1:40" s="44" customFormat="1">
      <c r="D11" s="27" t="s">
        <v>274</v>
      </c>
      <c r="E11" s="27"/>
      <c r="F11" s="27"/>
      <c r="G11" s="27"/>
      <c r="H11" s="27">
        <v>2019</v>
      </c>
      <c r="I11" s="27"/>
      <c r="J11" s="92">
        <f t="shared" si="0"/>
        <v>0</v>
      </c>
      <c r="K11" s="27"/>
      <c r="L11" s="27"/>
      <c r="P11" s="76" t="s">
        <v>293</v>
      </c>
      <c r="Q11" s="77">
        <v>25861</v>
      </c>
      <c r="R11" s="77">
        <v>158745</v>
      </c>
      <c r="S11" s="77">
        <v>157558</v>
      </c>
      <c r="U11" s="76" t="s">
        <v>294</v>
      </c>
      <c r="V11" s="78">
        <v>71167.091754613168</v>
      </c>
      <c r="W11" s="78">
        <v>293672.95873330871</v>
      </c>
      <c r="X11" s="78">
        <v>264765.40185365622</v>
      </c>
      <c r="Y11" s="79">
        <v>629605.45234157809</v>
      </c>
      <c r="AA11" s="80">
        <v>1.9790000000000001</v>
      </c>
      <c r="AB11" s="80">
        <v>2.3239999999999998</v>
      </c>
      <c r="AC11" s="80">
        <v>2.61</v>
      </c>
      <c r="AE11" s="80">
        <v>0.60299999999999998</v>
      </c>
      <c r="AF11" s="80">
        <v>0.48899999999999999</v>
      </c>
      <c r="AG11" s="80">
        <v>0.40500000000000003</v>
      </c>
    </row>
    <row r="12" spans="1:40" s="44" customFormat="1" ht="16.5" thickBot="1">
      <c r="D12" s="27" t="s">
        <v>273</v>
      </c>
      <c r="E12" s="27"/>
      <c r="F12" s="27"/>
      <c r="G12" s="27"/>
      <c r="H12" s="27">
        <v>2019</v>
      </c>
      <c r="I12" s="27"/>
      <c r="J12" s="92">
        <f t="shared" si="0"/>
        <v>0</v>
      </c>
      <c r="K12" s="27"/>
      <c r="L12" s="27"/>
      <c r="Q12" s="100" t="s">
        <v>295</v>
      </c>
      <c r="R12" s="100"/>
      <c r="S12" s="100"/>
      <c r="U12" s="71" t="s">
        <v>296</v>
      </c>
      <c r="V12" s="73">
        <v>47490.854787158918</v>
      </c>
      <c r="W12" s="73">
        <v>175920.34461876052</v>
      </c>
      <c r="X12" s="73">
        <v>166984.19754801539</v>
      </c>
      <c r="Y12" s="74">
        <v>390395.3969539348</v>
      </c>
      <c r="AA12" s="75">
        <v>2.2679999999999998</v>
      </c>
      <c r="AB12" s="75">
        <v>2.851</v>
      </c>
      <c r="AC12" s="75">
        <v>3.0779999999999998</v>
      </c>
      <c r="AE12" s="75">
        <v>0.84699999999999998</v>
      </c>
      <c r="AF12" s="75">
        <v>0.63400000000000001</v>
      </c>
      <c r="AG12" s="75">
        <v>0.68200000000000005</v>
      </c>
    </row>
    <row r="13" spans="1:40" ht="15.75" thickBot="1">
      <c r="D13" s="27" t="s">
        <v>206</v>
      </c>
      <c r="E13" s="27"/>
      <c r="F13" s="27" t="s">
        <v>324</v>
      </c>
      <c r="G13" s="27"/>
      <c r="H13" s="27">
        <v>2019</v>
      </c>
      <c r="I13" s="27"/>
      <c r="J13" s="27">
        <v>1</v>
      </c>
      <c r="K13" s="27"/>
      <c r="L13" s="27"/>
      <c r="N13" s="44"/>
      <c r="P13" s="44"/>
      <c r="Q13" s="81" t="s">
        <v>297</v>
      </c>
      <c r="R13" s="81" t="s">
        <v>298</v>
      </c>
      <c r="S13" s="81" t="s">
        <v>299</v>
      </c>
      <c r="T13" s="44"/>
      <c r="U13" s="76" t="s">
        <v>300</v>
      </c>
      <c r="V13" s="78">
        <v>23790.684938210514</v>
      </c>
      <c r="W13" s="78">
        <v>85755.437936808186</v>
      </c>
      <c r="X13" s="78">
        <v>74836.881491341002</v>
      </c>
      <c r="Y13" s="79">
        <v>184383.0043663597</v>
      </c>
      <c r="Z13" s="44"/>
      <c r="AA13" s="80">
        <v>2.694</v>
      </c>
      <c r="AB13" s="80">
        <v>3.512</v>
      </c>
      <c r="AC13" s="80">
        <v>3.7839999999999998</v>
      </c>
      <c r="AD13" s="44"/>
      <c r="AE13" s="80">
        <v>0.71399999999999997</v>
      </c>
      <c r="AF13" s="80">
        <v>0.92200000000000004</v>
      </c>
      <c r="AG13" s="80">
        <v>0.94</v>
      </c>
      <c r="AH13" s="44"/>
      <c r="AI13" s="44"/>
      <c r="AJ13" s="44"/>
      <c r="AK13" s="44"/>
      <c r="AL13" s="44"/>
      <c r="AM13" s="44"/>
      <c r="AN13" s="44"/>
    </row>
    <row r="14" spans="1:40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N14" s="44"/>
      <c r="P14" s="66" t="s">
        <v>285</v>
      </c>
      <c r="Q14" s="67">
        <v>64661</v>
      </c>
      <c r="R14" s="67">
        <v>74932</v>
      </c>
      <c r="S14" s="67">
        <v>19753</v>
      </c>
      <c r="T14" s="44"/>
      <c r="U14" s="71" t="s">
        <v>301</v>
      </c>
      <c r="V14" s="73">
        <v>8010.7993972868508</v>
      </c>
      <c r="W14" s="73">
        <v>38588.997221862926</v>
      </c>
      <c r="X14" s="73">
        <v>37368.747662299225</v>
      </c>
      <c r="Y14" s="74">
        <v>83968.544281448994</v>
      </c>
      <c r="Z14" s="44"/>
      <c r="AA14" s="75">
        <v>3.2970000000000002</v>
      </c>
      <c r="AB14" s="75">
        <v>4.1100000000000003</v>
      </c>
      <c r="AC14" s="75">
        <v>4.5039999999999996</v>
      </c>
      <c r="AD14" s="44"/>
      <c r="AE14" s="75">
        <v>0.97399999999999998</v>
      </c>
      <c r="AF14" s="75">
        <v>1.141</v>
      </c>
      <c r="AG14" s="75">
        <v>1.026</v>
      </c>
      <c r="AH14" s="44"/>
      <c r="AI14" s="44"/>
      <c r="AJ14" s="44"/>
      <c r="AK14" s="44"/>
      <c r="AL14" s="44"/>
      <c r="AM14" s="44"/>
      <c r="AN14" s="44"/>
    </row>
    <row r="15" spans="1:40" ht="15.75" thickBot="1">
      <c r="B15" t="s">
        <v>94</v>
      </c>
      <c r="D15" s="27" t="s">
        <v>310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N15" s="44" t="s">
        <v>281</v>
      </c>
      <c r="P15" s="71" t="s">
        <v>287</v>
      </c>
      <c r="Q15" s="72">
        <v>92181</v>
      </c>
      <c r="R15" s="72">
        <v>167226</v>
      </c>
      <c r="S15" s="72">
        <v>58089</v>
      </c>
      <c r="T15" s="44"/>
      <c r="U15" s="82" t="s">
        <v>302</v>
      </c>
      <c r="V15" s="83">
        <v>8658.126308421115</v>
      </c>
      <c r="W15" s="83">
        <v>38905.107366988203</v>
      </c>
      <c r="X15" s="83">
        <v>66469.176419880765</v>
      </c>
      <c r="Y15" s="79">
        <v>114032.41009529008</v>
      </c>
      <c r="Z15" s="44"/>
      <c r="AA15" s="84">
        <v>4.7880000000000003</v>
      </c>
      <c r="AB15" s="84">
        <v>5.0789999999999997</v>
      </c>
      <c r="AC15" s="84">
        <v>6.0039999999999996</v>
      </c>
      <c r="AD15" s="44"/>
      <c r="AE15" s="93">
        <f>AVERAGE(AF15:AG15)</f>
        <v>1.5565</v>
      </c>
      <c r="AF15" s="84">
        <v>1.6439999999999999</v>
      </c>
      <c r="AG15" s="84">
        <v>1.4690000000000001</v>
      </c>
      <c r="AH15" s="44"/>
      <c r="AI15" s="44"/>
      <c r="AJ15" s="44"/>
      <c r="AK15" s="44"/>
      <c r="AL15" s="44"/>
      <c r="AM15" s="44"/>
      <c r="AN15" s="44"/>
    </row>
    <row r="16" spans="1:40" ht="15.75" thickBot="1">
      <c r="B16" s="44"/>
      <c r="C16" s="44"/>
      <c r="D16" s="27" t="s">
        <v>311</v>
      </c>
      <c r="E16" s="27"/>
      <c r="F16" s="27"/>
      <c r="G16" s="27"/>
      <c r="H16" s="27">
        <v>2019</v>
      </c>
      <c r="I16" s="27"/>
      <c r="J16" s="92">
        <f>-INDEX($AE$30:$AL$38,MATCH(D16,$AD$30:$AD$38,0),MATCH($N$16,$AE$29:$AL$29,0))</f>
        <v>0</v>
      </c>
      <c r="K16" s="27"/>
      <c r="L16" s="27"/>
      <c r="M16" s="44"/>
      <c r="N16" s="95" t="s">
        <v>331</v>
      </c>
      <c r="P16" s="76" t="s">
        <v>289</v>
      </c>
      <c r="Q16" s="77">
        <v>105755</v>
      </c>
      <c r="R16" s="77">
        <v>227371</v>
      </c>
      <c r="S16" s="77">
        <v>92325</v>
      </c>
      <c r="T16" s="44"/>
      <c r="U16" s="85" t="s">
        <v>303</v>
      </c>
      <c r="V16" s="86">
        <v>211739.48952455298</v>
      </c>
      <c r="W16" s="86">
        <v>776104.35365928081</v>
      </c>
      <c r="X16" s="86">
        <v>729499.43220136687</v>
      </c>
      <c r="Y16" s="87">
        <v>1717343.2753852005</v>
      </c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</row>
    <row r="17" spans="2:48">
      <c r="B17" s="44"/>
      <c r="C17" s="44"/>
      <c r="D17" s="27" t="s">
        <v>312</v>
      </c>
      <c r="E17" s="27"/>
      <c r="F17" s="27"/>
      <c r="G17" s="27"/>
      <c r="H17" s="27">
        <v>2019</v>
      </c>
      <c r="I17" s="27"/>
      <c r="J17" s="92">
        <f t="shared" ref="J17:J21" si="1">-INDEX($AE$30:$AL$38,MATCH(D17,$AD$30:$AD$38,0),MATCH($N$16,$AE$29:$AL$29,0))</f>
        <v>0</v>
      </c>
      <c r="K17" s="27"/>
      <c r="L17" s="27"/>
      <c r="M17" s="44"/>
      <c r="N17" s="44"/>
      <c r="P17" s="71" t="s">
        <v>291</v>
      </c>
      <c r="Q17" s="72">
        <v>115137</v>
      </c>
      <c r="R17" s="72">
        <v>271365</v>
      </c>
      <c r="S17" s="72">
        <v>127680</v>
      </c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</row>
    <row r="18" spans="2:48">
      <c r="B18" s="44"/>
      <c r="C18" s="44"/>
      <c r="D18" s="27" t="s">
        <v>313</v>
      </c>
      <c r="E18" s="27"/>
      <c r="F18" s="27"/>
      <c r="G18" s="27"/>
      <c r="H18" s="27">
        <v>2019</v>
      </c>
      <c r="I18" s="27"/>
      <c r="J18" s="92">
        <f t="shared" si="1"/>
        <v>0</v>
      </c>
      <c r="K18" s="27"/>
      <c r="L18" s="27"/>
      <c r="M18" s="44"/>
      <c r="N18" s="44"/>
      <c r="P18" s="76" t="s">
        <v>293</v>
      </c>
      <c r="Q18" s="77">
        <v>25764</v>
      </c>
      <c r="R18" s="77">
        <v>158416</v>
      </c>
      <c r="S18" s="77">
        <v>156690</v>
      </c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</row>
    <row r="19" spans="2:48">
      <c r="B19" s="44"/>
      <c r="C19" s="44"/>
      <c r="D19" s="27" t="s">
        <v>314</v>
      </c>
      <c r="E19" s="27"/>
      <c r="F19" s="27"/>
      <c r="G19" s="27"/>
      <c r="H19" s="27">
        <v>2019</v>
      </c>
      <c r="I19" s="27"/>
      <c r="J19" s="92">
        <f t="shared" si="1"/>
        <v>0</v>
      </c>
      <c r="K19" s="27"/>
      <c r="L19" s="27"/>
      <c r="M19" s="44"/>
      <c r="N19" s="44"/>
      <c r="P19" s="44"/>
      <c r="Q19" s="44"/>
      <c r="R19" s="44"/>
      <c r="S19" s="44"/>
      <c r="T19" s="44" t="s">
        <v>304</v>
      </c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</row>
    <row r="20" spans="2:48">
      <c r="B20" s="44"/>
      <c r="C20" s="44"/>
      <c r="D20" s="27" t="s">
        <v>315</v>
      </c>
      <c r="E20" s="27"/>
      <c r="F20" s="27"/>
      <c r="G20" s="27"/>
      <c r="H20" s="27">
        <v>2019</v>
      </c>
      <c r="I20" s="27"/>
      <c r="J20" s="92">
        <f>-INDEX($AE$30:$AL$38,MATCH(D20,$AD$30:$AD$38,0),MATCH($N$16,$AE$29:$AL$29,0))</f>
        <v>0</v>
      </c>
      <c r="K20" s="27"/>
      <c r="L20" s="27"/>
      <c r="M20" s="44"/>
      <c r="N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</row>
    <row r="21" spans="2:48">
      <c r="D21" s="27" t="s">
        <v>316</v>
      </c>
      <c r="E21" s="27"/>
      <c r="F21" s="27"/>
      <c r="G21" s="27"/>
      <c r="H21" s="27">
        <v>2019</v>
      </c>
      <c r="I21" s="27"/>
      <c r="J21" s="92">
        <f t="shared" si="1"/>
        <v>0</v>
      </c>
      <c r="K21" s="27"/>
      <c r="L21" s="27"/>
      <c r="M21" s="44"/>
      <c r="N21" s="44"/>
      <c r="P21" s="44"/>
      <c r="Q21" s="44"/>
      <c r="R21" s="44"/>
      <c r="S21" s="44"/>
      <c r="T21" s="44" t="s">
        <v>305</v>
      </c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</row>
    <row r="22" spans="2:48">
      <c r="D22" s="27" t="s">
        <v>206</v>
      </c>
      <c r="E22" s="27"/>
      <c r="F22" s="27" t="s">
        <v>325</v>
      </c>
      <c r="G22" s="27"/>
      <c r="H22" s="27">
        <v>2019</v>
      </c>
      <c r="I22" s="27"/>
      <c r="J22" s="27">
        <v>1</v>
      </c>
      <c r="K22" s="27"/>
      <c r="L22" s="27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</row>
    <row r="23" spans="2:48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</row>
    <row r="24" spans="2:48">
      <c r="B24" t="s">
        <v>93</v>
      </c>
      <c r="D24" s="27" t="s">
        <v>317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 t="s">
        <v>282</v>
      </c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</row>
    <row r="25" spans="2:48">
      <c r="B25" s="44"/>
      <c r="C25" s="44"/>
      <c r="D25" s="27" t="s">
        <v>318</v>
      </c>
      <c r="E25" s="27"/>
      <c r="F25" s="27"/>
      <c r="G25" s="27"/>
      <c r="H25" s="27">
        <v>2019</v>
      </c>
      <c r="I25" s="27"/>
      <c r="J25" s="92">
        <f>-INDEX($AO$30:$AV$38,MATCH(D25,$AN$30:$AN$38,0),MATCH($N$25,$AO$29:$AV$29,0))</f>
        <v>0</v>
      </c>
      <c r="K25" s="27"/>
      <c r="L25" s="27"/>
      <c r="M25" s="44"/>
      <c r="N25" s="95" t="s">
        <v>331</v>
      </c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</row>
    <row r="26" spans="2:48">
      <c r="B26" s="44"/>
      <c r="C26" s="44"/>
      <c r="D26" s="27" t="s">
        <v>319</v>
      </c>
      <c r="E26" s="27"/>
      <c r="F26" s="27"/>
      <c r="G26" s="27"/>
      <c r="H26" s="27">
        <v>2019</v>
      </c>
      <c r="I26" s="27"/>
      <c r="J26" s="92">
        <f t="shared" ref="J26:J30" si="2">-INDEX($AO$30:$AV$38,MATCH(D26,$AN$30:$AN$38,0),MATCH($N$25,$AO$29:$AV$29,0))</f>
        <v>0</v>
      </c>
      <c r="K26" s="27"/>
      <c r="L26" s="27"/>
      <c r="M26" s="44"/>
      <c r="N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</row>
    <row r="27" spans="2:48">
      <c r="B27" s="44"/>
      <c r="C27" s="44"/>
      <c r="D27" s="27" t="s">
        <v>320</v>
      </c>
      <c r="E27" s="27"/>
      <c r="F27" s="27"/>
      <c r="G27" s="27"/>
      <c r="H27" s="27">
        <v>2019</v>
      </c>
      <c r="I27" s="27"/>
      <c r="J27" s="92">
        <f t="shared" si="2"/>
        <v>0</v>
      </c>
      <c r="K27" s="27"/>
      <c r="L27" s="27"/>
      <c r="M27" s="44"/>
      <c r="N27" s="44"/>
      <c r="P27" s="44"/>
      <c r="Q27" s="44"/>
      <c r="R27" s="44"/>
      <c r="S27" s="44"/>
      <c r="T27" s="44"/>
      <c r="U27" s="44">
        <v>2</v>
      </c>
      <c r="V27" s="44">
        <v>2.2999999999999998</v>
      </c>
      <c r="W27" s="44">
        <v>2.5</v>
      </c>
      <c r="X27" s="44">
        <v>3</v>
      </c>
      <c r="Y27" s="44">
        <v>3.5</v>
      </c>
      <c r="Z27" s="44">
        <v>4</v>
      </c>
      <c r="AA27" s="44">
        <v>4.5</v>
      </c>
      <c r="AB27" s="44">
        <v>0</v>
      </c>
      <c r="AC27" s="44"/>
      <c r="AD27" s="44"/>
      <c r="AE27" s="44">
        <v>2</v>
      </c>
      <c r="AF27" s="44">
        <v>2.2999999999999998</v>
      </c>
      <c r="AG27" s="44">
        <v>2.5</v>
      </c>
      <c r="AH27" s="44">
        <v>3</v>
      </c>
      <c r="AI27" s="44">
        <v>3.5</v>
      </c>
      <c r="AJ27" s="44">
        <v>4</v>
      </c>
      <c r="AK27" s="44">
        <v>4.5</v>
      </c>
      <c r="AL27" s="44">
        <v>0</v>
      </c>
      <c r="AM27" s="44"/>
      <c r="AN27" s="44"/>
      <c r="AO27" s="44">
        <v>2</v>
      </c>
      <c r="AP27" s="44">
        <v>2.2999999999999998</v>
      </c>
      <c r="AQ27" s="44">
        <v>2.5</v>
      </c>
      <c r="AR27" s="44">
        <v>3</v>
      </c>
      <c r="AS27" s="44">
        <v>3.5</v>
      </c>
      <c r="AT27" s="44">
        <v>4</v>
      </c>
      <c r="AU27" s="44">
        <v>4.5</v>
      </c>
      <c r="AV27" s="44">
        <v>0</v>
      </c>
    </row>
    <row r="28" spans="2:48" ht="15.75" thickBot="1">
      <c r="B28" s="44"/>
      <c r="C28" s="44"/>
      <c r="D28" s="27" t="s">
        <v>321</v>
      </c>
      <c r="E28" s="27"/>
      <c r="F28" s="27"/>
      <c r="G28" s="27"/>
      <c r="H28" s="27">
        <v>2019</v>
      </c>
      <c r="I28" s="27"/>
      <c r="J28" s="92">
        <f t="shared" si="2"/>
        <v>0</v>
      </c>
      <c r="K28" s="27"/>
      <c r="L28" s="27"/>
      <c r="M28" s="44"/>
      <c r="N28" s="44"/>
      <c r="P28" s="44"/>
      <c r="Q28" s="44"/>
      <c r="R28" s="44"/>
      <c r="S28" s="44"/>
      <c r="T28" s="44"/>
      <c r="U28" s="101" t="s">
        <v>280</v>
      </c>
      <c r="V28" s="102"/>
      <c r="W28" s="102"/>
      <c r="X28" s="102"/>
      <c r="Y28" s="102"/>
      <c r="Z28" s="102"/>
      <c r="AA28" s="102"/>
      <c r="AB28" s="102"/>
      <c r="AC28" s="44"/>
      <c r="AD28" s="102" t="s">
        <v>281</v>
      </c>
      <c r="AE28" s="102"/>
      <c r="AF28" s="102"/>
      <c r="AG28" s="102"/>
      <c r="AH28" s="102"/>
      <c r="AI28" s="102"/>
      <c r="AJ28" s="102"/>
      <c r="AK28" s="102"/>
      <c r="AL28" s="102"/>
      <c r="AM28" s="44"/>
      <c r="AN28" s="101" t="s">
        <v>282</v>
      </c>
      <c r="AO28" s="102"/>
      <c r="AP28" s="102"/>
      <c r="AQ28" s="102"/>
      <c r="AR28" s="102"/>
      <c r="AS28" s="102"/>
      <c r="AT28" s="102"/>
      <c r="AU28" s="102"/>
      <c r="AV28" s="102"/>
    </row>
    <row r="29" spans="2:48">
      <c r="B29" s="44"/>
      <c r="C29" s="44"/>
      <c r="D29" s="27" t="s">
        <v>322</v>
      </c>
      <c r="E29" s="27"/>
      <c r="F29" s="27"/>
      <c r="G29" s="27"/>
      <c r="H29" s="27">
        <v>2019</v>
      </c>
      <c r="I29" s="27"/>
      <c r="J29" s="92">
        <f t="shared" si="2"/>
        <v>0</v>
      </c>
      <c r="K29" s="27"/>
      <c r="L29" s="27"/>
      <c r="M29" s="44"/>
      <c r="N29" s="44"/>
      <c r="P29" s="44"/>
      <c r="Q29" s="44"/>
      <c r="R29" s="44"/>
      <c r="S29" s="44"/>
      <c r="T29" s="44"/>
      <c r="U29" s="66" t="s">
        <v>285</v>
      </c>
      <c r="V29" s="71" t="s">
        <v>287</v>
      </c>
      <c r="W29" s="76" t="s">
        <v>289</v>
      </c>
      <c r="X29" s="71" t="s">
        <v>330</v>
      </c>
      <c r="Y29" s="71" t="s">
        <v>327</v>
      </c>
      <c r="Z29" s="71" t="s">
        <v>328</v>
      </c>
      <c r="AA29" s="71" t="s">
        <v>329</v>
      </c>
      <c r="AB29" s="71" t="s">
        <v>331</v>
      </c>
      <c r="AC29" s="44"/>
      <c r="AD29" s="44"/>
      <c r="AE29" s="66" t="s">
        <v>285</v>
      </c>
      <c r="AF29" s="71" t="s">
        <v>287</v>
      </c>
      <c r="AG29" s="76" t="s">
        <v>289</v>
      </c>
      <c r="AH29" s="71" t="s">
        <v>330</v>
      </c>
      <c r="AI29" s="71" t="s">
        <v>327</v>
      </c>
      <c r="AJ29" s="71" t="s">
        <v>328</v>
      </c>
      <c r="AK29" s="71" t="s">
        <v>329</v>
      </c>
      <c r="AL29" s="71" t="s">
        <v>331</v>
      </c>
      <c r="AN29" s="44"/>
      <c r="AO29" s="66" t="s">
        <v>285</v>
      </c>
      <c r="AP29" s="71" t="s">
        <v>287</v>
      </c>
      <c r="AQ29" s="76" t="s">
        <v>289</v>
      </c>
      <c r="AR29" s="71" t="s">
        <v>330</v>
      </c>
      <c r="AS29" s="71" t="s">
        <v>327</v>
      </c>
      <c r="AT29" s="71" t="s">
        <v>328</v>
      </c>
      <c r="AU29" s="71" t="s">
        <v>329</v>
      </c>
      <c r="AV29" s="71" t="s">
        <v>331</v>
      </c>
    </row>
    <row r="30" spans="2:48">
      <c r="B30" s="44"/>
      <c r="C30" s="44"/>
      <c r="D30" s="27" t="s">
        <v>323</v>
      </c>
      <c r="E30" s="27"/>
      <c r="F30" s="27"/>
      <c r="G30" s="27"/>
      <c r="H30" s="27">
        <v>2019</v>
      </c>
      <c r="I30" s="27"/>
      <c r="J30" s="92">
        <f t="shared" si="2"/>
        <v>0</v>
      </c>
      <c r="K30" s="27"/>
      <c r="L30" s="27"/>
      <c r="M30" s="44"/>
      <c r="N30" s="44"/>
      <c r="P30" s="44"/>
      <c r="Q30" s="44"/>
      <c r="R30" s="44"/>
      <c r="S30" s="44"/>
      <c r="T30" s="27" t="s">
        <v>336</v>
      </c>
      <c r="U30" s="94">
        <f>_xlfn.NORM.DIST($U$27,AA7,AE7,TRUE)</f>
        <v>0.99986614214614677</v>
      </c>
      <c r="V30" s="94">
        <f>_xlfn.NORM.DIST($V$27,AA7,AE7,TRUE)</f>
        <v>0.99999895018069218</v>
      </c>
      <c r="W30" s="94">
        <f>_xlfn.NORM.DIST($W$27,AA7,AE7,TRUE)</f>
        <v>0.99999997827100517</v>
      </c>
      <c r="X30" s="94">
        <f>_xlfn.NORM.DIST($X$27,AA7,AE7,TRUE)</f>
        <v>0.99999999999986411</v>
      </c>
      <c r="Y30" s="94">
        <f>_xlfn.NORM.DIST($Y$27,AA7,AE7,TRUE)</f>
        <v>1</v>
      </c>
      <c r="Z30" s="94">
        <f>_xlfn.NORM.DIST($Z$27,AA7,AE7,TRUE)</f>
        <v>1</v>
      </c>
      <c r="AA30" s="94">
        <f>_xlfn.NORM.DIST($AA$27,AA7,AE7,TRUE)</f>
        <v>1</v>
      </c>
      <c r="AB30" s="94">
        <v>0</v>
      </c>
      <c r="AC30" s="44"/>
      <c r="AD30" s="27" t="s">
        <v>337</v>
      </c>
      <c r="AE30" s="94">
        <f>_xlfn.NORM.DIST($AE$27,AB7,AF7,TRUE)</f>
        <v>0.99358230344905218</v>
      </c>
      <c r="AF30" s="94">
        <f>_xlfn.NORM.DIST($AF$27,AB7,AF7,TRUE)</f>
        <v>0.99961797061500135</v>
      </c>
      <c r="AG30" s="94">
        <f>_xlfn.NORM.DIST($AG$27,AB7,AF7,TRUE)</f>
        <v>0.99996097211163748</v>
      </c>
      <c r="AH30" s="94">
        <f>_xlfn.NORM.DIST($AH$27,AB7,AF7,TRUE)</f>
        <v>0.99999996888648002</v>
      </c>
      <c r="AI30" s="94">
        <f>_xlfn.NORM.DIST($AI$27,AB7,AF7,TRUE)</f>
        <v>0.9999999999968846</v>
      </c>
      <c r="AJ30" s="94">
        <f>_xlfn.NORM.DIST($AJ$27,AB7,AF7,TRUE)</f>
        <v>1</v>
      </c>
      <c r="AK30" s="94">
        <f>_xlfn.NORM.DIST($AK$27,AB7,AF7,TRUE)</f>
        <v>1</v>
      </c>
      <c r="AL30" s="94">
        <v>0</v>
      </c>
      <c r="AM30" s="44"/>
      <c r="AN30" s="27" t="s">
        <v>340</v>
      </c>
      <c r="AO30" s="94">
        <f>_xlfn.NORM.DIST($AO$27,AC7,AG7,TRUE)</f>
        <v>0.99867076285153633</v>
      </c>
      <c r="AP30" s="94">
        <f>_xlfn.NORM.DIST($AP$27,AC7,AG7,TRUE)</f>
        <v>0.99999490602709384</v>
      </c>
      <c r="AQ30" s="94">
        <f>_xlfn.NORM.DIST($AQ$27,AC7,AG7,TRUE)</f>
        <v>0.99999995653338158</v>
      </c>
      <c r="AR30" s="94">
        <f>_xlfn.NORM.DIST($AR$27,AC7,AG7,TRUE)</f>
        <v>0.99999999999999312</v>
      </c>
      <c r="AS30" s="94">
        <f>_xlfn.NORM.DIST($AS$27,AC7,AG7,TRUE)</f>
        <v>1</v>
      </c>
      <c r="AT30" s="94">
        <f>_xlfn.NORM.DIST($AT$27,AC7,AG7,TRUE)</f>
        <v>1</v>
      </c>
      <c r="AU30" s="94">
        <f>_xlfn.NORM.DIST($AU$27,AC7,AG7,TRUE)</f>
        <v>1</v>
      </c>
      <c r="AV30" s="94">
        <v>0</v>
      </c>
    </row>
    <row r="31" spans="2:48">
      <c r="D31" s="27" t="s">
        <v>206</v>
      </c>
      <c r="E31" s="27"/>
      <c r="F31" s="27" t="s">
        <v>326</v>
      </c>
      <c r="G31" s="27"/>
      <c r="H31" s="27">
        <v>2019</v>
      </c>
      <c r="I31" s="27"/>
      <c r="J31" s="27">
        <v>1</v>
      </c>
      <c r="K31" s="27"/>
      <c r="L31" s="27"/>
      <c r="P31" s="44"/>
      <c r="Q31" s="44"/>
      <c r="R31" s="44"/>
      <c r="S31" s="44"/>
      <c r="T31" s="27" t="s">
        <v>334</v>
      </c>
      <c r="U31" s="94">
        <f t="shared" ref="U31:U38" si="3">_xlfn.NORM.DIST($U$27,AA8,AE8,TRUE)</f>
        <v>0.96885301500182108</v>
      </c>
      <c r="V31" s="94">
        <f t="shared" ref="V31:V38" si="4">_xlfn.NORM.DIST($V$27,AA8,AE8,TRUE)</f>
        <v>0.99736560266376562</v>
      </c>
      <c r="W31" s="94">
        <f t="shared" ref="W31:W38" si="5">_xlfn.NORM.DIST($W$27,AA8,AE8,TRUE)</f>
        <v>0.99967208422117826</v>
      </c>
      <c r="X31" s="94">
        <f t="shared" ref="X31:X38" si="6">_xlfn.NORM.DIST($X$27,AA8,AE8,TRUE)</f>
        <v>0.99999963010770987</v>
      </c>
      <c r="Y31" s="94">
        <f t="shared" ref="Y31:Y38" si="7">_xlfn.NORM.DIST($Y$27,AA8,AE8,TRUE)</f>
        <v>0.99999999995815858</v>
      </c>
      <c r="Z31" s="94">
        <f t="shared" ref="Z31:Z38" si="8">_xlfn.NORM.DIST($Z$27,AA8,AE8,TRUE)</f>
        <v>0.99999999999999956</v>
      </c>
      <c r="AA31" s="94">
        <f t="shared" ref="AA31:AA38" si="9">_xlfn.NORM.DIST($AA$27,AA8,AE8,TRUE)</f>
        <v>1</v>
      </c>
      <c r="AB31" s="94">
        <v>0</v>
      </c>
      <c r="AC31" s="44"/>
      <c r="AD31" s="27" t="s">
        <v>338</v>
      </c>
      <c r="AE31" s="94">
        <f t="shared" ref="AE31:AE38" si="10">_xlfn.NORM.DIST($AE$27,AB8,AF8,TRUE)</f>
        <v>0.7694627396275191</v>
      </c>
      <c r="AF31" s="94">
        <f t="shared" ref="AF31:AF38" si="11">_xlfn.NORM.DIST($AF$27,AB8,AF8,TRUE)</f>
        <v>0.92091247414921895</v>
      </c>
      <c r="AG31" s="94">
        <f t="shared" ref="AG31:AG38" si="12">_xlfn.NORM.DIST($AG$27,AB8,AF8,TRUE)</f>
        <v>0.96860489728090593</v>
      </c>
      <c r="AH31" s="94">
        <f t="shared" ref="AH31:AH38" si="13">_xlfn.NORM.DIST($AH$27,AB8,AF8,TRUE)</f>
        <v>0.99857871934570608</v>
      </c>
      <c r="AI31" s="94">
        <f t="shared" ref="AI31:AI38" si="14">_xlfn.NORM.DIST($AI$27,AB8,AF8,TRUE)</f>
        <v>0.99998003334500252</v>
      </c>
      <c r="AJ31" s="94">
        <f t="shared" ref="AJ31:AJ38" si="15">_xlfn.NORM.DIST($AJ$27,AB8,AF8,TRUE)</f>
        <v>0.99999991591209203</v>
      </c>
      <c r="AK31" s="94">
        <f t="shared" ref="AK31:AK38" si="16">_xlfn.NORM.DIST($AK$27,AB8,AF8,TRUE)</f>
        <v>0.99999999989582478</v>
      </c>
      <c r="AL31" s="94">
        <v>0</v>
      </c>
      <c r="AM31" s="44"/>
      <c r="AN31" s="27" t="s">
        <v>341</v>
      </c>
      <c r="AO31" s="94">
        <f t="shared" ref="AO31:AO38" si="17">_xlfn.NORM.DIST($AO$27,AC8,AG8,TRUE)</f>
        <v>0.6130931526036395</v>
      </c>
      <c r="AP31" s="94">
        <f t="shared" ref="AP31:AP38" si="18">_xlfn.NORM.DIST($AP$27,AC8,AG8,TRUE)</f>
        <v>0.87842619586393023</v>
      </c>
      <c r="AQ31" s="94">
        <f t="shared" ref="AQ31:AQ38" si="19">_xlfn.NORM.DIST($AQ$27,AC8,AG8,TRUE)</f>
        <v>0.9602560960127382</v>
      </c>
      <c r="AR31" s="94">
        <f t="shared" ref="AR31:AR38" si="20">_xlfn.NORM.DIST($AR$27,AC8,AG8,TRUE)</f>
        <v>0.99935891586967851</v>
      </c>
      <c r="AS31" s="94">
        <f t="shared" ref="AS31:AS38" si="21">_xlfn.NORM.DIST($AS$27,AC8,AG8,TRUE)</f>
        <v>0.99999860849411715</v>
      </c>
      <c r="AT31" s="94">
        <f t="shared" ref="AT31:AT38" si="22">_xlfn.NORM.DIST($AT$27,AC8,AG8,TRUE)</f>
        <v>0.99999999961862751</v>
      </c>
      <c r="AU31" s="94">
        <f t="shared" ref="AU31:AU38" si="23">_xlfn.NORM.DIST($AU$27,AC8,AG8,TRUE)</f>
        <v>0.99999999999998723</v>
      </c>
      <c r="AV31" s="94">
        <v>0</v>
      </c>
    </row>
    <row r="32" spans="2:48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T32" s="27" t="s">
        <v>335</v>
      </c>
      <c r="U32" s="94">
        <f t="shared" si="3"/>
        <v>0.93969745300565943</v>
      </c>
      <c r="V32" s="94">
        <f t="shared" si="4"/>
        <v>0.99622594121059427</v>
      </c>
      <c r="W32" s="94">
        <f t="shared" si="5"/>
        <v>0.99968448066910742</v>
      </c>
      <c r="X32" s="94">
        <f t="shared" si="6"/>
        <v>0.99999993665897058</v>
      </c>
      <c r="Y32" s="94">
        <f t="shared" si="7"/>
        <v>0.99999999999956379</v>
      </c>
      <c r="Z32" s="94">
        <f t="shared" si="8"/>
        <v>1</v>
      </c>
      <c r="AA32" s="94">
        <f t="shared" si="9"/>
        <v>1</v>
      </c>
      <c r="AB32" s="94">
        <v>0</v>
      </c>
      <c r="AD32" s="27" t="s">
        <v>339</v>
      </c>
      <c r="AE32" s="94">
        <f t="shared" si="10"/>
        <v>0.63358245624321075</v>
      </c>
      <c r="AF32" s="94">
        <f t="shared" si="11"/>
        <v>0.84081469035187228</v>
      </c>
      <c r="AG32" s="94">
        <f t="shared" si="12"/>
        <v>0.92442034414706997</v>
      </c>
      <c r="AH32" s="94">
        <f t="shared" si="13"/>
        <v>0.99428940010152511</v>
      </c>
      <c r="AI32" s="94">
        <f t="shared" si="14"/>
        <v>0.99985475279512115</v>
      </c>
      <c r="AJ32" s="94">
        <f t="shared" si="15"/>
        <v>0.99999880751297388</v>
      </c>
      <c r="AK32" s="94">
        <f t="shared" si="16"/>
        <v>0.99999999691006625</v>
      </c>
      <c r="AL32" s="94">
        <v>0</v>
      </c>
      <c r="AN32" s="27" t="s">
        <v>342</v>
      </c>
      <c r="AO32" s="94">
        <f t="shared" si="17"/>
        <v>0.34194299028735675</v>
      </c>
      <c r="AP32" s="94">
        <f t="shared" si="18"/>
        <v>0.71567219724569331</v>
      </c>
      <c r="AQ32" s="94">
        <f t="shared" si="19"/>
        <v>0.88905130905570107</v>
      </c>
      <c r="AR32" s="94">
        <f t="shared" si="20"/>
        <v>0.99781515762844886</v>
      </c>
      <c r="AS32" s="94">
        <f t="shared" si="21"/>
        <v>0.99999624728992065</v>
      </c>
      <c r="AT32" s="94">
        <f t="shared" si="22"/>
        <v>0.99999999949395513</v>
      </c>
      <c r="AU32" s="94">
        <f t="shared" si="23"/>
        <v>0.99999999999999489</v>
      </c>
      <c r="AV32" s="94">
        <v>0</v>
      </c>
    </row>
    <row r="33" spans="2:48">
      <c r="P33" s="44"/>
      <c r="Q33" s="44"/>
      <c r="R33" s="44"/>
      <c r="S33" s="44"/>
      <c r="T33" s="27" t="s">
        <v>269</v>
      </c>
      <c r="U33" s="94">
        <f t="shared" si="3"/>
        <v>0.76682617615099935</v>
      </c>
      <c r="V33" s="94">
        <f t="shared" si="4"/>
        <v>0.95418880111755022</v>
      </c>
      <c r="W33" s="94">
        <f t="shared" si="5"/>
        <v>0.98998748585906793</v>
      </c>
      <c r="X33" s="94">
        <f t="shared" si="6"/>
        <v>0.99995633197497646</v>
      </c>
      <c r="Y33" s="94">
        <f t="shared" si="7"/>
        <v>0.99999998312382343</v>
      </c>
      <c r="Z33" s="94">
        <f t="shared" si="8"/>
        <v>0.99999999999945333</v>
      </c>
      <c r="AA33" s="94">
        <f t="shared" si="9"/>
        <v>1</v>
      </c>
      <c r="AB33" s="94">
        <v>0</v>
      </c>
      <c r="AC33" s="44"/>
      <c r="AD33" s="27" t="s">
        <v>311</v>
      </c>
      <c r="AE33" s="94">
        <f t="shared" si="10"/>
        <v>0.48602123970467664</v>
      </c>
      <c r="AF33" s="94">
        <f t="shared" si="11"/>
        <v>0.74725860659793841</v>
      </c>
      <c r="AG33" s="94">
        <f t="shared" si="12"/>
        <v>0.87143015426775872</v>
      </c>
      <c r="AH33" s="94">
        <f t="shared" si="13"/>
        <v>0.98931553681492335</v>
      </c>
      <c r="AI33" s="94">
        <f t="shared" si="14"/>
        <v>0.99973940839121955</v>
      </c>
      <c r="AJ33" s="94">
        <f t="shared" si="15"/>
        <v>0.99999823974334678</v>
      </c>
      <c r="AK33" s="94">
        <f t="shared" si="16"/>
        <v>0.99999999680227936</v>
      </c>
      <c r="AL33" s="94">
        <v>0</v>
      </c>
      <c r="AM33" s="44"/>
      <c r="AN33" s="27" t="s">
        <v>318</v>
      </c>
      <c r="AO33" s="94">
        <f t="shared" si="17"/>
        <v>0.14983014442834014</v>
      </c>
      <c r="AP33" s="94">
        <f t="shared" si="18"/>
        <v>0.49056643348839696</v>
      </c>
      <c r="AQ33" s="94">
        <f t="shared" si="19"/>
        <v>0.74280813134921952</v>
      </c>
      <c r="AR33" s="94">
        <f t="shared" si="20"/>
        <v>0.9903894839477374</v>
      </c>
      <c r="AS33" s="94">
        <f t="shared" si="21"/>
        <v>0.99997215963294783</v>
      </c>
      <c r="AT33" s="94">
        <f t="shared" si="22"/>
        <v>0.99999999466107425</v>
      </c>
      <c r="AU33" s="94">
        <f t="shared" si="23"/>
        <v>0.99999999999993627</v>
      </c>
      <c r="AV33" s="94">
        <v>0</v>
      </c>
    </row>
    <row r="34" spans="2:48">
      <c r="L34" s="44"/>
      <c r="P34" s="44"/>
      <c r="Q34" s="44"/>
      <c r="R34" s="44"/>
      <c r="S34" s="44"/>
      <c r="T34" s="27" t="s">
        <v>270</v>
      </c>
      <c r="U34" s="94">
        <f t="shared" si="3"/>
        <v>0.5138907043261417</v>
      </c>
      <c r="V34" s="94">
        <f t="shared" si="4"/>
        <v>0.70275414783970647</v>
      </c>
      <c r="W34" s="94">
        <f t="shared" si="5"/>
        <v>0.80620969874302539</v>
      </c>
      <c r="X34" s="94">
        <f t="shared" si="6"/>
        <v>0.95479136080813631</v>
      </c>
      <c r="Y34" s="94">
        <f t="shared" si="7"/>
        <v>0.99417194789886376</v>
      </c>
      <c r="Z34" s="94">
        <f t="shared" si="8"/>
        <v>0.99959823430951478</v>
      </c>
      <c r="AA34" s="94">
        <f t="shared" si="9"/>
        <v>0.99998547336263233</v>
      </c>
      <c r="AB34" s="94">
        <v>0</v>
      </c>
      <c r="AC34" s="44"/>
      <c r="AD34" s="27" t="s">
        <v>312</v>
      </c>
      <c r="AE34" s="94">
        <f t="shared" si="10"/>
        <v>0.25380085256173046</v>
      </c>
      <c r="AF34" s="94">
        <f t="shared" si="11"/>
        <v>0.48042786872418958</v>
      </c>
      <c r="AG34" s="94">
        <f t="shared" si="12"/>
        <v>0.64054584703308814</v>
      </c>
      <c r="AH34" s="94">
        <f t="shared" si="13"/>
        <v>0.91657755012121211</v>
      </c>
      <c r="AI34" s="94">
        <f t="shared" si="14"/>
        <v>0.99191173064402915</v>
      </c>
      <c r="AJ34" s="94">
        <f t="shared" si="15"/>
        <v>0.99969530786128746</v>
      </c>
      <c r="AK34" s="94">
        <f t="shared" si="16"/>
        <v>0.9999957044409139</v>
      </c>
      <c r="AL34" s="94">
        <v>0</v>
      </c>
      <c r="AM34" s="44"/>
      <c r="AN34" s="27" t="s">
        <v>319</v>
      </c>
      <c r="AO34" s="94">
        <f t="shared" si="17"/>
        <v>6.6011404930960929E-2</v>
      </c>
      <c r="AP34" s="94">
        <f t="shared" si="18"/>
        <v>0.22200714259760385</v>
      </c>
      <c r="AQ34" s="94">
        <f t="shared" si="19"/>
        <v>0.39296290098211079</v>
      </c>
      <c r="AR34" s="94">
        <f t="shared" si="20"/>
        <v>0.83221694488457221</v>
      </c>
      <c r="AS34" s="94">
        <f t="shared" si="21"/>
        <v>0.98600872265415918</v>
      </c>
      <c r="AT34" s="94">
        <f t="shared" si="22"/>
        <v>0.99970053530100189</v>
      </c>
      <c r="AU34" s="94">
        <f t="shared" si="23"/>
        <v>0.99999846937326342</v>
      </c>
      <c r="AV34" s="94">
        <v>0</v>
      </c>
    </row>
    <row r="35" spans="2:48">
      <c r="L35" s="44"/>
      <c r="P35" s="44"/>
      <c r="Q35" s="44"/>
      <c r="R35" s="44"/>
      <c r="S35" s="44"/>
      <c r="T35" s="27" t="s">
        <v>271</v>
      </c>
      <c r="U35" s="94">
        <f>_xlfn.NORM.DIST($U$27,AA12,AE12,TRUE)</f>
        <v>0.37584533679027893</v>
      </c>
      <c r="V35" s="94">
        <f t="shared" si="4"/>
        <v>0.51506861469064869</v>
      </c>
      <c r="W35" s="94">
        <f t="shared" si="5"/>
        <v>0.60792230376456446</v>
      </c>
      <c r="X35" s="94">
        <f t="shared" si="6"/>
        <v>0.80626831138166599</v>
      </c>
      <c r="Y35" s="94">
        <f t="shared" si="7"/>
        <v>0.92710242952401201</v>
      </c>
      <c r="Z35" s="94">
        <f t="shared" si="8"/>
        <v>0.9795658771957636</v>
      </c>
      <c r="AA35" s="94">
        <f t="shared" si="9"/>
        <v>0.99579540336422534</v>
      </c>
      <c r="AB35" s="94">
        <v>0</v>
      </c>
      <c r="AC35" s="44"/>
      <c r="AD35" s="27" t="s">
        <v>313</v>
      </c>
      <c r="AE35" s="94">
        <f t="shared" si="10"/>
        <v>8.9754023843298891E-2</v>
      </c>
      <c r="AF35" s="94">
        <f t="shared" si="11"/>
        <v>0.19240027281705166</v>
      </c>
      <c r="AG35" s="94">
        <f t="shared" si="12"/>
        <v>0.28991681177663592</v>
      </c>
      <c r="AH35" s="94">
        <f t="shared" si="13"/>
        <v>0.59290175446950721</v>
      </c>
      <c r="AI35" s="94">
        <f t="shared" si="14"/>
        <v>0.8470018886690438</v>
      </c>
      <c r="AJ35" s="94">
        <f t="shared" si="15"/>
        <v>0.96503029194003964</v>
      </c>
      <c r="AK35" s="94">
        <f t="shared" si="16"/>
        <v>0.99535165071760523</v>
      </c>
      <c r="AL35" s="94">
        <v>0</v>
      </c>
      <c r="AM35" s="44"/>
      <c r="AN35" s="27" t="s">
        <v>320</v>
      </c>
      <c r="AO35" s="94">
        <f t="shared" si="17"/>
        <v>5.6979596817344061E-2</v>
      </c>
      <c r="AP35" s="94">
        <f t="shared" si="18"/>
        <v>0.12698439253107691</v>
      </c>
      <c r="AQ35" s="94">
        <f t="shared" si="19"/>
        <v>0.19835620119859471</v>
      </c>
      <c r="AR35" s="94">
        <f t="shared" si="20"/>
        <v>0.45447244481580307</v>
      </c>
      <c r="AS35" s="94">
        <f t="shared" si="21"/>
        <v>0.73196550526672355</v>
      </c>
      <c r="AT35" s="94">
        <f t="shared" si="22"/>
        <v>0.91179733138324648</v>
      </c>
      <c r="AU35" s="94">
        <f t="shared" si="23"/>
        <v>0.98146734609448394</v>
      </c>
      <c r="AV35" s="94">
        <v>0</v>
      </c>
    </row>
    <row r="36" spans="2:48" s="44" customFormat="1">
      <c r="B36"/>
      <c r="C36"/>
      <c r="D36"/>
      <c r="E36"/>
      <c r="F36"/>
      <c r="G36"/>
      <c r="H36"/>
      <c r="I36"/>
      <c r="J36"/>
      <c r="K36"/>
      <c r="T36" s="27" t="s">
        <v>272</v>
      </c>
      <c r="U36" s="94">
        <f t="shared" si="3"/>
        <v>0.16552806134367962</v>
      </c>
      <c r="V36" s="94">
        <f t="shared" si="4"/>
        <v>0.29053559209062707</v>
      </c>
      <c r="W36" s="94">
        <f t="shared" si="5"/>
        <v>0.39292301197938029</v>
      </c>
      <c r="X36" s="94">
        <f t="shared" si="6"/>
        <v>0.66588242910237538</v>
      </c>
      <c r="Y36" s="94">
        <f t="shared" si="7"/>
        <v>0.87051976694100974</v>
      </c>
      <c r="Z36" s="94">
        <f t="shared" si="8"/>
        <v>0.96631005589236407</v>
      </c>
      <c r="AA36" s="94">
        <f t="shared" si="9"/>
        <v>0.99428730510778573</v>
      </c>
      <c r="AB36" s="94">
        <v>0</v>
      </c>
      <c r="AD36" s="27" t="s">
        <v>314</v>
      </c>
      <c r="AE36" s="94">
        <f t="shared" si="10"/>
        <v>5.0511604601422351E-2</v>
      </c>
      <c r="AF36" s="94">
        <f t="shared" si="11"/>
        <v>9.4333345509310967E-2</v>
      </c>
      <c r="AG36" s="94">
        <f t="shared" si="12"/>
        <v>0.13618656405660809</v>
      </c>
      <c r="AH36" s="94">
        <f t="shared" si="13"/>
        <v>0.28933976981199794</v>
      </c>
      <c r="AI36" s="94">
        <f t="shared" si="14"/>
        <v>0.49480783925100147</v>
      </c>
      <c r="AJ36" s="94">
        <f t="shared" si="15"/>
        <v>0.70169583060873153</v>
      </c>
      <c r="AK36" s="94">
        <f t="shared" si="16"/>
        <v>0.85804642932382791</v>
      </c>
      <c r="AL36" s="94">
        <v>0</v>
      </c>
      <c r="AN36" s="27" t="s">
        <v>321</v>
      </c>
      <c r="AO36" s="94">
        <f t="shared" si="17"/>
        <v>2.8856450394145666E-2</v>
      </c>
      <c r="AP36" s="94">
        <f t="shared" si="18"/>
        <v>5.7199757058308189E-2</v>
      </c>
      <c r="AQ36" s="94">
        <f t="shared" si="19"/>
        <v>8.5976160021217857E-2</v>
      </c>
      <c r="AR36" s="94">
        <f t="shared" si="20"/>
        <v>0.20212850255165354</v>
      </c>
      <c r="AS36" s="94">
        <f t="shared" si="21"/>
        <v>0.38127737390844418</v>
      </c>
      <c r="AT36" s="94">
        <f t="shared" si="22"/>
        <v>0.5908714474634762</v>
      </c>
      <c r="AU36" s="94">
        <f t="shared" si="23"/>
        <v>0.77688109740361544</v>
      </c>
      <c r="AV36" s="94">
        <v>0</v>
      </c>
    </row>
    <row r="37" spans="2:48">
      <c r="L37" s="44"/>
      <c r="M37" s="44"/>
      <c r="P37" s="44"/>
      <c r="Q37" s="44"/>
      <c r="R37" s="44"/>
      <c r="S37" s="44"/>
      <c r="T37" s="27" t="s">
        <v>274</v>
      </c>
      <c r="U37" s="94">
        <f t="shared" si="3"/>
        <v>9.1492186931267622E-2</v>
      </c>
      <c r="V37" s="94">
        <f t="shared" si="4"/>
        <v>0.15300882371326033</v>
      </c>
      <c r="W37" s="94">
        <f t="shared" si="5"/>
        <v>0.20660004501142309</v>
      </c>
      <c r="X37" s="94">
        <f t="shared" si="6"/>
        <v>0.38021044483571315</v>
      </c>
      <c r="Y37" s="94">
        <f t="shared" si="7"/>
        <v>0.58254904641534866</v>
      </c>
      <c r="Z37" s="94">
        <f t="shared" si="8"/>
        <v>0.76478079525417386</v>
      </c>
      <c r="AA37" s="94">
        <f t="shared" si="9"/>
        <v>0.89160576223881305</v>
      </c>
      <c r="AB37" s="94">
        <v>0</v>
      </c>
      <c r="AC37" s="44"/>
      <c r="AD37" s="27" t="s">
        <v>315</v>
      </c>
      <c r="AE37" s="94">
        <f t="shared" si="10"/>
        <v>3.2210497290905374E-2</v>
      </c>
      <c r="AF37" s="94">
        <f t="shared" si="11"/>
        <v>5.6332486553475364E-2</v>
      </c>
      <c r="AG37" s="94">
        <f t="shared" si="12"/>
        <v>7.9115975834815E-2</v>
      </c>
      <c r="AH37" s="94">
        <f t="shared" si="13"/>
        <v>0.16531868864588461</v>
      </c>
      <c r="AI37" s="94">
        <f t="shared" si="14"/>
        <v>0.29645675583092174</v>
      </c>
      <c r="AJ37" s="94">
        <f t="shared" si="15"/>
        <v>0.46159880109745322</v>
      </c>
      <c r="AK37" s="94">
        <f t="shared" si="16"/>
        <v>0.63375133998904754</v>
      </c>
      <c r="AL37" s="94">
        <v>0</v>
      </c>
      <c r="AM37" s="44"/>
      <c r="AN37" s="27" t="s">
        <v>322</v>
      </c>
      <c r="AO37" s="94">
        <f t="shared" si="17"/>
        <v>7.3325429420576533E-3</v>
      </c>
      <c r="AP37" s="94">
        <f t="shared" si="18"/>
        <v>1.5850994164039133E-2</v>
      </c>
      <c r="AQ37" s="94">
        <f t="shared" si="19"/>
        <v>2.5396980814932565E-2</v>
      </c>
      <c r="AR37" s="94">
        <f t="shared" si="20"/>
        <v>7.1339545297204487E-2</v>
      </c>
      <c r="AS37" s="94">
        <f t="shared" si="21"/>
        <v>0.16389933245411942</v>
      </c>
      <c r="AT37" s="94">
        <f t="shared" si="22"/>
        <v>0.31163257381350196</v>
      </c>
      <c r="AU37" s="94">
        <f t="shared" si="23"/>
        <v>0.49844467341211474</v>
      </c>
      <c r="AV37" s="94">
        <v>0</v>
      </c>
    </row>
    <row r="38" spans="2:48">
      <c r="B38" s="7" t="s">
        <v>86</v>
      </c>
      <c r="I38" s="8"/>
      <c r="J38" s="9"/>
      <c r="K38" s="9"/>
      <c r="M38" s="44"/>
      <c r="P38" s="44"/>
      <c r="Q38" s="44"/>
      <c r="R38" s="44"/>
      <c r="S38" s="44"/>
      <c r="T38" s="27" t="s">
        <v>273</v>
      </c>
      <c r="U38" s="94">
        <f t="shared" si="3"/>
        <v>3.6630747396996691E-2</v>
      </c>
      <c r="V38" s="94">
        <f t="shared" si="4"/>
        <v>5.4970533940220757E-2</v>
      </c>
      <c r="W38" s="94">
        <f t="shared" si="5"/>
        <v>7.0785662206478708E-2</v>
      </c>
      <c r="X38" s="94">
        <f t="shared" si="6"/>
        <v>0.12533343317165579</v>
      </c>
      <c r="Y38" s="94">
        <f t="shared" si="7"/>
        <v>0.20397754353748057</v>
      </c>
      <c r="Z38" s="94">
        <f t="shared" si="8"/>
        <v>0.30633564692244153</v>
      </c>
      <c r="AA38" s="94">
        <f t="shared" si="9"/>
        <v>0.42660254978994411</v>
      </c>
      <c r="AB38" s="94">
        <v>0</v>
      </c>
      <c r="AC38" s="44"/>
      <c r="AD38" s="27" t="s">
        <v>316</v>
      </c>
      <c r="AE38" s="94">
        <f t="shared" si="10"/>
        <v>3.054309712927282E-2</v>
      </c>
      <c r="AF38" s="94">
        <f t="shared" si="11"/>
        <v>4.54767509141593E-2</v>
      </c>
      <c r="AG38" s="94">
        <f t="shared" si="12"/>
        <v>5.8354873920238394E-2</v>
      </c>
      <c r="AH38" s="94">
        <f t="shared" si="13"/>
        <v>0.10300763832828137</v>
      </c>
      <c r="AI38" s="94">
        <f t="shared" si="14"/>
        <v>0.16841130134712209</v>
      </c>
      <c r="AJ38" s="94">
        <f t="shared" si="15"/>
        <v>0.2558071850950065</v>
      </c>
      <c r="AK38" s="94">
        <f t="shared" si="16"/>
        <v>0.362347970092745</v>
      </c>
      <c r="AL38" s="94">
        <v>0</v>
      </c>
      <c r="AM38" s="44"/>
      <c r="AN38" s="27" t="s">
        <v>323</v>
      </c>
      <c r="AO38" s="94">
        <f t="shared" si="17"/>
        <v>3.2086171243230267E-3</v>
      </c>
      <c r="AP38" s="94">
        <f t="shared" si="18"/>
        <v>5.8437278169573741E-3</v>
      </c>
      <c r="AQ38" s="94">
        <f t="shared" si="19"/>
        <v>8.5326893308700167E-3</v>
      </c>
      <c r="AR38" s="94">
        <f t="shared" si="20"/>
        <v>2.0430952713542849E-2</v>
      </c>
      <c r="AS38" s="94">
        <f t="shared" si="21"/>
        <v>4.4138172035112347E-2</v>
      </c>
      <c r="AT38" s="94">
        <f t="shared" si="22"/>
        <v>8.6253363635820451E-2</v>
      </c>
      <c r="AU38" s="94">
        <f t="shared" si="23"/>
        <v>0.15295879709707286</v>
      </c>
      <c r="AV38" s="94">
        <v>0</v>
      </c>
    </row>
    <row r="39" spans="2:48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">
        <v>19</v>
      </c>
      <c r="I39" s="11" t="s">
        <v>241</v>
      </c>
      <c r="J39" s="12" t="s">
        <v>6</v>
      </c>
      <c r="K39" s="12" t="s">
        <v>3</v>
      </c>
      <c r="M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V39" s="94"/>
    </row>
    <row r="40" spans="2:48">
      <c r="C40" t="s">
        <v>82</v>
      </c>
      <c r="D40" t="s">
        <v>215</v>
      </c>
      <c r="E40">
        <v>2020</v>
      </c>
      <c r="H40">
        <v>10.3</v>
      </c>
      <c r="I40" s="39"/>
      <c r="K40" t="s">
        <v>222</v>
      </c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</row>
    <row r="41" spans="2:48">
      <c r="C41" t="s">
        <v>82</v>
      </c>
      <c r="D41" t="s">
        <v>215</v>
      </c>
      <c r="E41">
        <v>2030</v>
      </c>
      <c r="H41">
        <f>H40*M42</f>
        <v>5.15</v>
      </c>
      <c r="I41" s="39"/>
      <c r="K41" t="s">
        <v>222</v>
      </c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</row>
    <row r="42" spans="2:48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39"/>
      <c r="J42" s="44"/>
      <c r="K42" s="44" t="s">
        <v>222</v>
      </c>
      <c r="L42" s="44"/>
      <c r="M42" s="25">
        <v>0.5</v>
      </c>
      <c r="P42" s="44"/>
      <c r="Q42" s="44"/>
      <c r="R42" s="44"/>
      <c r="S42" s="44"/>
      <c r="T42" s="99" t="s">
        <v>306</v>
      </c>
      <c r="U42" s="99"/>
      <c r="V42" s="99"/>
      <c r="W42" s="99"/>
      <c r="X42" s="44"/>
      <c r="Y42" s="99" t="s">
        <v>307</v>
      </c>
      <c r="Z42" s="99"/>
      <c r="AA42" s="99"/>
      <c r="AB42" s="99"/>
      <c r="AC42" s="44"/>
      <c r="AD42" s="99" t="s">
        <v>308</v>
      </c>
      <c r="AE42" s="99"/>
      <c r="AF42" s="99"/>
      <c r="AG42" s="99"/>
      <c r="AH42" s="44"/>
      <c r="AI42" s="44"/>
      <c r="AJ42" s="44"/>
      <c r="AK42" s="44"/>
      <c r="AL42" s="44"/>
      <c r="AM42" s="44"/>
      <c r="AN42" s="44"/>
    </row>
    <row r="43" spans="2:48" ht="15.75" thickBot="1">
      <c r="C43" t="s">
        <v>82</v>
      </c>
      <c r="D43" t="s">
        <v>215</v>
      </c>
      <c r="E43">
        <v>0</v>
      </c>
      <c r="H43">
        <v>5</v>
      </c>
      <c r="I43" s="39"/>
      <c r="K43" t="s">
        <v>222</v>
      </c>
      <c r="M43" s="25">
        <v>0.1</v>
      </c>
      <c r="P43" s="44"/>
      <c r="Q43" s="44"/>
      <c r="R43" s="44"/>
      <c r="S43" s="44"/>
      <c r="T43" s="61" t="s">
        <v>283</v>
      </c>
      <c r="U43" s="60" t="s">
        <v>280</v>
      </c>
      <c r="V43" s="60" t="s">
        <v>281</v>
      </c>
      <c r="W43" s="60" t="s">
        <v>282</v>
      </c>
      <c r="X43" s="44"/>
      <c r="Y43" s="61" t="s">
        <v>283</v>
      </c>
      <c r="Z43" s="60" t="s">
        <v>280</v>
      </c>
      <c r="AA43" s="60" t="s">
        <v>281</v>
      </c>
      <c r="AB43" s="60" t="s">
        <v>282</v>
      </c>
      <c r="AC43" s="44"/>
      <c r="AD43" s="61" t="s">
        <v>283</v>
      </c>
      <c r="AE43" s="60" t="s">
        <v>280</v>
      </c>
      <c r="AF43" s="60" t="s">
        <v>281</v>
      </c>
      <c r="AG43" s="60" t="s">
        <v>282</v>
      </c>
      <c r="AH43" s="44"/>
      <c r="AI43" s="44"/>
      <c r="AJ43" s="44"/>
      <c r="AK43" s="44"/>
      <c r="AL43" s="44"/>
      <c r="AM43" s="44"/>
      <c r="AN43" s="44"/>
    </row>
    <row r="44" spans="2:48">
      <c r="C44" t="s">
        <v>82</v>
      </c>
      <c r="D44" t="s">
        <v>215</v>
      </c>
      <c r="E44">
        <v>2020</v>
      </c>
      <c r="H44">
        <v>8.3000000000000007</v>
      </c>
      <c r="I44" s="39"/>
      <c r="K44" t="s">
        <v>231</v>
      </c>
      <c r="M44" s="44"/>
      <c r="P44" s="44"/>
      <c r="Q44" s="44"/>
      <c r="R44" s="44"/>
      <c r="S44" s="44"/>
      <c r="T44" s="66" t="s">
        <v>286</v>
      </c>
      <c r="U44" s="68">
        <f t="shared" ref="U44:U52" si="24">V7*U30</f>
        <v>11733.467597673669</v>
      </c>
      <c r="V44" s="68">
        <f t="shared" ref="V44:V52" si="25">W7*AE30</f>
        <v>72063.176117234543</v>
      </c>
      <c r="W44" s="68">
        <f t="shared" ref="W44:W52" si="26">X7*AO30</f>
        <v>37314.784992598958</v>
      </c>
      <c r="X44" s="44"/>
      <c r="Y44" s="66" t="s">
        <v>286</v>
      </c>
      <c r="Z44" s="68">
        <f t="shared" ref="Z44:Z52" si="27">V7*V30</f>
        <v>11735.026105062172</v>
      </c>
      <c r="AA44" s="68">
        <f t="shared" ref="AA44:AA52" si="28">W7*AF30</f>
        <v>72500.934866011521</v>
      </c>
      <c r="AB44" s="68">
        <f t="shared" ref="AB44:AB52" si="29">X7*AP30</f>
        <v>37364.260875676046</v>
      </c>
      <c r="AC44" s="44"/>
      <c r="AD44" s="66" t="s">
        <v>286</v>
      </c>
      <c r="AE44" s="68">
        <f t="shared" ref="AE44:AE52" si="30">V7*W30</f>
        <v>11735.0381697415</v>
      </c>
      <c r="AF44" s="68">
        <f t="shared" ref="AF44:AF52" si="31">W7*AG30</f>
        <v>72525.812299088546</v>
      </c>
      <c r="AG44" s="68">
        <f t="shared" ref="AG44:AG52" si="32">X7*AQ30</f>
        <v>37364.449585071816</v>
      </c>
      <c r="AH44" s="44"/>
      <c r="AI44" s="44"/>
      <c r="AJ44" s="44"/>
      <c r="AK44" s="44"/>
      <c r="AL44" s="44"/>
      <c r="AM44" s="44"/>
      <c r="AN44" s="44"/>
    </row>
    <row r="45" spans="2:48">
      <c r="C45" t="s">
        <v>82</v>
      </c>
      <c r="D45" t="s">
        <v>215</v>
      </c>
      <c r="E45">
        <v>2030</v>
      </c>
      <c r="H45" s="44">
        <f>H44*M42</f>
        <v>4.1500000000000004</v>
      </c>
      <c r="I45" s="39"/>
      <c r="K45" t="s">
        <v>231</v>
      </c>
      <c r="P45" s="44"/>
      <c r="Q45" s="44"/>
      <c r="R45" s="44"/>
      <c r="S45" s="44"/>
      <c r="T45" s="71" t="s">
        <v>288</v>
      </c>
      <c r="U45" s="73">
        <f t="shared" si="24"/>
        <v>5035.723262607311</v>
      </c>
      <c r="V45" s="73">
        <f t="shared" si="25"/>
        <v>5176.5276762398598</v>
      </c>
      <c r="W45" s="73">
        <f t="shared" si="26"/>
        <v>5019.2664795157916</v>
      </c>
      <c r="X45" s="44"/>
      <c r="Y45" s="71" t="s">
        <v>288</v>
      </c>
      <c r="Z45" s="73">
        <f t="shared" si="27"/>
        <v>5183.920665869884</v>
      </c>
      <c r="AA45" s="73">
        <f t="shared" si="28"/>
        <v>6195.3992887759896</v>
      </c>
      <c r="AB45" s="73">
        <f t="shared" si="29"/>
        <v>7191.4930723077614</v>
      </c>
      <c r="AC45" s="44"/>
      <c r="AD45" s="71" t="s">
        <v>288</v>
      </c>
      <c r="AE45" s="73">
        <f t="shared" si="30"/>
        <v>5195.9088649605537</v>
      </c>
      <c r="AF45" s="73">
        <f t="shared" si="31"/>
        <v>6516.2480259190379</v>
      </c>
      <c r="AG45" s="73">
        <f t="shared" si="32"/>
        <v>7861.4174925933157</v>
      </c>
      <c r="AH45" s="44"/>
      <c r="AI45" s="44"/>
      <c r="AJ45" s="44"/>
      <c r="AK45" s="44"/>
      <c r="AL45" s="44"/>
      <c r="AM45" s="44"/>
      <c r="AN45" s="44"/>
    </row>
    <row r="46" spans="2:48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39"/>
      <c r="J46" s="44"/>
      <c r="K46" s="44" t="s">
        <v>231</v>
      </c>
      <c r="L46" s="44"/>
      <c r="P46" s="44"/>
      <c r="Q46" s="44"/>
      <c r="R46" s="44"/>
      <c r="S46" s="44"/>
      <c r="T46" s="76" t="s">
        <v>290</v>
      </c>
      <c r="U46" s="78">
        <f t="shared" si="24"/>
        <v>13136.424555563108</v>
      </c>
      <c r="V46" s="78">
        <f t="shared" si="25"/>
        <v>9240.471012458891</v>
      </c>
      <c r="W46" s="78">
        <f t="shared" si="26"/>
        <v>6488.2637862886886</v>
      </c>
      <c r="X46" s="44"/>
      <c r="Y46" s="76" t="s">
        <v>290</v>
      </c>
      <c r="Z46" s="78">
        <f t="shared" si="27"/>
        <v>13926.659985242084</v>
      </c>
      <c r="AA46" s="78">
        <f t="shared" si="28"/>
        <v>12262.845500986567</v>
      </c>
      <c r="AB46" s="78">
        <f t="shared" si="29"/>
        <v>13579.661324072413</v>
      </c>
      <c r="AC46" s="44"/>
      <c r="AD46" s="76" t="s">
        <v>290</v>
      </c>
      <c r="AE46" s="78">
        <f t="shared" si="30"/>
        <v>13975.008357927225</v>
      </c>
      <c r="AF46" s="78">
        <f t="shared" si="31"/>
        <v>13482.19053297028</v>
      </c>
      <c r="AG46" s="78">
        <f t="shared" si="32"/>
        <v>16869.47700799803</v>
      </c>
      <c r="AH46" s="44"/>
      <c r="AI46" s="44"/>
      <c r="AJ46" s="44"/>
      <c r="AK46" s="44"/>
      <c r="AL46" s="44"/>
      <c r="AM46" s="44"/>
      <c r="AN46" s="44"/>
    </row>
    <row r="47" spans="2:48">
      <c r="C47" t="s">
        <v>82</v>
      </c>
      <c r="D47" t="s">
        <v>215</v>
      </c>
      <c r="E47">
        <v>0</v>
      </c>
      <c r="H47">
        <v>5</v>
      </c>
      <c r="I47" s="39"/>
      <c r="K47" t="s">
        <v>231</v>
      </c>
      <c r="P47" s="44"/>
      <c r="Q47" s="44"/>
      <c r="R47" s="44"/>
      <c r="S47" s="44"/>
      <c r="T47" s="71" t="s">
        <v>292</v>
      </c>
      <c r="U47" s="73">
        <f t="shared" si="24"/>
        <v>16647.690105556485</v>
      </c>
      <c r="V47" s="73">
        <f t="shared" si="25"/>
        <v>24019.620233038979</v>
      </c>
      <c r="W47" s="73">
        <f t="shared" si="26"/>
        <v>8173.0978681526803</v>
      </c>
      <c r="X47" s="44"/>
      <c r="Y47" s="71" t="s">
        <v>292</v>
      </c>
      <c r="Z47" s="73">
        <f t="shared" si="27"/>
        <v>20715.30675039117</v>
      </c>
      <c r="AA47" s="73">
        <f t="shared" si="28"/>
        <v>36930.213085458388</v>
      </c>
      <c r="AB47" s="73">
        <f t="shared" si="29"/>
        <v>26759.951991162201</v>
      </c>
      <c r="AC47" s="44"/>
      <c r="AD47" s="71" t="s">
        <v>292</v>
      </c>
      <c r="AE47" s="73">
        <f t="shared" si="30"/>
        <v>21492.491239260187</v>
      </c>
      <c r="AF47" s="73">
        <f t="shared" si="31"/>
        <v>43066.886084749698</v>
      </c>
      <c r="AG47" s="73">
        <f t="shared" si="32"/>
        <v>40519.506791775166</v>
      </c>
      <c r="AH47" s="44"/>
      <c r="AI47" s="44"/>
      <c r="AJ47" s="44"/>
      <c r="AK47" s="44"/>
      <c r="AL47" s="44"/>
      <c r="AM47" s="44"/>
      <c r="AN47" s="44"/>
    </row>
    <row r="48" spans="2:48">
      <c r="B48" s="44"/>
      <c r="C48" s="44"/>
      <c r="D48" s="44"/>
      <c r="E48" s="44"/>
      <c r="F48" s="44"/>
      <c r="G48" s="44"/>
      <c r="H48" s="39"/>
      <c r="I48" s="39"/>
      <c r="J48" s="44"/>
      <c r="K48" s="44"/>
      <c r="M48" s="44"/>
      <c r="P48" s="44"/>
      <c r="Q48" s="44"/>
      <c r="R48" s="44"/>
      <c r="S48" s="44"/>
      <c r="T48" s="76" t="s">
        <v>294</v>
      </c>
      <c r="U48" s="78">
        <f t="shared" si="24"/>
        <v>36572.106906621309</v>
      </c>
      <c r="V48" s="78">
        <f t="shared" si="25"/>
        <v>74534.447300839645</v>
      </c>
      <c r="W48" s="78">
        <f t="shared" si="26"/>
        <v>17477.536153470293</v>
      </c>
      <c r="X48" s="44"/>
      <c r="Y48" s="76" t="s">
        <v>294</v>
      </c>
      <c r="Z48" s="78">
        <f t="shared" si="27"/>
        <v>50012.96892024338</v>
      </c>
      <c r="AA48" s="78">
        <f t="shared" si="28"/>
        <v>141088.67366617039</v>
      </c>
      <c r="AB48" s="78">
        <f t="shared" si="29"/>
        <v>58779.81032423654</v>
      </c>
      <c r="AC48" s="44"/>
      <c r="AD48" s="76" t="s">
        <v>294</v>
      </c>
      <c r="AE48" s="78">
        <f t="shared" si="30"/>
        <v>57375.599603903931</v>
      </c>
      <c r="AF48" s="78">
        <f t="shared" si="31"/>
        <v>188110.99410254037</v>
      </c>
      <c r="AG48" s="78">
        <f t="shared" si="32"/>
        <v>104042.98039210709</v>
      </c>
      <c r="AH48" s="44"/>
      <c r="AI48" s="44"/>
      <c r="AJ48" s="44"/>
      <c r="AK48" s="44"/>
      <c r="AL48" s="44"/>
      <c r="AM48" s="44"/>
      <c r="AN48" s="44"/>
    </row>
    <row r="49" spans="2:40">
      <c r="B49" s="44"/>
      <c r="C49" s="44"/>
      <c r="D49" s="44"/>
      <c r="E49" s="44"/>
      <c r="F49" s="44"/>
      <c r="G49" s="44"/>
      <c r="H49" s="39"/>
      <c r="I49" s="39"/>
      <c r="J49" s="44"/>
      <c r="K49" s="44"/>
      <c r="P49" s="44"/>
      <c r="Q49" s="44"/>
      <c r="R49" s="44"/>
      <c r="S49" s="44"/>
      <c r="T49" s="71" t="s">
        <v>296</v>
      </c>
      <c r="U49" s="73">
        <f t="shared" si="24"/>
        <v>17849.216311937973</v>
      </c>
      <c r="V49" s="73">
        <f t="shared" si="25"/>
        <v>15789.558805433589</v>
      </c>
      <c r="W49" s="73">
        <f t="shared" si="26"/>
        <v>9514.6922511536504</v>
      </c>
      <c r="X49" s="44"/>
      <c r="Y49" s="71" t="s">
        <v>296</v>
      </c>
      <c r="Z49" s="73">
        <f t="shared" si="27"/>
        <v>24461.048785696705</v>
      </c>
      <c r="AA49" s="73">
        <f t="shared" si="28"/>
        <v>33847.122298719267</v>
      </c>
      <c r="AB49" s="73">
        <f t="shared" si="29"/>
        <v>21204.386887924076</v>
      </c>
      <c r="AC49" s="44"/>
      <c r="AD49" s="71" t="s">
        <v>296</v>
      </c>
      <c r="AE49" s="73">
        <f t="shared" si="30"/>
        <v>28870.749849958043</v>
      </c>
      <c r="AF49" s="73">
        <f t="shared" si="31"/>
        <v>51002.265438518116</v>
      </c>
      <c r="AG49" s="73">
        <f t="shared" si="32"/>
        <v>33122.351085820024</v>
      </c>
      <c r="AH49" s="44"/>
      <c r="AI49" s="44"/>
      <c r="AJ49" s="44"/>
      <c r="AK49" s="44"/>
      <c r="AL49" s="44"/>
      <c r="AM49" s="44"/>
      <c r="AN49" s="44"/>
    </row>
    <row r="50" spans="2:40">
      <c r="B50" s="44"/>
      <c r="C50" s="44"/>
      <c r="D50" s="44"/>
      <c r="E50" s="44"/>
      <c r="F50" s="44"/>
      <c r="G50" s="44"/>
      <c r="H50" s="39"/>
      <c r="I50" s="39"/>
      <c r="J50" s="44"/>
      <c r="K50" s="44"/>
      <c r="P50" s="44"/>
      <c r="Q50" s="44"/>
      <c r="R50" s="44"/>
      <c r="S50" s="44"/>
      <c r="T50" s="76" t="s">
        <v>300</v>
      </c>
      <c r="U50" s="78">
        <f t="shared" si="24"/>
        <v>3938.0259558602647</v>
      </c>
      <c r="V50" s="78">
        <f t="shared" si="25"/>
        <v>4331.6447734858693</v>
      </c>
      <c r="W50" s="78">
        <f t="shared" si="26"/>
        <v>2159.5267584074395</v>
      </c>
      <c r="X50" s="44"/>
      <c r="Y50" s="76" t="s">
        <v>300</v>
      </c>
      <c r="Z50" s="78">
        <f t="shared" si="27"/>
        <v>6912.0407347645551</v>
      </c>
      <c r="AA50" s="78">
        <f t="shared" si="28"/>
        <v>8089.5973561951996</v>
      </c>
      <c r="AB50" s="78">
        <f t="shared" si="29"/>
        <v>4280.6514403061055</v>
      </c>
      <c r="AC50" s="44"/>
      <c r="AD50" s="76" t="s">
        <v>300</v>
      </c>
      <c r="AE50" s="78">
        <f t="shared" si="30"/>
        <v>9347.9075829741523</v>
      </c>
      <c r="AF50" s="78">
        <f t="shared" si="31"/>
        <v>11678.738441783607</v>
      </c>
      <c r="AG50" s="78">
        <f t="shared" si="32"/>
        <v>6434.187698588451</v>
      </c>
      <c r="AH50" s="44"/>
      <c r="AI50" s="44"/>
      <c r="AJ50" s="44"/>
      <c r="AK50" s="44"/>
      <c r="AL50" s="44"/>
      <c r="AM50" s="44"/>
      <c r="AN50" s="44"/>
    </row>
    <row r="51" spans="2:40">
      <c r="B51" s="44"/>
      <c r="C51" s="44"/>
      <c r="D51" s="44"/>
      <c r="E51" s="44"/>
      <c r="F51" s="44"/>
      <c r="G51" s="44"/>
      <c r="H51" s="39"/>
      <c r="I51" s="39"/>
      <c r="J51" s="44"/>
      <c r="K51" s="44"/>
      <c r="P51" s="44"/>
      <c r="Q51" s="44"/>
      <c r="R51" s="44"/>
      <c r="S51" s="44"/>
      <c r="T51" s="71" t="s">
        <v>301</v>
      </c>
      <c r="U51" s="73">
        <f t="shared" si="24"/>
        <v>732.92555592545455</v>
      </c>
      <c r="V51" s="73">
        <f t="shared" si="25"/>
        <v>1242.9707904735708</v>
      </c>
      <c r="W51" s="73">
        <f t="shared" si="26"/>
        <v>274.00794692472562</v>
      </c>
      <c r="X51" s="44"/>
      <c r="Y51" s="71" t="s">
        <v>301</v>
      </c>
      <c r="Z51" s="73">
        <f t="shared" si="27"/>
        <v>1225.7229927817559</v>
      </c>
      <c r="AA51" s="73">
        <f t="shared" si="28"/>
        <v>2173.8141671126914</v>
      </c>
      <c r="AB51" s="73">
        <f t="shared" si="29"/>
        <v>592.33180111255604</v>
      </c>
      <c r="AC51" s="44"/>
      <c r="AD51" s="71" t="s">
        <v>301</v>
      </c>
      <c r="AE51" s="73">
        <f t="shared" si="30"/>
        <v>1655.0315160569444</v>
      </c>
      <c r="AF51" s="73">
        <f t="shared" si="31"/>
        <v>3053.0061716946507</v>
      </c>
      <c r="AG51" s="73">
        <f t="shared" si="32"/>
        <v>949.05336745746956</v>
      </c>
      <c r="AH51" s="44"/>
      <c r="AI51" s="44"/>
      <c r="AJ51" s="44"/>
      <c r="AK51" s="44"/>
      <c r="AL51" s="44"/>
      <c r="AM51" s="44"/>
      <c r="AN51" s="44"/>
    </row>
    <row r="52" spans="2:40" ht="15.75" thickBot="1">
      <c r="H52" s="39"/>
      <c r="I52" s="39"/>
      <c r="P52" s="44"/>
      <c r="Q52" s="44"/>
      <c r="R52" s="44"/>
      <c r="S52" s="44"/>
      <c r="T52" s="82" t="s">
        <v>302</v>
      </c>
      <c r="U52" s="83">
        <f t="shared" si="24"/>
        <v>317.15363773506533</v>
      </c>
      <c r="V52" s="83">
        <f t="shared" si="25"/>
        <v>1188.2824731347082</v>
      </c>
      <c r="W52" s="83">
        <f t="shared" si="26"/>
        <v>213.27413770047775</v>
      </c>
      <c r="X52" s="44"/>
      <c r="Y52" s="82" t="s">
        <v>302</v>
      </c>
      <c r="Z52" s="83">
        <f t="shared" si="27"/>
        <v>475.94182609578115</v>
      </c>
      <c r="AA52" s="83">
        <f t="shared" si="28"/>
        <v>1769.2778770171465</v>
      </c>
      <c r="AB52" s="83">
        <f t="shared" si="29"/>
        <v>388.42777521510436</v>
      </c>
      <c r="AC52" s="44"/>
      <c r="AD52" s="82" t="s">
        <v>302</v>
      </c>
      <c r="AE52" s="83">
        <f t="shared" si="30"/>
        <v>612.87120420892359</v>
      </c>
      <c r="AF52" s="83">
        <f t="shared" si="31"/>
        <v>2270.3026352539346</v>
      </c>
      <c r="AG52" s="83">
        <f t="shared" si="32"/>
        <v>567.16083246963353</v>
      </c>
      <c r="AH52" s="44"/>
      <c r="AI52" s="44"/>
      <c r="AJ52" s="44"/>
      <c r="AK52" s="44"/>
      <c r="AL52" s="44"/>
      <c r="AM52" s="44"/>
      <c r="AN52" s="44"/>
    </row>
    <row r="53" spans="2:40" ht="15.75" thickBot="1">
      <c r="H53" s="26"/>
      <c r="I53" s="26"/>
      <c r="P53" s="44"/>
      <c r="Q53" s="44"/>
      <c r="R53" s="44"/>
      <c r="S53" s="44"/>
      <c r="T53" s="85" t="s">
        <v>303</v>
      </c>
      <c r="U53" s="86">
        <f>SUM(U44:U52)</f>
        <v>105962.73388948065</v>
      </c>
      <c r="V53" s="86">
        <f t="shared" ref="V53:W53" si="33">SUM(V44:V52)</f>
        <v>207586.69918233968</v>
      </c>
      <c r="W53" s="86">
        <f t="shared" si="33"/>
        <v>86634.450374212713</v>
      </c>
      <c r="X53" s="44"/>
      <c r="Y53" s="85" t="s">
        <v>303</v>
      </c>
      <c r="Z53" s="86">
        <f>SUM(Z44:Z52)</f>
        <v>134648.63676614748</v>
      </c>
      <c r="AA53" s="86">
        <f t="shared" ref="AA53:AB53" si="34">SUM(AA44:AA52)</f>
        <v>314857.87810644717</v>
      </c>
      <c r="AB53" s="86">
        <f t="shared" si="34"/>
        <v>170140.9754920128</v>
      </c>
      <c r="AC53" s="44"/>
      <c r="AD53" s="85" t="s">
        <v>303</v>
      </c>
      <c r="AE53" s="86">
        <f>SUM(AE44:AE52)</f>
        <v>150260.60638899147</v>
      </c>
      <c r="AF53" s="86">
        <f t="shared" ref="AF53:AG53" si="35">SUM(AF44:AF52)</f>
        <v>391706.44373251824</v>
      </c>
      <c r="AG53" s="86">
        <f t="shared" si="35"/>
        <v>247730.58425388101</v>
      </c>
      <c r="AH53" s="44"/>
      <c r="AI53" s="44"/>
      <c r="AJ53" s="44"/>
      <c r="AK53" s="44"/>
      <c r="AL53" s="44"/>
      <c r="AM53" s="44"/>
      <c r="AN53" s="44"/>
    </row>
    <row r="54" spans="2:40">
      <c r="B54" s="7" t="s">
        <v>86</v>
      </c>
      <c r="I54" s="8"/>
      <c r="J54" s="9"/>
      <c r="K54" s="9"/>
      <c r="M54" s="25">
        <v>0.5</v>
      </c>
      <c r="P54" s="44"/>
      <c r="Q54" s="44"/>
      <c r="R54" s="44"/>
      <c r="S54" s="44"/>
      <c r="T54" s="44"/>
      <c r="U54" s="88">
        <f>U53/V16</f>
        <v>0.50043916761777862</v>
      </c>
      <c r="V54" s="88">
        <f>V53/W16</f>
        <v>0.26747266421529797</v>
      </c>
      <c r="W54" s="88">
        <f>W53/X16</f>
        <v>0.11875876326974115</v>
      </c>
      <c r="X54" s="44"/>
      <c r="Y54" s="44"/>
      <c r="Z54" s="88">
        <f>Z53/V16</f>
        <v>0.63591650791494814</v>
      </c>
      <c r="AA54" s="88">
        <f>AA53/W16</f>
        <v>0.40569013254714142</v>
      </c>
      <c r="AB54" s="88">
        <f>AB53/X16</f>
        <v>0.23322975725777956</v>
      </c>
      <c r="AC54" s="44"/>
      <c r="AD54" s="44"/>
      <c r="AE54" s="88">
        <f>AE53/V16</f>
        <v>0.70964847760043115</v>
      </c>
      <c r="AF54" s="88">
        <f>AF53/W16</f>
        <v>0.50470847365518334</v>
      </c>
      <c r="AG54" s="88">
        <f>AG53/X16</f>
        <v>0.3395898246367639</v>
      </c>
      <c r="AH54" s="44"/>
      <c r="AI54" s="44"/>
      <c r="AJ54" s="44"/>
      <c r="AK54" s="44"/>
      <c r="AL54" s="44"/>
      <c r="AM54" s="44"/>
      <c r="AN54" s="44"/>
    </row>
    <row r="55" spans="2:40" ht="15.75" thickBot="1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">
        <v>102</v>
      </c>
      <c r="I55" s="11" t="s">
        <v>241</v>
      </c>
      <c r="J55" s="12" t="s">
        <v>6</v>
      </c>
      <c r="K55" s="12" t="s">
        <v>3</v>
      </c>
      <c r="P55" s="44"/>
      <c r="Q55" s="44"/>
      <c r="R55" s="44"/>
      <c r="S55" s="44"/>
      <c r="T55" s="44"/>
      <c r="U55" s="44" t="s">
        <v>309</v>
      </c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</row>
    <row r="56" spans="2:40">
      <c r="C56" t="s">
        <v>203</v>
      </c>
      <c r="D56" t="s">
        <v>105</v>
      </c>
      <c r="H56">
        <v>5</v>
      </c>
      <c r="I56">
        <v>5</v>
      </c>
      <c r="J56" t="s">
        <v>104</v>
      </c>
      <c r="K56" t="s">
        <v>103</v>
      </c>
      <c r="P56" s="44"/>
      <c r="Q56" s="44"/>
      <c r="R56" s="44"/>
      <c r="S56" s="44"/>
      <c r="T56" s="44"/>
      <c r="U56" s="89">
        <f>SUM(U44:U50)</f>
        <v>104912.65469582012</v>
      </c>
      <c r="V56" s="89">
        <f t="shared" ref="V56:W56" si="36">SUM(V44:V50)</f>
        <v>205155.44591873139</v>
      </c>
      <c r="W56" s="89">
        <f t="shared" si="36"/>
        <v>86147.168289587513</v>
      </c>
      <c r="X56" s="44"/>
      <c r="Y56" s="44"/>
      <c r="Z56" s="89">
        <f>SUM(Z44:Z50)</f>
        <v>132946.97194726995</v>
      </c>
      <c r="AA56" s="89">
        <f t="shared" ref="AA56:AB56" si="37">SUM(AA44:AA50)</f>
        <v>310914.78606231732</v>
      </c>
      <c r="AB56" s="89">
        <f t="shared" si="37"/>
        <v>169160.21591568514</v>
      </c>
      <c r="AC56" s="44"/>
      <c r="AD56" s="44"/>
      <c r="AE56" s="89">
        <f>SUM(AE44:AE50)</f>
        <v>147992.70366872559</v>
      </c>
      <c r="AF56" s="89">
        <f t="shared" ref="AF56:AG56" si="38">SUM(AF44:AF50)</f>
        <v>386383.13492556964</v>
      </c>
      <c r="AG56" s="89">
        <f t="shared" si="38"/>
        <v>246214.3700539539</v>
      </c>
      <c r="AH56" s="44"/>
      <c r="AI56" s="44"/>
      <c r="AJ56" s="44"/>
      <c r="AK56" s="44"/>
      <c r="AL56" s="44"/>
      <c r="AM56" s="44"/>
      <c r="AN56" s="44"/>
    </row>
    <row r="57" spans="2:40">
      <c r="C57" t="s">
        <v>203</v>
      </c>
      <c r="D57" t="s">
        <v>105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P57" s="44"/>
      <c r="Q57" s="44"/>
      <c r="R57" s="44"/>
      <c r="S57" s="44"/>
      <c r="T57" s="44"/>
      <c r="U57" s="90">
        <f>U56/V16</f>
        <v>0.49547986977485658</v>
      </c>
      <c r="V57" s="90">
        <f>V56/W16</f>
        <v>0.26434002715155119</v>
      </c>
      <c r="W57" s="90">
        <f>W56/X16</f>
        <v>0.11809079553307718</v>
      </c>
      <c r="X57" s="44"/>
      <c r="Y57" s="44"/>
      <c r="Z57" s="91">
        <f>Z56/V16</f>
        <v>0.6278799115167113</v>
      </c>
      <c r="AA57" s="91">
        <f>AA56/W16</f>
        <v>0.40060951159000024</v>
      </c>
      <c r="AB57" s="91">
        <f>AB56/X16</f>
        <v>0.23188532910193016</v>
      </c>
      <c r="AC57" s="44"/>
      <c r="AD57" s="44"/>
      <c r="AE57" s="91">
        <f>AE56/V16</f>
        <v>0.69893766156248616</v>
      </c>
      <c r="AF57" s="91">
        <f>AF56/W16</f>
        <v>0.49784946200056557</v>
      </c>
      <c r="AG57" s="91">
        <f>AG56/X16</f>
        <v>0.33751139368397792</v>
      </c>
      <c r="AH57" s="44"/>
      <c r="AI57" s="44"/>
      <c r="AJ57" s="44"/>
      <c r="AK57" s="44"/>
      <c r="AL57" s="44"/>
      <c r="AM57" s="44"/>
      <c r="AN57" s="44"/>
    </row>
    <row r="58" spans="2:40">
      <c r="C58" t="s">
        <v>203</v>
      </c>
      <c r="D58" t="s">
        <v>105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40">
      <c r="C59" t="s">
        <v>203</v>
      </c>
      <c r="D59" t="s">
        <v>105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40">
      <c r="C60" t="s">
        <v>203</v>
      </c>
      <c r="D60" t="s">
        <v>105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40">
      <c r="C61" t="s">
        <v>203</v>
      </c>
      <c r="D61" t="s">
        <v>105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40">
      <c r="C62" t="s">
        <v>203</v>
      </c>
      <c r="D62" t="s">
        <v>105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40">
      <c r="C63" t="s">
        <v>203</v>
      </c>
      <c r="D63" t="s">
        <v>105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40">
      <c r="C64" t="s">
        <v>203</v>
      </c>
      <c r="D64" t="s">
        <v>105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>
      <c r="C65" t="s">
        <v>203</v>
      </c>
      <c r="D65" t="s">
        <v>105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>
      <c r="C66" t="s">
        <v>203</v>
      </c>
      <c r="D66" t="s">
        <v>105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>
      <c r="C67" t="s">
        <v>203</v>
      </c>
      <c r="D67" t="s">
        <v>105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>
      <c r="C68" t="s">
        <v>203</v>
      </c>
      <c r="D68" t="s">
        <v>105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>
      <c r="C69" t="s">
        <v>203</v>
      </c>
      <c r="D69" t="s">
        <v>105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>
      <c r="C70" t="s">
        <v>203</v>
      </c>
      <c r="D70" t="s">
        <v>105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>
      <c r="C71" t="s">
        <v>203</v>
      </c>
      <c r="D71" t="s">
        <v>105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>
      <c r="C72" t="s">
        <v>203</v>
      </c>
      <c r="D72" t="s">
        <v>105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>
      <c r="C73" t="s">
        <v>203</v>
      </c>
      <c r="D73" t="s">
        <v>105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>
      <c r="C74" t="s">
        <v>203</v>
      </c>
      <c r="D74" t="s">
        <v>105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>
      <c r="C75" t="s">
        <v>203</v>
      </c>
      <c r="D75" t="s">
        <v>105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>
      <c r="C76" t="s">
        <v>203</v>
      </c>
      <c r="D76" t="s">
        <v>105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>
      <c r="C77" t="s">
        <v>203</v>
      </c>
      <c r="D77" t="s">
        <v>105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>
      <c r="C78" t="s">
        <v>203</v>
      </c>
      <c r="D78" t="s">
        <v>105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>
      <c r="C79" t="s">
        <v>203</v>
      </c>
      <c r="D79" t="s">
        <v>105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>
      <c r="C80" t="s">
        <v>203</v>
      </c>
      <c r="D80" t="s">
        <v>105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>
      <c r="C81" t="s">
        <v>203</v>
      </c>
      <c r="D81" t="s">
        <v>105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>
      <c r="C82" t="s">
        <v>203</v>
      </c>
      <c r="D82" t="s">
        <v>105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>
      <c r="C83" t="s">
        <v>203</v>
      </c>
      <c r="D83" t="s">
        <v>105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>
      <c r="C84" t="s">
        <v>203</v>
      </c>
      <c r="D84" t="s">
        <v>105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>
      <c r="C85" t="s">
        <v>203</v>
      </c>
      <c r="D85" t="s">
        <v>105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>
      <c r="C86" t="s">
        <v>203</v>
      </c>
      <c r="D86" t="s">
        <v>105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>
      <c r="C87" t="s">
        <v>203</v>
      </c>
      <c r="D87" t="s">
        <v>105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>
      <c r="C88" t="s">
        <v>203</v>
      </c>
      <c r="D88" t="s">
        <v>105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>
      <c r="C89" t="s">
        <v>203</v>
      </c>
      <c r="D89" t="s">
        <v>105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>
      <c r="C90" t="s">
        <v>203</v>
      </c>
      <c r="D90" t="s">
        <v>105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>
      <c r="C91" t="s">
        <v>203</v>
      </c>
      <c r="D91" t="s">
        <v>105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>
      <c r="C92" t="s">
        <v>203</v>
      </c>
      <c r="D92" t="s">
        <v>105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>
      <c r="C93" t="s">
        <v>203</v>
      </c>
      <c r="D93" t="s">
        <v>105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>
      <c r="C94" t="s">
        <v>203</v>
      </c>
      <c r="D94" t="s">
        <v>105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>
      <c r="C95" t="s">
        <v>203</v>
      </c>
      <c r="D95" t="s">
        <v>105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>
      <c r="C96" t="s">
        <v>203</v>
      </c>
      <c r="D96" t="s">
        <v>105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>
      <c r="C97" t="s">
        <v>203</v>
      </c>
      <c r="D97" t="s">
        <v>105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>
      <c r="C98" t="s">
        <v>203</v>
      </c>
      <c r="D98" t="s">
        <v>105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>
      <c r="C99" t="s">
        <v>203</v>
      </c>
      <c r="D99" t="s">
        <v>105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>
      <c r="C100" t="s">
        <v>203</v>
      </c>
      <c r="D100" t="s">
        <v>105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>
      <c r="A101" s="30"/>
      <c r="C101" t="s">
        <v>203</v>
      </c>
      <c r="D101" t="s">
        <v>105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>
      <c r="A102" s="30"/>
      <c r="C102" t="s">
        <v>203</v>
      </c>
      <c r="D102" t="s">
        <v>105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>
      <c r="A103" s="30"/>
      <c r="C103" t="s">
        <v>203</v>
      </c>
      <c r="D103" t="s">
        <v>105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>
      <c r="A104" s="30"/>
      <c r="C104" t="s">
        <v>203</v>
      </c>
      <c r="D104" t="s">
        <v>105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>
      <c r="C105" t="s">
        <v>203</v>
      </c>
      <c r="D105" t="s">
        <v>105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>
      <c r="C106" t="s">
        <v>203</v>
      </c>
      <c r="D106" t="s">
        <v>105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>
      <c r="C107" t="s">
        <v>203</v>
      </c>
      <c r="D107" t="s">
        <v>105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>
      <c r="C108" t="s">
        <v>203</v>
      </c>
      <c r="D108" t="s">
        <v>105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>
      <c r="C109" t="s">
        <v>203</v>
      </c>
      <c r="D109" t="s">
        <v>105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>
      <c r="C110" t="s">
        <v>203</v>
      </c>
      <c r="D110" t="s">
        <v>105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>
      <c r="C111" t="s">
        <v>203</v>
      </c>
      <c r="D111" t="s">
        <v>105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>
      <c r="C112" t="s">
        <v>203</v>
      </c>
      <c r="D112" t="s">
        <v>105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>
      <c r="C113" t="s">
        <v>203</v>
      </c>
      <c r="D113" t="s">
        <v>105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>
      <c r="C114" t="s">
        <v>203</v>
      </c>
      <c r="D114" t="s">
        <v>105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>
      <c r="B115" s="30"/>
      <c r="C115" s="30" t="s">
        <v>203</v>
      </c>
      <c r="D115" s="30" t="s">
        <v>105</v>
      </c>
      <c r="E115" s="30"/>
      <c r="F115" s="30"/>
      <c r="G115" s="30"/>
      <c r="H115" s="31">
        <f>H121</f>
        <v>2.14779508723714E-2</v>
      </c>
      <c r="I115" s="31">
        <f>I121</f>
        <v>2.14779508723714E-2</v>
      </c>
      <c r="J115" s="30"/>
      <c r="K115" s="30" t="s">
        <v>209</v>
      </c>
    </row>
    <row r="116" spans="2:11">
      <c r="B116" s="30"/>
      <c r="C116" s="30" t="s">
        <v>203</v>
      </c>
      <c r="D116" s="30" t="s">
        <v>105</v>
      </c>
      <c r="E116" s="30"/>
      <c r="F116" s="30"/>
      <c r="G116" s="30"/>
      <c r="H116" s="31">
        <f>H122</f>
        <v>2.14779508723714E-2</v>
      </c>
      <c r="I116" s="31">
        <f>I122</f>
        <v>2.14779508723714E-2</v>
      </c>
      <c r="J116" s="30"/>
      <c r="K116" s="30" t="s">
        <v>210</v>
      </c>
    </row>
    <row r="117" spans="2:11">
      <c r="B117" s="30"/>
      <c r="C117" s="30" t="s">
        <v>203</v>
      </c>
      <c r="D117" s="30" t="s">
        <v>105</v>
      </c>
      <c r="E117" s="30"/>
      <c r="F117" s="30"/>
      <c r="G117" s="30"/>
      <c r="H117" s="31">
        <f>H114</f>
        <v>9.8399724094370006E-3</v>
      </c>
      <c r="I117" s="31">
        <f>I114</f>
        <v>9.8399724094370006E-3</v>
      </c>
      <c r="J117" s="30"/>
      <c r="K117" s="30" t="s">
        <v>208</v>
      </c>
    </row>
    <row r="118" spans="2:11">
      <c r="B118" s="30"/>
      <c r="C118" s="30" t="s">
        <v>203</v>
      </c>
      <c r="D118" s="30" t="s">
        <v>105</v>
      </c>
      <c r="E118" s="30"/>
      <c r="F118" s="30"/>
      <c r="G118" s="30"/>
      <c r="H118" s="31">
        <f>H117</f>
        <v>9.8399724094370006E-3</v>
      </c>
      <c r="I118" s="31">
        <f>I117</f>
        <v>9.8399724094370006E-3</v>
      </c>
      <c r="J118" s="30"/>
      <c r="K118" s="30" t="s">
        <v>207</v>
      </c>
    </row>
    <row r="119" spans="2:11">
      <c r="C119" t="s">
        <v>203</v>
      </c>
      <c r="D119" t="s">
        <v>105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>
      <c r="C120" t="s">
        <v>203</v>
      </c>
      <c r="D120" t="s">
        <v>105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>
      <c r="C121" t="s">
        <v>203</v>
      </c>
      <c r="D121" t="s">
        <v>105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>
      <c r="C122" t="s">
        <v>203</v>
      </c>
      <c r="D122" t="s">
        <v>105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>
      <c r="C123" t="s">
        <v>203</v>
      </c>
      <c r="D123" t="s">
        <v>105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>
      <c r="C124" t="s">
        <v>203</v>
      </c>
      <c r="D124" t="s">
        <v>105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>
      <c r="C125" t="s">
        <v>203</v>
      </c>
      <c r="D125" t="s">
        <v>105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>
      <c r="C126" t="s">
        <v>203</v>
      </c>
      <c r="D126" t="s">
        <v>105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>
      <c r="C127" t="s">
        <v>203</v>
      </c>
      <c r="D127" t="s">
        <v>105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>
      <c r="C128" t="s">
        <v>203</v>
      </c>
      <c r="D128" t="s">
        <v>105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>
      <c r="C129" t="s">
        <v>203</v>
      </c>
      <c r="D129" t="s">
        <v>105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>
      <c r="C130" t="s">
        <v>203</v>
      </c>
      <c r="D130" t="s">
        <v>105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>
      <c r="C131" t="s">
        <v>203</v>
      </c>
      <c r="D131" t="s">
        <v>105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>
      <c r="C132" t="s">
        <v>203</v>
      </c>
      <c r="D132" t="s">
        <v>105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>
      <c r="C133" t="s">
        <v>203</v>
      </c>
      <c r="D133" t="s">
        <v>105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>
      <c r="C134" t="s">
        <v>203</v>
      </c>
      <c r="D134" t="s">
        <v>105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>
      <c r="A135" s="30"/>
      <c r="C135" t="s">
        <v>203</v>
      </c>
      <c r="D135" t="s">
        <v>105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>
      <c r="A136" s="30"/>
      <c r="C136" t="s">
        <v>203</v>
      </c>
      <c r="D136" t="s">
        <v>105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>
      <c r="A137" s="30"/>
      <c r="C137" t="s">
        <v>203</v>
      </c>
      <c r="D137" t="s">
        <v>105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>
      <c r="A138" s="30"/>
      <c r="C138" t="s">
        <v>203</v>
      </c>
      <c r="D138" t="s">
        <v>105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>
      <c r="C139" t="s">
        <v>203</v>
      </c>
      <c r="D139" t="s">
        <v>105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>
      <c r="C140" t="s">
        <v>203</v>
      </c>
      <c r="D140" t="s">
        <v>105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>
      <c r="C141" t="s">
        <v>203</v>
      </c>
      <c r="D141" t="s">
        <v>105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>
      <c r="C142" t="s">
        <v>203</v>
      </c>
      <c r="D142" t="s">
        <v>105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>
      <c r="C143" t="s">
        <v>203</v>
      </c>
      <c r="D143" t="s">
        <v>105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>
      <c r="C144" t="s">
        <v>203</v>
      </c>
      <c r="D144" t="s">
        <v>105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>
      <c r="C145" t="s">
        <v>203</v>
      </c>
      <c r="D145" t="s">
        <v>105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>
      <c r="C146" t="s">
        <v>203</v>
      </c>
      <c r="D146" t="s">
        <v>105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>
      <c r="C147" t="s">
        <v>203</v>
      </c>
      <c r="D147" t="s">
        <v>105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>
      <c r="C148" t="s">
        <v>203</v>
      </c>
      <c r="D148" t="s">
        <v>105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>
      <c r="B149" s="30"/>
      <c r="C149" s="30" t="s">
        <v>203</v>
      </c>
      <c r="D149" s="30" t="s">
        <v>105</v>
      </c>
      <c r="E149" s="30"/>
      <c r="F149" s="30"/>
      <c r="G149" s="30"/>
      <c r="H149" s="31">
        <f>H155</f>
        <v>2.6433948538654248E-2</v>
      </c>
      <c r="I149" s="31">
        <f>I155</f>
        <v>2.6433948538654248E-2</v>
      </c>
      <c r="J149" s="30"/>
      <c r="K149" s="30" t="s">
        <v>211</v>
      </c>
    </row>
    <row r="150" spans="2:11">
      <c r="B150" s="30"/>
      <c r="C150" s="30" t="s">
        <v>203</v>
      </c>
      <c r="D150" s="30" t="s">
        <v>105</v>
      </c>
      <c r="E150" s="30"/>
      <c r="F150" s="30"/>
      <c r="G150" s="30"/>
      <c r="H150" s="31">
        <f>H156</f>
        <v>2.6433948538654248E-2</v>
      </c>
      <c r="I150" s="31">
        <f>I156</f>
        <v>2.6433948538654248E-2</v>
      </c>
      <c r="J150" s="30"/>
      <c r="K150" s="30" t="s">
        <v>212</v>
      </c>
    </row>
    <row r="151" spans="2:11">
      <c r="B151" s="30"/>
      <c r="C151" s="30" t="s">
        <v>203</v>
      </c>
      <c r="D151" s="30" t="s">
        <v>105</v>
      </c>
      <c r="E151" s="30"/>
      <c r="F151" s="30"/>
      <c r="G151" s="30"/>
      <c r="H151" s="31">
        <f>H148</f>
        <v>1.5039738210625601E-2</v>
      </c>
      <c r="I151" s="31">
        <f>I148</f>
        <v>1.5039738210625601E-2</v>
      </c>
      <c r="J151" s="30"/>
      <c r="K151" s="30" t="s">
        <v>213</v>
      </c>
    </row>
    <row r="152" spans="2:11">
      <c r="B152" s="30"/>
      <c r="C152" s="30" t="s">
        <v>203</v>
      </c>
      <c r="D152" s="30" t="s">
        <v>105</v>
      </c>
      <c r="E152" s="30"/>
      <c r="F152" s="30"/>
      <c r="G152" s="30"/>
      <c r="H152" s="31">
        <f>H151</f>
        <v>1.5039738210625601E-2</v>
      </c>
      <c r="I152" s="31">
        <f>I151</f>
        <v>1.5039738210625601E-2</v>
      </c>
      <c r="J152" s="30"/>
      <c r="K152" s="30" t="s">
        <v>214</v>
      </c>
    </row>
    <row r="153" spans="2:11">
      <c r="C153" t="s">
        <v>203</v>
      </c>
      <c r="D153" t="s">
        <v>105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>
      <c r="C154" t="s">
        <v>203</v>
      </c>
      <c r="D154" t="s">
        <v>105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>
      <c r="C155" t="s">
        <v>203</v>
      </c>
      <c r="D155" t="s">
        <v>105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>
      <c r="C156" t="s">
        <v>203</v>
      </c>
      <c r="D156" t="s">
        <v>105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>
      <c r="C157" t="s">
        <v>203</v>
      </c>
      <c r="D157" t="s">
        <v>105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>
      <c r="C158" t="s">
        <v>203</v>
      </c>
      <c r="D158" t="s">
        <v>105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>
      <c r="C159" t="s">
        <v>203</v>
      </c>
      <c r="D159" t="s">
        <v>105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>
      <c r="C160" t="s">
        <v>203</v>
      </c>
      <c r="D160" t="s">
        <v>105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>
      <c r="C161" t="s">
        <v>203</v>
      </c>
      <c r="D161" t="s">
        <v>105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>
      <c r="C162" t="s">
        <v>203</v>
      </c>
      <c r="D162" t="s">
        <v>105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>
      <c r="C163" t="s">
        <v>203</v>
      </c>
      <c r="D163" t="s">
        <v>105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>
      <c r="C164" t="s">
        <v>203</v>
      </c>
      <c r="D164" t="s">
        <v>105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>
      <c r="C165" t="s">
        <v>203</v>
      </c>
      <c r="D165" t="s">
        <v>105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>
      <c r="C166" t="s">
        <v>203</v>
      </c>
      <c r="D166" t="s">
        <v>105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>
      <c r="C167" t="s">
        <v>203</v>
      </c>
      <c r="D167" t="s">
        <v>105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>
      <c r="C168" t="s">
        <v>203</v>
      </c>
      <c r="D168" t="s">
        <v>105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>
      <c r="C169" t="s">
        <v>203</v>
      </c>
      <c r="D169" t="s">
        <v>105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>
      <c r="C170" t="s">
        <v>203</v>
      </c>
      <c r="D170" t="s">
        <v>105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>
      <c r="C171" t="s">
        <v>203</v>
      </c>
      <c r="D171" t="s">
        <v>105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>
      <c r="C172" t="s">
        <v>203</v>
      </c>
      <c r="D172" t="s">
        <v>105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>
      <c r="C173" t="s">
        <v>203</v>
      </c>
      <c r="D173" t="s">
        <v>105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>
      <c r="C174" t="s">
        <v>203</v>
      </c>
      <c r="D174" t="s">
        <v>105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>
      <c r="C175" t="s">
        <v>203</v>
      </c>
      <c r="D175" t="s">
        <v>105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>
      <c r="C176" t="s">
        <v>203</v>
      </c>
      <c r="D176" t="s">
        <v>105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>
      <c r="C177" t="s">
        <v>203</v>
      </c>
      <c r="D177" t="s">
        <v>105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>
      <c r="C178" t="s">
        <v>203</v>
      </c>
      <c r="D178" t="s">
        <v>105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>
      <c r="C179" t="s">
        <v>203</v>
      </c>
      <c r="D179" t="s">
        <v>105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>
      <c r="C180" t="s">
        <v>203</v>
      </c>
      <c r="D180" t="s">
        <v>105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>
      <c r="C181" t="s">
        <v>203</v>
      </c>
      <c r="D181" t="s">
        <v>105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>
      <c r="C182" t="s">
        <v>203</v>
      </c>
      <c r="D182" t="s">
        <v>105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>
      <c r="C183" t="s">
        <v>203</v>
      </c>
      <c r="D183" t="s">
        <v>105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>
      <c r="C184" t="s">
        <v>203</v>
      </c>
      <c r="D184" t="s">
        <v>105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>
      <c r="C185" t="s">
        <v>203</v>
      </c>
      <c r="D185" t="s">
        <v>105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>
      <c r="C186" t="s">
        <v>203</v>
      </c>
      <c r="D186" t="s">
        <v>105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  <row r="201" spans="8:11">
      <c r="H201" s="26"/>
      <c r="I201" s="26"/>
      <c r="K201" s="26"/>
    </row>
    <row r="202" spans="8:11">
      <c r="H202" s="26"/>
      <c r="I202" s="26"/>
      <c r="K202" s="26"/>
    </row>
    <row r="203" spans="8:11">
      <c r="H203" s="26"/>
      <c r="I203" s="26"/>
      <c r="K203" s="26"/>
    </row>
    <row r="204" spans="8:11">
      <c r="H204" s="26"/>
      <c r="I204" s="26"/>
      <c r="K204" s="26"/>
    </row>
  </sheetData>
  <mergeCells count="11">
    <mergeCell ref="AN28:AV28"/>
    <mergeCell ref="AD28:AL28"/>
    <mergeCell ref="T42:W42"/>
    <mergeCell ref="Y42:AB42"/>
    <mergeCell ref="AD42:AG42"/>
    <mergeCell ref="U28:AB28"/>
    <mergeCell ref="Q5:S5"/>
    <mergeCell ref="U5:Y5"/>
    <mergeCell ref="AA5:AC5"/>
    <mergeCell ref="AE5:AG5"/>
    <mergeCell ref="Q12:S12"/>
  </mergeCells>
  <phoneticPr fontId="22" type="noConversion"/>
  <conditionalFormatting sqref="U30:AB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0:AL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0:AV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N7" xr:uid="{1FE2C46E-0F36-449A-A690-A40D9B93D41C}">
      <formula1>$U$29:$AB$29</formula1>
    </dataValidation>
    <dataValidation type="list" allowBlank="1" showInputMessage="1" showErrorMessage="1" sqref="N16" xr:uid="{F5BBB0D6-0F4A-4840-87F3-D7F0F3620D9B}">
      <formula1>$AE$29:$AL$29</formula1>
    </dataValidation>
    <dataValidation type="list" allowBlank="1" showInputMessage="1" showErrorMessage="1" sqref="N25" xr:uid="{8EE695F0-4138-4A4C-AF1B-02E028BC3519}">
      <formula1>$AO$29:$AV$29</formula1>
    </dataValidation>
  </dataValidation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2022-07-13T07:19:18Z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395377755165100</vt:r8>
  </property>
</Properties>
</file>