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bsul\Documents\GitHub\times-ireland-model\SuppXLS\"/>
    </mc:Choice>
  </mc:AlternateContent>
  <xr:revisionPtr revIDLastSave="0" documentId="13_ncr:1_{A428C503-E845-464C-8A95-0FCE0FA40ECA}" xr6:coauthVersionLast="47" xr6:coauthVersionMax="47" xr10:uidLastSave="{00000000-0000-0000-0000-000000000000}"/>
  <bookViews>
    <workbookView xWindow="-120" yWindow="-120" windowWidth="29040" windowHeight="15720" firstSheet="3" activeTab="9" xr2:uid="{00000000-000D-0000-FFFF-FFFF00000000}"/>
  </bookViews>
  <sheets>
    <sheet name="Cover" sheetId="20" r:id="rId1"/>
    <sheet name="Regions" sheetId="2" r:id="rId2"/>
    <sheet name="SUP" sheetId="28" r:id="rId3"/>
    <sheet name="PWR" sheetId="8" r:id="rId4"/>
    <sheet name="PWR-CAPs" sheetId="24" r:id="rId5"/>
    <sheet name="AGR" sheetId="29" r:id="rId6"/>
    <sheet name="IND" sheetId="31" r:id="rId7"/>
    <sheet name="RSD" sheetId="23" r:id="rId8"/>
    <sheet name="SRV" sheetId="14" r:id="rId9"/>
    <sheet name="TRA" sheetId="30" r:id="rId10"/>
    <sheet name="TRA-CAPs" sheetId="15" r:id="rId11"/>
    <sheet name="CO2-config" sheetId="27" r:id="rId12"/>
    <sheet name="New vehicle sales" sheetId="33" r:id="rId13"/>
    <sheet name="CO2-NET-multi" sheetId="26" r:id="rId14"/>
    <sheet name="CO2-NET-single" sheetId="25" r:id="rId15"/>
    <sheet name="EB2018" sheetId="3" r:id="rId16"/>
    <sheet name="EB2019" sheetId="11" r:id="rId17"/>
    <sheet name="EB2020" sheetId="12" r:id="rId18"/>
    <sheet name="EB2021" sheetId="22" r:id="rId19"/>
    <sheet name="EB2022" sheetId="32" r:id="rId20"/>
    <sheet name="Conversions" sheetId="9" r:id="rId21"/>
  </sheets>
  <definedNames>
    <definedName name="__123Graph_AEUMILKPN" localSheetId="0" hidden="1">#REF!</definedName>
    <definedName name="__123Graph_AEUMILKPN" localSheetId="12" hidden="1">#REF!</definedName>
    <definedName name="__123Graph_AEUMILKPN" hidden="1">#REF!</definedName>
    <definedName name="_1" localSheetId="12" hidden="1">#REF!</definedName>
    <definedName name="_1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localSheetId="0" hidden="1">#REF!</definedName>
    <definedName name="_Regression_Y" hidden="1">#REF!</definedName>
    <definedName name="aa" localSheetId="2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1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2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2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2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2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_xlnm.Print_Area" localSheetId="16">'EB2019'!$A$1:$AQ$80</definedName>
    <definedName name="_xlnm.Print_Area" localSheetId="17">'EB2020'!$A$1:$AQ$76</definedName>
    <definedName name="_xlnm.Print_Area" localSheetId="18">'EB2021'!$A$1:$AQ$76</definedName>
    <definedName name="_xlnm.Print_Titles" localSheetId="16">'EB2019'!$A:$B,'EB2019'!$1:$1</definedName>
    <definedName name="_xlnm.Print_Titles" localSheetId="17">'EB2020'!$A:$B,'EB2020'!$1:$1</definedName>
    <definedName name="_xlnm.Print_Titles" localSheetId="18">'EB2021'!$A:$B,'EB2021'!$1:$1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2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2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53" i="30" l="1"/>
  <c r="W53" i="30"/>
  <c r="X53" i="30"/>
  <c r="Y53" i="30"/>
  <c r="U53" i="30"/>
  <c r="V50" i="30"/>
  <c r="W50" i="30"/>
  <c r="X50" i="30"/>
  <c r="Y50" i="30"/>
  <c r="U50" i="30"/>
  <c r="G19" i="24"/>
  <c r="C18" i="24"/>
  <c r="E18" i="24"/>
  <c r="C19" i="24"/>
  <c r="E19" i="24"/>
  <c r="G8" i="24"/>
  <c r="E10" i="24"/>
  <c r="E11" i="24" s="1"/>
  <c r="E12" i="24" s="1"/>
  <c r="E13" i="24" s="1"/>
  <c r="T15" i="8"/>
  <c r="Y60" i="30"/>
  <c r="Y54" i="30"/>
  <c r="U15" i="14"/>
  <c r="V15" i="14"/>
  <c r="W15" i="14"/>
  <c r="X15" i="14"/>
  <c r="T15" i="14"/>
  <c r="U4" i="14"/>
  <c r="V4" i="14"/>
  <c r="W4" i="14"/>
  <c r="X4" i="14"/>
  <c r="T4" i="14"/>
  <c r="T58" i="30"/>
  <c r="V54" i="30"/>
  <c r="W54" i="30"/>
  <c r="X54" i="30"/>
  <c r="U54" i="30"/>
  <c r="V52" i="30"/>
  <c r="W52" i="30"/>
  <c r="X52" i="30"/>
  <c r="Y52" i="30"/>
  <c r="U52" i="30"/>
  <c r="V62" i="30"/>
  <c r="W62" i="30"/>
  <c r="X62" i="30"/>
  <c r="Y62" i="30"/>
  <c r="U62" i="30"/>
  <c r="J55" i="30"/>
  <c r="I55" i="30"/>
  <c r="H55" i="30"/>
  <c r="G55" i="30"/>
  <c r="F55" i="30"/>
  <c r="G16" i="31"/>
  <c r="H16" i="31"/>
  <c r="I16" i="31"/>
  <c r="J16" i="31"/>
  <c r="F16" i="31"/>
  <c r="U23" i="23"/>
  <c r="V23" i="23"/>
  <c r="W23" i="23"/>
  <c r="X23" i="23"/>
  <c r="T23" i="23"/>
  <c r="J140" i="15"/>
  <c r="D139" i="15"/>
  <c r="K139" i="15"/>
  <c r="G4" i="30"/>
  <c r="U9" i="31"/>
  <c r="V9" i="31"/>
  <c r="W9" i="31"/>
  <c r="X9" i="31"/>
  <c r="T9" i="31"/>
  <c r="U14" i="31"/>
  <c r="V14" i="31"/>
  <c r="W14" i="31"/>
  <c r="X14" i="31"/>
  <c r="T14" i="31"/>
  <c r="U20" i="31"/>
  <c r="V20" i="31"/>
  <c r="W20" i="31"/>
  <c r="X20" i="31"/>
  <c r="T20" i="31"/>
  <c r="U25" i="31"/>
  <c r="V25" i="31"/>
  <c r="W25" i="31"/>
  <c r="X25" i="31"/>
  <c r="T25" i="31"/>
  <c r="J12" i="31"/>
  <c r="X12" i="31" s="1"/>
  <c r="I12" i="31"/>
  <c r="H12" i="31"/>
  <c r="V12" i="31" s="1"/>
  <c r="G12" i="31"/>
  <c r="U12" i="31" s="1"/>
  <c r="F12" i="31"/>
  <c r="T23" i="31" s="1"/>
  <c r="J13" i="31"/>
  <c r="I13" i="31"/>
  <c r="H13" i="31"/>
  <c r="G13" i="31"/>
  <c r="F13" i="31"/>
  <c r="J14" i="31"/>
  <c r="I14" i="31"/>
  <c r="H14" i="31"/>
  <c r="G14" i="31"/>
  <c r="F14" i="31"/>
  <c r="J9" i="31"/>
  <c r="I9" i="31"/>
  <c r="H9" i="31"/>
  <c r="G9" i="31"/>
  <c r="F9" i="31"/>
  <c r="J4" i="31"/>
  <c r="I4" i="31"/>
  <c r="W4" i="31" s="1"/>
  <c r="H4" i="31"/>
  <c r="G4" i="31"/>
  <c r="U15" i="31" s="1"/>
  <c r="F4" i="31"/>
  <c r="T4" i="31" s="1"/>
  <c r="S25" i="31"/>
  <c r="S24" i="31"/>
  <c r="X23" i="31"/>
  <c r="W23" i="31"/>
  <c r="U23" i="31"/>
  <c r="S23" i="31"/>
  <c r="T21" i="31"/>
  <c r="S21" i="31"/>
  <c r="S20" i="31"/>
  <c r="S19" i="31"/>
  <c r="V18" i="31"/>
  <c r="U18" i="31"/>
  <c r="S18" i="31"/>
  <c r="S17" i="31"/>
  <c r="S16" i="31"/>
  <c r="X15" i="31"/>
  <c r="W15" i="31"/>
  <c r="S15" i="31"/>
  <c r="S14" i="31"/>
  <c r="S13" i="31"/>
  <c r="S12" i="31"/>
  <c r="S10" i="31"/>
  <c r="S9" i="31"/>
  <c r="S8" i="31"/>
  <c r="S7" i="31"/>
  <c r="X6" i="31"/>
  <c r="W6" i="31"/>
  <c r="V6" i="31"/>
  <c r="S6" i="31"/>
  <c r="S5" i="31"/>
  <c r="S4" i="31"/>
  <c r="X13" i="31"/>
  <c r="W13" i="31"/>
  <c r="V13" i="31"/>
  <c r="U13" i="31"/>
  <c r="T13" i="31"/>
  <c r="W12" i="31"/>
  <c r="J11" i="31"/>
  <c r="I11" i="31"/>
  <c r="H11" i="31"/>
  <c r="G11" i="31"/>
  <c r="F11" i="31"/>
  <c r="J10" i="31"/>
  <c r="X10" i="31" s="1"/>
  <c r="I10" i="31"/>
  <c r="W10" i="31" s="1"/>
  <c r="H10" i="31"/>
  <c r="V10" i="31" s="1"/>
  <c r="G10" i="31"/>
  <c r="U10" i="31" s="1"/>
  <c r="F10" i="31"/>
  <c r="T10" i="31" s="1"/>
  <c r="J8" i="31"/>
  <c r="X8" i="31" s="1"/>
  <c r="I8" i="31"/>
  <c r="W8" i="31" s="1"/>
  <c r="H8" i="31"/>
  <c r="V8" i="31" s="1"/>
  <c r="G8" i="31"/>
  <c r="U8" i="31" s="1"/>
  <c r="F8" i="31"/>
  <c r="T8" i="31" s="1"/>
  <c r="J7" i="31"/>
  <c r="X7" i="31" s="1"/>
  <c r="I7" i="31"/>
  <c r="W7" i="31" s="1"/>
  <c r="H7" i="31"/>
  <c r="V7" i="31" s="1"/>
  <c r="G7" i="31"/>
  <c r="U7" i="31" s="1"/>
  <c r="F7" i="31"/>
  <c r="T7" i="31" s="1"/>
  <c r="J6" i="31"/>
  <c r="X17" i="31" s="1"/>
  <c r="I6" i="31"/>
  <c r="W17" i="31" s="1"/>
  <c r="H6" i="31"/>
  <c r="V17" i="31" s="1"/>
  <c r="G6" i="31"/>
  <c r="U6" i="31" s="1"/>
  <c r="F6" i="31"/>
  <c r="T6" i="31" s="1"/>
  <c r="J5" i="31"/>
  <c r="X5" i="31" s="1"/>
  <c r="I5" i="31"/>
  <c r="W5" i="31" s="1"/>
  <c r="H5" i="31"/>
  <c r="V5" i="31" s="1"/>
  <c r="G5" i="31"/>
  <c r="U5" i="31" s="1"/>
  <c r="F5" i="31"/>
  <c r="T5" i="31" s="1"/>
  <c r="X4" i="31"/>
  <c r="V4" i="31"/>
  <c r="T15" i="31"/>
  <c r="E14" i="31"/>
  <c r="E13" i="31"/>
  <c r="E12" i="31"/>
  <c r="E11" i="31"/>
  <c r="E10" i="31"/>
  <c r="E9" i="31"/>
  <c r="E8" i="31"/>
  <c r="E7" i="31"/>
  <c r="E6" i="31"/>
  <c r="E5" i="31"/>
  <c r="E4" i="31"/>
  <c r="H129" i="15"/>
  <c r="AH129" i="15" s="1"/>
  <c r="AG128" i="15"/>
  <c r="AF128" i="15"/>
  <c r="AE128" i="15"/>
  <c r="AD128" i="15"/>
  <c r="Y128" i="15"/>
  <c r="V128" i="15"/>
  <c r="U128" i="15"/>
  <c r="T128" i="15"/>
  <c r="Q128" i="15"/>
  <c r="I128" i="15"/>
  <c r="H128" i="15"/>
  <c r="AC128" i="15" s="1"/>
  <c r="AA127" i="15"/>
  <c r="H127" i="15"/>
  <c r="X127" i="15" s="1"/>
  <c r="AE126" i="15"/>
  <c r="Z126" i="15"/>
  <c r="Y126" i="15"/>
  <c r="U126" i="15"/>
  <c r="H126" i="15"/>
  <c r="S126" i="15" s="1"/>
  <c r="AH125" i="15"/>
  <c r="AG125" i="15"/>
  <c r="AF125" i="15"/>
  <c r="AE125" i="15"/>
  <c r="AD125" i="15"/>
  <c r="AC125" i="15"/>
  <c r="AB125" i="15"/>
  <c r="AA125" i="15"/>
  <c r="Z125" i="15"/>
  <c r="Y125" i="15"/>
  <c r="X125" i="15"/>
  <c r="W125" i="15"/>
  <c r="V125" i="15"/>
  <c r="U125" i="15"/>
  <c r="T125" i="15"/>
  <c r="S125" i="15"/>
  <c r="R125" i="15"/>
  <c r="Q125" i="15"/>
  <c r="P125" i="15"/>
  <c r="O125" i="15"/>
  <c r="N125" i="15"/>
  <c r="M125" i="15"/>
  <c r="L125" i="15"/>
  <c r="K125" i="15"/>
  <c r="J125" i="15"/>
  <c r="I125" i="15"/>
  <c r="AH124" i="15"/>
  <c r="AG124" i="15"/>
  <c r="AF124" i="15"/>
  <c r="AE124" i="15"/>
  <c r="AD124" i="15"/>
  <c r="AC124" i="15"/>
  <c r="AB124" i="15"/>
  <c r="AA124" i="15"/>
  <c r="Z124" i="15"/>
  <c r="Y124" i="15"/>
  <c r="X124" i="15"/>
  <c r="W124" i="15"/>
  <c r="V124" i="15"/>
  <c r="U124" i="15"/>
  <c r="T124" i="15"/>
  <c r="S124" i="15"/>
  <c r="R124" i="15"/>
  <c r="Q124" i="15"/>
  <c r="P124" i="15"/>
  <c r="O124" i="15"/>
  <c r="N124" i="15"/>
  <c r="M124" i="15"/>
  <c r="L124" i="15"/>
  <c r="K124" i="15"/>
  <c r="J124" i="15"/>
  <c r="I124" i="15"/>
  <c r="V123" i="15"/>
  <c r="U123" i="15"/>
  <c r="S123" i="15"/>
  <c r="H123" i="15"/>
  <c r="AH123" i="15" s="1"/>
  <c r="AG122" i="15"/>
  <c r="AF122" i="15"/>
  <c r="AE122" i="15"/>
  <c r="V122" i="15"/>
  <c r="U122" i="15"/>
  <c r="T122" i="15"/>
  <c r="S122" i="15"/>
  <c r="R122" i="15"/>
  <c r="Q122" i="15"/>
  <c r="P122" i="15"/>
  <c r="O122" i="15"/>
  <c r="N122" i="15"/>
  <c r="I122" i="15"/>
  <c r="H122" i="15"/>
  <c r="AC122" i="15" s="1"/>
  <c r="AG121" i="15"/>
  <c r="AF121" i="15"/>
  <c r="AE121" i="15"/>
  <c r="AB121" i="15"/>
  <c r="AA121" i="15"/>
  <c r="Z121" i="15"/>
  <c r="Y121" i="15"/>
  <c r="T121" i="15"/>
  <c r="S121" i="15"/>
  <c r="Q121" i="15"/>
  <c r="P121" i="15"/>
  <c r="O121" i="15"/>
  <c r="N121" i="15"/>
  <c r="L121" i="15"/>
  <c r="K121" i="15"/>
  <c r="J121" i="15"/>
  <c r="H121" i="15"/>
  <c r="X121" i="15" s="1"/>
  <c r="AE120" i="15"/>
  <c r="Z120" i="15"/>
  <c r="Y120" i="15"/>
  <c r="W120" i="15"/>
  <c r="V120" i="15"/>
  <c r="U120" i="15"/>
  <c r="T120" i="15"/>
  <c r="O120" i="15"/>
  <c r="J120" i="15"/>
  <c r="I120" i="15"/>
  <c r="H120" i="15"/>
  <c r="S120" i="15" s="1"/>
  <c r="AH119" i="15"/>
  <c r="AG119" i="15"/>
  <c r="AF119" i="15"/>
  <c r="AD119" i="15"/>
  <c r="Z119" i="15"/>
  <c r="Y119" i="15"/>
  <c r="W119" i="15"/>
  <c r="V119" i="15"/>
  <c r="U119" i="15"/>
  <c r="T119" i="15"/>
  <c r="S119" i="15"/>
  <c r="R119" i="15"/>
  <c r="Q119" i="15"/>
  <c r="P119" i="15"/>
  <c r="O119" i="15"/>
  <c r="N119" i="15"/>
  <c r="J119" i="15"/>
  <c r="I119" i="15"/>
  <c r="H119" i="15"/>
  <c r="AC119" i="15" s="1"/>
  <c r="Y107" i="15"/>
  <c r="H107" i="15"/>
  <c r="X107" i="15" s="1"/>
  <c r="H106" i="15"/>
  <c r="AH105" i="15"/>
  <c r="AG105" i="15"/>
  <c r="W105" i="15"/>
  <c r="P105" i="15"/>
  <c r="K105" i="15"/>
  <c r="H105" i="15"/>
  <c r="AE105" i="15" s="1"/>
  <c r="AH104" i="15"/>
  <c r="AG104" i="15"/>
  <c r="AF104" i="15"/>
  <c r="M104" i="15"/>
  <c r="L104" i="15"/>
  <c r="K104" i="15"/>
  <c r="H104" i="15"/>
  <c r="Z104" i="15" s="1"/>
  <c r="H103" i="15"/>
  <c r="H102" i="15"/>
  <c r="AF102" i="15" s="1"/>
  <c r="AE101" i="15"/>
  <c r="AC101" i="15"/>
  <c r="AB101" i="15"/>
  <c r="W101" i="15"/>
  <c r="V101" i="15"/>
  <c r="T101" i="15"/>
  <c r="R101" i="15"/>
  <c r="N101" i="15"/>
  <c r="H101" i="15"/>
  <c r="AA101" i="15" s="1"/>
  <c r="AD100" i="15"/>
  <c r="AB100" i="15"/>
  <c r="Z100" i="15"/>
  <c r="Y100" i="15"/>
  <c r="W100" i="15"/>
  <c r="N100" i="15"/>
  <c r="L100" i="15"/>
  <c r="I100" i="15"/>
  <c r="H100" i="15"/>
  <c r="V100" i="15" s="1"/>
  <c r="W99" i="15"/>
  <c r="H99" i="15"/>
  <c r="AG99" i="15" s="1"/>
  <c r="AH98" i="15"/>
  <c r="AF98" i="15"/>
  <c r="AE98" i="15"/>
  <c r="AD98" i="15"/>
  <c r="T98" i="15"/>
  <c r="N98" i="15"/>
  <c r="H98" i="15"/>
  <c r="AB98" i="15" s="1"/>
  <c r="H97" i="15"/>
  <c r="AE97" i="15" s="1"/>
  <c r="Z82" i="15"/>
  <c r="X82" i="15"/>
  <c r="V82" i="15"/>
  <c r="U82" i="15"/>
  <c r="T82" i="15"/>
  <c r="H82" i="15"/>
  <c r="S82" i="15" s="1"/>
  <c r="H81" i="15"/>
  <c r="AC81" i="15" s="1"/>
  <c r="AD80" i="15"/>
  <c r="AB80" i="15"/>
  <c r="AA80" i="15"/>
  <c r="Z80" i="15"/>
  <c r="Y80" i="15"/>
  <c r="T80" i="15"/>
  <c r="Q80" i="15"/>
  <c r="M80" i="15"/>
  <c r="I80" i="15"/>
  <c r="H80" i="15"/>
  <c r="X80" i="15" s="1"/>
  <c r="AE79" i="15"/>
  <c r="AA79" i="15"/>
  <c r="Z79" i="15"/>
  <c r="Y79" i="15"/>
  <c r="W79" i="15"/>
  <c r="U79" i="15"/>
  <c r="J79" i="15"/>
  <c r="H79" i="15"/>
  <c r="S79" i="15" s="1"/>
  <c r="H78" i="15"/>
  <c r="AD78" i="15" s="1"/>
  <c r="Q77" i="15"/>
  <c r="J77" i="15"/>
  <c r="H77" i="15"/>
  <c r="Y77" i="15" s="1"/>
  <c r="H76" i="15"/>
  <c r="AF76" i="15" s="1"/>
  <c r="H75" i="15"/>
  <c r="AE75" i="15" s="1"/>
  <c r="AA74" i="15"/>
  <c r="Q74" i="15"/>
  <c r="N74" i="15"/>
  <c r="M74" i="15"/>
  <c r="H74" i="15"/>
  <c r="Z74" i="15" s="1"/>
  <c r="H73" i="15"/>
  <c r="AB73" i="15" s="1"/>
  <c r="H72" i="15"/>
  <c r="U72" i="15" s="1"/>
  <c r="W58" i="15"/>
  <c r="P58" i="15"/>
  <c r="H58" i="15"/>
  <c r="AA58" i="15" s="1"/>
  <c r="H57" i="15"/>
  <c r="AD57" i="15" s="1"/>
  <c r="O56" i="15"/>
  <c r="H56" i="15"/>
  <c r="Z56" i="15" s="1"/>
  <c r="AG55" i="15"/>
  <c r="AA55" i="15"/>
  <c r="Z55" i="15"/>
  <c r="X55" i="15"/>
  <c r="V55" i="15"/>
  <c r="U55" i="15"/>
  <c r="R55" i="15"/>
  <c r="Q55" i="15"/>
  <c r="N55" i="15"/>
  <c r="H55" i="15"/>
  <c r="P55" i="15" s="1"/>
  <c r="AE54" i="15"/>
  <c r="AD54" i="15"/>
  <c r="AC54" i="15"/>
  <c r="Z54" i="15"/>
  <c r="P54" i="15"/>
  <c r="O54" i="15"/>
  <c r="N54" i="15"/>
  <c r="M54" i="15"/>
  <c r="H54" i="15"/>
  <c r="V54" i="15" s="1"/>
  <c r="H53" i="15"/>
  <c r="Z53" i="15" s="1"/>
  <c r="AH52" i="15"/>
  <c r="AG52" i="15"/>
  <c r="AF52" i="15"/>
  <c r="AE52" i="15"/>
  <c r="Y52" i="15"/>
  <c r="W52" i="15"/>
  <c r="V52" i="15"/>
  <c r="U52" i="15"/>
  <c r="P52" i="15"/>
  <c r="O52" i="15"/>
  <c r="N52" i="15"/>
  <c r="L52" i="15"/>
  <c r="K52" i="15"/>
  <c r="H52" i="15"/>
  <c r="AC52" i="15" s="1"/>
  <c r="AE51" i="15"/>
  <c r="W51" i="15"/>
  <c r="S51" i="15"/>
  <c r="M51" i="15"/>
  <c r="H51" i="15"/>
  <c r="X51" i="15" s="1"/>
  <c r="H50" i="15"/>
  <c r="X50" i="15" s="1"/>
  <c r="S49" i="15"/>
  <c r="H49" i="15"/>
  <c r="X49" i="15" s="1"/>
  <c r="AC48" i="15"/>
  <c r="S48" i="15"/>
  <c r="H48" i="15"/>
  <c r="V48" i="15" s="1"/>
  <c r="AI38" i="15"/>
  <c r="H38" i="15"/>
  <c r="U38" i="15" s="1"/>
  <c r="AI37" i="15"/>
  <c r="W37" i="15"/>
  <c r="Q37" i="15"/>
  <c r="H37" i="15"/>
  <c r="P37" i="15" s="1"/>
  <c r="AI36" i="15"/>
  <c r="A36" i="15" s="1"/>
  <c r="AC36" i="15"/>
  <c r="AB36" i="15"/>
  <c r="AA36" i="15"/>
  <c r="V36" i="15"/>
  <c r="U36" i="15"/>
  <c r="R36" i="15"/>
  <c r="L36" i="15"/>
  <c r="K36" i="15"/>
  <c r="I36" i="15"/>
  <c r="H36" i="15"/>
  <c r="AI35" i="15"/>
  <c r="AG35" i="15"/>
  <c r="AF35" i="15"/>
  <c r="AE35" i="15"/>
  <c r="AC35" i="15"/>
  <c r="X35" i="15"/>
  <c r="W35" i="15"/>
  <c r="U35" i="15"/>
  <c r="T35" i="15"/>
  <c r="S35" i="15"/>
  <c r="Q35" i="15"/>
  <c r="P35" i="15"/>
  <c r="O35" i="15"/>
  <c r="N35" i="15"/>
  <c r="I35" i="15"/>
  <c r="H35" i="15"/>
  <c r="V35" i="15" s="1"/>
  <c r="AI34" i="15"/>
  <c r="H34" i="15"/>
  <c r="X34" i="15" s="1"/>
  <c r="AI33" i="15"/>
  <c r="H33" i="15"/>
  <c r="X33" i="15" s="1"/>
  <c r="AI32" i="15"/>
  <c r="H32" i="15"/>
  <c r="X32" i="15" s="1"/>
  <c r="AI31" i="15"/>
  <c r="H31" i="15"/>
  <c r="V31" i="15" s="1"/>
  <c r="AI30" i="15"/>
  <c r="AI50" i="15" s="1"/>
  <c r="H30" i="15"/>
  <c r="W30" i="15" s="1"/>
  <c r="AI29" i="15"/>
  <c r="A29" i="15" s="1"/>
  <c r="H29" i="15"/>
  <c r="AG29" i="15" s="1"/>
  <c r="AI28" i="15"/>
  <c r="AI48" i="15" s="1"/>
  <c r="AI72" i="15" s="1"/>
  <c r="AI97" i="15" s="1"/>
  <c r="AI119" i="15" s="1"/>
  <c r="AH28" i="15"/>
  <c r="AF28" i="15"/>
  <c r="AE28" i="15"/>
  <c r="AA28" i="15"/>
  <c r="Z28" i="15"/>
  <c r="R28" i="15"/>
  <c r="Q28" i="15"/>
  <c r="P28" i="15"/>
  <c r="O28" i="15"/>
  <c r="K28" i="15"/>
  <c r="J28" i="15"/>
  <c r="I28" i="15"/>
  <c r="H28" i="15"/>
  <c r="AC28" i="15" s="1"/>
  <c r="AF17" i="15"/>
  <c r="Y17" i="15"/>
  <c r="U17" i="15"/>
  <c r="T17" i="15"/>
  <c r="O17" i="15"/>
  <c r="H17" i="15"/>
  <c r="X17" i="15" s="1"/>
  <c r="AE16" i="15"/>
  <c r="AC16" i="15"/>
  <c r="U16" i="15"/>
  <c r="H16" i="15"/>
  <c r="S16" i="15" s="1"/>
  <c r="AA15" i="15"/>
  <c r="Z15" i="15"/>
  <c r="H15" i="15"/>
  <c r="AD15" i="15" s="1"/>
  <c r="AG14" i="15"/>
  <c r="AD14" i="15"/>
  <c r="AB14" i="15"/>
  <c r="AA14" i="15"/>
  <c r="Z14" i="15"/>
  <c r="W14" i="15"/>
  <c r="V14" i="15"/>
  <c r="U14" i="15"/>
  <c r="T14" i="15"/>
  <c r="S14" i="15"/>
  <c r="Q14" i="15"/>
  <c r="P14" i="15"/>
  <c r="N14" i="15"/>
  <c r="M14" i="15"/>
  <c r="L14" i="15"/>
  <c r="J14" i="15"/>
  <c r="H14" i="15"/>
  <c r="Y14" i="15" s="1"/>
  <c r="H13" i="15"/>
  <c r="T13" i="15" s="1"/>
  <c r="H12" i="15"/>
  <c r="AE12" i="15" s="1"/>
  <c r="AC11" i="15"/>
  <c r="AB11" i="15"/>
  <c r="W11" i="15"/>
  <c r="V11" i="15"/>
  <c r="T11" i="15"/>
  <c r="M11" i="15"/>
  <c r="H11" i="15"/>
  <c r="Z11" i="15" s="1"/>
  <c r="H10" i="15"/>
  <c r="U10" i="15" s="1"/>
  <c r="H9" i="15"/>
  <c r="AF9" i="15" s="1"/>
  <c r="H8" i="15"/>
  <c r="AA8" i="15" s="1"/>
  <c r="H7" i="15"/>
  <c r="V7" i="15" s="1"/>
  <c r="AH117" i="15"/>
  <c r="AG117" i="15"/>
  <c r="AF117" i="15"/>
  <c r="AE117" i="15"/>
  <c r="AD117" i="15"/>
  <c r="AC117" i="15"/>
  <c r="AB117" i="15"/>
  <c r="AA117" i="15"/>
  <c r="Z117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AH95" i="15"/>
  <c r="AG95" i="15"/>
  <c r="AF95" i="15"/>
  <c r="AE95" i="15"/>
  <c r="AD95" i="15"/>
  <c r="AC95" i="15"/>
  <c r="AB95" i="15"/>
  <c r="AA95" i="15"/>
  <c r="Z95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AH70" i="15"/>
  <c r="AG70" i="15"/>
  <c r="AF70" i="15"/>
  <c r="AE70" i="15"/>
  <c r="AD70" i="15"/>
  <c r="AC70" i="15"/>
  <c r="AB70" i="15"/>
  <c r="AA70" i="15"/>
  <c r="Z70" i="15"/>
  <c r="Y70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AH46" i="15"/>
  <c r="AG46" i="15"/>
  <c r="AF46" i="15"/>
  <c r="AE46" i="15"/>
  <c r="AD46" i="15"/>
  <c r="AC46" i="15"/>
  <c r="AB46" i="15"/>
  <c r="AA46" i="15"/>
  <c r="Z46" i="15"/>
  <c r="Y46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AH26" i="15"/>
  <c r="AG26" i="15"/>
  <c r="AF26" i="15"/>
  <c r="AE26" i="15"/>
  <c r="AD26" i="15"/>
  <c r="AC26" i="15"/>
  <c r="AB26" i="15"/>
  <c r="AA26" i="15"/>
  <c r="Z26" i="15"/>
  <c r="Y26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AH5" i="15"/>
  <c r="AG5" i="15"/>
  <c r="AF5" i="15"/>
  <c r="AE5" i="15"/>
  <c r="AD5" i="15"/>
  <c r="AC5" i="15"/>
  <c r="AB5" i="15"/>
  <c r="AA5" i="15"/>
  <c r="Z5" i="15"/>
  <c r="Y5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AJ118" i="15"/>
  <c r="I118" i="15"/>
  <c r="J118" i="15" s="1"/>
  <c r="K118" i="15" s="1"/>
  <c r="L118" i="15" s="1"/>
  <c r="M118" i="15" s="1"/>
  <c r="N118" i="15" s="1"/>
  <c r="O118" i="15" s="1"/>
  <c r="P118" i="15" s="1"/>
  <c r="Q118" i="15" s="1"/>
  <c r="R118" i="15" s="1"/>
  <c r="S118" i="15" s="1"/>
  <c r="T118" i="15" s="1"/>
  <c r="U118" i="15" s="1"/>
  <c r="V118" i="15" s="1"/>
  <c r="W118" i="15" s="1"/>
  <c r="X118" i="15" s="1"/>
  <c r="Y118" i="15" s="1"/>
  <c r="Z118" i="15" s="1"/>
  <c r="AA118" i="15" s="1"/>
  <c r="AB118" i="15" s="1"/>
  <c r="AC118" i="15" s="1"/>
  <c r="AD118" i="15" s="1"/>
  <c r="AE118" i="15" s="1"/>
  <c r="AF118" i="15" s="1"/>
  <c r="AG118" i="15" s="1"/>
  <c r="AH118" i="15" s="1"/>
  <c r="F118" i="15"/>
  <c r="AJ96" i="15"/>
  <c r="I96" i="15"/>
  <c r="J96" i="15" s="1"/>
  <c r="K96" i="15" s="1"/>
  <c r="L96" i="15" s="1"/>
  <c r="M96" i="15" s="1"/>
  <c r="N96" i="15" s="1"/>
  <c r="O96" i="15" s="1"/>
  <c r="P96" i="15" s="1"/>
  <c r="Q96" i="15" s="1"/>
  <c r="R96" i="15" s="1"/>
  <c r="S96" i="15" s="1"/>
  <c r="T96" i="15" s="1"/>
  <c r="U96" i="15" s="1"/>
  <c r="V96" i="15" s="1"/>
  <c r="W96" i="15" s="1"/>
  <c r="X96" i="15" s="1"/>
  <c r="Y96" i="15" s="1"/>
  <c r="Z96" i="15" s="1"/>
  <c r="AA96" i="15" s="1"/>
  <c r="AB96" i="15" s="1"/>
  <c r="AC96" i="15" s="1"/>
  <c r="AD96" i="15" s="1"/>
  <c r="AE96" i="15" s="1"/>
  <c r="AF96" i="15" s="1"/>
  <c r="AG96" i="15" s="1"/>
  <c r="AH96" i="15" s="1"/>
  <c r="F96" i="15"/>
  <c r="AJ71" i="15"/>
  <c r="I71" i="15"/>
  <c r="J71" i="15" s="1"/>
  <c r="K71" i="15" s="1"/>
  <c r="L71" i="15" s="1"/>
  <c r="M71" i="15" s="1"/>
  <c r="N71" i="15" s="1"/>
  <c r="O71" i="15" s="1"/>
  <c r="P71" i="15" s="1"/>
  <c r="Q71" i="15" s="1"/>
  <c r="R71" i="15" s="1"/>
  <c r="S71" i="15" s="1"/>
  <c r="T71" i="15" s="1"/>
  <c r="U71" i="15" s="1"/>
  <c r="V71" i="15" s="1"/>
  <c r="W71" i="15" s="1"/>
  <c r="X71" i="15" s="1"/>
  <c r="Y71" i="15" s="1"/>
  <c r="Z71" i="15" s="1"/>
  <c r="AA71" i="15" s="1"/>
  <c r="AB71" i="15" s="1"/>
  <c r="AC71" i="15" s="1"/>
  <c r="AD71" i="15" s="1"/>
  <c r="AE71" i="15" s="1"/>
  <c r="AF71" i="15" s="1"/>
  <c r="AG71" i="15" s="1"/>
  <c r="AH71" i="15" s="1"/>
  <c r="F71" i="15"/>
  <c r="AI51" i="15"/>
  <c r="AI75" i="15" s="1"/>
  <c r="AI100" i="15" s="1"/>
  <c r="AI122" i="15" s="1"/>
  <c r="AJ47" i="15"/>
  <c r="AI47" i="15"/>
  <c r="AI71" i="15" s="1"/>
  <c r="I47" i="15"/>
  <c r="J47" i="15" s="1"/>
  <c r="K47" i="15" s="1"/>
  <c r="L47" i="15" s="1"/>
  <c r="M47" i="15" s="1"/>
  <c r="N47" i="15" s="1"/>
  <c r="O47" i="15" s="1"/>
  <c r="P47" i="15" s="1"/>
  <c r="Q47" i="15" s="1"/>
  <c r="R47" i="15" s="1"/>
  <c r="S47" i="15" s="1"/>
  <c r="T47" i="15" s="1"/>
  <c r="U47" i="15" s="1"/>
  <c r="V47" i="15" s="1"/>
  <c r="W47" i="15" s="1"/>
  <c r="X47" i="15" s="1"/>
  <c r="Y47" i="15" s="1"/>
  <c r="Z47" i="15" s="1"/>
  <c r="AA47" i="15" s="1"/>
  <c r="AB47" i="15" s="1"/>
  <c r="AC47" i="15" s="1"/>
  <c r="AD47" i="15" s="1"/>
  <c r="AE47" i="15" s="1"/>
  <c r="AF47" i="15" s="1"/>
  <c r="AG47" i="15" s="1"/>
  <c r="AH47" i="15" s="1"/>
  <c r="F47" i="15"/>
  <c r="A47" i="15"/>
  <c r="AI58" i="15"/>
  <c r="A58" i="15" s="1"/>
  <c r="A38" i="15"/>
  <c r="AI57" i="15"/>
  <c r="AI81" i="15" s="1"/>
  <c r="AI106" i="15" s="1"/>
  <c r="AI128" i="15" s="1"/>
  <c r="A37" i="15"/>
  <c r="A35" i="15"/>
  <c r="AI54" i="15"/>
  <c r="A34" i="15"/>
  <c r="A33" i="15"/>
  <c r="A32" i="15"/>
  <c r="A31" i="15"/>
  <c r="AJ27" i="15"/>
  <c r="I27" i="15"/>
  <c r="J27" i="15" s="1"/>
  <c r="K27" i="15" s="1"/>
  <c r="L27" i="15" s="1"/>
  <c r="M27" i="15" s="1"/>
  <c r="N27" i="15" s="1"/>
  <c r="O27" i="15" s="1"/>
  <c r="P27" i="15" s="1"/>
  <c r="Q27" i="15" s="1"/>
  <c r="R27" i="15" s="1"/>
  <c r="S27" i="15" s="1"/>
  <c r="T27" i="15" s="1"/>
  <c r="U27" i="15" s="1"/>
  <c r="V27" i="15" s="1"/>
  <c r="W27" i="15" s="1"/>
  <c r="X27" i="15" s="1"/>
  <c r="Y27" i="15" s="1"/>
  <c r="Z27" i="15" s="1"/>
  <c r="AA27" i="15" s="1"/>
  <c r="AB27" i="15" s="1"/>
  <c r="AC27" i="15" s="1"/>
  <c r="AD27" i="15" s="1"/>
  <c r="AE27" i="15" s="1"/>
  <c r="AF27" i="15" s="1"/>
  <c r="AG27" i="15" s="1"/>
  <c r="AH27" i="15" s="1"/>
  <c r="F27" i="15"/>
  <c r="A27" i="15"/>
  <c r="AI10" i="15"/>
  <c r="A10" i="15" s="1"/>
  <c r="AI6" i="15"/>
  <c r="A6" i="15" s="1"/>
  <c r="I6" i="15"/>
  <c r="J6" i="15" s="1"/>
  <c r="K6" i="15" s="1"/>
  <c r="L6" i="15" s="1"/>
  <c r="M6" i="15" s="1"/>
  <c r="N6" i="15" s="1"/>
  <c r="O6" i="15" s="1"/>
  <c r="P6" i="15" s="1"/>
  <c r="Q6" i="15" s="1"/>
  <c r="R6" i="15" s="1"/>
  <c r="S6" i="15" s="1"/>
  <c r="T6" i="15" s="1"/>
  <c r="U6" i="15" s="1"/>
  <c r="V6" i="15" s="1"/>
  <c r="W6" i="15" s="1"/>
  <c r="X6" i="15" s="1"/>
  <c r="Y6" i="15" s="1"/>
  <c r="Z6" i="15" s="1"/>
  <c r="AA6" i="15" s="1"/>
  <c r="AB6" i="15" s="1"/>
  <c r="AC6" i="15" s="1"/>
  <c r="AD6" i="15" s="1"/>
  <c r="AE6" i="15" s="1"/>
  <c r="AF6" i="15" s="1"/>
  <c r="AG6" i="15" s="1"/>
  <c r="AH6" i="15" s="1"/>
  <c r="E215" i="33"/>
  <c r="E214" i="33"/>
  <c r="E213" i="33"/>
  <c r="G212" i="33"/>
  <c r="E212" i="33"/>
  <c r="E211" i="33"/>
  <c r="N147" i="33"/>
  <c r="M147" i="33" s="1"/>
  <c r="L147" i="33"/>
  <c r="K147" i="33"/>
  <c r="O146" i="33"/>
  <c r="M146" i="33"/>
  <c r="M145" i="33"/>
  <c r="O145" i="33" s="1"/>
  <c r="O144" i="33"/>
  <c r="M144" i="33"/>
  <c r="M143" i="33"/>
  <c r="O143" i="33" s="1"/>
  <c r="M142" i="33"/>
  <c r="O142" i="33" s="1"/>
  <c r="M141" i="33"/>
  <c r="O141" i="33" s="1"/>
  <c r="O140" i="33"/>
  <c r="M140" i="33"/>
  <c r="H34" i="33"/>
  <c r="F34" i="33"/>
  <c r="E34" i="33"/>
  <c r="D34" i="33"/>
  <c r="D38" i="33" s="1"/>
  <c r="C34" i="33"/>
  <c r="C38" i="33" s="1"/>
  <c r="Q31" i="33"/>
  <c r="S31" i="33" s="1"/>
  <c r="S30" i="33"/>
  <c r="Q30" i="33"/>
  <c r="Q29" i="33"/>
  <c r="S29" i="33" s="1"/>
  <c r="Q28" i="33"/>
  <c r="S28" i="33" s="1"/>
  <c r="H20" i="33" s="1"/>
  <c r="Q27" i="33"/>
  <c r="S27" i="33" s="1"/>
  <c r="H22" i="33" s="1"/>
  <c r="Q26" i="33"/>
  <c r="S26" i="33" s="1"/>
  <c r="H21" i="33" s="1"/>
  <c r="Q25" i="33"/>
  <c r="S25" i="33" s="1"/>
  <c r="H19" i="33" s="1"/>
  <c r="G22" i="33"/>
  <c r="G21" i="33"/>
  <c r="F21" i="33"/>
  <c r="E21" i="33"/>
  <c r="G20" i="33"/>
  <c r="F20" i="33"/>
  <c r="E20" i="33"/>
  <c r="D20" i="33"/>
  <c r="D28" i="33" s="1"/>
  <c r="C20" i="33"/>
  <c r="C28" i="33" s="1"/>
  <c r="G19" i="33"/>
  <c r="F19" i="33"/>
  <c r="E19" i="33"/>
  <c r="D13" i="33"/>
  <c r="C13" i="33"/>
  <c r="AH72" i="15" l="1"/>
  <c r="AB74" i="15"/>
  <c r="W75" i="15"/>
  <c r="S77" i="15"/>
  <c r="U78" i="15"/>
  <c r="S81" i="15"/>
  <c r="AE104" i="15"/>
  <c r="U107" i="15"/>
  <c r="Z127" i="15"/>
  <c r="V12" i="15"/>
  <c r="AB32" i="15"/>
  <c r="J9" i="15"/>
  <c r="W12" i="15"/>
  <c r="J15" i="15"/>
  <c r="V16" i="15"/>
  <c r="P17" i="15"/>
  <c r="AG17" i="15"/>
  <c r="AD32" i="15"/>
  <c r="R37" i="15"/>
  <c r="M38" i="15"/>
  <c r="U48" i="15"/>
  <c r="T49" i="15"/>
  <c r="N51" i="15"/>
  <c r="AF51" i="15"/>
  <c r="I57" i="15"/>
  <c r="Q58" i="15"/>
  <c r="J72" i="15"/>
  <c r="AC74" i="15"/>
  <c r="Y75" i="15"/>
  <c r="U77" i="15"/>
  <c r="V78" i="15"/>
  <c r="T81" i="15"/>
  <c r="L9" i="15"/>
  <c r="Y12" i="15"/>
  <c r="K15" i="15"/>
  <c r="W16" i="15"/>
  <c r="Q17" i="15"/>
  <c r="AH17" i="15"/>
  <c r="S30" i="15"/>
  <c r="AE32" i="15"/>
  <c r="S37" i="15"/>
  <c r="P38" i="15"/>
  <c r="W48" i="15"/>
  <c r="U49" i="15"/>
  <c r="O51" i="15"/>
  <c r="AG51" i="15"/>
  <c r="J57" i="15"/>
  <c r="R58" i="15"/>
  <c r="L72" i="15"/>
  <c r="AD74" i="15"/>
  <c r="AA75" i="15"/>
  <c r="Z77" i="15"/>
  <c r="Z78" i="15"/>
  <c r="U81" i="15"/>
  <c r="K97" i="15"/>
  <c r="Z107" i="15"/>
  <c r="AB127" i="15"/>
  <c r="M9" i="15"/>
  <c r="Z12" i="15"/>
  <c r="P15" i="15"/>
  <c r="Z16" i="15"/>
  <c r="R17" i="15"/>
  <c r="AG28" i="15"/>
  <c r="X30" i="15"/>
  <c r="T37" i="15"/>
  <c r="Q38" i="15"/>
  <c r="X48" i="15"/>
  <c r="V49" i="15"/>
  <c r="P51" i="15"/>
  <c r="AH51" i="15"/>
  <c r="AA52" i="15"/>
  <c r="U54" i="15"/>
  <c r="K57" i="15"/>
  <c r="S58" i="15"/>
  <c r="N72" i="15"/>
  <c r="I74" i="15"/>
  <c r="AF74" i="15"/>
  <c r="AD75" i="15"/>
  <c r="AA77" i="15"/>
  <c r="AE78" i="15"/>
  <c r="V81" i="15"/>
  <c r="O97" i="15"/>
  <c r="AA107" i="15"/>
  <c r="AC127" i="15"/>
  <c r="AB12" i="15"/>
  <c r="R9" i="15"/>
  <c r="AA12" i="15"/>
  <c r="Q15" i="15"/>
  <c r="AA16" i="15"/>
  <c r="S17" i="15"/>
  <c r="U37" i="15"/>
  <c r="V38" i="15"/>
  <c r="AA48" i="15"/>
  <c r="W49" i="15"/>
  <c r="Q51" i="15"/>
  <c r="AB52" i="15"/>
  <c r="X54" i="15"/>
  <c r="R57" i="15"/>
  <c r="T58" i="15"/>
  <c r="O72" i="15"/>
  <c r="K74" i="15"/>
  <c r="AG74" i="15"/>
  <c r="AF75" i="15"/>
  <c r="AB77" i="15"/>
  <c r="AF78" i="15"/>
  <c r="AC80" i="15"/>
  <c r="Y81" i="15"/>
  <c r="X97" i="15"/>
  <c r="I99" i="15"/>
  <c r="AD101" i="15"/>
  <c r="N104" i="15"/>
  <c r="I107" i="15"/>
  <c r="AB107" i="15"/>
  <c r="I127" i="15"/>
  <c r="AD127" i="15"/>
  <c r="V37" i="15"/>
  <c r="W38" i="15"/>
  <c r="AB48" i="15"/>
  <c r="Z49" i="15"/>
  <c r="R51" i="15"/>
  <c r="I52" i="15"/>
  <c r="AD52" i="15"/>
  <c r="Y54" i="15"/>
  <c r="W57" i="15"/>
  <c r="U58" i="15"/>
  <c r="Q72" i="15"/>
  <c r="L74" i="15"/>
  <c r="AH74" i="15"/>
  <c r="AG75" i="15"/>
  <c r="AC77" i="15"/>
  <c r="AG78" i="15"/>
  <c r="AD81" i="15"/>
  <c r="Z97" i="15"/>
  <c r="R99" i="15"/>
  <c r="O104" i="15"/>
  <c r="J107" i="15"/>
  <c r="AC107" i="15"/>
  <c r="J127" i="15"/>
  <c r="AE127" i="15"/>
  <c r="AH75" i="15"/>
  <c r="AE77" i="15"/>
  <c r="AH78" i="15"/>
  <c r="J80" i="15"/>
  <c r="AE80" i="15"/>
  <c r="AE81" i="15"/>
  <c r="S99" i="15"/>
  <c r="AF101" i="15"/>
  <c r="P104" i="15"/>
  <c r="K107" i="15"/>
  <c r="AD107" i="15"/>
  <c r="K127" i="15"/>
  <c r="AF127" i="15"/>
  <c r="M31" i="15"/>
  <c r="AI17" i="15"/>
  <c r="A17" i="15" s="1"/>
  <c r="Z9" i="15"/>
  <c r="J12" i="15"/>
  <c r="AF12" i="15"/>
  <c r="AF15" i="15"/>
  <c r="AF16" i="15"/>
  <c r="V17" i="15"/>
  <c r="K29" i="15"/>
  <c r="AD31" i="15"/>
  <c r="N34" i="15"/>
  <c r="X37" i="15"/>
  <c r="AD38" i="15"/>
  <c r="AD48" i="15"/>
  <c r="AD49" i="15"/>
  <c r="T51" i="15"/>
  <c r="AC57" i="15"/>
  <c r="Y58" i="15"/>
  <c r="S72" i="15"/>
  <c r="I75" i="15"/>
  <c r="AF77" i="15"/>
  <c r="K80" i="15"/>
  <c r="AF80" i="15"/>
  <c r="AF81" i="15"/>
  <c r="T99" i="15"/>
  <c r="L101" i="15"/>
  <c r="AG101" i="15"/>
  <c r="Q104" i="15"/>
  <c r="Q105" i="15"/>
  <c r="L107" i="15"/>
  <c r="AE107" i="15"/>
  <c r="L127" i="15"/>
  <c r="AG127" i="15"/>
  <c r="X38" i="15"/>
  <c r="AC49" i="15"/>
  <c r="AB57" i="15"/>
  <c r="R72" i="15"/>
  <c r="AB9" i="15"/>
  <c r="K12" i="15"/>
  <c r="AG12" i="15"/>
  <c r="AG15" i="15"/>
  <c r="AG16" i="15"/>
  <c r="W17" i="15"/>
  <c r="M29" i="15"/>
  <c r="P34" i="15"/>
  <c r="Z37" i="15"/>
  <c r="AG38" i="15"/>
  <c r="AE48" i="15"/>
  <c r="AE49" i="15"/>
  <c r="V51" i="15"/>
  <c r="I56" i="15"/>
  <c r="Z58" i="15"/>
  <c r="T72" i="15"/>
  <c r="P74" i="15"/>
  <c r="K75" i="15"/>
  <c r="AG77" i="15"/>
  <c r="I79" i="15"/>
  <c r="L80" i="15"/>
  <c r="AG80" i="15"/>
  <c r="AG81" i="15"/>
  <c r="M98" i="15"/>
  <c r="U99" i="15"/>
  <c r="M101" i="15"/>
  <c r="AH101" i="15"/>
  <c r="R104" i="15"/>
  <c r="R105" i="15"/>
  <c r="M107" i="15"/>
  <c r="AF107" i="15"/>
  <c r="M127" i="15"/>
  <c r="AH128" i="15"/>
  <c r="AH12" i="15"/>
  <c r="AH49" i="15"/>
  <c r="AB58" i="15"/>
  <c r="V72" i="15"/>
  <c r="N75" i="15"/>
  <c r="AH81" i="15"/>
  <c r="S104" i="15"/>
  <c r="S105" i="15"/>
  <c r="N107" i="15"/>
  <c r="AG107" i="15"/>
  <c r="I126" i="15"/>
  <c r="N127" i="15"/>
  <c r="T9" i="15"/>
  <c r="W34" i="15"/>
  <c r="I49" i="15"/>
  <c r="Y51" i="15"/>
  <c r="AF54" i="15"/>
  <c r="P56" i="15"/>
  <c r="I58" i="15"/>
  <c r="AC58" i="15"/>
  <c r="W72" i="15"/>
  <c r="R74" i="15"/>
  <c r="P75" i="15"/>
  <c r="K77" i="15"/>
  <c r="J78" i="15"/>
  <c r="K79" i="15"/>
  <c r="N80" i="15"/>
  <c r="I81" i="15"/>
  <c r="O98" i="15"/>
  <c r="Y99" i="15"/>
  <c r="O101" i="15"/>
  <c r="Q102" i="15"/>
  <c r="U104" i="15"/>
  <c r="T105" i="15"/>
  <c r="O107" i="15"/>
  <c r="AH107" i="15"/>
  <c r="AC121" i="15"/>
  <c r="Y122" i="15"/>
  <c r="J126" i="15"/>
  <c r="O127" i="15"/>
  <c r="N128" i="15"/>
  <c r="S129" i="15"/>
  <c r="S9" i="15"/>
  <c r="L12" i="15"/>
  <c r="N29" i="15"/>
  <c r="AA37" i="15"/>
  <c r="M12" i="15"/>
  <c r="P12" i="15"/>
  <c r="V13" i="15"/>
  <c r="K16" i="15"/>
  <c r="J17" i="15"/>
  <c r="AA17" i="15"/>
  <c r="T28" i="15"/>
  <c r="T29" i="15"/>
  <c r="M32" i="15"/>
  <c r="J37" i="15"/>
  <c r="AC37" i="15"/>
  <c r="J48" i="15"/>
  <c r="L49" i="15"/>
  <c r="AG54" i="15"/>
  <c r="R56" i="15"/>
  <c r="J58" i="15"/>
  <c r="AD58" i="15"/>
  <c r="X72" i="15"/>
  <c r="S74" i="15"/>
  <c r="Q75" i="15"/>
  <c r="L77" i="15"/>
  <c r="O78" i="15"/>
  <c r="O79" i="15"/>
  <c r="O80" i="15"/>
  <c r="N81" i="15"/>
  <c r="P98" i="15"/>
  <c r="AH99" i="15"/>
  <c r="P101" i="15"/>
  <c r="S102" i="15"/>
  <c r="V104" i="15"/>
  <c r="U105" i="15"/>
  <c r="P107" i="15"/>
  <c r="AE119" i="15"/>
  <c r="I121" i="15"/>
  <c r="AD121" i="15"/>
  <c r="AD122" i="15"/>
  <c r="O126" i="15"/>
  <c r="P127" i="15"/>
  <c r="O128" i="15"/>
  <c r="U129" i="15"/>
  <c r="I12" i="15"/>
  <c r="I17" i="15"/>
  <c r="AE34" i="15"/>
  <c r="Z51" i="15"/>
  <c r="Q52" i="15"/>
  <c r="A28" i="15"/>
  <c r="W10" i="15"/>
  <c r="Q12" i="15"/>
  <c r="AC14" i="15"/>
  <c r="M16" i="15"/>
  <c r="K17" i="15"/>
  <c r="AB17" i="15"/>
  <c r="U28" i="15"/>
  <c r="U29" i="15"/>
  <c r="N32" i="15"/>
  <c r="AH35" i="15"/>
  <c r="K37" i="15"/>
  <c r="AF37" i="15"/>
  <c r="K48" i="15"/>
  <c r="M49" i="15"/>
  <c r="I51" i="15"/>
  <c r="AA51" i="15"/>
  <c r="R52" i="15"/>
  <c r="J54" i="15"/>
  <c r="S56" i="15"/>
  <c r="L58" i="15"/>
  <c r="AE58" i="15"/>
  <c r="Y72" i="15"/>
  <c r="T74" i="15"/>
  <c r="R75" i="15"/>
  <c r="M77" i="15"/>
  <c r="P78" i="15"/>
  <c r="T79" i="15"/>
  <c r="P80" i="15"/>
  <c r="O81" i="15"/>
  <c r="R98" i="15"/>
  <c r="Q101" i="15"/>
  <c r="T102" i="15"/>
  <c r="AA104" i="15"/>
  <c r="V105" i="15"/>
  <c r="Q107" i="15"/>
  <c r="T126" i="15"/>
  <c r="Q127" i="15"/>
  <c r="P128" i="15"/>
  <c r="V129" i="15"/>
  <c r="AC12" i="15"/>
  <c r="AC9" i="15"/>
  <c r="Z17" i="15"/>
  <c r="S29" i="15"/>
  <c r="K32" i="15"/>
  <c r="AB37" i="15"/>
  <c r="R12" i="15"/>
  <c r="O16" i="15"/>
  <c r="L17" i="15"/>
  <c r="AC17" i="15"/>
  <c r="W28" i="15"/>
  <c r="AA29" i="15"/>
  <c r="S32" i="15"/>
  <c r="L37" i="15"/>
  <c r="AG37" i="15"/>
  <c r="L48" i="15"/>
  <c r="N49" i="15"/>
  <c r="J51" i="15"/>
  <c r="AB51" i="15"/>
  <c r="S52" i="15"/>
  <c r="K54" i="15"/>
  <c r="T56" i="15"/>
  <c r="M58" i="15"/>
  <c r="AF58" i="15"/>
  <c r="Z72" i="15"/>
  <c r="V74" i="15"/>
  <c r="S75" i="15"/>
  <c r="O77" i="15"/>
  <c r="Q78" i="15"/>
  <c r="P81" i="15"/>
  <c r="V102" i="15"/>
  <c r="AB104" i="15"/>
  <c r="R107" i="15"/>
  <c r="S127" i="15"/>
  <c r="AH9" i="15"/>
  <c r="J16" i="15"/>
  <c r="I37" i="15"/>
  <c r="L11" i="15"/>
  <c r="S12" i="15"/>
  <c r="K14" i="15"/>
  <c r="AF14" i="15"/>
  <c r="P16" i="15"/>
  <c r="M17" i="15"/>
  <c r="AD17" i="15"/>
  <c r="Y28" i="15"/>
  <c r="AC29" i="15"/>
  <c r="T32" i="15"/>
  <c r="L35" i="15"/>
  <c r="O37" i="15"/>
  <c r="AH37" i="15"/>
  <c r="M48" i="15"/>
  <c r="Q49" i="15"/>
  <c r="K51" i="15"/>
  <c r="AC51" i="15"/>
  <c r="T52" i="15"/>
  <c r="L54" i="15"/>
  <c r="Y56" i="15"/>
  <c r="N58" i="15"/>
  <c r="AG58" i="15"/>
  <c r="AE72" i="15"/>
  <c r="Y74" i="15"/>
  <c r="U75" i="15"/>
  <c r="P77" i="15"/>
  <c r="R78" i="15"/>
  <c r="V79" i="15"/>
  <c r="S80" i="15"/>
  <c r="Q81" i="15"/>
  <c r="AC98" i="15"/>
  <c r="J100" i="15"/>
  <c r="S101" i="15"/>
  <c r="AG102" i="15"/>
  <c r="AC104" i="15"/>
  <c r="AA105" i="15"/>
  <c r="S107" i="15"/>
  <c r="V126" i="15"/>
  <c r="T127" i="15"/>
  <c r="R128" i="15"/>
  <c r="T12" i="15"/>
  <c r="Q16" i="15"/>
  <c r="N17" i="15"/>
  <c r="AE17" i="15"/>
  <c r="AD29" i="15"/>
  <c r="U32" i="15"/>
  <c r="N48" i="15"/>
  <c r="R49" i="15"/>
  <c r="L51" i="15"/>
  <c r="AD51" i="15"/>
  <c r="AC56" i="15"/>
  <c r="O58" i="15"/>
  <c r="AH58" i="15"/>
  <c r="AG72" i="15"/>
  <c r="V75" i="15"/>
  <c r="T78" i="15"/>
  <c r="R81" i="15"/>
  <c r="AD104" i="15"/>
  <c r="AF105" i="15"/>
  <c r="T107" i="15"/>
  <c r="M121" i="15"/>
  <c r="AH122" i="15"/>
  <c r="W126" i="15"/>
  <c r="Y127" i="15"/>
  <c r="S128" i="15"/>
  <c r="H131" i="15"/>
  <c r="U4" i="31"/>
  <c r="V15" i="31"/>
  <c r="T18" i="31"/>
  <c r="V23" i="31"/>
  <c r="T12" i="31"/>
  <c r="W18" i="31"/>
  <c r="U21" i="31"/>
  <c r="T16" i="31"/>
  <c r="X18" i="31"/>
  <c r="V21" i="31"/>
  <c r="T24" i="31"/>
  <c r="U16" i="31"/>
  <c r="W21" i="31"/>
  <c r="U24" i="31"/>
  <c r="V16" i="31"/>
  <c r="T19" i="31"/>
  <c r="X21" i="31"/>
  <c r="V24" i="31"/>
  <c r="W16" i="31"/>
  <c r="U19" i="31"/>
  <c r="W24" i="31"/>
  <c r="X16" i="31"/>
  <c r="V19" i="31"/>
  <c r="X24" i="31"/>
  <c r="W19" i="31"/>
  <c r="T17" i="31"/>
  <c r="X19" i="31"/>
  <c r="U17" i="31"/>
  <c r="AI7" i="15"/>
  <c r="A7" i="15" s="1"/>
  <c r="AI49" i="15"/>
  <c r="AI73" i="15" s="1"/>
  <c r="AI98" i="15" s="1"/>
  <c r="AI120" i="15" s="1"/>
  <c r="R10" i="15"/>
  <c r="AG13" i="15"/>
  <c r="AI16" i="15"/>
  <c r="A16" i="15" s="1"/>
  <c r="AI56" i="15"/>
  <c r="W7" i="15"/>
  <c r="L8" i="15"/>
  <c r="AB8" i="15"/>
  <c r="Q9" i="15"/>
  <c r="AG9" i="15"/>
  <c r="V10" i="15"/>
  <c r="K11" i="15"/>
  <c r="AA11" i="15"/>
  <c r="U13" i="15"/>
  <c r="O15" i="15"/>
  <c r="AE15" i="15"/>
  <c r="T16" i="15"/>
  <c r="N28" i="15"/>
  <c r="AD28" i="15"/>
  <c r="R29" i="15"/>
  <c r="AH29" i="15"/>
  <c r="L31" i="15"/>
  <c r="AC31" i="15"/>
  <c r="R32" i="15"/>
  <c r="M34" i="15"/>
  <c r="AD34" i="15"/>
  <c r="Z36" i="15"/>
  <c r="J36" i="15"/>
  <c r="Y36" i="15"/>
  <c r="Q53" i="15"/>
  <c r="V57" i="15"/>
  <c r="S57" i="15"/>
  <c r="AG57" i="15"/>
  <c r="Q57" i="15"/>
  <c r="AA57" i="15"/>
  <c r="Y73" i="15"/>
  <c r="N76" i="15"/>
  <c r="AD33" i="15"/>
  <c r="N33" i="15"/>
  <c r="Y33" i="15"/>
  <c r="AF50" i="15"/>
  <c r="P50" i="15"/>
  <c r="Y50" i="15"/>
  <c r="S53" i="15"/>
  <c r="AA73" i="15"/>
  <c r="P76" i="15"/>
  <c r="W13" i="15"/>
  <c r="AH30" i="15"/>
  <c r="R30" i="15"/>
  <c r="Y30" i="15"/>
  <c r="N31" i="15"/>
  <c r="AE31" i="15"/>
  <c r="I33" i="15"/>
  <c r="Z33" i="15"/>
  <c r="O34" i="15"/>
  <c r="AF34" i="15"/>
  <c r="I50" i="15"/>
  <c r="Z50" i="15"/>
  <c r="T53" i="15"/>
  <c r="S76" i="15"/>
  <c r="T106" i="15"/>
  <c r="S106" i="15"/>
  <c r="AH106" i="15"/>
  <c r="R106" i="15"/>
  <c r="AG106" i="15"/>
  <c r="Q106" i="15"/>
  <c r="AF106" i="15"/>
  <c r="P106" i="15"/>
  <c r="AE106" i="15"/>
  <c r="O106" i="15"/>
  <c r="AD106" i="15"/>
  <c r="N106" i="15"/>
  <c r="AC106" i="15"/>
  <c r="M106" i="15"/>
  <c r="AB106" i="15"/>
  <c r="L106" i="15"/>
  <c r="AA106" i="15"/>
  <c r="K106" i="15"/>
  <c r="Z106" i="15"/>
  <c r="J106" i="15"/>
  <c r="Y106" i="15"/>
  <c r="I106" i="15"/>
  <c r="V106" i="15"/>
  <c r="R15" i="15"/>
  <c r="I30" i="15"/>
  <c r="Z30" i="15"/>
  <c r="O31" i="15"/>
  <c r="AF31" i="15"/>
  <c r="J33" i="15"/>
  <c r="AG34" i="15"/>
  <c r="J50" i="15"/>
  <c r="AA50" i="15"/>
  <c r="U53" i="15"/>
  <c r="U73" i="15"/>
  <c r="AH73" i="15"/>
  <c r="R73" i="15"/>
  <c r="AF73" i="15"/>
  <c r="P73" i="15"/>
  <c r="Z73" i="15"/>
  <c r="J73" i="15"/>
  <c r="AC73" i="15"/>
  <c r="U76" i="15"/>
  <c r="U106" i="15"/>
  <c r="AD8" i="15"/>
  <c r="J7" i="15"/>
  <c r="AD11" i="15"/>
  <c r="K7" i="15"/>
  <c r="AA7" i="15"/>
  <c r="P8" i="15"/>
  <c r="AF8" i="15"/>
  <c r="U9" i="15"/>
  <c r="J10" i="15"/>
  <c r="Z10" i="15"/>
  <c r="O11" i="15"/>
  <c r="AE11" i="15"/>
  <c r="I13" i="15"/>
  <c r="Y13" i="15"/>
  <c r="S15" i="15"/>
  <c r="X16" i="15"/>
  <c r="V29" i="15"/>
  <c r="J30" i="15"/>
  <c r="AA30" i="15"/>
  <c r="P31" i="15"/>
  <c r="AG31" i="15"/>
  <c r="V32" i="15"/>
  <c r="K33" i="15"/>
  <c r="AB33" i="15"/>
  <c r="Q34" i="15"/>
  <c r="M36" i="15"/>
  <c r="AD36" i="15"/>
  <c r="AH38" i="15"/>
  <c r="R38" i="15"/>
  <c r="Y38" i="15"/>
  <c r="K50" i="15"/>
  <c r="AB50" i="15"/>
  <c r="V53" i="15"/>
  <c r="L57" i="15"/>
  <c r="AE57" i="15"/>
  <c r="I73" i="15"/>
  <c r="AD73" i="15"/>
  <c r="V76" i="15"/>
  <c r="W106" i="15"/>
  <c r="X7" i="15"/>
  <c r="N8" i="15"/>
  <c r="Z7" i="15"/>
  <c r="O8" i="15"/>
  <c r="AE8" i="15"/>
  <c r="I10" i="15"/>
  <c r="Y10" i="15"/>
  <c r="N11" i="15"/>
  <c r="X13" i="15"/>
  <c r="AH15" i="15"/>
  <c r="AA33" i="15"/>
  <c r="L7" i="15"/>
  <c r="AB7" i="15"/>
  <c r="Q8" i="15"/>
  <c r="AG8" i="15"/>
  <c r="V9" i="15"/>
  <c r="K10" i="15"/>
  <c r="AA10" i="15"/>
  <c r="P11" i="15"/>
  <c r="AF11" i="15"/>
  <c r="U12" i="15"/>
  <c r="J13" i="15"/>
  <c r="Z13" i="15"/>
  <c r="O14" i="15"/>
  <c r="AE14" i="15"/>
  <c r="T15" i="15"/>
  <c r="I16" i="15"/>
  <c r="Y16" i="15"/>
  <c r="S28" i="15"/>
  <c r="W29" i="15"/>
  <c r="K30" i="15"/>
  <c r="AB30" i="15"/>
  <c r="Q31" i="15"/>
  <c r="AH31" i="15"/>
  <c r="W32" i="15"/>
  <c r="L33" i="15"/>
  <c r="AC33" i="15"/>
  <c r="S34" i="15"/>
  <c r="Y35" i="15"/>
  <c r="N36" i="15"/>
  <c r="AE36" i="15"/>
  <c r="I38" i="15"/>
  <c r="Z38" i="15"/>
  <c r="O48" i="15"/>
  <c r="AF48" i="15"/>
  <c r="L50" i="15"/>
  <c r="AC50" i="15"/>
  <c r="W53" i="15"/>
  <c r="AB55" i="15"/>
  <c r="L55" i="15"/>
  <c r="Y55" i="15"/>
  <c r="I55" i="15"/>
  <c r="W55" i="15"/>
  <c r="AC55" i="15"/>
  <c r="U56" i="15"/>
  <c r="M57" i="15"/>
  <c r="AF57" i="15"/>
  <c r="K73" i="15"/>
  <c r="AE73" i="15"/>
  <c r="W76" i="15"/>
  <c r="X106" i="15"/>
  <c r="AC8" i="15"/>
  <c r="Y7" i="15"/>
  <c r="M7" i="15"/>
  <c r="AC7" i="15"/>
  <c r="R8" i="15"/>
  <c r="AH8" i="15"/>
  <c r="W9" i="15"/>
  <c r="L10" i="15"/>
  <c r="AB10" i="15"/>
  <c r="Q11" i="15"/>
  <c r="AG11" i="15"/>
  <c r="K13" i="15"/>
  <c r="AA13" i="15"/>
  <c r="U15" i="15"/>
  <c r="X29" i="15"/>
  <c r="L30" i="15"/>
  <c r="AC30" i="15"/>
  <c r="R31" i="15"/>
  <c r="M33" i="15"/>
  <c r="AE33" i="15"/>
  <c r="T34" i="15"/>
  <c r="Z35" i="15"/>
  <c r="O36" i="15"/>
  <c r="AF36" i="15"/>
  <c r="J38" i="15"/>
  <c r="AA38" i="15"/>
  <c r="P48" i="15"/>
  <c r="AG48" i="15"/>
  <c r="M50" i="15"/>
  <c r="AD50" i="15"/>
  <c r="X53" i="15"/>
  <c r="J55" i="15"/>
  <c r="AD55" i="15"/>
  <c r="V56" i="15"/>
  <c r="N57" i="15"/>
  <c r="AH57" i="15"/>
  <c r="L73" i="15"/>
  <c r="AG73" i="15"/>
  <c r="X76" i="15"/>
  <c r="W97" i="15"/>
  <c r="V97" i="15"/>
  <c r="U97" i="15"/>
  <c r="T97" i="15"/>
  <c r="S97" i="15"/>
  <c r="AH97" i="15"/>
  <c r="R97" i="15"/>
  <c r="AG97" i="15"/>
  <c r="Q97" i="15"/>
  <c r="AF97" i="15"/>
  <c r="P97" i="15"/>
  <c r="AD97" i="15"/>
  <c r="N97" i="15"/>
  <c r="AB97" i="15"/>
  <c r="L97" i="15"/>
  <c r="Y97" i="15"/>
  <c r="X9" i="15"/>
  <c r="M10" i="15"/>
  <c r="AC10" i="15"/>
  <c r="R11" i="15"/>
  <c r="AH11" i="15"/>
  <c r="L13" i="15"/>
  <c r="AB13" i="15"/>
  <c r="V15" i="15"/>
  <c r="I29" i="15"/>
  <c r="Y29" i="15"/>
  <c r="M30" i="15"/>
  <c r="AD30" i="15"/>
  <c r="S31" i="15"/>
  <c r="Z32" i="15"/>
  <c r="J32" i="15"/>
  <c r="Y32" i="15"/>
  <c r="O33" i="15"/>
  <c r="AF33" i="15"/>
  <c r="U34" i="15"/>
  <c r="J35" i="15"/>
  <c r="AA35" i="15"/>
  <c r="P36" i="15"/>
  <c r="AG36" i="15"/>
  <c r="K38" i="15"/>
  <c r="AB38" i="15"/>
  <c r="Q48" i="15"/>
  <c r="AH48" i="15"/>
  <c r="N50" i="15"/>
  <c r="AE50" i="15"/>
  <c r="Y53" i="15"/>
  <c r="Q54" i="15"/>
  <c r="K55" i="15"/>
  <c r="AE55" i="15"/>
  <c r="W56" i="15"/>
  <c r="O57" i="15"/>
  <c r="M73" i="15"/>
  <c r="Z76" i="15"/>
  <c r="I97" i="15"/>
  <c r="I7" i="15"/>
  <c r="X10" i="15"/>
  <c r="N7" i="15"/>
  <c r="AD7" i="15"/>
  <c r="S8" i="15"/>
  <c r="O7" i="15"/>
  <c r="AE7" i="15"/>
  <c r="T8" i="15"/>
  <c r="I9" i="15"/>
  <c r="Y9" i="15"/>
  <c r="N10" i="15"/>
  <c r="AD10" i="15"/>
  <c r="S11" i="15"/>
  <c r="X12" i="15"/>
  <c r="M13" i="15"/>
  <c r="AC13" i="15"/>
  <c r="R14" i="15"/>
  <c r="AH14" i="15"/>
  <c r="W15" i="15"/>
  <c r="L16" i="15"/>
  <c r="AB16" i="15"/>
  <c r="V28" i="15"/>
  <c r="J29" i="15"/>
  <c r="Z29" i="15"/>
  <c r="N30" i="15"/>
  <c r="AE30" i="15"/>
  <c r="T31" i="15"/>
  <c r="I32" i="15"/>
  <c r="AA32" i="15"/>
  <c r="P33" i="15"/>
  <c r="AG33" i="15"/>
  <c r="V34" i="15"/>
  <c r="K35" i="15"/>
  <c r="AB35" i="15"/>
  <c r="Q36" i="15"/>
  <c r="AH36" i="15"/>
  <c r="L38" i="15"/>
  <c r="AC38" i="15"/>
  <c r="R48" i="15"/>
  <c r="AA49" i="15"/>
  <c r="K49" i="15"/>
  <c r="Y49" i="15"/>
  <c r="O50" i="15"/>
  <c r="AG50" i="15"/>
  <c r="S54" i="15"/>
  <c r="M55" i="15"/>
  <c r="AF55" i="15"/>
  <c r="X56" i="15"/>
  <c r="P57" i="15"/>
  <c r="N73" i="15"/>
  <c r="AA76" i="15"/>
  <c r="J97" i="15"/>
  <c r="M8" i="15"/>
  <c r="P7" i="15"/>
  <c r="AF7" i="15"/>
  <c r="U8" i="15"/>
  <c r="O10" i="15"/>
  <c r="AE10" i="15"/>
  <c r="AD13" i="15"/>
  <c r="X15" i="15"/>
  <c r="O30" i="15"/>
  <c r="AF30" i="15"/>
  <c r="U31" i="15"/>
  <c r="Q33" i="15"/>
  <c r="AH33" i="15"/>
  <c r="Q50" i="15"/>
  <c r="AH50" i="15"/>
  <c r="AH53" i="15"/>
  <c r="R53" i="15"/>
  <c r="AE53" i="15"/>
  <c r="O53" i="15"/>
  <c r="AC53" i="15"/>
  <c r="M53" i="15"/>
  <c r="AA53" i="15"/>
  <c r="O73" i="15"/>
  <c r="AB76" i="15"/>
  <c r="U103" i="15"/>
  <c r="T103" i="15"/>
  <c r="S103" i="15"/>
  <c r="AH103" i="15"/>
  <c r="R103" i="15"/>
  <c r="AG103" i="15"/>
  <c r="Q103" i="15"/>
  <c r="AF103" i="15"/>
  <c r="P103" i="15"/>
  <c r="AE103" i="15"/>
  <c r="O103" i="15"/>
  <c r="AD103" i="15"/>
  <c r="N103" i="15"/>
  <c r="AC103" i="15"/>
  <c r="M103" i="15"/>
  <c r="AB103" i="15"/>
  <c r="L103" i="15"/>
  <c r="Z103" i="15"/>
  <c r="J103" i="15"/>
  <c r="W103" i="15"/>
  <c r="N13" i="15"/>
  <c r="Q7" i="15"/>
  <c r="AG7" i="15"/>
  <c r="V8" i="15"/>
  <c r="K9" i="15"/>
  <c r="AA9" i="15"/>
  <c r="P10" i="15"/>
  <c r="AF10" i="15"/>
  <c r="U11" i="15"/>
  <c r="O13" i="15"/>
  <c r="AE13" i="15"/>
  <c r="I15" i="15"/>
  <c r="Y15" i="15"/>
  <c r="N16" i="15"/>
  <c r="AD16" i="15"/>
  <c r="X28" i="15"/>
  <c r="L29" i="15"/>
  <c r="AB29" i="15"/>
  <c r="P30" i="15"/>
  <c r="AG30" i="15"/>
  <c r="W31" i="15"/>
  <c r="L32" i="15"/>
  <c r="AC32" i="15"/>
  <c r="R33" i="15"/>
  <c r="M35" i="15"/>
  <c r="AD35" i="15"/>
  <c r="S36" i="15"/>
  <c r="AD37" i="15"/>
  <c r="N37" i="15"/>
  <c r="Y37" i="15"/>
  <c r="N38" i="15"/>
  <c r="AE38" i="15"/>
  <c r="T48" i="15"/>
  <c r="J49" i="15"/>
  <c r="AB49" i="15"/>
  <c r="R50" i="15"/>
  <c r="I53" i="15"/>
  <c r="AB53" i="15"/>
  <c r="O55" i="15"/>
  <c r="AH55" i="15"/>
  <c r="T57" i="15"/>
  <c r="Q73" i="15"/>
  <c r="AD76" i="15"/>
  <c r="M97" i="15"/>
  <c r="I103" i="15"/>
  <c r="R7" i="15"/>
  <c r="AH7" i="15"/>
  <c r="W8" i="15"/>
  <c r="Q10" i="15"/>
  <c r="AG10" i="15"/>
  <c r="P13" i="15"/>
  <c r="AF13" i="15"/>
  <c r="Q30" i="15"/>
  <c r="X31" i="15"/>
  <c r="S33" i="15"/>
  <c r="AH34" i="15"/>
  <c r="R34" i="15"/>
  <c r="Y34" i="15"/>
  <c r="T36" i="15"/>
  <c r="O38" i="15"/>
  <c r="AF38" i="15"/>
  <c r="S50" i="15"/>
  <c r="J53" i="15"/>
  <c r="AD53" i="15"/>
  <c r="AG56" i="15"/>
  <c r="Q56" i="15"/>
  <c r="AD56" i="15"/>
  <c r="N56" i="15"/>
  <c r="AB56" i="15"/>
  <c r="L56" i="15"/>
  <c r="AA56" i="15"/>
  <c r="U57" i="15"/>
  <c r="S73" i="15"/>
  <c r="K103" i="15"/>
  <c r="X8" i="15"/>
  <c r="Q13" i="15"/>
  <c r="Y31" i="15"/>
  <c r="T33" i="15"/>
  <c r="I34" i="15"/>
  <c r="Z34" i="15"/>
  <c r="T50" i="15"/>
  <c r="K53" i="15"/>
  <c r="AF53" i="15"/>
  <c r="T73" i="15"/>
  <c r="T76" i="15"/>
  <c r="AH76" i="15"/>
  <c r="R76" i="15"/>
  <c r="AG76" i="15"/>
  <c r="Q76" i="15"/>
  <c r="AE76" i="15"/>
  <c r="O76" i="15"/>
  <c r="AC76" i="15"/>
  <c r="M76" i="15"/>
  <c r="Y76" i="15"/>
  <c r="I76" i="15"/>
  <c r="V103" i="15"/>
  <c r="X11" i="15"/>
  <c r="R13" i="15"/>
  <c r="AH13" i="15"/>
  <c r="L15" i="15"/>
  <c r="AB15" i="15"/>
  <c r="O29" i="15"/>
  <c r="AE29" i="15"/>
  <c r="T30" i="15"/>
  <c r="I31" i="15"/>
  <c r="Z31" i="15"/>
  <c r="O32" i="15"/>
  <c r="AF32" i="15"/>
  <c r="U33" i="15"/>
  <c r="J34" i="15"/>
  <c r="AA34" i="15"/>
  <c r="U50" i="15"/>
  <c r="L53" i="15"/>
  <c r="AG53" i="15"/>
  <c r="J56" i="15"/>
  <c r="AE56" i="15"/>
  <c r="X57" i="15"/>
  <c r="V73" i="15"/>
  <c r="J76" i="15"/>
  <c r="X103" i="15"/>
  <c r="S7" i="15"/>
  <c r="AH10" i="15"/>
  <c r="AD9" i="15"/>
  <c r="U7" i="15"/>
  <c r="J8" i="15"/>
  <c r="Z8" i="15"/>
  <c r="O9" i="15"/>
  <c r="AE9" i="15"/>
  <c r="T10" i="15"/>
  <c r="I11" i="15"/>
  <c r="Y11" i="15"/>
  <c r="N12" i="15"/>
  <c r="AD12" i="15"/>
  <c r="S13" i="15"/>
  <c r="X14" i="15"/>
  <c r="M15" i="15"/>
  <c r="AC15" i="15"/>
  <c r="R16" i="15"/>
  <c r="AH16" i="15"/>
  <c r="L28" i="15"/>
  <c r="AB28" i="15"/>
  <c r="P29" i="15"/>
  <c r="AF29" i="15"/>
  <c r="U30" i="15"/>
  <c r="J31" i="15"/>
  <c r="AA31" i="15"/>
  <c r="P32" i="15"/>
  <c r="AG32" i="15"/>
  <c r="V33" i="15"/>
  <c r="K34" i="15"/>
  <c r="AB34" i="15"/>
  <c r="W36" i="15"/>
  <c r="S38" i="15"/>
  <c r="Y48" i="15"/>
  <c r="O49" i="15"/>
  <c r="AF49" i="15"/>
  <c r="V50" i="15"/>
  <c r="N53" i="15"/>
  <c r="W54" i="15"/>
  <c r="T54" i="15"/>
  <c r="AH54" i="15"/>
  <c r="R54" i="15"/>
  <c r="AA54" i="15"/>
  <c r="S55" i="15"/>
  <c r="K56" i="15"/>
  <c r="AF56" i="15"/>
  <c r="Y57" i="15"/>
  <c r="AF72" i="15"/>
  <c r="P72" i="15"/>
  <c r="AC72" i="15"/>
  <c r="M72" i="15"/>
  <c r="AA72" i="15"/>
  <c r="K72" i="15"/>
  <c r="AB72" i="15"/>
  <c r="W73" i="15"/>
  <c r="K76" i="15"/>
  <c r="AH82" i="15"/>
  <c r="R82" i="15"/>
  <c r="AG82" i="15"/>
  <c r="Q82" i="15"/>
  <c r="AF82" i="15"/>
  <c r="P82" i="15"/>
  <c r="AE82" i="15"/>
  <c r="O82" i="15"/>
  <c r="AD82" i="15"/>
  <c r="N82" i="15"/>
  <c r="AC82" i="15"/>
  <c r="M82" i="15"/>
  <c r="AB82" i="15"/>
  <c r="L82" i="15"/>
  <c r="AA82" i="15"/>
  <c r="K82" i="15"/>
  <c r="Y82" i="15"/>
  <c r="I82" i="15"/>
  <c r="W82" i="15"/>
  <c r="AA97" i="15"/>
  <c r="Y103" i="15"/>
  <c r="T7" i="15"/>
  <c r="I8" i="15"/>
  <c r="Y8" i="15"/>
  <c r="N9" i="15"/>
  <c r="S10" i="15"/>
  <c r="K8" i="15"/>
  <c r="P9" i="15"/>
  <c r="J11" i="15"/>
  <c r="O12" i="15"/>
  <c r="I14" i="15"/>
  <c r="N15" i="15"/>
  <c r="M28" i="15"/>
  <c r="Q29" i="15"/>
  <c r="V30" i="15"/>
  <c r="K31" i="15"/>
  <c r="AB31" i="15"/>
  <c r="Q32" i="15"/>
  <c r="AH32" i="15"/>
  <c r="W33" i="15"/>
  <c r="L34" i="15"/>
  <c r="AC34" i="15"/>
  <c r="R35" i="15"/>
  <c r="X36" i="15"/>
  <c r="M37" i="15"/>
  <c r="AE37" i="15"/>
  <c r="T38" i="15"/>
  <c r="I48" i="15"/>
  <c r="Z48" i="15"/>
  <c r="P49" i="15"/>
  <c r="AG49" i="15"/>
  <c r="W50" i="15"/>
  <c r="P53" i="15"/>
  <c r="I54" i="15"/>
  <c r="AB54" i="15"/>
  <c r="T55" i="15"/>
  <c r="M56" i="15"/>
  <c r="AH56" i="15"/>
  <c r="Z57" i="15"/>
  <c r="I72" i="15"/>
  <c r="AD72" i="15"/>
  <c r="X73" i="15"/>
  <c r="L76" i="15"/>
  <c r="J82" i="15"/>
  <c r="AC97" i="15"/>
  <c r="AA103" i="15"/>
  <c r="X100" i="15"/>
  <c r="R102" i="15"/>
  <c r="AH102" i="15"/>
  <c r="T123" i="15"/>
  <c r="T129" i="15"/>
  <c r="O74" i="15"/>
  <c r="AE74" i="15"/>
  <c r="T75" i="15"/>
  <c r="N77" i="15"/>
  <c r="AD77" i="15"/>
  <c r="S78" i="15"/>
  <c r="X79" i="15"/>
  <c r="Q98" i="15"/>
  <c r="AG98" i="15"/>
  <c r="V99" i="15"/>
  <c r="K100" i="15"/>
  <c r="AA100" i="15"/>
  <c r="U102" i="15"/>
  <c r="X120" i="15"/>
  <c r="W123" i="15"/>
  <c r="X126" i="15"/>
  <c r="W129" i="15"/>
  <c r="X123" i="15"/>
  <c r="X129" i="15"/>
  <c r="S98" i="15"/>
  <c r="X99" i="15"/>
  <c r="M100" i="15"/>
  <c r="AC100" i="15"/>
  <c r="W102" i="15"/>
  <c r="I123" i="15"/>
  <c r="Y123" i="15"/>
  <c r="I129" i="15"/>
  <c r="Y129" i="15"/>
  <c r="X102" i="15"/>
  <c r="K120" i="15"/>
  <c r="AA120" i="15"/>
  <c r="J123" i="15"/>
  <c r="Z123" i="15"/>
  <c r="K126" i="15"/>
  <c r="AA126" i="15"/>
  <c r="J129" i="15"/>
  <c r="Z129" i="15"/>
  <c r="X75" i="15"/>
  <c r="R77" i="15"/>
  <c r="AH77" i="15"/>
  <c r="W78" i="15"/>
  <c r="L79" i="15"/>
  <c r="AB79" i="15"/>
  <c r="U98" i="15"/>
  <c r="J99" i="15"/>
  <c r="Z99" i="15"/>
  <c r="O100" i="15"/>
  <c r="AE100" i="15"/>
  <c r="I102" i="15"/>
  <c r="Y102" i="15"/>
  <c r="X105" i="15"/>
  <c r="L120" i="15"/>
  <c r="AB120" i="15"/>
  <c r="K123" i="15"/>
  <c r="AA123" i="15"/>
  <c r="L126" i="15"/>
  <c r="AB126" i="15"/>
  <c r="K129" i="15"/>
  <c r="AA129" i="15"/>
  <c r="X78" i="15"/>
  <c r="M79" i="15"/>
  <c r="AC79" i="15"/>
  <c r="R80" i="15"/>
  <c r="AH80" i="15"/>
  <c r="W81" i="15"/>
  <c r="V98" i="15"/>
  <c r="K99" i="15"/>
  <c r="AA99" i="15"/>
  <c r="P100" i="15"/>
  <c r="AF100" i="15"/>
  <c r="U101" i="15"/>
  <c r="J102" i="15"/>
  <c r="Z102" i="15"/>
  <c r="T104" i="15"/>
  <c r="I105" i="15"/>
  <c r="Y105" i="15"/>
  <c r="X119" i="15"/>
  <c r="M120" i="15"/>
  <c r="AC120" i="15"/>
  <c r="R121" i="15"/>
  <c r="AH121" i="15"/>
  <c r="W122" i="15"/>
  <c r="L123" i="15"/>
  <c r="AB123" i="15"/>
  <c r="M126" i="15"/>
  <c r="AC126" i="15"/>
  <c r="R127" i="15"/>
  <c r="AH127" i="15"/>
  <c r="W128" i="15"/>
  <c r="L129" i="15"/>
  <c r="AB129" i="15"/>
  <c r="X52" i="15"/>
  <c r="V58" i="15"/>
  <c r="U74" i="15"/>
  <c r="J75" i="15"/>
  <c r="Z75" i="15"/>
  <c r="T77" i="15"/>
  <c r="I78" i="15"/>
  <c r="Y78" i="15"/>
  <c r="N79" i="15"/>
  <c r="AD79" i="15"/>
  <c r="X81" i="15"/>
  <c r="W98" i="15"/>
  <c r="L99" i="15"/>
  <c r="AB99" i="15"/>
  <c r="Q100" i="15"/>
  <c r="AG100" i="15"/>
  <c r="K102" i="15"/>
  <c r="AA102" i="15"/>
  <c r="J105" i="15"/>
  <c r="Z105" i="15"/>
  <c r="N120" i="15"/>
  <c r="AD120" i="15"/>
  <c r="X122" i="15"/>
  <c r="M123" i="15"/>
  <c r="AC123" i="15"/>
  <c r="N126" i="15"/>
  <c r="AD126" i="15"/>
  <c r="X128" i="15"/>
  <c r="M129" i="15"/>
  <c r="AC129" i="15"/>
  <c r="X98" i="15"/>
  <c r="M99" i="15"/>
  <c r="AC99" i="15"/>
  <c r="R100" i="15"/>
  <c r="AH100" i="15"/>
  <c r="L102" i="15"/>
  <c r="AB102" i="15"/>
  <c r="N123" i="15"/>
  <c r="AD123" i="15"/>
  <c r="N129" i="15"/>
  <c r="AD129" i="15"/>
  <c r="U51" i="15"/>
  <c r="J52" i="15"/>
  <c r="Z52" i="15"/>
  <c r="X58" i="15"/>
  <c r="W74" i="15"/>
  <c r="L75" i="15"/>
  <c r="AB75" i="15"/>
  <c r="V77" i="15"/>
  <c r="K78" i="15"/>
  <c r="AA78" i="15"/>
  <c r="P79" i="15"/>
  <c r="AF79" i="15"/>
  <c r="U80" i="15"/>
  <c r="J81" i="15"/>
  <c r="Z81" i="15"/>
  <c r="I98" i="15"/>
  <c r="Y98" i="15"/>
  <c r="N99" i="15"/>
  <c r="AD99" i="15"/>
  <c r="S100" i="15"/>
  <c r="X101" i="15"/>
  <c r="M102" i="15"/>
  <c r="AC102" i="15"/>
  <c r="W104" i="15"/>
  <c r="L105" i="15"/>
  <c r="AB105" i="15"/>
  <c r="V107" i="15"/>
  <c r="K119" i="15"/>
  <c r="AA119" i="15"/>
  <c r="P120" i="15"/>
  <c r="AF120" i="15"/>
  <c r="U121" i="15"/>
  <c r="J122" i="15"/>
  <c r="Z122" i="15"/>
  <c r="O123" i="15"/>
  <c r="AE123" i="15"/>
  <c r="P126" i="15"/>
  <c r="AF126" i="15"/>
  <c r="U127" i="15"/>
  <c r="J128" i="15"/>
  <c r="Z128" i="15"/>
  <c r="O129" i="15"/>
  <c r="AE129" i="15"/>
  <c r="X74" i="15"/>
  <c r="M75" i="15"/>
  <c r="AC75" i="15"/>
  <c r="W77" i="15"/>
  <c r="L78" i="15"/>
  <c r="AB78" i="15"/>
  <c r="Q79" i="15"/>
  <c r="AG79" i="15"/>
  <c r="V80" i="15"/>
  <c r="K81" i="15"/>
  <c r="AA81" i="15"/>
  <c r="J98" i="15"/>
  <c r="Z98" i="15"/>
  <c r="O99" i="15"/>
  <c r="AE99" i="15"/>
  <c r="T100" i="15"/>
  <c r="I101" i="15"/>
  <c r="Y101" i="15"/>
  <c r="N102" i="15"/>
  <c r="AD102" i="15"/>
  <c r="X104" i="15"/>
  <c r="M105" i="15"/>
  <c r="AC105" i="15"/>
  <c r="W107" i="15"/>
  <c r="L119" i="15"/>
  <c r="AB119" i="15"/>
  <c r="Q120" i="15"/>
  <c r="AG120" i="15"/>
  <c r="V121" i="15"/>
  <c r="K122" i="15"/>
  <c r="AA122" i="15"/>
  <c r="P123" i="15"/>
  <c r="AF123" i="15"/>
  <c r="Q126" i="15"/>
  <c r="AG126" i="15"/>
  <c r="V127" i="15"/>
  <c r="K128" i="15"/>
  <c r="AA128" i="15"/>
  <c r="P129" i="15"/>
  <c r="AF129" i="15"/>
  <c r="X77" i="15"/>
  <c r="M78" i="15"/>
  <c r="AC78" i="15"/>
  <c r="R79" i="15"/>
  <c r="AH79" i="15"/>
  <c r="W80" i="15"/>
  <c r="L81" i="15"/>
  <c r="AB81" i="15"/>
  <c r="K98" i="15"/>
  <c r="AA98" i="15"/>
  <c r="P99" i="15"/>
  <c r="AF99" i="15"/>
  <c r="U100" i="15"/>
  <c r="J101" i="15"/>
  <c r="Z101" i="15"/>
  <c r="O102" i="15"/>
  <c r="AE102" i="15"/>
  <c r="I104" i="15"/>
  <c r="Y104" i="15"/>
  <c r="N105" i="15"/>
  <c r="AD105" i="15"/>
  <c r="M119" i="15"/>
  <c r="R120" i="15"/>
  <c r="AH120" i="15"/>
  <c r="W121" i="15"/>
  <c r="L122" i="15"/>
  <c r="AB122" i="15"/>
  <c r="Q123" i="15"/>
  <c r="AG123" i="15"/>
  <c r="R126" i="15"/>
  <c r="AH126" i="15"/>
  <c r="W127" i="15"/>
  <c r="L128" i="15"/>
  <c r="AB128" i="15"/>
  <c r="Q129" i="15"/>
  <c r="AG129" i="15"/>
  <c r="M52" i="15"/>
  <c r="K58" i="15"/>
  <c r="J74" i="15"/>
  <c r="O75" i="15"/>
  <c r="I77" i="15"/>
  <c r="N78" i="15"/>
  <c r="M81" i="15"/>
  <c r="L98" i="15"/>
  <c r="Q99" i="15"/>
  <c r="K101" i="15"/>
  <c r="P102" i="15"/>
  <c r="J104" i="15"/>
  <c r="O105" i="15"/>
  <c r="M122" i="15"/>
  <c r="R123" i="15"/>
  <c r="M128" i="15"/>
  <c r="R129" i="15"/>
  <c r="A54" i="15"/>
  <c r="AI13" i="15"/>
  <c r="A13" i="15" s="1"/>
  <c r="AI78" i="15"/>
  <c r="AI74" i="15"/>
  <c r="A50" i="15"/>
  <c r="AI9" i="15"/>
  <c r="A9" i="15" s="1"/>
  <c r="AI96" i="15"/>
  <c r="AI118" i="15" s="1"/>
  <c r="A71" i="15"/>
  <c r="A96" i="15" s="1"/>
  <c r="A118" i="15" s="1"/>
  <c r="AI52" i="15"/>
  <c r="A75" i="15"/>
  <c r="A100" i="15" s="1"/>
  <c r="A122" i="15" s="1"/>
  <c r="AI55" i="15"/>
  <c r="A81" i="15"/>
  <c r="A106" i="15" s="1"/>
  <c r="A128" i="15" s="1"/>
  <c r="A30" i="15"/>
  <c r="A51" i="15"/>
  <c r="A72" i="15"/>
  <c r="A97" i="15" s="1"/>
  <c r="A119" i="15" s="1"/>
  <c r="AI53" i="15"/>
  <c r="AI82" i="15"/>
  <c r="A49" i="15"/>
  <c r="A57" i="15"/>
  <c r="A73" i="15"/>
  <c r="A98" i="15" s="1"/>
  <c r="A120" i="15" s="1"/>
  <c r="AI8" i="15"/>
  <c r="A8" i="15" s="1"/>
  <c r="A48" i="15"/>
  <c r="O147" i="33"/>
  <c r="AI80" i="15" l="1"/>
  <c r="A56" i="15"/>
  <c r="AI15" i="15"/>
  <c r="A15" i="15" s="1"/>
  <c r="AI107" i="15"/>
  <c r="AI129" i="15" s="1"/>
  <c r="A82" i="15"/>
  <c r="A107" i="15" s="1"/>
  <c r="A129" i="15" s="1"/>
  <c r="A55" i="15"/>
  <c r="AI79" i="15"/>
  <c r="AI14" i="15"/>
  <c r="A14" i="15" s="1"/>
  <c r="A53" i="15"/>
  <c r="AI77" i="15"/>
  <c r="AI12" i="15"/>
  <c r="A12" i="15" s="1"/>
  <c r="A52" i="15"/>
  <c r="AI76" i="15"/>
  <c r="AI11" i="15"/>
  <c r="A11" i="15" s="1"/>
  <c r="A74" i="15"/>
  <c r="A99" i="15" s="1"/>
  <c r="A121" i="15" s="1"/>
  <c r="AI99" i="15"/>
  <c r="AI121" i="15" s="1"/>
  <c r="AI103" i="15"/>
  <c r="AI125" i="15" s="1"/>
  <c r="A78" i="15"/>
  <c r="A103" i="15" s="1"/>
  <c r="A125" i="15" s="1"/>
  <c r="AI105" i="15" l="1"/>
  <c r="AI127" i="15" s="1"/>
  <c r="A80" i="15"/>
  <c r="A105" i="15" s="1"/>
  <c r="A127" i="15" s="1"/>
  <c r="AI101" i="15"/>
  <c r="AI123" i="15" s="1"/>
  <c r="A76" i="15"/>
  <c r="A101" i="15" s="1"/>
  <c r="A123" i="15" s="1"/>
  <c r="AI102" i="15"/>
  <c r="AI124" i="15" s="1"/>
  <c r="A77" i="15"/>
  <c r="A102" i="15" s="1"/>
  <c r="A124" i="15" s="1"/>
  <c r="A79" i="15"/>
  <c r="A104" i="15" s="1"/>
  <c r="A126" i="15" s="1"/>
  <c r="AI104" i="15"/>
  <c r="AI126" i="15" s="1"/>
  <c r="T19" i="14" l="1"/>
  <c r="T7" i="14"/>
  <c r="T23" i="14"/>
  <c r="T16" i="23"/>
  <c r="T18" i="23"/>
  <c r="C12" i="24"/>
  <c r="G9" i="24"/>
  <c r="G10" i="24"/>
  <c r="G11" i="24"/>
  <c r="J5" i="29"/>
  <c r="I5" i="29"/>
  <c r="H5" i="29"/>
  <c r="G5" i="29"/>
  <c r="F5" i="29"/>
  <c r="E5" i="29"/>
  <c r="U56" i="30"/>
  <c r="V56" i="30"/>
  <c r="W56" i="30"/>
  <c r="X56" i="30"/>
  <c r="Y56" i="30"/>
  <c r="U57" i="30"/>
  <c r="V57" i="30"/>
  <c r="W57" i="30"/>
  <c r="X57" i="30"/>
  <c r="Y57" i="30"/>
  <c r="U58" i="30"/>
  <c r="V58" i="30"/>
  <c r="W58" i="30"/>
  <c r="X58" i="30"/>
  <c r="Y58" i="30"/>
  <c r="U59" i="30"/>
  <c r="V59" i="30"/>
  <c r="W59" i="30"/>
  <c r="X59" i="30"/>
  <c r="Y59" i="30"/>
  <c r="U60" i="30"/>
  <c r="V60" i="30"/>
  <c r="W60" i="30"/>
  <c r="X60" i="30"/>
  <c r="V55" i="30"/>
  <c r="W55" i="30"/>
  <c r="X55" i="30"/>
  <c r="Y55" i="30"/>
  <c r="U55" i="30"/>
  <c r="U51" i="30"/>
  <c r="V51" i="30"/>
  <c r="W51" i="30"/>
  <c r="X51" i="30"/>
  <c r="Y51" i="30"/>
  <c r="V49" i="30"/>
  <c r="W49" i="30"/>
  <c r="X49" i="30"/>
  <c r="Y49" i="30"/>
  <c r="U49" i="30"/>
  <c r="T60" i="30"/>
  <c r="T59" i="30"/>
  <c r="T57" i="30"/>
  <c r="T56" i="30"/>
  <c r="T55" i="30"/>
  <c r="T54" i="30"/>
  <c r="T53" i="30"/>
  <c r="T52" i="30"/>
  <c r="T51" i="30"/>
  <c r="T50" i="30"/>
  <c r="T49" i="30"/>
  <c r="U17" i="14"/>
  <c r="U18" i="14"/>
  <c r="U19" i="14"/>
  <c r="U20" i="14"/>
  <c r="U21" i="14"/>
  <c r="X21" i="14"/>
  <c r="U22" i="14"/>
  <c r="U23" i="14"/>
  <c r="U24" i="14"/>
  <c r="U25" i="14"/>
  <c r="U26" i="14"/>
  <c r="U27" i="14"/>
  <c r="X27" i="14"/>
  <c r="U16" i="14"/>
  <c r="U5" i="14"/>
  <c r="U6" i="14"/>
  <c r="U7" i="14"/>
  <c r="U8" i="14"/>
  <c r="U9" i="14"/>
  <c r="X9" i="14"/>
  <c r="U10" i="14"/>
  <c r="U11" i="14"/>
  <c r="U12" i="14"/>
  <c r="U13" i="14"/>
  <c r="U14" i="14"/>
  <c r="S27" i="14"/>
  <c r="S26" i="14"/>
  <c r="S25" i="14"/>
  <c r="S24" i="14"/>
  <c r="S23" i="14"/>
  <c r="S22" i="14"/>
  <c r="S21" i="14"/>
  <c r="S20" i="14"/>
  <c r="S19" i="14"/>
  <c r="S18" i="14"/>
  <c r="S17" i="14"/>
  <c r="S16" i="14"/>
  <c r="S15" i="14"/>
  <c r="S14" i="14"/>
  <c r="S13" i="14"/>
  <c r="S12" i="14"/>
  <c r="S11" i="14"/>
  <c r="S10" i="14"/>
  <c r="S9" i="14"/>
  <c r="S8" i="14"/>
  <c r="S7" i="14"/>
  <c r="S6" i="14"/>
  <c r="S5" i="14"/>
  <c r="S4" i="14"/>
  <c r="U16" i="23"/>
  <c r="U17" i="23"/>
  <c r="U18" i="23"/>
  <c r="U19" i="23"/>
  <c r="U20" i="23"/>
  <c r="U21" i="23"/>
  <c r="X21" i="23"/>
  <c r="U22" i="23"/>
  <c r="U24" i="23"/>
  <c r="U25" i="23"/>
  <c r="U15" i="23"/>
  <c r="X15" i="23"/>
  <c r="U5" i="23"/>
  <c r="U6" i="23"/>
  <c r="U7" i="23"/>
  <c r="U8" i="23"/>
  <c r="U9" i="23"/>
  <c r="U10" i="23"/>
  <c r="X10" i="23"/>
  <c r="U11" i="23"/>
  <c r="U12" i="23"/>
  <c r="U13" i="23"/>
  <c r="U4" i="23"/>
  <c r="X4" i="23"/>
  <c r="S25" i="23"/>
  <c r="S24" i="23"/>
  <c r="S23" i="23"/>
  <c r="S22" i="23"/>
  <c r="S21" i="23"/>
  <c r="S20" i="23"/>
  <c r="S19" i="23"/>
  <c r="S18" i="23"/>
  <c r="S17" i="23"/>
  <c r="S16" i="23"/>
  <c r="S15" i="23"/>
  <c r="S14" i="23"/>
  <c r="S13" i="23"/>
  <c r="S12" i="23"/>
  <c r="S11" i="23"/>
  <c r="S10" i="23"/>
  <c r="S9" i="23"/>
  <c r="S8" i="23"/>
  <c r="S7" i="23"/>
  <c r="S6" i="23"/>
  <c r="S5" i="23"/>
  <c r="S4" i="23"/>
  <c r="U16" i="8"/>
  <c r="U17" i="8"/>
  <c r="U18" i="8"/>
  <c r="X18" i="8"/>
  <c r="U19" i="8"/>
  <c r="X19" i="8"/>
  <c r="U20" i="8"/>
  <c r="U21" i="8"/>
  <c r="U22" i="8"/>
  <c r="U23" i="8"/>
  <c r="U24" i="8"/>
  <c r="X24" i="8"/>
  <c r="U25" i="8"/>
  <c r="U15" i="8"/>
  <c r="U5" i="8"/>
  <c r="U6" i="8"/>
  <c r="U7" i="8"/>
  <c r="X7" i="8"/>
  <c r="U8" i="8"/>
  <c r="U9" i="8"/>
  <c r="U10" i="8"/>
  <c r="U11" i="8"/>
  <c r="U12" i="8"/>
  <c r="U13" i="8"/>
  <c r="X13" i="8"/>
  <c r="U14" i="8"/>
  <c r="U4" i="8"/>
  <c r="S25" i="8"/>
  <c r="S24" i="8"/>
  <c r="S23" i="8"/>
  <c r="S22" i="8"/>
  <c r="S21" i="8"/>
  <c r="S20" i="8"/>
  <c r="S19" i="8"/>
  <c r="S18" i="8"/>
  <c r="S17" i="8"/>
  <c r="S16" i="8"/>
  <c r="S15" i="8"/>
  <c r="S14" i="8"/>
  <c r="S13" i="8"/>
  <c r="S12" i="8"/>
  <c r="S11" i="8"/>
  <c r="S10" i="8"/>
  <c r="S9" i="8"/>
  <c r="S8" i="8"/>
  <c r="S7" i="8"/>
  <c r="S6" i="8"/>
  <c r="S5" i="8"/>
  <c r="S4" i="8"/>
  <c r="J11" i="14"/>
  <c r="X11" i="14" s="1"/>
  <c r="I11" i="14"/>
  <c r="W11" i="14" s="1"/>
  <c r="I51" i="30"/>
  <c r="F50" i="30"/>
  <c r="G50" i="30"/>
  <c r="H53" i="30"/>
  <c r="H51" i="30"/>
  <c r="G51" i="30"/>
  <c r="J4" i="14"/>
  <c r="X16" i="14" s="1"/>
  <c r="F49" i="30"/>
  <c r="I41" i="30"/>
  <c r="I29" i="30"/>
  <c r="I23" i="30"/>
  <c r="J54" i="30"/>
  <c r="J53" i="30"/>
  <c r="J52" i="30"/>
  <c r="J51" i="30"/>
  <c r="J50" i="30"/>
  <c r="I17" i="30" s="1"/>
  <c r="J49" i="30"/>
  <c r="I11" i="30" s="1"/>
  <c r="J4" i="29"/>
  <c r="J14" i="8"/>
  <c r="X25" i="8" s="1"/>
  <c r="J27" i="28"/>
  <c r="J11" i="28"/>
  <c r="J17" i="28"/>
  <c r="J13" i="8"/>
  <c r="J12" i="8"/>
  <c r="X23" i="8" s="1"/>
  <c r="J11" i="8"/>
  <c r="X22" i="8" s="1"/>
  <c r="J10" i="8"/>
  <c r="X21" i="8" s="1"/>
  <c r="J9" i="8"/>
  <c r="X20" i="8" s="1"/>
  <c r="J8" i="8"/>
  <c r="X8" i="8" s="1"/>
  <c r="J7" i="8"/>
  <c r="J6" i="8"/>
  <c r="X17" i="8" s="1"/>
  <c r="J5" i="8"/>
  <c r="X16" i="8" s="1"/>
  <c r="J4" i="8"/>
  <c r="X15" i="8" s="1"/>
  <c r="J15" i="14"/>
  <c r="J14" i="14"/>
  <c r="X26" i="14" s="1"/>
  <c r="J13" i="14"/>
  <c r="X13" i="14" s="1"/>
  <c r="J12" i="14"/>
  <c r="X12" i="14" s="1"/>
  <c r="J10" i="14"/>
  <c r="X10" i="14" s="1"/>
  <c r="J9" i="14"/>
  <c r="J8" i="14"/>
  <c r="X20" i="14" s="1"/>
  <c r="J7" i="14"/>
  <c r="X19" i="14" s="1"/>
  <c r="J6" i="14"/>
  <c r="X18" i="14" s="1"/>
  <c r="J5" i="14"/>
  <c r="X17" i="14" s="1"/>
  <c r="J14" i="23"/>
  <c r="X25" i="23" s="1"/>
  <c r="J13" i="23"/>
  <c r="X13" i="23" s="1"/>
  <c r="J12" i="23"/>
  <c r="J11" i="23"/>
  <c r="X22" i="23" s="1"/>
  <c r="J10" i="23"/>
  <c r="J9" i="23"/>
  <c r="X20" i="23" s="1"/>
  <c r="J8" i="23"/>
  <c r="X19" i="23" s="1"/>
  <c r="J7" i="23"/>
  <c r="X18" i="23" s="1"/>
  <c r="J6" i="23"/>
  <c r="X17" i="23" s="1"/>
  <c r="J5" i="23"/>
  <c r="X16" i="23" s="1"/>
  <c r="J4" i="23"/>
  <c r="J26" i="28"/>
  <c r="J25" i="28"/>
  <c r="J24" i="28"/>
  <c r="J23" i="28"/>
  <c r="J16" i="28"/>
  <c r="J15" i="28"/>
  <c r="J14" i="28"/>
  <c r="J13" i="28"/>
  <c r="J10" i="28"/>
  <c r="J9" i="28"/>
  <c r="J8" i="28"/>
  <c r="J7" i="28"/>
  <c r="B2" i="28"/>
  <c r="H4" i="28" s="1"/>
  <c r="I7" i="30" l="1"/>
  <c r="X9" i="23"/>
  <c r="X8" i="14"/>
  <c r="X12" i="8"/>
  <c r="X6" i="8"/>
  <c r="X7" i="14"/>
  <c r="X25" i="14"/>
  <c r="I35" i="30"/>
  <c r="X11" i="8"/>
  <c r="X8" i="23"/>
  <c r="X6" i="14"/>
  <c r="X5" i="8"/>
  <c r="X24" i="14"/>
  <c r="X10" i="8"/>
  <c r="X7" i="23"/>
  <c r="X5" i="14"/>
  <c r="X12" i="23"/>
  <c r="X4" i="8"/>
  <c r="X23" i="14"/>
  <c r="X9" i="8"/>
  <c r="X6" i="23"/>
  <c r="X14" i="8"/>
  <c r="X11" i="23"/>
  <c r="X22" i="14"/>
  <c r="X5" i="23"/>
  <c r="X14" i="14"/>
  <c r="X24" i="23"/>
  <c r="W23" i="14"/>
  <c r="F54" i="30"/>
  <c r="I4" i="14"/>
  <c r="H4" i="14"/>
  <c r="G4" i="14"/>
  <c r="F4" i="14"/>
  <c r="E4" i="14"/>
  <c r="I9" i="14"/>
  <c r="I42" i="30"/>
  <c r="B37" i="30"/>
  <c r="I36" i="30"/>
  <c r="B31" i="30"/>
  <c r="I30" i="30"/>
  <c r="B25" i="30"/>
  <c r="I24" i="30"/>
  <c r="B19" i="30"/>
  <c r="I18" i="30"/>
  <c r="B13" i="30"/>
  <c r="F51" i="30"/>
  <c r="B7" i="30"/>
  <c r="I54" i="30"/>
  <c r="H54" i="30"/>
  <c r="G54" i="30"/>
  <c r="I38" i="30" s="1"/>
  <c r="I53" i="30"/>
  <c r="I33" i="30"/>
  <c r="G53" i="30"/>
  <c r="I32" i="30" s="1"/>
  <c r="F53" i="30"/>
  <c r="I50" i="30"/>
  <c r="H50" i="30"/>
  <c r="I14" i="30"/>
  <c r="I13" i="30"/>
  <c r="I52" i="30"/>
  <c r="H52" i="30"/>
  <c r="G52" i="30"/>
  <c r="I26" i="30" s="1"/>
  <c r="F52" i="30"/>
  <c r="I49" i="30"/>
  <c r="H49" i="30"/>
  <c r="G49" i="30"/>
  <c r="I8" i="30" s="1"/>
  <c r="E53" i="30"/>
  <c r="E50" i="30"/>
  <c r="E49" i="30"/>
  <c r="E52" i="30"/>
  <c r="E54" i="30"/>
  <c r="I12" i="30"/>
  <c r="E51" i="30"/>
  <c r="I22" i="30"/>
  <c r="I20" i="30"/>
  <c r="I21" i="30"/>
  <c r="I4" i="29"/>
  <c r="H4" i="29"/>
  <c r="G4" i="29"/>
  <c r="F4" i="29"/>
  <c r="E4" i="29"/>
  <c r="I9" i="8"/>
  <c r="H9" i="8"/>
  <c r="G9" i="8"/>
  <c r="F9" i="8"/>
  <c r="G7" i="8"/>
  <c r="H7" i="8"/>
  <c r="I7" i="8"/>
  <c r="F7" i="8"/>
  <c r="B2" i="26"/>
  <c r="G4" i="26" s="1"/>
  <c r="B2" i="25"/>
  <c r="G4" i="25" s="1"/>
  <c r="C7" i="25"/>
  <c r="G7" i="25"/>
  <c r="C5" i="27"/>
  <c r="C4" i="27"/>
  <c r="J9" i="26"/>
  <c r="F8" i="26"/>
  <c r="I8" i="26" s="1"/>
  <c r="C8" i="26"/>
  <c r="K7" i="26"/>
  <c r="J7" i="26"/>
  <c r="H7" i="26"/>
  <c r="G7" i="26"/>
  <c r="D7" i="26"/>
  <c r="C7" i="26"/>
  <c r="B7" i="26"/>
  <c r="J9" i="25"/>
  <c r="F8" i="25"/>
  <c r="I8" i="25" s="1"/>
  <c r="K7" i="25"/>
  <c r="J7" i="25"/>
  <c r="H7" i="25"/>
  <c r="D7" i="25"/>
  <c r="B7" i="25"/>
  <c r="G8" i="23"/>
  <c r="E20" i="24"/>
  <c r="C20" i="24"/>
  <c r="E17" i="24"/>
  <c r="C17" i="24"/>
  <c r="E16" i="24"/>
  <c r="C16" i="24"/>
  <c r="E15" i="24"/>
  <c r="C15" i="24"/>
  <c r="C13" i="24"/>
  <c r="C11" i="24"/>
  <c r="C10" i="24"/>
  <c r="C9" i="24"/>
  <c r="B3" i="24"/>
  <c r="T16" i="14" l="1"/>
  <c r="I19" i="30"/>
  <c r="I37" i="30"/>
  <c r="I25" i="30"/>
  <c r="T7" i="8"/>
  <c r="T18" i="8"/>
  <c r="T20" i="8"/>
  <c r="T9" i="8"/>
  <c r="I31" i="30"/>
  <c r="I16" i="30"/>
  <c r="I34" i="30"/>
  <c r="W21" i="14"/>
  <c r="W9" i="14"/>
  <c r="W9" i="8"/>
  <c r="W20" i="8"/>
  <c r="I40" i="30"/>
  <c r="I10" i="30"/>
  <c r="W16" i="14"/>
  <c r="W7" i="8"/>
  <c r="W18" i="8"/>
  <c r="I28" i="30"/>
  <c r="I15" i="30"/>
  <c r="V18" i="8"/>
  <c r="V7" i="8"/>
  <c r="V20" i="8"/>
  <c r="V9" i="8"/>
  <c r="I39" i="30"/>
  <c r="I9" i="30"/>
  <c r="V16" i="14"/>
  <c r="I27" i="30"/>
  <c r="C8" i="25"/>
  <c r="D8" i="26"/>
  <c r="D8" i="25"/>
  <c r="E8" i="26"/>
  <c r="E8" i="25"/>
  <c r="I13" i="23"/>
  <c r="H13" i="23"/>
  <c r="G13" i="23"/>
  <c r="F13" i="23"/>
  <c r="I4" i="23"/>
  <c r="H4" i="23"/>
  <c r="G4" i="23"/>
  <c r="F4" i="23"/>
  <c r="I5" i="23"/>
  <c r="H5" i="23"/>
  <c r="G5" i="23"/>
  <c r="F5" i="23"/>
  <c r="I9" i="23"/>
  <c r="H9" i="23"/>
  <c r="G9" i="23"/>
  <c r="F9" i="23"/>
  <c r="I14" i="23"/>
  <c r="H14" i="23"/>
  <c r="G14" i="23"/>
  <c r="F14" i="23"/>
  <c r="I11" i="23"/>
  <c r="H11" i="23"/>
  <c r="G11" i="23"/>
  <c r="F11" i="23"/>
  <c r="I8" i="23"/>
  <c r="H8" i="23"/>
  <c r="F8" i="23"/>
  <c r="I10" i="23"/>
  <c r="H10" i="23"/>
  <c r="G10" i="23"/>
  <c r="F10" i="23"/>
  <c r="I12" i="23"/>
  <c r="H12" i="23"/>
  <c r="G12" i="23"/>
  <c r="F12" i="23"/>
  <c r="I7" i="23"/>
  <c r="H7" i="23"/>
  <c r="G7" i="23"/>
  <c r="F7" i="23"/>
  <c r="E7" i="23"/>
  <c r="T10" i="23" l="1"/>
  <c r="T21" i="23"/>
  <c r="T9" i="23"/>
  <c r="T20" i="23"/>
  <c r="T7" i="23"/>
  <c r="T11" i="23"/>
  <c r="T22" i="23"/>
  <c r="T24" i="23"/>
  <c r="T13" i="23"/>
  <c r="T5" i="23"/>
  <c r="T12" i="23"/>
  <c r="T19" i="23"/>
  <c r="T8" i="23"/>
  <c r="T25" i="23"/>
  <c r="T4" i="23"/>
  <c r="T15" i="23"/>
  <c r="W12" i="23"/>
  <c r="W10" i="23"/>
  <c r="W21" i="23"/>
  <c r="W13" i="23"/>
  <c r="W24" i="23"/>
  <c r="W25" i="23"/>
  <c r="W5" i="23"/>
  <c r="W16" i="23"/>
  <c r="W9" i="23"/>
  <c r="W20" i="23"/>
  <c r="W19" i="23"/>
  <c r="W8" i="23"/>
  <c r="W22" i="23"/>
  <c r="W11" i="23"/>
  <c r="W4" i="23"/>
  <c r="W15" i="23"/>
  <c r="W18" i="23"/>
  <c r="W7" i="23"/>
  <c r="V25" i="23"/>
  <c r="V7" i="23"/>
  <c r="V18" i="23"/>
  <c r="V22" i="23"/>
  <c r="V11" i="23"/>
  <c r="V12" i="23"/>
  <c r="V24" i="23"/>
  <c r="V13" i="23"/>
  <c r="V9" i="23"/>
  <c r="V20" i="23"/>
  <c r="V21" i="23"/>
  <c r="V10" i="23"/>
  <c r="V4" i="23"/>
  <c r="V15" i="23"/>
  <c r="V8" i="23"/>
  <c r="V19" i="23"/>
  <c r="V5" i="23"/>
  <c r="V16" i="23"/>
  <c r="I6" i="23"/>
  <c r="H6" i="23"/>
  <c r="G6" i="23"/>
  <c r="F6" i="23"/>
  <c r="E14" i="23"/>
  <c r="E13" i="23"/>
  <c r="E12" i="23"/>
  <c r="E11" i="23"/>
  <c r="E10" i="23"/>
  <c r="E9" i="23"/>
  <c r="E8" i="23"/>
  <c r="E6" i="23"/>
  <c r="E5" i="23"/>
  <c r="E4" i="23"/>
  <c r="I15" i="14"/>
  <c r="I14" i="14"/>
  <c r="I13" i="14"/>
  <c r="I12" i="14"/>
  <c r="I10" i="14"/>
  <c r="I8" i="14"/>
  <c r="I7" i="14"/>
  <c r="I6" i="14"/>
  <c r="I5" i="14"/>
  <c r="H15" i="14"/>
  <c r="H14" i="14"/>
  <c r="H13" i="14"/>
  <c r="H12" i="14"/>
  <c r="H11" i="14"/>
  <c r="H10" i="14"/>
  <c r="H9" i="14"/>
  <c r="H8" i="14"/>
  <c r="H7" i="14"/>
  <c r="H6" i="14"/>
  <c r="H5" i="14"/>
  <c r="I14" i="8"/>
  <c r="I13" i="8"/>
  <c r="I12" i="8"/>
  <c r="I11" i="8"/>
  <c r="I10" i="8"/>
  <c r="I8" i="8"/>
  <c r="I6" i="8"/>
  <c r="I5" i="8"/>
  <c r="I4" i="8"/>
  <c r="AB71" i="11"/>
  <c r="L71" i="11"/>
  <c r="H71" i="11"/>
  <c r="C71" i="11"/>
  <c r="AQ71" i="11" s="1"/>
  <c r="AB70" i="11"/>
  <c r="AQ70" i="11" s="1"/>
  <c r="L70" i="11"/>
  <c r="H70" i="11"/>
  <c r="C70" i="11"/>
  <c r="AB69" i="11"/>
  <c r="L69" i="11"/>
  <c r="H69" i="11"/>
  <c r="C69" i="11"/>
  <c r="AQ69" i="11" s="1"/>
  <c r="AB68" i="11"/>
  <c r="L68" i="11"/>
  <c r="H68" i="11"/>
  <c r="C68" i="11"/>
  <c r="AQ68" i="11" s="1"/>
  <c r="AB67" i="11"/>
  <c r="L67" i="11"/>
  <c r="AQ67" i="11" s="1"/>
  <c r="H67" i="11"/>
  <c r="C67" i="11"/>
  <c r="AB66" i="11"/>
  <c r="L66" i="11"/>
  <c r="H66" i="11"/>
  <c r="C66" i="11"/>
  <c r="AQ66" i="11" s="1"/>
  <c r="AE65" i="11"/>
  <c r="AB65" i="11" s="1"/>
  <c r="V65" i="11"/>
  <c r="L65" i="11" s="1"/>
  <c r="AQ65" i="11" s="1"/>
  <c r="H65" i="11"/>
  <c r="D65" i="11"/>
  <c r="C65" i="11"/>
  <c r="AQ64" i="11"/>
  <c r="AB64" i="11"/>
  <c r="L64" i="11"/>
  <c r="H64" i="11"/>
  <c r="C64" i="11"/>
  <c r="AB63" i="11"/>
  <c r="L63" i="11"/>
  <c r="H63" i="11"/>
  <c r="C63" i="11"/>
  <c r="AQ63" i="11" s="1"/>
  <c r="AB62" i="11"/>
  <c r="L62" i="11"/>
  <c r="H62" i="11"/>
  <c r="C62" i="11"/>
  <c r="AQ62" i="11" s="1"/>
  <c r="AB61" i="11"/>
  <c r="AQ61" i="11" s="1"/>
  <c r="L61" i="11"/>
  <c r="H61" i="11"/>
  <c r="C61" i="11"/>
  <c r="AB60" i="11"/>
  <c r="L60" i="11"/>
  <c r="H60" i="11"/>
  <c r="C60" i="11"/>
  <c r="AQ60" i="11" s="1"/>
  <c r="AB59" i="11"/>
  <c r="L59" i="11"/>
  <c r="AQ59" i="11" s="1"/>
  <c r="H59" i="11"/>
  <c r="C59" i="11"/>
  <c r="AP58" i="11"/>
  <c r="AP57" i="11" s="1"/>
  <c r="AN58" i="11"/>
  <c r="AN57" i="11" s="1"/>
  <c r="AJ58" i="11"/>
  <c r="AI58" i="11"/>
  <c r="AH58" i="11"/>
  <c r="AG58" i="11"/>
  <c r="AE58" i="11"/>
  <c r="AD58" i="11"/>
  <c r="AC58" i="11"/>
  <c r="AB58" i="11"/>
  <c r="AB57" i="11" s="1"/>
  <c r="Z58" i="11"/>
  <c r="Y58" i="11"/>
  <c r="X58" i="11"/>
  <c r="X57" i="11" s="1"/>
  <c r="W58" i="11"/>
  <c r="V58" i="11"/>
  <c r="R58" i="11"/>
  <c r="P58" i="11"/>
  <c r="P29" i="11" s="1"/>
  <c r="O58" i="11"/>
  <c r="L58" i="11" s="1"/>
  <c r="L57" i="11" s="1"/>
  <c r="N58" i="11"/>
  <c r="M58" i="11"/>
  <c r="K58" i="11"/>
  <c r="J58" i="11"/>
  <c r="I58" i="11"/>
  <c r="H58" i="11"/>
  <c r="H57" i="11" s="1"/>
  <c r="F58" i="11"/>
  <c r="C58" i="11" s="1"/>
  <c r="AO57" i="11"/>
  <c r="AM57" i="11"/>
  <c r="AL57" i="11"/>
  <c r="AK57" i="11"/>
  <c r="AJ57" i="11"/>
  <c r="AI57" i="11"/>
  <c r="AH57" i="11"/>
  <c r="AG57" i="11"/>
  <c r="AF57" i="11"/>
  <c r="AE57" i="11"/>
  <c r="AD57" i="11"/>
  <c r="AC57" i="11"/>
  <c r="AA57" i="11"/>
  <c r="Z57" i="11"/>
  <c r="Y57" i="11"/>
  <c r="W57" i="11"/>
  <c r="V57" i="11"/>
  <c r="U57" i="11"/>
  <c r="T57" i="11"/>
  <c r="S57" i="11"/>
  <c r="R57" i="11"/>
  <c r="Q57" i="11"/>
  <c r="N57" i="11"/>
  <c r="M57" i="11"/>
  <c r="K57" i="11"/>
  <c r="J57" i="11"/>
  <c r="I57" i="11"/>
  <c r="G57" i="11"/>
  <c r="E57" i="11"/>
  <c r="D57" i="11"/>
  <c r="AB56" i="11"/>
  <c r="L56" i="11"/>
  <c r="H56" i="11"/>
  <c r="C56" i="11"/>
  <c r="AQ56" i="11" s="1"/>
  <c r="AQ55" i="11"/>
  <c r="AB55" i="11"/>
  <c r="L55" i="11"/>
  <c r="H55" i="11"/>
  <c r="C55" i="11"/>
  <c r="AB54" i="11"/>
  <c r="L54" i="11"/>
  <c r="H54" i="11"/>
  <c r="C54" i="11"/>
  <c r="AQ54" i="11" s="1"/>
  <c r="AB53" i="11"/>
  <c r="L53" i="11"/>
  <c r="H53" i="11"/>
  <c r="C53" i="11"/>
  <c r="AQ53" i="11" s="1"/>
  <c r="AB52" i="11"/>
  <c r="AQ52" i="11" s="1"/>
  <c r="L52" i="11"/>
  <c r="H52" i="11"/>
  <c r="C52" i="11"/>
  <c r="AB51" i="11"/>
  <c r="L51" i="11"/>
  <c r="H51" i="11"/>
  <c r="C51" i="11"/>
  <c r="AQ51" i="11" s="1"/>
  <c r="AB50" i="11"/>
  <c r="L50" i="11"/>
  <c r="AQ50" i="11" s="1"/>
  <c r="H50" i="11"/>
  <c r="C50" i="11"/>
  <c r="AB49" i="11"/>
  <c r="AB45" i="11" s="1"/>
  <c r="L49" i="11"/>
  <c r="H49" i="11"/>
  <c r="AQ49" i="11" s="1"/>
  <c r="C49" i="11"/>
  <c r="AB48" i="11"/>
  <c r="L48" i="11"/>
  <c r="H48" i="11"/>
  <c r="C48" i="11"/>
  <c r="C45" i="11" s="1"/>
  <c r="AQ47" i="11"/>
  <c r="AB47" i="11"/>
  <c r="L47" i="11"/>
  <c r="H47" i="11"/>
  <c r="C47" i="11"/>
  <c r="AB46" i="11"/>
  <c r="L46" i="11"/>
  <c r="L45" i="11" s="1"/>
  <c r="H46" i="11"/>
  <c r="H45" i="11" s="1"/>
  <c r="C46" i="11"/>
  <c r="AQ46" i="11" s="1"/>
  <c r="AP45" i="11"/>
  <c r="AO45" i="11"/>
  <c r="AN45" i="11"/>
  <c r="AM45" i="11"/>
  <c r="AL45" i="11"/>
  <c r="AL29" i="11" s="1"/>
  <c r="AK45" i="11"/>
  <c r="AK29" i="11" s="1"/>
  <c r="AJ45" i="11"/>
  <c r="AI45" i="11"/>
  <c r="AH45" i="11"/>
  <c r="AG45" i="11"/>
  <c r="AF45" i="11"/>
  <c r="AE45" i="11"/>
  <c r="AD45" i="11"/>
  <c r="AD29" i="11" s="1"/>
  <c r="AC45" i="11"/>
  <c r="AC29" i="11" s="1"/>
  <c r="AA45" i="11"/>
  <c r="Z45" i="11"/>
  <c r="Y45" i="11"/>
  <c r="X45" i="11"/>
  <c r="W45" i="11"/>
  <c r="V45" i="11"/>
  <c r="V29" i="11" s="1"/>
  <c r="U45" i="11"/>
  <c r="U29" i="11" s="1"/>
  <c r="T45" i="11"/>
  <c r="S45" i="11"/>
  <c r="R45" i="11"/>
  <c r="Q45" i="11"/>
  <c r="P45" i="11"/>
  <c r="O45" i="11"/>
  <c r="N45" i="11"/>
  <c r="M45" i="11"/>
  <c r="K45" i="11"/>
  <c r="J45" i="11"/>
  <c r="I45" i="11"/>
  <c r="G45" i="11"/>
  <c r="F45" i="11"/>
  <c r="F29" i="11" s="1"/>
  <c r="E45" i="11"/>
  <c r="E29" i="11" s="1"/>
  <c r="D45" i="11"/>
  <c r="AB44" i="11"/>
  <c r="L44" i="11"/>
  <c r="H44" i="11"/>
  <c r="C44" i="11"/>
  <c r="AQ44" i="11" s="1"/>
  <c r="AQ43" i="11"/>
  <c r="AB43" i="11"/>
  <c r="L43" i="11"/>
  <c r="H43" i="11"/>
  <c r="C43" i="11"/>
  <c r="AB42" i="11"/>
  <c r="L42" i="11"/>
  <c r="H42" i="11"/>
  <c r="C42" i="11"/>
  <c r="AQ42" i="11" s="1"/>
  <c r="AB41" i="11"/>
  <c r="L41" i="11"/>
  <c r="H41" i="11"/>
  <c r="C41" i="11"/>
  <c r="AQ41" i="11" s="1"/>
  <c r="AB40" i="11"/>
  <c r="AQ40" i="11" s="1"/>
  <c r="L40" i="11"/>
  <c r="H40" i="11"/>
  <c r="C40" i="11"/>
  <c r="AB39" i="11"/>
  <c r="L39" i="11"/>
  <c r="H39" i="11"/>
  <c r="C39" i="11"/>
  <c r="AQ39" i="11" s="1"/>
  <c r="AB38" i="11"/>
  <c r="L38" i="11"/>
  <c r="AQ38" i="11" s="1"/>
  <c r="H38" i="11"/>
  <c r="C38" i="11"/>
  <c r="AB37" i="11"/>
  <c r="L37" i="11"/>
  <c r="H37" i="11"/>
  <c r="C37" i="11"/>
  <c r="AQ37" i="11" s="1"/>
  <c r="AB36" i="11"/>
  <c r="L36" i="11"/>
  <c r="H36" i="11"/>
  <c r="C36" i="11"/>
  <c r="AQ36" i="11" s="1"/>
  <c r="AQ35" i="11"/>
  <c r="AB35" i="11"/>
  <c r="L35" i="11"/>
  <c r="H35" i="11"/>
  <c r="C35" i="11"/>
  <c r="AB34" i="11"/>
  <c r="L34" i="11"/>
  <c r="L30" i="11" s="1"/>
  <c r="H34" i="11"/>
  <c r="C34" i="11"/>
  <c r="AQ34" i="11" s="1"/>
  <c r="AB33" i="11"/>
  <c r="L33" i="11"/>
  <c r="H33" i="11"/>
  <c r="C33" i="11"/>
  <c r="AQ33" i="11" s="1"/>
  <c r="AB32" i="11"/>
  <c r="AB30" i="11" s="1"/>
  <c r="AB29" i="11" s="1"/>
  <c r="L32" i="11"/>
  <c r="H32" i="11"/>
  <c r="C32" i="11"/>
  <c r="AB31" i="11"/>
  <c r="L31" i="11"/>
  <c r="H31" i="11"/>
  <c r="H30" i="11" s="1"/>
  <c r="H29" i="11" s="1"/>
  <c r="C31" i="11"/>
  <c r="AQ31" i="11" s="1"/>
  <c r="AP30" i="11"/>
  <c r="AN30" i="11"/>
  <c r="AN29" i="11" s="1"/>
  <c r="AM30" i="11"/>
  <c r="AL30" i="11"/>
  <c r="AK30" i="11"/>
  <c r="AJ30" i="11"/>
  <c r="AJ29" i="11" s="1"/>
  <c r="AI30" i="11"/>
  <c r="AI29" i="11" s="1"/>
  <c r="AH30" i="11"/>
  <c r="AG30" i="11"/>
  <c r="AF30" i="11"/>
  <c r="AF29" i="11" s="1"/>
  <c r="AE30" i="11"/>
  <c r="AD30" i="11"/>
  <c r="AC30" i="11"/>
  <c r="Z30" i="11"/>
  <c r="Y30" i="11"/>
  <c r="X30" i="11"/>
  <c r="W30" i="11"/>
  <c r="R30" i="11"/>
  <c r="P30" i="11"/>
  <c r="O30" i="11"/>
  <c r="N30" i="11"/>
  <c r="N29" i="11" s="1"/>
  <c r="M30" i="11"/>
  <c r="M29" i="11" s="1"/>
  <c r="K30" i="11"/>
  <c r="J30" i="11"/>
  <c r="I30" i="11"/>
  <c r="AP29" i="11"/>
  <c r="AO29" i="11"/>
  <c r="AM29" i="11"/>
  <c r="AH29" i="11"/>
  <c r="AG29" i="11"/>
  <c r="AE29" i="11"/>
  <c r="AA29" i="11"/>
  <c r="Z29" i="11"/>
  <c r="Y29" i="11"/>
  <c r="X29" i="11"/>
  <c r="W29" i="11"/>
  <c r="T29" i="11"/>
  <c r="S29" i="11"/>
  <c r="R29" i="11"/>
  <c r="Q29" i="11"/>
  <c r="K29" i="11"/>
  <c r="J29" i="11"/>
  <c r="I29" i="11"/>
  <c r="G29" i="11"/>
  <c r="D29" i="11"/>
  <c r="AB28" i="11"/>
  <c r="H28" i="11"/>
  <c r="C28" i="11"/>
  <c r="AP27" i="11"/>
  <c r="AO27" i="11"/>
  <c r="AN27" i="11"/>
  <c r="AM27" i="11"/>
  <c r="AL27" i="11"/>
  <c r="AK27" i="11"/>
  <c r="AJ27" i="11"/>
  <c r="AJ8" i="11" s="1"/>
  <c r="AI27" i="11"/>
  <c r="AH27" i="11"/>
  <c r="AG27" i="11"/>
  <c r="AF27" i="11"/>
  <c r="AE27" i="11"/>
  <c r="AD27" i="11"/>
  <c r="AC27" i="11"/>
  <c r="AB27" i="11"/>
  <c r="AA27" i="11"/>
  <c r="V27" i="11"/>
  <c r="U27" i="11"/>
  <c r="T27" i="11"/>
  <c r="S27" i="11"/>
  <c r="R27" i="11"/>
  <c r="Q27" i="11"/>
  <c r="P27" i="11"/>
  <c r="O27" i="11"/>
  <c r="N27" i="11"/>
  <c r="M27" i="11"/>
  <c r="K27" i="11"/>
  <c r="J27" i="11"/>
  <c r="I27" i="11"/>
  <c r="H27" i="11"/>
  <c r="G27" i="11"/>
  <c r="F27" i="11"/>
  <c r="E27" i="11"/>
  <c r="D27" i="11"/>
  <c r="C27" i="11"/>
  <c r="AI26" i="11"/>
  <c r="AA26" i="11"/>
  <c r="AA72" i="11" s="1"/>
  <c r="S26" i="11"/>
  <c r="S72" i="11" s="1"/>
  <c r="K26" i="11"/>
  <c r="K72" i="11" s="1"/>
  <c r="AB25" i="11"/>
  <c r="L25" i="11"/>
  <c r="AQ25" i="11" s="1"/>
  <c r="H25" i="11"/>
  <c r="C25" i="11"/>
  <c r="AB24" i="11"/>
  <c r="L24" i="11"/>
  <c r="E24" i="11"/>
  <c r="C24" i="11" s="1"/>
  <c r="AQ23" i="11"/>
  <c r="AD22" i="11"/>
  <c r="AC22" i="11"/>
  <c r="AC21" i="11" s="1"/>
  <c r="AB22" i="11"/>
  <c r="AP21" i="11"/>
  <c r="AN21" i="11"/>
  <c r="AM21" i="11"/>
  <c r="AL21" i="11"/>
  <c r="AK21" i="11"/>
  <c r="AJ21" i="11"/>
  <c r="AJ26" i="11" s="1"/>
  <c r="AI21" i="11"/>
  <c r="AH21" i="11"/>
  <c r="AG21" i="11"/>
  <c r="AF21" i="11"/>
  <c r="AE21" i="11"/>
  <c r="AD21" i="11"/>
  <c r="AB21" i="11"/>
  <c r="AA21" i="11"/>
  <c r="Z21" i="11"/>
  <c r="Y21" i="11"/>
  <c r="X21" i="11"/>
  <c r="W21" i="11"/>
  <c r="V21" i="11"/>
  <c r="U21" i="11"/>
  <c r="T21" i="11"/>
  <c r="T26" i="11" s="1"/>
  <c r="T72" i="11" s="1"/>
  <c r="S21" i="11"/>
  <c r="R21" i="11"/>
  <c r="Q21" i="11"/>
  <c r="P21" i="11"/>
  <c r="O21" i="11"/>
  <c r="N21" i="11"/>
  <c r="M21" i="11"/>
  <c r="L21" i="11"/>
  <c r="K21" i="11"/>
  <c r="J21" i="11"/>
  <c r="I21" i="11"/>
  <c r="H21" i="11" s="1"/>
  <c r="G21" i="11"/>
  <c r="F21" i="11"/>
  <c r="E21" i="11"/>
  <c r="D21" i="11"/>
  <c r="D26" i="11" s="1"/>
  <c r="D72" i="11" s="1"/>
  <c r="AB20" i="11"/>
  <c r="L20" i="11"/>
  <c r="H20" i="11"/>
  <c r="AQ20" i="11" s="1"/>
  <c r="AB19" i="11"/>
  <c r="L19" i="11"/>
  <c r="L15" i="11" s="1"/>
  <c r="H19" i="11"/>
  <c r="AQ19" i="11" s="1"/>
  <c r="AQ18" i="11"/>
  <c r="AB17" i="11"/>
  <c r="L17" i="11"/>
  <c r="H17" i="11"/>
  <c r="C17" i="11"/>
  <c r="AQ17" i="11" s="1"/>
  <c r="AQ16" i="11"/>
  <c r="AB16" i="11"/>
  <c r="AB15" i="11" s="1"/>
  <c r="L16" i="11"/>
  <c r="H16" i="11"/>
  <c r="C16" i="11"/>
  <c r="AP15" i="11"/>
  <c r="AO15" i="11"/>
  <c r="AN15" i="11"/>
  <c r="AM15" i="11"/>
  <c r="AL15" i="11"/>
  <c r="AK15" i="11"/>
  <c r="AJ15" i="11"/>
  <c r="AI15" i="11"/>
  <c r="AH15" i="11"/>
  <c r="AG15" i="11"/>
  <c r="AF15" i="11"/>
  <c r="AE15" i="11"/>
  <c r="AD15" i="11"/>
  <c r="AC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K15" i="11"/>
  <c r="J15" i="11"/>
  <c r="I15" i="11"/>
  <c r="H15" i="11"/>
  <c r="G15" i="11"/>
  <c r="F15" i="11"/>
  <c r="E15" i="11"/>
  <c r="D15" i="11"/>
  <c r="AB14" i="11"/>
  <c r="L14" i="11"/>
  <c r="H14" i="11"/>
  <c r="C14" i="11"/>
  <c r="AQ14" i="11" s="1"/>
  <c r="AB13" i="11"/>
  <c r="L13" i="11"/>
  <c r="H13" i="11"/>
  <c r="C13" i="11"/>
  <c r="AQ13" i="11" s="1"/>
  <c r="AQ12" i="11"/>
  <c r="AB11" i="11"/>
  <c r="L11" i="11"/>
  <c r="AQ11" i="11" s="1"/>
  <c r="H11" i="11"/>
  <c r="C11" i="11"/>
  <c r="AB10" i="11"/>
  <c r="AB9" i="11" s="1"/>
  <c r="L10" i="11"/>
  <c r="L9" i="11" s="1"/>
  <c r="H10" i="11"/>
  <c r="H9" i="11" s="1"/>
  <c r="C10" i="11"/>
  <c r="AQ10" i="11" s="1"/>
  <c r="AP9" i="11"/>
  <c r="AO9" i="11"/>
  <c r="AN9" i="11"/>
  <c r="AM9" i="11"/>
  <c r="AL9" i="11"/>
  <c r="AK9" i="11"/>
  <c r="AJ9" i="11"/>
  <c r="AI9" i="11"/>
  <c r="AH9" i="11"/>
  <c r="AG9" i="11"/>
  <c r="AF9" i="11"/>
  <c r="AE9" i="11"/>
  <c r="AD9" i="11"/>
  <c r="AC9" i="11"/>
  <c r="AA9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K9" i="11"/>
  <c r="J9" i="11"/>
  <c r="I9" i="11"/>
  <c r="G9" i="11"/>
  <c r="F9" i="11"/>
  <c r="E9" i="11"/>
  <c r="D9" i="11"/>
  <c r="AM8" i="11"/>
  <c r="AE8" i="11"/>
  <c r="W8" i="11"/>
  <c r="T8" i="11"/>
  <c r="O8" i="11"/>
  <c r="G8" i="11"/>
  <c r="D8" i="11"/>
  <c r="AP7" i="11"/>
  <c r="AP26" i="11" s="1"/>
  <c r="AP72" i="11" s="1"/>
  <c r="AO7" i="11"/>
  <c r="AN7" i="11"/>
  <c r="AN26" i="11" s="1"/>
  <c r="AN72" i="11" s="1"/>
  <c r="AM7" i="11"/>
  <c r="AM26" i="11" s="1"/>
  <c r="AM72" i="11" s="1"/>
  <c r="AL7" i="11"/>
  <c r="AL8" i="11" s="1"/>
  <c r="AK7" i="11"/>
  <c r="AK8" i="11" s="1"/>
  <c r="AJ7" i="11"/>
  <c r="AI7" i="11"/>
  <c r="AI8" i="11" s="1"/>
  <c r="AH7" i="11"/>
  <c r="AH26" i="11" s="1"/>
  <c r="AH72" i="11" s="1"/>
  <c r="AG7" i="11"/>
  <c r="AG26" i="11" s="1"/>
  <c r="AG72" i="11" s="1"/>
  <c r="AF7" i="11"/>
  <c r="AF26" i="11" s="1"/>
  <c r="AF72" i="11" s="1"/>
  <c r="AE7" i="11"/>
  <c r="AE26" i="11" s="1"/>
  <c r="AE72" i="11" s="1"/>
  <c r="AD7" i="11"/>
  <c r="AD8" i="11" s="1"/>
  <c r="AC7" i="11"/>
  <c r="AC8" i="11" s="1"/>
  <c r="AA7" i="11"/>
  <c r="AA8" i="11" s="1"/>
  <c r="Z7" i="11"/>
  <c r="Z26" i="11" s="1"/>
  <c r="Y7" i="11"/>
  <c r="Y26" i="11" s="1"/>
  <c r="X7" i="11"/>
  <c r="W7" i="11"/>
  <c r="W26" i="11" s="1"/>
  <c r="W72" i="11" s="1"/>
  <c r="V7" i="11"/>
  <c r="V8" i="11" s="1"/>
  <c r="U7" i="11"/>
  <c r="U8" i="11" s="1"/>
  <c r="T7" i="11"/>
  <c r="S7" i="11"/>
  <c r="S8" i="11" s="1"/>
  <c r="R7" i="11"/>
  <c r="R26" i="11" s="1"/>
  <c r="R72" i="11" s="1"/>
  <c r="Q7" i="11"/>
  <c r="Q26" i="11" s="1"/>
  <c r="Q72" i="11" s="1"/>
  <c r="P7" i="11"/>
  <c r="P26" i="11" s="1"/>
  <c r="O7" i="11"/>
  <c r="O26" i="11" s="1"/>
  <c r="N7" i="11"/>
  <c r="N8" i="11" s="1"/>
  <c r="M7" i="11"/>
  <c r="M8" i="11" s="1"/>
  <c r="K7" i="11"/>
  <c r="K8" i="11" s="1"/>
  <c r="J7" i="11"/>
  <c r="J26" i="11" s="1"/>
  <c r="J72" i="11" s="1"/>
  <c r="I7" i="11"/>
  <c r="I26" i="11" s="1"/>
  <c r="I72" i="11" s="1"/>
  <c r="G7" i="11"/>
  <c r="G26" i="11" s="1"/>
  <c r="G72" i="11" s="1"/>
  <c r="F7" i="11"/>
  <c r="F8" i="11" s="1"/>
  <c r="E7" i="11"/>
  <c r="E8" i="11" s="1"/>
  <c r="D7" i="11"/>
  <c r="AB6" i="11"/>
  <c r="L6" i="11"/>
  <c r="H6" i="11"/>
  <c r="C6" i="11"/>
  <c r="AQ6" i="11" s="1"/>
  <c r="AB5" i="11"/>
  <c r="L5" i="11"/>
  <c r="H5" i="11"/>
  <c r="C5" i="11"/>
  <c r="AQ5" i="11" s="1"/>
  <c r="AQ4" i="11"/>
  <c r="AB4" i="11"/>
  <c r="L4" i="11"/>
  <c r="H4" i="11"/>
  <c r="C4" i="11"/>
  <c r="AB3" i="11"/>
  <c r="L3" i="11"/>
  <c r="H3" i="11"/>
  <c r="H7" i="11" s="1"/>
  <c r="C3" i="11"/>
  <c r="AQ3" i="11" s="1"/>
  <c r="AB2" i="11"/>
  <c r="AQ2" i="11" s="1"/>
  <c r="L2" i="11"/>
  <c r="L7" i="11" s="1"/>
  <c r="H2" i="11"/>
  <c r="C2" i="11"/>
  <c r="C7" i="11" s="1"/>
  <c r="T17" i="23" l="1"/>
  <c r="T6" i="23"/>
  <c r="W12" i="14"/>
  <c r="W24" i="14"/>
  <c r="W13" i="8"/>
  <c r="W24" i="8"/>
  <c r="W13" i="14"/>
  <c r="W25" i="14"/>
  <c r="W6" i="23"/>
  <c r="W17" i="23"/>
  <c r="W8" i="14"/>
  <c r="W20" i="14"/>
  <c r="W26" i="14"/>
  <c r="W14" i="14"/>
  <c r="W25" i="8"/>
  <c r="W14" i="8"/>
  <c r="W27" i="14"/>
  <c r="W19" i="14"/>
  <c r="W7" i="14"/>
  <c r="W23" i="8"/>
  <c r="W12" i="8"/>
  <c r="W4" i="8"/>
  <c r="W15" i="8"/>
  <c r="W5" i="8"/>
  <c r="W16" i="8"/>
  <c r="W22" i="14"/>
  <c r="W10" i="14"/>
  <c r="W6" i="8"/>
  <c r="W17" i="8"/>
  <c r="W19" i="8"/>
  <c r="W8" i="8"/>
  <c r="W10" i="8"/>
  <c r="W21" i="8"/>
  <c r="W5" i="14"/>
  <c r="W17" i="14"/>
  <c r="W11" i="8"/>
  <c r="W22" i="8"/>
  <c r="W18" i="14"/>
  <c r="W6" i="14"/>
  <c r="V27" i="14"/>
  <c r="V26" i="14"/>
  <c r="V14" i="14"/>
  <c r="V5" i="14"/>
  <c r="V17" i="14"/>
  <c r="V6" i="23"/>
  <c r="V17" i="23"/>
  <c r="V6" i="14"/>
  <c r="V18" i="14"/>
  <c r="V7" i="14"/>
  <c r="V19" i="14"/>
  <c r="V8" i="14"/>
  <c r="V20" i="14"/>
  <c r="V9" i="14"/>
  <c r="V21" i="14"/>
  <c r="V22" i="14"/>
  <c r="V10" i="14"/>
  <c r="V11" i="14"/>
  <c r="V23" i="14"/>
  <c r="V24" i="14"/>
  <c r="V12" i="14"/>
  <c r="V25" i="14"/>
  <c r="V13" i="14"/>
  <c r="L26" i="11"/>
  <c r="C21" i="11"/>
  <c r="AQ24" i="11"/>
  <c r="C57" i="11"/>
  <c r="AQ57" i="11" s="1"/>
  <c r="AQ58" i="11"/>
  <c r="Z28" i="11"/>
  <c r="Z27" i="11" s="1"/>
  <c r="Z72" i="11" s="1"/>
  <c r="AI72" i="11"/>
  <c r="H8" i="11"/>
  <c r="H26" i="11"/>
  <c r="H72" i="11" s="1"/>
  <c r="O72" i="11"/>
  <c r="L29" i="11"/>
  <c r="P72" i="11"/>
  <c r="AO26" i="11"/>
  <c r="AO72" i="11" s="1"/>
  <c r="AQ45" i="11"/>
  <c r="C8" i="11"/>
  <c r="C26" i="11"/>
  <c r="Y72" i="11"/>
  <c r="Y28" i="11"/>
  <c r="Y27" i="11" s="1"/>
  <c r="AJ72" i="11"/>
  <c r="AN8" i="11"/>
  <c r="I8" i="11"/>
  <c r="Q8" i="11"/>
  <c r="Y8" i="11"/>
  <c r="AG8" i="11"/>
  <c r="AO8" i="11"/>
  <c r="E26" i="11"/>
  <c r="E72" i="11" s="1"/>
  <c r="M26" i="11"/>
  <c r="M72" i="11" s="1"/>
  <c r="U26" i="11"/>
  <c r="U72" i="11" s="1"/>
  <c r="AC26" i="11"/>
  <c r="AC72" i="11" s="1"/>
  <c r="AK26" i="11"/>
  <c r="AK72" i="11" s="1"/>
  <c r="C30" i="11"/>
  <c r="O57" i="11"/>
  <c r="AF8" i="11"/>
  <c r="AQ32" i="11"/>
  <c r="F57" i="11"/>
  <c r="J8" i="11"/>
  <c r="R8" i="11"/>
  <c r="Z8" i="11"/>
  <c r="AH8" i="11"/>
  <c r="AP8" i="11"/>
  <c r="C15" i="11"/>
  <c r="AQ15" i="11" s="1"/>
  <c r="AO22" i="11"/>
  <c r="AO21" i="11" s="1"/>
  <c r="F26" i="11"/>
  <c r="F72" i="11" s="1"/>
  <c r="N26" i="11"/>
  <c r="N72" i="11" s="1"/>
  <c r="V26" i="11"/>
  <c r="V72" i="11" s="1"/>
  <c r="AD26" i="11"/>
  <c r="AD72" i="11" s="1"/>
  <c r="AL26" i="11"/>
  <c r="AL72" i="11" s="1"/>
  <c r="P57" i="11"/>
  <c r="P8" i="11"/>
  <c r="AB7" i="11"/>
  <c r="C9" i="11"/>
  <c r="AQ9" i="11" s="1"/>
  <c r="X26" i="11"/>
  <c r="O29" i="11"/>
  <c r="AQ48" i="11"/>
  <c r="X28" i="11" l="1"/>
  <c r="AB8" i="11"/>
  <c r="AB26" i="11"/>
  <c r="AB72" i="11" s="1"/>
  <c r="AQ30" i="11"/>
  <c r="AQ29" i="11" s="1"/>
  <c r="C29" i="11"/>
  <c r="C72" i="11" s="1"/>
  <c r="AQ7" i="11"/>
  <c r="AQ22" i="11"/>
  <c r="AQ21" i="11" s="1"/>
  <c r="X27" i="11" l="1"/>
  <c r="L28" i="11"/>
  <c r="AQ26" i="11"/>
  <c r="AQ28" i="11" l="1"/>
  <c r="AQ27" i="11" s="1"/>
  <c r="L27" i="11"/>
  <c r="X8" i="11"/>
  <c r="X72" i="11"/>
  <c r="L8" i="11" l="1"/>
  <c r="AQ8" i="11" s="1"/>
  <c r="L72" i="11"/>
  <c r="AQ72" i="11" s="1"/>
  <c r="G14" i="14" l="1"/>
  <c r="F14" i="14"/>
  <c r="G10" i="14"/>
  <c r="F10" i="14"/>
  <c r="E10" i="14"/>
  <c r="G5" i="14"/>
  <c r="F5" i="14"/>
  <c r="G13" i="14"/>
  <c r="F13" i="14"/>
  <c r="G12" i="14"/>
  <c r="F12" i="14"/>
  <c r="G11" i="14"/>
  <c r="F11" i="14"/>
  <c r="G9" i="14"/>
  <c r="F9" i="14"/>
  <c r="G15" i="14"/>
  <c r="F15" i="14"/>
  <c r="G6" i="14"/>
  <c r="F6" i="14"/>
  <c r="G7" i="14"/>
  <c r="F7" i="14"/>
  <c r="G8" i="14"/>
  <c r="F8" i="14"/>
  <c r="E7" i="14"/>
  <c r="E8" i="14"/>
  <c r="E9" i="14"/>
  <c r="E11" i="14"/>
  <c r="E12" i="14"/>
  <c r="E13" i="14"/>
  <c r="T12" i="14" l="1"/>
  <c r="T24" i="14"/>
  <c r="T8" i="14"/>
  <c r="T20" i="14"/>
  <c r="T22" i="14"/>
  <c r="T10" i="14"/>
  <c r="T18" i="14"/>
  <c r="T6" i="14"/>
  <c r="T11" i="14"/>
  <c r="T13" i="14"/>
  <c r="T25" i="14"/>
  <c r="T17" i="14"/>
  <c r="T5" i="14"/>
  <c r="T14" i="14"/>
  <c r="T26" i="14"/>
  <c r="T9" i="14"/>
  <c r="T21" i="14"/>
  <c r="T27" i="14"/>
  <c r="E15" i="14"/>
  <c r="E14" i="14"/>
  <c r="E6" i="14"/>
  <c r="E5" i="14"/>
  <c r="H14" i="8"/>
  <c r="H13" i="8"/>
  <c r="H12" i="8"/>
  <c r="H11" i="8"/>
  <c r="H10" i="8"/>
  <c r="H8" i="8"/>
  <c r="H6" i="8"/>
  <c r="H5" i="8"/>
  <c r="H4" i="8"/>
  <c r="G14" i="8"/>
  <c r="G13" i="8"/>
  <c r="G12" i="8"/>
  <c r="G11" i="8"/>
  <c r="G10" i="8"/>
  <c r="G8" i="8"/>
  <c r="G6" i="8"/>
  <c r="G5" i="8"/>
  <c r="G4" i="8"/>
  <c r="F13" i="8"/>
  <c r="F14" i="8"/>
  <c r="F10" i="8"/>
  <c r="F12" i="8"/>
  <c r="F11" i="8"/>
  <c r="F8" i="8"/>
  <c r="F6" i="8"/>
  <c r="F5" i="8"/>
  <c r="F4" i="8"/>
  <c r="E5" i="8"/>
  <c r="E6" i="8"/>
  <c r="E7" i="8"/>
  <c r="E8" i="8"/>
  <c r="E9" i="8"/>
  <c r="E10" i="8"/>
  <c r="E11" i="8"/>
  <c r="E12" i="8"/>
  <c r="E13" i="8"/>
  <c r="E14" i="8"/>
  <c r="E4" i="8"/>
  <c r="T8" i="8" l="1"/>
  <c r="T19" i="8"/>
  <c r="T13" i="8"/>
  <c r="T24" i="8"/>
  <c r="T23" i="8"/>
  <c r="T12" i="8"/>
  <c r="T14" i="8"/>
  <c r="T25" i="8"/>
  <c r="T6" i="8"/>
  <c r="T17" i="8"/>
  <c r="T22" i="8"/>
  <c r="T11" i="8"/>
  <c r="T4" i="8"/>
  <c r="T21" i="8"/>
  <c r="T10" i="8"/>
  <c r="T5" i="8"/>
  <c r="T16" i="8"/>
  <c r="V17" i="8"/>
  <c r="V6" i="8"/>
  <c r="V21" i="8"/>
  <c r="V10" i="8"/>
  <c r="V4" i="8"/>
  <c r="V15" i="8"/>
  <c r="V23" i="8"/>
  <c r="V12" i="8"/>
  <c r="V19" i="8"/>
  <c r="V8" i="8"/>
  <c r="V24" i="8"/>
  <c r="V13" i="8"/>
  <c r="V5" i="8"/>
  <c r="V16" i="8"/>
  <c r="V11" i="8"/>
  <c r="V22" i="8"/>
  <c r="V14" i="8"/>
  <c r="V25" i="8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AD3" i="2"/>
  <c r="AD3" i="2" a="1"/>
  <c r="AC3" i="2"/>
  <c r="AC3" i="2" a="1"/>
  <c r="AB3" i="2"/>
  <c r="AB3" i="2" a="1"/>
  <c r="AA3" i="2"/>
  <c r="AA3" i="2" a="1"/>
  <c r="Z3" i="2"/>
  <c r="Z3" i="2" a="1"/>
  <c r="Y3" i="2"/>
  <c r="Y3" i="2" a="1"/>
  <c r="X3" i="2"/>
  <c r="X3" i="2" a="1"/>
  <c r="W3" i="2"/>
  <c r="W3" i="2" a="1"/>
  <c r="V3" i="2"/>
  <c r="V3" i="2" a="1"/>
  <c r="U3" i="2"/>
  <c r="U3" i="2" a="1"/>
  <c r="T3" i="2"/>
  <c r="T3" i="2" a="1"/>
  <c r="S3" i="2"/>
  <c r="S3" i="2" a="1"/>
  <c r="R3" i="2"/>
  <c r="R3" i="2" a="1"/>
  <c r="Q3" i="2"/>
  <c r="Q3" i="2" a="1"/>
  <c r="P3" i="2"/>
  <c r="P3" i="2" a="1"/>
  <c r="O3" i="2"/>
  <c r="O3" i="2" a="1"/>
  <c r="N3" i="2"/>
  <c r="N3" i="2" a="1"/>
  <c r="M3" i="2"/>
  <c r="M3" i="2" a="1"/>
  <c r="L3" i="2"/>
  <c r="L3" i="2" a="1"/>
  <c r="K3" i="2"/>
  <c r="K3" i="2" a="1"/>
  <c r="J3" i="2"/>
  <c r="J3" i="2" a="1"/>
  <c r="I3" i="2"/>
  <c r="I3" i="2" a="1"/>
  <c r="H3" i="2"/>
  <c r="H3" i="2" a="1"/>
  <c r="G3" i="2"/>
  <c r="G3" i="2" a="1"/>
  <c r="F3" i="2"/>
  <c r="F3" i="2" a="1"/>
  <c r="E3" i="2"/>
  <c r="E3" i="2" a="1"/>
  <c r="D3" i="2"/>
  <c r="D3" i="2" a="1"/>
  <c r="C3" i="2"/>
  <c r="C3" i="2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D4" authorId="0" shapeId="0" xr:uid="{50228869-B3C2-40E9-BBA0-D6085CE43DFD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D25" authorId="0" shapeId="0" xr:uid="{1C70F4AE-2BC4-4E60-A7E0-221FD8CC74F7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D45" authorId="0" shapeId="0" xr:uid="{626E754D-9C2C-4E17-915E-A8DAB85B6CC3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D69" authorId="0" shapeId="0" xr:uid="{81B92F15-5C5B-44EE-8562-1CE5C2634459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D94" authorId="0" shapeId="0" xr:uid="{8C17443C-95FB-4E59-ACF1-603D0ED66BFD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D116" authorId="0" shapeId="0" xr:uid="{D58F93E7-486A-408A-BF9C-8963CF89FCA2}">
      <text>
        <r>
          <rPr>
            <b/>
            <sz val="8"/>
            <color indexed="81"/>
            <rFont val="Tahoma"/>
            <family val="2"/>
          </rPr>
          <t>Insert Table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11</author>
  </authors>
  <commentList>
    <comment ref="H18" authorId="0" shapeId="0" xr:uid="{B25D1186-A8E5-438D-9486-BC4295CAF17B}">
      <text>
        <r>
          <rPr>
            <b/>
            <sz val="9"/>
            <color indexed="81"/>
            <rFont val="Tahoma"/>
            <family val="2"/>
          </rPr>
          <t>11:</t>
        </r>
        <r>
          <rPr>
            <sz val="9"/>
            <color indexed="81"/>
            <rFont val="Tahoma"/>
            <family val="2"/>
          </rPr>
          <t xml:space="preserve">
estimated</t>
        </r>
      </text>
    </comment>
    <comment ref="H33" authorId="0" shapeId="0" xr:uid="{4FD99934-44F5-4842-B09F-91E4E54131C2}">
      <text>
        <r>
          <rPr>
            <b/>
            <sz val="9"/>
            <color indexed="81"/>
            <rFont val="Tahoma"/>
            <family val="2"/>
          </rPr>
          <t>11:</t>
        </r>
        <r>
          <rPr>
            <sz val="9"/>
            <color indexed="81"/>
            <rFont val="Tahoma"/>
            <family val="2"/>
          </rPr>
          <t xml:space="preserve">
estimate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<sst xmlns="http://schemas.openxmlformats.org/spreadsheetml/2006/main" count="2698" uniqueCount="628">
  <si>
    <t>Development</t>
  </si>
  <si>
    <t>IE</t>
  </si>
  <si>
    <t>National</t>
  </si>
  <si>
    <t>Single-region</t>
  </si>
  <si>
    <t>Multi-region</t>
  </si>
  <si>
    <t>Code</t>
  </si>
  <si>
    <t>County name</t>
  </si>
  <si>
    <t>IE-CW</t>
  </si>
  <si>
    <t>Carlow</t>
  </si>
  <si>
    <t>IE-CN</t>
  </si>
  <si>
    <t>Cavan</t>
  </si>
  <si>
    <t>IE-CE</t>
  </si>
  <si>
    <t>Clare</t>
  </si>
  <si>
    <t>IE-CO</t>
  </si>
  <si>
    <t>Cork</t>
  </si>
  <si>
    <t>IE-DL</t>
  </si>
  <si>
    <t>Donegal</t>
  </si>
  <si>
    <t>IE-D</t>
  </si>
  <si>
    <t>Dublin</t>
  </si>
  <si>
    <t>IE-G</t>
  </si>
  <si>
    <t>Galway</t>
  </si>
  <si>
    <t>IE-KY</t>
  </si>
  <si>
    <t>Kerry</t>
  </si>
  <si>
    <t>IE-KE</t>
  </si>
  <si>
    <t>Kildare</t>
  </si>
  <si>
    <t>IE-KK</t>
  </si>
  <si>
    <t>Kilkenny</t>
  </si>
  <si>
    <t>IE-LS</t>
  </si>
  <si>
    <t>Laois</t>
  </si>
  <si>
    <t>IE-LM</t>
  </si>
  <si>
    <t>Leitrim</t>
  </si>
  <si>
    <t>IE-LK</t>
  </si>
  <si>
    <t>Limerick</t>
  </si>
  <si>
    <t>IE-LD</t>
  </si>
  <si>
    <t>Longford</t>
  </si>
  <si>
    <t>IE-LH</t>
  </si>
  <si>
    <t>Louth</t>
  </si>
  <si>
    <t>IE-MO</t>
  </si>
  <si>
    <t>Mayo</t>
  </si>
  <si>
    <t>IE-MH</t>
  </si>
  <si>
    <t>Meath</t>
  </si>
  <si>
    <t>IE-MN</t>
  </si>
  <si>
    <t>Monaghan</t>
  </si>
  <si>
    <t>IE-OY</t>
  </si>
  <si>
    <t>Offaly</t>
  </si>
  <si>
    <t>IE-RN</t>
  </si>
  <si>
    <t>Roscommon</t>
  </si>
  <si>
    <t>IE-SO</t>
  </si>
  <si>
    <t>Sligo</t>
  </si>
  <si>
    <t>IE-TA</t>
  </si>
  <si>
    <t>Tipperary</t>
  </si>
  <si>
    <t>IE-WD</t>
  </si>
  <si>
    <t>Waterford</t>
  </si>
  <si>
    <t>IE-WH</t>
  </si>
  <si>
    <t>Westmeath</t>
  </si>
  <si>
    <t>IE-WX</t>
  </si>
  <si>
    <t>Wexford</t>
  </si>
  <si>
    <t>IE-WW</t>
  </si>
  <si>
    <t>Wicklow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</si>
  <si>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0"/>
        <rFont val="Arial"/>
        <family val="2"/>
      </rPr>
      <t>https://en.wikipedia.org/wiki/ISO_3166-2:IE</t>
    </r>
  </si>
  <si>
    <t xml:space="preserve"> Coal</t>
  </si>
  <si>
    <t xml:space="preserve"> Bituminous Coal</t>
  </si>
  <si>
    <t xml:space="preserve"> Anthracite + Manufactured Ovoids</t>
  </si>
  <si>
    <t xml:space="preserve"> Coke</t>
  </si>
  <si>
    <t xml:space="preserve"> Lignite \ Brown Coal Briquettes</t>
  </si>
  <si>
    <t xml:space="preserve"> Peat</t>
  </si>
  <si>
    <t xml:space="preserve"> Milled Peat</t>
  </si>
  <si>
    <t xml:space="preserve"> Sod Peat</t>
  </si>
  <si>
    <t xml:space="preserve"> Briquettes</t>
  </si>
  <si>
    <t xml:space="preserve"> Oil</t>
  </si>
  <si>
    <t xml:space="preserve"> Crude</t>
  </si>
  <si>
    <t xml:space="preserve"> Refinery Gas</t>
  </si>
  <si>
    <t xml:space="preserve"> Gasoline</t>
  </si>
  <si>
    <t xml:space="preserve"> Kerosene</t>
  </si>
  <si>
    <t xml:space="preserve"> Jet Kerosene</t>
  </si>
  <si>
    <t xml:space="preserve"> Fueloil</t>
  </si>
  <si>
    <t xml:space="preserve"> LPG</t>
  </si>
  <si>
    <t xml:space="preserve"> Gasoil / Diesel /DERV</t>
  </si>
  <si>
    <t xml:space="preserve"> Petroleum Coke</t>
  </si>
  <si>
    <t xml:space="preserve"> Naphta</t>
  </si>
  <si>
    <t xml:space="preserve"> Bitumen</t>
  </si>
  <si>
    <t xml:space="preserve"> White Spirit</t>
  </si>
  <si>
    <t xml:space="preserve"> Lubricants</t>
  </si>
  <si>
    <t xml:space="preserve"> Natural Gas</t>
  </si>
  <si>
    <t xml:space="preserve"> Renewables</t>
  </si>
  <si>
    <t xml:space="preserve"> Hydro</t>
  </si>
  <si>
    <t xml:space="preserve"> Wind</t>
  </si>
  <si>
    <t xml:space="preserve"> Landfill Gas</t>
  </si>
  <si>
    <t xml:space="preserve"> Biogas</t>
  </si>
  <si>
    <t xml:space="preserve"> Non-Renewable  Waste</t>
  </si>
  <si>
    <t xml:space="preserve"> Electricity</t>
  </si>
  <si>
    <t xml:space="preserve"> Heat</t>
  </si>
  <si>
    <t xml:space="preserve"> TOTAL</t>
  </si>
  <si>
    <t>Indigenous Production</t>
  </si>
  <si>
    <t>Imports</t>
  </si>
  <si>
    <t>Exports</t>
  </si>
  <si>
    <t>Mar. Bunkers</t>
  </si>
  <si>
    <t>Stock Change</t>
  </si>
  <si>
    <t>Primary Energy Supply (incl non-energy)</t>
  </si>
  <si>
    <t>Primary Energy Requirement (excl. non-energy)</t>
  </si>
  <si>
    <t>Transformation Input</t>
  </si>
  <si>
    <t>Transformation Output</t>
  </si>
  <si>
    <t>Exchanges and transfers</t>
  </si>
  <si>
    <t>Own Use and Distribution Losses</t>
  </si>
  <si>
    <t>Available Final Energy Consumption</t>
  </si>
  <si>
    <t>Non-Energy Consumption</t>
  </si>
  <si>
    <t>Final non-Energy Consumption (Feedstocks)</t>
  </si>
  <si>
    <t>Total Final Energy Consumption</t>
  </si>
  <si>
    <t>Industry*</t>
  </si>
  <si>
    <t>Non-Energy Mining</t>
  </si>
  <si>
    <t>05-09</t>
  </si>
  <si>
    <t>Food &amp; beverages</t>
  </si>
  <si>
    <t>10-11</t>
  </si>
  <si>
    <t>Textiles and textile products</t>
  </si>
  <si>
    <t>13-14</t>
  </si>
  <si>
    <t>Wood and wood products</t>
  </si>
  <si>
    <t>16</t>
  </si>
  <si>
    <t>Pulp, paper, publishing and printing</t>
  </si>
  <si>
    <t>17-18</t>
  </si>
  <si>
    <t>Chemicals &amp; man-made fibres</t>
  </si>
  <si>
    <t>20-21</t>
  </si>
  <si>
    <t>Rubber and plastic products</t>
  </si>
  <si>
    <t>22</t>
  </si>
  <si>
    <t>Other non-metallic mineral products</t>
  </si>
  <si>
    <t>23</t>
  </si>
  <si>
    <t>Basic metals and fabricated metal products</t>
  </si>
  <si>
    <t>24-25</t>
  </si>
  <si>
    <t>Machinery and equipment n.e.c.</t>
  </si>
  <si>
    <t>28</t>
  </si>
  <si>
    <t>Electrical and optical equipment</t>
  </si>
  <si>
    <t>26-27</t>
  </si>
  <si>
    <t>Transport equipment manufacture</t>
  </si>
  <si>
    <t>29-30</t>
  </si>
  <si>
    <t>Other manufacturing</t>
  </si>
  <si>
    <t>31-33, 12 &amp; 15</t>
  </si>
  <si>
    <t>Transport</t>
  </si>
  <si>
    <t>Road Freight</t>
  </si>
  <si>
    <t>Road Light Goods Vehicle</t>
  </si>
  <si>
    <t>Road Private Car</t>
  </si>
  <si>
    <t>Public Passenger Services</t>
  </si>
  <si>
    <t>Rail</t>
  </si>
  <si>
    <t>Domestic Aviation</t>
  </si>
  <si>
    <t>International Aviation</t>
  </si>
  <si>
    <t>Fuel Tourism</t>
  </si>
  <si>
    <t>Navigation</t>
  </si>
  <si>
    <t>Unspecified</t>
  </si>
  <si>
    <t>Residential</t>
  </si>
  <si>
    <t>Agricultural</t>
  </si>
  <si>
    <t>Fisheries</t>
  </si>
  <si>
    <t>Statistical Difference</t>
  </si>
  <si>
    <t>2018 provisional data</t>
  </si>
  <si>
    <t>2018 provisional data based on 2017 breakdown</t>
  </si>
  <si>
    <t>2017 data</t>
  </si>
  <si>
    <t>Sod peat is estimated due to new legislation and the methodology is under review</t>
  </si>
  <si>
    <t>Statistical differences may exist for crude oil between the calculated primary energy requirement and the observed refinery input</t>
  </si>
  <si>
    <t>PJ</t>
  </si>
  <si>
    <t>Region</t>
  </si>
  <si>
    <t>Conversion factors</t>
  </si>
  <si>
    <t>1 ktoe</t>
  </si>
  <si>
    <t xml:space="preserve">2018                        Units = ktoe
</t>
  </si>
  <si>
    <t>NACE (Rev 2)</t>
  </si>
  <si>
    <t xml:space="preserve"> Refinery Feedstocks</t>
  </si>
  <si>
    <t xml:space="preserve"> Biomass</t>
  </si>
  <si>
    <t xml:space="preserve"> Renewable Waste</t>
  </si>
  <si>
    <t xml:space="preserve"> Biodiesel</t>
  </si>
  <si>
    <t xml:space="preserve"> Bioethanol</t>
  </si>
  <si>
    <t xml:space="preserve"> Solar Photovoltaic</t>
  </si>
  <si>
    <t xml:space="preserve"> Solar Thermal</t>
  </si>
  <si>
    <t xml:space="preserve"> Ambient Heat</t>
  </si>
  <si>
    <t>Construction</t>
  </si>
  <si>
    <t>41-43</t>
  </si>
  <si>
    <t>Commercial/Public Services*</t>
  </si>
  <si>
    <t>Commercial Services*</t>
  </si>
  <si>
    <t>Wholesale, Retail, and Vehicle Repair</t>
  </si>
  <si>
    <t>45-47</t>
  </si>
  <si>
    <t>Transportation and Storage</t>
  </si>
  <si>
    <t>49-53</t>
  </si>
  <si>
    <t>Accommodation and Food Services</t>
  </si>
  <si>
    <t>55-56</t>
  </si>
  <si>
    <t>Information and Communication</t>
  </si>
  <si>
    <t>58-63</t>
  </si>
  <si>
    <t>Financial, Insurance and Real Estate Activities</t>
  </si>
  <si>
    <t>64-68</t>
  </si>
  <si>
    <t>Other Services Sectors</t>
  </si>
  <si>
    <t>Public Services*</t>
  </si>
  <si>
    <t>Water Supply, Sewerage, and Waste Management</t>
  </si>
  <si>
    <t>36-39</t>
  </si>
  <si>
    <t>Public Administration</t>
  </si>
  <si>
    <t>Education</t>
  </si>
  <si>
    <t>Health, Residential Care and Social Work Activities</t>
  </si>
  <si>
    <t>86-88</t>
  </si>
  <si>
    <t xml:space="preserve">2019                        Units = ktoe
</t>
  </si>
  <si>
    <t>2019 provisional data</t>
  </si>
  <si>
    <t>2019 provisional data based on 2018 breakdown</t>
  </si>
  <si>
    <t>2018 data</t>
  </si>
  <si>
    <t>2020 provisional data</t>
  </si>
  <si>
    <t xml:space="preserve">2020                        Units = ktoe
</t>
  </si>
  <si>
    <t>PSET_PN</t>
  </si>
  <si>
    <t>Attribute</t>
  </si>
  <si>
    <t>~TFM_INS-TS</t>
  </si>
  <si>
    <t>ACT_BND</t>
  </si>
  <si>
    <t>FT-PWRCOA</t>
  </si>
  <si>
    <t>FT-PWRBGS</t>
  </si>
  <si>
    <t>FT-PWRBIO</t>
  </si>
  <si>
    <t>FT-PWRGAS</t>
  </si>
  <si>
    <t>FT-PWRHYD</t>
  </si>
  <si>
    <t>FT-PWRMSW</t>
  </si>
  <si>
    <t>FT-PWRPEA</t>
  </si>
  <si>
    <t>FT-PWRSOL</t>
  </si>
  <si>
    <t>FT-PWRWIN</t>
  </si>
  <si>
    <t>FT-SRVBGS</t>
  </si>
  <si>
    <t>FT-SRVBIO</t>
  </si>
  <si>
    <t>FT-SRVCOA</t>
  </si>
  <si>
    <t>FT-SRVGAS</t>
  </si>
  <si>
    <t>FT-SRVSOL</t>
  </si>
  <si>
    <t>FT-SRVOIL</t>
  </si>
  <si>
    <t>FT-SRVBDL</t>
  </si>
  <si>
    <t>FT-SRVELC</t>
  </si>
  <si>
    <t>FT-SRVLPG</t>
  </si>
  <si>
    <t>FT-SRVHET</t>
  </si>
  <si>
    <t>FT-SRVETH</t>
  </si>
  <si>
    <t>*New</t>
  </si>
  <si>
    <t>NCAP_BND</t>
  </si>
  <si>
    <t>FX</t>
  </si>
  <si>
    <t>Pset_PD</t>
  </si>
  <si>
    <t>Pset_PN</t>
  </si>
  <si>
    <t>Year</t>
  </si>
  <si>
    <t>LimType</t>
  </si>
  <si>
    <t>TimeSlice</t>
  </si>
  <si>
    <t>~TFM_INS</t>
  </si>
  <si>
    <t>Trans - Insert</t>
  </si>
  <si>
    <t>NCAP for new vehicles according to actual sales in 2020</t>
  </si>
  <si>
    <t>TRA Heavy Goods Truck: Battery Electric Vehicle - New</t>
  </si>
  <si>
    <t>T-HGT-BEV_ELC81</t>
  </si>
  <si>
    <t>TRA Heavy Goods Truck: LNG ICE - New</t>
  </si>
  <si>
    <t>T-HGT-ICE_LNG81</t>
  </si>
  <si>
    <t>TRA Heavy Goods Truck: BioCNG and CNG HEV - New</t>
  </si>
  <si>
    <t>T-HGT-HEV_NGB81</t>
  </si>
  <si>
    <t>TRA Heavy Goods Truck: BioCNG and CNG ICE - New</t>
  </si>
  <si>
    <t>T-HGT-ICE_NGB81</t>
  </si>
  <si>
    <t>TRA Heavy Goods Truck: Hydrogen FCV - New</t>
  </si>
  <si>
    <t>T-HGT-FCV_HYD81</t>
  </si>
  <si>
    <t>TRA Heavy Goods Truck: Diesel HEV - New</t>
  </si>
  <si>
    <t>T-HGT-HEV_DST81</t>
  </si>
  <si>
    <t>TRA Heavy Goods Truck: Diesel ICE - New</t>
  </si>
  <si>
    <t>T-HGT-ICE_DST81</t>
  </si>
  <si>
    <t> Heavy Goods Trucks</t>
  </si>
  <si>
    <t>TRA Medium Goods Truck: Battery Electric Vehicle - New</t>
  </si>
  <si>
    <t>T-MGT-BEV_ELC71</t>
  </si>
  <si>
    <t>TRA Medium Goods Truck: LNG ICE - New</t>
  </si>
  <si>
    <t>T-MGT-ICE_LNG71</t>
  </si>
  <si>
    <t>TRA Medium Goods Truck: BioCNG and CNG HEV - New</t>
  </si>
  <si>
    <t>T-MGT-HEV_NGB71</t>
  </si>
  <si>
    <t>TRA Medium Goods Truck: BioCNG and CNG ICE - New</t>
  </si>
  <si>
    <t>T-MGT-ICE_NGB71</t>
  </si>
  <si>
    <t>TRA Medium Goods Truck: Hydrogen FCV - New</t>
  </si>
  <si>
    <t>T-MGT-FCV_HYD71</t>
  </si>
  <si>
    <t>TRA Medium Goods Truck: Diesel HEV - New</t>
  </si>
  <si>
    <t>T-MGT-HEV_DST71</t>
  </si>
  <si>
    <t>TRA Medium Goods Truck: Diesel ICE - New</t>
  </si>
  <si>
    <t>T-MGT-ICE_DST71</t>
  </si>
  <si>
    <t> Medium Goods Trucks</t>
  </si>
  <si>
    <t>TRA Light Goods Truck: Battery Electric Vehicle - New</t>
  </si>
  <si>
    <t>T-LGT-BEV_ELC61</t>
  </si>
  <si>
    <t>TRA Light Goods Truck: Fuel Cell Vehicle - New</t>
  </si>
  <si>
    <t>T-LGT-FCV_HYD61</t>
  </si>
  <si>
    <t>TRA Light Goods Truck: BioCNG and CNG PHEV - New</t>
  </si>
  <si>
    <t>T-LGT-PHEV_NGB61</t>
  </si>
  <si>
    <t>TRA Light Goods Truck: BioCNG and CNG ICE - New</t>
  </si>
  <si>
    <t>T-LGT-ICE_NGB61</t>
  </si>
  <si>
    <t>TRA Light Goods Truck: Diesel Plug in Hybrid - New</t>
  </si>
  <si>
    <t>T-LGT-PHEV_DST61</t>
  </si>
  <si>
    <t>TRA Light Goods Truck: Diesel HEV - New</t>
  </si>
  <si>
    <t>T-LGT-HEV_DST61</t>
  </si>
  <si>
    <t>TRA Light Goods Truck: Diesel ICE - New</t>
  </si>
  <si>
    <t>T-LGT-ICE_DST61</t>
  </si>
  <si>
    <t> Light Goods Trucks</t>
  </si>
  <si>
    <t>Freights</t>
  </si>
  <si>
    <t>TRA Heavy Passenger Train: Diesel - New</t>
  </si>
  <si>
    <t>T-HPT-ICE_DST51</t>
  </si>
  <si>
    <t>TRA Heavy Passenger Train: Electric - New</t>
  </si>
  <si>
    <t>T-HPT-BEV_ELC51</t>
  </si>
  <si>
    <t>TRA Light Passenger Train: Electric - New</t>
  </si>
  <si>
    <t>T-LPT-BEV_ELC51</t>
  </si>
  <si>
    <t> Passenger Train</t>
  </si>
  <si>
    <t>TRA BUS: Fuel Cell Vehicles - New</t>
  </si>
  <si>
    <t>T-BUS-FCV_HYD41</t>
  </si>
  <si>
    <t>TRA BUS: BEV - New</t>
  </si>
  <si>
    <t>T-BUS-BEV_ELC41</t>
  </si>
  <si>
    <t>TRA BUS: BioCNG and CNG ICEs - New</t>
  </si>
  <si>
    <t>T-BUS-ICE_NGB41</t>
  </si>
  <si>
    <t>TRA BUS: Biodiesel ICEs - New</t>
  </si>
  <si>
    <t>T-BUS-ICE_B10041</t>
  </si>
  <si>
    <t>TRA BUS: Diesel ICEs - New</t>
  </si>
  <si>
    <t>T-BUS-ICE_DST41</t>
  </si>
  <si>
    <t> Buses</t>
  </si>
  <si>
    <t>TRA Taxis: Fuel cell vehicles - New</t>
  </si>
  <si>
    <t>T-TAX-FCV_HYD31</t>
  </si>
  <si>
    <t>TRA Taxis: Hydrogen ICEs - New</t>
  </si>
  <si>
    <t>T-TAX-ICE_HYD31</t>
  </si>
  <si>
    <t>TRA Taxis: BEV 250 mile (400 km) all-electric range - New</t>
  </si>
  <si>
    <t>T-TAX-BEV250_ELC31</t>
  </si>
  <si>
    <t>TRA Taxis: BEV 150 mile (240 km) all-electric range - New</t>
  </si>
  <si>
    <t>T-TAX-BEV150_ELC31</t>
  </si>
  <si>
    <t>TRA Taxis: BEV 100 mile (160 km) all-electric range - New</t>
  </si>
  <si>
    <t>T-TAX-BEV100_ELC31</t>
  </si>
  <si>
    <t>TRA Taxis: Diesel PHEV, 40-mile all-electric range - New</t>
  </si>
  <si>
    <t>T-TAX-PHEV40_DST31</t>
  </si>
  <si>
    <t>TRA Taxis: Diesel PHEV, 20-mile all-electric range - New</t>
  </si>
  <si>
    <t>T-TAX-PHEV20_DST31</t>
  </si>
  <si>
    <t>TRA Taxis: Diesel PHEV, 10-mile all-electric range - New</t>
  </si>
  <si>
    <t>T-TAX-PHEV10_DST31</t>
  </si>
  <si>
    <t>TRA Taxis: Gasoline PHEV, 40-mile all-electric range - New</t>
  </si>
  <si>
    <t>T-TAX-PHEV40_GSL31</t>
  </si>
  <si>
    <t>TRA Taxis: Gasoline PHEV, 20-mile all-electric range - New</t>
  </si>
  <si>
    <t>T-TAX-PHEV20_GSL31</t>
  </si>
  <si>
    <t>TRA Taxis: Gasoline PHEV, 10-mile all-electric range - New</t>
  </si>
  <si>
    <t>T-TAX-PHEV10_GSL31</t>
  </si>
  <si>
    <t>TRA Taxis: Diesel HEV - New</t>
  </si>
  <si>
    <t>T-TAX-HEV_DST31</t>
  </si>
  <si>
    <t>TRA Taxis: Gasoline HEVs - New</t>
  </si>
  <si>
    <t>T-TAX-HEV_GSL31</t>
  </si>
  <si>
    <t>TRA Taxis: Biodiesel ICEs - New</t>
  </si>
  <si>
    <t>T-TAX-ICE_B10031</t>
  </si>
  <si>
    <t>TRA Taxis: Flex fuel ICEs - New</t>
  </si>
  <si>
    <t>T-TAX-ICE_E8531</t>
  </si>
  <si>
    <t>TRA Taxis: BioCNG and CNG ICEs - New</t>
  </si>
  <si>
    <t>T-TAX-ICE_NGB31</t>
  </si>
  <si>
    <t>TRA Taxis: Dual fuel ICEs (CNG/BCNG &amp; Gasoline) - New</t>
  </si>
  <si>
    <t>T-TAX-ICE_DF31</t>
  </si>
  <si>
    <t>TRA Taxis: Diesel ICEs - New</t>
  </si>
  <si>
    <t>T-TAX-ICE_DST31</t>
  </si>
  <si>
    <t>TRA Taxis:  Gasoline ICEs - New</t>
  </si>
  <si>
    <t>T-TAX-ICE_GSL31</t>
  </si>
  <si>
    <t> Taxis</t>
  </si>
  <si>
    <t>TRA Cars: Fuel cell vehicles - New</t>
  </si>
  <si>
    <t>T-CAR-FCV_HYD21</t>
  </si>
  <si>
    <t>TRA Cars: Hydrogen ICEs - New</t>
  </si>
  <si>
    <t>T-CAR-ICE_HYD21</t>
  </si>
  <si>
    <t>TRA Cars: BEV 250 mile (400 km) all-electric range - New</t>
  </si>
  <si>
    <t>T-CAR-BEV250_ELC21</t>
  </si>
  <si>
    <t>TRA Cars: BEV 150 mile (240 km) all-electric range - New</t>
  </si>
  <si>
    <t>T-CAR-BEV150_ELC21</t>
  </si>
  <si>
    <t>TRA Cars: BEV 100 mile (160 km) all-electric range - New</t>
  </si>
  <si>
    <t>T-CAR-BEV100_ELC21</t>
  </si>
  <si>
    <t>TRA Cars: Diesel PHEV, 40-mile all-electric range - New</t>
  </si>
  <si>
    <t>T-CAR-PHEV40_DST21</t>
  </si>
  <si>
    <t>TRA Cars: Diesel PHEV, 20-mile all-electric range - New</t>
  </si>
  <si>
    <t>T-CAR-PHEV20_DST21</t>
  </si>
  <si>
    <t>TRA Cars: Diesel PHEV, 10-mile all-electric range - New</t>
  </si>
  <si>
    <t>T-CAR-PHEV10_DST21</t>
  </si>
  <si>
    <t>TRA Cars: Gasoline PHEV, 40-mile all-electric range - New</t>
  </si>
  <si>
    <t>T-CAR-PHEV40_GSL21</t>
  </si>
  <si>
    <t>TRA Cars: Gasoline PHEV, 20-mile all-electric range - New</t>
  </si>
  <si>
    <t>T-CAR-PHEV20_GSL21</t>
  </si>
  <si>
    <t>TRA Cars: Gasoline PHEV, 10-mile all-electric range - New</t>
  </si>
  <si>
    <t>T-CAR-PHEV10_GSL21</t>
  </si>
  <si>
    <t>TRA Cars: Diesel HEVs - New</t>
  </si>
  <si>
    <t>T-CAR-HEV_DST21</t>
  </si>
  <si>
    <t>TRA Cars: Gasoline HEVs - New</t>
  </si>
  <si>
    <t>T-CAR-HEV_GSL21</t>
  </si>
  <si>
    <t>TRA Cars: Biodiesel ICEs - New</t>
  </si>
  <si>
    <t>T-CAR-ICE_B10021</t>
  </si>
  <si>
    <t>TRA Cars: Flex fuel ICEs - New</t>
  </si>
  <si>
    <t>T-CAR-ICE_E8521</t>
  </si>
  <si>
    <t>TRA Cars: BioCNG and CNG ICEs - New</t>
  </si>
  <si>
    <t>T-CAR-ICE_NGB21</t>
  </si>
  <si>
    <t>TRA Cars: Dual fuel ICEs (CNG/BCNG &amp; Gasoline) - New</t>
  </si>
  <si>
    <t>T-CAR-ICE_DF21</t>
  </si>
  <si>
    <t>TRA Cars: Diesel ICEs - New</t>
  </si>
  <si>
    <t>T-CAR-ICE_DST21</t>
  </si>
  <si>
    <t>TRA Cars: Gasoline ICEs - New</t>
  </si>
  <si>
    <t>T-CAR-ICE_GSL21</t>
  </si>
  <si>
    <t>Private cars</t>
  </si>
  <si>
    <t>TRA Motorcycles: Electric - New</t>
  </si>
  <si>
    <t>T-MOT-EV_ELC01</t>
  </si>
  <si>
    <t>TRA Motorcycles: Gasoline ICEs - New</t>
  </si>
  <si>
    <t>T-MOT-ICE_GSL01</t>
  </si>
  <si>
    <t>Two-wheelers</t>
  </si>
  <si>
    <t>Passenger</t>
  </si>
  <si>
    <t>Description</t>
  </si>
  <si>
    <t>End-use technologies</t>
  </si>
  <si>
    <t>Vehicle type (New technologies)</t>
  </si>
  <si>
    <r>
      <t xml:space="preserve">Source: </t>
    </r>
    <r>
      <rPr>
        <sz val="11"/>
        <color theme="1"/>
        <rFont val="Calibri"/>
        <family val="2"/>
        <scheme val="minor"/>
      </rPr>
      <t>CSO, Table: EY001</t>
    </r>
  </si>
  <si>
    <t>Pop. (share)</t>
  </si>
  <si>
    <t>Population</t>
  </si>
  <si>
    <t>Estimated regional population in 2018</t>
  </si>
  <si>
    <t>Total</t>
  </si>
  <si>
    <t>Diesel/Gas</t>
  </si>
  <si>
    <t>Electric</t>
  </si>
  <si>
    <t>Gas</t>
  </si>
  <si>
    <t>Diesel</t>
  </si>
  <si>
    <t>Engine Type</t>
  </si>
  <si>
    <t>Rank</t>
  </si>
  <si>
    <t>Heavy Commercial Vehicles By Engine Type</t>
  </si>
  <si>
    <t>Diesel/Plug-In Electric Hybrid</t>
  </si>
  <si>
    <t>Petrol Electric</t>
  </si>
  <si>
    <t>Petrol/Plug-In Electric Hybrid</t>
  </si>
  <si>
    <t>Diesel/Electric</t>
  </si>
  <si>
    <t>Petrol</t>
  </si>
  <si>
    <t>Light Commercial Vehicles By Engine Type</t>
  </si>
  <si>
    <t>Passenger Cars By Engine Type</t>
  </si>
  <si>
    <t>Results based on search parameters: Year: 2020</t>
  </si>
  <si>
    <t>https://stats.beepbeep.ie/motorstats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</si>
  <si>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</si>
  <si>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</si>
  <si>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</si>
  <si>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</si>
  <si>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</si>
  <si>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</si>
  <si>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</si>
  <si>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</si>
  <si>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</si>
  <si>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</si>
  <si>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</si>
  <si>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</si>
  <si>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Scenario</t>
  </si>
  <si>
    <t>Vahid Aryanpur (UCC, vahid.aryanpur@ucc.ie)</t>
  </si>
  <si>
    <t>Olexandr Balyk (UCC, olexandr.balyk@ucc.ie)</t>
  </si>
  <si>
    <t>All sectors</t>
  </si>
  <si>
    <t>Impose historical bounds on emissions, car sales, fuel consumption, etc.</t>
  </si>
  <si>
    <t>Hannah Daly (UCC, h.daly@ucc.ie)</t>
  </si>
  <si>
    <t>Public Thermal Power Plants (Input)</t>
  </si>
  <si>
    <t>Combined Heat and Power Plants (Input)</t>
  </si>
  <si>
    <t>Pumped Storage Consumption (Input)</t>
  </si>
  <si>
    <t>Briquetting Plants (Input)</t>
  </si>
  <si>
    <t>Oil Refineries &amp; other energy sector (Input)</t>
  </si>
  <si>
    <t>Public Thermal Power Plants (Output)</t>
  </si>
  <si>
    <t>Combined Heat and Power Plants (Output)</t>
  </si>
  <si>
    <t>Pumped Storage Generation (Output)</t>
  </si>
  <si>
    <t>Briquetting Plants (Output)</t>
  </si>
  <si>
    <t>Oil Refineries &amp; other energy sector (Output)</t>
  </si>
  <si>
    <t>Electricity Exchange &amp; Transfers</t>
  </si>
  <si>
    <t>Heat Exchange &amp; Transfers</t>
  </si>
  <si>
    <t>Other Exchange &amp; Transfers</t>
  </si>
  <si>
    <t>*Industry &amp; Services sub-sectoral breakdown is based on the CSO Business Energy Use (BEU) survey results for 2019.</t>
  </si>
  <si>
    <t>Last Updated : 1st September 2022</t>
  </si>
  <si>
    <t>2020 provisional data based on 2019 breakdown</t>
  </si>
  <si>
    <t>2019 data</t>
  </si>
  <si>
    <t>*Industry &amp; Services sub-sectoral breakdown is based on the BEUS 2018.</t>
  </si>
  <si>
    <t xml:space="preserve">2021                        Units = ktoe
</t>
  </si>
  <si>
    <t xml:space="preserve">*The industry &amp; services sub-sectoral breakdown is substantially informed by the latest CSO Business Energy Use Survey data for 2019. </t>
  </si>
  <si>
    <t>2021 provisional data</t>
  </si>
  <si>
    <t>2021 provisional data based on 2019 breakdown</t>
  </si>
  <si>
    <t>2020 data</t>
  </si>
  <si>
    <t>FT-RSDCOA</t>
  </si>
  <si>
    <t>FT-RSDELC</t>
  </si>
  <si>
    <t>FT-RSDGAS</t>
  </si>
  <si>
    <t>FT-RSDLPG</t>
  </si>
  <si>
    <t>FT-RSDSOL</t>
  </si>
  <si>
    <t>FT-RSDWOO</t>
  </si>
  <si>
    <t>FT-RSDKER</t>
  </si>
  <si>
    <t>FT-RSDPEA</t>
  </si>
  <si>
    <t>FT-RSDBDL</t>
  </si>
  <si>
    <t>FT-RSDETH</t>
  </si>
  <si>
    <t>FT-RSDHET</t>
  </si>
  <si>
    <t>*</t>
  </si>
  <si>
    <t>FT-PWRHFO</t>
  </si>
  <si>
    <t>FT-PWRDIS</t>
  </si>
  <si>
    <t>~UC_Sets: T_S:</t>
  </si>
  <si>
    <t>~UC_T</t>
  </si>
  <si>
    <t>UC_N</t>
  </si>
  <si>
    <t>UC_RHSRTS</t>
  </si>
  <si>
    <t>UC_Desc</t>
  </si>
  <si>
    <t>*Units</t>
  </si>
  <si>
    <t>UC_CAP</t>
  </si>
  <si>
    <t>P*WIN*ON*</t>
  </si>
  <si>
    <t>*GW</t>
  </si>
  <si>
    <t>UC_PWR_PV_Historic</t>
  </si>
  <si>
    <t>Historic Capacity of PV</t>
  </si>
  <si>
    <t>Historic Capacity of Wind Onshore</t>
  </si>
  <si>
    <t>P*SOL*PV*</t>
  </si>
  <si>
    <t>UC - Each Region/All Periods</t>
  </si>
  <si>
    <t>Cset_CN</t>
  </si>
  <si>
    <t>Cset_Set</t>
  </si>
  <si>
    <t>UC_COMNET</t>
  </si>
  <si>
    <t>UC_FLO</t>
  </si>
  <si>
    <t>*kt</t>
  </si>
  <si>
    <t>UC - All Regions/Each Period</t>
  </si>
  <si>
    <t>UC_RHSTS</t>
  </si>
  <si>
    <t>UC_desc</t>
  </si>
  <si>
    <t>Value</t>
  </si>
  <si>
    <t>T-A*INT*,T-NAV*</t>
  </si>
  <si>
    <t>ENV</t>
  </si>
  <si>
    <t>Other_indexes</t>
  </si>
  <si>
    <t>LO</t>
  </si>
  <si>
    <t>UC_IRE</t>
  </si>
  <si>
    <t>*Pja</t>
  </si>
  <si>
    <t>Historic electricity import</t>
  </si>
  <si>
    <t>Historic electricity export</t>
  </si>
  <si>
    <t>Pset_Set</t>
  </si>
  <si>
    <t>ELCC</t>
  </si>
  <si>
    <t>IRE</t>
  </si>
  <si>
    <t>IMPELC*</t>
  </si>
  <si>
    <t>EXPELC*</t>
  </si>
  <si>
    <t>imp</t>
  </si>
  <si>
    <t>exp</t>
  </si>
  <si>
    <t>UC_COMPRD</t>
  </si>
  <si>
    <t>BIOGAS*G</t>
  </si>
  <si>
    <t>UP</t>
  </si>
  <si>
    <t>Historic production of biogas</t>
  </si>
  <si>
    <t>UC_Historic_BIOGAS-Production</t>
  </si>
  <si>
    <t>UC_Historic_ELC-Export</t>
  </si>
  <si>
    <t>UC_Historic_ELC-Import</t>
  </si>
  <si>
    <t>FT-AGRELC</t>
  </si>
  <si>
    <t>FT-TRAELC</t>
  </si>
  <si>
    <t>FT-INDELC</t>
  </si>
  <si>
    <t>TRAELC</t>
  </si>
  <si>
    <t>Historic electricity consumption in TRA - Multi</t>
  </si>
  <si>
    <t>FT-TRABDL</t>
  </si>
  <si>
    <t>FT-TRADST</t>
  </si>
  <si>
    <t>FT-TRAETH</t>
  </si>
  <si>
    <t>FT-TRAGSL</t>
  </si>
  <si>
    <t>FT-TRAKER</t>
  </si>
  <si>
    <t>TRABDL</t>
  </si>
  <si>
    <t>TRADST</t>
  </si>
  <si>
    <t>TRAETH</t>
  </si>
  <si>
    <t>TRAGSL</t>
  </si>
  <si>
    <t>TRAKER</t>
  </si>
  <si>
    <t>Historic jet kerosene consumption in TRA - Multi</t>
  </si>
  <si>
    <t>Historic gasoline consumption in TRA - Multi</t>
  </si>
  <si>
    <t>Historic ethanol consumption in TRA - Multi</t>
  </si>
  <si>
    <t>Historic biodiesel consumption in TRA - Multi</t>
  </si>
  <si>
    <t>Historic diesel consumption in TRA - Multi</t>
  </si>
  <si>
    <t>FT-SRVAHT</t>
  </si>
  <si>
    <t>2022 Units</t>
  </si>
  <si>
    <t>2021 Units</t>
  </si>
  <si>
    <t>% Change</t>
  </si>
  <si>
    <t>2022 % Share</t>
  </si>
  <si>
    <t>2021 % Share</t>
  </si>
  <si>
    <t>Petrol Electric (Hybrid)</t>
  </si>
  <si>
    <t>Diesel Electric (Hybrid)</t>
  </si>
  <si>
    <t>Petrol &amp; Gas</t>
  </si>
  <si>
    <t>-</t>
  </si>
  <si>
    <t>Results based on search parameters:</t>
  </si>
  <si>
    <t>Year to date. Exported on 7th October 2022</t>
  </si>
  <si>
    <t>Hydrogen</t>
  </si>
  <si>
    <t>NCAP for new vehicles according to actual sales in 2021</t>
  </si>
  <si>
    <t>NCAP for new vehicles according to actual sales in 2019</t>
  </si>
  <si>
    <t>T-CAR*, T-LGT*, T-HGT*</t>
  </si>
  <si>
    <t xml:space="preserve">2022                        Units = ktoe
</t>
  </si>
  <si>
    <t>*Industry &amp; Services sub-sectoral breakdown is based on the BEUS 2021.</t>
  </si>
  <si>
    <t>Last Updated : 16th August 2023</t>
  </si>
  <si>
    <t>2022 provisional data</t>
  </si>
  <si>
    <t>2022 provisional data based on 2021 breakdown</t>
  </si>
  <si>
    <t>2021 data</t>
  </si>
  <si>
    <t>IE,National</t>
  </si>
  <si>
    <t>STATISTIC Label</t>
  </si>
  <si>
    <t>Taxation Class</t>
  </si>
  <si>
    <t>Type of Fuel</t>
  </si>
  <si>
    <t>UNIT</t>
  </si>
  <si>
    <t>VALUE</t>
  </si>
  <si>
    <t>New and Secondhand Vehicles</t>
  </si>
  <si>
    <t>2018</t>
  </si>
  <si>
    <t>New Private Cars</t>
  </si>
  <si>
    <t>Number</t>
  </si>
  <si>
    <t>Other fuel types</t>
  </si>
  <si>
    <t>Hybrid</t>
  </si>
  <si>
    <t>2019</t>
  </si>
  <si>
    <t>2020</t>
  </si>
  <si>
    <t>2021</t>
  </si>
  <si>
    <t>2022</t>
  </si>
  <si>
    <t>Source: CSO</t>
  </si>
  <si>
    <t>NCAP for new vehicles according to actual sales in 2022</t>
  </si>
  <si>
    <t>Provisional</t>
  </si>
  <si>
    <t>NCAP for new vehicles according to actual sales in 2023</t>
  </si>
  <si>
    <t>Statistic Label</t>
  </si>
  <si>
    <t>Goods Vehicle Make</t>
  </si>
  <si>
    <t>Unladen Weight kg</t>
  </si>
  <si>
    <t>Licensing Authority</t>
  </si>
  <si>
    <t>New Goods Vehicles</t>
  </si>
  <si>
    <t>All makes</t>
  </si>
  <si>
    <t>All unladen weight size groups per kg</t>
  </si>
  <si>
    <t>All licensing authorities</t>
  </si>
  <si>
    <t>Up to 812 kgs</t>
  </si>
  <si>
    <t>813 to 1016 kgs</t>
  </si>
  <si>
    <t>1017 to 1269 kgs</t>
  </si>
  <si>
    <t>1270 to 1524 kgs</t>
  </si>
  <si>
    <t>1525 to 2032 kgs</t>
  </si>
  <si>
    <t>2033 to 4064 kgs</t>
  </si>
  <si>
    <t>4065 to 8128 kgs</t>
  </si>
  <si>
    <t>8129 kgs and over</t>
  </si>
  <si>
    <t>TOTCO2</t>
  </si>
  <si>
    <t>deact~TFM_INS-TS</t>
  </si>
  <si>
    <t>Calibration margin</t>
  </si>
  <si>
    <t>deact~UC_T</t>
  </si>
  <si>
    <t>FT-RSDBGS</t>
  </si>
  <si>
    <t>FT-TRABJK</t>
  </si>
  <si>
    <t>FT-TRACNG</t>
  </si>
  <si>
    <t>FT-TRABNG</t>
  </si>
  <si>
    <t>FT-TRALNG</t>
  </si>
  <si>
    <t>FT-AGRDST</t>
  </si>
  <si>
    <t>Bakytzhan Suleimenov (UCC, bsuleimenov@ucc.ie)</t>
  </si>
  <si>
    <t>Results based on search parameters: Year: 2023; Month From: January; Month To: June; Comparison Year: 2024; Registration Type: Total New Registrations;</t>
  </si>
  <si>
    <t>Year to date. Exported on 25th July 2024</t>
  </si>
  <si>
    <t>6 months</t>
  </si>
  <si>
    <t>7 months</t>
  </si>
  <si>
    <t>total (Actual)</t>
  </si>
  <si>
    <t>total (estimated)</t>
  </si>
  <si>
    <t>2024 Units</t>
  </si>
  <si>
    <t>2023 Units</t>
  </si>
  <si>
    <t>proportion</t>
  </si>
  <si>
    <t>NCAP for new vehicles according to actual sales in 2024</t>
  </si>
  <si>
    <t>Jan_Jun</t>
  </si>
  <si>
    <t>FT-INDCOA</t>
  </si>
  <si>
    <t>FT-INDPEA</t>
  </si>
  <si>
    <t>FT-INDOIL</t>
  </si>
  <si>
    <t>FT-INDCOK</t>
  </si>
  <si>
    <t>FT-INDGAS</t>
  </si>
  <si>
    <t>FT-INDBGS</t>
  </si>
  <si>
    <t>FT-INDBIO</t>
  </si>
  <si>
    <t>FT-INDRWS</t>
  </si>
  <si>
    <t>FT-INDNWS</t>
  </si>
  <si>
    <t>FT-INDH2G</t>
  </si>
  <si>
    <t>FT-INDH2L</t>
  </si>
  <si>
    <t>FT-INDWOO</t>
  </si>
  <si>
    <t>FT-INDPEA,FT-INDWOO</t>
  </si>
  <si>
    <t>*2018</t>
  </si>
  <si>
    <t>UC_NCAP</t>
  </si>
  <si>
    <t>UC_RHSTS~0</t>
  </si>
  <si>
    <t>Minimal share of BEV sales</t>
  </si>
  <si>
    <t>up</t>
  </si>
  <si>
    <t>T-CAR-BEV*</t>
  </si>
  <si>
    <t>T-CAR*,-T-CAR-BEV*</t>
  </si>
  <si>
    <t>*UC_PWR_WON_Historic</t>
  </si>
  <si>
    <t>*="~UC_Sets: R_E: IE"</t>
  </si>
  <si>
    <t>*~UC_Sets: T_E:</t>
  </si>
  <si>
    <t>*=IF(RIGHT(D134,1)&lt;&gt;" ","~UC_T","")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</si>
</sst>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;[Red]\-#,##0.0"/>
    <numFmt numFmtId="166" formatCode="0.0%"/>
    <numFmt numFmtId="167" formatCode="dd/mm/yyyy;@"/>
    <numFmt numFmtId="168" formatCode="\Te\x\t"/>
    <numFmt numFmtId="169" formatCode="0.0"/>
    <numFmt numFmtId="170" formatCode="_-* #,##0_-;\-* #,##0_-;_-* &quot;-&quot;??_-;_-@_-"/>
    <numFmt numFmtId="171" formatCode="0.000"/>
    <numFmt numFmtId="172" formatCode="&quot;$&quot;#,##0_);\(&quot;$&quot;#,##0\)"/>
    <numFmt numFmtId="173" formatCode="_-&quot;$&quot;* #,##0.00_-;\-&quot;$&quot;* #,##0.00_-;_-&quot;$&quot;* &quot;-&quot;??_-;_-@_-"/>
    <numFmt numFmtId="174" formatCode="_([$€]* #,##0.00_);_([$€]* \(#,##0.00\);_([$€]* &quot;-&quot;??_);_(@_)"/>
    <numFmt numFmtId="175" formatCode="_([$€-2]* #,##0.00_);_([$€-2]* \(#,##0.00\);_([$€-2]* &quot;-&quot;??_)"/>
    <numFmt numFmtId="176" formatCode="General_)"/>
    <numFmt numFmtId="177" formatCode="_(&quot;$&quot;* #,##0.00_);_(&quot;$&quot;* \(#,##0.00\);_(&quot;$&quot;* &quot;-&quot;??_);_(@_)"/>
    <numFmt numFmtId="178" formatCode="_-[$€]* #,##0.00_-;\-[$€]* #,##0.00_-;_-[$€]* &quot;-&quot;??_-;_-@_-"/>
    <numFmt numFmtId="179" formatCode="_-[$€-2]\ * #,##0.00_-;\-[$€-2]\ * #,##0.00_-;_-[$€-2]\ * &quot;-&quot;??_-"/>
    <numFmt numFmtId="180" formatCode="_-* #,##0.00\ _€_-;\-* #,##0.00\ _€_-;_-* &quot;-&quot;??\ _€_-;_-@_-"/>
    <numFmt numFmtId="181" formatCode="_-* #,##0.00\ &quot;€&quot;_-;\-* #,##0.00\ &quot;€&quot;_-;_-* &quot;-&quot;??\ &quot;€&quot;_-;_-@_-"/>
    <numFmt numFmtId="182" formatCode="_-&quot;€&quot;\ * #,##0.00_-;\-&quot;€&quot;\ * #,##0.00_-;_-&quot;€&quot;\ * &quot;-&quot;??_-;_-@_-"/>
    <numFmt numFmtId="183" formatCode="_-[$€-2]* #,##0.00_-;\-[$€-2]* #,##0.00_-;_-[$€-2]* &quot;-&quot;??_-"/>
  </numFmts>
  <fonts count="1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Myriad Pro"/>
      <family val="2"/>
    </font>
    <font>
      <b/>
      <sz val="10"/>
      <name val="Myriad Pro"/>
      <family val="2"/>
    </font>
    <font>
      <sz val="10"/>
      <name val="Myriad Pro"/>
      <family val="2"/>
    </font>
    <font>
      <b/>
      <sz val="18"/>
      <color rgb="FFFF0000"/>
      <name val="Myriad Pro"/>
      <family val="2"/>
    </font>
    <font>
      <sz val="10"/>
      <color rgb="FFFF0000"/>
      <name val="Myriad Pro"/>
      <family val="2"/>
    </font>
    <font>
      <b/>
      <sz val="10"/>
      <color rgb="FFFF0000"/>
      <name val="Myriad Pro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6"/>
      <color theme="1"/>
      <name val="Calibri"/>
      <family val="2"/>
      <scheme val="minor"/>
    </font>
    <font>
      <b/>
      <sz val="8"/>
      <color indexed="81"/>
      <name val="Tahoma"/>
      <family val="2"/>
    </font>
    <font>
      <b/>
      <sz val="10"/>
      <color rgb="FF000000"/>
      <name val="Arial"/>
      <family val="2"/>
    </font>
    <font>
      <b/>
      <sz val="1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24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MS Sans Serif"/>
      <family val="2"/>
    </font>
    <font>
      <sz val="8"/>
      <name val="Arial"/>
      <family val="2"/>
    </font>
    <font>
      <sz val="11"/>
      <color rgb="FFFF0000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B050"/>
      <name val="Calibri"/>
      <family val="2"/>
      <scheme val="minor"/>
    </font>
    <font>
      <sz val="10"/>
      <name val="Arial"/>
    </font>
    <font>
      <sz val="9"/>
      <name val="Times New Roman"/>
      <family val="1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9"/>
      <color indexed="81"/>
      <name val="Tahoma"/>
      <family val="2"/>
    </font>
    <font>
      <sz val="9"/>
      <color rgb="FF202124"/>
      <name val="Arial"/>
      <family val="2"/>
    </font>
    <font>
      <b/>
      <sz val="9"/>
      <color indexed="81"/>
      <name val="Tahoma"/>
      <family val="2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0"/>
      <color theme="1"/>
      <name val="Arial"/>
      <family val="2"/>
    </font>
    <font>
      <sz val="9"/>
      <name val="Geneva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sz val="11"/>
      <color indexed="19"/>
      <name val="Calibri"/>
      <family val="2"/>
    </font>
    <font>
      <sz val="8"/>
      <name val="Helv"/>
    </font>
    <font>
      <sz val="10"/>
      <name val="Courier"/>
      <family val="3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u/>
      <sz val="12"/>
      <color indexed="20"/>
      <name val="宋体"/>
      <charset val="134"/>
    </font>
    <font>
      <sz val="11"/>
      <name val="Arial"/>
      <family val="2"/>
    </font>
    <font>
      <b/>
      <sz val="11"/>
      <color indexed="52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color indexed="60"/>
      <name val="Calibri"/>
      <family val="2"/>
      <charset val="161"/>
    </font>
    <font>
      <sz val="9"/>
      <color indexed="8"/>
      <name val="Times New Roman"/>
      <family val="1"/>
    </font>
    <font>
      <b/>
      <sz val="9"/>
      <name val="Times New Roman"/>
      <family val="1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u/>
      <sz val="10"/>
      <color indexed="12"/>
      <name val="Arial"/>
      <family val="2"/>
    </font>
    <font>
      <b/>
      <sz val="12"/>
      <name val="Times New Roman"/>
      <family val="1"/>
    </font>
    <font>
      <sz val="12"/>
      <color indexed="8"/>
      <name val="Times New Roman"/>
      <family val="1"/>
    </font>
    <font>
      <sz val="10"/>
      <name val="Arial Cyr"/>
      <charset val="204"/>
    </font>
    <font>
      <sz val="10"/>
      <color indexed="8"/>
      <name val="Arial"/>
      <family val="2"/>
    </font>
    <font>
      <b/>
      <sz val="12"/>
      <color indexed="8"/>
      <name val="Times New Roman"/>
      <family val="1"/>
    </font>
    <font>
      <sz val="10"/>
      <name val="Times New Roman"/>
      <family val="1"/>
    </font>
    <font>
      <u/>
      <sz val="12"/>
      <color indexed="20"/>
      <name val="??"/>
      <charset val="134"/>
    </font>
    <font>
      <sz val="10"/>
      <name val="Myriad Pro"/>
    </font>
    <font>
      <sz val="10"/>
      <name val="Arial"/>
      <family val="2"/>
      <charset val="161"/>
    </font>
    <font>
      <sz val="10"/>
      <color indexed="72"/>
      <name val="MS Sans Serif"/>
      <family val="2"/>
    </font>
    <font>
      <u/>
      <sz val="8"/>
      <color indexed="12"/>
      <name val="Arial"/>
      <family val="2"/>
    </font>
    <font>
      <sz val="11"/>
      <color rgb="FF006100"/>
      <name val="Calibri"/>
      <family val="3"/>
      <charset val="128"/>
      <scheme val="minor"/>
    </font>
    <font>
      <sz val="11"/>
      <color indexed="58"/>
      <name val="Calibri"/>
      <family val="3"/>
      <charset val="128"/>
      <scheme val="minor"/>
    </font>
    <font>
      <sz val="11"/>
      <color rgb="FF3F3F76"/>
      <name val="Calibri"/>
      <family val="3"/>
      <charset val="128"/>
      <scheme val="minor"/>
    </font>
    <font>
      <sz val="11"/>
      <color rgb="FF9C6500"/>
      <name val="Calibri"/>
      <family val="2"/>
      <scheme val="minor"/>
    </font>
    <font>
      <sz val="11"/>
      <color rgb="FF9C6500"/>
      <name val="Calibri"/>
      <family val="2"/>
      <charset val="161"/>
      <scheme val="minor"/>
    </font>
    <font>
      <sz val="11"/>
      <color theme="1"/>
      <name val="Calibri"/>
      <family val="3"/>
      <charset val="128"/>
      <scheme val="minor"/>
    </font>
  </fonts>
  <fills count="8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1F497D"/>
        <bgColor rgb="FF000000"/>
      </patternFill>
    </fill>
    <fill>
      <patternFill patternType="solid">
        <fgColor rgb="FFCCFFC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</fills>
  <borders count="19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rgb="FFFFFFFF"/>
      </top>
      <bottom style="medium">
        <color rgb="FFFFFFFF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/>
      <bottom/>
      <diagonal/>
    </border>
    <border>
      <left/>
      <right/>
      <top style="thin">
        <color rgb="FFFFFFFF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</borders>
  <cellStyleXfs count="35212">
    <xf numFmtId="0" fontId="0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" fillId="0" borderId="0"/>
    <xf numFmtId="0" fontId="29" fillId="0" borderId="0"/>
    <xf numFmtId="0" fontId="30" fillId="0" borderId="0"/>
    <xf numFmtId="0" fontId="33" fillId="0" borderId="0"/>
    <xf numFmtId="0" fontId="9" fillId="0" borderId="0"/>
    <xf numFmtId="0" fontId="36" fillId="0" borderId="0"/>
    <xf numFmtId="49" fontId="37" fillId="0" borderId="4" applyNumberFormat="0" applyFont="0" applyFill="0" applyBorder="0" applyProtection="0">
      <alignment horizontal="left" vertical="center" indent="2"/>
    </xf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9" fillId="0" borderId="0" applyBorder="0"/>
    <xf numFmtId="0" fontId="36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43" fillId="0" borderId="0" applyNumberFormat="0" applyFill="0" applyBorder="0" applyAlignment="0" applyProtection="0">
      <alignment vertical="center"/>
    </xf>
    <xf numFmtId="0" fontId="44" fillId="0" borderId="168" applyNumberFormat="0" applyFill="0" applyAlignment="0" applyProtection="0">
      <alignment vertical="center"/>
    </xf>
    <xf numFmtId="0" fontId="45" fillId="0" borderId="169" applyNumberFormat="0" applyFill="0" applyAlignment="0" applyProtection="0">
      <alignment vertical="center"/>
    </xf>
    <xf numFmtId="0" fontId="46" fillId="0" borderId="170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50" fillId="26" borderId="171" applyNumberFormat="0" applyAlignment="0" applyProtection="0">
      <alignment vertical="center"/>
    </xf>
    <xf numFmtId="0" fontId="51" fillId="27" borderId="172" applyNumberFormat="0" applyAlignment="0" applyProtection="0">
      <alignment vertical="center"/>
    </xf>
    <xf numFmtId="0" fontId="52" fillId="27" borderId="171" applyNumberFormat="0" applyAlignment="0" applyProtection="0">
      <alignment vertical="center"/>
    </xf>
    <xf numFmtId="0" fontId="53" fillId="0" borderId="173" applyNumberFormat="0" applyFill="0" applyAlignment="0" applyProtection="0">
      <alignment vertical="center"/>
    </xf>
    <xf numFmtId="0" fontId="54" fillId="28" borderId="174" applyNumberFormat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175" applyNumberFormat="0" applyFill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30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9" fillId="36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58" fillId="38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9" fillId="40" borderId="0" applyNumberFormat="0" applyBorder="0" applyAlignment="0" applyProtection="0">
      <alignment vertical="center"/>
    </xf>
    <xf numFmtId="0" fontId="58" fillId="41" borderId="0" applyNumberFormat="0" applyBorder="0" applyAlignment="0" applyProtection="0">
      <alignment vertical="center"/>
    </xf>
    <xf numFmtId="0" fontId="58" fillId="42" borderId="0" applyNumberFormat="0" applyBorder="0" applyAlignment="0" applyProtection="0">
      <alignment vertical="center"/>
    </xf>
    <xf numFmtId="0" fontId="58" fillId="43" borderId="0" applyNumberFormat="0" applyBorder="0" applyAlignment="0" applyProtection="0">
      <alignment vertical="center"/>
    </xf>
    <xf numFmtId="0" fontId="59" fillId="44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58" fillId="46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9" fillId="48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58" fillId="50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/>
    <xf numFmtId="0" fontId="63" fillId="0" borderId="0"/>
    <xf numFmtId="0" fontId="11" fillId="0" borderId="0"/>
    <xf numFmtId="0" fontId="22" fillId="0" borderId="0" applyNumberFormat="0" applyFill="0" applyBorder="0" applyAlignment="0" applyProtection="0"/>
    <xf numFmtId="0" fontId="67" fillId="71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6" fillId="65" borderId="0" applyNumberFormat="0" applyBorder="0" applyAlignment="0" applyProtection="0"/>
    <xf numFmtId="43" fontId="11" fillId="0" borderId="0" applyFont="0" applyFill="0" applyBorder="0" applyAlignment="0" applyProtection="0"/>
    <xf numFmtId="0" fontId="67" fillId="74" borderId="0" applyNumberFormat="0" applyBorder="0" applyAlignment="0" applyProtection="0"/>
    <xf numFmtId="0" fontId="2" fillId="0" borderId="0"/>
    <xf numFmtId="0" fontId="65" fillId="0" borderId="0"/>
    <xf numFmtId="9" fontId="65" fillId="0" borderId="0" applyFont="0" applyFill="0" applyBorder="0" applyAlignment="0" applyProtection="0"/>
    <xf numFmtId="0" fontId="11" fillId="0" borderId="0"/>
    <xf numFmtId="0" fontId="11" fillId="0" borderId="0"/>
    <xf numFmtId="0" fontId="2" fillId="0" borderId="0"/>
    <xf numFmtId="0" fontId="2" fillId="0" borderId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7" borderId="0" applyNumberFormat="0" applyBorder="0" applyAlignment="0" applyProtection="0"/>
    <xf numFmtId="0" fontId="66" fillId="57" borderId="0" applyNumberFormat="0" applyBorder="0" applyAlignment="0" applyProtection="0"/>
    <xf numFmtId="0" fontId="66" fillId="57" borderId="0" applyNumberFormat="0" applyBorder="0" applyAlignment="0" applyProtection="0"/>
    <xf numFmtId="0" fontId="66" fillId="57" borderId="0" applyNumberFormat="0" applyBorder="0" applyAlignment="0" applyProtection="0"/>
    <xf numFmtId="0" fontId="66" fillId="57" borderId="0" applyNumberFormat="0" applyBorder="0" applyAlignment="0" applyProtection="0"/>
    <xf numFmtId="0" fontId="66" fillId="57" borderId="0" applyNumberFormat="0" applyBorder="0" applyAlignment="0" applyProtection="0"/>
    <xf numFmtId="0" fontId="66" fillId="57" borderId="0" applyNumberFormat="0" applyBorder="0" applyAlignment="0" applyProtection="0"/>
    <xf numFmtId="0" fontId="66" fillId="57" borderId="0" applyNumberFormat="0" applyBorder="0" applyAlignment="0" applyProtection="0"/>
    <xf numFmtId="0" fontId="66" fillId="57" borderId="0" applyNumberFormat="0" applyBorder="0" applyAlignment="0" applyProtection="0"/>
    <xf numFmtId="0" fontId="66" fillId="57" borderId="0" applyNumberFormat="0" applyBorder="0" applyAlignment="0" applyProtection="0"/>
    <xf numFmtId="0" fontId="66" fillId="57" borderId="0" applyNumberFormat="0" applyBorder="0" applyAlignment="0" applyProtection="0"/>
    <xf numFmtId="0" fontId="66" fillId="57" borderId="0" applyNumberFormat="0" applyBorder="0" applyAlignment="0" applyProtection="0"/>
    <xf numFmtId="0" fontId="66" fillId="57" borderId="0" applyNumberFormat="0" applyBorder="0" applyAlignment="0" applyProtection="0"/>
    <xf numFmtId="0" fontId="66" fillId="57" borderId="0" applyNumberFormat="0" applyBorder="0" applyAlignment="0" applyProtection="0"/>
    <xf numFmtId="0" fontId="66" fillId="57" borderId="0" applyNumberFormat="0" applyBorder="0" applyAlignment="0" applyProtection="0"/>
    <xf numFmtId="0" fontId="66" fillId="57" borderId="0" applyNumberFormat="0" applyBorder="0" applyAlignment="0" applyProtection="0"/>
    <xf numFmtId="0" fontId="66" fillId="57" borderId="0" applyNumberFormat="0" applyBorder="0" applyAlignment="0" applyProtection="0"/>
    <xf numFmtId="0" fontId="66" fillId="57" borderId="0" applyNumberFormat="0" applyBorder="0" applyAlignment="0" applyProtection="0"/>
    <xf numFmtId="0" fontId="66" fillId="57" borderId="0" applyNumberFormat="0" applyBorder="0" applyAlignment="0" applyProtection="0"/>
    <xf numFmtId="0" fontId="66" fillId="57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7" fillId="56" borderId="0" applyNumberFormat="0" applyBorder="0" applyAlignment="0" applyProtection="0"/>
    <xf numFmtId="0" fontId="67" fillId="56" borderId="0" applyNumberFormat="0" applyBorder="0" applyAlignment="0" applyProtection="0"/>
    <xf numFmtId="0" fontId="67" fillId="56" borderId="0" applyNumberFormat="0" applyBorder="0" applyAlignment="0" applyProtection="0"/>
    <xf numFmtId="0" fontId="67" fillId="56" borderId="0" applyNumberFormat="0" applyBorder="0" applyAlignment="0" applyProtection="0"/>
    <xf numFmtId="0" fontId="67" fillId="56" borderId="0" applyNumberFormat="0" applyBorder="0" applyAlignment="0" applyProtection="0"/>
    <xf numFmtId="0" fontId="67" fillId="56" borderId="0" applyNumberFormat="0" applyBorder="0" applyAlignment="0" applyProtection="0"/>
    <xf numFmtId="0" fontId="67" fillId="56" borderId="0" applyNumberFormat="0" applyBorder="0" applyAlignment="0" applyProtection="0"/>
    <xf numFmtId="0" fontId="67" fillId="56" borderId="0" applyNumberFormat="0" applyBorder="0" applyAlignment="0" applyProtection="0"/>
    <xf numFmtId="0" fontId="67" fillId="56" borderId="0" applyNumberFormat="0" applyBorder="0" applyAlignment="0" applyProtection="0"/>
    <xf numFmtId="0" fontId="67" fillId="56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60" borderId="0" applyNumberFormat="0" applyBorder="0" applyAlignment="0" applyProtection="0"/>
    <xf numFmtId="0" fontId="67" fillId="60" borderId="0" applyNumberFormat="0" applyBorder="0" applyAlignment="0" applyProtection="0"/>
    <xf numFmtId="0" fontId="67" fillId="60" borderId="0" applyNumberFormat="0" applyBorder="0" applyAlignment="0" applyProtection="0"/>
    <xf numFmtId="0" fontId="67" fillId="60" borderId="0" applyNumberFormat="0" applyBorder="0" applyAlignment="0" applyProtection="0"/>
    <xf numFmtId="0" fontId="67" fillId="60" borderId="0" applyNumberFormat="0" applyBorder="0" applyAlignment="0" applyProtection="0"/>
    <xf numFmtId="0" fontId="67" fillId="60" borderId="0" applyNumberFormat="0" applyBorder="0" applyAlignment="0" applyProtection="0"/>
    <xf numFmtId="0" fontId="67" fillId="60" borderId="0" applyNumberFormat="0" applyBorder="0" applyAlignment="0" applyProtection="0"/>
    <xf numFmtId="0" fontId="67" fillId="60" borderId="0" applyNumberFormat="0" applyBorder="0" applyAlignment="0" applyProtection="0"/>
    <xf numFmtId="0" fontId="67" fillId="60" borderId="0" applyNumberFormat="0" applyBorder="0" applyAlignment="0" applyProtection="0"/>
    <xf numFmtId="0" fontId="67" fillId="60" borderId="0" applyNumberFormat="0" applyBorder="0" applyAlignment="0" applyProtection="0"/>
    <xf numFmtId="0" fontId="67" fillId="58" borderId="0" applyNumberFormat="0" applyBorder="0" applyAlignment="0" applyProtection="0"/>
    <xf numFmtId="0" fontId="67" fillId="58" borderId="0" applyNumberFormat="0" applyBorder="0" applyAlignment="0" applyProtection="0"/>
    <xf numFmtId="0" fontId="67" fillId="58" borderId="0" applyNumberFormat="0" applyBorder="0" applyAlignment="0" applyProtection="0"/>
    <xf numFmtId="0" fontId="67" fillId="58" borderId="0" applyNumberFormat="0" applyBorder="0" applyAlignment="0" applyProtection="0"/>
    <xf numFmtId="0" fontId="67" fillId="58" borderId="0" applyNumberFormat="0" applyBorder="0" applyAlignment="0" applyProtection="0"/>
    <xf numFmtId="0" fontId="67" fillId="58" borderId="0" applyNumberFormat="0" applyBorder="0" applyAlignment="0" applyProtection="0"/>
    <xf numFmtId="0" fontId="67" fillId="58" borderId="0" applyNumberFormat="0" applyBorder="0" applyAlignment="0" applyProtection="0"/>
    <xf numFmtId="0" fontId="67" fillId="58" borderId="0" applyNumberFormat="0" applyBorder="0" applyAlignment="0" applyProtection="0"/>
    <xf numFmtId="0" fontId="67" fillId="58" borderId="0" applyNumberFormat="0" applyBorder="0" applyAlignment="0" applyProtection="0"/>
    <xf numFmtId="0" fontId="67" fillId="58" borderId="0" applyNumberFormat="0" applyBorder="0" applyAlignment="0" applyProtection="0"/>
    <xf numFmtId="0" fontId="67" fillId="56" borderId="0" applyNumberFormat="0" applyBorder="0" applyAlignment="0" applyProtection="0"/>
    <xf numFmtId="0" fontId="67" fillId="56" borderId="0" applyNumberFormat="0" applyBorder="0" applyAlignment="0" applyProtection="0"/>
    <xf numFmtId="0" fontId="67" fillId="56" borderId="0" applyNumberFormat="0" applyBorder="0" applyAlignment="0" applyProtection="0"/>
    <xf numFmtId="0" fontId="67" fillId="56" borderId="0" applyNumberFormat="0" applyBorder="0" applyAlignment="0" applyProtection="0"/>
    <xf numFmtId="0" fontId="67" fillId="56" borderId="0" applyNumberFormat="0" applyBorder="0" applyAlignment="0" applyProtection="0"/>
    <xf numFmtId="0" fontId="67" fillId="56" borderId="0" applyNumberFormat="0" applyBorder="0" applyAlignment="0" applyProtection="0"/>
    <xf numFmtId="0" fontId="67" fillId="56" borderId="0" applyNumberFormat="0" applyBorder="0" applyAlignment="0" applyProtection="0"/>
    <xf numFmtId="0" fontId="67" fillId="56" borderId="0" applyNumberFormat="0" applyBorder="0" applyAlignment="0" applyProtection="0"/>
    <xf numFmtId="0" fontId="67" fillId="56" borderId="0" applyNumberFormat="0" applyBorder="0" applyAlignment="0" applyProtection="0"/>
    <xf numFmtId="0" fontId="67" fillId="56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61" borderId="0" applyNumberFormat="0" applyBorder="0" applyAlignment="0" applyProtection="0"/>
    <xf numFmtId="0" fontId="67" fillId="61" borderId="0" applyNumberFormat="0" applyBorder="0" applyAlignment="0" applyProtection="0"/>
    <xf numFmtId="0" fontId="67" fillId="61" borderId="0" applyNumberFormat="0" applyBorder="0" applyAlignment="0" applyProtection="0"/>
    <xf numFmtId="0" fontId="67" fillId="61" borderId="0" applyNumberFormat="0" applyBorder="0" applyAlignment="0" applyProtection="0"/>
    <xf numFmtId="0" fontId="67" fillId="61" borderId="0" applyNumberFormat="0" applyBorder="0" applyAlignment="0" applyProtection="0"/>
    <xf numFmtId="0" fontId="67" fillId="61" borderId="0" applyNumberFormat="0" applyBorder="0" applyAlignment="0" applyProtection="0"/>
    <xf numFmtId="0" fontId="67" fillId="61" borderId="0" applyNumberFormat="0" applyBorder="0" applyAlignment="0" applyProtection="0"/>
    <xf numFmtId="0" fontId="67" fillId="61" borderId="0" applyNumberFormat="0" applyBorder="0" applyAlignment="0" applyProtection="0"/>
    <xf numFmtId="0" fontId="67" fillId="61" borderId="0" applyNumberFormat="0" applyBorder="0" applyAlignment="0" applyProtection="0"/>
    <xf numFmtId="0" fontId="67" fillId="61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60" borderId="0" applyNumberFormat="0" applyBorder="0" applyAlignment="0" applyProtection="0"/>
    <xf numFmtId="0" fontId="67" fillId="60" borderId="0" applyNumberFormat="0" applyBorder="0" applyAlignment="0" applyProtection="0"/>
    <xf numFmtId="0" fontId="67" fillId="60" borderId="0" applyNumberFormat="0" applyBorder="0" applyAlignment="0" applyProtection="0"/>
    <xf numFmtId="0" fontId="67" fillId="60" borderId="0" applyNumberFormat="0" applyBorder="0" applyAlignment="0" applyProtection="0"/>
    <xf numFmtId="0" fontId="67" fillId="60" borderId="0" applyNumberFormat="0" applyBorder="0" applyAlignment="0" applyProtection="0"/>
    <xf numFmtId="0" fontId="67" fillId="60" borderId="0" applyNumberFormat="0" applyBorder="0" applyAlignment="0" applyProtection="0"/>
    <xf numFmtId="0" fontId="67" fillId="60" borderId="0" applyNumberFormat="0" applyBorder="0" applyAlignment="0" applyProtection="0"/>
    <xf numFmtId="0" fontId="67" fillId="60" borderId="0" applyNumberFormat="0" applyBorder="0" applyAlignment="0" applyProtection="0"/>
    <xf numFmtId="0" fontId="67" fillId="60" borderId="0" applyNumberFormat="0" applyBorder="0" applyAlignment="0" applyProtection="0"/>
    <xf numFmtId="0" fontId="67" fillId="60" borderId="0" applyNumberFormat="0" applyBorder="0" applyAlignment="0" applyProtection="0"/>
    <xf numFmtId="0" fontId="67" fillId="62" borderId="0" applyNumberFormat="0" applyBorder="0" applyAlignment="0" applyProtection="0"/>
    <xf numFmtId="0" fontId="67" fillId="62" borderId="0" applyNumberFormat="0" applyBorder="0" applyAlignment="0" applyProtection="0"/>
    <xf numFmtId="0" fontId="67" fillId="62" borderId="0" applyNumberFormat="0" applyBorder="0" applyAlignment="0" applyProtection="0"/>
    <xf numFmtId="0" fontId="67" fillId="62" borderId="0" applyNumberFormat="0" applyBorder="0" applyAlignment="0" applyProtection="0"/>
    <xf numFmtId="0" fontId="67" fillId="62" borderId="0" applyNumberFormat="0" applyBorder="0" applyAlignment="0" applyProtection="0"/>
    <xf numFmtId="0" fontId="67" fillId="62" borderId="0" applyNumberFormat="0" applyBorder="0" applyAlignment="0" applyProtection="0"/>
    <xf numFmtId="0" fontId="67" fillId="62" borderId="0" applyNumberFormat="0" applyBorder="0" applyAlignment="0" applyProtection="0"/>
    <xf numFmtId="0" fontId="67" fillId="62" borderId="0" applyNumberFormat="0" applyBorder="0" applyAlignment="0" applyProtection="0"/>
    <xf numFmtId="0" fontId="67" fillId="62" borderId="0" applyNumberFormat="0" applyBorder="0" applyAlignment="0" applyProtection="0"/>
    <xf numFmtId="0" fontId="67" fillId="62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8" fillId="65" borderId="0" applyNumberFormat="0" applyBorder="0" applyAlignment="0" applyProtection="0"/>
    <xf numFmtId="0" fontId="68" fillId="65" borderId="0" applyNumberFormat="0" applyBorder="0" applyAlignment="0" applyProtection="0"/>
    <xf numFmtId="0" fontId="68" fillId="65" borderId="0" applyNumberFormat="0" applyBorder="0" applyAlignment="0" applyProtection="0"/>
    <xf numFmtId="0" fontId="68" fillId="65" borderId="0" applyNumberFormat="0" applyBorder="0" applyAlignment="0" applyProtection="0"/>
    <xf numFmtId="0" fontId="68" fillId="65" borderId="0" applyNumberFormat="0" applyBorder="0" applyAlignment="0" applyProtection="0"/>
    <xf numFmtId="0" fontId="68" fillId="65" borderId="0" applyNumberFormat="0" applyBorder="0" applyAlignment="0" applyProtection="0"/>
    <xf numFmtId="0" fontId="68" fillId="65" borderId="0" applyNumberFormat="0" applyBorder="0" applyAlignment="0" applyProtection="0"/>
    <xf numFmtId="0" fontId="68" fillId="65" borderId="0" applyNumberFormat="0" applyBorder="0" applyAlignment="0" applyProtection="0"/>
    <xf numFmtId="0" fontId="68" fillId="65" borderId="0" applyNumberFormat="0" applyBorder="0" applyAlignment="0" applyProtection="0"/>
    <xf numFmtId="0" fontId="68" fillId="65" borderId="0" applyNumberFormat="0" applyBorder="0" applyAlignment="0" applyProtection="0"/>
    <xf numFmtId="0" fontId="69" fillId="66" borderId="176" applyNumberFormat="0" applyAlignment="0" applyProtection="0"/>
    <xf numFmtId="0" fontId="69" fillId="66" borderId="176" applyNumberFormat="0" applyAlignment="0" applyProtection="0"/>
    <xf numFmtId="0" fontId="69" fillId="66" borderId="176" applyNumberFormat="0" applyAlignment="0" applyProtection="0"/>
    <xf numFmtId="0" fontId="69" fillId="66" borderId="176" applyNumberFormat="0" applyAlignment="0" applyProtection="0"/>
    <xf numFmtId="0" fontId="69" fillId="66" borderId="176" applyNumberFormat="0" applyAlignment="0" applyProtection="0"/>
    <xf numFmtId="0" fontId="69" fillId="66" borderId="176" applyNumberFormat="0" applyAlignment="0" applyProtection="0"/>
    <xf numFmtId="0" fontId="69" fillId="66" borderId="176" applyNumberFormat="0" applyAlignment="0" applyProtection="0"/>
    <xf numFmtId="0" fontId="69" fillId="66" borderId="176" applyNumberFormat="0" applyAlignment="0" applyProtection="0"/>
    <xf numFmtId="0" fontId="69" fillId="66" borderId="176" applyNumberFormat="0" applyAlignment="0" applyProtection="0"/>
    <xf numFmtId="0" fontId="69" fillId="66" borderId="176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0" fontId="2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0" fontId="2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73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56" borderId="0" applyNumberFormat="0" applyBorder="0" applyAlignment="0" applyProtection="0"/>
    <xf numFmtId="0" fontId="72" fillId="56" borderId="0" applyNumberFormat="0" applyBorder="0" applyAlignment="0" applyProtection="0"/>
    <xf numFmtId="0" fontId="72" fillId="56" borderId="0" applyNumberFormat="0" applyBorder="0" applyAlignment="0" applyProtection="0"/>
    <xf numFmtId="0" fontId="72" fillId="56" borderId="0" applyNumberFormat="0" applyBorder="0" applyAlignment="0" applyProtection="0"/>
    <xf numFmtId="0" fontId="72" fillId="56" borderId="0" applyNumberFormat="0" applyBorder="0" applyAlignment="0" applyProtection="0"/>
    <xf numFmtId="0" fontId="72" fillId="56" borderId="0" applyNumberFormat="0" applyBorder="0" applyAlignment="0" applyProtection="0"/>
    <xf numFmtId="0" fontId="72" fillId="56" borderId="0" applyNumberFormat="0" applyBorder="0" applyAlignment="0" applyProtection="0"/>
    <xf numFmtId="0" fontId="72" fillId="56" borderId="0" applyNumberFormat="0" applyBorder="0" applyAlignment="0" applyProtection="0"/>
    <xf numFmtId="0" fontId="72" fillId="56" borderId="0" applyNumberFormat="0" applyBorder="0" applyAlignment="0" applyProtection="0"/>
    <xf numFmtId="0" fontId="72" fillId="56" borderId="0" applyNumberFormat="0" applyBorder="0" applyAlignment="0" applyProtection="0"/>
    <xf numFmtId="0" fontId="73" fillId="0" borderId="178" applyNumberFormat="0" applyFill="0" applyAlignment="0" applyProtection="0"/>
    <xf numFmtId="0" fontId="73" fillId="0" borderId="178" applyNumberFormat="0" applyFill="0" applyAlignment="0" applyProtection="0"/>
    <xf numFmtId="0" fontId="73" fillId="0" borderId="178" applyNumberFormat="0" applyFill="0" applyAlignment="0" applyProtection="0"/>
    <xf numFmtId="0" fontId="73" fillId="0" borderId="178" applyNumberFormat="0" applyFill="0" applyAlignment="0" applyProtection="0"/>
    <xf numFmtId="0" fontId="73" fillId="0" borderId="178" applyNumberFormat="0" applyFill="0" applyAlignment="0" applyProtection="0"/>
    <xf numFmtId="0" fontId="73" fillId="0" borderId="178" applyNumberFormat="0" applyFill="0" applyAlignment="0" applyProtection="0"/>
    <xf numFmtId="0" fontId="73" fillId="0" borderId="178" applyNumberFormat="0" applyFill="0" applyAlignment="0" applyProtection="0"/>
    <xf numFmtId="0" fontId="73" fillId="0" borderId="178" applyNumberFormat="0" applyFill="0" applyAlignment="0" applyProtection="0"/>
    <xf numFmtId="0" fontId="73" fillId="0" borderId="178" applyNumberFormat="0" applyFill="0" applyAlignment="0" applyProtection="0"/>
    <xf numFmtId="0" fontId="73" fillId="0" borderId="178" applyNumberFormat="0" applyFill="0" applyAlignment="0" applyProtection="0"/>
    <xf numFmtId="0" fontId="74" fillId="0" borderId="179" applyNumberFormat="0" applyFill="0" applyAlignment="0" applyProtection="0"/>
    <xf numFmtId="0" fontId="74" fillId="0" borderId="179" applyNumberFormat="0" applyFill="0" applyAlignment="0" applyProtection="0"/>
    <xf numFmtId="0" fontId="74" fillId="0" borderId="179" applyNumberFormat="0" applyFill="0" applyAlignment="0" applyProtection="0"/>
    <xf numFmtId="0" fontId="74" fillId="0" borderId="179" applyNumberFormat="0" applyFill="0" applyAlignment="0" applyProtection="0"/>
    <xf numFmtId="0" fontId="74" fillId="0" borderId="179" applyNumberFormat="0" applyFill="0" applyAlignment="0" applyProtection="0"/>
    <xf numFmtId="0" fontId="74" fillId="0" borderId="179" applyNumberFormat="0" applyFill="0" applyAlignment="0" applyProtection="0"/>
    <xf numFmtId="0" fontId="74" fillId="0" borderId="179" applyNumberFormat="0" applyFill="0" applyAlignment="0" applyProtection="0"/>
    <xf numFmtId="0" fontId="74" fillId="0" borderId="179" applyNumberFormat="0" applyFill="0" applyAlignment="0" applyProtection="0"/>
    <xf numFmtId="0" fontId="74" fillId="0" borderId="179" applyNumberFormat="0" applyFill="0" applyAlignment="0" applyProtection="0"/>
    <xf numFmtId="0" fontId="74" fillId="0" borderId="179" applyNumberFormat="0" applyFill="0" applyAlignment="0" applyProtection="0"/>
    <xf numFmtId="0" fontId="75" fillId="0" borderId="180" applyNumberFormat="0" applyFill="0" applyAlignment="0" applyProtection="0"/>
    <xf numFmtId="0" fontId="75" fillId="0" borderId="180" applyNumberFormat="0" applyFill="0" applyAlignment="0" applyProtection="0"/>
    <xf numFmtId="0" fontId="75" fillId="0" borderId="180" applyNumberFormat="0" applyFill="0" applyAlignment="0" applyProtection="0"/>
    <xf numFmtId="0" fontId="75" fillId="0" borderId="180" applyNumberFormat="0" applyFill="0" applyAlignment="0" applyProtection="0"/>
    <xf numFmtId="0" fontId="75" fillId="0" borderId="180" applyNumberFormat="0" applyFill="0" applyAlignment="0" applyProtection="0"/>
    <xf numFmtId="0" fontId="75" fillId="0" borderId="180" applyNumberFormat="0" applyFill="0" applyAlignment="0" applyProtection="0"/>
    <xf numFmtId="0" fontId="75" fillId="0" borderId="180" applyNumberFormat="0" applyFill="0" applyAlignment="0" applyProtection="0"/>
    <xf numFmtId="0" fontId="75" fillId="0" borderId="180" applyNumberFormat="0" applyFill="0" applyAlignment="0" applyProtection="0"/>
    <xf numFmtId="0" fontId="75" fillId="0" borderId="180" applyNumberFormat="0" applyFill="0" applyAlignment="0" applyProtection="0"/>
    <xf numFmtId="0" fontId="75" fillId="0" borderId="180" applyNumberFormat="0" applyFill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6" fillId="57" borderId="176" applyNumberFormat="0" applyAlignment="0" applyProtection="0"/>
    <xf numFmtId="0" fontId="76" fillId="57" borderId="176" applyNumberFormat="0" applyAlignment="0" applyProtection="0"/>
    <xf numFmtId="0" fontId="76" fillId="57" borderId="176" applyNumberFormat="0" applyAlignment="0" applyProtection="0"/>
    <xf numFmtId="0" fontId="76" fillId="57" borderId="176" applyNumberFormat="0" applyAlignment="0" applyProtection="0"/>
    <xf numFmtId="0" fontId="76" fillId="57" borderId="176" applyNumberFormat="0" applyAlignment="0" applyProtection="0"/>
    <xf numFmtId="0" fontId="76" fillId="57" borderId="176" applyNumberFormat="0" applyAlignment="0" applyProtection="0"/>
    <xf numFmtId="0" fontId="76" fillId="57" borderId="176" applyNumberFormat="0" applyAlignment="0" applyProtection="0"/>
    <xf numFmtId="0" fontId="76" fillId="57" borderId="176" applyNumberFormat="0" applyAlignment="0" applyProtection="0"/>
    <xf numFmtId="0" fontId="76" fillId="57" borderId="176" applyNumberFormat="0" applyAlignment="0" applyProtection="0"/>
    <xf numFmtId="0" fontId="76" fillId="57" borderId="176" applyNumberFormat="0" applyAlignment="0" applyProtection="0"/>
    <xf numFmtId="0" fontId="77" fillId="0" borderId="181" applyNumberFormat="0" applyFill="0" applyAlignment="0" applyProtection="0"/>
    <xf numFmtId="0" fontId="77" fillId="0" borderId="181" applyNumberFormat="0" applyFill="0" applyAlignment="0" applyProtection="0"/>
    <xf numFmtId="0" fontId="77" fillId="0" borderId="181" applyNumberFormat="0" applyFill="0" applyAlignment="0" applyProtection="0"/>
    <xf numFmtId="0" fontId="77" fillId="0" borderId="181" applyNumberFormat="0" applyFill="0" applyAlignment="0" applyProtection="0"/>
    <xf numFmtId="0" fontId="77" fillId="0" borderId="181" applyNumberFormat="0" applyFill="0" applyAlignment="0" applyProtection="0"/>
    <xf numFmtId="0" fontId="77" fillId="0" borderId="181" applyNumberFormat="0" applyFill="0" applyAlignment="0" applyProtection="0"/>
    <xf numFmtId="0" fontId="77" fillId="0" borderId="181" applyNumberFormat="0" applyFill="0" applyAlignment="0" applyProtection="0"/>
    <xf numFmtId="0" fontId="77" fillId="0" borderId="181" applyNumberFormat="0" applyFill="0" applyAlignment="0" applyProtection="0"/>
    <xf numFmtId="0" fontId="77" fillId="0" borderId="181" applyNumberFormat="0" applyFill="0" applyAlignment="0" applyProtection="0"/>
    <xf numFmtId="0" fontId="77" fillId="0" borderId="181" applyNumberFormat="0" applyFill="0" applyAlignment="0" applyProtection="0"/>
    <xf numFmtId="0" fontId="78" fillId="57" borderId="0" applyNumberFormat="0" applyBorder="0" applyAlignment="0" applyProtection="0"/>
    <xf numFmtId="0" fontId="78" fillId="57" borderId="0" applyNumberFormat="0" applyBorder="0" applyAlignment="0" applyProtection="0"/>
    <xf numFmtId="0" fontId="78" fillId="57" borderId="0" applyNumberFormat="0" applyBorder="0" applyAlignment="0" applyProtection="0"/>
    <xf numFmtId="0" fontId="78" fillId="57" borderId="0" applyNumberFormat="0" applyBorder="0" applyAlignment="0" applyProtection="0"/>
    <xf numFmtId="0" fontId="78" fillId="57" borderId="0" applyNumberFormat="0" applyBorder="0" applyAlignment="0" applyProtection="0"/>
    <xf numFmtId="0" fontId="78" fillId="57" borderId="0" applyNumberFormat="0" applyBorder="0" applyAlignment="0" applyProtection="0"/>
    <xf numFmtId="0" fontId="78" fillId="57" borderId="0" applyNumberFormat="0" applyBorder="0" applyAlignment="0" applyProtection="0"/>
    <xf numFmtId="0" fontId="78" fillId="57" borderId="0" applyNumberFormat="0" applyBorder="0" applyAlignment="0" applyProtection="0"/>
    <xf numFmtId="0" fontId="78" fillId="57" borderId="0" applyNumberFormat="0" applyBorder="0" applyAlignment="0" applyProtection="0"/>
    <xf numFmtId="0" fontId="78" fillId="5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172" fontId="79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172" fontId="79" fillId="0" borderId="0">
      <alignment vertical="center"/>
    </xf>
    <xf numFmtId="172" fontId="79" fillId="0" borderId="0">
      <alignment vertical="center"/>
    </xf>
    <xf numFmtId="172" fontId="79" fillId="0" borderId="0">
      <alignment vertical="center"/>
    </xf>
    <xf numFmtId="172" fontId="79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2" fontId="79" fillId="0" borderId="0">
      <alignment vertical="center"/>
    </xf>
    <xf numFmtId="172" fontId="79" fillId="0" borderId="0">
      <alignment vertical="center"/>
    </xf>
    <xf numFmtId="172" fontId="79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172" fontId="79" fillId="0" borderId="0">
      <alignment vertical="center"/>
    </xf>
    <xf numFmtId="172" fontId="79" fillId="0" borderId="0">
      <alignment vertical="center"/>
    </xf>
    <xf numFmtId="172" fontId="79" fillId="0" borderId="0">
      <alignment vertical="center"/>
    </xf>
    <xf numFmtId="172" fontId="79" fillId="0" borderId="0">
      <alignment vertical="center"/>
    </xf>
    <xf numFmtId="0" fontId="11" fillId="0" borderId="0"/>
    <xf numFmtId="166" fontId="79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79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6" fontId="79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0" fillId="0" borderId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81" fillId="66" borderId="183" applyNumberFormat="0" applyAlignment="0" applyProtection="0"/>
    <xf numFmtId="0" fontId="81" fillId="66" borderId="183" applyNumberFormat="0" applyAlignment="0" applyProtection="0"/>
    <xf numFmtId="0" fontId="81" fillId="66" borderId="183" applyNumberFormat="0" applyAlignment="0" applyProtection="0"/>
    <xf numFmtId="0" fontId="81" fillId="66" borderId="183" applyNumberFormat="0" applyAlignment="0" applyProtection="0"/>
    <xf numFmtId="0" fontId="81" fillId="66" borderId="183" applyNumberFormat="0" applyAlignment="0" applyProtection="0"/>
    <xf numFmtId="0" fontId="81" fillId="66" borderId="183" applyNumberFormat="0" applyAlignment="0" applyProtection="0"/>
    <xf numFmtId="0" fontId="81" fillId="66" borderId="183" applyNumberFormat="0" applyAlignment="0" applyProtection="0"/>
    <xf numFmtId="0" fontId="81" fillId="66" borderId="183" applyNumberFormat="0" applyAlignment="0" applyProtection="0"/>
    <xf numFmtId="0" fontId="81" fillId="66" borderId="183" applyNumberFormat="0" applyAlignment="0" applyProtection="0"/>
    <xf numFmtId="0" fontId="81" fillId="66" borderId="183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32" fillId="0" borderId="184" applyNumberFormat="0" applyFill="0" applyAlignment="0" applyProtection="0"/>
    <xf numFmtId="0" fontId="32" fillId="0" borderId="184" applyNumberFormat="0" applyFill="0" applyAlignment="0" applyProtection="0"/>
    <xf numFmtId="0" fontId="32" fillId="0" borderId="184" applyNumberFormat="0" applyFill="0" applyAlignment="0" applyProtection="0"/>
    <xf numFmtId="0" fontId="32" fillId="0" borderId="184" applyNumberFormat="0" applyFill="0" applyAlignment="0" applyProtection="0"/>
    <xf numFmtId="0" fontId="32" fillId="0" borderId="184" applyNumberFormat="0" applyFill="0" applyAlignment="0" applyProtection="0"/>
    <xf numFmtId="0" fontId="32" fillId="0" borderId="184" applyNumberFormat="0" applyFill="0" applyAlignment="0" applyProtection="0"/>
    <xf numFmtId="0" fontId="32" fillId="0" borderId="184" applyNumberFormat="0" applyFill="0" applyAlignment="0" applyProtection="0"/>
    <xf numFmtId="0" fontId="32" fillId="0" borderId="184" applyNumberFormat="0" applyFill="0" applyAlignment="0" applyProtection="0"/>
    <xf numFmtId="0" fontId="32" fillId="0" borderId="184" applyNumberFormat="0" applyFill="0" applyAlignment="0" applyProtection="0"/>
    <xf numFmtId="0" fontId="32" fillId="0" borderId="184" applyNumberFormat="0" applyFill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83" fillId="0" borderId="0" applyNumberFormat="0" applyFill="0" applyBorder="0" applyAlignment="0" applyProtection="0">
      <alignment vertical="center"/>
    </xf>
    <xf numFmtId="0" fontId="84" fillId="0" borderId="0"/>
    <xf numFmtId="0" fontId="84" fillId="0" borderId="0"/>
    <xf numFmtId="0" fontId="2" fillId="0" borderId="0"/>
    <xf numFmtId="0" fontId="2" fillId="0" borderId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72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103" fillId="0" borderId="0" applyNumberFormat="0" applyFill="0" applyBorder="0" applyAlignment="0" applyProtection="0">
      <alignment vertical="center"/>
    </xf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52" borderId="0" applyNumberFormat="0" applyBorder="0" applyAlignment="0" applyProtection="0"/>
    <xf numFmtId="0" fontId="66" fillId="68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52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52" borderId="0" applyNumberFormat="0" applyBorder="0" applyAlignment="0" applyProtection="0"/>
    <xf numFmtId="0" fontId="66" fillId="68" borderId="0" applyNumberFormat="0" applyBorder="0" applyAlignment="0" applyProtection="0"/>
    <xf numFmtId="0" fontId="66" fillId="52" borderId="0" applyNumberFormat="0" applyBorder="0" applyAlignment="0" applyProtection="0"/>
    <xf numFmtId="0" fontId="66" fillId="68" borderId="0" applyNumberFormat="0" applyBorder="0" applyAlignment="0" applyProtection="0"/>
    <xf numFmtId="0" fontId="66" fillId="52" borderId="0" applyNumberFormat="0" applyBorder="0" applyAlignment="0" applyProtection="0"/>
    <xf numFmtId="0" fontId="66" fillId="68" borderId="0" applyNumberFormat="0" applyBorder="0" applyAlignment="0" applyProtection="0"/>
    <xf numFmtId="0" fontId="66" fillId="52" borderId="0" applyNumberFormat="0" applyBorder="0" applyAlignment="0" applyProtection="0"/>
    <xf numFmtId="0" fontId="66" fillId="68" borderId="0" applyNumberFormat="0" applyBorder="0" applyAlignment="0" applyProtection="0"/>
    <xf numFmtId="0" fontId="66" fillId="6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3" borderId="0" applyNumberFormat="0" applyBorder="0" applyAlignment="0" applyProtection="0"/>
    <xf numFmtId="0" fontId="66" fillId="58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3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53" borderId="0" applyNumberFormat="0" applyBorder="0" applyAlignment="0" applyProtection="0"/>
    <xf numFmtId="0" fontId="66" fillId="58" borderId="0" applyNumberFormat="0" applyBorder="0" applyAlignment="0" applyProtection="0"/>
    <xf numFmtId="0" fontId="66" fillId="53" borderId="0" applyNumberFormat="0" applyBorder="0" applyAlignment="0" applyProtection="0"/>
    <xf numFmtId="0" fontId="66" fillId="58" borderId="0" applyNumberFormat="0" applyBorder="0" applyAlignment="0" applyProtection="0"/>
    <xf numFmtId="0" fontId="66" fillId="53" borderId="0" applyNumberFormat="0" applyBorder="0" applyAlignment="0" applyProtection="0"/>
    <xf numFmtId="0" fontId="66" fillId="58" borderId="0" applyNumberFormat="0" applyBorder="0" applyAlignment="0" applyProtection="0"/>
    <xf numFmtId="0" fontId="66" fillId="53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54" borderId="0" applyNumberFormat="0" applyBorder="0" applyAlignment="0" applyProtection="0"/>
    <xf numFmtId="0" fontId="66" fillId="69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54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54" borderId="0" applyNumberFormat="0" applyBorder="0" applyAlignment="0" applyProtection="0"/>
    <xf numFmtId="0" fontId="66" fillId="69" borderId="0" applyNumberFormat="0" applyBorder="0" applyAlignment="0" applyProtection="0"/>
    <xf numFmtId="0" fontId="66" fillId="54" borderId="0" applyNumberFormat="0" applyBorder="0" applyAlignment="0" applyProtection="0"/>
    <xf numFmtId="0" fontId="66" fillId="69" borderId="0" applyNumberFormat="0" applyBorder="0" applyAlignment="0" applyProtection="0"/>
    <xf numFmtId="0" fontId="66" fillId="54" borderId="0" applyNumberFormat="0" applyBorder="0" applyAlignment="0" applyProtection="0"/>
    <xf numFmtId="0" fontId="66" fillId="69" borderId="0" applyNumberFormat="0" applyBorder="0" applyAlignment="0" applyProtection="0"/>
    <xf numFmtId="0" fontId="66" fillId="54" borderId="0" applyNumberFormat="0" applyBorder="0" applyAlignment="0" applyProtection="0"/>
    <xf numFmtId="0" fontId="66" fillId="69" borderId="0" applyNumberFormat="0" applyBorder="0" applyAlignment="0" applyProtection="0"/>
    <xf numFmtId="0" fontId="66" fillId="69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55" borderId="0" applyNumberFormat="0" applyBorder="0" applyAlignment="0" applyProtection="0"/>
    <xf numFmtId="0" fontId="66" fillId="6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5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55" borderId="0" applyNumberFormat="0" applyBorder="0" applyAlignment="0" applyProtection="0"/>
    <xf numFmtId="0" fontId="66" fillId="65" borderId="0" applyNumberFormat="0" applyBorder="0" applyAlignment="0" applyProtection="0"/>
    <xf numFmtId="0" fontId="66" fillId="55" borderId="0" applyNumberFormat="0" applyBorder="0" applyAlignment="0" applyProtection="0"/>
    <xf numFmtId="0" fontId="66" fillId="65" borderId="0" applyNumberFormat="0" applyBorder="0" applyAlignment="0" applyProtection="0"/>
    <xf numFmtId="0" fontId="66" fillId="55" borderId="0" applyNumberFormat="0" applyBorder="0" applyAlignment="0" applyProtection="0"/>
    <xf numFmtId="0" fontId="66" fillId="65" borderId="0" applyNumberFormat="0" applyBorder="0" applyAlignment="0" applyProtection="0"/>
    <xf numFmtId="0" fontId="66" fillId="5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4" borderId="0" applyNumberFormat="0" applyBorder="0" applyAlignment="0" applyProtection="0"/>
    <xf numFmtId="0" fontId="66" fillId="55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4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4" borderId="0" applyNumberFormat="0" applyBorder="0" applyAlignment="0" applyProtection="0"/>
    <xf numFmtId="0" fontId="66" fillId="55" borderId="0" applyNumberFormat="0" applyBorder="0" applyAlignment="0" applyProtection="0"/>
    <xf numFmtId="0" fontId="66" fillId="54" borderId="0" applyNumberFormat="0" applyBorder="0" applyAlignment="0" applyProtection="0"/>
    <xf numFmtId="0" fontId="66" fillId="55" borderId="0" applyNumberFormat="0" applyBorder="0" applyAlignment="0" applyProtection="0"/>
    <xf numFmtId="0" fontId="66" fillId="54" borderId="0" applyNumberFormat="0" applyBorder="0" applyAlignment="0" applyProtection="0"/>
    <xf numFmtId="0" fontId="66" fillId="55" borderId="0" applyNumberFormat="0" applyBorder="0" applyAlignment="0" applyProtection="0"/>
    <xf numFmtId="0" fontId="66" fillId="54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68" borderId="0" applyNumberFormat="0" applyBorder="0" applyAlignment="0" applyProtection="0"/>
    <xf numFmtId="0" fontId="66" fillId="58" borderId="0" applyNumberFormat="0" applyBorder="0" applyAlignment="0" applyProtection="0"/>
    <xf numFmtId="0" fontId="66" fillId="69" borderId="0" applyNumberFormat="0" applyBorder="0" applyAlignment="0" applyProtection="0"/>
    <xf numFmtId="0" fontId="66" fillId="65" borderId="0" applyNumberFormat="0" applyBorder="0" applyAlignment="0" applyProtection="0"/>
    <xf numFmtId="0" fontId="66" fillId="56" borderId="0" applyNumberFormat="0" applyBorder="0" applyAlignment="0" applyProtection="0"/>
    <xf numFmtId="0" fontId="66" fillId="55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6" borderId="0" applyNumberFormat="0" applyBorder="0" applyAlignment="0" applyProtection="0"/>
    <xf numFmtId="0" fontId="66" fillId="52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6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6" borderId="0" applyNumberFormat="0" applyBorder="0" applyAlignment="0" applyProtection="0"/>
    <xf numFmtId="0" fontId="66" fillId="52" borderId="0" applyNumberFormat="0" applyBorder="0" applyAlignment="0" applyProtection="0"/>
    <xf numFmtId="0" fontId="66" fillId="56" borderId="0" applyNumberFormat="0" applyBorder="0" applyAlignment="0" applyProtection="0"/>
    <xf numFmtId="0" fontId="66" fillId="52" borderId="0" applyNumberFormat="0" applyBorder="0" applyAlignment="0" applyProtection="0"/>
    <xf numFmtId="0" fontId="66" fillId="56" borderId="0" applyNumberFormat="0" applyBorder="0" applyAlignment="0" applyProtection="0"/>
    <xf numFmtId="0" fontId="66" fillId="52" borderId="0" applyNumberFormat="0" applyBorder="0" applyAlignment="0" applyProtection="0"/>
    <xf numFmtId="0" fontId="66" fillId="56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57" borderId="0" applyNumberFormat="0" applyBorder="0" applyAlignment="0" applyProtection="0"/>
    <xf numFmtId="0" fontId="66" fillId="70" borderId="0" applyNumberFormat="0" applyBorder="0" applyAlignment="0" applyProtection="0"/>
    <xf numFmtId="0" fontId="66" fillId="57" borderId="0" applyNumberFormat="0" applyBorder="0" applyAlignment="0" applyProtection="0"/>
    <xf numFmtId="0" fontId="66" fillId="57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57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57" borderId="0" applyNumberFormat="0" applyBorder="0" applyAlignment="0" applyProtection="0"/>
    <xf numFmtId="0" fontId="66" fillId="70" borderId="0" applyNumberFormat="0" applyBorder="0" applyAlignment="0" applyProtection="0"/>
    <xf numFmtId="0" fontId="66" fillId="57" borderId="0" applyNumberFormat="0" applyBorder="0" applyAlignment="0" applyProtection="0"/>
    <xf numFmtId="0" fontId="66" fillId="70" borderId="0" applyNumberFormat="0" applyBorder="0" applyAlignment="0" applyProtection="0"/>
    <xf numFmtId="0" fontId="66" fillId="57" borderId="0" applyNumberFormat="0" applyBorder="0" applyAlignment="0" applyProtection="0"/>
    <xf numFmtId="0" fontId="66" fillId="70" borderId="0" applyNumberFormat="0" applyBorder="0" applyAlignment="0" applyProtection="0"/>
    <xf numFmtId="0" fontId="66" fillId="57" borderId="0" applyNumberFormat="0" applyBorder="0" applyAlignment="0" applyProtection="0"/>
    <xf numFmtId="0" fontId="66" fillId="70" borderId="0" applyNumberFormat="0" applyBorder="0" applyAlignment="0" applyProtection="0"/>
    <xf numFmtId="0" fontId="66" fillId="70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58" borderId="0" applyNumberFormat="0" applyBorder="0" applyAlignment="0" applyProtection="0"/>
    <xf numFmtId="0" fontId="66" fillId="65" borderId="0" applyNumberFormat="0" applyBorder="0" applyAlignment="0" applyProtection="0"/>
    <xf numFmtId="0" fontId="66" fillId="58" borderId="0" applyNumberFormat="0" applyBorder="0" applyAlignment="0" applyProtection="0"/>
    <xf numFmtId="0" fontId="66" fillId="58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58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58" borderId="0" applyNumberFormat="0" applyBorder="0" applyAlignment="0" applyProtection="0"/>
    <xf numFmtId="0" fontId="66" fillId="65" borderId="0" applyNumberFormat="0" applyBorder="0" applyAlignment="0" applyProtection="0"/>
    <xf numFmtId="0" fontId="66" fillId="58" borderId="0" applyNumberFormat="0" applyBorder="0" applyAlignment="0" applyProtection="0"/>
    <xf numFmtId="0" fontId="66" fillId="65" borderId="0" applyNumberFormat="0" applyBorder="0" applyAlignment="0" applyProtection="0"/>
    <xf numFmtId="0" fontId="66" fillId="58" borderId="0" applyNumberFormat="0" applyBorder="0" applyAlignment="0" applyProtection="0"/>
    <xf numFmtId="0" fontId="66" fillId="65" borderId="0" applyNumberFormat="0" applyBorder="0" applyAlignment="0" applyProtection="0"/>
    <xf numFmtId="0" fontId="66" fillId="58" borderId="0" applyNumberFormat="0" applyBorder="0" applyAlignment="0" applyProtection="0"/>
    <xf numFmtId="0" fontId="66" fillId="65" borderId="0" applyNumberFormat="0" applyBorder="0" applyAlignment="0" applyProtection="0"/>
    <xf numFmtId="0" fontId="66" fillId="65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6" borderId="0" applyNumberFormat="0" applyBorder="0" applyAlignment="0" applyProtection="0"/>
    <xf numFmtId="0" fontId="66" fillId="52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6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6" borderId="0" applyNumberFormat="0" applyBorder="0" applyAlignment="0" applyProtection="0"/>
    <xf numFmtId="0" fontId="66" fillId="52" borderId="0" applyNumberFormat="0" applyBorder="0" applyAlignment="0" applyProtection="0"/>
    <xf numFmtId="0" fontId="66" fillId="56" borderId="0" applyNumberFormat="0" applyBorder="0" applyAlignment="0" applyProtection="0"/>
    <xf numFmtId="0" fontId="66" fillId="52" borderId="0" applyNumberFormat="0" applyBorder="0" applyAlignment="0" applyProtection="0"/>
    <xf numFmtId="0" fontId="66" fillId="56" borderId="0" applyNumberFormat="0" applyBorder="0" applyAlignment="0" applyProtection="0"/>
    <xf numFmtId="0" fontId="66" fillId="52" borderId="0" applyNumberFormat="0" applyBorder="0" applyAlignment="0" applyProtection="0"/>
    <xf numFmtId="0" fontId="66" fillId="56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54" borderId="0" applyNumberFormat="0" applyBorder="0" applyAlignment="0" applyProtection="0"/>
    <xf numFmtId="0" fontId="66" fillId="60" borderId="0" applyNumberFormat="0" applyBorder="0" applyAlignment="0" applyProtection="0"/>
    <xf numFmtId="0" fontId="66" fillId="54" borderId="0" applyNumberFormat="0" applyBorder="0" applyAlignment="0" applyProtection="0"/>
    <xf numFmtId="0" fontId="66" fillId="54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54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54" borderId="0" applyNumberFormat="0" applyBorder="0" applyAlignment="0" applyProtection="0"/>
    <xf numFmtId="0" fontId="66" fillId="60" borderId="0" applyNumberFormat="0" applyBorder="0" applyAlignment="0" applyProtection="0"/>
    <xf numFmtId="0" fontId="66" fillId="54" borderId="0" applyNumberFormat="0" applyBorder="0" applyAlignment="0" applyProtection="0"/>
    <xf numFmtId="0" fontId="66" fillId="60" borderId="0" applyNumberFormat="0" applyBorder="0" applyAlignment="0" applyProtection="0"/>
    <xf numFmtId="0" fontId="66" fillId="54" borderId="0" applyNumberFormat="0" applyBorder="0" applyAlignment="0" applyProtection="0"/>
    <xf numFmtId="0" fontId="66" fillId="60" borderId="0" applyNumberFormat="0" applyBorder="0" applyAlignment="0" applyProtection="0"/>
    <xf numFmtId="0" fontId="66" fillId="54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52" borderId="0" applyNumberFormat="0" applyBorder="0" applyAlignment="0" applyProtection="0"/>
    <xf numFmtId="0" fontId="66" fillId="53" borderId="0" applyNumberFormat="0" applyBorder="0" applyAlignment="0" applyProtection="0"/>
    <xf numFmtId="0" fontId="66" fillId="70" borderId="0" applyNumberFormat="0" applyBorder="0" applyAlignment="0" applyProtection="0"/>
    <xf numFmtId="0" fontId="66" fillId="65" borderId="0" applyNumberFormat="0" applyBorder="0" applyAlignment="0" applyProtection="0"/>
    <xf numFmtId="0" fontId="66" fillId="52" borderId="0" applyNumberFormat="0" applyBorder="0" applyAlignment="0" applyProtection="0"/>
    <xf numFmtId="0" fontId="66" fillId="60" borderId="0" applyNumberFormat="0" applyBorder="0" applyAlignment="0" applyProtection="0"/>
    <xf numFmtId="0" fontId="2" fillId="0" borderId="0" applyNumberFormat="0" applyFont="0" applyFill="0" applyBorder="0" applyProtection="0">
      <alignment horizontal="left" vertical="center" indent="5"/>
    </xf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56" borderId="0" applyNumberFormat="0" applyBorder="0" applyAlignment="0" applyProtection="0"/>
    <xf numFmtId="0" fontId="67" fillId="71" borderId="0" applyNumberFormat="0" applyBorder="0" applyAlignment="0" applyProtection="0"/>
    <xf numFmtId="0" fontId="67" fillId="56" borderId="0" applyNumberFormat="0" applyBorder="0" applyAlignment="0" applyProtection="0"/>
    <xf numFmtId="0" fontId="67" fillId="56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71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9" borderId="0" applyNumberFormat="0" applyBorder="0" applyAlignment="0" applyProtection="0"/>
    <xf numFmtId="0" fontId="67" fillId="53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60" borderId="0" applyNumberFormat="0" applyBorder="0" applyAlignment="0" applyProtection="0"/>
    <xf numFmtId="0" fontId="67" fillId="70" borderId="0" applyNumberFormat="0" applyBorder="0" applyAlignment="0" applyProtection="0"/>
    <xf numFmtId="0" fontId="67" fillId="60" borderId="0" applyNumberFormat="0" applyBorder="0" applyAlignment="0" applyProtection="0"/>
    <xf numFmtId="0" fontId="67" fillId="6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58" borderId="0" applyNumberFormat="0" applyBorder="0" applyAlignment="0" applyProtection="0"/>
    <xf numFmtId="0" fontId="67" fillId="72" borderId="0" applyNumberFormat="0" applyBorder="0" applyAlignment="0" applyProtection="0"/>
    <xf numFmtId="0" fontId="67" fillId="58" borderId="0" applyNumberFormat="0" applyBorder="0" applyAlignment="0" applyProtection="0"/>
    <xf numFmtId="0" fontId="67" fillId="58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56" borderId="0" applyNumberFormat="0" applyBorder="0" applyAlignment="0" applyProtection="0"/>
    <xf numFmtId="0" fontId="67" fillId="63" borderId="0" applyNumberFormat="0" applyBorder="0" applyAlignment="0" applyProtection="0"/>
    <xf numFmtId="0" fontId="67" fillId="56" borderId="0" applyNumberFormat="0" applyBorder="0" applyAlignment="0" applyProtection="0"/>
    <xf numFmtId="0" fontId="67" fillId="56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53" borderId="0" applyNumberFormat="0" applyBorder="0" applyAlignment="0" applyProtection="0"/>
    <xf numFmtId="0" fontId="67" fillId="73" borderId="0" applyNumberFormat="0" applyBorder="0" applyAlignment="0" applyProtection="0"/>
    <xf numFmtId="0" fontId="67" fillId="53" borderId="0" applyNumberFormat="0" applyBorder="0" applyAlignment="0" applyProtection="0"/>
    <xf numFmtId="0" fontId="67" fillId="5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1" borderId="0" applyNumberFormat="0" applyBorder="0" applyAlignment="0" applyProtection="0"/>
    <xf numFmtId="0" fontId="67" fillId="53" borderId="0" applyNumberFormat="0" applyBorder="0" applyAlignment="0" applyProtection="0"/>
    <xf numFmtId="0" fontId="67" fillId="70" borderId="0" applyNumberFormat="0" applyBorder="0" applyAlignment="0" applyProtection="0"/>
    <xf numFmtId="0" fontId="67" fillId="72" borderId="0" applyNumberFormat="0" applyBorder="0" applyAlignment="0" applyProtection="0"/>
    <xf numFmtId="0" fontId="67" fillId="63" borderId="0" applyNumberFormat="0" applyBorder="0" applyAlignment="0" applyProtection="0"/>
    <xf numFmtId="0" fontId="67" fillId="73" borderId="0" applyNumberFormat="0" applyBorder="0" applyAlignment="0" applyProtection="0"/>
    <xf numFmtId="0" fontId="67" fillId="72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61" borderId="0" applyNumberFormat="0" applyBorder="0" applyAlignment="0" applyProtection="0"/>
    <xf numFmtId="0" fontId="67" fillId="74" borderId="0" applyNumberFormat="0" applyBorder="0" applyAlignment="0" applyProtection="0"/>
    <xf numFmtId="0" fontId="67" fillId="61" borderId="0" applyNumberFormat="0" applyBorder="0" applyAlignment="0" applyProtection="0"/>
    <xf numFmtId="0" fontId="67" fillId="61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59" borderId="0" applyNumberFormat="0" applyBorder="0" applyAlignment="0" applyProtection="0"/>
    <xf numFmtId="0" fontId="67" fillId="64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60" borderId="0" applyNumberFormat="0" applyBorder="0" applyAlignment="0" applyProtection="0"/>
    <xf numFmtId="0" fontId="67" fillId="75" borderId="0" applyNumberFormat="0" applyBorder="0" applyAlignment="0" applyProtection="0"/>
    <xf numFmtId="0" fontId="67" fillId="60" borderId="0" applyNumberFormat="0" applyBorder="0" applyAlignment="0" applyProtection="0"/>
    <xf numFmtId="0" fontId="67" fillId="60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5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62" borderId="0" applyNumberFormat="0" applyBorder="0" applyAlignment="0" applyProtection="0"/>
    <xf numFmtId="0" fontId="67" fillId="72" borderId="0" applyNumberFormat="0" applyBorder="0" applyAlignment="0" applyProtection="0"/>
    <xf numFmtId="0" fontId="67" fillId="62" borderId="0" applyNumberFormat="0" applyBorder="0" applyAlignment="0" applyProtection="0"/>
    <xf numFmtId="0" fontId="67" fillId="6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72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64" borderId="0" applyNumberFormat="0" applyBorder="0" applyAlignment="0" applyProtection="0"/>
    <xf numFmtId="0" fontId="67" fillId="59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93" fillId="76" borderId="0" applyBorder="0" applyAlignment="0"/>
    <xf numFmtId="0" fontId="37" fillId="76" borderId="0" applyBorder="0">
      <alignment horizontal="right" vertical="center"/>
    </xf>
    <xf numFmtId="0" fontId="37" fillId="6" borderId="0" applyBorder="0">
      <alignment horizontal="right" vertical="center"/>
    </xf>
    <xf numFmtId="0" fontId="37" fillId="6" borderId="0" applyBorder="0">
      <alignment horizontal="right" vertical="center"/>
    </xf>
    <xf numFmtId="0" fontId="92" fillId="6" borderId="4">
      <alignment horizontal="right" vertical="center"/>
    </xf>
    <xf numFmtId="0" fontId="98" fillId="6" borderId="4">
      <alignment horizontal="right" vertical="center"/>
    </xf>
    <xf numFmtId="0" fontId="92" fillId="77" borderId="4">
      <alignment horizontal="right" vertical="center"/>
    </xf>
    <xf numFmtId="0" fontId="92" fillId="77" borderId="4">
      <alignment horizontal="right" vertical="center"/>
    </xf>
    <xf numFmtId="0" fontId="92" fillId="77" borderId="50">
      <alignment horizontal="right" vertical="center"/>
    </xf>
    <xf numFmtId="0" fontId="92" fillId="77" borderId="132">
      <alignment horizontal="right" vertical="center"/>
    </xf>
    <xf numFmtId="0" fontId="92" fillId="77" borderId="138">
      <alignment horizontal="right" vertical="center"/>
    </xf>
    <xf numFmtId="0" fontId="67" fillId="74" borderId="0" applyNumberFormat="0" applyBorder="0" applyAlignment="0" applyProtection="0"/>
    <xf numFmtId="0" fontId="67" fillId="64" borderId="0" applyNumberFormat="0" applyBorder="0" applyAlignment="0" applyProtection="0"/>
    <xf numFmtId="0" fontId="67" fillId="75" borderId="0" applyNumberFormat="0" applyBorder="0" applyAlignment="0" applyProtection="0"/>
    <xf numFmtId="0" fontId="67" fillId="72" borderId="0" applyNumberFormat="0" applyBorder="0" applyAlignment="0" applyProtection="0"/>
    <xf numFmtId="0" fontId="67" fillId="63" borderId="0" applyNumberFormat="0" applyBorder="0" applyAlignment="0" applyProtection="0"/>
    <xf numFmtId="0" fontId="67" fillId="59" borderId="0" applyNumberFormat="0" applyBorder="0" applyAlignment="0" applyProtection="0"/>
    <xf numFmtId="0" fontId="81" fillId="78" borderId="183" applyNumberFormat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65" borderId="0" applyNumberFormat="0" applyBorder="0" applyAlignment="0" applyProtection="0"/>
    <xf numFmtId="0" fontId="68" fillId="58" borderId="0" applyNumberFormat="0" applyBorder="0" applyAlignment="0" applyProtection="0"/>
    <xf numFmtId="0" fontId="68" fillId="65" borderId="0" applyNumberFormat="0" applyBorder="0" applyAlignment="0" applyProtection="0"/>
    <xf numFmtId="0" fontId="68" fillId="65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6" fillId="60" borderId="0" applyNumberFormat="0" applyBorder="0" applyAlignment="0" applyProtection="0"/>
    <xf numFmtId="0" fontId="66" fillId="60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65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52" borderId="0" applyNumberFormat="0" applyBorder="0" applyAlignment="0" applyProtection="0"/>
    <xf numFmtId="0" fontId="66" fillId="60" borderId="0" applyNumberFormat="0" applyBorder="0" applyAlignment="0" applyProtection="0"/>
    <xf numFmtId="0" fontId="67" fillId="53" borderId="0" applyNumberFormat="0" applyBorder="0" applyAlignment="0" applyProtection="0"/>
    <xf numFmtId="0" fontId="66" fillId="55" borderId="0" applyNumberFormat="0" applyBorder="0" applyAlignment="0" applyProtection="0"/>
    <xf numFmtId="43" fontId="11" fillId="0" borderId="0" applyFont="0" applyFill="0" applyBorder="0" applyAlignment="0" applyProtection="0"/>
    <xf numFmtId="0" fontId="67" fillId="71" borderId="0" applyNumberFormat="0" applyBorder="0" applyAlignment="0" applyProtection="0"/>
    <xf numFmtId="0" fontId="67" fillId="74" borderId="0" applyNumberFormat="0" applyBorder="0" applyAlignment="0" applyProtection="0"/>
    <xf numFmtId="0" fontId="67" fillId="71" borderId="0" applyNumberFormat="0" applyBorder="0" applyAlignment="0" applyProtection="0"/>
    <xf numFmtId="0" fontId="66" fillId="52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1" fillId="24" borderId="0" applyNumberFormat="0" applyBorder="0" applyAlignment="0" applyProtection="0"/>
    <xf numFmtId="0" fontId="61" fillId="24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68" fillId="58" borderId="0" applyNumberFormat="0" applyBorder="0" applyAlignment="0" applyProtection="0"/>
    <xf numFmtId="0" fontId="85" fillId="78" borderId="176" applyNumberFormat="0" applyAlignment="0" applyProtection="0"/>
    <xf numFmtId="4" fontId="93" fillId="0" borderId="3" applyFill="0" applyBorder="0" applyProtection="0">
      <alignment horizontal="right" vertical="center"/>
    </xf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69" fillId="66" borderId="176" applyNumberFormat="0" applyAlignment="0" applyProtection="0"/>
    <xf numFmtId="0" fontId="85" fillId="78" borderId="176" applyNumberFormat="0" applyAlignment="0" applyProtection="0"/>
    <xf numFmtId="0" fontId="69" fillId="66" borderId="176" applyNumberFormat="0" applyAlignment="0" applyProtection="0"/>
    <xf numFmtId="0" fontId="69" fillId="66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85" fillId="78" borderId="176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0" fontId="70" fillId="67" borderId="177" applyNumberFormat="0" applyAlignment="0" applyProtection="0"/>
    <xf numFmtId="49" fontId="2" fillId="76" borderId="185">
      <alignment vertical="top" wrapText="1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66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66" fillId="0" borderId="0" applyFont="0" applyFill="0" applyBorder="0" applyAlignment="0" applyProtection="0"/>
    <xf numFmtId="180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0" fontId="92" fillId="0" borderId="0" applyNumberFormat="0">
      <alignment horizontal="right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44" fontId="66" fillId="0" borderId="0" applyFont="0" applyFill="0" applyBorder="0" applyAlignment="0" applyProtection="0"/>
    <xf numFmtId="0" fontId="37" fillId="77" borderId="137">
      <alignment horizontal="left" vertical="center" wrapText="1" indent="2"/>
    </xf>
    <xf numFmtId="0" fontId="37" fillId="0" borderId="137">
      <alignment horizontal="left" vertical="center" wrapText="1" indent="2"/>
    </xf>
    <xf numFmtId="0" fontId="37" fillId="6" borderId="132">
      <alignment horizontal="left" vertical="center"/>
    </xf>
    <xf numFmtId="0" fontId="92" fillId="0" borderId="186">
      <alignment horizontal="left" vertical="top" wrapText="1"/>
    </xf>
    <xf numFmtId="3" fontId="94" fillId="0" borderId="185">
      <alignment horizontal="right" vertical="top"/>
    </xf>
    <xf numFmtId="0" fontId="76" fillId="55" borderId="176" applyNumberFormat="0" applyAlignment="0" applyProtection="0"/>
    <xf numFmtId="0" fontId="99" fillId="0" borderId="12"/>
    <xf numFmtId="0" fontId="13" fillId="79" borderId="4">
      <alignment horizontal="centerContinuous" vertical="top" wrapText="1"/>
    </xf>
    <xf numFmtId="0" fontId="95" fillId="0" borderId="0">
      <alignment vertical="top" wrapText="1"/>
    </xf>
    <xf numFmtId="0" fontId="32" fillId="0" borderId="187" applyNumberFormat="0" applyFill="0" applyAlignment="0" applyProtection="0"/>
    <xf numFmtId="0" fontId="71" fillId="0" borderId="0" applyNumberFormat="0" applyFill="0" applyBorder="0" applyAlignment="0" applyProtection="0"/>
    <xf numFmtId="0" fontId="100" fillId="0" borderId="0">
      <alignment vertical="top"/>
    </xf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83" fontId="105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83" fontId="105" fillId="0" borderId="0" applyFont="0" applyFill="0" applyBorder="0" applyAlignment="0" applyProtection="0"/>
    <xf numFmtId="178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83" fontId="105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11" fontId="2" fillId="0" borderId="0" applyFont="0" applyFill="0" applyBorder="0" applyAlignment="0" applyProtection="0"/>
    <xf numFmtId="11" fontId="2" fillId="0" borderId="0" applyFont="0" applyFill="0" applyBorder="0" applyAlignment="0" applyProtection="0"/>
    <xf numFmtId="11" fontId="2" fillId="0" borderId="0" applyFont="0" applyFill="0" applyBorder="0" applyAlignment="0" applyProtection="0"/>
    <xf numFmtId="11" fontId="105" fillId="0" borderId="0" applyFont="0" applyFill="0" applyBorder="0" applyAlignment="0" applyProtection="0"/>
    <xf numFmtId="11" fontId="2" fillId="0" borderId="0" applyFont="0" applyFill="0" applyBorder="0" applyAlignment="0" applyProtection="0"/>
    <xf numFmtId="11" fontId="105" fillId="0" borderId="0" applyFont="0" applyFill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108" fillId="23" borderId="0" applyNumberFormat="0" applyBorder="0" applyAlignment="0" applyProtection="0"/>
    <xf numFmtId="0" fontId="109" fillId="23" borderId="0" applyNumberFormat="0" applyBorder="0" applyAlignment="0" applyProtection="0"/>
    <xf numFmtId="0" fontId="109" fillId="23" borderId="0" applyNumberFormat="0" applyBorder="0" applyAlignment="0" applyProtection="0"/>
    <xf numFmtId="0" fontId="72" fillId="69" borderId="0" applyNumberFormat="0" applyBorder="0" applyAlignment="0" applyProtection="0"/>
    <xf numFmtId="0" fontId="72" fillId="56" borderId="0" applyNumberFormat="0" applyBorder="0" applyAlignment="0" applyProtection="0"/>
    <xf numFmtId="0" fontId="72" fillId="69" borderId="0" applyNumberFormat="0" applyBorder="0" applyAlignment="0" applyProtection="0"/>
    <xf numFmtId="0" fontId="72" fillId="56" borderId="0" applyNumberFormat="0" applyBorder="0" applyAlignment="0" applyProtection="0"/>
    <xf numFmtId="0" fontId="108" fillId="23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56" borderId="0" applyNumberFormat="0" applyBorder="0" applyAlignment="0" applyProtection="0"/>
    <xf numFmtId="0" fontId="72" fillId="69" borderId="0" applyNumberFormat="0" applyBorder="0" applyAlignment="0" applyProtection="0"/>
    <xf numFmtId="0" fontId="72" fillId="56" borderId="0" applyNumberFormat="0" applyBorder="0" applyAlignment="0" applyProtection="0"/>
    <xf numFmtId="0" fontId="72" fillId="56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60" fillId="23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60" fillId="23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72" fillId="69" borderId="0" applyNumberFormat="0" applyBorder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73" fillId="0" borderId="178" applyNumberFormat="0" applyFill="0" applyAlignment="0" applyProtection="0"/>
    <xf numFmtId="0" fontId="86" fillId="0" borderId="188" applyNumberFormat="0" applyFill="0" applyAlignment="0" applyProtection="0"/>
    <xf numFmtId="0" fontId="73" fillId="0" borderId="178" applyNumberFormat="0" applyFill="0" applyAlignment="0" applyProtection="0"/>
    <xf numFmtId="0" fontId="73" fillId="0" borderId="17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6" fillId="0" borderId="188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74" fillId="0" borderId="179" applyNumberFormat="0" applyFill="0" applyAlignment="0" applyProtection="0"/>
    <xf numFmtId="0" fontId="87" fillId="0" borderId="189" applyNumberFormat="0" applyFill="0" applyAlignment="0" applyProtection="0"/>
    <xf numFmtId="0" fontId="74" fillId="0" borderId="179" applyNumberFormat="0" applyFill="0" applyAlignment="0" applyProtection="0"/>
    <xf numFmtId="0" fontId="74" fillId="0" borderId="17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7" fillId="0" borderId="189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75" fillId="0" borderId="180" applyNumberFormat="0" applyFill="0" applyAlignment="0" applyProtection="0"/>
    <xf numFmtId="0" fontId="88" fillId="0" borderId="190" applyNumberFormat="0" applyFill="0" applyAlignment="0" applyProtection="0"/>
    <xf numFmtId="0" fontId="75" fillId="0" borderId="180" applyNumberFormat="0" applyFill="0" applyAlignment="0" applyProtection="0"/>
    <xf numFmtId="0" fontId="75" fillId="0" borderId="18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190" applyNumberFormat="0" applyFill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6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110" fillId="26" borderId="171" applyNumberFormat="0" applyAlignment="0" applyProtection="0"/>
    <xf numFmtId="0" fontId="110" fillId="57" borderId="171" applyNumberFormat="0" applyAlignment="0" applyProtection="0"/>
    <xf numFmtId="0" fontId="110" fillId="57" borderId="171" applyNumberFormat="0" applyAlignment="0" applyProtection="0"/>
    <xf numFmtId="0" fontId="76" fillId="55" borderId="176" applyNumberFormat="0" applyAlignment="0" applyProtection="0"/>
    <xf numFmtId="0" fontId="76" fillId="57" borderId="176" applyNumberFormat="0" applyAlignment="0" applyProtection="0"/>
    <xf numFmtId="0" fontId="76" fillId="55" borderId="176" applyNumberFormat="0" applyAlignment="0" applyProtection="0"/>
    <xf numFmtId="0" fontId="76" fillId="57" borderId="176" applyNumberFormat="0" applyAlignment="0" applyProtection="0"/>
    <xf numFmtId="0" fontId="76" fillId="55" borderId="176" applyNumberFormat="0" applyAlignment="0" applyProtection="0"/>
    <xf numFmtId="0" fontId="110" fillId="26" borderId="171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7" borderId="176" applyNumberFormat="0" applyAlignment="0" applyProtection="0"/>
    <xf numFmtId="0" fontId="76" fillId="55" borderId="176" applyNumberFormat="0" applyAlignment="0" applyProtection="0"/>
    <xf numFmtId="0" fontId="76" fillId="57" borderId="176" applyNumberFormat="0" applyAlignment="0" applyProtection="0"/>
    <xf numFmtId="0" fontId="76" fillId="57" borderId="176" applyNumberFormat="0" applyAlignment="0" applyProtection="0"/>
    <xf numFmtId="0" fontId="62" fillId="26" borderId="171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0" fontId="76" fillId="55" borderId="176" applyNumberFormat="0" applyAlignment="0" applyProtection="0"/>
    <xf numFmtId="4" fontId="37" fillId="0" borderId="0" applyBorder="0">
      <alignment horizontal="right" vertical="center"/>
    </xf>
    <xf numFmtId="0" fontId="37" fillId="0" borderId="4">
      <alignment horizontal="right" vertical="center"/>
    </xf>
    <xf numFmtId="1" fontId="101" fillId="6" borderId="0" applyBorder="0">
      <alignment horizontal="right" vertical="center"/>
    </xf>
    <xf numFmtId="0" fontId="97" fillId="0" borderId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77" fillId="0" borderId="181" applyNumberFormat="0" applyFill="0" applyAlignment="0" applyProtection="0"/>
    <xf numFmtId="0" fontId="89" fillId="0" borderId="191" applyNumberFormat="0" applyFill="0" applyAlignment="0" applyProtection="0"/>
    <xf numFmtId="0" fontId="77" fillId="0" borderId="181" applyNumberFormat="0" applyFill="0" applyAlignment="0" applyProtection="0"/>
    <xf numFmtId="0" fontId="77" fillId="0" borderId="18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0" fontId="89" fillId="0" borderId="191" applyNumberFormat="0" applyFill="0" applyAlignment="0" applyProtection="0"/>
    <xf numFmtId="180" fontId="2" fillId="0" borderId="0" applyFont="0" applyFill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1" fillId="57" borderId="0" applyNumberFormat="0" applyBorder="0" applyAlignment="0" applyProtection="0"/>
    <xf numFmtId="0" fontId="90" fillId="57" borderId="0" applyNumberFormat="0" applyBorder="0" applyAlignment="0" applyProtection="0"/>
    <xf numFmtId="0" fontId="78" fillId="57" borderId="0" applyNumberFormat="0" applyBorder="0" applyAlignment="0" applyProtection="0"/>
    <xf numFmtId="0" fontId="112" fillId="25" borderId="0" applyNumberFormat="0" applyBorder="0" applyAlignment="0" applyProtection="0"/>
    <xf numFmtId="0" fontId="91" fillId="57" borderId="0" applyNumberFormat="0" applyBorder="0" applyAlignment="0" applyProtection="0"/>
    <xf numFmtId="0" fontId="112" fillId="25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78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111" fillId="25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90" fillId="57" borderId="0" applyNumberFormat="0" applyBorder="0" applyAlignment="0" applyProtection="0"/>
    <xf numFmtId="0" fontId="11" fillId="0" borderId="0"/>
    <xf numFmtId="0" fontId="66" fillId="0" borderId="0"/>
    <xf numFmtId="0" fontId="2" fillId="0" borderId="0"/>
    <xf numFmtId="0" fontId="66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66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2" fontId="79" fillId="0" borderId="0">
      <alignment vertical="center"/>
    </xf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79" fillId="0" borderId="0">
      <alignment vertical="center"/>
    </xf>
    <xf numFmtId="0" fontId="6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6" fillId="0" borderId="0"/>
    <xf numFmtId="0" fontId="2" fillId="0" borderId="0"/>
    <xf numFmtId="166" fontId="79" fillId="0" borderId="0">
      <alignment vertical="center"/>
    </xf>
    <xf numFmtId="0" fontId="66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6" fillId="0" borderId="0"/>
    <xf numFmtId="0" fontId="2" fillId="0" borderId="0"/>
    <xf numFmtId="0" fontId="2" fillId="0" borderId="0"/>
    <xf numFmtId="0" fontId="66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 applyNumberFormat="0" applyFont="0" applyFill="0" applyBorder="0" applyAlignment="0" applyProtection="0"/>
    <xf numFmtId="0" fontId="2" fillId="0" borderId="0"/>
    <xf numFmtId="0" fontId="2" fillId="0" borderId="0" applyNumberFormat="0" applyFont="0" applyFill="0" applyBorder="0" applyAlignment="0" applyProtection="0"/>
    <xf numFmtId="0" fontId="6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66" fillId="0" borderId="0"/>
    <xf numFmtId="0" fontId="2" fillId="0" borderId="0"/>
    <xf numFmtId="0" fontId="84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66" fillId="0" borderId="0"/>
    <xf numFmtId="0" fontId="11" fillId="0" borderId="0"/>
    <xf numFmtId="0" fontId="11" fillId="0" borderId="0"/>
    <xf numFmtId="0" fontId="2" fillId="0" borderId="0"/>
    <xf numFmtId="0" fontId="2" fillId="0" borderId="0">
      <alignment vertical="top"/>
    </xf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6" fillId="0" borderId="0"/>
    <xf numFmtId="0" fontId="11" fillId="0" borderId="0"/>
    <xf numFmtId="0" fontId="11" fillId="0" borderId="0"/>
    <xf numFmtId="0" fontId="6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6" fillId="0" borderId="0"/>
    <xf numFmtId="0" fontId="11" fillId="0" borderId="0"/>
    <xf numFmtId="0" fontId="6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6" fillId="0" borderId="0"/>
    <xf numFmtId="0" fontId="66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top"/>
    </xf>
    <xf numFmtId="0" fontId="2" fillId="0" borderId="0"/>
    <xf numFmtId="0" fontId="11" fillId="0" borderId="0"/>
    <xf numFmtId="0" fontId="2" fillId="0" borderId="0"/>
    <xf numFmtId="0" fontId="11" fillId="0" borderId="0"/>
    <xf numFmtId="0" fontId="106" fillId="0" borderId="0"/>
    <xf numFmtId="0" fontId="66" fillId="0" borderId="0"/>
    <xf numFmtId="0" fontId="106" fillId="0" borderId="0"/>
    <xf numFmtId="0" fontId="2" fillId="0" borderId="0"/>
    <xf numFmtId="0" fontId="106" fillId="0" borderId="0"/>
    <xf numFmtId="0" fontId="106" fillId="0" borderId="0"/>
    <xf numFmtId="0" fontId="6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9" fillId="0" borderId="0"/>
    <xf numFmtId="0" fontId="11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9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102" fillId="0" borderId="0"/>
    <xf numFmtId="176" fontId="79" fillId="0" borderId="0">
      <alignment vertical="center"/>
    </xf>
    <xf numFmtId="0" fontId="66" fillId="0" borderId="0"/>
    <xf numFmtId="0" fontId="102" fillId="0" borderId="0"/>
    <xf numFmtId="0" fontId="2" fillId="0" borderId="0"/>
    <xf numFmtId="0" fontId="2" fillId="0" borderId="0"/>
    <xf numFmtId="0" fontId="6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4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2" fillId="0" borderId="0"/>
    <xf numFmtId="0" fontId="84" fillId="0" borderId="0"/>
    <xf numFmtId="0" fontId="2" fillId="0" borderId="0"/>
    <xf numFmtId="0" fontId="2" fillId="0" borderId="0"/>
    <xf numFmtId="0" fontId="8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0" borderId="0"/>
    <xf numFmtId="0" fontId="2" fillId="0" borderId="0"/>
    <xf numFmtId="0" fontId="11" fillId="0" borderId="0"/>
    <xf numFmtId="0" fontId="66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2" fillId="0" borderId="0"/>
    <xf numFmtId="0" fontId="66" fillId="0" borderId="0"/>
    <xf numFmtId="0" fontId="11" fillId="0" borderId="0"/>
    <xf numFmtId="0" fontId="11" fillId="0" borderId="0"/>
    <xf numFmtId="0" fontId="6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0" borderId="0"/>
    <xf numFmtId="0" fontId="30" fillId="0" borderId="0"/>
    <xf numFmtId="0" fontId="30" fillId="0" borderId="0"/>
    <xf numFmtId="0" fontId="30" fillId="0" borderId="0"/>
    <xf numFmtId="0" fontId="2" fillId="0" borderId="0"/>
    <xf numFmtId="0" fontId="30" fillId="0" borderId="0"/>
    <xf numFmtId="0" fontId="11" fillId="0" borderId="0"/>
    <xf numFmtId="0" fontId="66" fillId="0" borderId="0"/>
    <xf numFmtId="0" fontId="2" fillId="0" borderId="0"/>
    <xf numFmtId="0" fontId="2" fillId="0" borderId="0"/>
    <xf numFmtId="0" fontId="30" fillId="0" borderId="0"/>
    <xf numFmtId="0" fontId="113" fillId="0" borderId="0"/>
    <xf numFmtId="0" fontId="11" fillId="0" borderId="0"/>
    <xf numFmtId="0" fontId="30" fillId="0" borderId="0"/>
    <xf numFmtId="0" fontId="113" fillId="0" borderId="0"/>
    <xf numFmtId="0" fontId="6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6" fillId="0" borderId="0"/>
    <xf numFmtId="0" fontId="2" fillId="0" borderId="0"/>
    <xf numFmtId="0" fontId="66" fillId="0" borderId="0"/>
    <xf numFmtId="0" fontId="2" fillId="0" borderId="0"/>
    <xf numFmtId="0" fontId="2" fillId="0" borderId="0"/>
    <xf numFmtId="0" fontId="66" fillId="0" borderId="0"/>
    <xf numFmtId="0" fontId="2" fillId="0" borderId="0"/>
    <xf numFmtId="0" fontId="66" fillId="0" borderId="0"/>
    <xf numFmtId="0" fontId="2" fillId="0" borderId="0"/>
    <xf numFmtId="0" fontId="11" fillId="0" borderId="0"/>
    <xf numFmtId="0" fontId="2" fillId="0" borderId="0"/>
    <xf numFmtId="0" fontId="113" fillId="0" borderId="0"/>
    <xf numFmtId="0" fontId="11" fillId="0" borderId="0"/>
    <xf numFmtId="0" fontId="2" fillId="0" borderId="0"/>
    <xf numFmtId="0" fontId="66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66" fillId="0" borderId="0"/>
    <xf numFmtId="0" fontId="2" fillId="0" borderId="0"/>
    <xf numFmtId="0" fontId="2" fillId="0" borderId="0"/>
    <xf numFmtId="0" fontId="2" fillId="0" borderId="0"/>
    <xf numFmtId="0" fontId="84" fillId="0" borderId="0"/>
    <xf numFmtId="0" fontId="2" fillId="0" borderId="0"/>
    <xf numFmtId="0" fontId="2" fillId="0" borderId="0"/>
    <xf numFmtId="0" fontId="2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2" fillId="0" borderId="0"/>
    <xf numFmtId="0" fontId="8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66" fillId="0" borderId="0"/>
    <xf numFmtId="0" fontId="2" fillId="0" borderId="0"/>
    <xf numFmtId="0" fontId="84" fillId="0" borderId="0"/>
    <xf numFmtId="0" fontId="2" fillId="0" borderId="0"/>
    <xf numFmtId="0" fontId="8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66" fillId="0" borderId="0"/>
    <xf numFmtId="0" fontId="11" fillId="0" borderId="0"/>
    <xf numFmtId="0" fontId="2" fillId="0" borderId="0"/>
    <xf numFmtId="0" fontId="66" fillId="0" borderId="0"/>
    <xf numFmtId="0" fontId="11" fillId="0" borderId="0"/>
    <xf numFmtId="0" fontId="66" fillId="0" borderId="0"/>
    <xf numFmtId="0" fontId="2" fillId="0" borderId="0"/>
    <xf numFmtId="0" fontId="11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11" fillId="0" borderId="0"/>
    <xf numFmtId="0" fontId="104" fillId="0" borderId="0"/>
    <xf numFmtId="0" fontId="2" fillId="0" borderId="0"/>
    <xf numFmtId="0" fontId="104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66" fillId="0" borderId="0"/>
    <xf numFmtId="0" fontId="66" fillId="0" borderId="0"/>
    <xf numFmtId="0" fontId="2" fillId="0" borderId="0"/>
    <xf numFmtId="0" fontId="66" fillId="0" borderId="0"/>
    <xf numFmtId="0" fontId="11" fillId="0" borderId="0"/>
    <xf numFmtId="0" fontId="2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66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84" fillId="0" borderId="0"/>
    <xf numFmtId="0" fontId="11" fillId="0" borderId="0"/>
    <xf numFmtId="0" fontId="66" fillId="0" borderId="0"/>
    <xf numFmtId="0" fontId="2" fillId="0" borderId="0"/>
    <xf numFmtId="0" fontId="11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66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 applyNumberFormat="0" applyFont="0" applyFill="0" applyBorder="0" applyAlignment="0" applyProtection="0"/>
    <xf numFmtId="0" fontId="11" fillId="0" borderId="0"/>
    <xf numFmtId="0" fontId="6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6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2" fillId="0" borderId="0"/>
    <xf numFmtId="0" fontId="66" fillId="0" borderId="0"/>
    <xf numFmtId="0" fontId="11" fillId="0" borderId="0"/>
    <xf numFmtId="0" fontId="66" fillId="0" borderId="0"/>
    <xf numFmtId="0" fontId="2" fillId="0" borderId="0"/>
    <xf numFmtId="0" fontId="11" fillId="0" borderId="0"/>
    <xf numFmtId="0" fontId="2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 applyNumberFormat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6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6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2" fillId="0" borderId="0"/>
    <xf numFmtId="0" fontId="2" fillId="0" borderId="0"/>
    <xf numFmtId="0" fontId="66" fillId="0" borderId="0"/>
    <xf numFmtId="0" fontId="11" fillId="0" borderId="0"/>
    <xf numFmtId="0" fontId="2" fillId="0" borderId="0"/>
    <xf numFmtId="0" fontId="2" fillId="0" borderId="0"/>
    <xf numFmtId="0" fontId="11" fillId="0" borderId="0"/>
    <xf numFmtId="0" fontId="66" fillId="0" borderId="0"/>
    <xf numFmtId="0" fontId="2" fillId="0" borderId="0"/>
    <xf numFmtId="0" fontId="2" fillId="0" borderId="0"/>
    <xf numFmtId="0" fontId="66" fillId="0" borderId="0"/>
    <xf numFmtId="0" fontId="11" fillId="0" borderId="0"/>
    <xf numFmtId="0" fontId="11" fillId="0" borderId="0"/>
    <xf numFmtId="0" fontId="2" fillId="0" borderId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/>
    <xf numFmtId="0" fontId="66" fillId="0" borderId="0"/>
    <xf numFmtId="0" fontId="2" fillId="0" borderId="0"/>
    <xf numFmtId="0" fontId="11" fillId="0" borderId="0"/>
    <xf numFmtId="0" fontId="2" fillId="0" borderId="0"/>
    <xf numFmtId="0" fontId="11" fillId="0" borderId="0"/>
    <xf numFmtId="0" fontId="2" fillId="0" borderId="0"/>
    <xf numFmtId="0" fontId="11" fillId="0" borderId="0"/>
    <xf numFmtId="0" fontId="2" fillId="0" borderId="0"/>
    <xf numFmtId="0" fontId="11" fillId="0" borderId="0"/>
    <xf numFmtId="0" fontId="2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66" fillId="0" borderId="0"/>
    <xf numFmtId="4" fontId="37" fillId="0" borderId="4" applyFill="0" applyBorder="0" applyProtection="0">
      <alignment horizontal="right" vertical="center"/>
    </xf>
    <xf numFmtId="0" fontId="93" fillId="0" borderId="0" applyNumberFormat="0" applyFill="0" applyBorder="0" applyProtection="0">
      <alignment horizontal="left" vertical="center"/>
    </xf>
    <xf numFmtId="0" fontId="37" fillId="0" borderId="4" applyNumberFormat="0" applyFill="0" applyAlignment="0" applyProtection="0"/>
    <xf numFmtId="0" fontId="2" fillId="80" borderId="0" applyNumberFormat="0" applyFont="0" applyBorder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66" fillId="54" borderId="182" applyNumberFormat="0" applyFont="0" applyAlignment="0" applyProtection="0"/>
    <xf numFmtId="0" fontId="2" fillId="54" borderId="182" applyNumberFormat="0" applyFont="0" applyAlignment="0" applyProtection="0"/>
    <xf numFmtId="0" fontId="66" fillId="54" borderId="182" applyNumberFormat="0" applyFont="0" applyAlignment="0" applyProtection="0"/>
    <xf numFmtId="0" fontId="2" fillId="54" borderId="182" applyNumberFormat="0" applyFont="0" applyAlignment="0" applyProtection="0"/>
    <xf numFmtId="0" fontId="66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2" fillId="54" borderId="182" applyNumberFormat="0" applyFon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9" fillId="0" borderId="0"/>
  </cellStyleXfs>
  <cellXfs count="44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 applyProtection="1">
      <alignment horizontal="left" vertical="center"/>
      <protection locked="0"/>
    </xf>
    <xf numFmtId="0" fontId="1" fillId="3" borderId="2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38" fontId="5" fillId="0" borderId="0" xfId="0" applyNumberFormat="1" applyFont="1"/>
    <xf numFmtId="38" fontId="6" fillId="4" borderId="0" xfId="0" applyNumberFormat="1" applyFont="1" applyFill="1"/>
    <xf numFmtId="38" fontId="7" fillId="4" borderId="0" xfId="0" applyNumberFormat="1" applyFont="1" applyFill="1"/>
    <xf numFmtId="38" fontId="8" fillId="4" borderId="0" xfId="0" applyNumberFormat="1" applyFont="1" applyFill="1"/>
    <xf numFmtId="38" fontId="4" fillId="0" borderId="0" xfId="0" applyNumberFormat="1" applyFont="1"/>
    <xf numFmtId="38" fontId="4" fillId="0" borderId="0" xfId="0" applyNumberFormat="1" applyFont="1" applyAlignment="1">
      <alignment horizontal="center"/>
    </xf>
    <xf numFmtId="38" fontId="5" fillId="0" borderId="0" xfId="0" applyNumberFormat="1" applyFont="1" applyAlignment="1">
      <alignment horizontal="left"/>
    </xf>
    <xf numFmtId="38" fontId="5" fillId="0" borderId="0" xfId="0" applyNumberFormat="1" applyFont="1" applyAlignment="1">
      <alignment horizontal="center"/>
    </xf>
    <xf numFmtId="165" fontId="8" fillId="4" borderId="0" xfId="0" applyNumberFormat="1" applyFont="1" applyFill="1"/>
    <xf numFmtId="38" fontId="8" fillId="0" borderId="0" xfId="0" applyNumberFormat="1" applyFont="1"/>
    <xf numFmtId="38" fontId="7" fillId="0" borderId="0" xfId="0" applyNumberFormat="1" applyFont="1"/>
    <xf numFmtId="168" fontId="9" fillId="0" borderId="0" xfId="0" applyNumberFormat="1" applyFont="1" applyAlignment="1">
      <alignment horizontal="left" vertical="center"/>
    </xf>
    <xf numFmtId="2" fontId="0" fillId="0" borderId="0" xfId="0" applyNumberForma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164" fontId="4" fillId="0" borderId="90" xfId="1" applyFont="1" applyFill="1" applyBorder="1" applyAlignment="1">
      <alignment horizontal="center"/>
    </xf>
    <xf numFmtId="38" fontId="0" fillId="0" borderId="0" xfId="0" applyNumberFormat="1"/>
    <xf numFmtId="38" fontId="5" fillId="5" borderId="0" xfId="0" applyNumberFormat="1" applyFont="1" applyFill="1" applyAlignment="1">
      <alignment horizontal="left"/>
    </xf>
    <xf numFmtId="38" fontId="0" fillId="8" borderId="0" xfId="0" applyNumberFormat="1" applyFill="1"/>
    <xf numFmtId="40" fontId="5" fillId="0" borderId="0" xfId="0" applyNumberFormat="1" applyFont="1"/>
    <xf numFmtId="9" fontId="5" fillId="0" borderId="0" xfId="2" applyFont="1"/>
    <xf numFmtId="0" fontId="12" fillId="0" borderId="0" xfId="0" applyFont="1"/>
    <xf numFmtId="0" fontId="10" fillId="9" borderId="140" xfId="0" applyFont="1" applyFill="1" applyBorder="1" applyAlignment="1">
      <alignment horizontal="center" vertical="center"/>
    </xf>
    <xf numFmtId="0" fontId="0" fillId="0" borderId="1" xfId="0" applyBorder="1"/>
    <xf numFmtId="1" fontId="0" fillId="0" borderId="0" xfId="0" applyNumberFormat="1"/>
    <xf numFmtId="169" fontId="0" fillId="0" borderId="0" xfId="1" applyNumberFormat="1" applyFont="1"/>
    <xf numFmtId="0" fontId="2" fillId="11" borderId="2" xfId="0" applyFont="1" applyFill="1" applyBorder="1"/>
    <xf numFmtId="0" fontId="13" fillId="12" borderId="2" xfId="0" applyFont="1" applyFill="1" applyBorder="1"/>
    <xf numFmtId="0" fontId="13" fillId="11" borderId="2" xfId="0" applyFont="1" applyFill="1" applyBorder="1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4" fillId="0" borderId="0" xfId="0" applyFont="1"/>
    <xf numFmtId="0" fontId="15" fillId="0" borderId="0" xfId="0" applyFont="1"/>
    <xf numFmtId="0" fontId="17" fillId="13" borderId="0" xfId="0" applyFont="1" applyFill="1" applyAlignment="1">
      <alignment vertical="center"/>
    </xf>
    <xf numFmtId="0" fontId="13" fillId="14" borderId="0" xfId="0" applyFont="1" applyFill="1" applyAlignment="1">
      <alignment vertical="center"/>
    </xf>
    <xf numFmtId="0" fontId="17" fillId="14" borderId="0" xfId="0" applyFont="1" applyFill="1" applyAlignment="1">
      <alignment vertical="center"/>
    </xf>
    <xf numFmtId="0" fontId="0" fillId="14" borderId="101" xfId="0" applyFill="1" applyBorder="1" applyAlignment="1">
      <alignment vertical="center" wrapText="1"/>
    </xf>
    <xf numFmtId="0" fontId="13" fillId="14" borderId="101" xfId="0" applyFont="1" applyFill="1" applyBorder="1" applyAlignment="1">
      <alignment vertical="center" wrapText="1"/>
    </xf>
    <xf numFmtId="0" fontId="18" fillId="15" borderId="2" xfId="0" applyFont="1" applyFill="1" applyBorder="1" applyAlignment="1">
      <alignment vertical="center"/>
    </xf>
    <xf numFmtId="170" fontId="0" fillId="0" borderId="0" xfId="0" applyNumberFormat="1"/>
    <xf numFmtId="166" fontId="0" fillId="0" borderId="0" xfId="2" applyNumberFormat="1" applyFont="1" applyBorder="1"/>
    <xf numFmtId="0" fontId="1" fillId="0" borderId="0" xfId="0" applyFont="1"/>
    <xf numFmtId="166" fontId="0" fillId="0" borderId="1" xfId="2" applyNumberFormat="1" applyFont="1" applyBorder="1"/>
    <xf numFmtId="9" fontId="0" fillId="0" borderId="1" xfId="2" applyFont="1" applyBorder="1" applyAlignment="1">
      <alignment horizontal="right"/>
    </xf>
    <xf numFmtId="170" fontId="0" fillId="0" borderId="0" xfId="0" applyNumberFormat="1" applyAlignment="1">
      <alignment horizontal="right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 applyProtection="1">
      <alignment horizontal="right" vertical="center"/>
      <protection locked="0"/>
    </xf>
    <xf numFmtId="0" fontId="20" fillId="0" borderId="0" xfId="0" applyFont="1"/>
    <xf numFmtId="0" fontId="21" fillId="0" borderId="1" xfId="0" applyFont="1" applyBorder="1"/>
    <xf numFmtId="0" fontId="21" fillId="0" borderId="0" xfId="0" applyFont="1"/>
    <xf numFmtId="0" fontId="11" fillId="4" borderId="0" xfId="4" applyFont="1" applyFill="1" applyAlignment="1">
      <alignment vertical="center"/>
    </xf>
    <xf numFmtId="0" fontId="11" fillId="17" borderId="0" xfId="4" applyFont="1" applyFill="1" applyAlignment="1">
      <alignment vertical="center"/>
    </xf>
    <xf numFmtId="0" fontId="23" fillId="17" borderId="0" xfId="4" applyFont="1" applyFill="1" applyAlignment="1">
      <alignment vertical="center"/>
    </xf>
    <xf numFmtId="0" fontId="22" fillId="17" borderId="0" xfId="4" applyFont="1" applyFill="1" applyAlignment="1">
      <alignment vertical="center"/>
    </xf>
    <xf numFmtId="0" fontId="11" fillId="8" borderId="0" xfId="4" applyFont="1" applyFill="1" applyAlignment="1">
      <alignment vertical="center"/>
    </xf>
    <xf numFmtId="0" fontId="18" fillId="17" borderId="0" xfId="4" applyFont="1" applyFill="1" applyAlignment="1">
      <alignment vertical="center"/>
    </xf>
    <xf numFmtId="0" fontId="24" fillId="17" borderId="0" xfId="4" applyFont="1" applyFill="1" applyAlignment="1">
      <alignment vertical="center"/>
    </xf>
    <xf numFmtId="0" fontId="25" fillId="4" borderId="0" xfId="4" applyFont="1" applyFill="1" applyAlignment="1">
      <alignment vertical="center"/>
    </xf>
    <xf numFmtId="0" fontId="26" fillId="17" borderId="0" xfId="4" applyFont="1" applyFill="1" applyAlignment="1">
      <alignment vertical="center"/>
    </xf>
    <xf numFmtId="0" fontId="27" fillId="17" borderId="0" xfId="4" applyFont="1" applyFill="1" applyAlignment="1">
      <alignment vertical="center"/>
    </xf>
    <xf numFmtId="0" fontId="26" fillId="4" borderId="0" xfId="4" applyFont="1" applyFill="1" applyAlignment="1">
      <alignment vertical="center"/>
    </xf>
    <xf numFmtId="169" fontId="26" fillId="4" borderId="0" xfId="4" applyNumberFormat="1" applyFont="1" applyFill="1" applyAlignment="1">
      <alignment horizontal="left" vertical="center"/>
    </xf>
    <xf numFmtId="0" fontId="20" fillId="17" borderId="0" xfId="4" applyFont="1" applyFill="1" applyAlignment="1">
      <alignment vertical="center"/>
    </xf>
    <xf numFmtId="0" fontId="28" fillId="4" borderId="0" xfId="4" applyFont="1" applyFill="1" applyAlignment="1">
      <alignment vertical="center"/>
    </xf>
    <xf numFmtId="0" fontId="22" fillId="4" borderId="0" xfId="3" applyFill="1" applyAlignment="1">
      <alignment vertical="center"/>
    </xf>
    <xf numFmtId="38" fontId="3" fillId="0" borderId="0" xfId="5" applyNumberFormat="1" applyFont="1" applyAlignment="1">
      <alignment horizontal="left" wrapText="1"/>
    </xf>
    <xf numFmtId="38" fontId="4" fillId="0" borderId="6" xfId="5" applyNumberFormat="1" applyFont="1" applyBorder="1" applyAlignment="1">
      <alignment horizontal="center" wrapText="1"/>
    </xf>
    <xf numFmtId="38" fontId="4" fillId="0" borderId="7" xfId="5" applyNumberFormat="1" applyFont="1" applyBorder="1" applyAlignment="1">
      <alignment horizontal="center" textRotation="90" wrapText="1"/>
    </xf>
    <xf numFmtId="38" fontId="4" fillId="0" borderId="8" xfId="5" applyNumberFormat="1" applyFont="1" applyBorder="1" applyAlignment="1">
      <alignment horizontal="center" textRotation="90" wrapText="1"/>
    </xf>
    <xf numFmtId="38" fontId="4" fillId="0" borderId="9" xfId="5" applyNumberFormat="1" applyFont="1" applyBorder="1" applyAlignment="1">
      <alignment horizontal="center" textRotation="90" wrapText="1"/>
    </xf>
    <xf numFmtId="38" fontId="4" fillId="0" borderId="10" xfId="5" applyNumberFormat="1" applyFont="1" applyBorder="1" applyAlignment="1">
      <alignment horizontal="center" textRotation="90" wrapText="1"/>
    </xf>
    <xf numFmtId="38" fontId="4" fillId="0" borderId="11" xfId="5" applyNumberFormat="1" applyFont="1" applyBorder="1" applyAlignment="1">
      <alignment horizontal="center" textRotation="90" wrapText="1"/>
    </xf>
    <xf numFmtId="38" fontId="4" fillId="0" borderId="12" xfId="5" applyNumberFormat="1" applyFont="1" applyBorder="1" applyAlignment="1">
      <alignment horizontal="center" textRotation="90" wrapText="1"/>
    </xf>
    <xf numFmtId="38" fontId="4" fillId="0" borderId="13" xfId="5" applyNumberFormat="1" applyFont="1" applyBorder="1" applyAlignment="1">
      <alignment horizontal="center" textRotation="90" wrapText="1"/>
    </xf>
    <xf numFmtId="38" fontId="4" fillId="0" borderId="14" xfId="5" applyNumberFormat="1" applyFont="1" applyBorder="1" applyAlignment="1">
      <alignment horizontal="center" textRotation="90" wrapText="1"/>
    </xf>
    <xf numFmtId="38" fontId="5" fillId="0" borderId="15" xfId="5" applyNumberFormat="1" applyFont="1" applyBorder="1" applyAlignment="1">
      <alignment horizontal="left"/>
    </xf>
    <xf numFmtId="38" fontId="4" fillId="0" borderId="16" xfId="5" applyNumberFormat="1" applyFont="1" applyBorder="1" applyAlignment="1">
      <alignment horizontal="center"/>
    </xf>
    <xf numFmtId="38" fontId="4" fillId="0" borderId="17" xfId="5" applyNumberFormat="1" applyFont="1" applyBorder="1" applyAlignment="1">
      <alignment horizontal="center"/>
    </xf>
    <xf numFmtId="38" fontId="4" fillId="0" borderId="18" xfId="5" applyNumberFormat="1" applyFont="1" applyBorder="1" applyAlignment="1">
      <alignment horizontal="center"/>
    </xf>
    <xf numFmtId="38" fontId="4" fillId="0" borderId="19" xfId="5" applyNumberFormat="1" applyFont="1" applyBorder="1" applyAlignment="1">
      <alignment horizontal="center"/>
    </xf>
    <xf numFmtId="38" fontId="5" fillId="0" borderId="20" xfId="5" applyNumberFormat="1" applyFont="1" applyBorder="1" applyAlignment="1">
      <alignment horizontal="center"/>
    </xf>
    <xf numFmtId="38" fontId="4" fillId="0" borderId="21" xfId="5" applyNumberFormat="1" applyFont="1" applyBorder="1" applyAlignment="1">
      <alignment horizontal="center"/>
    </xf>
    <xf numFmtId="38" fontId="5" fillId="0" borderId="18" xfId="5" applyNumberFormat="1" applyFont="1" applyBorder="1" applyAlignment="1">
      <alignment horizontal="center"/>
    </xf>
    <xf numFmtId="38" fontId="5" fillId="5" borderId="19" xfId="5" applyNumberFormat="1" applyFont="1" applyFill="1" applyBorder="1" applyAlignment="1">
      <alignment horizontal="center"/>
    </xf>
    <xf numFmtId="38" fontId="5" fillId="0" borderId="19" xfId="5" applyNumberFormat="1" applyFont="1" applyBorder="1" applyAlignment="1">
      <alignment horizontal="center"/>
    </xf>
    <xf numFmtId="38" fontId="5" fillId="0" borderId="46" xfId="5" applyNumberFormat="1" applyFont="1" applyBorder="1" applyAlignment="1">
      <alignment horizontal="center"/>
    </xf>
    <xf numFmtId="38" fontId="5" fillId="0" borderId="22" xfId="5" applyNumberFormat="1" applyFont="1" applyBorder="1" applyAlignment="1">
      <alignment horizontal="center"/>
    </xf>
    <xf numFmtId="38" fontId="4" fillId="0" borderId="15" xfId="5" applyNumberFormat="1" applyFont="1" applyBorder="1" applyAlignment="1">
      <alignment horizontal="center"/>
    </xf>
    <xf numFmtId="38" fontId="5" fillId="0" borderId="23" xfId="5" applyNumberFormat="1" applyFont="1" applyBorder="1" applyAlignment="1">
      <alignment horizontal="center"/>
    </xf>
    <xf numFmtId="38" fontId="5" fillId="0" borderId="21" xfId="5" applyNumberFormat="1" applyFont="1" applyBorder="1" applyAlignment="1">
      <alignment horizontal="center"/>
    </xf>
    <xf numFmtId="38" fontId="5" fillId="0" borderId="24" xfId="5" applyNumberFormat="1" applyFont="1" applyBorder="1" applyAlignment="1">
      <alignment horizontal="center"/>
    </xf>
    <xf numFmtId="38" fontId="5" fillId="0" borderId="25" xfId="5" applyNumberFormat="1" applyFont="1" applyBorder="1" applyAlignment="1">
      <alignment horizontal="left"/>
    </xf>
    <xf numFmtId="38" fontId="4" fillId="0" borderId="26" xfId="5" applyNumberFormat="1" applyFont="1" applyBorder="1" applyAlignment="1">
      <alignment horizontal="center"/>
    </xf>
    <xf numFmtId="38" fontId="4" fillId="0" borderId="27" xfId="5" applyNumberFormat="1" applyFont="1" applyBorder="1" applyAlignment="1">
      <alignment horizontal="center"/>
    </xf>
    <xf numFmtId="38" fontId="4" fillId="0" borderId="28" xfId="5" applyNumberFormat="1" applyFont="1" applyBorder="1" applyAlignment="1">
      <alignment horizontal="center"/>
    </xf>
    <xf numFmtId="38" fontId="4" fillId="0" borderId="29" xfId="5" applyNumberFormat="1" applyFont="1" applyBorder="1" applyAlignment="1">
      <alignment horizontal="center"/>
    </xf>
    <xf numFmtId="38" fontId="5" fillId="0" borderId="29" xfId="5" applyNumberFormat="1" applyFont="1" applyBorder="1" applyAlignment="1">
      <alignment horizontal="center"/>
    </xf>
    <xf numFmtId="38" fontId="4" fillId="0" borderId="30" xfId="5" applyNumberFormat="1" applyFont="1" applyBorder="1" applyAlignment="1">
      <alignment horizontal="center"/>
    </xf>
    <xf numFmtId="38" fontId="5" fillId="0" borderId="28" xfId="5" applyNumberFormat="1" applyFont="1" applyBorder="1" applyAlignment="1">
      <alignment horizontal="center"/>
    </xf>
    <xf numFmtId="38" fontId="5" fillId="5" borderId="31" xfId="5" applyNumberFormat="1" applyFont="1" applyFill="1" applyBorder="1" applyAlignment="1">
      <alignment horizontal="center"/>
    </xf>
    <xf numFmtId="38" fontId="5" fillId="0" borderId="31" xfId="5" applyNumberFormat="1" applyFont="1" applyBorder="1" applyAlignment="1">
      <alignment horizontal="center"/>
    </xf>
    <xf numFmtId="38" fontId="4" fillId="0" borderId="25" xfId="5" applyNumberFormat="1" applyFont="1" applyBorder="1" applyAlignment="1">
      <alignment horizontal="center"/>
    </xf>
    <xf numFmtId="38" fontId="5" fillId="0" borderId="32" xfId="5" applyNumberFormat="1" applyFont="1" applyBorder="1" applyAlignment="1">
      <alignment horizontal="center"/>
    </xf>
    <xf numFmtId="38" fontId="5" fillId="0" borderId="30" xfId="5" applyNumberFormat="1" applyFont="1" applyBorder="1" applyAlignment="1">
      <alignment horizontal="center"/>
    </xf>
    <xf numFmtId="38" fontId="5" fillId="0" borderId="33" xfId="5" applyNumberFormat="1" applyFont="1" applyBorder="1" applyAlignment="1">
      <alignment horizontal="center"/>
    </xf>
    <xf numFmtId="38" fontId="4" fillId="0" borderId="31" xfId="5" applyNumberFormat="1" applyFont="1" applyBorder="1" applyAlignment="1">
      <alignment horizontal="center"/>
    </xf>
    <xf numFmtId="38" fontId="5" fillId="0" borderId="34" xfId="5" applyNumberFormat="1" applyFont="1" applyBorder="1" applyAlignment="1">
      <alignment horizontal="left"/>
    </xf>
    <xf numFmtId="38" fontId="4" fillId="0" borderId="35" xfId="5" applyNumberFormat="1" applyFont="1" applyBorder="1" applyAlignment="1">
      <alignment horizontal="center"/>
    </xf>
    <xf numFmtId="38" fontId="4" fillId="0" borderId="36" xfId="5" applyNumberFormat="1" applyFont="1" applyBorder="1" applyAlignment="1">
      <alignment horizontal="center"/>
    </xf>
    <xf numFmtId="38" fontId="5" fillId="0" borderId="37" xfId="5" applyNumberFormat="1" applyFont="1" applyBorder="1" applyAlignment="1">
      <alignment horizontal="center"/>
    </xf>
    <xf numFmtId="38" fontId="4" fillId="0" borderId="38" xfId="5" applyNumberFormat="1" applyFont="1" applyBorder="1" applyAlignment="1">
      <alignment horizontal="center"/>
    </xf>
    <xf numFmtId="38" fontId="5" fillId="0" borderId="36" xfId="5" applyNumberFormat="1" applyFont="1" applyBorder="1" applyAlignment="1">
      <alignment horizontal="center"/>
    </xf>
    <xf numFmtId="38" fontId="5" fillId="5" borderId="36" xfId="5" applyNumberFormat="1" applyFont="1" applyFill="1" applyBorder="1" applyAlignment="1">
      <alignment horizontal="center"/>
    </xf>
    <xf numFmtId="38" fontId="4" fillId="0" borderId="34" xfId="5" applyNumberFormat="1" applyFont="1" applyBorder="1" applyAlignment="1">
      <alignment horizontal="center"/>
    </xf>
    <xf numFmtId="38" fontId="5" fillId="0" borderId="39" xfId="5" applyNumberFormat="1" applyFont="1" applyBorder="1" applyAlignment="1">
      <alignment horizontal="center"/>
    </xf>
    <xf numFmtId="38" fontId="5" fillId="0" borderId="40" xfId="5" applyNumberFormat="1" applyFont="1" applyBorder="1" applyAlignment="1">
      <alignment horizontal="center"/>
    </xf>
    <xf numFmtId="38" fontId="5" fillId="0" borderId="38" xfId="5" applyNumberFormat="1" applyFont="1" applyBorder="1" applyAlignment="1">
      <alignment horizontal="center"/>
    </xf>
    <xf numFmtId="38" fontId="5" fillId="0" borderId="41" xfId="5" applyNumberFormat="1" applyFont="1" applyBorder="1" applyAlignment="1">
      <alignment horizontal="center"/>
    </xf>
    <xf numFmtId="38" fontId="4" fillId="0" borderId="42" xfId="5" applyNumberFormat="1" applyFont="1" applyBorder="1" applyAlignment="1">
      <alignment horizontal="left"/>
    </xf>
    <xf numFmtId="38" fontId="4" fillId="0" borderId="43" xfId="5" applyNumberFormat="1" applyFont="1" applyBorder="1" applyAlignment="1">
      <alignment horizontal="center"/>
    </xf>
    <xf numFmtId="38" fontId="4" fillId="0" borderId="44" xfId="5" applyNumberFormat="1" applyFont="1" applyBorder="1" applyAlignment="1">
      <alignment horizontal="center"/>
    </xf>
    <xf numFmtId="38" fontId="4" fillId="0" borderId="42" xfId="5" applyNumberFormat="1" applyFont="1" applyBorder="1" applyAlignment="1">
      <alignment horizontal="center"/>
    </xf>
    <xf numFmtId="38" fontId="4" fillId="0" borderId="22" xfId="5" applyNumberFormat="1" applyFont="1" applyBorder="1" applyAlignment="1">
      <alignment horizontal="center"/>
    </xf>
    <xf numFmtId="38" fontId="4" fillId="0" borderId="45" xfId="5" applyNumberFormat="1" applyFont="1" applyBorder="1" applyAlignment="1">
      <alignment horizontal="center"/>
    </xf>
    <xf numFmtId="38" fontId="4" fillId="5" borderId="22" xfId="5" applyNumberFormat="1" applyFont="1" applyFill="1" applyBorder="1" applyAlignment="1">
      <alignment horizontal="center"/>
    </xf>
    <xf numFmtId="38" fontId="4" fillId="0" borderId="46" xfId="5" applyNumberFormat="1" applyFont="1" applyBorder="1" applyAlignment="1">
      <alignment horizontal="center"/>
    </xf>
    <xf numFmtId="38" fontId="4" fillId="0" borderId="47" xfId="5" applyNumberFormat="1" applyFont="1" applyBorder="1" applyAlignment="1">
      <alignment horizontal="center"/>
    </xf>
    <xf numFmtId="38" fontId="4" fillId="0" borderId="48" xfId="5" applyNumberFormat="1" applyFont="1" applyBorder="1" applyAlignment="1">
      <alignment horizontal="center"/>
    </xf>
    <xf numFmtId="38" fontId="4" fillId="0" borderId="2" xfId="5" applyNumberFormat="1" applyFont="1" applyBorder="1" applyAlignment="1">
      <alignment horizontal="left"/>
    </xf>
    <xf numFmtId="38" fontId="4" fillId="0" borderId="49" xfId="5" applyNumberFormat="1" applyFont="1" applyBorder="1" applyAlignment="1">
      <alignment horizontal="center"/>
    </xf>
    <xf numFmtId="38" fontId="4" fillId="0" borderId="50" xfId="5" applyNumberFormat="1" applyFont="1" applyBorder="1" applyAlignment="1">
      <alignment horizontal="center"/>
    </xf>
    <xf numFmtId="38" fontId="4" fillId="0" borderId="2" xfId="5" applyNumberFormat="1" applyFont="1" applyBorder="1" applyAlignment="1">
      <alignment horizontal="center"/>
    </xf>
    <xf numFmtId="38" fontId="4" fillId="0" borderId="51" xfId="5" applyNumberFormat="1" applyFont="1" applyBorder="1" applyAlignment="1">
      <alignment horizontal="center"/>
    </xf>
    <xf numFmtId="38" fontId="4" fillId="0" borderId="52" xfId="5" applyNumberFormat="1" applyFont="1" applyBorder="1" applyAlignment="1">
      <alignment horizontal="center"/>
    </xf>
    <xf numFmtId="38" fontId="4" fillId="0" borderId="53" xfId="5" applyNumberFormat="1" applyFont="1" applyBorder="1" applyAlignment="1">
      <alignment horizontal="center"/>
    </xf>
    <xf numFmtId="38" fontId="4" fillId="5" borderId="51" xfId="5" applyNumberFormat="1" applyFont="1" applyFill="1" applyBorder="1" applyAlignment="1">
      <alignment horizontal="center"/>
    </xf>
    <xf numFmtId="38" fontId="5" fillId="0" borderId="53" xfId="5" applyNumberFormat="1" applyFont="1" applyBorder="1" applyAlignment="1">
      <alignment horizontal="center"/>
    </xf>
    <xf numFmtId="38" fontId="4" fillId="0" borderId="54" xfId="5" applyNumberFormat="1" applyFont="1" applyBorder="1" applyAlignment="1">
      <alignment horizontal="center"/>
    </xf>
    <xf numFmtId="38" fontId="4" fillId="0" borderId="55" xfId="5" applyNumberFormat="1" applyFont="1" applyBorder="1" applyAlignment="1">
      <alignment horizontal="center"/>
    </xf>
    <xf numFmtId="38" fontId="4" fillId="0" borderId="56" xfId="5" applyNumberFormat="1" applyFont="1" applyBorder="1" applyAlignment="1">
      <alignment horizontal="center"/>
    </xf>
    <xf numFmtId="38" fontId="4" fillId="0" borderId="57" xfId="5" applyNumberFormat="1" applyFont="1" applyBorder="1" applyAlignment="1">
      <alignment horizontal="center"/>
    </xf>
    <xf numFmtId="38" fontId="4" fillId="0" borderId="58" xfId="5" applyNumberFormat="1" applyFont="1" applyBorder="1" applyAlignment="1">
      <alignment horizontal="center"/>
    </xf>
    <xf numFmtId="38" fontId="5" fillId="0" borderId="59" xfId="5" applyNumberFormat="1" applyFont="1" applyBorder="1" applyAlignment="1">
      <alignment horizontal="left"/>
    </xf>
    <xf numFmtId="38" fontId="4" fillId="0" borderId="60" xfId="5" applyNumberFormat="1" applyFont="1" applyBorder="1" applyAlignment="1">
      <alignment horizontal="center"/>
    </xf>
    <xf numFmtId="38" fontId="4" fillId="0" borderId="61" xfId="5" applyNumberFormat="1" applyFont="1" applyBorder="1" applyAlignment="1">
      <alignment horizontal="center"/>
    </xf>
    <xf numFmtId="38" fontId="5" fillId="0" borderId="62" xfId="5" applyNumberFormat="1" applyFont="1" applyBorder="1" applyAlignment="1">
      <alignment horizontal="center"/>
    </xf>
    <xf numFmtId="38" fontId="5" fillId="0" borderId="63" xfId="5" applyNumberFormat="1" applyFont="1" applyBorder="1" applyAlignment="1">
      <alignment horizontal="center"/>
    </xf>
    <xf numFmtId="38" fontId="5" fillId="0" borderId="64" xfId="5" applyNumberFormat="1" applyFont="1" applyBorder="1" applyAlignment="1">
      <alignment horizontal="center"/>
    </xf>
    <xf numFmtId="38" fontId="4" fillId="0" borderId="65" xfId="5" applyNumberFormat="1" applyFont="1" applyBorder="1" applyAlignment="1">
      <alignment horizontal="center"/>
    </xf>
    <xf numFmtId="38" fontId="5" fillId="5" borderId="63" xfId="5" applyNumberFormat="1" applyFont="1" applyFill="1" applyBorder="1" applyAlignment="1">
      <alignment horizontal="center"/>
    </xf>
    <xf numFmtId="38" fontId="4" fillId="0" borderId="59" xfId="5" applyNumberFormat="1" applyFont="1" applyBorder="1" applyAlignment="1">
      <alignment horizontal="center"/>
    </xf>
    <xf numFmtId="38" fontId="5" fillId="0" borderId="66" xfId="5" applyNumberFormat="1" applyFont="1" applyBorder="1" applyAlignment="1">
      <alignment horizontal="center"/>
    </xf>
    <xf numFmtId="38" fontId="5" fillId="0" borderId="65" xfId="5" applyNumberFormat="1" applyFont="1" applyBorder="1" applyAlignment="1">
      <alignment horizontal="center"/>
    </xf>
    <xf numFmtId="38" fontId="5" fillId="0" borderId="67" xfId="5" applyNumberFormat="1" applyFont="1" applyBorder="1" applyAlignment="1">
      <alignment horizontal="center"/>
    </xf>
    <xf numFmtId="38" fontId="5" fillId="0" borderId="68" xfId="5" applyNumberFormat="1" applyFont="1" applyBorder="1" applyAlignment="1">
      <alignment horizontal="center"/>
    </xf>
    <xf numFmtId="38" fontId="5" fillId="0" borderId="69" xfId="5" applyNumberFormat="1" applyFont="1" applyBorder="1" applyAlignment="1">
      <alignment horizontal="left"/>
    </xf>
    <xf numFmtId="38" fontId="4" fillId="0" borderId="70" xfId="5" applyNumberFormat="1" applyFont="1" applyBorder="1" applyAlignment="1">
      <alignment horizontal="center"/>
    </xf>
    <xf numFmtId="38" fontId="4" fillId="0" borderId="71" xfId="5" applyNumberFormat="1" applyFont="1" applyBorder="1" applyAlignment="1">
      <alignment horizontal="center"/>
    </xf>
    <xf numFmtId="38" fontId="5" fillId="0" borderId="72" xfId="5" applyNumberFormat="1" applyFont="1" applyBorder="1" applyAlignment="1">
      <alignment horizontal="center"/>
    </xf>
    <xf numFmtId="38" fontId="5" fillId="0" borderId="73" xfId="5" applyNumberFormat="1" applyFont="1" applyBorder="1" applyAlignment="1">
      <alignment horizontal="center"/>
    </xf>
    <xf numFmtId="38" fontId="5" fillId="0" borderId="74" xfId="5" applyNumberFormat="1" applyFont="1" applyBorder="1" applyAlignment="1">
      <alignment horizontal="center"/>
    </xf>
    <xf numFmtId="38" fontId="4" fillId="0" borderId="75" xfId="5" applyNumberFormat="1" applyFont="1" applyBorder="1" applyAlignment="1">
      <alignment horizontal="center"/>
    </xf>
    <xf numFmtId="38" fontId="5" fillId="5" borderId="73" xfId="5" applyNumberFormat="1" applyFont="1" applyFill="1" applyBorder="1" applyAlignment="1">
      <alignment horizontal="center"/>
    </xf>
    <xf numFmtId="38" fontId="4" fillId="0" borderId="69" xfId="5" applyNumberFormat="1" applyFont="1" applyBorder="1" applyAlignment="1">
      <alignment horizontal="center"/>
    </xf>
    <xf numFmtId="38" fontId="5" fillId="0" borderId="76" xfId="5" applyNumberFormat="1" applyFont="1" applyBorder="1" applyAlignment="1">
      <alignment horizontal="center"/>
    </xf>
    <xf numFmtId="38" fontId="5" fillId="0" borderId="75" xfId="5" applyNumberFormat="1" applyFont="1" applyBorder="1" applyAlignment="1">
      <alignment horizontal="center"/>
    </xf>
    <xf numFmtId="38" fontId="5" fillId="0" borderId="77" xfId="5" applyNumberFormat="1" applyFont="1" applyBorder="1" applyAlignment="1">
      <alignment horizontal="center"/>
    </xf>
    <xf numFmtId="38" fontId="4" fillId="0" borderId="0" xfId="5" applyNumberFormat="1" applyFont="1" applyAlignment="1">
      <alignment horizontal="left"/>
    </xf>
    <xf numFmtId="38" fontId="4" fillId="0" borderId="6" xfId="5" applyNumberFormat="1" applyFont="1" applyBorder="1" applyAlignment="1">
      <alignment horizontal="center"/>
    </xf>
    <xf numFmtId="38" fontId="4" fillId="0" borderId="78" xfId="5" applyNumberFormat="1" applyFont="1" applyBorder="1" applyAlignment="1">
      <alignment horizontal="center"/>
    </xf>
    <xf numFmtId="38" fontId="4" fillId="0" borderId="79" xfId="5" applyNumberFormat="1" applyFont="1" applyBorder="1" applyAlignment="1">
      <alignment horizontal="center"/>
    </xf>
    <xf numFmtId="38" fontId="4" fillId="0" borderId="80" xfId="5" applyNumberFormat="1" applyFont="1" applyBorder="1" applyAlignment="1">
      <alignment horizontal="center"/>
    </xf>
    <xf numFmtId="38" fontId="4" fillId="0" borderId="81" xfId="5" applyNumberFormat="1" applyFont="1" applyBorder="1" applyAlignment="1">
      <alignment horizontal="center"/>
    </xf>
    <xf numFmtId="38" fontId="4" fillId="0" borderId="5" xfId="5" applyNumberFormat="1" applyFont="1" applyBorder="1" applyAlignment="1">
      <alignment horizontal="center"/>
    </xf>
    <xf numFmtId="38" fontId="4" fillId="5" borderId="80" xfId="5" applyNumberFormat="1" applyFont="1" applyFill="1" applyBorder="1" applyAlignment="1">
      <alignment horizontal="center"/>
    </xf>
    <xf numFmtId="38" fontId="4" fillId="0" borderId="0" xfId="5" applyNumberFormat="1" applyFont="1" applyAlignment="1">
      <alignment horizontal="center"/>
    </xf>
    <xf numFmtId="38" fontId="4" fillId="0" borderId="82" xfId="5" applyNumberFormat="1" applyFont="1" applyBorder="1" applyAlignment="1">
      <alignment horizontal="center"/>
    </xf>
    <xf numFmtId="38" fontId="4" fillId="0" borderId="83" xfId="5" applyNumberFormat="1" applyFont="1" applyBorder="1" applyAlignment="1">
      <alignment horizontal="center"/>
    </xf>
    <xf numFmtId="38" fontId="4" fillId="0" borderId="84" xfId="5" applyNumberFormat="1" applyFont="1" applyBorder="1" applyAlignment="1">
      <alignment horizontal="center"/>
    </xf>
    <xf numFmtId="38" fontId="5" fillId="0" borderId="85" xfId="5" applyNumberFormat="1" applyFont="1" applyBorder="1" applyAlignment="1">
      <alignment horizontal="center"/>
    </xf>
    <xf numFmtId="1" fontId="5" fillId="0" borderId="30" xfId="5" applyNumberFormat="1" applyFont="1" applyBorder="1" applyAlignment="1">
      <alignment horizontal="center"/>
    </xf>
    <xf numFmtId="38" fontId="4" fillId="0" borderId="86" xfId="5" applyNumberFormat="1" applyFont="1" applyBorder="1" applyAlignment="1">
      <alignment horizontal="left"/>
    </xf>
    <xf numFmtId="38" fontId="4" fillId="0" borderId="87" xfId="5" applyNumberFormat="1" applyFont="1" applyBorder="1" applyAlignment="1">
      <alignment horizontal="center"/>
    </xf>
    <xf numFmtId="38" fontId="4" fillId="0" borderId="88" xfId="5" applyNumberFormat="1" applyFont="1" applyBorder="1" applyAlignment="1">
      <alignment horizontal="center"/>
    </xf>
    <xf numFmtId="38" fontId="5" fillId="0" borderId="89" xfId="5" applyNumberFormat="1" applyFont="1" applyBorder="1" applyAlignment="1">
      <alignment horizontal="center"/>
    </xf>
    <xf numFmtId="38" fontId="5" fillId="0" borderId="90" xfId="5" applyNumberFormat="1" applyFont="1" applyBorder="1" applyAlignment="1">
      <alignment horizontal="center"/>
    </xf>
    <xf numFmtId="38" fontId="5" fillId="0" borderId="91" xfId="5" applyNumberFormat="1" applyFont="1" applyBorder="1" applyAlignment="1">
      <alignment horizontal="center"/>
    </xf>
    <xf numFmtId="38" fontId="4" fillId="0" borderId="92" xfId="5" applyNumberFormat="1" applyFont="1" applyBorder="1" applyAlignment="1">
      <alignment horizontal="center"/>
    </xf>
    <xf numFmtId="38" fontId="4" fillId="0" borderId="86" xfId="5" applyNumberFormat="1" applyFont="1" applyBorder="1" applyAlignment="1">
      <alignment horizontal="center"/>
    </xf>
    <xf numFmtId="38" fontId="5" fillId="0" borderId="93" xfId="5" applyNumberFormat="1" applyFont="1" applyBorder="1" applyAlignment="1">
      <alignment horizontal="center"/>
    </xf>
    <xf numFmtId="38" fontId="5" fillId="0" borderId="83" xfId="5" applyNumberFormat="1" applyFont="1" applyBorder="1" applyAlignment="1">
      <alignment horizontal="center"/>
    </xf>
    <xf numFmtId="38" fontId="5" fillId="0" borderId="92" xfId="5" applyNumberFormat="1" applyFont="1" applyBorder="1" applyAlignment="1">
      <alignment horizontal="center"/>
    </xf>
    <xf numFmtId="38" fontId="5" fillId="0" borderId="94" xfId="5" applyNumberFormat="1" applyFont="1" applyBorder="1" applyAlignment="1">
      <alignment horizontal="center"/>
    </xf>
    <xf numFmtId="38" fontId="4" fillId="0" borderId="95" xfId="5" applyNumberFormat="1" applyFont="1" applyBorder="1" applyAlignment="1">
      <alignment horizontal="center"/>
    </xf>
    <xf numFmtId="38" fontId="5" fillId="0" borderId="96" xfId="5" applyNumberFormat="1" applyFont="1" applyBorder="1" applyAlignment="1">
      <alignment horizontal="center"/>
    </xf>
    <xf numFmtId="38" fontId="4" fillId="0" borderId="63" xfId="5" applyNumberFormat="1" applyFont="1" applyBorder="1" applyAlignment="1">
      <alignment horizontal="center"/>
    </xf>
    <xf numFmtId="38" fontId="5" fillId="0" borderId="59" xfId="5" applyNumberFormat="1" applyFont="1" applyBorder="1" applyAlignment="1">
      <alignment horizontal="center"/>
    </xf>
    <xf numFmtId="38" fontId="5" fillId="0" borderId="0" xfId="5" applyNumberFormat="1" applyFont="1" applyAlignment="1">
      <alignment horizontal="left"/>
    </xf>
    <xf numFmtId="38" fontId="4" fillId="0" borderId="97" xfId="5" applyNumberFormat="1" applyFont="1" applyBorder="1" applyAlignment="1">
      <alignment horizontal="center"/>
    </xf>
    <xf numFmtId="38" fontId="4" fillId="0" borderId="98" xfId="5" applyNumberFormat="1" applyFont="1" applyBorder="1" applyAlignment="1">
      <alignment horizontal="center"/>
    </xf>
    <xf numFmtId="38" fontId="5" fillId="0" borderId="81" xfId="5" applyNumberFormat="1" applyFont="1" applyBorder="1" applyAlignment="1">
      <alignment horizontal="center"/>
    </xf>
    <xf numFmtId="38" fontId="5" fillId="0" borderId="0" xfId="5" applyNumberFormat="1" applyFont="1" applyAlignment="1">
      <alignment horizontal="center"/>
    </xf>
    <xf numFmtId="38" fontId="5" fillId="0" borderId="80" xfId="5" applyNumberFormat="1" applyFont="1" applyBorder="1" applyAlignment="1">
      <alignment horizontal="center"/>
    </xf>
    <xf numFmtId="38" fontId="5" fillId="0" borderId="82" xfId="5" applyNumberFormat="1" applyFont="1" applyBorder="1" applyAlignment="1">
      <alignment horizontal="center"/>
    </xf>
    <xf numFmtId="38" fontId="5" fillId="0" borderId="79" xfId="5" applyNumberFormat="1" applyFont="1" applyBorder="1" applyAlignment="1">
      <alignment horizontal="center"/>
    </xf>
    <xf numFmtId="38" fontId="5" fillId="0" borderId="5" xfId="5" applyNumberFormat="1" applyFont="1" applyBorder="1" applyAlignment="1">
      <alignment horizontal="center"/>
    </xf>
    <xf numFmtId="38" fontId="5" fillId="0" borderId="84" xfId="5" applyNumberFormat="1" applyFont="1" applyBorder="1" applyAlignment="1">
      <alignment horizontal="center"/>
    </xf>
    <xf numFmtId="38" fontId="4" fillId="0" borderId="99" xfId="5" applyNumberFormat="1" applyFont="1" applyBorder="1" applyAlignment="1">
      <alignment horizontal="center"/>
    </xf>
    <xf numFmtId="38" fontId="5" fillId="0" borderId="100" xfId="5" applyNumberFormat="1" applyFont="1" applyBorder="1" applyAlignment="1">
      <alignment horizontal="center"/>
    </xf>
    <xf numFmtId="38" fontId="5" fillId="0" borderId="34" xfId="5" applyNumberFormat="1" applyFont="1" applyBorder="1" applyAlignment="1">
      <alignment horizontal="center"/>
    </xf>
    <xf numFmtId="38" fontId="5" fillId="5" borderId="80" xfId="5" applyNumberFormat="1" applyFont="1" applyFill="1" applyBorder="1" applyAlignment="1">
      <alignment horizontal="center"/>
    </xf>
    <xf numFmtId="38" fontId="4" fillId="0" borderId="101" xfId="5" applyNumberFormat="1" applyFont="1" applyBorder="1" applyAlignment="1">
      <alignment horizontal="left"/>
    </xf>
    <xf numFmtId="38" fontId="4" fillId="0" borderId="102" xfId="5" applyNumberFormat="1" applyFont="1" applyBorder="1" applyAlignment="1">
      <alignment horizontal="center"/>
    </xf>
    <xf numFmtId="38" fontId="4" fillId="0" borderId="103" xfId="5" applyNumberFormat="1" applyFont="1" applyBorder="1" applyAlignment="1">
      <alignment horizontal="center"/>
    </xf>
    <xf numFmtId="38" fontId="4" fillId="0" borderId="104" xfId="5" applyNumberFormat="1" applyFont="1" applyBorder="1" applyAlignment="1">
      <alignment horizontal="center"/>
    </xf>
    <xf numFmtId="38" fontId="4" fillId="0" borderId="105" xfId="5" applyNumberFormat="1" applyFont="1" applyBorder="1" applyAlignment="1">
      <alignment horizontal="center"/>
    </xf>
    <xf numFmtId="38" fontId="4" fillId="0" borderId="106" xfId="5" applyNumberFormat="1" applyFont="1" applyBorder="1" applyAlignment="1">
      <alignment horizontal="center"/>
    </xf>
    <xf numFmtId="38" fontId="4" fillId="5" borderId="105" xfId="5" applyNumberFormat="1" applyFont="1" applyFill="1" applyBorder="1" applyAlignment="1">
      <alignment horizontal="center"/>
    </xf>
    <xf numFmtId="38" fontId="4" fillId="0" borderId="101" xfId="5" applyNumberFormat="1" applyFont="1" applyBorder="1" applyAlignment="1">
      <alignment horizontal="center"/>
    </xf>
    <xf numFmtId="38" fontId="4" fillId="0" borderId="107" xfId="5" applyNumberFormat="1" applyFont="1" applyBorder="1" applyAlignment="1">
      <alignment horizontal="center"/>
    </xf>
    <xf numFmtId="38" fontId="4" fillId="0" borderId="108" xfId="5" applyNumberFormat="1" applyFont="1" applyBorder="1" applyAlignment="1">
      <alignment horizontal="center"/>
    </xf>
    <xf numFmtId="38" fontId="5" fillId="0" borderId="86" xfId="5" applyNumberFormat="1" applyFont="1" applyBorder="1" applyAlignment="1">
      <alignment horizontal="left"/>
    </xf>
    <xf numFmtId="38" fontId="5" fillId="0" borderId="87" xfId="5" applyNumberFormat="1" applyFont="1" applyBorder="1" applyAlignment="1">
      <alignment horizontal="center"/>
    </xf>
    <xf numFmtId="38" fontId="5" fillId="0" borderId="88" xfId="5" applyNumberFormat="1" applyFont="1" applyBorder="1" applyAlignment="1">
      <alignment horizontal="center"/>
    </xf>
    <xf numFmtId="38" fontId="5" fillId="5" borderId="90" xfId="5" applyNumberFormat="1" applyFont="1" applyFill="1" applyBorder="1" applyAlignment="1">
      <alignment horizontal="center"/>
    </xf>
    <xf numFmtId="38" fontId="5" fillId="0" borderId="86" xfId="5" applyNumberFormat="1" applyFont="1" applyBorder="1" applyAlignment="1">
      <alignment horizontal="center"/>
    </xf>
    <xf numFmtId="38" fontId="4" fillId="5" borderId="46" xfId="5" applyNumberFormat="1" applyFont="1" applyFill="1" applyBorder="1" applyAlignment="1">
      <alignment horizontal="center"/>
    </xf>
    <xf numFmtId="38" fontId="4" fillId="0" borderId="109" xfId="5" applyNumberFormat="1" applyFont="1" applyBorder="1" applyAlignment="1">
      <alignment horizontal="left"/>
    </xf>
    <xf numFmtId="38" fontId="4" fillId="0" borderId="110" xfId="5" applyNumberFormat="1" applyFont="1" applyBorder="1" applyAlignment="1">
      <alignment horizontal="center"/>
    </xf>
    <xf numFmtId="38" fontId="4" fillId="0" borderId="111" xfId="5" applyNumberFormat="1" applyFont="1" applyBorder="1" applyAlignment="1">
      <alignment horizontal="center"/>
    </xf>
    <xf numFmtId="38" fontId="4" fillId="0" borderId="112" xfId="5" applyNumberFormat="1" applyFont="1" applyBorder="1" applyAlignment="1">
      <alignment horizontal="center"/>
    </xf>
    <xf numFmtId="38" fontId="4" fillId="0" borderId="113" xfId="5" applyNumberFormat="1" applyFont="1" applyBorder="1" applyAlignment="1">
      <alignment horizontal="center"/>
    </xf>
    <xf numFmtId="38" fontId="4" fillId="0" borderId="114" xfId="5" applyNumberFormat="1" applyFont="1" applyBorder="1" applyAlignment="1">
      <alignment horizontal="center"/>
    </xf>
    <xf numFmtId="38" fontId="4" fillId="0" borderId="115" xfId="5" applyNumberFormat="1" applyFont="1" applyBorder="1" applyAlignment="1">
      <alignment horizontal="center"/>
    </xf>
    <xf numFmtId="38" fontId="4" fillId="0" borderId="109" xfId="5" applyNumberFormat="1" applyFont="1" applyBorder="1" applyAlignment="1">
      <alignment horizontal="center"/>
    </xf>
    <xf numFmtId="38" fontId="4" fillId="0" borderId="116" xfId="5" applyNumberFormat="1" applyFont="1" applyBorder="1" applyAlignment="1">
      <alignment horizontal="center"/>
    </xf>
    <xf numFmtId="38" fontId="4" fillId="0" borderId="141" xfId="5" applyNumberFormat="1" applyFont="1" applyBorder="1" applyAlignment="1">
      <alignment horizontal="center"/>
    </xf>
    <xf numFmtId="38" fontId="5" fillId="0" borderId="117" xfId="6" applyNumberFormat="1" applyFont="1" applyBorder="1" applyAlignment="1">
      <alignment horizontal="left" vertical="top" wrapText="1"/>
    </xf>
    <xf numFmtId="38" fontId="5" fillId="0" borderId="118" xfId="6" applyNumberFormat="1" applyFont="1" applyBorder="1" applyAlignment="1">
      <alignment vertical="top"/>
    </xf>
    <xf numFmtId="38" fontId="4" fillId="0" borderId="119" xfId="5" applyNumberFormat="1" applyFont="1" applyBorder="1" applyAlignment="1">
      <alignment horizontal="center"/>
    </xf>
    <xf numFmtId="38" fontId="5" fillId="0" borderId="117" xfId="5" applyNumberFormat="1" applyFont="1" applyBorder="1" applyAlignment="1">
      <alignment horizontal="center"/>
    </xf>
    <xf numFmtId="38" fontId="5" fillId="0" borderId="142" xfId="5" applyNumberFormat="1" applyFont="1" applyBorder="1" applyAlignment="1">
      <alignment horizontal="center"/>
    </xf>
    <xf numFmtId="38" fontId="4" fillId="0" borderId="121" xfId="5" applyNumberFormat="1" applyFont="1" applyBorder="1" applyAlignment="1">
      <alignment horizontal="center"/>
    </xf>
    <xf numFmtId="38" fontId="5" fillId="0" borderId="122" xfId="5" applyNumberFormat="1" applyFont="1" applyBorder="1" applyAlignment="1">
      <alignment horizontal="center"/>
    </xf>
    <xf numFmtId="38" fontId="5" fillId="5" borderId="68" xfId="5" applyNumberFormat="1" applyFont="1" applyFill="1" applyBorder="1" applyAlignment="1">
      <alignment horizontal="center"/>
    </xf>
    <xf numFmtId="38" fontId="5" fillId="0" borderId="120" xfId="5" applyNumberFormat="1" applyFont="1" applyBorder="1" applyAlignment="1">
      <alignment horizontal="center"/>
    </xf>
    <xf numFmtId="38" fontId="4" fillId="0" borderId="117" xfId="5" applyNumberFormat="1" applyFont="1" applyBorder="1" applyAlignment="1">
      <alignment horizontal="center"/>
    </xf>
    <xf numFmtId="38" fontId="5" fillId="0" borderId="123" xfId="5" applyNumberFormat="1" applyFont="1" applyBorder="1" applyAlignment="1">
      <alignment horizontal="center"/>
    </xf>
    <xf numFmtId="38" fontId="5" fillId="0" borderId="25" xfId="6" applyNumberFormat="1" applyFont="1" applyBorder="1" applyAlignment="1">
      <alignment horizontal="left" vertical="top" wrapText="1"/>
    </xf>
    <xf numFmtId="38" fontId="5" fillId="0" borderId="26" xfId="6" applyNumberFormat="1" applyFont="1" applyBorder="1" applyAlignment="1">
      <alignment horizontal="left" vertical="top"/>
    </xf>
    <xf numFmtId="38" fontId="5" fillId="0" borderId="25" xfId="5" applyNumberFormat="1" applyFont="1" applyBorder="1" applyAlignment="1">
      <alignment horizontal="center"/>
    </xf>
    <xf numFmtId="38" fontId="5" fillId="0" borderId="143" xfId="5" applyNumberFormat="1" applyFont="1" applyBorder="1" applyAlignment="1">
      <alignment horizontal="center"/>
    </xf>
    <xf numFmtId="38" fontId="5" fillId="0" borderId="26" xfId="6" applyNumberFormat="1" applyFont="1" applyBorder="1" applyAlignment="1">
      <alignment vertical="top"/>
    </xf>
    <xf numFmtId="38" fontId="5" fillId="0" borderId="121" xfId="5" applyNumberFormat="1" applyFont="1" applyBorder="1" applyAlignment="1">
      <alignment horizontal="center"/>
    </xf>
    <xf numFmtId="38" fontId="5" fillId="0" borderId="69" xfId="6" applyNumberFormat="1" applyFont="1" applyBorder="1" applyAlignment="1">
      <alignment horizontal="left" vertical="top" wrapText="1"/>
    </xf>
    <xf numFmtId="38" fontId="5" fillId="0" borderId="70" xfId="6" applyNumberFormat="1" applyFont="1" applyBorder="1" applyAlignment="1">
      <alignment vertical="top"/>
    </xf>
    <xf numFmtId="38" fontId="5" fillId="0" borderId="69" xfId="5" applyNumberFormat="1" applyFont="1" applyBorder="1" applyAlignment="1">
      <alignment horizontal="center"/>
    </xf>
    <xf numFmtId="38" fontId="5" fillId="0" borderId="144" xfId="5" applyNumberFormat="1" applyFont="1" applyBorder="1" applyAlignment="1">
      <alignment horizontal="center"/>
    </xf>
    <xf numFmtId="38" fontId="4" fillId="0" borderId="145" xfId="5" applyNumberFormat="1" applyFont="1" applyBorder="1" applyAlignment="1">
      <alignment horizontal="center"/>
    </xf>
    <xf numFmtId="38" fontId="4" fillId="0" borderId="146" xfId="5" applyNumberFormat="1" applyFont="1" applyBorder="1" applyAlignment="1">
      <alignment horizontal="center"/>
    </xf>
    <xf numFmtId="38" fontId="4" fillId="0" borderId="147" xfId="5" applyNumberFormat="1" applyFont="1" applyBorder="1" applyAlignment="1">
      <alignment horizontal="center"/>
    </xf>
    <xf numFmtId="38" fontId="4" fillId="0" borderId="3" xfId="5" applyNumberFormat="1" applyFont="1" applyBorder="1" applyAlignment="1">
      <alignment horizontal="center"/>
    </xf>
    <xf numFmtId="38" fontId="4" fillId="0" borderId="148" xfId="5" applyNumberFormat="1" applyFont="1" applyBorder="1" applyAlignment="1">
      <alignment horizontal="center"/>
    </xf>
    <xf numFmtId="38" fontId="4" fillId="5" borderId="146" xfId="5" applyNumberFormat="1" applyFont="1" applyFill="1" applyBorder="1" applyAlignment="1">
      <alignment horizontal="center"/>
    </xf>
    <xf numFmtId="38" fontId="4" fillId="0" borderId="1" xfId="5" applyNumberFormat="1" applyFont="1" applyBorder="1" applyAlignment="1">
      <alignment horizontal="center"/>
    </xf>
    <xf numFmtId="38" fontId="4" fillId="0" borderId="149" xfId="5" applyNumberFormat="1" applyFont="1" applyBorder="1" applyAlignment="1">
      <alignment horizontal="center"/>
    </xf>
    <xf numFmtId="38" fontId="4" fillId="0" borderId="150" xfId="5" applyNumberFormat="1" applyFont="1" applyBorder="1" applyAlignment="1">
      <alignment horizontal="center"/>
    </xf>
    <xf numFmtId="38" fontId="5" fillId="0" borderId="59" xfId="6" applyNumberFormat="1" applyFont="1" applyBorder="1" applyAlignment="1">
      <alignment horizontal="left" vertical="top" wrapText="1"/>
    </xf>
    <xf numFmtId="38" fontId="4" fillId="0" borderId="62" xfId="5" applyNumberFormat="1" applyFont="1" applyBorder="1" applyAlignment="1">
      <alignment horizontal="center"/>
    </xf>
    <xf numFmtId="38" fontId="4" fillId="0" borderId="118" xfId="5" applyNumberFormat="1" applyFont="1" applyBorder="1" applyAlignment="1">
      <alignment horizontal="center"/>
    </xf>
    <xf numFmtId="38" fontId="4" fillId="0" borderId="122" xfId="5" applyNumberFormat="1" applyFont="1" applyBorder="1" applyAlignment="1">
      <alignment horizontal="center"/>
    </xf>
    <xf numFmtId="38" fontId="4" fillId="0" borderId="68" xfId="5" applyNumberFormat="1" applyFont="1" applyBorder="1" applyAlignment="1">
      <alignment horizontal="center"/>
    </xf>
    <xf numFmtId="38" fontId="5" fillId="0" borderId="125" xfId="5" applyNumberFormat="1" applyFont="1" applyBorder="1" applyAlignment="1">
      <alignment horizontal="center"/>
    </xf>
    <xf numFmtId="38" fontId="4" fillId="0" borderId="124" xfId="5" applyNumberFormat="1" applyFont="1" applyBorder="1" applyAlignment="1">
      <alignment horizontal="center"/>
    </xf>
    <xf numFmtId="38" fontId="5" fillId="0" borderId="126" xfId="5" applyNumberFormat="1" applyFont="1" applyBorder="1" applyAlignment="1">
      <alignment horizontal="center"/>
    </xf>
    <xf numFmtId="38" fontId="4" fillId="0" borderId="127" xfId="5" applyNumberFormat="1" applyFont="1" applyBorder="1" applyAlignment="1">
      <alignment horizontal="center"/>
    </xf>
    <xf numFmtId="38" fontId="5" fillId="0" borderId="128" xfId="5" applyNumberFormat="1" applyFont="1" applyBorder="1" applyAlignment="1">
      <alignment horizontal="center"/>
    </xf>
    <xf numFmtId="38" fontId="5" fillId="5" borderId="125" xfId="5" applyNumberFormat="1" applyFont="1" applyFill="1" applyBorder="1" applyAlignment="1">
      <alignment horizontal="center"/>
    </xf>
    <xf numFmtId="38" fontId="4" fillId="0" borderId="129" xfId="5" applyNumberFormat="1" applyFont="1" applyBorder="1" applyAlignment="1">
      <alignment horizontal="center"/>
    </xf>
    <xf numFmtId="38" fontId="5" fillId="0" borderId="130" xfId="5" applyNumberFormat="1" applyFont="1" applyBorder="1" applyAlignment="1">
      <alignment horizontal="center"/>
    </xf>
    <xf numFmtId="38" fontId="5" fillId="0" borderId="131" xfId="5" applyNumberFormat="1" applyFont="1" applyBorder="1" applyAlignment="1">
      <alignment horizontal="center"/>
    </xf>
    <xf numFmtId="38" fontId="4" fillId="0" borderId="72" xfId="5" applyNumberFormat="1" applyFont="1" applyBorder="1" applyAlignment="1">
      <alignment horizontal="center"/>
    </xf>
    <xf numFmtId="38" fontId="4" fillId="0" borderId="73" xfId="5" applyNumberFormat="1" applyFont="1" applyBorder="1" applyAlignment="1">
      <alignment horizontal="center"/>
    </xf>
    <xf numFmtId="38" fontId="4" fillId="0" borderId="135" xfId="5" applyNumberFormat="1" applyFont="1" applyBorder="1" applyAlignment="1">
      <alignment horizontal="left"/>
    </xf>
    <xf numFmtId="38" fontId="4" fillId="0" borderId="138" xfId="5" applyNumberFormat="1" applyFont="1" applyBorder="1" applyAlignment="1">
      <alignment horizontal="center"/>
    </xf>
    <xf numFmtId="38" fontId="4" fillId="0" borderId="132" xfId="5" applyNumberFormat="1" applyFont="1" applyBorder="1" applyAlignment="1">
      <alignment horizontal="center"/>
    </xf>
    <xf numFmtId="38" fontId="4" fillId="0" borderId="134" xfId="5" applyNumberFormat="1" applyFont="1" applyBorder="1" applyAlignment="1">
      <alignment horizontal="center"/>
    </xf>
    <xf numFmtId="38" fontId="4" fillId="0" borderId="133" xfId="5" applyNumberFormat="1" applyFont="1" applyBorder="1" applyAlignment="1">
      <alignment horizontal="center"/>
    </xf>
    <xf numFmtId="38" fontId="4" fillId="0" borderId="4" xfId="5" applyNumberFormat="1" applyFont="1" applyBorder="1" applyAlignment="1">
      <alignment horizontal="center"/>
    </xf>
    <xf numFmtId="38" fontId="4" fillId="5" borderId="83" xfId="5" applyNumberFormat="1" applyFont="1" applyFill="1" applyBorder="1" applyAlignment="1">
      <alignment horizontal="center"/>
    </xf>
    <xf numFmtId="38" fontId="4" fillId="0" borderId="135" xfId="5" applyNumberFormat="1" applyFont="1" applyBorder="1" applyAlignment="1">
      <alignment horizontal="center"/>
    </xf>
    <xf numFmtId="38" fontId="4" fillId="0" borderId="136" xfId="5" applyNumberFormat="1" applyFont="1" applyBorder="1" applyAlignment="1">
      <alignment horizontal="center"/>
    </xf>
    <xf numFmtId="38" fontId="4" fillId="0" borderId="137" xfId="5" applyNumberFormat="1" applyFont="1" applyBorder="1" applyAlignment="1">
      <alignment horizontal="center"/>
    </xf>
    <xf numFmtId="38" fontId="4" fillId="0" borderId="151" xfId="5" applyNumberFormat="1" applyFont="1" applyBorder="1" applyAlignment="1">
      <alignment horizontal="center"/>
    </xf>
    <xf numFmtId="38" fontId="4" fillId="5" borderId="134" xfId="5" applyNumberFormat="1" applyFont="1" applyFill="1" applyBorder="1" applyAlignment="1">
      <alignment horizontal="center"/>
    </xf>
    <xf numFmtId="38" fontId="5" fillId="0" borderId="26" xfId="5" applyNumberFormat="1" applyFont="1" applyBorder="1" applyAlignment="1">
      <alignment horizontal="left" vertical="top"/>
    </xf>
    <xf numFmtId="38" fontId="4" fillId="5" borderId="62" xfId="5" applyNumberFormat="1" applyFont="1" applyFill="1" applyBorder="1" applyAlignment="1">
      <alignment horizontal="center"/>
    </xf>
    <xf numFmtId="38" fontId="4" fillId="0" borderId="64" xfId="5" applyNumberFormat="1" applyFont="1" applyBorder="1" applyAlignment="1">
      <alignment horizontal="center"/>
    </xf>
    <xf numFmtId="38" fontId="4" fillId="0" borderId="66" xfId="5" applyNumberFormat="1" applyFont="1" applyBorder="1" applyAlignment="1">
      <alignment horizontal="center"/>
    </xf>
    <xf numFmtId="38" fontId="4" fillId="0" borderId="143" xfId="5" applyNumberFormat="1" applyFont="1" applyBorder="1" applyAlignment="1">
      <alignment horizontal="center"/>
    </xf>
    <xf numFmtId="38" fontId="4" fillId="5" borderId="28" xfId="5" applyNumberFormat="1" applyFont="1" applyFill="1" applyBorder="1" applyAlignment="1">
      <alignment horizontal="center"/>
    </xf>
    <xf numFmtId="38" fontId="4" fillId="0" borderId="32" xfId="5" applyNumberFormat="1" applyFont="1" applyBorder="1" applyAlignment="1">
      <alignment horizontal="center"/>
    </xf>
    <xf numFmtId="38" fontId="5" fillId="0" borderId="129" xfId="5" applyNumberFormat="1" applyFont="1" applyBorder="1" applyAlignment="1">
      <alignment horizontal="center"/>
    </xf>
    <xf numFmtId="38" fontId="5" fillId="0" borderId="70" xfId="5" applyNumberFormat="1" applyFont="1" applyBorder="1" applyAlignment="1">
      <alignment horizontal="left" vertical="top"/>
    </xf>
    <xf numFmtId="38" fontId="4" fillId="0" borderId="144" xfId="5" applyNumberFormat="1" applyFont="1" applyBorder="1" applyAlignment="1">
      <alignment horizontal="center"/>
    </xf>
    <xf numFmtId="38" fontId="4" fillId="5" borderId="72" xfId="5" applyNumberFormat="1" applyFont="1" applyFill="1" applyBorder="1" applyAlignment="1">
      <alignment horizontal="center"/>
    </xf>
    <xf numFmtId="38" fontId="4" fillId="0" borderId="74" xfId="5" applyNumberFormat="1" applyFont="1" applyBorder="1" applyAlignment="1">
      <alignment horizontal="center"/>
    </xf>
    <xf numFmtId="38" fontId="4" fillId="0" borderId="76" xfId="5" applyNumberFormat="1" applyFont="1" applyBorder="1" applyAlignment="1">
      <alignment horizontal="center"/>
    </xf>
    <xf numFmtId="38" fontId="4" fillId="0" borderId="77" xfId="5" applyNumberFormat="1" applyFont="1" applyBorder="1" applyAlignment="1">
      <alignment horizontal="center"/>
    </xf>
    <xf numFmtId="38" fontId="5" fillId="0" borderId="60" xfId="5" applyNumberFormat="1" applyFont="1" applyBorder="1" applyAlignment="1">
      <alignment horizontal="left" vertical="top"/>
    </xf>
    <xf numFmtId="38" fontId="5" fillId="0" borderId="95" xfId="5" applyNumberFormat="1" applyFont="1" applyBorder="1" applyAlignment="1">
      <alignment horizontal="center"/>
    </xf>
    <xf numFmtId="38" fontId="5" fillId="0" borderId="152" xfId="5" applyNumberFormat="1" applyFont="1" applyBorder="1" applyAlignment="1">
      <alignment horizontal="center"/>
    </xf>
    <xf numFmtId="38" fontId="5" fillId="0" borderId="117" xfId="5" applyNumberFormat="1" applyFont="1" applyBorder="1" applyAlignment="1">
      <alignment horizontal="left"/>
    </xf>
    <xf numFmtId="38" fontId="5" fillId="0" borderId="118" xfId="5" applyNumberFormat="1" applyFont="1" applyBorder="1" applyAlignment="1">
      <alignment horizontal="left" vertical="top"/>
    </xf>
    <xf numFmtId="38" fontId="5" fillId="0" borderId="153" xfId="5" applyNumberFormat="1" applyFont="1" applyBorder="1" applyAlignment="1">
      <alignment horizontal="center"/>
    </xf>
    <xf numFmtId="38" fontId="5" fillId="0" borderId="154" xfId="5" applyNumberFormat="1" applyFont="1" applyBorder="1" applyAlignment="1">
      <alignment horizontal="center"/>
    </xf>
    <xf numFmtId="38" fontId="5" fillId="0" borderId="155" xfId="5" applyNumberFormat="1" applyFont="1" applyBorder="1" applyAlignment="1">
      <alignment horizontal="center"/>
    </xf>
    <xf numFmtId="38" fontId="5" fillId="0" borderId="156" xfId="5" applyNumberFormat="1" applyFont="1" applyBorder="1" applyAlignment="1">
      <alignment horizontal="center"/>
    </xf>
    <xf numFmtId="38" fontId="4" fillId="0" borderId="89" xfId="5" applyNumberFormat="1" applyFont="1" applyBorder="1" applyAlignment="1">
      <alignment horizontal="center"/>
    </xf>
    <xf numFmtId="38" fontId="4" fillId="0" borderId="90" xfId="5" applyNumberFormat="1" applyFont="1" applyBorder="1" applyAlignment="1">
      <alignment horizontal="center"/>
    </xf>
    <xf numFmtId="38" fontId="4" fillId="0" borderId="91" xfId="5" applyNumberFormat="1" applyFont="1" applyBorder="1" applyAlignment="1">
      <alignment horizontal="center"/>
    </xf>
    <xf numFmtId="38" fontId="4" fillId="5" borderId="90" xfId="5" applyNumberFormat="1" applyFont="1" applyFill="1" applyBorder="1" applyAlignment="1">
      <alignment horizontal="center"/>
    </xf>
    <xf numFmtId="38" fontId="4" fillId="0" borderId="93" xfId="5" applyNumberFormat="1" applyFont="1" applyBorder="1" applyAlignment="1">
      <alignment horizontal="center"/>
    </xf>
    <xf numFmtId="38" fontId="4" fillId="0" borderId="69" xfId="6" applyNumberFormat="1" applyFont="1" applyBorder="1" applyAlignment="1">
      <alignment horizontal="left" vertical="top" wrapText="1"/>
    </xf>
    <xf numFmtId="38" fontId="4" fillId="0" borderId="139" xfId="5" applyNumberFormat="1" applyFont="1" applyBorder="1" applyAlignment="1">
      <alignment horizontal="center"/>
    </xf>
    <xf numFmtId="166" fontId="4" fillId="0" borderId="0" xfId="2" applyNumberFormat="1" applyFont="1" applyFill="1" applyBorder="1" applyAlignment="1">
      <alignment horizontal="center"/>
    </xf>
    <xf numFmtId="167" fontId="4" fillId="0" borderId="0" xfId="5" applyNumberFormat="1" applyFont="1" applyAlignment="1">
      <alignment horizontal="left"/>
    </xf>
    <xf numFmtId="167" fontId="5" fillId="7" borderId="0" xfId="5" applyNumberFormat="1" applyFont="1" applyFill="1" applyAlignment="1">
      <alignment horizontal="left"/>
    </xf>
    <xf numFmtId="167" fontId="4" fillId="8" borderId="0" xfId="5" applyNumberFormat="1" applyFont="1" applyFill="1" applyAlignment="1">
      <alignment horizontal="left"/>
    </xf>
    <xf numFmtId="167" fontId="5" fillId="10" borderId="0" xfId="5" applyNumberFormat="1" applyFont="1" applyFill="1" applyAlignment="1">
      <alignment horizontal="left"/>
    </xf>
    <xf numFmtId="167" fontId="5" fillId="8" borderId="0" xfId="5" applyNumberFormat="1" applyFont="1" applyFill="1" applyAlignment="1">
      <alignment horizontal="left"/>
    </xf>
    <xf numFmtId="38" fontId="4" fillId="8" borderId="0" xfId="5" applyNumberFormat="1" applyFont="1" applyFill="1"/>
    <xf numFmtId="38" fontId="5" fillId="0" borderId="0" xfId="5" applyNumberFormat="1" applyFont="1"/>
    <xf numFmtId="38" fontId="4" fillId="0" borderId="0" xfId="5" applyNumberFormat="1" applyFont="1"/>
    <xf numFmtId="40" fontId="5" fillId="0" borderId="0" xfId="5" applyNumberFormat="1" applyFont="1"/>
    <xf numFmtId="40" fontId="4" fillId="0" borderId="0" xfId="5" applyNumberFormat="1" applyFont="1"/>
    <xf numFmtId="38" fontId="5" fillId="0" borderId="127" xfId="5" applyNumberFormat="1" applyFont="1" applyBorder="1" applyAlignment="1">
      <alignment horizontal="center"/>
    </xf>
    <xf numFmtId="167" fontId="5" fillId="6" borderId="0" xfId="5" applyNumberFormat="1" applyFont="1" applyFill="1" applyAlignment="1">
      <alignment horizontal="left"/>
    </xf>
    <xf numFmtId="171" fontId="0" fillId="0" borderId="0" xfId="0" applyNumberFormat="1"/>
    <xf numFmtId="0" fontId="0" fillId="19" borderId="0" xfId="0" applyFill="1"/>
    <xf numFmtId="171" fontId="0" fillId="19" borderId="0" xfId="0" applyNumberFormat="1" applyFill="1"/>
    <xf numFmtId="2" fontId="31" fillId="0" borderId="0" xfId="0" applyNumberFormat="1" applyFont="1"/>
    <xf numFmtId="0" fontId="32" fillId="0" borderId="0" xfId="0" applyFont="1"/>
    <xf numFmtId="0" fontId="13" fillId="17" borderId="0" xfId="0" applyFont="1" applyFill="1"/>
    <xf numFmtId="0" fontId="13" fillId="18" borderId="0" xfId="0" applyFont="1" applyFill="1"/>
    <xf numFmtId="0" fontId="13" fillId="0" borderId="0" xfId="0" applyFont="1"/>
    <xf numFmtId="0" fontId="2" fillId="0" borderId="0" xfId="0" applyFont="1"/>
    <xf numFmtId="0" fontId="13" fillId="0" borderId="1" xfId="0" applyFont="1" applyBorder="1"/>
    <xf numFmtId="40" fontId="0" fillId="0" borderId="0" xfId="0" applyNumberFormat="1"/>
    <xf numFmtId="2" fontId="26" fillId="0" borderId="0" xfId="0" applyNumberFormat="1" applyFont="1"/>
    <xf numFmtId="0" fontId="22" fillId="0" borderId="0" xfId="3"/>
    <xf numFmtId="0" fontId="9" fillId="0" borderId="0" xfId="8"/>
    <xf numFmtId="0" fontId="21" fillId="0" borderId="0" xfId="8" applyFont="1"/>
    <xf numFmtId="0" fontId="0" fillId="20" borderId="0" xfId="0" applyFill="1"/>
    <xf numFmtId="169" fontId="0" fillId="0" borderId="0" xfId="0" applyNumberFormat="1"/>
    <xf numFmtId="169" fontId="0" fillId="0" borderId="1" xfId="0" applyNumberFormat="1" applyBorder="1"/>
    <xf numFmtId="0" fontId="31" fillId="0" borderId="0" xfId="0" applyFont="1"/>
    <xf numFmtId="0" fontId="31" fillId="0" borderId="0" xfId="0" quotePrefix="1" applyFont="1"/>
    <xf numFmtId="40" fontId="31" fillId="0" borderId="0" xfId="0" applyNumberFormat="1" applyFont="1"/>
    <xf numFmtId="38" fontId="5" fillId="5" borderId="0" xfId="9" applyNumberFormat="1" applyFont="1" applyFill="1" applyAlignment="1">
      <alignment horizontal="left"/>
    </xf>
    <xf numFmtId="2" fontId="0" fillId="0" borderId="1" xfId="0" applyNumberFormat="1" applyBorder="1"/>
    <xf numFmtId="2" fontId="31" fillId="0" borderId="1" xfId="0" applyNumberFormat="1" applyFont="1" applyBorder="1"/>
    <xf numFmtId="0" fontId="38" fillId="22" borderId="157" xfId="13" applyFont="1" applyFill="1" applyBorder="1"/>
    <xf numFmtId="0" fontId="38" fillId="22" borderId="158" xfId="13" applyFont="1" applyFill="1" applyBorder="1"/>
    <xf numFmtId="0" fontId="38" fillId="22" borderId="159" xfId="13" applyFont="1" applyFill="1" applyBorder="1"/>
    <xf numFmtId="0" fontId="39" fillId="21" borderId="160" xfId="13" applyFont="1" applyFill="1" applyBorder="1"/>
    <xf numFmtId="0" fontId="39" fillId="21" borderId="161" xfId="13" applyFont="1" applyFill="1" applyBorder="1"/>
    <xf numFmtId="0" fontId="39" fillId="21" borderId="162" xfId="13" applyFont="1" applyFill="1" applyBorder="1"/>
    <xf numFmtId="0" fontId="38" fillId="22" borderId="160" xfId="13" applyFont="1" applyFill="1" applyBorder="1"/>
    <xf numFmtId="0" fontId="38" fillId="22" borderId="161" xfId="13" applyFont="1" applyFill="1" applyBorder="1"/>
    <xf numFmtId="0" fontId="38" fillId="22" borderId="162" xfId="13" applyFont="1" applyFill="1" applyBorder="1"/>
    <xf numFmtId="0" fontId="38" fillId="0" borderId="160" xfId="13" applyFont="1" applyBorder="1"/>
    <xf numFmtId="0" fontId="38" fillId="0" borderId="161" xfId="13" applyFont="1" applyBorder="1"/>
    <xf numFmtId="0" fontId="38" fillId="0" borderId="162" xfId="13" applyFont="1" applyBorder="1"/>
    <xf numFmtId="169" fontId="35" fillId="0" borderId="0" xfId="1" applyNumberFormat="1" applyFont="1"/>
    <xf numFmtId="169" fontId="35" fillId="0" borderId="1" xfId="1" applyNumberFormat="1" applyFont="1" applyBorder="1"/>
    <xf numFmtId="0" fontId="0" fillId="0" borderId="0" xfId="0" applyAlignment="1">
      <alignment horizontal="left"/>
    </xf>
    <xf numFmtId="0" fontId="41" fillId="0" borderId="0" xfId="0" applyFont="1" applyAlignment="1">
      <alignment horizontal="left" vertical="center" wrapText="1"/>
    </xf>
    <xf numFmtId="0" fontId="38" fillId="0" borderId="163" xfId="13" applyFont="1" applyBorder="1"/>
    <xf numFmtId="169" fontId="35" fillId="0" borderId="1" xfId="0" applyNumberFormat="1" applyFont="1" applyBorder="1"/>
    <xf numFmtId="9" fontId="0" fillId="0" borderId="0" xfId="0" applyNumberFormat="1"/>
    <xf numFmtId="0" fontId="10" fillId="9" borderId="164" xfId="0" applyFont="1" applyFill="1" applyBorder="1" applyAlignment="1">
      <alignment horizontal="center" vertical="center"/>
    </xf>
    <xf numFmtId="0" fontId="0" fillId="0" borderId="48" xfId="0" applyBorder="1"/>
    <xf numFmtId="0" fontId="0" fillId="0" borderId="42" xfId="0" applyBorder="1"/>
    <xf numFmtId="2" fontId="0" fillId="0" borderId="42" xfId="0" applyNumberFormat="1" applyBorder="1"/>
    <xf numFmtId="2" fontId="31" fillId="0" borderId="42" xfId="0" applyNumberFormat="1" applyFont="1" applyBorder="1"/>
    <xf numFmtId="0" fontId="0" fillId="0" borderId="165" xfId="0" applyBorder="1"/>
    <xf numFmtId="0" fontId="0" fillId="0" borderId="84" xfId="0" applyBorder="1"/>
    <xf numFmtId="0" fontId="0" fillId="0" borderId="166" xfId="0" applyBorder="1"/>
    <xf numFmtId="0" fontId="0" fillId="0" borderId="14" xfId="0" applyBorder="1"/>
    <xf numFmtId="0" fontId="0" fillId="0" borderId="12" xfId="0" applyBorder="1"/>
    <xf numFmtId="2" fontId="0" fillId="0" borderId="12" xfId="0" applyNumberFormat="1" applyBorder="1"/>
    <xf numFmtId="2" fontId="31" fillId="0" borderId="12" xfId="0" applyNumberFormat="1" applyFont="1" applyBorder="1"/>
    <xf numFmtId="0" fontId="0" fillId="0" borderId="167" xfId="0" applyBorder="1"/>
    <xf numFmtId="38" fontId="5" fillId="0" borderId="0" xfId="14" applyNumberFormat="1" applyFont="1"/>
    <xf numFmtId="43" fontId="4" fillId="0" borderId="90" xfId="15" applyFont="1" applyFill="1" applyBorder="1" applyAlignment="1">
      <alignment horizontal="center"/>
    </xf>
    <xf numFmtId="38" fontId="4" fillId="10" borderId="112" xfId="5" applyNumberFormat="1" applyFont="1" applyFill="1" applyBorder="1" applyAlignment="1">
      <alignment horizontal="center"/>
    </xf>
    <xf numFmtId="38" fontId="4" fillId="10" borderId="114" xfId="5" applyNumberFormat="1" applyFont="1" applyFill="1" applyBorder="1" applyAlignment="1">
      <alignment horizontal="center"/>
    </xf>
    <xf numFmtId="38" fontId="5" fillId="10" borderId="59" xfId="5" applyNumberFormat="1" applyFont="1" applyFill="1" applyBorder="1" applyAlignment="1">
      <alignment horizontal="center"/>
    </xf>
    <xf numFmtId="38" fontId="5" fillId="10" borderId="65" xfId="5" applyNumberFormat="1" applyFont="1" applyFill="1" applyBorder="1" applyAlignment="1">
      <alignment horizontal="center"/>
    </xf>
    <xf numFmtId="38" fontId="5" fillId="10" borderId="25" xfId="5" applyNumberFormat="1" applyFont="1" applyFill="1" applyBorder="1" applyAlignment="1">
      <alignment horizontal="center"/>
    </xf>
    <xf numFmtId="38" fontId="5" fillId="10" borderId="30" xfId="5" applyNumberFormat="1" applyFont="1" applyFill="1" applyBorder="1" applyAlignment="1">
      <alignment horizontal="center"/>
    </xf>
    <xf numFmtId="38" fontId="5" fillId="10" borderId="117" xfId="5" applyNumberFormat="1" applyFont="1" applyFill="1" applyBorder="1" applyAlignment="1">
      <alignment horizontal="center"/>
    </xf>
    <xf numFmtId="38" fontId="5" fillId="10" borderId="121" xfId="5" applyNumberFormat="1" applyFont="1" applyFill="1" applyBorder="1" applyAlignment="1">
      <alignment horizontal="center"/>
    </xf>
    <xf numFmtId="38" fontId="4" fillId="10" borderId="83" xfId="5" applyNumberFormat="1" applyFont="1" applyFill="1" applyBorder="1" applyAlignment="1">
      <alignment horizontal="center"/>
    </xf>
    <xf numFmtId="38" fontId="4" fillId="10" borderId="4" xfId="5" applyNumberFormat="1" applyFont="1" applyFill="1" applyBorder="1" applyAlignment="1">
      <alignment horizontal="center"/>
    </xf>
    <xf numFmtId="38" fontId="4" fillId="10" borderId="136" xfId="5" applyNumberFormat="1" applyFont="1" applyFill="1" applyBorder="1" applyAlignment="1">
      <alignment horizontal="center"/>
    </xf>
    <xf numFmtId="38" fontId="4" fillId="10" borderId="135" xfId="5" applyNumberFormat="1" applyFont="1" applyFill="1" applyBorder="1" applyAlignment="1">
      <alignment horizontal="center"/>
    </xf>
    <xf numFmtId="38" fontId="5" fillId="10" borderId="32" xfId="5" applyNumberFormat="1" applyFont="1" applyFill="1" applyBorder="1" applyAlignment="1">
      <alignment horizontal="center"/>
    </xf>
    <xf numFmtId="38" fontId="5" fillId="10" borderId="130" xfId="5" applyNumberFormat="1" applyFont="1" applyFill="1" applyBorder="1" applyAlignment="1">
      <alignment horizontal="center"/>
    </xf>
    <xf numFmtId="38" fontId="5" fillId="10" borderId="129" xfId="5" applyNumberFormat="1" applyFont="1" applyFill="1" applyBorder="1" applyAlignment="1">
      <alignment horizontal="center"/>
    </xf>
    <xf numFmtId="38" fontId="5" fillId="10" borderId="127" xfId="5" applyNumberFormat="1" applyFont="1" applyFill="1" applyBorder="1" applyAlignment="1">
      <alignment horizontal="center"/>
    </xf>
    <xf numFmtId="38" fontId="5" fillId="10" borderId="66" xfId="5" applyNumberFormat="1" applyFont="1" applyFill="1" applyBorder="1" applyAlignment="1">
      <alignment horizontal="center"/>
    </xf>
    <xf numFmtId="38" fontId="5" fillId="10" borderId="123" xfId="5" applyNumberFormat="1" applyFont="1" applyFill="1" applyBorder="1" applyAlignment="1">
      <alignment horizontal="center"/>
    </xf>
    <xf numFmtId="38" fontId="5" fillId="10" borderId="76" xfId="5" applyNumberFormat="1" applyFont="1" applyFill="1" applyBorder="1" applyAlignment="1">
      <alignment horizontal="center"/>
    </xf>
    <xf numFmtId="38" fontId="5" fillId="10" borderId="69" xfId="5" applyNumberFormat="1" applyFont="1" applyFill="1" applyBorder="1" applyAlignment="1">
      <alignment horizontal="center"/>
    </xf>
    <xf numFmtId="38" fontId="5" fillId="10" borderId="75" xfId="5" applyNumberFormat="1" applyFont="1" applyFill="1" applyBorder="1" applyAlignment="1">
      <alignment horizontal="center"/>
    </xf>
    <xf numFmtId="38" fontId="4" fillId="10" borderId="90" xfId="5" applyNumberFormat="1" applyFont="1" applyFill="1" applyBorder="1" applyAlignment="1">
      <alignment horizontal="center"/>
    </xf>
    <xf numFmtId="43" fontId="4" fillId="0" borderId="90" xfId="16" applyFont="1" applyFill="1" applyBorder="1" applyAlignment="1">
      <alignment horizontal="center"/>
    </xf>
    <xf numFmtId="168" fontId="2" fillId="0" borderId="0" xfId="0" applyNumberFormat="1" applyFont="1"/>
    <xf numFmtId="168" fontId="2" fillId="0" borderId="1" xfId="0" applyNumberFormat="1" applyFont="1" applyBorder="1"/>
    <xf numFmtId="166" fontId="0" fillId="0" borderId="0" xfId="0" applyNumberFormat="1"/>
    <xf numFmtId="0" fontId="63" fillId="0" borderId="0" xfId="58"/>
    <xf numFmtId="0" fontId="64" fillId="0" borderId="0" xfId="58" applyFont="1"/>
    <xf numFmtId="9" fontId="0" fillId="0" borderId="0" xfId="2" applyFont="1"/>
    <xf numFmtId="0" fontId="34" fillId="0" borderId="0" xfId="4" applyFont="1"/>
    <xf numFmtId="0" fontId="9" fillId="0" borderId="0" xfId="35211"/>
    <xf numFmtId="0" fontId="21" fillId="0" borderId="0" xfId="35211" applyFont="1"/>
    <xf numFmtId="0" fontId="34" fillId="0" borderId="0" xfId="35211" applyFont="1"/>
    <xf numFmtId="0" fontId="2" fillId="0" borderId="0" xfId="4"/>
    <xf numFmtId="0" fontId="0" fillId="18" borderId="0" xfId="0" applyFill="1"/>
    <xf numFmtId="0" fontId="26" fillId="4" borderId="0" xfId="4" applyFont="1" applyFill="1" applyAlignment="1">
      <alignment vertical="center"/>
    </xf>
    <xf numFmtId="0" fontId="23" fillId="4" borderId="0" xfId="4" applyFont="1" applyFill="1" applyAlignment="1">
      <alignment horizontal="center" vertical="center"/>
    </xf>
    <xf numFmtId="0" fontId="22" fillId="4" borderId="0" xfId="3" applyFill="1" applyAlignment="1">
      <alignment vertical="center"/>
    </xf>
    <xf numFmtId="0" fontId="19" fillId="16" borderId="1" xfId="0" applyFont="1" applyFill="1" applyBorder="1" applyAlignment="1">
      <alignment horizontal="center"/>
    </xf>
  </cellXfs>
  <cellStyles count="35212">
    <cellStyle name="???????" xfId="1698" xr:uid="{CE512550-0E9C-4780-959E-493EA9BA3873}"/>
    <cellStyle name="20% - Accent1 10" xfId="1699" xr:uid="{25E62402-E76D-4E16-9A67-9911492091FC}"/>
    <cellStyle name="20% - Accent1 10 2" xfId="1700" xr:uid="{EA1758D6-132D-4D5B-821F-2A6DDA3D693D}"/>
    <cellStyle name="20% - Accent1 11" xfId="1701" xr:uid="{FC239903-D383-438A-B49A-68AEE2C2BE20}"/>
    <cellStyle name="20% - Accent1 11 2" xfId="1702" xr:uid="{23A2B127-EB09-44C4-B6ED-5F8B7D345240}"/>
    <cellStyle name="20% - Accent1 12" xfId="1703" xr:uid="{5F874EB9-C2A5-4646-9557-65A1F32CCA53}"/>
    <cellStyle name="20% - Accent1 13" xfId="1704" xr:uid="{2C94D5C7-E13C-4BFC-9C97-17522861C0D8}"/>
    <cellStyle name="20% - Accent1 14" xfId="1705" xr:uid="{F2679D40-ACCA-406B-9A4C-ED9033CB6601}"/>
    <cellStyle name="20% - Accent1 15" xfId="1706" xr:uid="{21F42EB4-62D5-49F0-964A-2622736AEA50}"/>
    <cellStyle name="20% - Accent1 16" xfId="1707" xr:uid="{8FCBDDB1-FCD3-4FFB-AB70-B978112B289E}"/>
    <cellStyle name="20% - Accent1 17" xfId="1708" xr:uid="{5D0137C3-2DA7-4737-B614-C5785C9D22A8}"/>
    <cellStyle name="20% - Accent1 18" xfId="1709" xr:uid="{913F7C31-CB42-4351-8552-17A94AEEAD4F}"/>
    <cellStyle name="20% - Accent1 19" xfId="1710" xr:uid="{4417950B-0CA9-4786-BA86-5728233CE32D}"/>
    <cellStyle name="20% - Accent1 2" xfId="34" xr:uid="{2901E97B-302D-444B-B9AD-2130849E3D5A}"/>
    <cellStyle name="20% - Accent1 2 10" xfId="74" xr:uid="{8E41FF46-16DE-4CDE-9D04-6A8D2C509A21}"/>
    <cellStyle name="20% - Accent1 2 11" xfId="75" xr:uid="{90B3D230-1427-4373-B6B4-9422A9AC35AB}"/>
    <cellStyle name="20% - Accent1 2 12" xfId="76" xr:uid="{0F05BCA8-859E-4920-98A7-1C411F8E8A44}"/>
    <cellStyle name="20% - Accent1 2 13" xfId="77" xr:uid="{3926CD2A-B4EF-4FFA-BF84-707F0C5DC015}"/>
    <cellStyle name="20% - Accent1 2 14" xfId="78" xr:uid="{4B5B8AD2-9210-43E2-973C-1379BDBB6471}"/>
    <cellStyle name="20% - Accent1 2 15" xfId="79" xr:uid="{3EEB127D-737A-4CB8-982B-29B10AC68AFD}"/>
    <cellStyle name="20% - Accent1 2 16" xfId="1712" xr:uid="{CC4D6B7B-6907-45A0-90DA-C83CF1510702}"/>
    <cellStyle name="20% - Accent1 2 17" xfId="1711" xr:uid="{5173BD56-9FE1-434F-BD2A-86C52365915F}"/>
    <cellStyle name="20% - Accent1 2 2" xfId="80" xr:uid="{AC1FF9D4-A551-4926-A91E-737864CC11D1}"/>
    <cellStyle name="20% - Accent1 2 3" xfId="81" xr:uid="{12AD7567-2DDE-4730-9DE2-837AF1ABEE01}"/>
    <cellStyle name="20% - Accent1 2 4" xfId="82" xr:uid="{4995B209-95A7-4871-9704-2050F941091D}"/>
    <cellStyle name="20% - Accent1 2 5" xfId="83" xr:uid="{9FC67A6F-EEAD-47BC-A2B0-D2C1266FCC72}"/>
    <cellStyle name="20% - Accent1 2 6" xfId="84" xr:uid="{BF278280-315D-42FE-BE94-FC8B947ADBFF}"/>
    <cellStyle name="20% - Accent1 2 7" xfId="85" xr:uid="{7A3D9B18-A067-4D90-9C1B-66823FAC0ACD}"/>
    <cellStyle name="20% - Accent1 2 8" xfId="86" xr:uid="{E13C253E-0159-4783-898F-230935749E45}"/>
    <cellStyle name="20% - Accent1 2 9" xfId="87" xr:uid="{77541695-EEC4-4094-93E9-C1211B1F3410}"/>
    <cellStyle name="20% - Accent1 20" xfId="1713" xr:uid="{58D22A85-66E0-4AC3-B5DB-36D87CC02DB1}"/>
    <cellStyle name="20% - Accent1 21" xfId="1714" xr:uid="{80FAE02F-BBC8-4C72-99C5-B05B5B2E58C8}"/>
    <cellStyle name="20% - Accent1 22" xfId="1715" xr:uid="{639F597F-B452-4D4D-8F54-F8A64A9BBEA2}"/>
    <cellStyle name="20% - Accent1 23" xfId="1716" xr:uid="{89CAE18B-C48A-467C-AD8F-669BDB381BB2}"/>
    <cellStyle name="20% - Accent1 24" xfId="1717" xr:uid="{9B2AD108-5DCE-4AAA-8230-86EBD98403E6}"/>
    <cellStyle name="20% - Accent1 25" xfId="1718" xr:uid="{FC98DA5A-3642-48F9-AC65-3CD2B05D5258}"/>
    <cellStyle name="20% - Accent1 26" xfId="1719" xr:uid="{09A74A4B-A710-4399-86E2-20B6D45541FD}"/>
    <cellStyle name="20% - Accent1 27" xfId="1720" xr:uid="{D171DC93-3FC9-4DEF-A1E8-0A5734E4BC5B}"/>
    <cellStyle name="20% - Accent1 28" xfId="1721" xr:uid="{5A944CCD-4D56-4B04-9A0F-A6D10279FADD}"/>
    <cellStyle name="20% - Accent1 29" xfId="1722" xr:uid="{09AC7117-268A-4944-8876-3926F7E0324D}"/>
    <cellStyle name="20% - Accent1 3" xfId="88" xr:uid="{B26E700E-5863-40AD-BD58-0621303EF244}"/>
    <cellStyle name="20% - Accent1 3 2" xfId="1724" xr:uid="{343C8EF9-8E10-47EA-A226-09D6C80C6DC8}"/>
    <cellStyle name="20% - Accent1 3 2 2" xfId="1725" xr:uid="{086D72EA-ADD4-49CF-9DAB-6C4C5BAF8305}"/>
    <cellStyle name="20% - Accent1 3 2 2 2" xfId="1726" xr:uid="{C752B9BA-72D6-409D-A3C7-CF6F4C2EB09C}"/>
    <cellStyle name="20% - Accent1 3 3" xfId="1727" xr:uid="{ACCFCF51-872B-44BE-A6AD-085674F938AC}"/>
    <cellStyle name="20% - Accent1 3 4" xfId="1723" xr:uid="{CDB313DB-BA26-4074-9778-13B3D88E1428}"/>
    <cellStyle name="20% - Accent1 30" xfId="1728" xr:uid="{E69E5E11-7C47-41FD-ACE2-F7F352A8A368}"/>
    <cellStyle name="20% - Accent1 31" xfId="1729" xr:uid="{49AF7092-7361-4F29-A969-0BB6C0809645}"/>
    <cellStyle name="20% - Accent1 32" xfId="1730" xr:uid="{81FC0813-C88A-4F17-97D0-0C7503ECBD8C}"/>
    <cellStyle name="20% - Accent1 33" xfId="1731" xr:uid="{5077044E-7D11-4049-AE34-D0BE9B3BD6E8}"/>
    <cellStyle name="20% - Accent1 34" xfId="1732" xr:uid="{EA1EE36E-4689-4330-877F-D4ADC591432F}"/>
    <cellStyle name="20% - Accent1 35" xfId="1733" xr:uid="{2DE26238-FE89-4A76-8456-388C7D19AAD1}"/>
    <cellStyle name="20% - Accent1 36" xfId="1734" xr:uid="{5D5E19C0-4650-442D-949C-554438BE6B44}"/>
    <cellStyle name="20% - Accent1 37" xfId="1735" xr:uid="{2C3362E4-DB10-4C6B-9BFB-0119C180E9CB}"/>
    <cellStyle name="20% - Accent1 38" xfId="1736" xr:uid="{9B87A88D-D841-4DC8-9DB3-BCD98F9BD07B}"/>
    <cellStyle name="20% - Accent1 39" xfId="1737" xr:uid="{EBDFA1C5-80D6-4932-BEC5-65BD43310F09}"/>
    <cellStyle name="20% - Accent1 4" xfId="89" xr:uid="{C24D2D52-CADD-494E-9E52-917DD1C5D2D3}"/>
    <cellStyle name="20% - Accent1 4 2" xfId="1739" xr:uid="{53CE9C63-F8EB-419B-B13D-9BC5AF4FA147}"/>
    <cellStyle name="20% - Accent1 4 3" xfId="1738" xr:uid="{DBCFACDA-1614-450D-B2CB-CC6429023A60}"/>
    <cellStyle name="20% - Accent1 40" xfId="1740" xr:uid="{28441F05-476A-4FEA-BEEE-56C954634BA6}"/>
    <cellStyle name="20% - Accent1 41" xfId="1741" xr:uid="{C3297C40-13AB-4016-AC14-5CF847E94D73}"/>
    <cellStyle name="20% - Accent1 42" xfId="1742" xr:uid="{825CB116-891A-46FB-BD51-4DBE1B3641DC}"/>
    <cellStyle name="20% - Accent1 43" xfId="1743" xr:uid="{5A6D7EEC-D4FB-4B91-99C1-A1909F868711}"/>
    <cellStyle name="20% - Accent1 44" xfId="1744" xr:uid="{3D9DA08D-067F-4964-9771-5C61CBFE12E7}"/>
    <cellStyle name="20% - Accent1 5" xfId="90" xr:uid="{B9D81B23-C2B0-4352-96F7-AC0B7DC0755D}"/>
    <cellStyle name="20% - Accent1 5 2" xfId="1746" xr:uid="{1949F75A-A292-49E7-A590-C1EF15476552}"/>
    <cellStyle name="20% - Accent1 5 3" xfId="1745" xr:uid="{8266E7F7-2C5D-41DA-9F94-03CC5D4A84D5}"/>
    <cellStyle name="20% - Accent1 6" xfId="91" xr:uid="{89D4E652-4C5D-4697-BDA5-535A2FBD44C3}"/>
    <cellStyle name="20% - Accent1 6 2" xfId="1748" xr:uid="{A8EAB328-43B2-4EBB-A949-4660B500D578}"/>
    <cellStyle name="20% - Accent1 6 3" xfId="1747" xr:uid="{05417C06-F91F-475A-AEB3-DBDF8F662376}"/>
    <cellStyle name="20% - Accent1 7" xfId="92" xr:uid="{11EDCD0E-1A00-42CD-B9E7-4596AF6532B7}"/>
    <cellStyle name="20% - Accent1 7 2" xfId="1750" xr:uid="{038EF006-03BB-4660-95FA-56DC1CAC7F6B}"/>
    <cellStyle name="20% - Accent1 7 3" xfId="1749" xr:uid="{560F09D0-AC86-455A-8457-8245539C56CA}"/>
    <cellStyle name="20% - Accent1 8" xfId="93" xr:uid="{561B13D7-626A-4270-BEE0-6AB8AA6986E9}"/>
    <cellStyle name="20% - Accent1 8 2" xfId="1752" xr:uid="{2CF412B1-BE37-406C-9570-F06FF8F839BD}"/>
    <cellStyle name="20% - Accent1 8 3" xfId="1751" xr:uid="{38EB6241-A134-4F6F-B435-C8ABF9AD3D1A}"/>
    <cellStyle name="20% - Accent1 9" xfId="1753" xr:uid="{737FDD2C-008A-441C-B3C4-7DAF894D08B1}"/>
    <cellStyle name="20% - Accent1 9 2" xfId="1754" xr:uid="{2A0DBEE1-671B-4171-92CC-CE89475007CD}"/>
    <cellStyle name="20% - Accent2 10" xfId="1755" xr:uid="{209F3FB8-F9EC-44E0-B133-CFCA6437BC65}"/>
    <cellStyle name="20% - Accent2 10 2" xfId="1756" xr:uid="{72D6D511-1D51-4434-9B75-0C4AF262A297}"/>
    <cellStyle name="20% - Accent2 11" xfId="1757" xr:uid="{1D2DD823-F410-4945-9743-E1D2ACE5ACAF}"/>
    <cellStyle name="20% - Accent2 11 2" xfId="1758" xr:uid="{2055687C-7D75-4910-930D-061FE9A679A7}"/>
    <cellStyle name="20% - Accent2 12" xfId="1759" xr:uid="{25DBB9BA-1923-4600-B534-30C0678336E5}"/>
    <cellStyle name="20% - Accent2 13" xfId="1760" xr:uid="{48ED89C7-F01F-4E76-9450-D3DF550D5D68}"/>
    <cellStyle name="20% - Accent2 14" xfId="1761" xr:uid="{280D2DBF-BBF9-4E97-AC62-7B059E8C2E8A}"/>
    <cellStyle name="20% - Accent2 15" xfId="1762" xr:uid="{AFB19E25-8E30-489C-A630-B4D2AF6E5F3E}"/>
    <cellStyle name="20% - Accent2 16" xfId="1763" xr:uid="{1A4AEF0B-77B4-4382-9479-107BDF1EB368}"/>
    <cellStyle name="20% - Accent2 17" xfId="1764" xr:uid="{8E59772B-AD72-497A-89AA-5310E761E5A0}"/>
    <cellStyle name="20% - Accent2 18" xfId="1765" xr:uid="{1CCBD8F5-68D5-4693-8BA7-47AF2737D80C}"/>
    <cellStyle name="20% - Accent2 19" xfId="1766" xr:uid="{191DEA73-AB78-43DD-A2D9-9DD30DFDE72D}"/>
    <cellStyle name="20% - Accent2 2" xfId="38" xr:uid="{1D6EAE35-1660-4947-9CA9-963BE1932810}"/>
    <cellStyle name="20% - Accent2 2 10" xfId="94" xr:uid="{B5B863BA-ED95-4337-A149-CC9EC98D41C1}"/>
    <cellStyle name="20% - Accent2 2 11" xfId="95" xr:uid="{47CDECAC-A5BF-47F5-A94D-DDF221E5FD08}"/>
    <cellStyle name="20% - Accent2 2 12" xfId="96" xr:uid="{BFD2FF1D-46FB-4473-BCEC-FF4CAC8F53F8}"/>
    <cellStyle name="20% - Accent2 2 13" xfId="97" xr:uid="{6FF51B9F-49FE-4DC6-9509-8A260C9A8A94}"/>
    <cellStyle name="20% - Accent2 2 14" xfId="98" xr:uid="{BC0818B8-59E5-4BFF-9B0A-C5AC9A464991}"/>
    <cellStyle name="20% - Accent2 2 15" xfId="99" xr:uid="{4303574E-7DD7-4AF2-ACE0-5364E87BB1E5}"/>
    <cellStyle name="20% - Accent2 2 16" xfId="1768" xr:uid="{A91E75BC-0924-4095-8FF8-AD8948B8E26C}"/>
    <cellStyle name="20% - Accent2 2 17" xfId="1767" xr:uid="{4DEBD60E-69A2-4816-8D1C-0C3B078322EE}"/>
    <cellStyle name="20% - Accent2 2 2" xfId="100" xr:uid="{35A92A32-0E8C-4CCC-A680-506B9843B747}"/>
    <cellStyle name="20% - Accent2 2 3" xfId="101" xr:uid="{4DB76437-D05C-45E4-BE13-145ED8F8D692}"/>
    <cellStyle name="20% - Accent2 2 4" xfId="102" xr:uid="{259ACDDC-06CB-4DDE-A49E-F655B1B2E09F}"/>
    <cellStyle name="20% - Accent2 2 5" xfId="103" xr:uid="{A4CFEBDA-875A-4601-9E8C-DFD3BDAD5EA0}"/>
    <cellStyle name="20% - Accent2 2 6" xfId="104" xr:uid="{B8E74473-8E60-4C45-8BF4-E701AE265AD7}"/>
    <cellStyle name="20% - Accent2 2 7" xfId="105" xr:uid="{50190166-855B-4DC4-B55F-4CEC49860258}"/>
    <cellStyle name="20% - Accent2 2 8" xfId="106" xr:uid="{9691B80A-588E-4419-8481-B90E34B27D42}"/>
    <cellStyle name="20% - Accent2 2 9" xfId="107" xr:uid="{7870B38F-71DD-4F8C-B948-C907E6C0BE20}"/>
    <cellStyle name="20% - Accent2 20" xfId="1769" xr:uid="{20D5FEEB-D7E3-46DF-A73C-7632E6830554}"/>
    <cellStyle name="20% - Accent2 21" xfId="1770" xr:uid="{5F8FBB99-B7F6-45DE-9C7F-49AFDB881939}"/>
    <cellStyle name="20% - Accent2 22" xfId="1771" xr:uid="{6FD47919-BCD3-430A-9F2E-31A2B881C093}"/>
    <cellStyle name="20% - Accent2 23" xfId="1772" xr:uid="{51E8B8D6-2CC7-4E7B-8C80-ED21222DE2BC}"/>
    <cellStyle name="20% - Accent2 24" xfId="1773" xr:uid="{B062408D-5097-4FAA-A22E-26544B2683E4}"/>
    <cellStyle name="20% - Accent2 25" xfId="1774" xr:uid="{D2ED82FD-3CC9-4630-94F8-2F0F511CCEF9}"/>
    <cellStyle name="20% - Accent2 26" xfId="1775" xr:uid="{5C521569-05D9-4B81-A4EB-DD028DEDBA9D}"/>
    <cellStyle name="20% - Accent2 27" xfId="1776" xr:uid="{9C50FED0-5C3A-43E7-9553-D3D31769564F}"/>
    <cellStyle name="20% - Accent2 28" xfId="1777" xr:uid="{1A8DB4CD-BEDE-496E-8B17-28CB04D468E7}"/>
    <cellStyle name="20% - Accent2 29" xfId="1778" xr:uid="{C8295400-9BF0-4763-9167-6FC71706E594}"/>
    <cellStyle name="20% - Accent2 3" xfId="108" xr:uid="{BA5E5F06-49B5-4D7C-85EE-32D1F3609EA6}"/>
    <cellStyle name="20% - Accent2 3 2" xfId="1780" xr:uid="{A78D4CE8-6463-4606-8E61-03C721A3E920}"/>
    <cellStyle name="20% - Accent2 3 2 2" xfId="1781" xr:uid="{BE83FD2A-45ED-4388-9DFB-12F9D0E45400}"/>
    <cellStyle name="20% - Accent2 3 2 2 2" xfId="1782" xr:uid="{F2C23F42-445E-458F-A896-E79DB9389149}"/>
    <cellStyle name="20% - Accent2 3 3" xfId="1783" xr:uid="{9EBDE4CF-4C02-476E-B74E-25561EF72858}"/>
    <cellStyle name="20% - Accent2 3 4" xfId="1779" xr:uid="{C8B4F9FF-6B0D-4F10-AD87-FAD47F1AA22E}"/>
    <cellStyle name="20% - Accent2 30" xfId="1784" xr:uid="{0561582F-0747-4506-B02E-AF0340148842}"/>
    <cellStyle name="20% - Accent2 31" xfId="1785" xr:uid="{15076CE1-4C42-4E52-BDFF-3EBDA48FC4B4}"/>
    <cellStyle name="20% - Accent2 32" xfId="1786" xr:uid="{021550C6-5652-4327-9E33-3B67D86E4309}"/>
    <cellStyle name="20% - Accent2 33" xfId="1787" xr:uid="{6FDC0DA9-3213-4D3E-A38F-23680DC42EAC}"/>
    <cellStyle name="20% - Accent2 34" xfId="1788" xr:uid="{39E76271-6D3D-47E2-8F85-8F49618ECF13}"/>
    <cellStyle name="20% - Accent2 35" xfId="1789" xr:uid="{9957CBBC-38AF-4A9C-9680-D979CF473C93}"/>
    <cellStyle name="20% - Accent2 36" xfId="1790" xr:uid="{FCD2BE0B-B1EB-4737-841B-C7CC2A976566}"/>
    <cellStyle name="20% - Accent2 37" xfId="1791" xr:uid="{BFAB3A3D-FC61-4169-A6F8-981175A079A1}"/>
    <cellStyle name="20% - Accent2 38" xfId="1792" xr:uid="{09F080E6-49AD-48F6-831A-76045C0B2032}"/>
    <cellStyle name="20% - Accent2 39" xfId="1793" xr:uid="{39CD7654-E654-4B22-887E-694AEF20E412}"/>
    <cellStyle name="20% - Accent2 4" xfId="109" xr:uid="{0622D93A-6524-4AE7-B169-DD0458CDE676}"/>
    <cellStyle name="20% - Accent2 4 2" xfId="1795" xr:uid="{44769E2B-A680-4734-9887-8BA889875318}"/>
    <cellStyle name="20% - Accent2 4 3" xfId="1794" xr:uid="{88AAD481-0FA0-4EF4-B1B3-B09998FBB259}"/>
    <cellStyle name="20% - Accent2 40" xfId="1796" xr:uid="{0F7C883E-176E-4A21-B719-2765CF521BD9}"/>
    <cellStyle name="20% - Accent2 41" xfId="1797" xr:uid="{EDDEBF53-2DB9-46F6-AB81-31DE8DA35F4A}"/>
    <cellStyle name="20% - Accent2 42" xfId="1798" xr:uid="{9A6203C3-4DB1-4E38-87C8-DC6156EBCEB9}"/>
    <cellStyle name="20% - Accent2 43" xfId="1799" xr:uid="{48F8FE88-97BE-4A05-9761-2BCB3CA341F5}"/>
    <cellStyle name="20% - Accent2 44" xfId="1800" xr:uid="{1768CE8F-FF0C-441E-86D6-0D0E108A93F1}"/>
    <cellStyle name="20% - Accent2 5" xfId="110" xr:uid="{E072673B-EA04-4FC9-AF98-56D17674E564}"/>
    <cellStyle name="20% - Accent2 5 2" xfId="1802" xr:uid="{8CA0D366-5926-4014-B9C5-FFF9C9D8BC4E}"/>
    <cellStyle name="20% - Accent2 5 3" xfId="1801" xr:uid="{6FA35F57-775C-4442-8643-F1AD6E8A3998}"/>
    <cellStyle name="20% - Accent2 6" xfId="111" xr:uid="{878B1ED9-4DEE-4118-9861-B91E46F82B09}"/>
    <cellStyle name="20% - Accent2 6 2" xfId="1804" xr:uid="{516C46A4-FB19-4D1F-A16C-1CF3A675D9CD}"/>
    <cellStyle name="20% - Accent2 6 3" xfId="1803" xr:uid="{E2A5F231-864F-4AC1-A0A4-E8EEBBFFFBBF}"/>
    <cellStyle name="20% - Accent2 7" xfId="112" xr:uid="{D50E7827-015E-4178-BFD9-E8418EC1CA47}"/>
    <cellStyle name="20% - Accent2 7 2" xfId="1806" xr:uid="{FE67FB1D-9503-4D5F-B77F-F2793A3E0551}"/>
    <cellStyle name="20% - Accent2 7 3" xfId="1805" xr:uid="{679E7B67-7847-4260-83BB-B2322559C0BA}"/>
    <cellStyle name="20% - Accent2 8" xfId="113" xr:uid="{4D54C33E-24EA-432C-BD47-10E370F2A061}"/>
    <cellStyle name="20% - Accent2 8 2" xfId="1808" xr:uid="{77C634E6-EEAB-4F55-8A6C-35C0E28ADABC}"/>
    <cellStyle name="20% - Accent2 8 3" xfId="1807" xr:uid="{E82C43FC-0A85-4098-AD2D-3B6710E30B14}"/>
    <cellStyle name="20% - Accent2 9" xfId="1809" xr:uid="{75F6A637-18AF-447E-A429-2B4F34E23FF7}"/>
    <cellStyle name="20% - Accent2 9 2" xfId="1810" xr:uid="{A58073A5-7D2C-4787-BFAC-4B07E4260F63}"/>
    <cellStyle name="20% - Accent3 10" xfId="1811" xr:uid="{90497FF7-04B6-4F44-A85E-CA8B8917698B}"/>
    <cellStyle name="20% - Accent3 10 2" xfId="1812" xr:uid="{2432E69D-A2AC-4A26-8E7D-2D382367E224}"/>
    <cellStyle name="20% - Accent3 11" xfId="1813" xr:uid="{2E1CFAE4-47E1-4756-B227-0402BF45F3BF}"/>
    <cellStyle name="20% - Accent3 11 2" xfId="1814" xr:uid="{9703BBFF-07D7-4EFF-9704-55D68EF4B5E3}"/>
    <cellStyle name="20% - Accent3 12" xfId="1815" xr:uid="{85822C2B-3A57-47F0-A211-BB76F4EAA565}"/>
    <cellStyle name="20% - Accent3 13" xfId="1816" xr:uid="{E0BF7D7A-9681-4799-84C9-61AC8B033D02}"/>
    <cellStyle name="20% - Accent3 14" xfId="1817" xr:uid="{07501E84-9B57-40A0-ADC2-9053781E052D}"/>
    <cellStyle name="20% - Accent3 15" xfId="1818" xr:uid="{0D4ED35C-5A83-4053-ACC4-86F334FB4144}"/>
    <cellStyle name="20% - Accent3 16" xfId="1819" xr:uid="{9EAA4EB5-5EBF-4FE4-9E3C-47518ADE02F6}"/>
    <cellStyle name="20% - Accent3 17" xfId="1820" xr:uid="{B8DC8E11-0CFD-4496-879A-66175CE04B7C}"/>
    <cellStyle name="20% - Accent3 18" xfId="1821" xr:uid="{DD251AAA-FEC3-45C2-8DCA-A24E1920D97D}"/>
    <cellStyle name="20% - Accent3 19" xfId="1822" xr:uid="{168082E2-21E3-4D15-BCE8-95C7B818AA09}"/>
    <cellStyle name="20% - Accent3 2" xfId="42" xr:uid="{042FAA23-4888-4CBB-A04A-0C64209776D8}"/>
    <cellStyle name="20% - Accent3 2 10" xfId="114" xr:uid="{D4EB8C8A-C623-4F42-A8B3-BCA52B8AECE4}"/>
    <cellStyle name="20% - Accent3 2 11" xfId="115" xr:uid="{09B87DF3-197A-45AC-BE6C-EE018CBA5418}"/>
    <cellStyle name="20% - Accent3 2 12" xfId="116" xr:uid="{305F8467-0E21-4A2B-8A1E-6D39D3CB29E2}"/>
    <cellStyle name="20% - Accent3 2 13" xfId="117" xr:uid="{8FDB37E2-D001-4C6F-B84F-1F267656F27D}"/>
    <cellStyle name="20% - Accent3 2 14" xfId="118" xr:uid="{353F801D-3B39-43AB-97D9-2A68000FCDC9}"/>
    <cellStyle name="20% - Accent3 2 15" xfId="119" xr:uid="{C523F841-EA84-4474-8D84-5CF8EE46874E}"/>
    <cellStyle name="20% - Accent3 2 16" xfId="1824" xr:uid="{4570BD7F-D175-4D71-B46E-922DDD75551E}"/>
    <cellStyle name="20% - Accent3 2 17" xfId="1823" xr:uid="{511C98D0-9F51-43E3-BE8F-95193FE1DF73}"/>
    <cellStyle name="20% - Accent3 2 2" xfId="120" xr:uid="{8A16E3DE-C0D2-4D28-A82B-058A3C47C6D5}"/>
    <cellStyle name="20% - Accent3 2 3" xfId="121" xr:uid="{DDC5C916-C01B-4B51-99D8-C05D322D18DB}"/>
    <cellStyle name="20% - Accent3 2 4" xfId="122" xr:uid="{049C8AFD-8252-43B9-AA86-E7EC7B799B5E}"/>
    <cellStyle name="20% - Accent3 2 5" xfId="123" xr:uid="{1D74FB5E-5954-4707-80E3-A9A8C761976D}"/>
    <cellStyle name="20% - Accent3 2 6" xfId="124" xr:uid="{7131C324-C970-4E3F-BC65-C6A6029D1333}"/>
    <cellStyle name="20% - Accent3 2 7" xfId="125" xr:uid="{7FE18F8B-31E7-475D-9C6E-7AF5DA599B0D}"/>
    <cellStyle name="20% - Accent3 2 8" xfId="126" xr:uid="{D39EE908-2BF3-4D4A-A5E3-25B18392F2D3}"/>
    <cellStyle name="20% - Accent3 2 9" xfId="127" xr:uid="{0D8597F6-66EB-4AE2-9522-1DAD9423DD2E}"/>
    <cellStyle name="20% - Accent3 20" xfId="1825" xr:uid="{FB31CDBD-3858-4237-9091-3D1BF5AAB57E}"/>
    <cellStyle name="20% - Accent3 21" xfId="1826" xr:uid="{3B0050A3-4BBB-4139-8288-425D11E36BCF}"/>
    <cellStyle name="20% - Accent3 22" xfId="1827" xr:uid="{0F301CEF-B6A4-474C-8002-A0AFBF1EAE99}"/>
    <cellStyle name="20% - Accent3 23" xfId="1828" xr:uid="{2DDF5C5E-7C37-45D3-B9D1-594DA2A00674}"/>
    <cellStyle name="20% - Accent3 24" xfId="1829" xr:uid="{87D68D18-ABB9-4FB6-8527-B70E4C0D761C}"/>
    <cellStyle name="20% - Accent3 25" xfId="1830" xr:uid="{D969DEB7-BD9A-4311-A85D-53B16A24F95D}"/>
    <cellStyle name="20% - Accent3 26" xfId="1831" xr:uid="{614A7A48-4864-4576-BBAF-8DE4F4AB0CAC}"/>
    <cellStyle name="20% - Accent3 27" xfId="1832" xr:uid="{E3E9D18F-9658-4B58-A539-408FE157C019}"/>
    <cellStyle name="20% - Accent3 28" xfId="1833" xr:uid="{63CAA5D3-348E-43F0-B815-6096474D9CB0}"/>
    <cellStyle name="20% - Accent3 29" xfId="1834" xr:uid="{5738BDBB-AE59-4203-9724-541A20C38F8B}"/>
    <cellStyle name="20% - Accent3 3" xfId="128" xr:uid="{D1F79748-AEAD-4E7C-A50C-C737CF94771D}"/>
    <cellStyle name="20% - Accent3 3 2" xfId="1836" xr:uid="{CD1E680F-D8FE-4F6A-9FBA-FAFFB781669C}"/>
    <cellStyle name="20% - Accent3 3 2 2" xfId="1837" xr:uid="{3BE5F457-B22C-4B84-9CD9-82101982D035}"/>
    <cellStyle name="20% - Accent3 3 2 2 2" xfId="1838" xr:uid="{32E1D553-23A5-440B-8924-CE42465617F6}"/>
    <cellStyle name="20% - Accent3 3 3" xfId="1839" xr:uid="{99DD7A5F-7A91-4905-9E28-14893AB65329}"/>
    <cellStyle name="20% - Accent3 3 4" xfId="1835" xr:uid="{5A11BBBD-7343-44AC-B934-70ABFE6A27B2}"/>
    <cellStyle name="20% - Accent3 30" xfId="1840" xr:uid="{2359673B-36BB-4F79-9DB4-64B02FBC71F8}"/>
    <cellStyle name="20% - Accent3 31" xfId="1841" xr:uid="{42E1388D-857B-42C4-922E-9C634E9C110D}"/>
    <cellStyle name="20% - Accent3 32" xfId="1842" xr:uid="{563CA6E4-2CB2-4E1C-9C61-32C5D55C428D}"/>
    <cellStyle name="20% - Accent3 33" xfId="1843" xr:uid="{7F4FB763-942B-49A1-99BD-9248F51D8694}"/>
    <cellStyle name="20% - Accent3 34" xfId="1844" xr:uid="{0B92BB9F-8A29-4B7B-8A01-F36059DCA7CD}"/>
    <cellStyle name="20% - Accent3 35" xfId="1845" xr:uid="{AEE4F704-4719-4824-BB88-CCFA20BC2377}"/>
    <cellStyle name="20% - Accent3 36" xfId="1846" xr:uid="{7ECC653D-4BB6-4A93-98DD-16FEA7B77BD9}"/>
    <cellStyle name="20% - Accent3 37" xfId="1847" xr:uid="{0FDD668F-2A71-4674-80AB-13401AF2B1B9}"/>
    <cellStyle name="20% - Accent3 38" xfId="1848" xr:uid="{43E64866-F493-4684-AAB1-C934DAC190AF}"/>
    <cellStyle name="20% - Accent3 39" xfId="1849" xr:uid="{6CA94BA4-F7D8-412D-BD54-51BA880D9CCB}"/>
    <cellStyle name="20% - Accent3 4" xfId="129" xr:uid="{A4D66024-E883-4129-8A76-C2CE21A5D9AC}"/>
    <cellStyle name="20% - Accent3 4 2" xfId="1851" xr:uid="{CAF85177-FC54-42FF-9493-F544EF4863C9}"/>
    <cellStyle name="20% - Accent3 4 3" xfId="1850" xr:uid="{63A91357-8DD7-4920-BF01-30A4EA0E273B}"/>
    <cellStyle name="20% - Accent3 40" xfId="1852" xr:uid="{3797D6E4-0D39-44B3-86E3-935F6CB06834}"/>
    <cellStyle name="20% - Accent3 41" xfId="1853" xr:uid="{D1DE2F10-33E8-4C6A-90A8-7BC98468C5D0}"/>
    <cellStyle name="20% - Accent3 42" xfId="1854" xr:uid="{25842F4B-8747-41B2-B8FA-65D39E3EB36B}"/>
    <cellStyle name="20% - Accent3 43" xfId="1855" xr:uid="{1720229F-7315-466D-9FDC-F8CF90B95627}"/>
    <cellStyle name="20% - Accent3 44" xfId="1856" xr:uid="{63443AE9-EA93-49A2-94BA-5DF5285C93C3}"/>
    <cellStyle name="20% - Accent3 5" xfId="130" xr:uid="{697507E9-F600-4ED7-B6A0-184D6874E4F3}"/>
    <cellStyle name="20% - Accent3 5 2" xfId="1858" xr:uid="{39B694C0-AD79-4887-BF60-E4177A284A1E}"/>
    <cellStyle name="20% - Accent3 5 3" xfId="1857" xr:uid="{A328CA06-EF8B-4FAF-830B-1FD8CA002E51}"/>
    <cellStyle name="20% - Accent3 6" xfId="131" xr:uid="{D09FB73E-B1F8-47C9-A098-3EC330428800}"/>
    <cellStyle name="20% - Accent3 6 2" xfId="1860" xr:uid="{15B5F4F6-5870-4B82-A586-C6B8AFFBB559}"/>
    <cellStyle name="20% - Accent3 6 3" xfId="1859" xr:uid="{4DE4981B-1022-43F0-97E1-7E929D456A64}"/>
    <cellStyle name="20% - Accent3 7" xfId="132" xr:uid="{FDFD2517-1C02-4ED6-8673-470911E30D78}"/>
    <cellStyle name="20% - Accent3 7 2" xfId="1862" xr:uid="{C4AD1F77-9B9B-4048-8AF3-546B7AB8BCF0}"/>
    <cellStyle name="20% - Accent3 7 3" xfId="1861" xr:uid="{2B82C2B4-E82A-4ECB-BFC1-20C88F1A2747}"/>
    <cellStyle name="20% - Accent3 8" xfId="133" xr:uid="{87DDEA22-31EA-4473-8B92-9AC9207B04F4}"/>
    <cellStyle name="20% - Accent3 8 2" xfId="1864" xr:uid="{3EFAA05D-2C86-4C6C-A23F-A9E03E6755F9}"/>
    <cellStyle name="20% - Accent3 8 3" xfId="1863" xr:uid="{F582CAE0-E6B9-4EE5-AE17-609FE052A829}"/>
    <cellStyle name="20% - Accent3 9" xfId="1865" xr:uid="{4EEF6415-9EB4-4498-A4C4-12858C3341B5}"/>
    <cellStyle name="20% - Accent3 9 2" xfId="1866" xr:uid="{A13DEBAE-1B4F-4167-AF41-2BC20A0E8828}"/>
    <cellStyle name="20% - Accent4 10" xfId="1867" xr:uid="{C3EEB8B4-BAC3-4B05-B7F1-471D21816898}"/>
    <cellStyle name="20% - Accent4 10 2" xfId="1868" xr:uid="{843E3836-DCB8-4D23-9745-E29B26986E4C}"/>
    <cellStyle name="20% - Accent4 11" xfId="2997" xr:uid="{4DA1301B-3F78-488E-A00A-DFAA00C11B19}"/>
    <cellStyle name="20% - Accent4 11 2" xfId="1869" xr:uid="{91C01424-C5D6-4967-BF5A-2596EEE0CA7E}"/>
    <cellStyle name="20% - Accent4 12" xfId="1870" xr:uid="{9EDEC91A-A834-45EA-ADB0-B54D02CFE8B8}"/>
    <cellStyle name="20% - Accent4 13" xfId="1871" xr:uid="{8967AB6E-079F-40AE-AB87-216254917511}"/>
    <cellStyle name="20% - Accent4 14" xfId="1872" xr:uid="{00C6F864-7C66-49E9-84D9-C6AE45560957}"/>
    <cellStyle name="20% - Accent4 15" xfId="1873" xr:uid="{76E83367-642E-44D7-9685-9F91A55AC89F}"/>
    <cellStyle name="20% - Accent4 16" xfId="1874" xr:uid="{E56FE12D-7AA1-40C6-B7B4-D1076F33AEF1}"/>
    <cellStyle name="20% - Accent4 17" xfId="1875" xr:uid="{B08D99CB-F908-4607-BB9E-802DEFE7B759}"/>
    <cellStyle name="20% - Accent4 18" xfId="1876" xr:uid="{F2F00013-45C3-4959-ACCC-CFED4AFFEC75}"/>
    <cellStyle name="20% - Accent4 19" xfId="1877" xr:uid="{F310B2F6-0ED8-4BB8-B9FA-BD8130668FDF}"/>
    <cellStyle name="20% - Accent4 2" xfId="46" xr:uid="{D99F52BD-3B23-4D0B-8430-0B558380F78D}"/>
    <cellStyle name="20% - Accent4 2 10" xfId="134" xr:uid="{55EEBC26-8A61-49CC-8AF6-CAB5F82047BC}"/>
    <cellStyle name="20% - Accent4 2 11" xfId="135" xr:uid="{DC31404A-8F6A-4603-89BD-B22F479921B1}"/>
    <cellStyle name="20% - Accent4 2 12" xfId="136" xr:uid="{936308AD-4C16-43BD-B88A-812FEB4697DB}"/>
    <cellStyle name="20% - Accent4 2 13" xfId="137" xr:uid="{87861200-DD67-447A-8B1A-2B07C9EB6F5A}"/>
    <cellStyle name="20% - Accent4 2 14" xfId="138" xr:uid="{C0998E59-2511-49BD-9216-E9703CFA3193}"/>
    <cellStyle name="20% - Accent4 2 15" xfId="139" xr:uid="{4A574BD0-97BB-4B82-B56D-FFEDC313A4CF}"/>
    <cellStyle name="20% - Accent4 2 16" xfId="1879" xr:uid="{08803333-09A6-4EA4-A915-4B56418C5B32}"/>
    <cellStyle name="20% - Accent4 2 17" xfId="1878" xr:uid="{57EA32CB-3512-4CA2-A471-6D7D70897F08}"/>
    <cellStyle name="20% - Accent4 2 2" xfId="140" xr:uid="{89009736-BBA8-4771-A95C-EC6609EA141E}"/>
    <cellStyle name="20% - Accent4 2 3" xfId="141" xr:uid="{5EB5BB3D-5451-4A74-8494-47DA9069A130}"/>
    <cellStyle name="20% - Accent4 2 4" xfId="142" xr:uid="{649B6F38-E223-4076-94FC-4B7AF8A92E44}"/>
    <cellStyle name="20% - Accent4 2 5" xfId="143" xr:uid="{F4F0E040-AFDC-404C-AE82-D4FA121E5C2F}"/>
    <cellStyle name="20% - Accent4 2 6" xfId="144" xr:uid="{5B4B3737-BC2B-4EAB-9369-C8C8E612864D}"/>
    <cellStyle name="20% - Accent4 2 7" xfId="145" xr:uid="{C333D7B6-D522-419F-8832-CF72798F39D5}"/>
    <cellStyle name="20% - Accent4 2 8" xfId="146" xr:uid="{5D003173-C60B-43C0-A65D-0E0C24174FA1}"/>
    <cellStyle name="20% - Accent4 2 9" xfId="147" xr:uid="{0537899A-313B-457A-9EF4-990868F2177C}"/>
    <cellStyle name="20% - Accent4 20" xfId="1880" xr:uid="{B19F364A-B99F-467C-892C-27D1C625FF4C}"/>
    <cellStyle name="20% - Accent4 21" xfId="1881" xr:uid="{65692EDB-361F-4DE1-B101-AD2DA79D7314}"/>
    <cellStyle name="20% - Accent4 22" xfId="1882" xr:uid="{3F38097E-C7AA-456E-8611-A6B54F21001A}"/>
    <cellStyle name="20% - Accent4 23" xfId="1883" xr:uid="{A7A5B7B8-900F-4910-9A32-7B16F203EE23}"/>
    <cellStyle name="20% - Accent4 24" xfId="1884" xr:uid="{2E522293-9653-4BF1-9D67-AEEEEE49699A}"/>
    <cellStyle name="20% - Accent4 25" xfId="1885" xr:uid="{41F09D35-8392-4172-8BC0-5A51A10DDFD7}"/>
    <cellStyle name="20% - Accent4 26" xfId="1886" xr:uid="{B5869AE2-644F-41C5-9181-4B11BBFA0D5F}"/>
    <cellStyle name="20% - Accent4 27" xfId="1887" xr:uid="{157683D4-81BA-40DF-9069-D46D01776CD5}"/>
    <cellStyle name="20% - Accent4 28" xfId="1888" xr:uid="{69E7882C-F20F-4441-A01E-9865AA27AC5C}"/>
    <cellStyle name="20% - Accent4 29" xfId="1889" xr:uid="{EA04BD38-1001-44E7-8062-8779BCB231F3}"/>
    <cellStyle name="20% - Accent4 3" xfId="148" xr:uid="{47BFAD21-A92B-463D-995B-3D6B62AED0D7}"/>
    <cellStyle name="20% - Accent4 3 2" xfId="1891" xr:uid="{0C296E63-CFEA-4B15-88DB-607F64ACCF9B}"/>
    <cellStyle name="20% - Accent4 3 2 2" xfId="1892" xr:uid="{D4AE7097-294A-4242-B2BE-822B3FE2ABB7}"/>
    <cellStyle name="20% - Accent4 3 2 2 2" xfId="1893" xr:uid="{79D98537-B113-4D99-AF24-9512FD78A730}"/>
    <cellStyle name="20% - Accent4 3 3" xfId="1894" xr:uid="{A2F4CB9F-E936-4A7D-8B2C-6D2FFFB89501}"/>
    <cellStyle name="20% - Accent4 3 4" xfId="1890" xr:uid="{EFF3FAAF-08B0-4D2C-B78E-D89196E5CBD6}"/>
    <cellStyle name="20% - Accent4 30" xfId="1895" xr:uid="{440FA489-30A3-4260-A216-76DFB76F376A}"/>
    <cellStyle name="20% - Accent4 31" xfId="1896" xr:uid="{9EE712F0-5A3F-4909-9AA4-9452C7830124}"/>
    <cellStyle name="20% - Accent4 32" xfId="1897" xr:uid="{D2235C09-68EF-4079-9303-1286F24C73EA}"/>
    <cellStyle name="20% - Accent4 33" xfId="1898" xr:uid="{6881FB07-099E-4F0E-B997-F5530FE50204}"/>
    <cellStyle name="20% - Accent4 34" xfId="1899" xr:uid="{980CADA9-FD01-46A3-AB2E-066225B3E9F6}"/>
    <cellStyle name="20% - Accent4 35" xfId="1900" xr:uid="{EF7C7436-0950-41A4-9205-F5C0F5F7AE8F}"/>
    <cellStyle name="20% - Accent4 36" xfId="1901" xr:uid="{A015C8A2-7E95-46E1-9E09-413A4851C11B}"/>
    <cellStyle name="20% - Accent4 37" xfId="1902" xr:uid="{52D3F373-4CAD-46FC-B28B-7F635955291D}"/>
    <cellStyle name="20% - Accent4 38" xfId="1903" xr:uid="{D7AA6F2C-F5A8-4088-ACAC-BB4112474232}"/>
    <cellStyle name="20% - Accent4 39" xfId="1904" xr:uid="{7A4C5CD0-7474-4E9E-9117-6A795239484D}"/>
    <cellStyle name="20% - Accent4 4" xfId="149" xr:uid="{50E2C8E7-BD13-4198-ACEE-F1044738E579}"/>
    <cellStyle name="20% - Accent4 4 2" xfId="1906" xr:uid="{67D245E8-3998-49E3-9E38-C9F87D3D4681}"/>
    <cellStyle name="20% - Accent4 4 3" xfId="1905" xr:uid="{535FED9F-D24D-486A-AD97-F2AB93891E3C}"/>
    <cellStyle name="20% - Accent4 40" xfId="1907" xr:uid="{C2C7471D-2D7D-41C6-A590-838DF3D91FD1}"/>
    <cellStyle name="20% - Accent4 41" xfId="1908" xr:uid="{99CEFE46-27F7-400A-989A-4F2529DB92E7}"/>
    <cellStyle name="20% - Accent4 42" xfId="1909" xr:uid="{127D5FAB-0914-402D-BD6E-844A05564D55}"/>
    <cellStyle name="20% - Accent4 43" xfId="1910" xr:uid="{0CD6816C-4337-4245-B1AA-857E93721A1B}"/>
    <cellStyle name="20% - Accent4 44" xfId="1911" xr:uid="{41DA4124-FE55-43FB-A485-216F4D196D6F}"/>
    <cellStyle name="20% - Accent4 5" xfId="150" xr:uid="{6EFE4948-69A6-4390-8B5F-D6B4BAEC2893}"/>
    <cellStyle name="20% - Accent4 5 2" xfId="1913" xr:uid="{E604F583-4EFC-4195-AC98-4F162DC3F0A6}"/>
    <cellStyle name="20% - Accent4 5 3" xfId="1912" xr:uid="{1B4C9B4A-3929-48DA-A4B1-6607C3ADB4E0}"/>
    <cellStyle name="20% - Accent4 6" xfId="151" xr:uid="{066FE078-6C77-4363-983C-1E97223F4EB8}"/>
    <cellStyle name="20% - Accent4 6 2" xfId="1915" xr:uid="{FA3A194A-219F-4906-AA06-9F0A242B36DC}"/>
    <cellStyle name="20% - Accent4 6 3" xfId="1914" xr:uid="{865D478D-912F-455D-AFE7-ADCB42B17453}"/>
    <cellStyle name="20% - Accent4 7" xfId="152" xr:uid="{E74EA80C-EA43-4885-AABF-CA84579BBCE8}"/>
    <cellStyle name="20% - Accent4 7 2" xfId="1917" xr:uid="{7BA6F6B3-7C5A-4FCC-8C5E-1733651DE36C}"/>
    <cellStyle name="20% - Accent4 7 3" xfId="1916" xr:uid="{A2942601-F281-4AD6-8180-F9EEB6030172}"/>
    <cellStyle name="20% - Accent4 8" xfId="153" xr:uid="{85ABCFD7-14CA-47AE-8D5B-050798CC88D9}"/>
    <cellStyle name="20% - Accent4 8 2" xfId="1919" xr:uid="{2850E88E-9A77-4620-AC7E-E4F04F197DF1}"/>
    <cellStyle name="20% - Accent4 8 3" xfId="1918" xr:uid="{ED6983CA-9007-4999-A033-FE95BDB14959}"/>
    <cellStyle name="20% - Accent4 9" xfId="1920" xr:uid="{468E0E22-84BB-4155-9791-E689D42823D4}"/>
    <cellStyle name="20% - Accent4 9 2" xfId="1921" xr:uid="{5D2C7E92-5204-4374-A1C2-0E26A6B6DC84}"/>
    <cellStyle name="20% - Accent5 10" xfId="1922" xr:uid="{7BA43E70-54EC-45A1-B7B9-57BA0EA98031}"/>
    <cellStyle name="20% - Accent5 10 2" xfId="1923" xr:uid="{FB6B3F4E-F926-4076-8D2C-AF1B70A53EB0}"/>
    <cellStyle name="20% - Accent5 11" xfId="1924" xr:uid="{C0C32511-E910-4305-BB39-9DF07AE059A6}"/>
    <cellStyle name="20% - Accent5 11 2" xfId="1925" xr:uid="{92DF2303-B7C5-4901-8266-80C99BBA77C1}"/>
    <cellStyle name="20% - Accent5 12" xfId="1926" xr:uid="{A4497C13-9F0A-4E41-BB1F-BBBD37409ACD}"/>
    <cellStyle name="20% - Accent5 13" xfId="1927" xr:uid="{DE0CA5C3-F7BD-4F9C-BE88-3B52C5A7E54C}"/>
    <cellStyle name="20% - Accent5 14" xfId="1928" xr:uid="{EFA130CB-0FB9-4FCA-A84C-5AD5D5377211}"/>
    <cellStyle name="20% - Accent5 15" xfId="1929" xr:uid="{16C19BBA-C263-468B-9EA5-7AF429A325CF}"/>
    <cellStyle name="20% - Accent5 16" xfId="1930" xr:uid="{D0F8F732-CBA0-45E2-8B61-F37E607A998B}"/>
    <cellStyle name="20% - Accent5 17" xfId="1931" xr:uid="{E09557EC-A995-4BD3-A1BE-12F674F8E69F}"/>
    <cellStyle name="20% - Accent5 18" xfId="1932" xr:uid="{2658CC97-DF78-47C7-9DD5-993BA9D81B53}"/>
    <cellStyle name="20% - Accent5 19" xfId="1933" xr:uid="{74C1606C-2849-448B-84CC-8B3FBA10EC38}"/>
    <cellStyle name="20% - Accent5 2" xfId="50" xr:uid="{57BDC990-23FA-4E75-849C-26CF5179EAE7}"/>
    <cellStyle name="20% - Accent5 2 10" xfId="154" xr:uid="{E2EE2930-C06F-44F3-A64B-9ECC80AA2A40}"/>
    <cellStyle name="20% - Accent5 2 11" xfId="155" xr:uid="{DE33B71D-33B2-4594-BF06-77733C6B65F2}"/>
    <cellStyle name="20% - Accent5 2 12" xfId="156" xr:uid="{8E75874E-E6CD-48FB-BA63-744099B4C5F8}"/>
    <cellStyle name="20% - Accent5 2 13" xfId="157" xr:uid="{7247CEE2-5EE0-4197-9679-336927A78FFD}"/>
    <cellStyle name="20% - Accent5 2 14" xfId="158" xr:uid="{727C28F0-543A-4A70-919D-574DA779FD31}"/>
    <cellStyle name="20% - Accent5 2 15" xfId="159" xr:uid="{8A6232D3-A665-47B2-B961-C4C86CFE6F63}"/>
    <cellStyle name="20% - Accent5 2 2" xfId="160" xr:uid="{16A83AEF-5382-4F55-B37A-6483B161ABC1}"/>
    <cellStyle name="20% - Accent5 2 3" xfId="161" xr:uid="{2CD61EEC-5008-4EB4-BA42-6747D0B53436}"/>
    <cellStyle name="20% - Accent5 2 4" xfId="162" xr:uid="{BF9D24F7-E0CD-4870-9550-01EB94145F36}"/>
    <cellStyle name="20% - Accent5 2 5" xfId="163" xr:uid="{DB2FC95B-4B7C-4C6F-ADEB-1CBB86CA53EA}"/>
    <cellStyle name="20% - Accent5 2 6" xfId="164" xr:uid="{B677392C-7F73-4C9A-AF8F-D49735617909}"/>
    <cellStyle name="20% - Accent5 2 7" xfId="165" xr:uid="{D0B4AD67-1930-4CA5-ADAF-34E44F939B2D}"/>
    <cellStyle name="20% - Accent5 2 8" xfId="166" xr:uid="{335DBE71-1D28-47C0-9616-0C9B45CA5D85}"/>
    <cellStyle name="20% - Accent5 2 9" xfId="167" xr:uid="{24F48B24-5D22-46CF-A95B-0CEFBC87CF6B}"/>
    <cellStyle name="20% - Accent5 20" xfId="1934" xr:uid="{69E4EC5B-E82A-4A97-B031-C94B58040F4D}"/>
    <cellStyle name="20% - Accent5 21" xfId="1935" xr:uid="{BB14BC6D-32F4-450B-A79F-BAD5D266DF66}"/>
    <cellStyle name="20% - Accent5 22" xfId="1936" xr:uid="{0B14B486-19D0-4AF5-8222-50339557AE07}"/>
    <cellStyle name="20% - Accent5 23" xfId="1937" xr:uid="{F17B01CD-27E3-46B3-9459-8EB3EFDCC4A8}"/>
    <cellStyle name="20% - Accent5 24" xfId="1938" xr:uid="{0A2518ED-4F7A-4EA9-8D04-2F47253AA58A}"/>
    <cellStyle name="20% - Accent5 25" xfId="1939" xr:uid="{06011AE2-3CF6-4C61-AD67-E6A5431AB605}"/>
    <cellStyle name="20% - Accent5 26" xfId="1940" xr:uid="{412BA2B5-FE20-4E35-B92A-30D9A6D2DDA5}"/>
    <cellStyle name="20% - Accent5 27" xfId="1941" xr:uid="{512A40BC-112A-4399-9D23-90978D4BE25F}"/>
    <cellStyle name="20% - Accent5 28" xfId="1942" xr:uid="{DE4DCBA2-893D-4E18-A718-3BA84C39CD3C}"/>
    <cellStyle name="20% - Accent5 29" xfId="1943" xr:uid="{AC6D1AC8-C386-401F-8246-06F10CE3B313}"/>
    <cellStyle name="20% - Accent5 3" xfId="168" xr:uid="{12965271-4EDC-4E9E-AE76-53FFD384CE4A}"/>
    <cellStyle name="20% - Accent5 3 2" xfId="1944" xr:uid="{D7A9E9A0-F9EF-4670-9BE4-816FFBF8D46F}"/>
    <cellStyle name="20% - Accent5 30" xfId="1945" xr:uid="{719B7CCB-0959-484D-8AF2-2F88203DCAED}"/>
    <cellStyle name="20% - Accent5 31" xfId="1946" xr:uid="{183C8008-1E17-40FF-BE14-921584FBC591}"/>
    <cellStyle name="20% - Accent5 32" xfId="1947" xr:uid="{D36318F5-31E1-4947-B77E-0DB17F950E48}"/>
    <cellStyle name="20% - Accent5 33" xfId="1948" xr:uid="{6F5277BB-ED76-4536-839D-7A4E18782259}"/>
    <cellStyle name="20% - Accent5 34" xfId="1949" xr:uid="{8A38AF64-885B-4E6D-AAD4-BF1ED5CCB5B8}"/>
    <cellStyle name="20% - Accent5 35" xfId="1950" xr:uid="{F37E4B6B-6462-4CCE-8717-BE013A1DBD68}"/>
    <cellStyle name="20% - Accent5 36" xfId="1951" xr:uid="{E881FC5F-3D7C-4486-83C3-6BB6664D38A9}"/>
    <cellStyle name="20% - Accent5 37" xfId="1952" xr:uid="{DC3786B3-6256-49DE-A220-2FE1CDE4DD0C}"/>
    <cellStyle name="20% - Accent5 38" xfId="1953" xr:uid="{B3D01F60-AA1A-43E0-A119-B622778DF59B}"/>
    <cellStyle name="20% - Accent5 39" xfId="1954" xr:uid="{960A1C7B-7438-4331-8C57-9A71C99F5217}"/>
    <cellStyle name="20% - Accent5 4" xfId="169" xr:uid="{14BA3795-98DB-4FA5-85C3-5E0471871A3D}"/>
    <cellStyle name="20% - Accent5 40" xfId="1955" xr:uid="{97D5FD35-E1BD-4330-9B3E-7BA7903B766D}"/>
    <cellStyle name="20% - Accent5 41" xfId="1956" xr:uid="{1F8BCAB8-94B4-481C-820C-1FCF352AF1AD}"/>
    <cellStyle name="20% - Accent5 42" xfId="1957" xr:uid="{3A3123AC-1C45-4269-9371-118668385E8A}"/>
    <cellStyle name="20% - Accent5 43" xfId="1958" xr:uid="{650A504E-80D3-48CD-94A3-8ED878412A63}"/>
    <cellStyle name="20% - Accent5 44" xfId="1959" xr:uid="{45E824B2-1772-4DF2-BE55-D143ED36A8CB}"/>
    <cellStyle name="20% - Accent5 5" xfId="170" xr:uid="{5DB1D744-324E-4440-82CE-2190A5222025}"/>
    <cellStyle name="20% - Accent5 6" xfId="171" xr:uid="{92E821ED-8DD6-4CBB-8B62-741C526934F4}"/>
    <cellStyle name="20% - Accent5 7" xfId="172" xr:uid="{E9C2B06B-2395-4F1F-B1AE-01C0D4AA8E42}"/>
    <cellStyle name="20% - Accent5 8" xfId="173" xr:uid="{9E7E111A-6BCE-44B6-B4EA-11E70446DA3D}"/>
    <cellStyle name="20% - Accent5 9" xfId="1960" xr:uid="{4A4EBAD6-BFDC-43E7-A1C1-66308D2D67F7}"/>
    <cellStyle name="20% - Accent5 9 2" xfId="1961" xr:uid="{91087CE1-9E9D-4B0E-AEAC-F84D632E9E26}"/>
    <cellStyle name="20% - Accent6 10" xfId="1962" xr:uid="{AA3C180A-A08F-40A4-947F-7C6EC6B097F7}"/>
    <cellStyle name="20% - Accent6 10 2" xfId="1963" xr:uid="{7D1A559E-F850-4097-ACA0-F48433ED6FC8}"/>
    <cellStyle name="20% - Accent6 11" xfId="1964" xr:uid="{2764595C-CC86-4429-BCF9-CF25FACE7594}"/>
    <cellStyle name="20% - Accent6 11 2" xfId="1965" xr:uid="{E190E939-7146-4C6A-9284-398E8CD06AFE}"/>
    <cellStyle name="20% - Accent6 12" xfId="1966" xr:uid="{26F8D901-54AF-4DC4-B899-0EEFB1723395}"/>
    <cellStyle name="20% - Accent6 13" xfId="1967" xr:uid="{ED776EE9-7DA5-4FB8-B58E-3432243AE1D7}"/>
    <cellStyle name="20% - Accent6 14" xfId="1968" xr:uid="{737ACDAA-C2F8-4F5C-B8FF-B009A54A682B}"/>
    <cellStyle name="20% - Accent6 15" xfId="1969" xr:uid="{D7362946-1AAA-40D1-A671-642E7DCC90E3}"/>
    <cellStyle name="20% - Accent6 16" xfId="1970" xr:uid="{5E449636-EEEF-4566-A5B0-7C2C4C2EE6A6}"/>
    <cellStyle name="20% - Accent6 17" xfId="1971" xr:uid="{7F2B70CA-257F-48D8-8796-2276343143E2}"/>
    <cellStyle name="20% - Accent6 18" xfId="1972" xr:uid="{FD4A0D9D-F374-4843-A686-0FC87335F703}"/>
    <cellStyle name="20% - Accent6 19" xfId="1973" xr:uid="{FC9EF47B-84FC-4851-A6AA-454003289044}"/>
    <cellStyle name="20% - Accent6 2" xfId="54" xr:uid="{E6D1BA53-7E60-4E55-9ABD-82EB1AB52935}"/>
    <cellStyle name="20% - Accent6 2 10" xfId="174" xr:uid="{4FD71B43-8537-4708-BBC3-F1154121D075}"/>
    <cellStyle name="20% - Accent6 2 11" xfId="175" xr:uid="{70A297AD-7C2A-45DD-95B5-8CB5CC50D2FC}"/>
    <cellStyle name="20% - Accent6 2 12" xfId="176" xr:uid="{EE785113-8EEA-4892-8E53-D84DDC7FAA1E}"/>
    <cellStyle name="20% - Accent6 2 13" xfId="177" xr:uid="{36A8E87B-E0D2-4315-A121-B8790BBC5DF0}"/>
    <cellStyle name="20% - Accent6 2 14" xfId="178" xr:uid="{421D18C6-9CE9-4B76-8954-9705A9A0D8E1}"/>
    <cellStyle name="20% - Accent6 2 15" xfId="179" xr:uid="{FB59357E-DBB2-4E5D-AC83-5B1AA8418C5A}"/>
    <cellStyle name="20% - Accent6 2 16" xfId="1975" xr:uid="{521B5AD5-DF4C-4CE6-97D9-6E47A7FC6580}"/>
    <cellStyle name="20% - Accent6 2 17" xfId="1974" xr:uid="{CB87CFA4-6358-4AE9-A16C-FE3A06D5B271}"/>
    <cellStyle name="20% - Accent6 2 2" xfId="180" xr:uid="{B25A343E-8766-4AD5-9E7B-B453A5870F68}"/>
    <cellStyle name="20% - Accent6 2 3" xfId="181" xr:uid="{676DFA9F-14BC-4DB5-A3C3-9EDC4095DEC8}"/>
    <cellStyle name="20% - Accent6 2 4" xfId="182" xr:uid="{6404E995-492E-45DE-AEFB-CC6863185F43}"/>
    <cellStyle name="20% - Accent6 2 5" xfId="183" xr:uid="{59E49406-DA08-436E-8E5F-A8666B799CC9}"/>
    <cellStyle name="20% - Accent6 2 6" xfId="184" xr:uid="{2121026E-E57B-4101-AFF4-794D2AB6D11D}"/>
    <cellStyle name="20% - Accent6 2 7" xfId="185" xr:uid="{56174252-84F2-47F9-89BA-ACD5587662F0}"/>
    <cellStyle name="20% - Accent6 2 8" xfId="186" xr:uid="{E497BEE7-1412-497D-8CA5-648EFB9D983F}"/>
    <cellStyle name="20% - Accent6 2 9" xfId="187" xr:uid="{D42F4A17-023C-4742-A957-357F5004F513}"/>
    <cellStyle name="20% - Accent6 20" xfId="1976" xr:uid="{007D0795-840D-4F62-BA02-D43C7D20CC24}"/>
    <cellStyle name="20% - Accent6 21" xfId="1977" xr:uid="{DCB8C61B-9C22-4E23-96A3-4EE52B8134F9}"/>
    <cellStyle name="20% - Accent6 22" xfId="1978" xr:uid="{98119F8B-5DE3-46BF-B7D0-B766DF6DA86C}"/>
    <cellStyle name="20% - Accent6 23" xfId="1979" xr:uid="{B9B4F3D3-284E-43C2-9CF6-B28AD2465E6F}"/>
    <cellStyle name="20% - Accent6 24" xfId="1980" xr:uid="{D2432C4A-702B-4800-B5A5-CB51BB1FB79D}"/>
    <cellStyle name="20% - Accent6 25" xfId="1981" xr:uid="{FF945B4E-709D-4320-95E4-8756ED6E2A55}"/>
    <cellStyle name="20% - Accent6 26" xfId="1982" xr:uid="{65E19AB7-90C6-4390-B429-852E5D840685}"/>
    <cellStyle name="20% - Accent6 27" xfId="1983" xr:uid="{68350C44-6472-40DB-B1EA-E2B4C62AC70C}"/>
    <cellStyle name="20% - Accent6 28" xfId="1984" xr:uid="{3D7E6A10-061E-48D8-B45B-A9A60652F73E}"/>
    <cellStyle name="20% - Accent6 29" xfId="1985" xr:uid="{08055481-1E74-45FE-9C53-870E5EFF8BB8}"/>
    <cellStyle name="20% - Accent6 3" xfId="188" xr:uid="{B958706C-6692-4237-AAD7-C78E3ECC675F}"/>
    <cellStyle name="20% - Accent6 3 2" xfId="1987" xr:uid="{E80B5FC6-2B8E-4CC3-AFB4-6DC06E7FF990}"/>
    <cellStyle name="20% - Accent6 3 2 2" xfId="1988" xr:uid="{BC5C1D57-3A67-4C6A-B4F3-61D33CAED2B6}"/>
    <cellStyle name="20% - Accent6 3 2 2 2" xfId="1989" xr:uid="{70350D62-0A84-4942-8330-234F7903EC7C}"/>
    <cellStyle name="20% - Accent6 3 3" xfId="1990" xr:uid="{8DE78268-A978-44C0-B901-DE2A517756F0}"/>
    <cellStyle name="20% - Accent6 3 4" xfId="1986" xr:uid="{322AC571-056C-42B1-A7B1-8877F48EC5DE}"/>
    <cellStyle name="20% - Accent6 30" xfId="1991" xr:uid="{A21F0A6B-77DE-4040-8A29-E6BA83C828A2}"/>
    <cellStyle name="20% - Accent6 31" xfId="1992" xr:uid="{7F181391-4946-471D-9C1E-AB72E7B8FC36}"/>
    <cellStyle name="20% - Accent6 32" xfId="1993" xr:uid="{E2FE1BB1-D732-4C3E-A056-4C724906EF84}"/>
    <cellStyle name="20% - Accent6 33" xfId="1994" xr:uid="{6C1EBCD0-0EB1-475C-9999-6A8DFD701550}"/>
    <cellStyle name="20% - Accent6 34" xfId="1995" xr:uid="{2DA22C11-E26D-45A5-8D59-F966C26DC5F9}"/>
    <cellStyle name="20% - Accent6 35" xfId="1996" xr:uid="{F6F51EFF-BEFE-47B9-A0B4-D43FB0A75158}"/>
    <cellStyle name="20% - Accent6 36" xfId="1997" xr:uid="{030871A3-28C0-4EDC-B578-B91DF0A12AE2}"/>
    <cellStyle name="20% - Accent6 37" xfId="1998" xr:uid="{ADF94B94-23C8-4695-B6C8-D06259E18FA8}"/>
    <cellStyle name="20% - Accent6 38" xfId="1999" xr:uid="{8A10BDE9-645D-4C72-A066-51FD2E708829}"/>
    <cellStyle name="20% - Accent6 39" xfId="3004" xr:uid="{61874F3F-CA45-44C6-B8DE-A72A87366E91}"/>
    <cellStyle name="20% - Accent6 4" xfId="189" xr:uid="{7B462B33-8E42-4DAA-BF26-A34C3EFDE471}"/>
    <cellStyle name="20% - Accent6 4 2" xfId="2001" xr:uid="{A79ED63E-6EF3-46C8-91B9-84CCA711D05B}"/>
    <cellStyle name="20% - Accent6 4 3" xfId="2000" xr:uid="{66E12E9E-1E14-41E3-913A-91AE38EDE1B7}"/>
    <cellStyle name="20% - Accent6 40" xfId="2002" xr:uid="{69B120DC-FC61-4C44-A474-5875CED1408B}"/>
    <cellStyle name="20% - Accent6 41" xfId="2003" xr:uid="{3AC1C6AA-70DF-496C-AA53-F7525AAE48D0}"/>
    <cellStyle name="20% - Accent6 42" xfId="2004" xr:uid="{A07CB601-D467-4F86-B32C-DD6A8ECB18EE}"/>
    <cellStyle name="20% - Accent6 43" xfId="2005" xr:uid="{3A8464F6-4957-4BF8-ACE0-87D3AAF10B8C}"/>
    <cellStyle name="20% - Accent6 44" xfId="2006" xr:uid="{5C49ED87-8E5A-4D2C-88FF-011839578689}"/>
    <cellStyle name="20% - Accent6 44 2" xfId="2007" xr:uid="{01A29973-55F1-4E5D-AA82-FD3550371560}"/>
    <cellStyle name="20% - Accent6 45" xfId="2008" xr:uid="{4DF403CF-7DE9-4BDB-811F-A5A3CFF834CE}"/>
    <cellStyle name="20% - Accent6 5" xfId="190" xr:uid="{8F93454A-983C-4794-976F-8B1553E853FB}"/>
    <cellStyle name="20% - Accent6 5 2" xfId="2010" xr:uid="{1579F4CB-EA8B-475F-BB77-3A99DB73E6AF}"/>
    <cellStyle name="20% - Accent6 5 3" xfId="2009" xr:uid="{F152A023-F1D3-45FA-88E4-C446937BDF91}"/>
    <cellStyle name="20% - Accent6 6" xfId="191" xr:uid="{8CD18105-D728-4809-9862-0FDB7F8D31D2}"/>
    <cellStyle name="20% - Accent6 6 2" xfId="2012" xr:uid="{16826088-2F16-4114-8559-75523EDB15F2}"/>
    <cellStyle name="20% - Accent6 6 3" xfId="2011" xr:uid="{06092D55-A98A-492F-8815-5638E8A1D5C5}"/>
    <cellStyle name="20% - Accent6 7" xfId="192" xr:uid="{2B1A65EF-5B60-4DF6-9535-C53F3D9031FF}"/>
    <cellStyle name="20% - Accent6 7 2" xfId="2014" xr:uid="{1E100DCB-7022-4B44-BBF9-FFFE98BB0BDB}"/>
    <cellStyle name="20% - Accent6 7 3" xfId="2013" xr:uid="{826F4115-2034-4FFD-8FF6-4F17EF891270}"/>
    <cellStyle name="20% - Accent6 8" xfId="193" xr:uid="{5C2B3ED8-AF2B-4371-9157-5B4FFF9CD598}"/>
    <cellStyle name="20% - Accent6 8 2" xfId="2016" xr:uid="{E8479658-A79F-430D-B194-667925899FF3}"/>
    <cellStyle name="20% - Accent6 8 3" xfId="2015" xr:uid="{F2640218-CB59-4C79-ABF6-3E8D60BFF847}"/>
    <cellStyle name="20% - Accent6 9" xfId="2017" xr:uid="{DAF5320E-F4E6-4D0B-8155-2AF2A2C03B8A}"/>
    <cellStyle name="20% - Accent6 9 2" xfId="2018" xr:uid="{E19D0981-6B0C-49E0-8A75-10E60BF6517D}"/>
    <cellStyle name="20% - Akzent1" xfId="2019" xr:uid="{17547347-4099-4ABF-B2CA-D0A1FC7FA2C9}"/>
    <cellStyle name="20% - Akzent2" xfId="2020" xr:uid="{973B9B64-D737-49E5-B3AA-FEA623185710}"/>
    <cellStyle name="20% - Akzent3" xfId="2021" xr:uid="{20B27ACB-6623-4F07-A443-772A9E5CDF8A}"/>
    <cellStyle name="20% - Akzent4" xfId="2022" xr:uid="{534871BD-E5DB-4926-B8D6-2104647754D7}"/>
    <cellStyle name="20% - Akzent5" xfId="2023" xr:uid="{32FAC6C1-B9C9-49E5-8E8C-8248A6B55CEE}"/>
    <cellStyle name="20% - Akzent6" xfId="2024" xr:uid="{97530577-39C7-4D29-875C-7559F9AFAA18}"/>
    <cellStyle name="2x indented GHG Textfiels" xfId="10" xr:uid="{F613F031-D362-4B1B-9D49-9A8DD52ABE42}"/>
    <cellStyle name="40% - Accent1 10" xfId="2025" xr:uid="{0398275F-F40A-4EFC-8DBB-70CEBF80B6E3}"/>
    <cellStyle name="40% - Accent1 10 2" xfId="2026" xr:uid="{74C67123-DFB1-4057-94F2-B9DFC611009F}"/>
    <cellStyle name="40% - Accent1 11" xfId="2027" xr:uid="{C9EC0A87-FF4E-4968-8A91-8111D38FED7D}"/>
    <cellStyle name="40% - Accent1 11 2" xfId="2028" xr:uid="{6446B91C-1243-4A69-8443-127B459C70C2}"/>
    <cellStyle name="40% - Accent1 12" xfId="2029" xr:uid="{84922715-5FF0-4082-B886-E840518E4B20}"/>
    <cellStyle name="40% - Accent1 13" xfId="1696" xr:uid="{55A6B0C1-4C04-4785-96EB-10722C7C6C25}"/>
    <cellStyle name="40% - Accent1 14" xfId="3001" xr:uid="{9BC29293-BB2D-4EEA-8489-9273226D8822}"/>
    <cellStyle name="40% - Accent1 15" xfId="3000" xr:uid="{3C445297-E907-4B38-B3F0-99F06B34D28B}"/>
    <cellStyle name="40% - Accent1 16" xfId="2030" xr:uid="{6FEF15CF-F2E7-4F05-BBDD-8D404E8D0680}"/>
    <cellStyle name="40% - Accent1 17" xfId="2031" xr:uid="{31592183-EF72-4827-9511-B5A0A3D02401}"/>
    <cellStyle name="40% - Accent1 18" xfId="2032" xr:uid="{4860A9F1-DE65-447C-9DD2-C05E70553431}"/>
    <cellStyle name="40% - Accent1 19" xfId="2033" xr:uid="{C5264F50-8764-4AAB-95A5-70BEE3ECE7E1}"/>
    <cellStyle name="40% - Accent1 2" xfId="35" xr:uid="{1E5ABE69-F35E-4789-A6E9-1D1546893760}"/>
    <cellStyle name="40% - Accent1 2 10" xfId="194" xr:uid="{B1758121-6E43-4C4F-B25F-54CFDFD2CEAE}"/>
    <cellStyle name="40% - Accent1 2 11" xfId="195" xr:uid="{08AB8CAD-2F81-49FA-9408-1B1D68F86E3A}"/>
    <cellStyle name="40% - Accent1 2 12" xfId="196" xr:uid="{36F8443B-F8EC-49BB-A792-22899C928EE2}"/>
    <cellStyle name="40% - Accent1 2 13" xfId="197" xr:uid="{8097678E-1ACA-45A7-9502-3A11BE81B731}"/>
    <cellStyle name="40% - Accent1 2 14" xfId="198" xr:uid="{401AFBF6-7E19-4022-97AC-868661DD20AC}"/>
    <cellStyle name="40% - Accent1 2 15" xfId="199" xr:uid="{643F3882-1B43-4698-B4A4-1E4F2DF3FA31}"/>
    <cellStyle name="40% - Accent1 2 16" xfId="2035" xr:uid="{E861CEF3-46E7-4BDE-AE4D-D7EB6AFC7D42}"/>
    <cellStyle name="40% - Accent1 2 17" xfId="2034" xr:uid="{7009D581-8BAF-44BA-A5FD-70A40004BDD7}"/>
    <cellStyle name="40% - Accent1 2 2" xfId="200" xr:uid="{EF036689-2DB5-4DCA-914E-6B2AE31A0D5E}"/>
    <cellStyle name="40% - Accent1 2 3" xfId="201" xr:uid="{FC1E9E63-04EA-4E09-B48F-3338FAA6D6AA}"/>
    <cellStyle name="40% - Accent1 2 4" xfId="202" xr:uid="{C7682948-7CB9-43C1-BC60-EC8E29617E75}"/>
    <cellStyle name="40% - Accent1 2 5" xfId="203" xr:uid="{43605F7E-2A74-40ED-B5CE-7A2FBBDBA130}"/>
    <cellStyle name="40% - Accent1 2 6" xfId="204" xr:uid="{BB3B9071-04E2-4968-9BA8-10C335100866}"/>
    <cellStyle name="40% - Accent1 2 7" xfId="205" xr:uid="{3FD7ABF8-6B4A-4A50-8456-BCC93151B48D}"/>
    <cellStyle name="40% - Accent1 2 8" xfId="206" xr:uid="{C6F7C660-CCB1-4A6A-AAC5-03481DC74241}"/>
    <cellStyle name="40% - Accent1 2 9" xfId="207" xr:uid="{38FBF6E4-4589-47D6-92B6-4D77F73706BE}"/>
    <cellStyle name="40% - Accent1 20" xfId="2036" xr:uid="{BF721BE3-0386-4E14-A287-69DD65497CD9}"/>
    <cellStyle name="40% - Accent1 21" xfId="2037" xr:uid="{F212CF01-CA87-4F03-9CBF-E5DC13AF65F8}"/>
    <cellStyle name="40% - Accent1 22" xfId="2038" xr:uid="{3854D41E-0505-4308-923D-15F460DF8CCA}"/>
    <cellStyle name="40% - Accent1 23" xfId="2039" xr:uid="{11C12F8B-62D6-4414-AAEA-BBF21CAB1D00}"/>
    <cellStyle name="40% - Accent1 24" xfId="2040" xr:uid="{1B79AC1A-15F6-43FB-AB23-2245AF661E2D}"/>
    <cellStyle name="40% - Accent1 25" xfId="2041" xr:uid="{0E36F897-1B10-49D7-839E-1A5C7FF303DD}"/>
    <cellStyle name="40% - Accent1 26" xfId="2042" xr:uid="{2094BF4B-835D-4FC1-9411-0352BF44A4F8}"/>
    <cellStyle name="40% - Accent1 27" xfId="2043" xr:uid="{D9C99C1A-5CCE-4B8D-A434-C90D36AD437D}"/>
    <cellStyle name="40% - Accent1 28" xfId="2044" xr:uid="{56F232A5-C7BC-4B36-9FF4-178343C0C551}"/>
    <cellStyle name="40% - Accent1 29" xfId="2045" xr:uid="{ED4D8626-A958-445E-9F46-FF4F26CE2D4A}"/>
    <cellStyle name="40% - Accent1 3" xfId="208" xr:uid="{9CF6E632-27C1-4ED0-96AF-812F867640AC}"/>
    <cellStyle name="40% - Accent1 3 2" xfId="2047" xr:uid="{948428A4-2013-47FD-8B24-5CD7D0A10705}"/>
    <cellStyle name="40% - Accent1 3 2 2" xfId="2048" xr:uid="{AD2280E5-70BE-4A07-B627-62EB0643D930}"/>
    <cellStyle name="40% - Accent1 3 2 2 2" xfId="2049" xr:uid="{EDCD7417-1C24-4AC0-89BE-E43A9A3E9860}"/>
    <cellStyle name="40% - Accent1 3 3" xfId="2050" xr:uid="{4EAAC95F-5C54-462C-8366-A938022AA67E}"/>
    <cellStyle name="40% - Accent1 3 4" xfId="2046" xr:uid="{4A28FFF0-E4D2-40EF-9CE5-2E08A8BAFF87}"/>
    <cellStyle name="40% - Accent1 30" xfId="2051" xr:uid="{827BBDBE-E902-4DFB-A7E2-B143C72D946C}"/>
    <cellStyle name="40% - Accent1 31" xfId="2052" xr:uid="{A1C6E5E4-F3A3-41D8-97E9-FA44BC8508F1}"/>
    <cellStyle name="40% - Accent1 32" xfId="2053" xr:uid="{4BB5DAA7-933C-4D20-B0E5-3D058AF67411}"/>
    <cellStyle name="40% - Accent1 33" xfId="2054" xr:uid="{872D18A0-041B-40D7-9B8B-997F64E97D30}"/>
    <cellStyle name="40% - Accent1 34" xfId="2055" xr:uid="{20253653-03DF-4DB4-BFB3-F0657CC65105}"/>
    <cellStyle name="40% - Accent1 35" xfId="2056" xr:uid="{4506A25F-D814-445D-8C6B-B6E50FA696BD}"/>
    <cellStyle name="40% - Accent1 36" xfId="2057" xr:uid="{118CD4A3-5A80-4278-887E-B1354ED98A5C}"/>
    <cellStyle name="40% - Accent1 37" xfId="2058" xr:uid="{81EE5FFA-2D06-415D-975B-F6D04B499D64}"/>
    <cellStyle name="40% - Accent1 38" xfId="2059" xr:uid="{B0B7C4EE-68BF-4586-91DA-49094594E6A3}"/>
    <cellStyle name="40% - Accent1 39" xfId="2060" xr:uid="{8A884963-916E-4FE5-8D66-CC65EE1EF2C3}"/>
    <cellStyle name="40% - Accent1 4" xfId="209" xr:uid="{1329E2CD-F4EE-48D0-BEC7-98CB70C77838}"/>
    <cellStyle name="40% - Accent1 4 2" xfId="2062" xr:uid="{416D110E-EA73-473C-8789-A57D6C27F7AA}"/>
    <cellStyle name="40% - Accent1 4 3" xfId="2061" xr:uid="{6B4FB919-BA83-48F7-8F1C-72AE3803FA6E}"/>
    <cellStyle name="40% - Accent1 40" xfId="2063" xr:uid="{93B9CBA6-E3F6-48F1-BEAC-49B8E37331EB}"/>
    <cellStyle name="40% - Accent1 41" xfId="2064" xr:uid="{CFD3F944-D0B3-4B59-A423-BFD95DA1D818}"/>
    <cellStyle name="40% - Accent1 42" xfId="2065" xr:uid="{45CB51C3-2B80-4AE5-B02C-38AECEC60BB3}"/>
    <cellStyle name="40% - Accent1 43" xfId="2066" xr:uid="{8CD71589-2520-4019-ADA2-6960B927D63D}"/>
    <cellStyle name="40% - Accent1 44" xfId="2067" xr:uid="{B0B26BDE-F04B-4ACA-8B54-04AB56A3EB8B}"/>
    <cellStyle name="40% - Accent1 5" xfId="210" xr:uid="{A690EBD1-5290-42F4-9683-AEADB5C0500B}"/>
    <cellStyle name="40% - Accent1 5 2" xfId="2069" xr:uid="{6C2147C8-F290-4C68-BA00-164AB1259EC6}"/>
    <cellStyle name="40% - Accent1 5 3" xfId="2068" xr:uid="{AE334F5D-C54E-4C6F-AC00-448C25DCEC39}"/>
    <cellStyle name="40% - Accent1 6" xfId="211" xr:uid="{49D5CD6F-661E-4954-80D4-A2FBFA75B557}"/>
    <cellStyle name="40% - Accent1 6 2" xfId="2071" xr:uid="{AC955882-D80F-49EB-B4BA-C9923051424A}"/>
    <cellStyle name="40% - Accent1 6 3" xfId="2070" xr:uid="{5188664E-5910-4016-A6DD-E84B5F7DAE69}"/>
    <cellStyle name="40% - Accent1 7" xfId="212" xr:uid="{FDCCD5D6-FC6D-4584-BF09-82946F0D1BBF}"/>
    <cellStyle name="40% - Accent1 7 2" xfId="2073" xr:uid="{66CA7C9E-6D64-41BB-ACB0-D2AC79AC4CAA}"/>
    <cellStyle name="40% - Accent1 7 3" xfId="2072" xr:uid="{7EAF977B-A725-4902-9FB5-9EA8FC34C69D}"/>
    <cellStyle name="40% - Accent1 8" xfId="213" xr:uid="{439411D0-939E-44C4-BB74-81B9A19F6A06}"/>
    <cellStyle name="40% - Accent1 8 2" xfId="2075" xr:uid="{26BA5FD2-63E3-4A27-81C8-7DF0D95A5707}"/>
    <cellStyle name="40% - Accent1 8 3" xfId="2074" xr:uid="{B5E849E7-3795-4E35-934C-76FBD981EC87}"/>
    <cellStyle name="40% - Accent1 9" xfId="2076" xr:uid="{C5DC538D-74F5-4DB0-995C-1AF01DC46833}"/>
    <cellStyle name="40% - Accent1 9 2" xfId="2077" xr:uid="{44D1CFD0-FDB8-4943-83F5-B832084007E1}"/>
    <cellStyle name="40% - Accent2 10" xfId="2078" xr:uid="{B6ED60C4-E04A-4329-B8E9-D6E001C6323D}"/>
    <cellStyle name="40% - Accent2 10 2" xfId="2079" xr:uid="{BAC89F72-13F7-41FE-96C4-F249C451AA22}"/>
    <cellStyle name="40% - Accent2 11" xfId="2080" xr:uid="{2F5C1323-BB13-45FD-9A20-C8CB3C7B4323}"/>
    <cellStyle name="40% - Accent2 11 2" xfId="2081" xr:uid="{1BFBBB22-AD55-4DA8-8A48-C0E19E08577F}"/>
    <cellStyle name="40% - Accent2 12" xfId="2082" xr:uid="{0B6815A9-B24A-4FF5-B14A-DDE640E19026}"/>
    <cellStyle name="40% - Accent2 13" xfId="2083" xr:uid="{915ACE96-5EBB-4598-B8A3-54B9A104A821}"/>
    <cellStyle name="40% - Accent2 14" xfId="2084" xr:uid="{EFCC3B15-AA36-423E-9844-1A095374730A}"/>
    <cellStyle name="40% - Accent2 15" xfId="2085" xr:uid="{23C8D160-254F-4269-B490-51AC53FB2EC6}"/>
    <cellStyle name="40% - Accent2 16" xfId="2086" xr:uid="{EDA89E13-62BC-4708-96B6-88B193BD0C95}"/>
    <cellStyle name="40% - Accent2 17" xfId="2087" xr:uid="{53E56881-F314-448E-B447-720E941612B2}"/>
    <cellStyle name="40% - Accent2 18" xfId="2088" xr:uid="{8AE72519-D67B-40FE-A60D-7971742ED6BF}"/>
    <cellStyle name="40% - Accent2 19" xfId="2089" xr:uid="{07EE53ED-CC34-45C0-8BA2-4AE68A7EB2A5}"/>
    <cellStyle name="40% - Accent2 2" xfId="39" xr:uid="{A457E908-288B-4C17-80E3-30AEB2BF9856}"/>
    <cellStyle name="40% - Accent2 2 10" xfId="214" xr:uid="{159C36F8-F54E-4413-B477-22AF52ACB029}"/>
    <cellStyle name="40% - Accent2 2 11" xfId="215" xr:uid="{33AC52E5-26B9-4CC3-A37C-2CF914484A99}"/>
    <cellStyle name="40% - Accent2 2 12" xfId="216" xr:uid="{84965E41-E02C-447B-8C55-6AA3B1EAE3E6}"/>
    <cellStyle name="40% - Accent2 2 13" xfId="217" xr:uid="{425F7AF9-DB8A-45E9-8E43-D56404DD9D87}"/>
    <cellStyle name="40% - Accent2 2 14" xfId="218" xr:uid="{0F0D29DE-E964-4F5E-A859-75CB2DD7BC3D}"/>
    <cellStyle name="40% - Accent2 2 15" xfId="219" xr:uid="{29319CF2-DB7B-423C-8165-0A2B9ECCD2B7}"/>
    <cellStyle name="40% - Accent2 2 2" xfId="220" xr:uid="{260E36AA-EDDC-4C9A-9D49-3ECE24C107A6}"/>
    <cellStyle name="40% - Accent2 2 3" xfId="221" xr:uid="{68A391C7-8A25-4C79-BBEE-17CC1C461FD4}"/>
    <cellStyle name="40% - Accent2 2 4" xfId="222" xr:uid="{75B42AE7-B7D5-41C7-A0E9-38F2F59B13D1}"/>
    <cellStyle name="40% - Accent2 2 5" xfId="223" xr:uid="{E5EE281D-20C8-425D-AB4E-BE380C424114}"/>
    <cellStyle name="40% - Accent2 2 6" xfId="224" xr:uid="{05F7C470-A5FD-41B7-A986-0DDE6F011AE7}"/>
    <cellStyle name="40% - Accent2 2 7" xfId="225" xr:uid="{C85B8A5D-A753-4900-88A3-7F76C4EC40EE}"/>
    <cellStyle name="40% - Accent2 2 8" xfId="226" xr:uid="{292FAA10-BC7C-4F45-A8B2-57F8FF995696}"/>
    <cellStyle name="40% - Accent2 2 9" xfId="227" xr:uid="{E0305C29-B201-4539-A4F6-15F01CDEC4F9}"/>
    <cellStyle name="40% - Accent2 20" xfId="2090" xr:uid="{C581B096-240E-4A3E-8C94-7861906519B0}"/>
    <cellStyle name="40% - Accent2 21" xfId="2091" xr:uid="{AAA833B7-23F5-40A7-BB9B-55A78E7DF28C}"/>
    <cellStyle name="40% - Accent2 22" xfId="2092" xr:uid="{2CBF2863-08AF-4B27-A024-47DD0E9DEEC8}"/>
    <cellStyle name="40% - Accent2 23" xfId="2093" xr:uid="{C651802B-FDE0-4EF8-9FE7-ECC4B9B7A8C4}"/>
    <cellStyle name="40% - Accent2 24" xfId="2094" xr:uid="{978E741B-85B1-49FA-B1D1-9C103B88B1B8}"/>
    <cellStyle name="40% - Accent2 25" xfId="2095" xr:uid="{9A8EF9AA-D2A3-488C-B363-DEE538B96A3C}"/>
    <cellStyle name="40% - Accent2 26" xfId="2096" xr:uid="{8CAAFF9A-3570-4E8F-8D63-3434F72F9E0B}"/>
    <cellStyle name="40% - Accent2 27" xfId="2097" xr:uid="{139176BA-8E42-4705-B8AE-BBCF77460759}"/>
    <cellStyle name="40% - Accent2 28" xfId="2098" xr:uid="{A06C2E25-0CF7-42B1-BFA6-104AAB45D735}"/>
    <cellStyle name="40% - Accent2 29" xfId="2099" xr:uid="{123C24B0-FB2B-45B8-A8C0-F5FA05DC7F33}"/>
    <cellStyle name="40% - Accent2 3" xfId="228" xr:uid="{1C62F7C7-62E2-409D-B7BD-D45161F35C6E}"/>
    <cellStyle name="40% - Accent2 3 2" xfId="2100" xr:uid="{66576CE0-8AF4-4461-870A-1E331E0C8F24}"/>
    <cellStyle name="40% - Accent2 30" xfId="2101" xr:uid="{62C6970E-508C-4DA1-9AFE-949C848C8427}"/>
    <cellStyle name="40% - Accent2 31" xfId="2102" xr:uid="{C33AEB7D-67EC-4F0E-99E8-BA943E659CD9}"/>
    <cellStyle name="40% - Accent2 32" xfId="2103" xr:uid="{954F6D4A-4EBE-4259-8084-A3ED7EE3AAE0}"/>
    <cellStyle name="40% - Accent2 33" xfId="2104" xr:uid="{0381EC99-BEE9-47A3-924F-0EA66761E664}"/>
    <cellStyle name="40% - Accent2 34" xfId="2105" xr:uid="{8DBB872F-8A1F-4526-9F83-36D3C8EEB92C}"/>
    <cellStyle name="40% - Accent2 35" xfId="2106" xr:uid="{776753A5-3BFD-45B5-8FA7-A292C099235C}"/>
    <cellStyle name="40% - Accent2 36" xfId="2107" xr:uid="{FAFA9AB4-DDE0-485A-988B-7265ED871BFC}"/>
    <cellStyle name="40% - Accent2 37" xfId="2108" xr:uid="{11D28F61-12CF-4B61-A2AD-F62A13878242}"/>
    <cellStyle name="40% - Accent2 38" xfId="2109" xr:uid="{38C5E061-D2A9-4E73-BCEF-AD1BB8CA8C55}"/>
    <cellStyle name="40% - Accent2 39" xfId="2110" xr:uid="{ABFE23FE-8792-4579-A32C-8585AA8F6377}"/>
    <cellStyle name="40% - Accent2 4" xfId="229" xr:uid="{E620F4FE-D88D-44AF-A599-28184C446358}"/>
    <cellStyle name="40% - Accent2 40" xfId="2111" xr:uid="{5058F53A-60B5-4923-828F-03C07829BA25}"/>
    <cellStyle name="40% - Accent2 41" xfId="2112" xr:uid="{6CAF2628-DBD3-4EBD-BB9F-FA6FD0DBF1D5}"/>
    <cellStyle name="40% - Accent2 42" xfId="2113" xr:uid="{0155ED44-48F8-4B35-BD21-7DA670813A97}"/>
    <cellStyle name="40% - Accent2 43" xfId="2114" xr:uid="{940F3241-6BBD-4499-AF25-BD057A39249C}"/>
    <cellStyle name="40% - Accent2 44" xfId="2115" xr:uid="{3F52BB86-8189-4D84-B20A-6EAFF0C5D603}"/>
    <cellStyle name="40% - Accent2 5" xfId="230" xr:uid="{8266E205-A006-461F-86D4-43ECC7435730}"/>
    <cellStyle name="40% - Accent2 6" xfId="231" xr:uid="{FB7D8409-41A2-4388-9A0A-8F27C1DF14D4}"/>
    <cellStyle name="40% - Accent2 7" xfId="232" xr:uid="{0077CF7D-B7F3-4DA8-81F2-DE1CDC839E46}"/>
    <cellStyle name="40% - Accent2 8" xfId="233" xr:uid="{E2482868-31CD-4070-BAC9-E65CB054FE1C}"/>
    <cellStyle name="40% - Accent2 9" xfId="2116" xr:uid="{745AE967-DC2F-4C3B-8F20-36E0E6FBFECA}"/>
    <cellStyle name="40% - Accent2 9 2" xfId="2117" xr:uid="{B2E95683-83AB-444D-AC00-9AED10D34FF8}"/>
    <cellStyle name="40% - Accent3 10" xfId="2118" xr:uid="{0BAAFD15-41BD-4CC2-A7E5-2C93178A73ED}"/>
    <cellStyle name="40% - Accent3 10 2" xfId="2119" xr:uid="{2B7ED408-08A8-4C97-94E2-E0B8CD01F831}"/>
    <cellStyle name="40% - Accent3 11" xfId="2120" xr:uid="{74F80F33-A155-4C4A-B7B3-D86E7C73D356}"/>
    <cellStyle name="40% - Accent3 11 2" xfId="2121" xr:uid="{F975CD07-AE21-401D-B0E1-3E25DD32E84B}"/>
    <cellStyle name="40% - Accent3 12" xfId="2122" xr:uid="{0344EBBD-F0B4-4BB2-ADB7-CFB1719E51BB}"/>
    <cellStyle name="40% - Accent3 13" xfId="2123" xr:uid="{C2A41F27-328F-4328-A992-ECC1D7B59666}"/>
    <cellStyle name="40% - Accent3 14" xfId="2124" xr:uid="{FEEDEF5B-9E74-4B13-8032-F3974C784122}"/>
    <cellStyle name="40% - Accent3 15" xfId="2125" xr:uid="{7931AE9B-2559-4E96-8784-2C69A575B0F9}"/>
    <cellStyle name="40% - Accent3 16" xfId="2126" xr:uid="{2A10B288-9D2F-44FC-8224-66AAD41DF943}"/>
    <cellStyle name="40% - Accent3 17" xfId="2127" xr:uid="{933315F4-B4D9-438C-81D3-5D746B4F382E}"/>
    <cellStyle name="40% - Accent3 18" xfId="2128" xr:uid="{F6CC96F6-453C-4BE8-8B12-9A3DE7D9081C}"/>
    <cellStyle name="40% - Accent3 19" xfId="2129" xr:uid="{228AC18D-1D19-465E-B82F-83A700F8737D}"/>
    <cellStyle name="40% - Accent3 2" xfId="43" xr:uid="{AC59F286-EA62-45EE-8D6A-F247093A5838}"/>
    <cellStyle name="40% - Accent3 2 10" xfId="234" xr:uid="{09D5BECA-684B-4817-BAC8-AA99B33EDB08}"/>
    <cellStyle name="40% - Accent3 2 11" xfId="235" xr:uid="{C27FE242-2883-4DCD-87D0-96D0414EB473}"/>
    <cellStyle name="40% - Accent3 2 12" xfId="236" xr:uid="{1412461D-6C9A-4EBE-A64A-CDA00CBA31B6}"/>
    <cellStyle name="40% - Accent3 2 13" xfId="237" xr:uid="{CD2671D1-3B89-443B-98AB-D5783C5B8E69}"/>
    <cellStyle name="40% - Accent3 2 14" xfId="238" xr:uid="{3DF13C75-786B-46C5-AD20-1929040899D2}"/>
    <cellStyle name="40% - Accent3 2 15" xfId="239" xr:uid="{393A1FB7-3BFD-4463-9DC7-D8CD3E1A1D1F}"/>
    <cellStyle name="40% - Accent3 2 16" xfId="2131" xr:uid="{32F7EC4A-BB7E-44D5-AF17-EB22562EFD3A}"/>
    <cellStyle name="40% - Accent3 2 17" xfId="2130" xr:uid="{BC69D34B-E943-4855-B5F5-DC3B7B94966C}"/>
    <cellStyle name="40% - Accent3 2 2" xfId="240" xr:uid="{286C5BED-8395-4D53-8789-4376E8F197FB}"/>
    <cellStyle name="40% - Accent3 2 3" xfId="241" xr:uid="{E72764FF-CEEE-4738-98D2-3DFF81B75947}"/>
    <cellStyle name="40% - Accent3 2 4" xfId="242" xr:uid="{DB701737-1F67-40EC-8943-43C397FFEE13}"/>
    <cellStyle name="40% - Accent3 2 5" xfId="243" xr:uid="{FBB59690-C684-4DA8-81EB-8F1D03B88DD1}"/>
    <cellStyle name="40% - Accent3 2 6" xfId="244" xr:uid="{2C391857-9F20-4613-9FCC-17BEC1F10235}"/>
    <cellStyle name="40% - Accent3 2 7" xfId="245" xr:uid="{E02A92DD-14BB-4CF1-8846-F64F0A230CE4}"/>
    <cellStyle name="40% - Accent3 2 8" xfId="246" xr:uid="{381B95F7-F8AE-4D28-960A-432ED22238B1}"/>
    <cellStyle name="40% - Accent3 2 9" xfId="247" xr:uid="{5AE20D3E-5A97-49B2-9241-C54B2ED71FCE}"/>
    <cellStyle name="40% - Accent3 20" xfId="2132" xr:uid="{66E4C797-5893-4224-8B43-A2603202E352}"/>
    <cellStyle name="40% - Accent3 21" xfId="2133" xr:uid="{8F8B6684-F06E-4D23-991B-6D50AF959D00}"/>
    <cellStyle name="40% - Accent3 22" xfId="2134" xr:uid="{92F80197-1679-4AF9-B66D-4E2C3D30B385}"/>
    <cellStyle name="40% - Accent3 23" xfId="2135" xr:uid="{9AF586A8-F7F7-4A7F-9CA4-F285A968C305}"/>
    <cellStyle name="40% - Accent3 24" xfId="2136" xr:uid="{8337D753-353F-4D1B-824B-3862BDA79E33}"/>
    <cellStyle name="40% - Accent3 25" xfId="2137" xr:uid="{12582830-8A4A-4CBE-9EE9-A09A00A962A6}"/>
    <cellStyle name="40% - Accent3 26" xfId="2138" xr:uid="{375C6C29-185E-4D70-9D91-357103F41A26}"/>
    <cellStyle name="40% - Accent3 27" xfId="2139" xr:uid="{32018560-2052-45FC-BE8F-824433D52BBF}"/>
    <cellStyle name="40% - Accent3 28" xfId="2140" xr:uid="{13BA4EF1-D536-4521-B1DE-3AE07BD96A02}"/>
    <cellStyle name="40% - Accent3 29" xfId="2141" xr:uid="{92EF3F4E-0032-4CA9-941E-9D239E72B701}"/>
    <cellStyle name="40% - Accent3 3" xfId="248" xr:uid="{FE5B692A-74FF-424E-A204-F2BDF33928DE}"/>
    <cellStyle name="40% - Accent3 3 2" xfId="2143" xr:uid="{29BC142E-271B-437C-8F6E-D9C81871FFED}"/>
    <cellStyle name="40% - Accent3 3 2 2" xfId="2144" xr:uid="{DBE6023A-C944-44C0-8A7F-1BA282037243}"/>
    <cellStyle name="40% - Accent3 3 2 2 2" xfId="2145" xr:uid="{9DB981CD-DCEE-49A4-9C1C-A12AE1ABA67B}"/>
    <cellStyle name="40% - Accent3 3 3" xfId="2146" xr:uid="{9AAFEE89-92BF-4AAB-8029-62EFEEA4DD24}"/>
    <cellStyle name="40% - Accent3 3 4" xfId="2142" xr:uid="{D3FD9411-C9C3-4A1D-88CF-0CCA43CE524C}"/>
    <cellStyle name="40% - Accent3 30" xfId="2147" xr:uid="{2C891375-13BD-469F-8887-BDF51CB41B78}"/>
    <cellStyle name="40% - Accent3 31" xfId="2148" xr:uid="{7DA04E8B-98DB-4DB1-AE57-F7E2764F98FD}"/>
    <cellStyle name="40% - Accent3 32" xfId="2149" xr:uid="{4FDC9150-6D45-4B39-A67E-86C013447B61}"/>
    <cellStyle name="40% - Accent3 33" xfId="2150" xr:uid="{B43B3202-0123-4C5A-9EA3-165E5DD42F0E}"/>
    <cellStyle name="40% - Accent3 34" xfId="2151" xr:uid="{312CB24E-5571-4803-9F96-30ED51A8F25D}"/>
    <cellStyle name="40% - Accent3 35" xfId="2152" xr:uid="{9F8003A5-EA59-4365-A661-2216FE92221C}"/>
    <cellStyle name="40% - Accent3 36" xfId="2153" xr:uid="{D016690D-742C-4387-A976-28B17955B5EF}"/>
    <cellStyle name="40% - Accent3 37" xfId="2154" xr:uid="{AD5A6871-344D-4F99-B7F7-79299149A486}"/>
    <cellStyle name="40% - Accent3 38" xfId="2155" xr:uid="{EE99D993-B1FD-4A21-8E1A-D8E33191EBF0}"/>
    <cellStyle name="40% - Accent3 39" xfId="2156" xr:uid="{71D973C3-6854-46FE-989A-D2B257DB1137}"/>
    <cellStyle name="40% - Accent3 4" xfId="249" xr:uid="{AFFC9D8F-5685-4F27-AF1E-92B5F69470F8}"/>
    <cellStyle name="40% - Accent3 4 2" xfId="2158" xr:uid="{3373AA45-8238-4540-8DF1-86A6A486F0DC}"/>
    <cellStyle name="40% - Accent3 4 3" xfId="2157" xr:uid="{5200A1A7-562A-4273-BA9D-545E2C7EEAF9}"/>
    <cellStyle name="40% - Accent3 40" xfId="2159" xr:uid="{1AC10AB3-31BB-488E-BCDF-2563C71E958C}"/>
    <cellStyle name="40% - Accent3 41" xfId="2160" xr:uid="{893E04CF-C910-42F9-AC87-27F90A0A59B0}"/>
    <cellStyle name="40% - Accent3 42" xfId="2161" xr:uid="{5C9D9990-F1B4-4AB2-ADBA-6F23DD977CB9}"/>
    <cellStyle name="40% - Accent3 43" xfId="2162" xr:uid="{2D3AD287-EF01-46D0-B1F6-89A1A2F9739D}"/>
    <cellStyle name="40% - Accent3 44" xfId="2163" xr:uid="{2B406409-1A03-4343-8121-ED54C1AF11BD}"/>
    <cellStyle name="40% - Accent3 5" xfId="250" xr:uid="{5BC26CB3-2B22-4034-8211-4ED3817E4375}"/>
    <cellStyle name="40% - Accent3 5 2" xfId="2165" xr:uid="{6CAC77EA-C2D6-48EA-82A3-1598E31A710E}"/>
    <cellStyle name="40% - Accent3 5 3" xfId="2164" xr:uid="{FCAFDF00-78D0-4E64-BBD9-714391AA8C32}"/>
    <cellStyle name="40% - Accent3 6" xfId="251" xr:uid="{F85EFA5B-D285-4857-BDE0-2E79A96289F3}"/>
    <cellStyle name="40% - Accent3 6 2" xfId="2167" xr:uid="{C3D464A6-F78B-4254-A5A0-2A0368A4287B}"/>
    <cellStyle name="40% - Accent3 6 3" xfId="2166" xr:uid="{B186444B-6721-4816-8189-DC77A8ED795F}"/>
    <cellStyle name="40% - Accent3 7" xfId="252" xr:uid="{BA9A2D34-092E-4087-A864-38BC7EF54362}"/>
    <cellStyle name="40% - Accent3 7 2" xfId="2169" xr:uid="{DEB83E30-FDDC-40EF-95E0-630EBF2EFE1C}"/>
    <cellStyle name="40% - Accent3 7 3" xfId="2168" xr:uid="{0163906C-3C5E-4E5B-A231-7495A02C30A8}"/>
    <cellStyle name="40% - Accent3 8" xfId="253" xr:uid="{B026E4EE-82EC-49B3-8081-C75ADBF92898}"/>
    <cellStyle name="40% - Accent3 8 2" xfId="2171" xr:uid="{9C470AF7-1584-47CE-9EBB-7AE6EC919760}"/>
    <cellStyle name="40% - Accent3 8 3" xfId="2170" xr:uid="{83781F1F-F767-4EB8-AD91-84E792027B43}"/>
    <cellStyle name="40% - Accent3 9" xfId="2172" xr:uid="{3A13F8C2-F8F9-4B54-BD72-08F865D679EF}"/>
    <cellStyle name="40% - Accent3 9 2" xfId="2173" xr:uid="{4882F2BC-3EF5-42CB-B964-92F57AE889CA}"/>
    <cellStyle name="40% - Accent4 10" xfId="2174" xr:uid="{F00C938F-39C1-4F92-8FE1-09CF4F835969}"/>
    <cellStyle name="40% - Accent4 10 2" xfId="2175" xr:uid="{4C05E28C-F012-4652-A902-58562A9DE96C}"/>
    <cellStyle name="40% - Accent4 11" xfId="2176" xr:uid="{A00203A8-B97E-40BE-AB5E-381819285DE6}"/>
    <cellStyle name="40% - Accent4 11 2" xfId="2177" xr:uid="{33878A30-25EE-4845-9720-F037AC0A35F8}"/>
    <cellStyle name="40% - Accent4 12" xfId="2178" xr:uid="{3C2EA6F7-52C8-4B71-A9F7-ED3C4157666E}"/>
    <cellStyle name="40% - Accent4 13" xfId="2179" xr:uid="{A879ED0A-B652-457C-8EF7-0B0D15CD1ADA}"/>
    <cellStyle name="40% - Accent4 14" xfId="2180" xr:uid="{E0CB2368-DF19-4FE5-B8F8-ECA3732F9B1F}"/>
    <cellStyle name="40% - Accent4 15" xfId="2181" xr:uid="{8C0FA87C-3D9B-4FFD-B2DC-AED83206D2D3}"/>
    <cellStyle name="40% - Accent4 16" xfId="2182" xr:uid="{011CA791-FAAE-4EE4-9D44-19841E9E9A5D}"/>
    <cellStyle name="40% - Accent4 17" xfId="2183" xr:uid="{90E8F469-605C-49AC-AC03-4CD484E5E52B}"/>
    <cellStyle name="40% - Accent4 18" xfId="2184" xr:uid="{38A7FE3F-46CD-42F2-9277-8B18164D5FCC}"/>
    <cellStyle name="40% - Accent4 19" xfId="2185" xr:uid="{01622EAB-1DA3-4043-A181-CB3A2383A52C}"/>
    <cellStyle name="40% - Accent4 2" xfId="47" xr:uid="{6BD4CF47-0658-45CE-9526-31FAE7902B16}"/>
    <cellStyle name="40% - Accent4 2 10" xfId="254" xr:uid="{41E2D405-EB56-4535-B2F8-26DA32D63A30}"/>
    <cellStyle name="40% - Accent4 2 11" xfId="255" xr:uid="{1084D2A6-31D9-4D66-A3F0-B5178E6774BC}"/>
    <cellStyle name="40% - Accent4 2 12" xfId="256" xr:uid="{A598793C-9F2C-4242-80CD-7E3DCFE971FF}"/>
    <cellStyle name="40% - Accent4 2 13" xfId="257" xr:uid="{A4FC58B0-0B48-476E-93E0-A813FE01DC71}"/>
    <cellStyle name="40% - Accent4 2 14" xfId="258" xr:uid="{149CE767-D81D-45FE-A5B1-627FE2C22346}"/>
    <cellStyle name="40% - Accent4 2 15" xfId="259" xr:uid="{6AE9782A-6EE5-4FF5-A3C2-AD9AFE5C7D34}"/>
    <cellStyle name="40% - Accent4 2 16" xfId="2187" xr:uid="{EC63FCB4-824A-4C20-913C-5CCC4DD72DCF}"/>
    <cellStyle name="40% - Accent4 2 17" xfId="2186" xr:uid="{DEC7216A-87E3-4844-BB6D-CAC10CD7B23E}"/>
    <cellStyle name="40% - Accent4 2 2" xfId="260" xr:uid="{411D46C9-FDA2-4FC4-A864-06CF6953547E}"/>
    <cellStyle name="40% - Accent4 2 3" xfId="261" xr:uid="{BA0F8DA4-FCF8-4E12-BEA0-D2113F6BBD84}"/>
    <cellStyle name="40% - Accent4 2 4" xfId="262" xr:uid="{844D7DCF-8D76-4B4C-A2C1-FF8CFEEB20EE}"/>
    <cellStyle name="40% - Accent4 2 5" xfId="263" xr:uid="{A8E81B03-18E5-4307-9A23-E309FCFD42E9}"/>
    <cellStyle name="40% - Accent4 2 6" xfId="264" xr:uid="{7375A9F6-1971-492A-855A-45319ABE898F}"/>
    <cellStyle name="40% - Accent4 2 7" xfId="265" xr:uid="{ED325083-2E18-45DE-83A8-2C093DF342D3}"/>
    <cellStyle name="40% - Accent4 2 8" xfId="266" xr:uid="{4BA7DE43-D303-4204-9F00-D788B85DD0AF}"/>
    <cellStyle name="40% - Accent4 2 9" xfId="267" xr:uid="{CABD008E-2C7D-4534-8CA8-9E1CC2BF9402}"/>
    <cellStyle name="40% - Accent4 20" xfId="2188" xr:uid="{441A5403-72C3-442E-A8B1-9CA54B213276}"/>
    <cellStyle name="40% - Accent4 21" xfId="2189" xr:uid="{67EDDF60-00E0-4F65-9F36-79AE461E6BB9}"/>
    <cellStyle name="40% - Accent4 22" xfId="2190" xr:uid="{15C17F3A-832D-4D65-A4CB-CBD26FB69551}"/>
    <cellStyle name="40% - Accent4 23" xfId="2191" xr:uid="{DAF57DF4-2870-4CB6-A2D1-E7EDA079B22B}"/>
    <cellStyle name="40% - Accent4 24" xfId="2192" xr:uid="{03102417-2783-4478-ABBD-333A067FA2EE}"/>
    <cellStyle name="40% - Accent4 25" xfId="2193" xr:uid="{273745AC-10F1-42DF-839B-6EEA91C86B10}"/>
    <cellStyle name="40% - Accent4 26" xfId="2194" xr:uid="{273C6394-C472-4A69-B9FF-513DFF7620D4}"/>
    <cellStyle name="40% - Accent4 27" xfId="2195" xr:uid="{6CA3EDF8-D43A-4BBE-98F0-66B334919526}"/>
    <cellStyle name="40% - Accent4 28" xfId="2196" xr:uid="{DCF16033-90B9-42CC-9471-C8025DA630FE}"/>
    <cellStyle name="40% - Accent4 29" xfId="2197" xr:uid="{DD9281FE-5AEB-40F9-A781-BB502DF23766}"/>
    <cellStyle name="40% - Accent4 3" xfId="268" xr:uid="{EAC3D032-3668-4F4E-961E-F3C782996A97}"/>
    <cellStyle name="40% - Accent4 3 2" xfId="2199" xr:uid="{F0A9E262-9EBE-476C-8484-61F839759016}"/>
    <cellStyle name="40% - Accent4 3 2 2" xfId="2200" xr:uid="{FCAD3B23-ECEF-4B8D-AEDD-F33E57D31555}"/>
    <cellStyle name="40% - Accent4 3 2 2 2" xfId="2201" xr:uid="{1A79F5A5-4B55-47FD-B823-DCE8C81B265D}"/>
    <cellStyle name="40% - Accent4 3 3" xfId="2202" xr:uid="{57EFEBD2-5A68-4B41-8820-BDBE684C0A94}"/>
    <cellStyle name="40% - Accent4 3 4" xfId="2198" xr:uid="{E0021B98-5D80-4DB8-87D3-53E2DAF57F6D}"/>
    <cellStyle name="40% - Accent4 30" xfId="2203" xr:uid="{9898DDB9-7AD2-4012-84A9-040C8C7317B0}"/>
    <cellStyle name="40% - Accent4 31" xfId="2204" xr:uid="{3CC63CE0-738F-401E-B202-0A88047581D4}"/>
    <cellStyle name="40% - Accent4 32" xfId="2205" xr:uid="{FDA8C9BD-3207-498C-B8D6-98BB1CD8A1E2}"/>
    <cellStyle name="40% - Accent4 33" xfId="2206" xr:uid="{05820EF1-D160-4C3C-A318-27D1FB50E2F5}"/>
    <cellStyle name="40% - Accent4 34" xfId="2207" xr:uid="{53B92C3E-15B5-4F55-B36B-689DE6AAF3A2}"/>
    <cellStyle name="40% - Accent4 35" xfId="2208" xr:uid="{8901D340-514C-4718-8D66-9F41F9F9D377}"/>
    <cellStyle name="40% - Accent4 36" xfId="2209" xr:uid="{31C0DF1B-7AFB-406A-8B7B-C30C1C059F5D}"/>
    <cellStyle name="40% - Accent4 37" xfId="2210" xr:uid="{149BE8BE-E720-4B5E-B5E3-322A76F8651A}"/>
    <cellStyle name="40% - Accent4 38" xfId="2211" xr:uid="{94A2A2C7-B552-4E10-89D6-42B35ABE172C}"/>
    <cellStyle name="40% - Accent4 39" xfId="2212" xr:uid="{A3ED452D-C46C-4F41-A810-88D9F7F1BD56}"/>
    <cellStyle name="40% - Accent4 4" xfId="269" xr:uid="{720849F8-1170-4E3E-B88F-F728AAFCFC7A}"/>
    <cellStyle name="40% - Accent4 4 2" xfId="2214" xr:uid="{804FB111-4792-4561-B740-AD8B71F7AECB}"/>
    <cellStyle name="40% - Accent4 4 3" xfId="2213" xr:uid="{B61F32BE-D251-4EB7-A54E-D98BACB61533}"/>
    <cellStyle name="40% - Accent4 40" xfId="2215" xr:uid="{CD32D77C-E192-44B4-B290-705BB1960383}"/>
    <cellStyle name="40% - Accent4 41" xfId="2216" xr:uid="{5DEE9A74-849C-4AFB-9781-616D6488DC99}"/>
    <cellStyle name="40% - Accent4 42" xfId="2217" xr:uid="{047B1ACE-D0FF-4EF7-BCB4-D656C125DDED}"/>
    <cellStyle name="40% - Accent4 43" xfId="2218" xr:uid="{DCDF2255-2294-4AEA-B429-AAD44B372A32}"/>
    <cellStyle name="40% - Accent4 44" xfId="2219" xr:uid="{9F02FD2B-98BF-4D78-8CC9-E17FD45E1733}"/>
    <cellStyle name="40% - Accent4 5" xfId="270" xr:uid="{3051BA4B-2BCE-4449-9933-E205E83C1B13}"/>
    <cellStyle name="40% - Accent4 5 2" xfId="2220" xr:uid="{FA683824-5458-487D-A303-1F8CCE4D8714}"/>
    <cellStyle name="40% - Accent4 5 3" xfId="64" xr:uid="{6175008E-F9A3-42A8-ABC6-AB83976F2596}"/>
    <cellStyle name="40% - Accent4 6" xfId="271" xr:uid="{10EB6642-6404-475A-916E-4D83B9F7B01B}"/>
    <cellStyle name="40% - Accent4 6 2" xfId="2222" xr:uid="{7FBA0569-A3BA-480C-87A2-153B711674B2}"/>
    <cellStyle name="40% - Accent4 6 3" xfId="2221" xr:uid="{B99BC61C-6370-4FF5-8E4A-5AC4443ACA2D}"/>
    <cellStyle name="40% - Accent4 7" xfId="272" xr:uid="{9B538B0F-FA27-40A0-902F-371E5463FAC2}"/>
    <cellStyle name="40% - Accent4 7 2" xfId="2224" xr:uid="{32F15DFA-6F5D-4791-890E-6EE90F148C7E}"/>
    <cellStyle name="40% - Accent4 7 3" xfId="2223" xr:uid="{32681BFF-E514-46D9-9846-325B18CB1C9E}"/>
    <cellStyle name="40% - Accent4 8" xfId="273" xr:uid="{7531427D-19AA-49C2-8FB3-5DA4039F5420}"/>
    <cellStyle name="40% - Accent4 8 2" xfId="2226" xr:uid="{D7849E14-E0A5-4170-8A84-EF89124FB5B6}"/>
    <cellStyle name="40% - Accent4 8 3" xfId="2225" xr:uid="{307B1627-6ADC-4E94-8F9B-906D49F25856}"/>
    <cellStyle name="40% - Accent4 9" xfId="2227" xr:uid="{19D9F87B-B0DE-4CA7-9526-733397EF9673}"/>
    <cellStyle name="40% - Accent4 9 2" xfId="2228" xr:uid="{A97D04D6-EA03-41A9-9355-BF7E99CDB4FD}"/>
    <cellStyle name="40% - Accent5 10" xfId="2229" xr:uid="{CD9F264B-D8DE-401D-B482-BA5F4A657E65}"/>
    <cellStyle name="40% - Accent5 10 2" xfId="2230" xr:uid="{00296ACB-9F36-41B4-B8BA-5413863EE50D}"/>
    <cellStyle name="40% - Accent5 11" xfId="2231" xr:uid="{E3851611-DC4A-464D-9876-6A09BBF3A33D}"/>
    <cellStyle name="40% - Accent5 11 2" xfId="2232" xr:uid="{1758E845-B713-46A6-8C67-B94C6B5562EA}"/>
    <cellStyle name="40% - Accent5 12" xfId="2998" xr:uid="{463E778D-FBA8-453A-B5F0-076921FA30B6}"/>
    <cellStyle name="40% - Accent5 13" xfId="2996" xr:uid="{4057142B-646D-4065-912B-2974977C3B82}"/>
    <cellStyle name="40% - Accent5 14" xfId="2233" xr:uid="{0288985D-974A-44FB-8BC5-05DF2C3E97F1}"/>
    <cellStyle name="40% - Accent5 15" xfId="2234" xr:uid="{29957949-F210-4E20-B7ED-CFE92C6CEA7B}"/>
    <cellStyle name="40% - Accent5 16" xfId="2235" xr:uid="{1A2588E6-9BA6-473F-8DAC-FC149ECEE8BA}"/>
    <cellStyle name="40% - Accent5 17" xfId="2236" xr:uid="{8E569ACE-D155-4C93-BB5E-48D6246014AA}"/>
    <cellStyle name="40% - Accent5 18" xfId="2237" xr:uid="{238834DD-50B0-4A67-B3C5-982237130148}"/>
    <cellStyle name="40% - Accent5 19" xfId="2238" xr:uid="{00F92DF6-DCBF-4951-9B07-461713F16FAD}"/>
    <cellStyle name="40% - Accent5 2" xfId="51" xr:uid="{28DC90B2-7305-4307-AD4C-FEBAD11AC1DD}"/>
    <cellStyle name="40% - Accent5 2 10" xfId="274" xr:uid="{743B8802-0899-4256-80A6-A55925964A17}"/>
    <cellStyle name="40% - Accent5 2 11" xfId="275" xr:uid="{12A9B0CD-78E6-448C-BA7B-EEF780F31774}"/>
    <cellStyle name="40% - Accent5 2 12" xfId="276" xr:uid="{DD408B9C-64E2-488B-8BA8-1EFE3299EDBB}"/>
    <cellStyle name="40% - Accent5 2 13" xfId="277" xr:uid="{ABC1F7A8-BD37-4E8F-BD1D-F590414F2056}"/>
    <cellStyle name="40% - Accent5 2 14" xfId="278" xr:uid="{0ECE32FF-D557-41C8-BC6B-1E5985417295}"/>
    <cellStyle name="40% - Accent5 2 15" xfId="279" xr:uid="{6F393FA2-3EE4-4E7F-93A9-E9B2A18A22C4}"/>
    <cellStyle name="40% - Accent5 2 16" xfId="2240" xr:uid="{68D66FA4-03C4-48D1-ACCA-AD9A2D90F57A}"/>
    <cellStyle name="40% - Accent5 2 17" xfId="2239" xr:uid="{BE2EB598-E6D4-4913-A9CE-E24ED8F9ADAC}"/>
    <cellStyle name="40% - Accent5 2 2" xfId="280" xr:uid="{3322FADE-97C5-4A02-9F67-52E3344EB404}"/>
    <cellStyle name="40% - Accent5 2 3" xfId="281" xr:uid="{8306645B-D590-47A7-A7AD-A3F734A83A53}"/>
    <cellStyle name="40% - Accent5 2 4" xfId="282" xr:uid="{215B6C12-DAC7-4BBD-A64E-32C34972B950}"/>
    <cellStyle name="40% - Accent5 2 5" xfId="283" xr:uid="{B48D5363-18D3-4FD3-AB61-6532419956C9}"/>
    <cellStyle name="40% - Accent5 2 6" xfId="284" xr:uid="{FA245F40-682B-4AB5-AE81-37CCE146A579}"/>
    <cellStyle name="40% - Accent5 2 7" xfId="285" xr:uid="{1D52961C-E4F6-49AF-B904-B54CC96C55B5}"/>
    <cellStyle name="40% - Accent5 2 8" xfId="286" xr:uid="{C4A750DD-D662-4C64-B60C-3A5F397510C8}"/>
    <cellStyle name="40% - Accent5 2 9" xfId="287" xr:uid="{E41ECF49-E2AD-4792-A058-6BAE2A83FA56}"/>
    <cellStyle name="40% - Accent5 20" xfId="2241" xr:uid="{AD6815DF-4AD6-400E-9DFD-E050E02E5FB1}"/>
    <cellStyle name="40% - Accent5 21" xfId="2242" xr:uid="{93960C81-A6E6-4A3B-BC1E-755EE161B07C}"/>
    <cellStyle name="40% - Accent5 22" xfId="2243" xr:uid="{CBC792EA-C146-490D-A9CD-4D8999417E62}"/>
    <cellStyle name="40% - Accent5 23" xfId="2244" xr:uid="{F5C2E269-8772-4FB1-9C54-D38FF9BBF24D}"/>
    <cellStyle name="40% - Accent5 24" xfId="2245" xr:uid="{315FE91F-DFA0-46A9-81F1-E9DA20A2B97A}"/>
    <cellStyle name="40% - Accent5 25" xfId="2246" xr:uid="{2B7BA196-A832-4CF6-93FA-EDAC92D02708}"/>
    <cellStyle name="40% - Accent5 26" xfId="2247" xr:uid="{13038B7E-AAF6-4632-8814-5DB1B477B69E}"/>
    <cellStyle name="40% - Accent5 27" xfId="2248" xr:uid="{CFFBD4BA-B62C-47A4-8C0D-1D7BBF4B0A69}"/>
    <cellStyle name="40% - Accent5 28" xfId="2249" xr:uid="{FCF135F2-7F19-4180-A99C-AB51789A4C03}"/>
    <cellStyle name="40% - Accent5 29" xfId="2250" xr:uid="{D8DBC5DC-15BB-4B9A-ABC2-404530BD9757}"/>
    <cellStyle name="40% - Accent5 3" xfId="288" xr:uid="{CCD25305-EDE5-4514-BBAA-882E6D38A4A4}"/>
    <cellStyle name="40% - Accent5 3 2" xfId="2252" xr:uid="{520FFAFE-E928-4587-89FF-75D7C3BF1551}"/>
    <cellStyle name="40% - Accent5 3 2 2" xfId="2253" xr:uid="{72DF2C1E-58F7-41EF-954D-CDBD0D732E0C}"/>
    <cellStyle name="40% - Accent5 3 2 2 2" xfId="2254" xr:uid="{FE6B93E1-4FB7-49AF-8ED0-B77282447D4F}"/>
    <cellStyle name="40% - Accent5 3 3" xfId="2255" xr:uid="{6D159EA7-F7A2-4D98-9A56-9700B6D3278B}"/>
    <cellStyle name="40% - Accent5 3 4" xfId="2251" xr:uid="{7508A90F-B78B-4AC2-832F-86B33A28EB39}"/>
    <cellStyle name="40% - Accent5 30" xfId="2256" xr:uid="{6974F1EC-325E-4BBF-998E-0EE0C1725839}"/>
    <cellStyle name="40% - Accent5 31" xfId="2257" xr:uid="{95099086-2F78-47E8-B9EF-10470BFC4F98}"/>
    <cellStyle name="40% - Accent5 32" xfId="2999" xr:uid="{F6536BB5-1B18-4CB5-95A7-A7DC271191B0}"/>
    <cellStyle name="40% - Accent5 33" xfId="2995" xr:uid="{DCA330C0-B72A-424D-B0B6-134B8FAB93E9}"/>
    <cellStyle name="40% - Accent5 34" xfId="2258" xr:uid="{60062788-A45A-459C-A04A-ACE6E0774E2F}"/>
    <cellStyle name="40% - Accent5 35" xfId="3009" xr:uid="{0D9CBB2E-925F-4C49-B153-9EEF34EF1D32}"/>
    <cellStyle name="40% - Accent5 36" xfId="1697" xr:uid="{B765096E-901D-4EE3-9D2D-FE638A9F7C83}"/>
    <cellStyle name="40% - Accent5 37" xfId="2259" xr:uid="{62215136-8FD9-4DBC-95FF-4810B02B3F63}"/>
    <cellStyle name="40% - Accent5 38" xfId="2260" xr:uid="{B71CD299-7F2F-4F7F-8DF1-86139BFC19F9}"/>
    <cellStyle name="40% - Accent5 39" xfId="2261" xr:uid="{46E82D89-C011-4B03-9CB2-9674859D72BF}"/>
    <cellStyle name="40% - Accent5 4" xfId="289" xr:uid="{28A89B78-D96C-47F5-A028-2372B02DF903}"/>
    <cellStyle name="40% - Accent5 4 2" xfId="2263" xr:uid="{F5BB6B9E-D708-4DBA-842A-37F7FDA6605C}"/>
    <cellStyle name="40% - Accent5 4 3" xfId="2262" xr:uid="{7CD13F77-CB8C-4022-A4A1-EB6073355DC6}"/>
    <cellStyle name="40% - Accent5 40" xfId="2264" xr:uid="{B7A5C956-F063-44DE-8123-1A29891F68D3}"/>
    <cellStyle name="40% - Accent5 41" xfId="2265" xr:uid="{18536337-241E-44A5-9D8A-FC633D04F6FF}"/>
    <cellStyle name="40% - Accent5 42" xfId="2266" xr:uid="{87E6BFBD-C534-4482-9F64-AB482B63D532}"/>
    <cellStyle name="40% - Accent5 43" xfId="2267" xr:uid="{8A4A3988-57DB-4068-8E53-C773E9A1C646}"/>
    <cellStyle name="40% - Accent5 44" xfId="2268" xr:uid="{D16066A5-A88F-45F2-B8B6-32381F790FA7}"/>
    <cellStyle name="40% - Accent5 5" xfId="290" xr:uid="{7CCBAB13-CF1B-4086-8939-36ABC10BE7C8}"/>
    <cellStyle name="40% - Accent5 5 2" xfId="2270" xr:uid="{5B737919-C136-44FB-8A65-BDF6B1A4F4D7}"/>
    <cellStyle name="40% - Accent5 5 3" xfId="2269" xr:uid="{71003D10-6C0F-4A2A-876C-F44D6FCA581F}"/>
    <cellStyle name="40% - Accent5 6" xfId="291" xr:uid="{BB273F2A-2663-4F8E-A56E-4A8FACA9F6B0}"/>
    <cellStyle name="40% - Accent5 6 2" xfId="2272" xr:uid="{855E20B3-09B0-43C4-8B42-67C0DF0A6546}"/>
    <cellStyle name="40% - Accent5 6 3" xfId="2271" xr:uid="{C807779B-9E4A-4E24-BFA7-636E30BADDFE}"/>
    <cellStyle name="40% - Accent5 7" xfId="292" xr:uid="{AA66C41B-04AE-408D-AFA8-90463B695063}"/>
    <cellStyle name="40% - Accent5 7 2" xfId="2274" xr:uid="{4F6692A6-863D-49EE-8996-A7BD8273A1F0}"/>
    <cellStyle name="40% - Accent5 7 3" xfId="2273" xr:uid="{66CEF37F-85AF-485C-A457-17CC18068AAD}"/>
    <cellStyle name="40% - Accent5 8" xfId="293" xr:uid="{8D6F7AC2-F5D9-4193-89F6-E07346D05018}"/>
    <cellStyle name="40% - Accent5 8 2" xfId="2276" xr:uid="{B846E985-5975-40B4-BCC3-7AF7D9FA38BC}"/>
    <cellStyle name="40% - Accent5 8 3" xfId="2275" xr:uid="{1B19990D-89F4-4312-8732-778D3A57137E}"/>
    <cellStyle name="40% - Accent5 9" xfId="2277" xr:uid="{E4F30D40-B310-4F0F-A7C8-7A1D5A847245}"/>
    <cellStyle name="40% - Accent5 9 2" xfId="2278" xr:uid="{25BE31FC-DF99-4325-98B6-B115AAB5F51D}"/>
    <cellStyle name="40% - Accent6 10" xfId="2279" xr:uid="{18BBF007-92ED-49A9-A255-997CA58D3920}"/>
    <cellStyle name="40% - Accent6 10 2" xfId="2280" xr:uid="{CD3AD877-AA24-4A24-8196-B6B0C0E55E4B}"/>
    <cellStyle name="40% - Accent6 11" xfId="2281" xr:uid="{11F50695-9AA2-409C-93FC-B607D6DA1200}"/>
    <cellStyle name="40% - Accent6 11 2" xfId="2282" xr:uid="{3F499DC4-DA75-4E35-920D-2D8FA3D3DBE8}"/>
    <cellStyle name="40% - Accent6 12" xfId="2283" xr:uid="{A9B0EF87-F642-4711-9972-1F226FCD91B7}"/>
    <cellStyle name="40% - Accent6 13" xfId="2284" xr:uid="{8FE74A70-E49B-4B0E-9FA6-EB066B434A12}"/>
    <cellStyle name="40% - Accent6 14" xfId="2285" xr:uid="{1BAE7C57-D0CF-4AFE-BC70-474F92D33C11}"/>
    <cellStyle name="40% - Accent6 15" xfId="2286" xr:uid="{9D152E6D-0DC0-42C5-B19D-EA5044FB22C5}"/>
    <cellStyle name="40% - Accent6 16" xfId="2287" xr:uid="{B3631479-3018-4568-968E-213766F556E8}"/>
    <cellStyle name="40% - Accent6 17" xfId="2288" xr:uid="{741620B9-8A54-49EC-AB80-408EEF14C0C5}"/>
    <cellStyle name="40% - Accent6 18" xfId="2289" xr:uid="{EB7A42E5-3E9B-4A3C-960E-7F59D03B183E}"/>
    <cellStyle name="40% - Accent6 19" xfId="2290" xr:uid="{68103DEF-996E-4A72-BDE3-7D55E40174D9}"/>
    <cellStyle name="40% - Accent6 2" xfId="55" xr:uid="{3096525A-F825-4630-BC41-C44AC7389FA6}"/>
    <cellStyle name="40% - Accent6 2 10" xfId="294" xr:uid="{46913216-E188-45A6-B0D3-69290DA2D4C5}"/>
    <cellStyle name="40% - Accent6 2 11" xfId="295" xr:uid="{C9086BD0-D784-4717-A50F-C705CB3DF8D6}"/>
    <cellStyle name="40% - Accent6 2 12" xfId="296" xr:uid="{50DE12C2-4ABC-4640-8BB2-679CA86B59D7}"/>
    <cellStyle name="40% - Accent6 2 13" xfId="297" xr:uid="{50AC7F70-D031-4146-8900-7053A9646622}"/>
    <cellStyle name="40% - Accent6 2 14" xfId="298" xr:uid="{1C73B1CD-10C3-4D93-9873-9983E3C69AB6}"/>
    <cellStyle name="40% - Accent6 2 15" xfId="299" xr:uid="{E9C24239-B8A7-4964-B3BE-20026A529915}"/>
    <cellStyle name="40% - Accent6 2 16" xfId="2292" xr:uid="{D4087FA7-E9A0-4471-ADAB-C4746036F4B9}"/>
    <cellStyle name="40% - Accent6 2 17" xfId="2291" xr:uid="{2EA92E04-B91C-43EA-BF6E-114D23FAF467}"/>
    <cellStyle name="40% - Accent6 2 2" xfId="300" xr:uid="{6EB657CB-F3FD-4CE8-ABDB-E8053F777CDA}"/>
    <cellStyle name="40% - Accent6 2 3" xfId="301" xr:uid="{C3966BA2-172E-4363-A050-0D60B8A1715E}"/>
    <cellStyle name="40% - Accent6 2 4" xfId="302" xr:uid="{30346B91-F67A-4529-B8C5-5D2ACD9A9270}"/>
    <cellStyle name="40% - Accent6 2 5" xfId="303" xr:uid="{C805200C-E7B5-4746-AC50-7FFC5F197B42}"/>
    <cellStyle name="40% - Accent6 2 6" xfId="304" xr:uid="{0C9CDBD5-0790-43C2-813F-3B3892F717EE}"/>
    <cellStyle name="40% - Accent6 2 7" xfId="305" xr:uid="{0105D34B-A012-4BA1-959B-D34D3632D0D7}"/>
    <cellStyle name="40% - Accent6 2 8" xfId="306" xr:uid="{0ABB134B-5A15-4B5A-A744-1D6ECDEA8743}"/>
    <cellStyle name="40% - Accent6 2 9" xfId="307" xr:uid="{E446893B-FC60-4145-8963-36C49E65BF39}"/>
    <cellStyle name="40% - Accent6 20" xfId="2293" xr:uid="{E7B320CA-1DA1-4941-8C95-5545FA191662}"/>
    <cellStyle name="40% - Accent6 21" xfId="2294" xr:uid="{F6100767-7FA6-4C3B-9D68-0EC5350041F9}"/>
    <cellStyle name="40% - Accent6 22" xfId="2295" xr:uid="{8BCF9FF8-1015-4A8D-92DC-2410F47B1F84}"/>
    <cellStyle name="40% - Accent6 23" xfId="2296" xr:uid="{08891617-A25D-4022-A141-BBA60BA4ED29}"/>
    <cellStyle name="40% - Accent6 24" xfId="2297" xr:uid="{CDC866D4-8003-486B-917F-8759C17E4129}"/>
    <cellStyle name="40% - Accent6 25" xfId="2993" xr:uid="{4AE3A730-357F-4732-A00B-BEDC04C7F5C2}"/>
    <cellStyle name="40% - Accent6 26" xfId="3002" xr:uid="{53A8FB83-42F4-4EC9-883C-EC19C654114C}"/>
    <cellStyle name="40% - Accent6 27" xfId="2994" xr:uid="{4A866562-E4FD-497C-BDC2-03A7BF6E16AD}"/>
    <cellStyle name="40% - Accent6 28" xfId="2298" xr:uid="{BC6D6337-FF14-4F3A-BEDF-340ECA6B2B91}"/>
    <cellStyle name="40% - Accent6 29" xfId="2299" xr:uid="{40C376A2-0360-4E2D-869F-186BE7DC53A1}"/>
    <cellStyle name="40% - Accent6 3" xfId="308" xr:uid="{D3E3D574-40FF-4A82-822A-46886B8E334F}"/>
    <cellStyle name="40% - Accent6 3 2" xfId="2301" xr:uid="{C0D6542A-5CB6-42C2-BEF5-9E2B7592B6FA}"/>
    <cellStyle name="40% - Accent6 3 2 2" xfId="2302" xr:uid="{561A7BB5-6F52-44D4-A731-34D984147FDB}"/>
    <cellStyle name="40% - Accent6 3 2 2 2" xfId="2303" xr:uid="{210D9C3C-A4E4-437C-80CE-8968CCBAAFE9}"/>
    <cellStyle name="40% - Accent6 3 3" xfId="2304" xr:uid="{22EE15DB-B68D-4AF3-A7BE-E8028A5E067F}"/>
    <cellStyle name="40% - Accent6 3 4" xfId="2300" xr:uid="{D5AA7670-20E5-492D-8108-D0A743104E0B}"/>
    <cellStyle name="40% - Accent6 30" xfId="2305" xr:uid="{6F6141DD-EB20-49AA-A659-53495F08D297}"/>
    <cellStyle name="40% - Accent6 31" xfId="2306" xr:uid="{ACDD8053-F7A8-4F65-AD0A-9A1E9363DE26}"/>
    <cellStyle name="40% - Accent6 32" xfId="2307" xr:uid="{9D7140DC-A609-49E8-9471-67C8445D4A7C}"/>
    <cellStyle name="40% - Accent6 33" xfId="2308" xr:uid="{253F9DF0-C2EA-456F-85D6-946640FC3D9A}"/>
    <cellStyle name="40% - Accent6 34" xfId="2309" xr:uid="{6F70C132-083C-40DD-A2C8-B2195DF08D33}"/>
    <cellStyle name="40% - Accent6 35" xfId="2310" xr:uid="{4BBF4EEB-506E-4703-8E8C-DCE205192402}"/>
    <cellStyle name="40% - Accent6 36" xfId="2311" xr:uid="{5C467D10-6431-4234-9632-65F743CB90A2}"/>
    <cellStyle name="40% - Accent6 37" xfId="2312" xr:uid="{149ACE1B-2E8B-4DEA-80C6-03D437925A9A}"/>
    <cellStyle name="40% - Accent6 38" xfId="2313" xr:uid="{4C918CD0-AD6C-47C0-A92C-CEC4EBD9BF13}"/>
    <cellStyle name="40% - Accent6 39" xfId="2314" xr:uid="{0CB00805-E619-425A-9973-E6B69008F2A2}"/>
    <cellStyle name="40% - Accent6 4" xfId="309" xr:uid="{503229AB-6B87-4ACF-99FF-A634C4987B36}"/>
    <cellStyle name="40% - Accent6 4 2" xfId="2316" xr:uid="{A643E7D6-7725-4022-9EB7-750A58A82E7D}"/>
    <cellStyle name="40% - Accent6 4 3" xfId="2315" xr:uid="{B78E5FAB-15F0-4D3A-AC5F-122B0DA60865}"/>
    <cellStyle name="40% - Accent6 40" xfId="2317" xr:uid="{0F34AB71-F65F-435F-BFE3-75526677B104}"/>
    <cellStyle name="40% - Accent6 41" xfId="2318" xr:uid="{615BC99E-3984-4908-AEE1-22CF8819E878}"/>
    <cellStyle name="40% - Accent6 42" xfId="2319" xr:uid="{E799686A-6C8E-4D0A-89E2-3553C82B09CD}"/>
    <cellStyle name="40% - Accent6 43" xfId="2320" xr:uid="{8A9B53C2-CFC3-4306-996C-4CD6997069CE}"/>
    <cellStyle name="40% - Accent6 44" xfId="2321" xr:uid="{8D83B3BB-22B2-4B48-927B-F4298F562C5D}"/>
    <cellStyle name="40% - Accent6 5" xfId="310" xr:uid="{7FCE83E2-AB81-449B-A882-CE4CF3ABB7E8}"/>
    <cellStyle name="40% - Accent6 5 2" xfId="2323" xr:uid="{553587B2-96A8-47A5-9B04-594D0E8C71FF}"/>
    <cellStyle name="40% - Accent6 5 3" xfId="2322" xr:uid="{985FEF23-840B-46B2-9B6F-B6C940930FD3}"/>
    <cellStyle name="40% - Accent6 6" xfId="311" xr:uid="{254F608C-CB09-456B-85F7-9019810D62BD}"/>
    <cellStyle name="40% - Accent6 6 2" xfId="2325" xr:uid="{82885C11-2814-4412-B32A-ADEE67CD0611}"/>
    <cellStyle name="40% - Accent6 6 3" xfId="2324" xr:uid="{063B8B19-5C5A-42FC-879F-220B63816C0D}"/>
    <cellStyle name="40% - Accent6 7" xfId="312" xr:uid="{E739A9A4-C032-4AAF-99DD-D98A32C06ECD}"/>
    <cellStyle name="40% - Accent6 7 2" xfId="2327" xr:uid="{53091D38-CD4A-49DF-84C2-815CA5363D5A}"/>
    <cellStyle name="40% - Accent6 7 3" xfId="2326" xr:uid="{CE58BEA5-35FC-4001-827C-FEC70A3C43F0}"/>
    <cellStyle name="40% - Accent6 8" xfId="313" xr:uid="{8013141B-92A7-4103-BF9B-E1EE57E39925}"/>
    <cellStyle name="40% - Accent6 8 2" xfId="2329" xr:uid="{F0DA3828-6EB1-48C9-8A33-844E31280247}"/>
    <cellStyle name="40% - Accent6 8 3" xfId="2328" xr:uid="{550B18AD-9FEB-4B25-9529-55AFA39FE4E0}"/>
    <cellStyle name="40% - Accent6 9" xfId="2330" xr:uid="{CE98431C-8461-41DA-A171-43D244A84B18}"/>
    <cellStyle name="40% - Accent6 9 2" xfId="2331" xr:uid="{E128D9AD-E0B3-43B4-876E-34BA191D9BCC}"/>
    <cellStyle name="40% - Akzent1" xfId="2332" xr:uid="{CEBC3D5C-C0B1-4549-BBEE-73DCD448B97A}"/>
    <cellStyle name="40% - Akzent2" xfId="2333" xr:uid="{2F62204C-FBB8-470B-9F27-99532917B8AC}"/>
    <cellStyle name="40% - Akzent3" xfId="2334" xr:uid="{4A09E533-1DBD-48BA-BCFA-43B498C8F7F3}"/>
    <cellStyle name="40% - Akzent4" xfId="2335" xr:uid="{2FC364B7-631C-4C2A-ABF2-61CE6F3D87BF}"/>
    <cellStyle name="40% - Akzent5" xfId="2336" xr:uid="{1887947F-00CF-43B5-8E06-83346EC4F55D}"/>
    <cellStyle name="40% - Akzent6" xfId="2337" xr:uid="{C80B1A82-7073-490C-8A85-94CEF99DC645}"/>
    <cellStyle name="5x indented GHG Textfiels" xfId="2338" xr:uid="{7EDC18D3-D2C0-42E3-B972-596E3FA260F7}"/>
    <cellStyle name="60% - Accent1 10" xfId="2339" xr:uid="{227934B4-724F-44AE-967E-3C9B712ECF34}"/>
    <cellStyle name="60% - Accent1 11" xfId="1694" xr:uid="{2CD1781C-6C58-4FA9-A16E-0518F29315BF}"/>
    <cellStyle name="60% - Accent1 12" xfId="61" xr:uid="{727D084E-C6EC-4469-AFA3-3F3D2846B0DA}"/>
    <cellStyle name="60% - Accent1 13" xfId="1695" xr:uid="{2C4C05EE-06F6-44E4-ADAB-205B84D470F1}"/>
    <cellStyle name="60% - Accent1 14" xfId="2340" xr:uid="{FB93B099-D3B0-4331-90BB-C9D8EFF0D24E}"/>
    <cellStyle name="60% - Accent1 15" xfId="2341" xr:uid="{CA590B60-4507-465B-8A76-96F704C21469}"/>
    <cellStyle name="60% - Accent1 16" xfId="2342" xr:uid="{8DB8275D-2337-4C42-9754-FB37D5908ACB}"/>
    <cellStyle name="60% - Accent1 17" xfId="2343" xr:uid="{B918B659-5D97-419E-BE55-49CED60FB400}"/>
    <cellStyle name="60% - Accent1 18" xfId="2344" xr:uid="{7D3E63AE-9032-4844-AA96-8B8880534489}"/>
    <cellStyle name="60% - Accent1 19" xfId="2345" xr:uid="{E1FB5159-53B5-44AD-A0B1-72350452A6AC}"/>
    <cellStyle name="60% - Accent1 2" xfId="36" xr:uid="{C170D624-E838-4812-A3E8-FF00A4AFC2C3}"/>
    <cellStyle name="60% - Accent1 2 10" xfId="314" xr:uid="{94120B10-D5CB-4477-A752-C29899DAE3D6}"/>
    <cellStyle name="60% - Accent1 2 11" xfId="2347" xr:uid="{F8D81F4B-4E40-457D-B878-8F71AB548973}"/>
    <cellStyle name="60% - Accent1 2 12" xfId="2346" xr:uid="{8D99DC37-CA9E-4D4B-BE65-F5CD22CD81CF}"/>
    <cellStyle name="60% - Accent1 2 2" xfId="315" xr:uid="{D54732F6-7E8A-4AF6-AFCD-94B7BFC82F1F}"/>
    <cellStyle name="60% - Accent1 2 3" xfId="316" xr:uid="{4CF86453-44B0-4CF2-8602-9F8D4B8DA0B0}"/>
    <cellStyle name="60% - Accent1 2 4" xfId="317" xr:uid="{8B88F3A0-F1AA-4765-8206-CF6F3D49AA37}"/>
    <cellStyle name="60% - Accent1 2 5" xfId="318" xr:uid="{5AE00E03-ED01-4034-9F88-A25BC713CB3C}"/>
    <cellStyle name="60% - Accent1 2 6" xfId="319" xr:uid="{DD2BBE29-AA26-4D87-AF8B-BEEFA697B49B}"/>
    <cellStyle name="60% - Accent1 2 7" xfId="320" xr:uid="{6590B8C0-E2C5-4484-8DA9-1BC6DAF7B202}"/>
    <cellStyle name="60% - Accent1 2 8" xfId="321" xr:uid="{23A30B8B-CDE5-4115-A48D-DC4588DF5227}"/>
    <cellStyle name="60% - Accent1 2 9" xfId="322" xr:uid="{262D7E61-0439-4C15-A752-9FCECE04D9E0}"/>
    <cellStyle name="60% - Accent1 20" xfId="2348" xr:uid="{A6493000-07EC-489B-8048-8D45035F9677}"/>
    <cellStyle name="60% - Accent1 21" xfId="2349" xr:uid="{6697C173-5194-42E6-B7BF-598BC592FB12}"/>
    <cellStyle name="60% - Accent1 22" xfId="2350" xr:uid="{F520BA04-A260-4CDC-BAC4-4439D8554D34}"/>
    <cellStyle name="60% - Accent1 23" xfId="2351" xr:uid="{C90F8A8C-7C9B-4530-AFDB-0C32B57C928E}"/>
    <cellStyle name="60% - Accent1 24" xfId="2352" xr:uid="{AB44AC52-6A2B-4BB7-8843-E1ED7EB246C4}"/>
    <cellStyle name="60% - Accent1 25" xfId="2353" xr:uid="{51778199-39EE-4E3E-A790-C8A902BBFF46}"/>
    <cellStyle name="60% - Accent1 26" xfId="2354" xr:uid="{3085B01B-B669-45E6-BE11-BAC56AA33F42}"/>
    <cellStyle name="60% - Accent1 27" xfId="2355" xr:uid="{C42ABE87-1ABE-49E0-86D9-1401D87828B1}"/>
    <cellStyle name="60% - Accent1 28" xfId="2356" xr:uid="{172215A2-2C9A-4135-BC91-5D78D59FD8E2}"/>
    <cellStyle name="60% - Accent1 29" xfId="2357" xr:uid="{F1E54A99-BDD1-438F-809F-93EE3DC939A5}"/>
    <cellStyle name="60% - Accent1 3" xfId="323" xr:uid="{3E593959-C27E-402F-8190-B3675A65420D}"/>
    <cellStyle name="60% - Accent1 3 2" xfId="2359" xr:uid="{089FDE45-C462-4C56-A5BE-5EF455AF8488}"/>
    <cellStyle name="60% - Accent1 3 2 2" xfId="2360" xr:uid="{6929A58E-8AC1-4FF5-95E2-30272693B73D}"/>
    <cellStyle name="60% - Accent1 3 2 2 2" xfId="2361" xr:uid="{4B248848-076B-487B-B5DD-EA09CA64D51E}"/>
    <cellStyle name="60% - Accent1 3 3" xfId="2362" xr:uid="{D29EFE8C-7E76-49FE-BB03-C64869A6C787}"/>
    <cellStyle name="60% - Accent1 3 4" xfId="2358" xr:uid="{EB5C0D6F-C9FD-46A2-BE25-505DCE9F81AA}"/>
    <cellStyle name="60% - Accent1 30" xfId="2363" xr:uid="{6B835C5C-7BC5-4B67-A23E-2EA3D5D5A284}"/>
    <cellStyle name="60% - Accent1 31" xfId="2364" xr:uid="{B907CDB5-C9D8-4628-A10D-28E058E0EE70}"/>
    <cellStyle name="60% - Accent1 32" xfId="2365" xr:uid="{79BD03FC-2E69-4C01-9C4B-72B510DFF2D0}"/>
    <cellStyle name="60% - Accent1 33" xfId="2366" xr:uid="{946EA78F-9007-4104-BD19-881161FBBCF2}"/>
    <cellStyle name="60% - Accent1 34" xfId="2367" xr:uid="{CCC493E5-943B-4506-8FF9-070B1DBA6FB4}"/>
    <cellStyle name="60% - Accent1 35" xfId="2368" xr:uid="{6E8AF8E6-C7B4-4D64-AC70-D735629C3DF4}"/>
    <cellStyle name="60% - Accent1 36" xfId="2369" xr:uid="{C7292E77-DF16-45AB-BD09-DB71D749A706}"/>
    <cellStyle name="60% - Accent1 37" xfId="2370" xr:uid="{D617AFC4-3D1D-4290-BD90-81132A3E7EBC}"/>
    <cellStyle name="60% - Accent1 38" xfId="2371" xr:uid="{0A0F519A-A197-4C5D-A7BB-EDB02AAE203C}"/>
    <cellStyle name="60% - Accent1 39" xfId="2372" xr:uid="{28031A6A-4B7C-4D4A-A1EE-6D01CF3B0087}"/>
    <cellStyle name="60% - Accent1 4" xfId="2373" xr:uid="{F2224213-FCCB-464D-813F-9A593EF98567}"/>
    <cellStyle name="60% - Accent1 4 2" xfId="2374" xr:uid="{85413729-C0D8-4CCA-B1AE-582B8F2160C6}"/>
    <cellStyle name="60% - Accent1 40" xfId="2375" xr:uid="{D1063B00-724B-4B79-BBAD-A580EC0BA0E0}"/>
    <cellStyle name="60% - Accent1 41" xfId="2376" xr:uid="{2852A5EA-98AA-4ACC-96F0-B31C9B2A8463}"/>
    <cellStyle name="60% - Accent1 42" xfId="2377" xr:uid="{8DB7A8B6-6C09-4638-8243-714FD3F1DDAA}"/>
    <cellStyle name="60% - Accent1 43" xfId="2378" xr:uid="{FBACE7D7-FA7E-4695-B8AA-8A385A615E6C}"/>
    <cellStyle name="60% - Accent1 44" xfId="2379" xr:uid="{C3AE534C-A2EE-4088-9F80-9086395B7FC5}"/>
    <cellStyle name="60% - Accent1 5" xfId="2380" xr:uid="{7EC9BFD7-F3A2-4E64-B385-F05C5372EA2A}"/>
    <cellStyle name="60% - Accent1 5 2" xfId="2381" xr:uid="{7A6608A5-3FD0-417C-9CD4-455885071A5E}"/>
    <cellStyle name="60% - Accent1 6" xfId="2382" xr:uid="{A656B153-C5B9-472A-8566-4E8AB4247440}"/>
    <cellStyle name="60% - Accent1 6 2" xfId="2383" xr:uid="{9559385E-A108-42F8-B3E2-5AC2BA947580}"/>
    <cellStyle name="60% - Accent1 7" xfId="3006" xr:uid="{A675E445-9BC1-4869-A538-0DF0E1020F2A}"/>
    <cellStyle name="60% - Accent1 8" xfId="3008" xr:uid="{DBA8EE3E-1F44-4C03-93FB-9425AEE48882}"/>
    <cellStyle name="60% - Accent1 9" xfId="2384" xr:uid="{DC783051-6086-4DF1-8D52-1B44B4C6C5CD}"/>
    <cellStyle name="60% - Accent2 10" xfId="1693" xr:uid="{85D1720C-287B-46E2-A744-688DD347CDAF}"/>
    <cellStyle name="60% - Accent2 11" xfId="1689" xr:uid="{3C46D518-D05D-4603-B596-D4673043D5D0}"/>
    <cellStyle name="60% - Accent2 12" xfId="2385" xr:uid="{37F50DB9-6529-4E44-B695-273C27439EE3}"/>
    <cellStyle name="60% - Accent2 13" xfId="2386" xr:uid="{9DAC8CAD-B25E-44CD-97A7-CF06172473D5}"/>
    <cellStyle name="60% - Accent2 14" xfId="2387" xr:uid="{C6EF916B-0B39-47AA-BD8C-09862E2E41D5}"/>
    <cellStyle name="60% - Accent2 15" xfId="2388" xr:uid="{8B06EED2-A2A7-4A69-9A3D-86801DB2115E}"/>
    <cellStyle name="60% - Accent2 16" xfId="2389" xr:uid="{AD2871B0-1315-49AD-9F25-5B2F4BEBE14C}"/>
    <cellStyle name="60% - Accent2 17" xfId="2390" xr:uid="{B5961E52-8F14-4A90-BF13-62BC8BA66436}"/>
    <cellStyle name="60% - Accent2 18" xfId="2391" xr:uid="{8E460063-0F19-4644-962F-7A0A3FEC30C7}"/>
    <cellStyle name="60% - Accent2 19" xfId="2392" xr:uid="{3F99E598-A059-4833-93E8-A1653F994434}"/>
    <cellStyle name="60% - Accent2 2" xfId="40" xr:uid="{889BA884-FD18-4E04-8D6A-1A1993737EE6}"/>
    <cellStyle name="60% - Accent2 2 10" xfId="324" xr:uid="{B233B030-5908-4373-8300-9EDCD9291AAE}"/>
    <cellStyle name="60% - Accent2 2 11" xfId="2394" xr:uid="{469A9654-C71A-4A98-BA12-FC73548C5461}"/>
    <cellStyle name="60% - Accent2 2 12" xfId="2393" xr:uid="{6319EAFF-2E34-401A-8ED0-D57F3104ECC5}"/>
    <cellStyle name="60% - Accent2 2 2" xfId="325" xr:uid="{B12F09B8-0BBC-4D90-AA2B-36F38585C5B6}"/>
    <cellStyle name="60% - Accent2 2 3" xfId="326" xr:uid="{C3A491AB-44A4-4E3C-9BE8-DB9D611476B5}"/>
    <cellStyle name="60% - Accent2 2 4" xfId="327" xr:uid="{7172DAA9-ABC9-4414-AB5D-5C6E91C072CB}"/>
    <cellStyle name="60% - Accent2 2 5" xfId="328" xr:uid="{EA5A2C92-FE2F-4CC2-BEEE-0312CCB6D195}"/>
    <cellStyle name="60% - Accent2 2 6" xfId="329" xr:uid="{19100D2C-53AD-4120-9398-8E5124B859C6}"/>
    <cellStyle name="60% - Accent2 2 7" xfId="330" xr:uid="{F29AEA86-0775-43CC-B18B-B3ABC07159F1}"/>
    <cellStyle name="60% - Accent2 2 8" xfId="331" xr:uid="{E5925632-A953-409C-AF65-497E6DD6AA2E}"/>
    <cellStyle name="60% - Accent2 2 9" xfId="332" xr:uid="{2D13F0DB-9329-47E0-93B1-D71FB18DD837}"/>
    <cellStyle name="60% - Accent2 20" xfId="2395" xr:uid="{98EBA255-2E79-4515-9714-9B7729F1D893}"/>
    <cellStyle name="60% - Accent2 21" xfId="2396" xr:uid="{E00628F6-11BF-461E-B664-D1581A3F12E4}"/>
    <cellStyle name="60% - Accent2 22" xfId="2397" xr:uid="{AF153E87-06EA-444C-9178-DDF4DF3CAD7C}"/>
    <cellStyle name="60% - Accent2 23" xfId="2398" xr:uid="{F7A25F98-C5AC-4A03-8885-9F36836B161E}"/>
    <cellStyle name="60% - Accent2 24" xfId="2399" xr:uid="{BBD59BFF-C5CC-41CB-9DE5-EA11A52E7FF9}"/>
    <cellStyle name="60% - Accent2 25" xfId="2400" xr:uid="{C430532A-DD93-46CA-B6C5-0CDDE7D4224C}"/>
    <cellStyle name="60% - Accent2 26" xfId="2401" xr:uid="{61BE15E5-6F15-4936-A812-85AFB462BD46}"/>
    <cellStyle name="60% - Accent2 27" xfId="2402" xr:uid="{479FF1C6-040B-4932-83F7-6234FC9E0C6B}"/>
    <cellStyle name="60% - Accent2 28" xfId="2403" xr:uid="{3B45E115-CA59-4B63-9E75-7F2FA485ADCD}"/>
    <cellStyle name="60% - Accent2 29" xfId="2404" xr:uid="{891744E2-A824-48A7-94D5-7C2DB64262EF}"/>
    <cellStyle name="60% - Accent2 3" xfId="333" xr:uid="{C12F46AB-B0C6-4178-856B-81DDE76D25BA}"/>
    <cellStyle name="60% - Accent2 3 2" xfId="2406" xr:uid="{2BEA283C-A74B-4436-ABF1-5B9229C6FDD9}"/>
    <cellStyle name="60% - Accent2 3 2 2" xfId="2407" xr:uid="{DA28C8A4-C96B-40A3-B454-A090B4A2A347}"/>
    <cellStyle name="60% - Accent2 3 2 2 2" xfId="2408" xr:uid="{B98BF067-7A83-4F78-804D-58D0762F797A}"/>
    <cellStyle name="60% - Accent2 3 3" xfId="2409" xr:uid="{918951C5-AE42-4541-98FE-3CEAB52E6D6F}"/>
    <cellStyle name="60% - Accent2 3 4" xfId="2405" xr:uid="{23A71D1C-CB09-4B0C-8B7C-D044E90B94D6}"/>
    <cellStyle name="60% - Accent2 30" xfId="2410" xr:uid="{173C58EA-52DA-4860-AD9F-9D900F714D16}"/>
    <cellStyle name="60% - Accent2 31" xfId="2411" xr:uid="{84488F50-C3BC-4E67-8769-488BEE1FED07}"/>
    <cellStyle name="60% - Accent2 32" xfId="2412" xr:uid="{B984A426-BAED-4E52-B386-CFE31A5F31B9}"/>
    <cellStyle name="60% - Accent2 33" xfId="2413" xr:uid="{C529410C-2381-4F61-AD28-5FD8FA73E79F}"/>
    <cellStyle name="60% - Accent2 34" xfId="2414" xr:uid="{7F9A75F7-D40B-4C8C-AE08-42C292DF0B18}"/>
    <cellStyle name="60% - Accent2 35" xfId="2415" xr:uid="{0AE82F56-5DD8-4E1D-AB7F-A06D6137CBAD}"/>
    <cellStyle name="60% - Accent2 36" xfId="1692" xr:uid="{F995CBBB-3AF8-45EF-BB50-5E8C4CBAC36C}"/>
    <cellStyle name="60% - Accent2 37" xfId="1690" xr:uid="{9208E162-7F54-41A3-B9F0-194024B00BBC}"/>
    <cellStyle name="60% - Accent2 38" xfId="2416" xr:uid="{16AB054C-D5A1-4CA2-9269-9CBB8A6EFC44}"/>
    <cellStyle name="60% - Accent2 39" xfId="2417" xr:uid="{86B4AA1C-9CCF-4D09-B16F-84B21CEDEFDE}"/>
    <cellStyle name="60% - Accent2 4" xfId="3003" xr:uid="{A59843BA-2620-4EB3-B6B3-1E2BC785A251}"/>
    <cellStyle name="60% - Accent2 4 2" xfId="2418" xr:uid="{DB862B35-7104-40B8-94DA-49A1F01669E9}"/>
    <cellStyle name="60% - Accent2 40" xfId="2419" xr:uid="{BE9DC78B-4CE9-4C1C-BE78-176045001A23}"/>
    <cellStyle name="60% - Accent2 41" xfId="2420" xr:uid="{3A0C7511-2EAF-48EE-9B12-30D830D6142D}"/>
    <cellStyle name="60% - Accent2 42" xfId="2421" xr:uid="{15106DB3-C0CA-466C-A9C1-59CF12BB7151}"/>
    <cellStyle name="60% - Accent2 43" xfId="2422" xr:uid="{074DE75F-DF8A-470C-A6AB-DCF1EFCD669C}"/>
    <cellStyle name="60% - Accent2 44" xfId="2423" xr:uid="{5AE2B6E5-AEAB-45C6-A126-EE3699C70682}"/>
    <cellStyle name="60% - Accent2 5" xfId="2424" xr:uid="{3B327BB3-01B9-453F-B54B-D34B08BDC0E9}"/>
    <cellStyle name="60% - Accent2 5 2" xfId="2425" xr:uid="{34C87C8C-A8A4-4DFF-93D1-3D790535D856}"/>
    <cellStyle name="60% - Accent2 6" xfId="2426" xr:uid="{7C09953E-E333-47DF-B69A-D9429B4B4AC8}"/>
    <cellStyle name="60% - Accent2 6 2" xfId="2427" xr:uid="{E5752906-FBBF-407D-A407-2D1DEB61170C}"/>
    <cellStyle name="60% - Accent2 7" xfId="2428" xr:uid="{AD3D2134-A61A-4FA1-9442-9DC6A5BEBE38}"/>
    <cellStyle name="60% - Accent2 8" xfId="2429" xr:uid="{579AC808-AD31-4B69-A7DF-A92C80EC1901}"/>
    <cellStyle name="60% - Accent2 9" xfId="2430" xr:uid="{B1E9F5AC-F230-4137-B2A7-1D96D6A57C5F}"/>
    <cellStyle name="60% - Accent3 10" xfId="2431" xr:uid="{4AA1304B-C4D6-4C1B-8AF1-5B66E42417DA}"/>
    <cellStyle name="60% - Accent3 11" xfId="2432" xr:uid="{BE05B2DE-6FCF-4601-8BB0-FA5C48EAD820}"/>
    <cellStyle name="60% - Accent3 12" xfId="2433" xr:uid="{F21C2AA5-D649-4A97-8545-DAD0D8D302D2}"/>
    <cellStyle name="60% - Accent3 13" xfId="2434" xr:uid="{62253F6B-8A9B-4A05-B8C7-039D195D914A}"/>
    <cellStyle name="60% - Accent3 14" xfId="2435" xr:uid="{4A732AD1-A047-417C-A5C0-432F7D3117EB}"/>
    <cellStyle name="60% - Accent3 15" xfId="2436" xr:uid="{90A22534-DA1F-4797-98C5-E52591137233}"/>
    <cellStyle name="60% - Accent3 16" xfId="2437" xr:uid="{5582AC53-91E5-49CE-AC6B-C830204A2DAF}"/>
    <cellStyle name="60% - Accent3 17" xfId="2438" xr:uid="{50B6CD36-891C-4A8A-8E6A-EB07AF6BB512}"/>
    <cellStyle name="60% - Accent3 18" xfId="2439" xr:uid="{C0668EAC-74BD-4BC6-AF47-38D381EC123C}"/>
    <cellStyle name="60% - Accent3 19" xfId="2440" xr:uid="{55546CBA-9418-4E6F-B6CE-FF594A419F8D}"/>
    <cellStyle name="60% - Accent3 2" xfId="44" xr:uid="{13BF4E9E-BDEE-485A-BF0A-AF15D267BE88}"/>
    <cellStyle name="60% - Accent3 2 10" xfId="334" xr:uid="{4B7ACF64-3117-4C6B-9A6F-471EDD474787}"/>
    <cellStyle name="60% - Accent3 2 11" xfId="2442" xr:uid="{5A8E6533-1001-4D00-9C79-021D1904E952}"/>
    <cellStyle name="60% - Accent3 2 12" xfId="2441" xr:uid="{15EB8C35-0E4B-4EAD-80C9-FF3C2F5360A4}"/>
    <cellStyle name="60% - Accent3 2 2" xfId="335" xr:uid="{D6A80459-F2C1-4A9A-953C-193162DBA3E1}"/>
    <cellStyle name="60% - Accent3 2 3" xfId="336" xr:uid="{D80E263F-A0F7-4829-9AB4-03BC22791E4C}"/>
    <cellStyle name="60% - Accent3 2 4" xfId="337" xr:uid="{E2F79BFD-1BD7-48C2-B019-63FB53403898}"/>
    <cellStyle name="60% - Accent3 2 5" xfId="338" xr:uid="{36FBBAF9-B6A7-4150-9919-0E658523F758}"/>
    <cellStyle name="60% - Accent3 2 6" xfId="339" xr:uid="{6E3FA319-C685-4796-B023-DCD26729246D}"/>
    <cellStyle name="60% - Accent3 2 7" xfId="340" xr:uid="{534D6908-4930-46A0-9990-3F27DE6E8AC8}"/>
    <cellStyle name="60% - Accent3 2 8" xfId="341" xr:uid="{8605936F-27B2-401D-8E1B-8D8614D99F51}"/>
    <cellStyle name="60% - Accent3 2 9" xfId="342" xr:uid="{B8CB6743-2405-4D10-A54E-8185131934A3}"/>
    <cellStyle name="60% - Accent3 20" xfId="2443" xr:uid="{2228FE65-D603-4C3D-97C6-B77B5E5F962C}"/>
    <cellStyle name="60% - Accent3 21" xfId="2444" xr:uid="{26DC6EC6-B50A-4A4E-83B0-6408D5484C9C}"/>
    <cellStyle name="60% - Accent3 22" xfId="2445" xr:uid="{426F79DE-816C-447B-AF75-B2E29B376CD0}"/>
    <cellStyle name="60% - Accent3 23" xfId="2446" xr:uid="{7B433C15-2904-4102-A060-3C3DA2FFAE3E}"/>
    <cellStyle name="60% - Accent3 24" xfId="2447" xr:uid="{58DCA8C0-2C10-4A42-98C8-A9334FF00B0B}"/>
    <cellStyle name="60% - Accent3 25" xfId="2448" xr:uid="{9763A6AE-D3D9-450B-AEA0-7D220FA9AEE6}"/>
    <cellStyle name="60% - Accent3 26" xfId="2449" xr:uid="{2685A767-76E6-460D-8D83-828E61FEAB4D}"/>
    <cellStyle name="60% - Accent3 27" xfId="2450" xr:uid="{2FF3BF33-985B-4CAA-9F63-F0EF2F3379A1}"/>
    <cellStyle name="60% - Accent3 28" xfId="2451" xr:uid="{40620B71-AC22-4A80-8FB3-6B1BBFBDD6E4}"/>
    <cellStyle name="60% - Accent3 29" xfId="2452" xr:uid="{4BB41446-08BC-42B5-A9EB-C2D56C1D29B5}"/>
    <cellStyle name="60% - Accent3 3" xfId="343" xr:uid="{37170CD6-7D2E-4369-B2DB-B0149898B574}"/>
    <cellStyle name="60% - Accent3 3 2" xfId="2454" xr:uid="{0097ADF1-1B54-4DEC-8181-001CCD77C0FD}"/>
    <cellStyle name="60% - Accent3 3 2 2" xfId="2455" xr:uid="{F8E6A28A-40AA-43FC-88A9-CC8BB3CAD7EE}"/>
    <cellStyle name="60% - Accent3 3 2 2 2" xfId="2456" xr:uid="{4D41EB5F-75D7-4931-9C58-E66C980D7720}"/>
    <cellStyle name="60% - Accent3 3 3" xfId="2457" xr:uid="{970E54C1-EC18-4C4C-BEB6-31FA5A768262}"/>
    <cellStyle name="60% - Accent3 3 4" xfId="2453" xr:uid="{011689F1-0C2F-4B0C-8589-D0EA8335818C}"/>
    <cellStyle name="60% - Accent3 30" xfId="2458" xr:uid="{978E5ED3-DF3B-4B7B-B420-435343F5119B}"/>
    <cellStyle name="60% - Accent3 31" xfId="2459" xr:uid="{20EE5F0F-E89F-41CD-87C6-16AEC94F4554}"/>
    <cellStyle name="60% - Accent3 32" xfId="2460" xr:uid="{3F7B6456-3151-47E2-AA07-A5C4210F538D}"/>
    <cellStyle name="60% - Accent3 33" xfId="2461" xr:uid="{C763A39E-CC32-43A1-94FC-27C30FAEA0A5}"/>
    <cellStyle name="60% - Accent3 34" xfId="2462" xr:uid="{78D9E049-8963-4551-81EF-E5FE083004FD}"/>
    <cellStyle name="60% - Accent3 35" xfId="2463" xr:uid="{B3530B41-40CC-40D8-A0FC-6338A0DDF8BB}"/>
    <cellStyle name="60% - Accent3 36" xfId="2464" xr:uid="{FEC85847-FA49-447A-A6F9-F92BCE14C969}"/>
    <cellStyle name="60% - Accent3 37" xfId="2465" xr:uid="{D6DE1911-8AD9-4E8A-A820-BDE085FB2D7A}"/>
    <cellStyle name="60% - Accent3 38" xfId="2466" xr:uid="{7E2FEE8E-565A-41B8-B066-CAC9AF1B1315}"/>
    <cellStyle name="60% - Accent3 39" xfId="2467" xr:uid="{34FCBE33-2529-4DD9-891A-1E3F1009BF4B}"/>
    <cellStyle name="60% - Accent3 4" xfId="2468" xr:uid="{CEC8755E-3257-4E5B-9755-14D862B5582A}"/>
    <cellStyle name="60% - Accent3 4 2" xfId="2469" xr:uid="{8B5092FF-BAD7-4176-8EB9-B81E85EFBC09}"/>
    <cellStyle name="60% - Accent3 40" xfId="2470" xr:uid="{FC84BF50-0B77-45B1-BB3E-659429270C1F}"/>
    <cellStyle name="60% - Accent3 41" xfId="2471" xr:uid="{D5084CCD-380A-4A2E-B2B8-9091AF3F6BC1}"/>
    <cellStyle name="60% - Accent3 42" xfId="2472" xr:uid="{5F997BA1-2F8D-44B2-B29C-5C6D6038CC31}"/>
    <cellStyle name="60% - Accent3 43" xfId="2473" xr:uid="{4B04465C-B362-4961-9E9C-6E42F70C5922}"/>
    <cellStyle name="60% - Accent3 44" xfId="2474" xr:uid="{A3E3B2A6-6927-4FA3-BC67-1FE84125022E}"/>
    <cellStyle name="60% - Accent3 5" xfId="2475" xr:uid="{C7C3D4CB-DDB5-4A7B-BB91-28695C39D744}"/>
    <cellStyle name="60% - Accent3 5 2" xfId="2476" xr:uid="{7DAD2C42-15EA-4F22-9474-3BCA71787D9A}"/>
    <cellStyle name="60% - Accent3 6" xfId="2477" xr:uid="{4A0EE121-BA67-40A2-B8FA-4841CE75848E}"/>
    <cellStyle name="60% - Accent3 6 2" xfId="2478" xr:uid="{AF3FABDC-A23A-4774-8DF8-293A8056BFC8}"/>
    <cellStyle name="60% - Accent3 7" xfId="2479" xr:uid="{2C9EE712-961E-48E6-AA9E-EE28A3C08B6A}"/>
    <cellStyle name="60% - Accent3 8" xfId="2480" xr:uid="{626FA99A-D3B0-4939-98DC-38C1D4FF6BA7}"/>
    <cellStyle name="60% - Accent3 9" xfId="2481" xr:uid="{16175416-18E5-4C87-8875-5DAC8EBE273A}"/>
    <cellStyle name="60% - Accent4 10" xfId="2482" xr:uid="{358094D2-437B-4C9B-9CF9-5F1B618074A9}"/>
    <cellStyle name="60% - Accent4 11" xfId="2483" xr:uid="{8B98A7D6-2040-475C-8750-AAEEBD4C5991}"/>
    <cellStyle name="60% - Accent4 12" xfId="2484" xr:uid="{7C3D46E2-AD66-45BA-9F88-9235413D23B6}"/>
    <cellStyle name="60% - Accent4 13" xfId="2485" xr:uid="{73E97232-7846-448C-AF39-60B4E113D90B}"/>
    <cellStyle name="60% - Accent4 14" xfId="2486" xr:uid="{5975C545-A5F2-4B6A-85C8-7604185B04C7}"/>
    <cellStyle name="60% - Accent4 15" xfId="2487" xr:uid="{EF975528-2A32-4283-9DC9-921B7D915DEA}"/>
    <cellStyle name="60% - Accent4 16" xfId="2488" xr:uid="{43A43DFD-1AC7-4E61-9127-6F4844ABB67C}"/>
    <cellStyle name="60% - Accent4 17" xfId="2489" xr:uid="{78D83055-0DE3-45E2-9C0E-A1601AE1EA20}"/>
    <cellStyle name="60% - Accent4 18" xfId="2490" xr:uid="{1DC74BC6-04AC-4F5F-B235-2B6EEC600E51}"/>
    <cellStyle name="60% - Accent4 19" xfId="2491" xr:uid="{96B9AB8E-81A4-4650-937D-DD7978DB1F56}"/>
    <cellStyle name="60% - Accent4 2" xfId="48" xr:uid="{55C2D84D-F01D-47C4-B757-F101C62ABB6C}"/>
    <cellStyle name="60% - Accent4 2 10" xfId="344" xr:uid="{57B3CFF3-91B7-44D8-ABAB-5309B82D4DD5}"/>
    <cellStyle name="60% - Accent4 2 11" xfId="2493" xr:uid="{1FFF8789-50C4-42CF-B27D-C510347960CF}"/>
    <cellStyle name="60% - Accent4 2 12" xfId="2492" xr:uid="{DE4EA4A9-69D5-4BC5-8FB7-C012D058F5BA}"/>
    <cellStyle name="60% - Accent4 2 2" xfId="345" xr:uid="{A3B50DD7-C132-45E9-A4E3-2BC8430D4448}"/>
    <cellStyle name="60% - Accent4 2 3" xfId="346" xr:uid="{7B78BE88-F439-4624-B6BA-B2B058BBE6E7}"/>
    <cellStyle name="60% - Accent4 2 4" xfId="347" xr:uid="{99C42103-4A2B-4DE5-9B39-BF71705BB43F}"/>
    <cellStyle name="60% - Accent4 2 5" xfId="348" xr:uid="{D601BA99-B7B5-450A-AFE9-0AC8F1A8CF0C}"/>
    <cellStyle name="60% - Accent4 2 6" xfId="349" xr:uid="{17EF4FA4-FE17-43D3-85C4-17779024CFA4}"/>
    <cellStyle name="60% - Accent4 2 7" xfId="350" xr:uid="{61548190-8615-4760-B9F7-49D43543D54C}"/>
    <cellStyle name="60% - Accent4 2 8" xfId="351" xr:uid="{625642E4-D8EC-43F4-A71C-A0E2411FDE40}"/>
    <cellStyle name="60% - Accent4 2 9" xfId="352" xr:uid="{D77B62DE-0517-47DC-94AC-D1C612F19147}"/>
    <cellStyle name="60% - Accent4 20" xfId="2494" xr:uid="{4A467F71-314A-4A5D-8925-7B2A7B23988A}"/>
    <cellStyle name="60% - Accent4 21" xfId="2495" xr:uid="{FFC27FB0-FF64-4AB5-AB60-806FA7969D2A}"/>
    <cellStyle name="60% - Accent4 22" xfId="2496" xr:uid="{8B95A6AB-B8CF-43EB-9487-86A6E3591C6B}"/>
    <cellStyle name="60% - Accent4 23" xfId="2497" xr:uid="{9E6A3278-2651-4309-9C88-FB9E7D8A064E}"/>
    <cellStyle name="60% - Accent4 24" xfId="2498" xr:uid="{FACF3547-1453-4400-AE22-F2569FF730F1}"/>
    <cellStyle name="60% - Accent4 25" xfId="2499" xr:uid="{084B5B63-4843-478A-9E29-2D9EC0638B32}"/>
    <cellStyle name="60% - Accent4 26" xfId="2500" xr:uid="{E98499C8-E6CA-4C86-917B-EC231569AD57}"/>
    <cellStyle name="60% - Accent4 27" xfId="2501" xr:uid="{A52382A1-49B5-43B4-98BF-F91E3B3073D5}"/>
    <cellStyle name="60% - Accent4 28" xfId="2502" xr:uid="{BDA2B1F5-43A4-4D23-96FA-A8C4574CE07E}"/>
    <cellStyle name="60% - Accent4 29" xfId="2503" xr:uid="{A77172A7-4BE8-488D-8EE6-5A03DAFD1641}"/>
    <cellStyle name="60% - Accent4 3" xfId="353" xr:uid="{90CE10C9-556B-4A6A-B30A-19849B2D7250}"/>
    <cellStyle name="60% - Accent4 3 2" xfId="2505" xr:uid="{A80AAF19-E878-46E8-970B-2FB28866B1D2}"/>
    <cellStyle name="60% - Accent4 3 2 2" xfId="2506" xr:uid="{F1C09410-68EE-44D9-A6E0-F1FBABF3FD43}"/>
    <cellStyle name="60% - Accent4 3 2 2 2" xfId="2507" xr:uid="{362E83EA-39D4-4528-8AD7-71B79D1E1894}"/>
    <cellStyle name="60% - Accent4 3 3" xfId="2508" xr:uid="{40F33152-4CD7-4D0B-8B35-C72C405B692F}"/>
    <cellStyle name="60% - Accent4 3 4" xfId="2504" xr:uid="{4E137E4F-362D-4AD8-9BE5-E30AFE90CF6D}"/>
    <cellStyle name="60% - Accent4 30" xfId="2509" xr:uid="{698CC330-32D3-4A3E-9010-E0FAFC65A252}"/>
    <cellStyle name="60% - Accent4 31" xfId="2510" xr:uid="{50000B14-6B46-4571-B8E4-DE8E7C3CE11A}"/>
    <cellStyle name="60% - Accent4 32" xfId="2511" xr:uid="{07477B4E-8D6C-4EA9-8415-BE41F0BC7A1D}"/>
    <cellStyle name="60% - Accent4 33" xfId="2512" xr:uid="{D1A350F0-BEEB-440E-9372-14E2E5A40715}"/>
    <cellStyle name="60% - Accent4 34" xfId="2513" xr:uid="{E37E111C-EFE1-4D6A-80A0-B04C6F3791FC}"/>
    <cellStyle name="60% - Accent4 35" xfId="2514" xr:uid="{2C164365-8944-4554-8900-B7642E39BEE8}"/>
    <cellStyle name="60% - Accent4 36" xfId="2515" xr:uid="{62840DC7-068E-4D40-9952-58C38A931806}"/>
    <cellStyle name="60% - Accent4 37" xfId="2516" xr:uid="{F2A1648E-FC88-4105-B7C3-306F634EDB3B}"/>
    <cellStyle name="60% - Accent4 38" xfId="2517" xr:uid="{41ADD449-1544-4C34-B830-C241BCD798A7}"/>
    <cellStyle name="60% - Accent4 39" xfId="2518" xr:uid="{F11B6A24-E7C1-4891-9EF5-9684CD4A9CA8}"/>
    <cellStyle name="60% - Accent4 4" xfId="2519" xr:uid="{3A4FE12C-B60E-48ED-BAF1-73BB07F35FEC}"/>
    <cellStyle name="60% - Accent4 4 2" xfId="2520" xr:uid="{A8285B54-72F5-476D-9B05-30D3DBD09522}"/>
    <cellStyle name="60% - Accent4 40" xfId="2521" xr:uid="{B84A3167-EAE3-48F0-A3CB-661A64839CD1}"/>
    <cellStyle name="60% - Accent4 41" xfId="2522" xr:uid="{324ECDB0-B7C5-43CA-8336-E112191C188D}"/>
    <cellStyle name="60% - Accent4 42" xfId="2523" xr:uid="{4AB67E06-C4B9-4480-9863-4AA7EAEB063B}"/>
    <cellStyle name="60% - Accent4 43" xfId="2524" xr:uid="{959C20A5-95DB-4D34-B80B-59FD6D637B20}"/>
    <cellStyle name="60% - Accent4 44" xfId="2525" xr:uid="{17F7DE16-72C8-43AB-B337-44D725A646CD}"/>
    <cellStyle name="60% - Accent4 5" xfId="2526" xr:uid="{C712D7A7-3E7A-42E6-80C7-C7B3B4088C86}"/>
    <cellStyle name="60% - Accent4 5 2" xfId="2527" xr:uid="{0324021D-DE48-48A7-8732-C191BE984441}"/>
    <cellStyle name="60% - Accent4 6" xfId="2528" xr:uid="{E389F249-BA3D-4EE7-B28A-A679BBAC84EA}"/>
    <cellStyle name="60% - Accent4 6 2" xfId="2529" xr:uid="{B77BEC1A-D17F-45AF-82D3-A03FDF356BC5}"/>
    <cellStyle name="60% - Accent4 7" xfId="2530" xr:uid="{41C593EE-CA72-4EE5-9DE1-3D1355C44271}"/>
    <cellStyle name="60% - Accent4 8" xfId="2531" xr:uid="{249AB856-5DCD-40FF-82A3-56B1491FF7AA}"/>
    <cellStyle name="60% - Accent4 9" xfId="2532" xr:uid="{E1784280-8AFD-48B5-A8EE-2BCE582D27CD}"/>
    <cellStyle name="60% - Accent5 10" xfId="2533" xr:uid="{3D5971B9-E390-4F35-B877-1B36B297D701}"/>
    <cellStyle name="60% - Accent5 11" xfId="2534" xr:uid="{AA7A1948-ACFF-4600-9B77-378F89F03A2B}"/>
    <cellStyle name="60% - Accent5 12" xfId="2535" xr:uid="{1C010E8A-555F-4634-8C24-345A57802CC7}"/>
    <cellStyle name="60% - Accent5 13" xfId="2536" xr:uid="{A25814C7-3995-47EC-BB31-7EEB98462C59}"/>
    <cellStyle name="60% - Accent5 14" xfId="2537" xr:uid="{AD183AC6-DD78-460F-BB0B-46991E506B5A}"/>
    <cellStyle name="60% - Accent5 15" xfId="2538" xr:uid="{F5D7E3B2-C9B7-4356-83F2-1DF4E1A0CF86}"/>
    <cellStyle name="60% - Accent5 16" xfId="2539" xr:uid="{3E5AA201-32AE-44AA-BA9A-E9A230084ECB}"/>
    <cellStyle name="60% - Accent5 17" xfId="2540" xr:uid="{0849B122-EC3B-401E-B953-4B7654EE5B72}"/>
    <cellStyle name="60% - Accent5 18" xfId="2541" xr:uid="{8787A129-4C05-4A53-A51F-B344315CD574}"/>
    <cellStyle name="60% - Accent5 19" xfId="2542" xr:uid="{52C9869E-AAB4-4A1C-B2DF-CA06C2DE9A5A}"/>
    <cellStyle name="60% - Accent5 2" xfId="52" xr:uid="{3B37FDD9-ECED-4A08-B184-AB86F511C9E3}"/>
    <cellStyle name="60% - Accent5 2 10" xfId="354" xr:uid="{8235CE9E-B1F7-4098-941F-D38FD4EA75B3}"/>
    <cellStyle name="60% - Accent5 2 11" xfId="2544" xr:uid="{2120878E-5664-4EFE-AC2A-0785CAFFD3E2}"/>
    <cellStyle name="60% - Accent5 2 12" xfId="2543" xr:uid="{49774D88-21DF-456C-924B-1B5B96D17CD2}"/>
    <cellStyle name="60% - Accent5 2 2" xfId="355" xr:uid="{F36588D8-AA51-4C79-B1CD-1CE21E9F7CF9}"/>
    <cellStyle name="60% - Accent5 2 3" xfId="356" xr:uid="{9DDBEC5D-0F6A-48B9-ADEC-C3373F874609}"/>
    <cellStyle name="60% - Accent5 2 4" xfId="357" xr:uid="{A0A22FB0-9C96-4350-887E-900EB0015D40}"/>
    <cellStyle name="60% - Accent5 2 5" xfId="358" xr:uid="{708ADA3B-08DB-4219-ADFA-A169F060DCEE}"/>
    <cellStyle name="60% - Accent5 2 6" xfId="359" xr:uid="{B02AE66E-8A33-4D7B-89B4-31C012908E6C}"/>
    <cellStyle name="60% - Accent5 2 7" xfId="360" xr:uid="{E1CE3802-5B82-4F4B-A154-239EC28FC8EF}"/>
    <cellStyle name="60% - Accent5 2 8" xfId="361" xr:uid="{DFCAC1E8-97BC-40A3-A718-17876CDB0FAD}"/>
    <cellStyle name="60% - Accent5 2 9" xfId="362" xr:uid="{F48DA385-B31D-4832-8B79-1733E8E833F6}"/>
    <cellStyle name="60% - Accent5 20" xfId="2545" xr:uid="{318E624B-DBFD-46BF-BCBC-F6D3DCA61E6E}"/>
    <cellStyle name="60% - Accent5 21" xfId="2546" xr:uid="{3F789A57-321B-4992-B02E-39AA801D6199}"/>
    <cellStyle name="60% - Accent5 22" xfId="2547" xr:uid="{6A05C20C-31A9-46B0-923F-B5D42143402E}"/>
    <cellStyle name="60% - Accent5 23" xfId="2548" xr:uid="{D0ED696C-8631-4761-8D01-227F724AD137}"/>
    <cellStyle name="60% - Accent5 24" xfId="2549" xr:uid="{4CF6D78F-A2DA-4310-BFB0-381E414CCCAF}"/>
    <cellStyle name="60% - Accent5 25" xfId="2550" xr:uid="{2DC56613-5027-4A8E-96D1-2B931E1F42A8}"/>
    <cellStyle name="60% - Accent5 26" xfId="2551" xr:uid="{737F16B5-4FDE-42B7-B6A4-98974F26731C}"/>
    <cellStyle name="60% - Accent5 27" xfId="2552" xr:uid="{1AF1AAF2-D6EF-43F4-B8E0-18399D2AA59B}"/>
    <cellStyle name="60% - Accent5 28" xfId="2553" xr:uid="{20744BB7-B058-464D-B78C-28DE33F81F84}"/>
    <cellStyle name="60% - Accent5 29" xfId="2554" xr:uid="{A13C7790-F894-4D35-9F42-24B61CFD1A29}"/>
    <cellStyle name="60% - Accent5 3" xfId="363" xr:uid="{62577B1D-FA8D-4487-B5D1-D3165EE70361}"/>
    <cellStyle name="60% - Accent5 3 2" xfId="2556" xr:uid="{33A35A27-F372-4380-88C4-FD96D090C853}"/>
    <cellStyle name="60% - Accent5 3 2 2" xfId="2557" xr:uid="{0C607237-B28A-493A-A45D-47ACCCB36D90}"/>
    <cellStyle name="60% - Accent5 3 2 2 2" xfId="2558" xr:uid="{664307E9-BF8C-4612-A78E-1EC309592605}"/>
    <cellStyle name="60% - Accent5 3 3" xfId="2559" xr:uid="{5D611994-4DD7-4BC2-B6FC-C6962420EFC9}"/>
    <cellStyle name="60% - Accent5 3 4" xfId="2555" xr:uid="{95F528BA-37F0-4757-8618-0CFFA81C0EBD}"/>
    <cellStyle name="60% - Accent5 30" xfId="2560" xr:uid="{5D2B3CE5-EBDC-4B21-A74D-7C1F0A26EC1A}"/>
    <cellStyle name="60% - Accent5 31" xfId="2561" xr:uid="{DE4E6BEF-701B-4713-9E81-BDAB70C2033A}"/>
    <cellStyle name="60% - Accent5 32" xfId="2562" xr:uid="{E64C2D2D-37CC-4887-B3FE-5D7A5EA6F1B8}"/>
    <cellStyle name="60% - Accent5 33" xfId="2563" xr:uid="{881F7D4D-8C6A-46AD-81D1-6E2EA823CF05}"/>
    <cellStyle name="60% - Accent5 34" xfId="2564" xr:uid="{AAE426DD-2BA8-4342-9AA4-B88CF861AD9A}"/>
    <cellStyle name="60% - Accent5 35" xfId="2565" xr:uid="{983C6F3B-BA41-453B-B43C-0E44F4927CC1}"/>
    <cellStyle name="60% - Accent5 36" xfId="2566" xr:uid="{EFF97E46-0720-4120-89DD-068E4F3CCCD6}"/>
    <cellStyle name="60% - Accent5 37" xfId="2567" xr:uid="{779B8AE9-A8F4-44D5-ADD0-B5A5F0A682B9}"/>
    <cellStyle name="60% - Accent5 38" xfId="2568" xr:uid="{4FDF5AD8-096D-477B-8279-19A3226A09D7}"/>
    <cellStyle name="60% - Accent5 39" xfId="2569" xr:uid="{C4389560-0C00-4179-9DCE-47072F44F986}"/>
    <cellStyle name="60% - Accent5 4" xfId="2570" xr:uid="{7722EE31-43A7-463D-96C9-732B963FC03D}"/>
    <cellStyle name="60% - Accent5 4 2" xfId="2571" xr:uid="{4639C3E1-9B68-43C0-A3B6-02A2B13E58E6}"/>
    <cellStyle name="60% - Accent5 40" xfId="2572" xr:uid="{BA41211A-C37A-4070-BF3E-F51005A9A75B}"/>
    <cellStyle name="60% - Accent5 41" xfId="2573" xr:uid="{CBA7144B-03DD-40FE-80E5-BECC4A2FDCDD}"/>
    <cellStyle name="60% - Accent5 42" xfId="2574" xr:uid="{624E5575-2941-428C-B4CF-0A0F5808D88D}"/>
    <cellStyle name="60% - Accent5 43" xfId="2575" xr:uid="{B129795C-552F-403E-ACC0-DE2FEC0DD392}"/>
    <cellStyle name="60% - Accent5 44" xfId="2576" xr:uid="{D75C11D4-4EEF-4BCF-AE12-93DCFFE85576}"/>
    <cellStyle name="60% - Accent5 5" xfId="2577" xr:uid="{EEFC69A9-0AF6-4CCA-8FB3-07C1A8335176}"/>
    <cellStyle name="60% - Accent5 5 2" xfId="2578" xr:uid="{70101158-30BF-47E6-9602-B1F0DDE4643D}"/>
    <cellStyle name="60% - Accent5 6" xfId="2579" xr:uid="{E90B2F74-2A51-412B-9A62-4EAF49CCB34E}"/>
    <cellStyle name="60% - Accent5 6 2" xfId="2580" xr:uid="{AA280F03-92FB-4400-B0F7-0963EDEF36C9}"/>
    <cellStyle name="60% - Accent5 7" xfId="2581" xr:uid="{91BDB482-999A-4F79-BC76-85A1450E1F8E}"/>
    <cellStyle name="60% - Accent5 8" xfId="2582" xr:uid="{892E14FE-DC2A-427B-8080-EC304B51C70D}"/>
    <cellStyle name="60% - Accent5 9" xfId="2583" xr:uid="{C17770B7-43B2-435F-8A1E-CF1C2F2DBA6E}"/>
    <cellStyle name="60% - Accent6 10" xfId="2584" xr:uid="{30454E18-DEB7-4746-8FAB-DD8E91A1CEAE}"/>
    <cellStyle name="60% - Accent6 11" xfId="2585" xr:uid="{9526234E-D58E-432F-A0CE-32870753FA64}"/>
    <cellStyle name="60% - Accent6 12" xfId="2586" xr:uid="{18F84F44-FB2A-40A7-A011-9063AC2A4F7F}"/>
    <cellStyle name="60% - Accent6 13" xfId="2587" xr:uid="{99FC5AD4-7C33-4C1F-94C8-5A3F12F60848}"/>
    <cellStyle name="60% - Accent6 14" xfId="2588" xr:uid="{B2512251-5F00-4234-A187-2335B938DD38}"/>
    <cellStyle name="60% - Accent6 15" xfId="2589" xr:uid="{7D27F4BC-09DF-43BD-8303-13F4DE61CB2F}"/>
    <cellStyle name="60% - Accent6 16" xfId="2590" xr:uid="{165866D2-0C06-4848-930A-7DCA02BF7E1A}"/>
    <cellStyle name="60% - Accent6 17" xfId="2591" xr:uid="{A3515288-28F2-4272-A791-1BDC459B33E4}"/>
    <cellStyle name="60% - Accent6 18" xfId="2592" xr:uid="{D817C15F-6489-4238-A6D9-79022B3C3B89}"/>
    <cellStyle name="60% - Accent6 19" xfId="2593" xr:uid="{7145FF54-978F-49F7-9066-81BE622F52FB}"/>
    <cellStyle name="60% - Accent6 2" xfId="56" xr:uid="{23D22D75-ED54-4160-88FD-25A0B3D9C46D}"/>
    <cellStyle name="60% - Accent6 2 10" xfId="364" xr:uid="{8A7CAEDE-34DF-415F-B19D-3881829E57EA}"/>
    <cellStyle name="60% - Accent6 2 11" xfId="2595" xr:uid="{014D69CE-6DAB-4D4D-9477-937C3F2E8800}"/>
    <cellStyle name="60% - Accent6 2 12" xfId="2594" xr:uid="{C24EC897-FE03-4AC7-9D83-E3CD2A9ED491}"/>
    <cellStyle name="60% - Accent6 2 2" xfId="365" xr:uid="{FDD3B1B3-1940-4F96-B6E0-F50728A8B048}"/>
    <cellStyle name="60% - Accent6 2 3" xfId="366" xr:uid="{2A5BC499-0E09-440B-966E-5A8415E2B07F}"/>
    <cellStyle name="60% - Accent6 2 4" xfId="367" xr:uid="{37732792-77A9-4BED-8730-180BA08D1148}"/>
    <cellStyle name="60% - Accent6 2 5" xfId="368" xr:uid="{043DD828-91E6-48DF-8D32-13F631D6FCC5}"/>
    <cellStyle name="60% - Accent6 2 6" xfId="369" xr:uid="{B426C987-8D2B-4E3A-A7D5-F8482277505C}"/>
    <cellStyle name="60% - Accent6 2 7" xfId="370" xr:uid="{8A4855CD-DA3C-4819-B04B-7FE238B087CF}"/>
    <cellStyle name="60% - Accent6 2 8" xfId="371" xr:uid="{BF61B168-DFCC-43D9-A99C-D23BE0F256B3}"/>
    <cellStyle name="60% - Accent6 2 9" xfId="372" xr:uid="{B4EE4018-1BF3-43BD-865A-002BFC39CA5C}"/>
    <cellStyle name="60% - Accent6 20" xfId="2596" xr:uid="{D57BFC77-2534-4482-9352-1D7C9CA504B4}"/>
    <cellStyle name="60% - Accent6 21" xfId="2597" xr:uid="{AC0732A9-D213-4C9F-BD16-AEDD99811BDE}"/>
    <cellStyle name="60% - Accent6 22" xfId="2598" xr:uid="{1CC47AD1-10AE-47DF-B23F-7FDC484BA2BA}"/>
    <cellStyle name="60% - Accent6 23" xfId="2599" xr:uid="{747B69ED-A4C4-4E40-97BA-B120A5CCFBCA}"/>
    <cellStyle name="60% - Accent6 24" xfId="2600" xr:uid="{5B50B306-E6DC-4264-9B4F-06F04385FFC0}"/>
    <cellStyle name="60% - Accent6 25" xfId="2601" xr:uid="{C9CC36C4-345D-4E4B-8D66-189AFB18B68B}"/>
    <cellStyle name="60% - Accent6 26" xfId="2602" xr:uid="{DBE3FD5B-3DC9-40C3-A8D9-2B041865AF2F}"/>
    <cellStyle name="60% - Accent6 27" xfId="2603" xr:uid="{7B82D33D-329D-4639-AA56-D42549CAC7A3}"/>
    <cellStyle name="60% - Accent6 28" xfId="2604" xr:uid="{59CB11D6-3562-42DC-83E7-BE9945BD5CBD}"/>
    <cellStyle name="60% - Accent6 29" xfId="2605" xr:uid="{3749E365-DEEE-4686-8171-713AF72E79DA}"/>
    <cellStyle name="60% - Accent6 3" xfId="373" xr:uid="{F93A5385-6C65-488B-BCB6-6C50CF16FD48}"/>
    <cellStyle name="60% - Accent6 3 2" xfId="2607" xr:uid="{CFD417BA-EB81-40FD-9DFC-AECAD368110C}"/>
    <cellStyle name="60% - Accent6 3 2 2" xfId="2608" xr:uid="{571A3405-EE53-467F-99A5-DCAA7B490E8E}"/>
    <cellStyle name="60% - Accent6 3 2 2 2" xfId="2609" xr:uid="{90F2B0A1-5884-46A9-8FC8-A51873D07E75}"/>
    <cellStyle name="60% - Accent6 3 3" xfId="2610" xr:uid="{38CE58CD-28B1-4706-8689-25A5022BEFE4}"/>
    <cellStyle name="60% - Accent6 3 4" xfId="2606" xr:uid="{E110E81E-530C-4E62-AA04-98F55518E3CE}"/>
    <cellStyle name="60% - Accent6 30" xfId="2611" xr:uid="{2A17B855-AB48-475A-B0EA-C4DAC7BF4EE0}"/>
    <cellStyle name="60% - Accent6 31" xfId="2612" xr:uid="{72D88991-CA6B-40BC-B7A1-4B874F7C4098}"/>
    <cellStyle name="60% - Accent6 32" xfId="2613" xr:uid="{1DC9F44F-DB05-4654-8774-41ADF711CAD2}"/>
    <cellStyle name="60% - Accent6 33" xfId="2614" xr:uid="{A91D6F3A-53A5-4B96-982C-6CDE1C86C69C}"/>
    <cellStyle name="60% - Accent6 34" xfId="2615" xr:uid="{46C14645-6A3F-4C18-8CFA-CD40C093B241}"/>
    <cellStyle name="60% - Accent6 35" xfId="2616" xr:uid="{BF236711-591A-4757-A2C7-C2B88C3D33BC}"/>
    <cellStyle name="60% - Accent6 36" xfId="2617" xr:uid="{8D2D0A0C-282B-4E2C-B720-13060D267742}"/>
    <cellStyle name="60% - Accent6 37" xfId="2618" xr:uid="{1784AD56-75A1-4332-AF96-86D9470CF6EB}"/>
    <cellStyle name="60% - Accent6 38" xfId="2619" xr:uid="{37341A80-E4EF-4278-92B7-0A4084A345CD}"/>
    <cellStyle name="60% - Accent6 39" xfId="2620" xr:uid="{0D02ADDA-A0C0-4658-8F55-22EA12C85409}"/>
    <cellStyle name="60% - Accent6 4" xfId="2621" xr:uid="{09625435-49FE-423B-8E29-A4674ACAA70F}"/>
    <cellStyle name="60% - Accent6 4 2" xfId="2622" xr:uid="{322A5E9F-CA47-46E9-BCEB-9337003F263C}"/>
    <cellStyle name="60% - Accent6 40" xfId="2623" xr:uid="{BAB3291B-6E47-488F-9F77-29CEBD9C2587}"/>
    <cellStyle name="60% - Accent6 41" xfId="2624" xr:uid="{9FDB5065-7433-4805-8CB7-B6DCDBEF7747}"/>
    <cellStyle name="60% - Accent6 42" xfId="2625" xr:uid="{E264F5EA-6E6C-4F92-8346-4E23C523D9A9}"/>
    <cellStyle name="60% - Accent6 43" xfId="2626" xr:uid="{550475E1-BF0A-492B-9D20-EFED745EBB0C}"/>
    <cellStyle name="60% - Accent6 44" xfId="2627" xr:uid="{6CA5C82A-93B1-44A5-BFDB-6E6094F78552}"/>
    <cellStyle name="60% - Accent6 5" xfId="2628" xr:uid="{EDC842E5-862D-416C-862E-B1148BC8E644}"/>
    <cellStyle name="60% - Accent6 5 2" xfId="2629" xr:uid="{26DA4A5A-0202-4387-8E5C-128ACBD26D9A}"/>
    <cellStyle name="60% - Accent6 6" xfId="2630" xr:uid="{BA457C54-0EF3-48DD-98C6-9F0ABCEA1E41}"/>
    <cellStyle name="60% - Accent6 6 2" xfId="2631" xr:uid="{C9B3074B-203A-47A1-BFD9-0F934E9EEF5E}"/>
    <cellStyle name="60% - Accent6 7" xfId="2632" xr:uid="{A87450C8-42F0-48A3-9B21-D82A925DAB90}"/>
    <cellStyle name="60% - Accent6 8" xfId="2633" xr:uid="{740A2DAE-6A54-4719-BA7E-5CF6A5963890}"/>
    <cellStyle name="60% - Accent6 9" xfId="2634" xr:uid="{25913D06-D174-495A-AC6C-33BD2B515671}"/>
    <cellStyle name="60% - Akzent1" xfId="2635" xr:uid="{6AC8B3AC-CCED-4913-B72D-768AC87E69B8}"/>
    <cellStyle name="60% - Akzent2" xfId="2636" xr:uid="{3DCB3B3F-C738-41BF-B686-85D94302803E}"/>
    <cellStyle name="60% - Akzent3" xfId="2637" xr:uid="{3729978F-3AC3-40CF-AFB3-1C34D5BA6034}"/>
    <cellStyle name="60% - Akzent4" xfId="2638" xr:uid="{A63FC97F-04CF-4D88-A4FA-FF6B67C3F4CF}"/>
    <cellStyle name="60% - Akzent5" xfId="2639" xr:uid="{8994EDF9-F35F-4839-9F0B-C2061D503F99}"/>
    <cellStyle name="60% - Akzent6" xfId="2640" xr:uid="{5AC6C296-6354-40FD-B4BD-E64225A4904D}"/>
    <cellStyle name="60% - Cor4 2" xfId="2641" xr:uid="{51E9555E-9BCF-4BB8-864C-A236DD65A01B}"/>
    <cellStyle name="Accent1 10" xfId="2642" xr:uid="{D14A0D85-4E25-4BD3-AB6D-017527979DD1}"/>
    <cellStyle name="Accent1 11" xfId="2643" xr:uid="{4F0885D4-D9D4-4E6E-8AD6-407AE249B377}"/>
    <cellStyle name="Accent1 12" xfId="2644" xr:uid="{C9FBB06B-56B6-411C-B91F-B781D2FB6511}"/>
    <cellStyle name="Accent1 13" xfId="2645" xr:uid="{A52B3EB1-DD8E-4DD7-9F38-C60F8EFD56FC}"/>
    <cellStyle name="Accent1 14" xfId="2646" xr:uid="{B079A65F-B8AE-4533-8381-385726508C36}"/>
    <cellStyle name="Accent1 15" xfId="62" xr:uid="{857BE6EE-E2F6-4302-A37F-DD7A8AD74899}"/>
    <cellStyle name="Accent1 16" xfId="63" xr:uid="{CD044345-7523-4133-AE0D-D72CD0CEB952}"/>
    <cellStyle name="Accent1 17" xfId="3007" xr:uid="{1E5E0647-FBD8-4AA3-A506-AD710DA86057}"/>
    <cellStyle name="Accent1 18" xfId="2647" xr:uid="{3B461B5A-3521-4FE3-8EF6-6B434E0D6E3B}"/>
    <cellStyle name="Accent1 19" xfId="2648" xr:uid="{097E186D-E27C-4BA5-A924-5A1FA01A0134}"/>
    <cellStyle name="Accent1 2" xfId="2649" xr:uid="{6BCD4C9E-361D-4D6E-9D52-DF13C32757C7}"/>
    <cellStyle name="Accent1 2 10" xfId="374" xr:uid="{DD452356-918E-4E74-94E6-040C744EB9C5}"/>
    <cellStyle name="Accent1 2 11" xfId="2650" xr:uid="{BB6C999A-C30E-49A7-9F1A-B5D60A4E8A2E}"/>
    <cellStyle name="Accent1 2 2" xfId="375" xr:uid="{D3F711C6-677A-4A9A-8932-9D1E70DD8AC3}"/>
    <cellStyle name="Accent1 2 3" xfId="376" xr:uid="{AC5E257D-DF15-4121-9268-67F28B51D66A}"/>
    <cellStyle name="Accent1 2 4" xfId="377" xr:uid="{BA239C70-87CB-43F4-AEF4-BA818E8E3927}"/>
    <cellStyle name="Accent1 2 5" xfId="378" xr:uid="{497DF1E2-7C89-4FDE-9C34-1F1F479A4F35}"/>
    <cellStyle name="Accent1 2 6" xfId="379" xr:uid="{A4F7CDEE-E293-41C0-9C1C-3AE062D8D90D}"/>
    <cellStyle name="Accent1 2 7" xfId="380" xr:uid="{8BE179EC-BE23-4DED-B197-1D44B3E1A9A6}"/>
    <cellStyle name="Accent1 2 8" xfId="381" xr:uid="{8E8747E7-5A43-493B-ACE2-8CF6246F21BA}"/>
    <cellStyle name="Accent1 2 9" xfId="382" xr:uid="{EFAD3A1A-779B-4B0A-9C93-388640C4208A}"/>
    <cellStyle name="Accent1 20" xfId="2651" xr:uid="{F15C1046-7CEB-4B1F-944C-F62CC505DCF8}"/>
    <cellStyle name="Accent1 21" xfId="2652" xr:uid="{029A2E3E-36E4-4EBA-BADC-88189B6BE30F}"/>
    <cellStyle name="Accent1 22" xfId="2653" xr:uid="{ADF849BA-3868-4E58-ADB1-F264E647C755}"/>
    <cellStyle name="Accent1 23" xfId="2654" xr:uid="{69A30D48-9DD7-4C3E-9C62-73B4F8FF6262}"/>
    <cellStyle name="Accent1 24" xfId="2655" xr:uid="{D502F511-49E5-4A19-AD0A-4A8102E967DD}"/>
    <cellStyle name="Accent1 25" xfId="2656" xr:uid="{C0E7DEBE-FCCA-49EA-AFE3-6F3F9353FCA0}"/>
    <cellStyle name="Accent1 26" xfId="2657" xr:uid="{6278804D-75AE-4FA7-81F9-3915B07A0CDE}"/>
    <cellStyle name="Accent1 27" xfId="2658" xr:uid="{8D1F630C-D766-42FB-84FA-873889E23AE6}"/>
    <cellStyle name="Accent1 28" xfId="2659" xr:uid="{8A88B4D6-A61E-41A5-85AE-12FA8D029A2C}"/>
    <cellStyle name="Accent1 29" xfId="2660" xr:uid="{CB8A20C2-C5B3-41C0-AFC7-A4CB4A318711}"/>
    <cellStyle name="Accent1 3" xfId="383" xr:uid="{6C2EEB0D-B167-4A34-B5EE-52A0D5C68674}"/>
    <cellStyle name="Accent1 3 2" xfId="2662" xr:uid="{D93F85A5-91B1-4EDD-907F-11C0852F526F}"/>
    <cellStyle name="Accent1 3 2 2" xfId="2663" xr:uid="{EEA1EA38-10A7-4DA6-9C6C-0C3BFA96FBD3}"/>
    <cellStyle name="Accent1 3 2 2 2" xfId="2664" xr:uid="{861263C5-561B-43C2-9587-42508424E461}"/>
    <cellStyle name="Accent1 3 3" xfId="2665" xr:uid="{B1C60247-D44F-4BD9-A07B-BA840B8BD6E9}"/>
    <cellStyle name="Accent1 3 4" xfId="2661" xr:uid="{45510037-387D-4EED-BE5D-E232316AB49B}"/>
    <cellStyle name="Accent1 30" xfId="2666" xr:uid="{EA50F69C-66D9-4B46-8DFA-26F7D2265606}"/>
    <cellStyle name="Accent1 31" xfId="2667" xr:uid="{C17C2DFA-F0AA-42CB-AF6B-0F4561EE0E8D}"/>
    <cellStyle name="Accent1 32" xfId="2668" xr:uid="{1F7AFCEB-5FBE-422E-BD88-36DDA56EF48C}"/>
    <cellStyle name="Accent1 33" xfId="66" xr:uid="{D7FDAD7F-00E3-49C0-B65A-A5B97911518A}"/>
    <cellStyle name="Accent1 34" xfId="2669" xr:uid="{B33A941D-6C80-4B05-BB10-2243F42EE5B5}"/>
    <cellStyle name="Accent1 35" xfId="2670" xr:uid="{0F932F8E-F838-4975-908B-526A13D352D1}"/>
    <cellStyle name="Accent1 36" xfId="2671" xr:uid="{10C1B6F0-7621-403E-B899-469B94A62322}"/>
    <cellStyle name="Accent1 37" xfId="2672" xr:uid="{E2E89EB4-35E5-4453-BB97-E6DA4FA029F2}"/>
    <cellStyle name="Accent1 38" xfId="2673" xr:uid="{96B71B43-ACEE-4464-B459-E119E3B609C0}"/>
    <cellStyle name="Accent1 39" xfId="2674" xr:uid="{22F41B82-AD67-44AD-8595-0EB2847AEEB4}"/>
    <cellStyle name="Accent1 4" xfId="2675" xr:uid="{291C9F06-47AF-4EA3-B24E-DB6A279B7747}"/>
    <cellStyle name="Accent1 4 2" xfId="2676" xr:uid="{C1F20F6E-AA5C-4ED8-9EE3-7B59765902A8}"/>
    <cellStyle name="Accent1 40" xfId="2677" xr:uid="{288FC594-C4E3-42C4-85AE-22624FD57B4A}"/>
    <cellStyle name="Accent1 41" xfId="2678" xr:uid="{69603A2D-068D-4ACE-A65E-E3AA4CEAEDDE}"/>
    <cellStyle name="Accent1 42" xfId="2679" xr:uid="{3C9D9D03-DE35-41A5-B800-287FF073AE5C}"/>
    <cellStyle name="Accent1 43" xfId="2680" xr:uid="{FE27ACEB-DBFC-4D8E-B051-DC942FEB7BA0}"/>
    <cellStyle name="Accent1 44" xfId="2681" xr:uid="{50C951ED-0506-49BE-BFE2-DFACC5A2CF1F}"/>
    <cellStyle name="Accent1 5" xfId="2682" xr:uid="{C2CBD3FD-7D73-4391-BD08-218E5B510E93}"/>
    <cellStyle name="Accent1 5 2" xfId="2683" xr:uid="{2CE19C7B-2547-4BD1-8FCD-57A0285FE3FE}"/>
    <cellStyle name="Accent1 6" xfId="2684" xr:uid="{A6A4EE5F-D533-4165-9E30-007681098A82}"/>
    <cellStyle name="Accent1 6 2" xfId="2685" xr:uid="{627EA480-6F93-4961-BD5F-D14D3646A3C0}"/>
    <cellStyle name="Accent1 7" xfId="2686" xr:uid="{E74A9467-11DD-46CB-AE4B-145D7F66C421}"/>
    <cellStyle name="Accent1 8" xfId="2687" xr:uid="{0B6D6348-F32D-4875-95C7-A413F4349436}"/>
    <cellStyle name="Accent1 9" xfId="2688" xr:uid="{4B95C596-2FC4-4745-AFE3-A77115C2A239}"/>
    <cellStyle name="Accent2 10" xfId="2689" xr:uid="{54682043-F6C9-49C2-88F8-14A4999DBCC0}"/>
    <cellStyle name="Accent2 11" xfId="2690" xr:uid="{F593A4CD-28A2-4E8C-AEEA-BB318363EB62}"/>
    <cellStyle name="Accent2 12" xfId="2691" xr:uid="{1A6DFD14-0C55-4B0C-9D47-BDC5D7B7EF0F}"/>
    <cellStyle name="Accent2 13" xfId="2692" xr:uid="{00457A35-464F-4C68-A874-43BC8575771C}"/>
    <cellStyle name="Accent2 14" xfId="2693" xr:uid="{85263544-7C71-4F13-902C-14AA8BA5ECAC}"/>
    <cellStyle name="Accent2 15" xfId="2694" xr:uid="{E5E49E6C-C430-4BE5-A91B-08F49CD90762}"/>
    <cellStyle name="Accent2 16" xfId="2695" xr:uid="{CDEAF538-421D-4FB7-BC63-F6402E1D45F2}"/>
    <cellStyle name="Accent2 17" xfId="2696" xr:uid="{A1AE3832-0654-476A-8884-A74AE2813AB1}"/>
    <cellStyle name="Accent2 18" xfId="2697" xr:uid="{1016A4A1-1653-4910-997C-80554C148898}"/>
    <cellStyle name="Accent2 19" xfId="2698" xr:uid="{8C448078-6E21-42C2-AA35-538BC48DE34E}"/>
    <cellStyle name="Accent2 2" xfId="37" xr:uid="{31720B4E-C50F-4F14-B74D-948253FDA538}"/>
    <cellStyle name="Accent2 2 10" xfId="384" xr:uid="{FFDAB0AC-E837-4258-89BB-59837160E274}"/>
    <cellStyle name="Accent2 2 11" xfId="2700" xr:uid="{4C60DFB0-F631-4A67-A323-22A9E0489074}"/>
    <cellStyle name="Accent2 2 12" xfId="2699" xr:uid="{1B71D921-31FC-4589-926A-AB5D275AB2AC}"/>
    <cellStyle name="Accent2 2 2" xfId="385" xr:uid="{2D989D31-2257-4B5B-9F2B-5B7D38BD29C6}"/>
    <cellStyle name="Accent2 2 3" xfId="386" xr:uid="{1F5D5630-90BF-4E26-9992-3EB5697E46C5}"/>
    <cellStyle name="Accent2 2 4" xfId="387" xr:uid="{D0F3E761-5831-46F0-803F-63EA9FA3F85D}"/>
    <cellStyle name="Accent2 2 5" xfId="388" xr:uid="{070D691D-9DE4-41C1-B321-12151F7059A0}"/>
    <cellStyle name="Accent2 2 6" xfId="389" xr:uid="{6C1FEC21-094D-461D-9A87-8664EA61A350}"/>
    <cellStyle name="Accent2 2 7" xfId="390" xr:uid="{CA4BEE49-377D-44ED-92A6-36D141C020C9}"/>
    <cellStyle name="Accent2 2 8" xfId="391" xr:uid="{C081B7BC-E61E-4281-929C-81EA695CFC8A}"/>
    <cellStyle name="Accent2 2 9" xfId="392" xr:uid="{88725DDD-25ED-4B73-853C-44196529A001}"/>
    <cellStyle name="Accent2 20" xfId="2701" xr:uid="{6EDF3CA1-C09E-45AD-B977-CBCECBAA10D0}"/>
    <cellStyle name="Accent2 21" xfId="2702" xr:uid="{DD8A0EB1-34E0-4C64-B97C-9800251E68E1}"/>
    <cellStyle name="Accent2 22" xfId="2703" xr:uid="{76A8A287-F7C6-4132-B58D-D4FA95963B7D}"/>
    <cellStyle name="Accent2 23" xfId="2704" xr:uid="{AEBEA763-E3C1-4933-87BA-05C1FED9A3F0}"/>
    <cellStyle name="Accent2 24" xfId="2705" xr:uid="{8E3D523A-725E-4D88-9DBA-FFC213B84788}"/>
    <cellStyle name="Accent2 25" xfId="2706" xr:uid="{0A55B5EB-DACE-4BD2-8531-D3376A7773C5}"/>
    <cellStyle name="Accent2 26" xfId="2707" xr:uid="{82802056-295B-4C25-BC71-33AB2A984B0D}"/>
    <cellStyle name="Accent2 27" xfId="2708" xr:uid="{41F6940D-2080-4518-AF27-B956DAC79E5F}"/>
    <cellStyle name="Accent2 28" xfId="2709" xr:uid="{FB4AF478-B9A7-44FC-B83F-849256265DFD}"/>
    <cellStyle name="Accent2 29" xfId="2710" xr:uid="{CEFCB3ED-5878-4357-900F-4B415C0697B3}"/>
    <cellStyle name="Accent2 3" xfId="393" xr:uid="{5667EF42-C2E4-4A15-8179-1EC5AD16CD80}"/>
    <cellStyle name="Accent2 3 2" xfId="2712" xr:uid="{31E093AF-8B5E-4193-BFD5-9AABFA803F26}"/>
    <cellStyle name="Accent2 3 2 2" xfId="2713" xr:uid="{DB29EAFA-4DDB-4EE7-BCB1-6D94AFF6D11A}"/>
    <cellStyle name="Accent2 3 2 2 2" xfId="2714" xr:uid="{C34FBEE9-71CC-450F-BD26-18B3A2C19A05}"/>
    <cellStyle name="Accent2 3 3" xfId="2715" xr:uid="{A0B55443-1537-4AAD-ACBA-3ED5F1097637}"/>
    <cellStyle name="Accent2 3 4" xfId="2711" xr:uid="{C67F52D6-084F-45F4-8443-A971BDBA051D}"/>
    <cellStyle name="Accent2 30" xfId="2716" xr:uid="{A4541BB7-E568-435D-BA9C-ABAACE6259D5}"/>
    <cellStyle name="Accent2 31" xfId="2717" xr:uid="{76F84C72-E4B7-4B8C-A62C-C27E5196AFB7}"/>
    <cellStyle name="Accent2 32" xfId="2718" xr:uid="{BC4671C6-A953-4C7D-B49A-7904EFEEDA4C}"/>
    <cellStyle name="Accent2 33" xfId="2719" xr:uid="{DFA90C8D-2047-4BAC-AF1A-B5CCF8DAD97F}"/>
    <cellStyle name="Accent2 34" xfId="2720" xr:uid="{FDD5D60B-C971-4DFF-9330-98FC894DD349}"/>
    <cellStyle name="Accent2 35" xfId="2721" xr:uid="{71BAEA04-F0AF-4A44-9358-5C0BB8D78244}"/>
    <cellStyle name="Accent2 36" xfId="2722" xr:uid="{0F3938DC-8F7A-4AE1-8D23-CB49D4EC86F3}"/>
    <cellStyle name="Accent2 37" xfId="2723" xr:uid="{B1BA7800-B8C7-4CED-811A-7AEA50B2BDB3}"/>
    <cellStyle name="Accent2 38" xfId="2724" xr:uid="{1370B92E-1FC5-4482-8C49-09C50CA89749}"/>
    <cellStyle name="Accent2 39" xfId="2725" xr:uid="{B353A76C-FF23-4C58-B5AF-1E67C7CE25C3}"/>
    <cellStyle name="Accent2 4" xfId="2726" xr:uid="{B5419FCD-18BE-46BF-B6ED-669F04912CD0}"/>
    <cellStyle name="Accent2 4 2" xfId="2727" xr:uid="{284E4295-3425-49EA-BE4A-BE1E1FD300E7}"/>
    <cellStyle name="Accent2 40" xfId="2728" xr:uid="{D22E089C-DCA3-449E-8EFA-5ADF05C92FDF}"/>
    <cellStyle name="Accent2 41" xfId="2729" xr:uid="{05114FD8-0AB6-49DB-9F9E-BFE572C797BA}"/>
    <cellStyle name="Accent2 42" xfId="2730" xr:uid="{2C35D391-D9C8-4DF6-A492-CE432A86A4EA}"/>
    <cellStyle name="Accent2 43" xfId="2731" xr:uid="{34C8F14A-46BB-4448-AF54-832082E6BEB9}"/>
    <cellStyle name="Accent2 44" xfId="2732" xr:uid="{A6C08A46-893E-4F95-8452-5FBD70CB6112}"/>
    <cellStyle name="Accent2 5" xfId="2733" xr:uid="{23560C7D-7ED5-4515-860B-8354925E5EB5}"/>
    <cellStyle name="Accent2 5 2" xfId="2734" xr:uid="{F9896B4A-7657-419D-90C6-0C1D2E98355F}"/>
    <cellStyle name="Accent2 6" xfId="2735" xr:uid="{DC2F7246-4D5F-46E6-800E-6C755885C4AF}"/>
    <cellStyle name="Accent2 6 2" xfId="2736" xr:uid="{35F80874-B75D-4C96-9F28-4EBE4DDBB635}"/>
    <cellStyle name="Accent2 7" xfId="2737" xr:uid="{0CB61D24-9EAC-439D-94DA-3999EA36E9EC}"/>
    <cellStyle name="Accent2 8" xfId="2738" xr:uid="{06438F94-D892-4964-9EAF-6E774CB35C08}"/>
    <cellStyle name="Accent2 9" xfId="2739" xr:uid="{166DC7A0-EBE7-49E1-B952-E9A8488058F3}"/>
    <cellStyle name="Accent3 10" xfId="2740" xr:uid="{903DA4C9-79BC-4404-BD52-8FDF1D1B75E9}"/>
    <cellStyle name="Accent3 11" xfId="2741" xr:uid="{57D6483C-7409-43C3-8954-B338BA690752}"/>
    <cellStyle name="Accent3 12" xfId="2742" xr:uid="{70BAFE87-F68F-4DA6-9243-CEBE7A92027D}"/>
    <cellStyle name="Accent3 13" xfId="2743" xr:uid="{1C2935CA-1971-406E-A4BC-C03842A43D9C}"/>
    <cellStyle name="Accent3 14" xfId="2744" xr:uid="{AB2AE806-087B-4B3D-B1DB-22147B17CB39}"/>
    <cellStyle name="Accent3 15" xfId="2745" xr:uid="{8312018D-DD6C-4DEA-9732-EDFC13A4F9A5}"/>
    <cellStyle name="Accent3 16" xfId="2746" xr:uid="{2A524786-2397-43EA-A1D4-8C00864244A7}"/>
    <cellStyle name="Accent3 17" xfId="2747" xr:uid="{DDFC3A70-903A-4CA1-8A8D-70A491E52B0A}"/>
    <cellStyle name="Accent3 18" xfId="2748" xr:uid="{1C993E6C-E426-4DEC-A65A-0F206BEB678B}"/>
    <cellStyle name="Accent3 19" xfId="2749" xr:uid="{EE41BE8C-A5BA-47B4-81E7-1B01A88C15D1}"/>
    <cellStyle name="Accent3 2" xfId="41" xr:uid="{2CF16F8A-3596-417E-9659-B9FE92F4A81D}"/>
    <cellStyle name="Accent3 2 10" xfId="394" xr:uid="{483850C6-832F-44C5-9D80-1EF4A7375B87}"/>
    <cellStyle name="Accent3 2 11" xfId="2751" xr:uid="{7B8460C4-F07D-4F6B-A7B1-FD5FBAC86D56}"/>
    <cellStyle name="Accent3 2 12" xfId="2750" xr:uid="{451BCAE1-682A-46BB-89DA-F04863E78086}"/>
    <cellStyle name="Accent3 2 2" xfId="395" xr:uid="{66D20A60-52AD-4F6F-9054-CD3369120BC3}"/>
    <cellStyle name="Accent3 2 3" xfId="396" xr:uid="{26F9EEC0-7DEC-4376-805F-55B41134EF90}"/>
    <cellStyle name="Accent3 2 4" xfId="397" xr:uid="{49FD38C1-0172-4906-94ED-C642D4E8787F}"/>
    <cellStyle name="Accent3 2 5" xfId="398" xr:uid="{CDBEA19A-D00C-4CD1-8ED5-99A8332AA2D9}"/>
    <cellStyle name="Accent3 2 6" xfId="399" xr:uid="{2DA6961A-8228-47EA-872D-995D067DD642}"/>
    <cellStyle name="Accent3 2 7" xfId="400" xr:uid="{F3B2139B-3465-4BB5-874C-EB4322B9C73B}"/>
    <cellStyle name="Accent3 2 8" xfId="401" xr:uid="{E491050B-B99D-478D-A8BA-ECA90E6A6550}"/>
    <cellStyle name="Accent3 2 9" xfId="402" xr:uid="{73F59955-E22E-425A-9F67-165AA7B3E372}"/>
    <cellStyle name="Accent3 20" xfId="2752" xr:uid="{0646C847-0C4E-4FD3-ACA0-BAB53916211C}"/>
    <cellStyle name="Accent3 21" xfId="2753" xr:uid="{B4C222A6-CABA-4612-9B11-CCB804223F78}"/>
    <cellStyle name="Accent3 22" xfId="2754" xr:uid="{2BB36FB8-A579-4E68-966E-DB6E49007134}"/>
    <cellStyle name="Accent3 23" xfId="2755" xr:uid="{91576F79-9450-4FFB-BC95-DFE6B6BF699A}"/>
    <cellStyle name="Accent3 24" xfId="2756" xr:uid="{B38943E8-8C11-4B3B-B620-F4E70FBD9C83}"/>
    <cellStyle name="Accent3 25" xfId="2757" xr:uid="{C6C6F7EF-9722-4830-81DA-89C316896BF9}"/>
    <cellStyle name="Accent3 26" xfId="2758" xr:uid="{C173F4BE-238E-4C49-9976-887867C2D4FE}"/>
    <cellStyle name="Accent3 27" xfId="2759" xr:uid="{E8D69283-04BF-4D78-B0DA-65758E50E19D}"/>
    <cellStyle name="Accent3 28" xfId="2760" xr:uid="{4528B09B-50D7-4E1B-A009-CE1F75F774CC}"/>
    <cellStyle name="Accent3 29" xfId="2761" xr:uid="{923C17D6-94D4-429C-A7EA-E95E47D15E28}"/>
    <cellStyle name="Accent3 3" xfId="403" xr:uid="{D6856EC4-9610-4996-89BA-93C4C50C51A1}"/>
    <cellStyle name="Accent3 3 2" xfId="2763" xr:uid="{5213D3FF-9C28-495D-97DB-CF8D469486FE}"/>
    <cellStyle name="Accent3 3 2 2" xfId="2764" xr:uid="{F80178DF-4842-428A-A780-552B9AB218D7}"/>
    <cellStyle name="Accent3 3 2 2 2" xfId="2765" xr:uid="{EA4DC7FD-7898-4C10-B28C-973B84D5D9D5}"/>
    <cellStyle name="Accent3 3 3" xfId="2766" xr:uid="{BEF49EDA-03EA-4E58-83E3-00E97B30B5B6}"/>
    <cellStyle name="Accent3 3 4" xfId="2762" xr:uid="{4A2CBCEB-58E6-43F4-B073-7027F1D798C4}"/>
    <cellStyle name="Accent3 30" xfId="2767" xr:uid="{B84AD667-D7FD-4A5B-9412-A1D7AA17681F}"/>
    <cellStyle name="Accent3 31" xfId="2768" xr:uid="{FBAD2500-63A7-4C05-A981-B70127B7EBEE}"/>
    <cellStyle name="Accent3 32" xfId="2769" xr:uid="{56B94316-978F-49BE-9E4E-4B04536337F9}"/>
    <cellStyle name="Accent3 33" xfId="2770" xr:uid="{E785405B-4CD6-468D-9D2B-85F8428248CE}"/>
    <cellStyle name="Accent3 34" xfId="2771" xr:uid="{7A287452-2690-4DA4-B76B-CA2F30BAE69C}"/>
    <cellStyle name="Accent3 35" xfId="2772" xr:uid="{5F20A71B-AEB4-49E7-802E-5CCF852AF41B}"/>
    <cellStyle name="Accent3 36" xfId="2773" xr:uid="{E4A6F39E-9EFB-4642-A2A3-E5FCCDDAC528}"/>
    <cellStyle name="Accent3 37" xfId="2774" xr:uid="{C8868AC2-A360-4EC0-B956-50FE801CBF3C}"/>
    <cellStyle name="Accent3 38" xfId="2775" xr:uid="{48E6CFEF-D8E3-48CB-B417-F818610ED41D}"/>
    <cellStyle name="Accent3 39" xfId="2776" xr:uid="{E52D18B0-180D-49E1-9AD1-969AAD043ACA}"/>
    <cellStyle name="Accent3 4" xfId="2777" xr:uid="{1472484B-413D-4A2B-9F96-BAEC7A18ABF4}"/>
    <cellStyle name="Accent3 4 2" xfId="2778" xr:uid="{B381152C-743E-4670-8F9C-2A0C76205977}"/>
    <cellStyle name="Accent3 40" xfId="2779" xr:uid="{886D673B-0DB3-4B21-893E-A5128065AF8F}"/>
    <cellStyle name="Accent3 41" xfId="2780" xr:uid="{9CA10080-E0EC-4972-9A5E-DF2A02FBF725}"/>
    <cellStyle name="Accent3 42" xfId="2781" xr:uid="{57026442-A796-453D-8003-0711BA61128B}"/>
    <cellStyle name="Accent3 43" xfId="2782" xr:uid="{F59B8B4C-BAF3-4A41-A5BF-CA2B27EF2EBF}"/>
    <cellStyle name="Accent3 44" xfId="2783" xr:uid="{07C953F0-57BD-4516-A8C2-98C5838ADBB2}"/>
    <cellStyle name="Accent3 5" xfId="2784" xr:uid="{81FD8F6F-582C-4D22-A67A-ED70F8C3C63E}"/>
    <cellStyle name="Accent3 5 2" xfId="2785" xr:uid="{0F85208F-5716-4CCE-B0A4-C9EB483F7AC3}"/>
    <cellStyle name="Accent3 6" xfId="2786" xr:uid="{704E1C8E-32C4-4044-8572-1A5AC91062F1}"/>
    <cellStyle name="Accent3 6 2" xfId="2787" xr:uid="{F181FED2-3F85-4460-8523-6BB9B7E0E2DB}"/>
    <cellStyle name="Accent3 7" xfId="2788" xr:uid="{24B56774-71C6-4D7A-895E-C69D333602D2}"/>
    <cellStyle name="Accent3 8" xfId="2789" xr:uid="{11BE5715-1690-42D7-853E-B22E44468CDB}"/>
    <cellStyle name="Accent3 9" xfId="2790" xr:uid="{E7B61CC6-FA77-440B-ADD4-04051B520049}"/>
    <cellStyle name="Accent4 10" xfId="2791" xr:uid="{EC449A26-F1F3-4BF2-872C-3FC8836E44FC}"/>
    <cellStyle name="Accent4 11" xfId="2792" xr:uid="{2EC6EFC1-3983-4704-96F8-67AD83D82972}"/>
    <cellStyle name="Accent4 12" xfId="2793" xr:uid="{4E4F34D7-AE58-4177-B11D-7D01127F1D2E}"/>
    <cellStyle name="Accent4 13" xfId="2794" xr:uid="{F2B44985-1F21-4682-AEF6-741F66930396}"/>
    <cellStyle name="Accent4 14" xfId="2795" xr:uid="{50AF0952-71AA-43B3-92AB-288FCFE48F28}"/>
    <cellStyle name="Accent4 15" xfId="2796" xr:uid="{738EE573-624C-45B5-8E9B-364B21CBD3DA}"/>
    <cellStyle name="Accent4 16" xfId="2797" xr:uid="{2828E623-41B2-4ACA-90C5-A526B1ABB333}"/>
    <cellStyle name="Accent4 17" xfId="2798" xr:uid="{65C6A728-ECAB-4DA8-8CC1-99720FA96B29}"/>
    <cellStyle name="Accent4 18" xfId="2799" xr:uid="{42034C56-DC90-46BE-8C0C-B2808D7784AA}"/>
    <cellStyle name="Accent4 19" xfId="2800" xr:uid="{9DD862A4-EFF2-4C06-A7C4-9D3B10228838}"/>
    <cellStyle name="Accent4 2" xfId="45" xr:uid="{A648F9B2-EC47-486D-9506-26EC70AC74EF}"/>
    <cellStyle name="Accent4 2 10" xfId="404" xr:uid="{6544089F-CDAC-4EF6-90E0-9EF03B57E815}"/>
    <cellStyle name="Accent4 2 11" xfId="2802" xr:uid="{7BEBFC84-74EB-45BD-9CE6-4A4E02F37131}"/>
    <cellStyle name="Accent4 2 12" xfId="2801" xr:uid="{57C885CE-D03A-4545-8ED4-8220C1D15CF1}"/>
    <cellStyle name="Accent4 2 2" xfId="405" xr:uid="{0636246F-6F36-4A40-ADD7-974BA3525CC8}"/>
    <cellStyle name="Accent4 2 3" xfId="406" xr:uid="{DDB2A00B-AEA0-4058-A1B0-C6E7F6E19264}"/>
    <cellStyle name="Accent4 2 4" xfId="407" xr:uid="{AF24D20C-361A-44DF-9F60-B31B5BBE8F7F}"/>
    <cellStyle name="Accent4 2 5" xfId="408" xr:uid="{0B3E4AA2-C10C-4467-AE25-358648C8FD10}"/>
    <cellStyle name="Accent4 2 6" xfId="409" xr:uid="{38AACC35-46A4-4160-8D5E-B28E6B7ED0D8}"/>
    <cellStyle name="Accent4 2 7" xfId="410" xr:uid="{EDC3109D-B14F-4FD7-8C62-5B890F40030A}"/>
    <cellStyle name="Accent4 2 8" xfId="411" xr:uid="{82446DE2-D1F9-4179-8A60-D9A94FA26E04}"/>
    <cellStyle name="Accent4 2 9" xfId="412" xr:uid="{AFDFA681-B11F-47E5-8E08-B8CF388DD59D}"/>
    <cellStyle name="Accent4 20" xfId="2803" xr:uid="{D32F662E-F722-43A0-84FB-01500C5B9E3D}"/>
    <cellStyle name="Accent4 21" xfId="2804" xr:uid="{26E11A80-D27D-4020-B5FE-E563985324F5}"/>
    <cellStyle name="Accent4 22" xfId="2805" xr:uid="{B3A795CC-DC10-4337-8726-8CDFF16E1F27}"/>
    <cellStyle name="Accent4 23" xfId="2806" xr:uid="{6C6F4977-300F-4A56-99B0-67926B4E99ED}"/>
    <cellStyle name="Accent4 24" xfId="2807" xr:uid="{068073F0-F6EA-4AC0-B566-87A03CA87A8B}"/>
    <cellStyle name="Accent4 25" xfId="2808" xr:uid="{A3B04DB6-0374-4FAA-B981-C643C162FA31}"/>
    <cellStyle name="Accent4 26" xfId="2809" xr:uid="{C2369AFB-50D0-4489-8AA2-9DC5806A64D2}"/>
    <cellStyle name="Accent4 27" xfId="2810" xr:uid="{9F67E25C-7CCD-4FE9-BCBD-A51246B598DE}"/>
    <cellStyle name="Accent4 28" xfId="2811" xr:uid="{52B9BC7F-D429-4DB7-9471-EFC534F6BC0D}"/>
    <cellStyle name="Accent4 29" xfId="2812" xr:uid="{5D9927FF-C1F0-47C6-BD55-639BD66A0F19}"/>
    <cellStyle name="Accent4 3" xfId="413" xr:uid="{47AA523F-BC22-4CAE-9E46-46AEA1B72C83}"/>
    <cellStyle name="Accent4 3 2" xfId="2814" xr:uid="{961C3396-32F5-42E6-AB3E-DF52247384DE}"/>
    <cellStyle name="Accent4 3 2 2" xfId="2815" xr:uid="{9E3264ED-AF5D-4731-8724-93D0BF086699}"/>
    <cellStyle name="Accent4 3 2 2 2" xfId="2816" xr:uid="{546085FC-AE45-4432-8CF3-FF5CB1793F36}"/>
    <cellStyle name="Accent4 3 3" xfId="2817" xr:uid="{4F30DB9F-6E49-4428-9FF3-50BC3C7DFF9D}"/>
    <cellStyle name="Accent4 3 4" xfId="2813" xr:uid="{0560674C-A7FB-4F8D-85C9-A7D81DC1A386}"/>
    <cellStyle name="Accent4 30" xfId="2818" xr:uid="{C88E5B6B-DEFF-4994-B908-6A2299799200}"/>
    <cellStyle name="Accent4 31" xfId="2819" xr:uid="{A6762917-7680-438F-B444-D711C8BD06A4}"/>
    <cellStyle name="Accent4 32" xfId="2820" xr:uid="{EBE196E1-4B8F-4BE4-8490-98F0EFA47FD8}"/>
    <cellStyle name="Accent4 33" xfId="2821" xr:uid="{2AC31778-7F71-4E54-BF5F-7E9B83E308C5}"/>
    <cellStyle name="Accent4 34" xfId="1691" xr:uid="{C9894F42-30E8-4A10-8738-02ABB98286BA}"/>
    <cellStyle name="Accent4 35" xfId="2822" xr:uid="{0A0AB44F-BD8A-4127-A438-60FEAFA0A7EC}"/>
    <cellStyle name="Accent4 36" xfId="2823" xr:uid="{B4820861-1EC7-4A41-93B0-6643455EED08}"/>
    <cellStyle name="Accent4 37" xfId="2824" xr:uid="{14637BB2-83D7-4B51-B1B2-4F2D8320FC73}"/>
    <cellStyle name="Accent4 38" xfId="2825" xr:uid="{3F64F66D-B0F5-4FD8-B449-B019B402C2D3}"/>
    <cellStyle name="Accent4 39" xfId="2826" xr:uid="{6B301BC1-5157-4748-A440-05EF55B969D6}"/>
    <cellStyle name="Accent4 4" xfId="2827" xr:uid="{D9FEE4BF-A5DA-4F39-8A8A-11B874B54A89}"/>
    <cellStyle name="Accent4 4 2" xfId="2828" xr:uid="{694A3612-A919-402C-A269-6E51801DD33F}"/>
    <cellStyle name="Accent4 40" xfId="2829" xr:uid="{D2E6AC4D-D300-4858-976E-C0F57002A066}"/>
    <cellStyle name="Accent4 41" xfId="2830" xr:uid="{C1CEEE5A-B8EB-4541-A6B8-7086E7A66E5A}"/>
    <cellStyle name="Accent4 42" xfId="2831" xr:uid="{8BA10B47-6E45-4546-BA4F-A2F2EAB1C06D}"/>
    <cellStyle name="Accent4 43" xfId="2832" xr:uid="{2387C75E-52A7-44AE-8AD3-0697DCFAE8DB}"/>
    <cellStyle name="Accent4 44" xfId="2833" xr:uid="{C3F8F318-DC5A-4817-AF1C-8497D0CF5891}"/>
    <cellStyle name="Accent4 5" xfId="2834" xr:uid="{53517345-3DA1-45F2-9F75-30AC2D0115B6}"/>
    <cellStyle name="Accent4 5 2" xfId="2835" xr:uid="{3E17D454-A34D-431F-BE9A-AD9A1DD3EE0A}"/>
    <cellStyle name="Accent4 6" xfId="2836" xr:uid="{466EBFFB-8844-46AF-BFF6-626966728529}"/>
    <cellStyle name="Accent4 6 2" xfId="2837" xr:uid="{1A2D80AC-84D8-436A-B214-C314826587DF}"/>
    <cellStyle name="Accent4 7" xfId="2838" xr:uid="{1164832C-0BCA-449E-A4C1-A0F1C7ED3A47}"/>
    <cellStyle name="Accent4 8" xfId="2839" xr:uid="{A06ECD79-159C-4AC2-8DF2-44BF8976D7E3}"/>
    <cellStyle name="Accent4 9" xfId="2840" xr:uid="{97B0F03F-D976-410E-BF45-B3BBDEA66070}"/>
    <cellStyle name="Accent5 10" xfId="2841" xr:uid="{34F6D1BD-A0E0-436D-8668-E13EAC1C13A1}"/>
    <cellStyle name="Accent5 11" xfId="2842" xr:uid="{5B6B5EB0-83C4-4AB7-9502-A37F0CDF25C7}"/>
    <cellStyle name="Accent5 12" xfId="2843" xr:uid="{D6C3E105-C67C-4F47-BA2B-554CEED23C8C}"/>
    <cellStyle name="Accent5 13" xfId="2844" xr:uid="{67460B07-D8F2-41C5-BC6A-CF374E3F1574}"/>
    <cellStyle name="Accent5 14" xfId="2845" xr:uid="{E7E3D95F-8199-4B1E-946D-14A919A0FE31}"/>
    <cellStyle name="Accent5 15" xfId="2846" xr:uid="{EEF6EB00-712F-4483-939B-DC6EF9072382}"/>
    <cellStyle name="Accent5 16" xfId="2847" xr:uid="{50FADD64-EDC4-441B-BEF3-577AA182DE80}"/>
    <cellStyle name="Accent5 17" xfId="2848" xr:uid="{2C656EA9-87F9-4FA4-8C15-50B5ED70743E}"/>
    <cellStyle name="Accent5 18" xfId="2849" xr:uid="{3469F11E-3302-427B-942C-D8B4965D0853}"/>
    <cellStyle name="Accent5 19" xfId="2850" xr:uid="{00BFA65A-FEAB-4312-9495-6139EC5C43C7}"/>
    <cellStyle name="Accent5 2" xfId="49" xr:uid="{32E8BD9B-5BEE-4FD1-BF55-4E963608F1B5}"/>
    <cellStyle name="Accent5 2 10" xfId="414" xr:uid="{B15ABCD5-A638-40FF-8254-80777DD6099C}"/>
    <cellStyle name="Accent5 2 2" xfId="415" xr:uid="{F31650E3-A989-4787-BAC4-0F8645CE7447}"/>
    <cellStyle name="Accent5 2 3" xfId="416" xr:uid="{064E6793-AA7D-493A-98A9-016D1A8A33D4}"/>
    <cellStyle name="Accent5 2 4" xfId="417" xr:uid="{3007282D-6076-4C6D-9419-7EFB5BD8F84E}"/>
    <cellStyle name="Accent5 2 5" xfId="418" xr:uid="{FC26C228-B5C5-4C80-AFCB-058F1F8D8CAA}"/>
    <cellStyle name="Accent5 2 6" xfId="419" xr:uid="{AC8D5C61-D6CA-463C-AFA8-E3E54A4101EC}"/>
    <cellStyle name="Accent5 2 7" xfId="420" xr:uid="{FE619415-65D4-456B-84A3-E5A544E5316E}"/>
    <cellStyle name="Accent5 2 8" xfId="421" xr:uid="{9514AAB6-51F8-4093-89A0-4953EBFEDD1C}"/>
    <cellStyle name="Accent5 2 9" xfId="422" xr:uid="{9A707A70-AFDE-4977-82CE-7743C3D9238A}"/>
    <cellStyle name="Accent5 20" xfId="2851" xr:uid="{77CD7526-54B2-4197-9952-83B89FAB3F29}"/>
    <cellStyle name="Accent5 21" xfId="2852" xr:uid="{47B23B23-9503-4A71-8B48-A6B86245D9C4}"/>
    <cellStyle name="Accent5 22" xfId="2853" xr:uid="{6D9BFDF4-0799-448F-A970-56123E2DF563}"/>
    <cellStyle name="Accent5 23" xfId="2854" xr:uid="{B9F7821C-D23C-4594-9DFF-97BE99617C2E}"/>
    <cellStyle name="Accent5 24" xfId="2855" xr:uid="{A02B795C-1736-412D-9F42-8BC7C8443450}"/>
    <cellStyle name="Accent5 25" xfId="2856" xr:uid="{EF7AB0FA-FBE3-4305-9D72-E0FCF1D03C04}"/>
    <cellStyle name="Accent5 26" xfId="2857" xr:uid="{70F5F1AD-E659-4D7C-BED4-DF4DEAF98722}"/>
    <cellStyle name="Accent5 27" xfId="2858" xr:uid="{BD454F2E-8B74-4169-93CB-B0AC608BD8FC}"/>
    <cellStyle name="Accent5 28" xfId="2859" xr:uid="{80C5FB00-7C51-4874-95E9-624BADDA6BAD}"/>
    <cellStyle name="Accent5 29" xfId="2860" xr:uid="{D9B31526-467A-4A1C-9FF1-75D3B75D66F2}"/>
    <cellStyle name="Accent5 3" xfId="423" xr:uid="{D5B70EBC-8598-48BC-B3D7-9821431EA986}"/>
    <cellStyle name="Accent5 3 2" xfId="2861" xr:uid="{00E2F1BD-625A-49A3-BDAC-78F49B2FFCFF}"/>
    <cellStyle name="Accent5 30" xfId="2862" xr:uid="{32B07714-5C7A-4A08-B5D3-A8D01D0EC608}"/>
    <cellStyle name="Accent5 31" xfId="2863" xr:uid="{F905DCE6-7FC0-4FEE-9C54-663113113E16}"/>
    <cellStyle name="Accent5 32" xfId="2864" xr:uid="{E84E3B07-6C46-4E69-BC3F-D0CA4139F7A9}"/>
    <cellStyle name="Accent5 33" xfId="2865" xr:uid="{19DC284F-BC88-4A13-8E4A-C499C6BF5C5D}"/>
    <cellStyle name="Accent5 34" xfId="2866" xr:uid="{4C7AB0B7-DDDD-40B7-827B-D77DDE7BE1A1}"/>
    <cellStyle name="Accent5 35" xfId="2867" xr:uid="{0DC59852-F1A4-4F90-A23C-62343ACED5D4}"/>
    <cellStyle name="Accent5 36" xfId="2868" xr:uid="{01AE059D-1D03-42E4-BB7F-0BFA14462CB1}"/>
    <cellStyle name="Accent5 37" xfId="2869" xr:uid="{78D817FA-BF95-4508-9C5B-AC6BE2E2C025}"/>
    <cellStyle name="Accent5 38" xfId="2870" xr:uid="{0E361FC1-A51E-4B69-A52F-B66888885414}"/>
    <cellStyle name="Accent5 39" xfId="2871" xr:uid="{EA874192-684C-40F6-9A61-6CE3EC847CF3}"/>
    <cellStyle name="Accent5 4" xfId="2872" xr:uid="{F917B589-4AAE-409C-9724-93C1C9675D27}"/>
    <cellStyle name="Accent5 4 2" xfId="2873" xr:uid="{02B4D61F-A06F-4201-8257-727585CE91BD}"/>
    <cellStyle name="Accent5 40" xfId="2874" xr:uid="{CCF9EBFD-0660-4DA2-AFDD-81DB5343EA1B}"/>
    <cellStyle name="Accent5 41" xfId="2875" xr:uid="{4CDDC75C-F47A-456E-BC25-31F8FD4429FD}"/>
    <cellStyle name="Accent5 42" xfId="2876" xr:uid="{9DC06EE5-6B64-461E-9F78-D429B9DF0268}"/>
    <cellStyle name="Accent5 43" xfId="2877" xr:uid="{25F9C86A-BFA5-4755-9BFA-8E63D97554AC}"/>
    <cellStyle name="Accent5 44" xfId="2878" xr:uid="{E7C85834-0327-4024-9F0D-4DC04BAF48D6}"/>
    <cellStyle name="Accent5 5" xfId="2879" xr:uid="{BE41FFE6-0C3B-49C8-8530-A59D41AD072C}"/>
    <cellStyle name="Accent5 5 2" xfId="2880" xr:uid="{E1F17F3E-A65D-4134-BEF2-09E03632500D}"/>
    <cellStyle name="Accent5 6" xfId="2881" xr:uid="{10537599-64CC-439C-832C-03A6716685AF}"/>
    <cellStyle name="Accent5 6 2" xfId="2882" xr:uid="{8D1B887F-A888-4AE8-B212-9F52613FBB3C}"/>
    <cellStyle name="Accent5 7" xfId="2883" xr:uid="{1B78B28F-CE1A-423E-8F60-53CF255943A9}"/>
    <cellStyle name="Accent5 8" xfId="2884" xr:uid="{63E8B7A4-E24B-4BF6-AC85-1822822E8D8C}"/>
    <cellStyle name="Accent5 9" xfId="2885" xr:uid="{41839AB3-9248-42B0-8D3E-D71A7C1B9D95}"/>
    <cellStyle name="Accent6 10" xfId="2886" xr:uid="{3FCC63BD-5042-4EF2-9563-81B04CCF9B87}"/>
    <cellStyle name="Accent6 11" xfId="2887" xr:uid="{0F7897C8-803E-4666-B706-F351F8909674}"/>
    <cellStyle name="Accent6 12" xfId="2888" xr:uid="{4BFE8BFA-F028-4B71-BEA0-017B962F0978}"/>
    <cellStyle name="Accent6 13" xfId="2889" xr:uid="{154E9537-58A4-441D-AB62-56FE50B8EB77}"/>
    <cellStyle name="Accent6 14" xfId="2890" xr:uid="{6C1D9FEB-890D-4842-B25B-4A594A9C6396}"/>
    <cellStyle name="Accent6 15" xfId="2891" xr:uid="{43A59320-0D77-4DF5-A792-148BD23AF482}"/>
    <cellStyle name="Accent6 16" xfId="2892" xr:uid="{B80CA021-58C2-4A54-B973-2AB3BF3F266F}"/>
    <cellStyle name="Accent6 17" xfId="2893" xr:uid="{26DB2617-4BCD-4026-9E04-1A00F1375775}"/>
    <cellStyle name="Accent6 18" xfId="2894" xr:uid="{46C9420F-F7FF-43BA-8241-F7B788A0213C}"/>
    <cellStyle name="Accent6 19" xfId="2895" xr:uid="{7108CCD5-940D-4D1A-9FE9-E53F99A61AEA}"/>
    <cellStyle name="Accent6 2" xfId="53" xr:uid="{65554B7F-F125-46E6-8EFA-34E8255120C6}"/>
    <cellStyle name="Accent6 2 10" xfId="424" xr:uid="{0EC77E42-1392-4CE3-AECF-268EA93E1B4F}"/>
    <cellStyle name="Accent6 2 11" xfId="2897" xr:uid="{D36FF45A-3560-4994-99CF-F4FB40AD948B}"/>
    <cellStyle name="Accent6 2 12" xfId="2896" xr:uid="{F61FD051-E5D8-497E-926A-6815FA50EA22}"/>
    <cellStyle name="Accent6 2 2" xfId="425" xr:uid="{89EF2C61-6169-43AB-B8D7-9E2F56E7A1A1}"/>
    <cellStyle name="Accent6 2 3" xfId="426" xr:uid="{553B5582-60CD-4340-9369-A3FAB0A46EBE}"/>
    <cellStyle name="Accent6 2 4" xfId="427" xr:uid="{E401F87D-AF28-4609-9887-6DFA3D0313F1}"/>
    <cellStyle name="Accent6 2 5" xfId="428" xr:uid="{9EE45116-1583-4058-A406-9F9BC1205873}"/>
    <cellStyle name="Accent6 2 6" xfId="429" xr:uid="{F72180A7-E78A-4C4A-B5BA-254710FB5752}"/>
    <cellStyle name="Accent6 2 7" xfId="430" xr:uid="{3B4B70A9-EC85-49D8-BC0C-4E0F20440D1B}"/>
    <cellStyle name="Accent6 2 8" xfId="431" xr:uid="{C4DA00D5-5787-491C-82B3-531E9086733A}"/>
    <cellStyle name="Accent6 2 9" xfId="432" xr:uid="{12AC74BE-4389-44E1-8FFC-EB3F31F6B1D5}"/>
    <cellStyle name="Accent6 20" xfId="2898" xr:uid="{6BD83210-9703-4377-93FB-369DDDB73198}"/>
    <cellStyle name="Accent6 21" xfId="2899" xr:uid="{406C7056-F2A9-499B-947F-BD45BCE7A302}"/>
    <cellStyle name="Accent6 22" xfId="2900" xr:uid="{DA3BF2C8-B0A0-4366-AD13-D620B6993A9B}"/>
    <cellStyle name="Accent6 23" xfId="2901" xr:uid="{94B1795A-9A6C-4405-A80B-73643F3AECB3}"/>
    <cellStyle name="Accent6 24" xfId="2902" xr:uid="{F4DF6A5E-E381-4573-8B43-8BDCE16417B6}"/>
    <cellStyle name="Accent6 25" xfId="2903" xr:uid="{7E4188C4-7DB8-4243-8D57-F88331C892F5}"/>
    <cellStyle name="Accent6 26" xfId="2904" xr:uid="{5AA6A790-4FD8-447C-BBFA-55265708AFA8}"/>
    <cellStyle name="Accent6 27" xfId="2905" xr:uid="{AA558BFD-3C9C-447F-B05C-8AD407933E35}"/>
    <cellStyle name="Accent6 28" xfId="2906" xr:uid="{2CE2F389-1DAD-40D9-B540-9758A65DEE09}"/>
    <cellStyle name="Accent6 29" xfId="2907" xr:uid="{118BB75A-02BE-4CF7-9CE5-31996F752C9C}"/>
    <cellStyle name="Accent6 3" xfId="433" xr:uid="{2099BB9B-C668-4193-B2DA-B449C1F126ED}"/>
    <cellStyle name="Accent6 3 2" xfId="2909" xr:uid="{2B4D7003-A949-460D-A90F-736987F72651}"/>
    <cellStyle name="Accent6 3 2 2" xfId="2910" xr:uid="{90A548BD-7778-4BED-BFF5-6B62793E3C56}"/>
    <cellStyle name="Accent6 3 2 2 2" xfId="2911" xr:uid="{C5CCD298-9783-43EC-A9BE-699CBE87F6ED}"/>
    <cellStyle name="Accent6 3 3" xfId="2912" xr:uid="{44079D88-01E0-41D5-B1FE-F3A066F38505}"/>
    <cellStyle name="Accent6 3 4" xfId="2908" xr:uid="{91DC31A5-E0FE-4ECE-AF3C-95D997E783F7}"/>
    <cellStyle name="Accent6 30" xfId="2913" xr:uid="{9034B637-EF5E-4633-95B5-750F8F6635E8}"/>
    <cellStyle name="Accent6 31" xfId="2914" xr:uid="{B1CE8EEC-10C7-4037-B1B2-4BCF23F54EE4}"/>
    <cellStyle name="Accent6 32" xfId="2915" xr:uid="{F47C01F7-E076-4D48-A6AD-8925506CB6B2}"/>
    <cellStyle name="Accent6 33" xfId="2916" xr:uid="{E9733672-F883-413F-AEA8-8CAB3C7A7A2C}"/>
    <cellStyle name="Accent6 34" xfId="2917" xr:uid="{D43594EA-F2C6-4D7A-97FF-DAC35CD6F032}"/>
    <cellStyle name="Accent6 35" xfId="2918" xr:uid="{C577A753-1FB3-49D9-B577-2B530D798813}"/>
    <cellStyle name="Accent6 36" xfId="2919" xr:uid="{EE9AAC74-F281-4AF6-8181-B0985B11A158}"/>
    <cellStyle name="Accent6 37" xfId="2920" xr:uid="{315C856A-2BDD-47E1-8AE4-347F3F25FD0E}"/>
    <cellStyle name="Accent6 38" xfId="2921" xr:uid="{F8C2B6DE-1D8E-4051-B041-40EDF53C7F42}"/>
    <cellStyle name="Accent6 39" xfId="2922" xr:uid="{89222940-967F-42EE-B7A5-07516DC3714B}"/>
    <cellStyle name="Accent6 4" xfId="2923" xr:uid="{9A080E9E-84FF-414A-B332-909248766C61}"/>
    <cellStyle name="Accent6 4 2" xfId="2924" xr:uid="{F08F1EB3-0378-4D23-84C9-60008F8E6557}"/>
    <cellStyle name="Accent6 40" xfId="2925" xr:uid="{62A32A30-3D1F-4895-AB1F-DE3382A579A3}"/>
    <cellStyle name="Accent6 41" xfId="2926" xr:uid="{E4BF122F-E6D6-4E62-B8E9-B99D1F59DA69}"/>
    <cellStyle name="Accent6 42" xfId="2927" xr:uid="{D271DDCF-C63F-41FD-87F5-003BBE5A21B4}"/>
    <cellStyle name="Accent6 43" xfId="2928" xr:uid="{F69C5182-571D-4910-8AB8-443B8E84C755}"/>
    <cellStyle name="Accent6 44" xfId="2929" xr:uid="{0AF4CF8D-C638-49D1-A33D-F577867ABDF5}"/>
    <cellStyle name="Accent6 5" xfId="2930" xr:uid="{1AAEFE98-3658-4310-8CA0-499EE6910EC7}"/>
    <cellStyle name="Accent6 5 2" xfId="2931" xr:uid="{FEB01A20-92D4-41F5-8502-EC0BB775B55C}"/>
    <cellStyle name="Accent6 6" xfId="2932" xr:uid="{BC012A37-31C6-46AE-B032-C8F67BFCA4BE}"/>
    <cellStyle name="Accent6 6 2" xfId="2933" xr:uid="{A8CC3A5D-8336-4DB8-BD4A-F5CEB33C7F5E}"/>
    <cellStyle name="Accent6 7" xfId="2934" xr:uid="{A5683DBF-678C-45BA-AA46-454EAC432F7D}"/>
    <cellStyle name="Accent6 8" xfId="2935" xr:uid="{CBD809DA-2C3A-44CA-8F8B-137450852F80}"/>
    <cellStyle name="Accent6 9" xfId="2936" xr:uid="{722E763B-C133-4DD1-A7E7-A084AFB5BC29}"/>
    <cellStyle name="AggblueBoldCels" xfId="2937" xr:uid="{C550F88F-59AB-4E5D-AFC5-287973429430}"/>
    <cellStyle name="AggblueCels" xfId="2938" xr:uid="{58F088C2-39AD-4EC3-A406-D766651CE2DC}"/>
    <cellStyle name="AggBoldCells" xfId="2939" xr:uid="{C75012B1-2A4D-40A6-80D3-CAB45E538445}"/>
    <cellStyle name="AggCels" xfId="2940" xr:uid="{B27B48BA-455B-44E6-B36A-028688C37C21}"/>
    <cellStyle name="AggGreen" xfId="2941" xr:uid="{9241211F-EE67-45AD-821E-694C10EBC287}"/>
    <cellStyle name="AggGreen12" xfId="2942" xr:uid="{1FF6AF3A-2AEA-4761-8011-25C5B90AD88B}"/>
    <cellStyle name="AggOrange" xfId="2943" xr:uid="{FBDE4C3A-D259-4EA7-9DB7-7404A3CB8D3F}"/>
    <cellStyle name="AggOrange9" xfId="2944" xr:uid="{24E474D3-020B-4517-A746-A433CCD641B7}"/>
    <cellStyle name="AggOrangeLB_2x" xfId="2945" xr:uid="{7A764650-2306-4814-AAAC-B6ACD67ED611}"/>
    <cellStyle name="AggOrangeLBorder" xfId="2946" xr:uid="{2291F6B1-AA20-4467-A674-5D112099956E}"/>
    <cellStyle name="AggOrangeRBorder" xfId="2947" xr:uid="{21A24661-53AC-42A1-BA03-B90DF1D2F44D}"/>
    <cellStyle name="Akzent1" xfId="2948" xr:uid="{ED499F6A-7DDC-46ED-A96F-01B67DC080D2}"/>
    <cellStyle name="Akzent2" xfId="2949" xr:uid="{1BFF667F-399D-4AF7-BCEB-FA8ADDD8867A}"/>
    <cellStyle name="Akzent3" xfId="2950" xr:uid="{A5825D2D-9ACE-479E-9E2A-8CBD555D29BB}"/>
    <cellStyle name="Akzent4" xfId="2951" xr:uid="{D59D0999-42CE-490B-B296-16F1A2C9CCFC}"/>
    <cellStyle name="Akzent5" xfId="2952" xr:uid="{E7E5413C-7576-497E-80DE-D0E41E692DAF}"/>
    <cellStyle name="Akzent6" xfId="2953" xr:uid="{C92B471C-0BAA-4B1B-BEAD-8AB1CFDB8722}"/>
    <cellStyle name="Ausgabe" xfId="2954" xr:uid="{3DC3E801-AC13-453C-8EE4-7977D4C98547}"/>
    <cellStyle name="Bad 10" xfId="2955" xr:uid="{52955776-C63C-4897-AF53-D7A8355F5491}"/>
    <cellStyle name="Bad 11" xfId="2956" xr:uid="{6D98A4E0-90C4-4651-A494-87D5970EA297}"/>
    <cellStyle name="Bad 12" xfId="2957" xr:uid="{911F703A-2EA6-4292-918E-CBAE1D3EC03C}"/>
    <cellStyle name="Bad 13" xfId="2958" xr:uid="{9A73613A-21BC-45A3-8DE9-A461C59349A9}"/>
    <cellStyle name="Bad 14" xfId="2959" xr:uid="{33D7C14B-86F9-4827-9F92-0CD361FF482F}"/>
    <cellStyle name="Bad 15" xfId="2960" xr:uid="{C6AD98F7-103F-42BA-B166-CA6D0D8B5365}"/>
    <cellStyle name="Bad 16" xfId="2961" xr:uid="{5473B935-78EA-4C71-B4CB-DAD9EAE94968}"/>
    <cellStyle name="Bad 17" xfId="2962" xr:uid="{2B5D3A42-36A3-440B-9ED0-D9BBAFF3B1B8}"/>
    <cellStyle name="Bad 18" xfId="2963" xr:uid="{03BA8F14-FAB8-47D3-8D4A-AD9AFE9FEFCE}"/>
    <cellStyle name="Bad 19" xfId="2964" xr:uid="{AE3F1F5A-4260-4999-87ED-CBCA703D78C5}"/>
    <cellStyle name="Bad 2" xfId="24" xr:uid="{0143DD87-1C61-4EB5-A622-7C9A5788ACD5}"/>
    <cellStyle name="Bad 2 10" xfId="434" xr:uid="{DB0581EE-599B-4C9A-A2CB-A8E2C1A0E61D}"/>
    <cellStyle name="Bad 2 11" xfId="2966" xr:uid="{005EDDA9-1DDE-449B-A617-56C4B9898687}"/>
    <cellStyle name="Bad 2 12" xfId="2965" xr:uid="{4A0C515C-8BDD-47E8-8AC8-E9162AD9CB05}"/>
    <cellStyle name="Bad 2 2" xfId="435" xr:uid="{AFB1602B-1330-43DC-AA4A-BF0E64720185}"/>
    <cellStyle name="Bad 2 3" xfId="436" xr:uid="{33D07996-AFE2-45A1-B39A-E625DE677380}"/>
    <cellStyle name="Bad 2 4" xfId="437" xr:uid="{E0684D72-7C65-476E-B7C5-9D22418AD9F1}"/>
    <cellStyle name="Bad 2 5" xfId="438" xr:uid="{ADC126F4-C56D-47C9-9316-E6B7143E22EC}"/>
    <cellStyle name="Bad 2 6" xfId="439" xr:uid="{50357084-32DA-41E0-A697-1268937F8D96}"/>
    <cellStyle name="Bad 2 7" xfId="440" xr:uid="{335E0016-FA40-49BC-A66F-3C235181BC75}"/>
    <cellStyle name="Bad 2 8" xfId="441" xr:uid="{A93F36CC-91EF-47DC-9781-25E451312CEA}"/>
    <cellStyle name="Bad 2 9" xfId="442" xr:uid="{67DC3F7B-A72C-4F89-BBC1-2298DA107567}"/>
    <cellStyle name="Bad 20" xfId="2967" xr:uid="{2A3E81BD-BD46-4009-815C-CF260ED40AEC}"/>
    <cellStyle name="Bad 21" xfId="2968" xr:uid="{0D939750-1CE9-4869-B5F8-0A2790AE38DB}"/>
    <cellStyle name="Bad 22" xfId="2969" xr:uid="{8B9516F0-BB21-4354-A09A-F21B7CF25E51}"/>
    <cellStyle name="Bad 23" xfId="2970" xr:uid="{337632BA-9641-4561-A517-7BF8FF8FE693}"/>
    <cellStyle name="Bad 24" xfId="2971" xr:uid="{14F5DCF9-D63A-4CB6-B4CB-A1B3B4080BC4}"/>
    <cellStyle name="Bad 25" xfId="2972" xr:uid="{2A34C99F-7E16-4444-8256-00E3B3FC1857}"/>
    <cellStyle name="Bad 26" xfId="2973" xr:uid="{AC740EFA-76B2-4B11-8F94-A794F68C63C4}"/>
    <cellStyle name="Bad 27" xfId="2974" xr:uid="{05F4D11E-FFA6-4034-96A3-40AEF997D82B}"/>
    <cellStyle name="Bad 28" xfId="2975" xr:uid="{320BE897-3A50-4941-B137-A8D3B92E0ECC}"/>
    <cellStyle name="Bad 29" xfId="2976" xr:uid="{540C4790-87C4-42CE-AA2E-CE1963914CE2}"/>
    <cellStyle name="Bad 3" xfId="443" xr:uid="{C561D4B8-AFE5-428F-9D4E-C0F503C0F596}"/>
    <cellStyle name="Bad 3 2" xfId="2978" xr:uid="{23F04785-A8BB-4FAB-BEF1-83B9A7C19F63}"/>
    <cellStyle name="Bad 3 2 2" xfId="2979" xr:uid="{C79AF8F3-80C2-475C-80A0-6F277C829C2B}"/>
    <cellStyle name="Bad 3 2 2 2" xfId="2980" xr:uid="{BC5AFE87-543A-4BF5-AD5F-6C214D2F7B18}"/>
    <cellStyle name="Bad 3 3" xfId="2981" xr:uid="{E0813DDC-47FA-41DD-81FC-4217C3A0C136}"/>
    <cellStyle name="Bad 3 4" xfId="2977" xr:uid="{40DDF462-1734-465D-B10A-5351A22D29D4}"/>
    <cellStyle name="Bad 30" xfId="2982" xr:uid="{9422070A-6807-4AC7-A072-849C8EF7A895}"/>
    <cellStyle name="Bad 31" xfId="2983" xr:uid="{F5B47590-CFD6-4039-8896-3F6AC3D43F69}"/>
    <cellStyle name="Bad 32" xfId="2984" xr:uid="{152158DC-3A4D-4E30-920A-C895F8CC9897}"/>
    <cellStyle name="Bad 33" xfId="2985" xr:uid="{E2865D03-46A4-40D4-A64E-5E9992FDEE02}"/>
    <cellStyle name="Bad 34" xfId="2986" xr:uid="{95456CBF-76DD-439C-8CC0-C8579386AB46}"/>
    <cellStyle name="Bad 35" xfId="2987" xr:uid="{AEA14EDA-E41D-44CC-9D86-ADAC09D09C22}"/>
    <cellStyle name="Bad 36" xfId="2988" xr:uid="{944AD595-85F0-4B9F-9E4F-6B6698FE5933}"/>
    <cellStyle name="Bad 37" xfId="2989" xr:uid="{77E604F2-FA8B-44FC-B48E-F462F0CF4BD7}"/>
    <cellStyle name="Bad 38" xfId="2990" xr:uid="{378183F6-D75A-46CE-80D2-DFAD3CFB4126}"/>
    <cellStyle name="Bad 39" xfId="2991" xr:uid="{BB0734DC-6893-49FE-AABD-8C7983E8BC82}"/>
    <cellStyle name="Bad 4" xfId="2992" xr:uid="{7A79B9AB-A3B3-4E9F-9A7E-45DD83DA836A}"/>
    <cellStyle name="Bad 4 2" xfId="3010" xr:uid="{2434C3CC-EE4B-4717-B34E-0F65EE9F1989}"/>
    <cellStyle name="Bad 40" xfId="3011" xr:uid="{39CDE6A1-D25D-48C0-BE7F-0E124C488E3B}"/>
    <cellStyle name="Bad 41" xfId="3012" xr:uid="{E647F7A0-AD1A-4455-B01A-FD381847AE78}"/>
    <cellStyle name="Bad 42" xfId="3013" xr:uid="{1EA51A20-1559-4235-9448-4CA7343DBE27}"/>
    <cellStyle name="Bad 43" xfId="3014" xr:uid="{5C9A50C1-7CE2-477A-86E8-DFC813A33971}"/>
    <cellStyle name="Bad 44" xfId="3015" xr:uid="{FD19062D-F7C9-4401-BAF2-FDA1763F7384}"/>
    <cellStyle name="Bad 45" xfId="3016" xr:uid="{E710AD2C-D8E9-488C-940D-CA43FDF4926E}"/>
    <cellStyle name="Bad 46" xfId="3017" xr:uid="{707308E4-57C8-4580-AC59-4DE64AC226DF}"/>
    <cellStyle name="Bad 5" xfId="3018" xr:uid="{5F7D416F-BA50-46F5-93A6-1D63ECD9BF6E}"/>
    <cellStyle name="Bad 5 2" xfId="3019" xr:uid="{0A519099-9D58-49D2-9F40-3C6277C373BF}"/>
    <cellStyle name="Bad 6" xfId="3020" xr:uid="{9EBA7AE3-577A-4499-838F-83F1FD87D9F4}"/>
    <cellStyle name="Bad 6 2" xfId="3021" xr:uid="{676203C8-3444-4392-BE14-0546C9AC3508}"/>
    <cellStyle name="Bad 7" xfId="3022" xr:uid="{8136461A-1568-4859-A715-77EC63DD6793}"/>
    <cellStyle name="Bad 8" xfId="3023" xr:uid="{59A723F0-6946-4F12-9D6E-6CEE110EC8A9}"/>
    <cellStyle name="Bad 9" xfId="3024" xr:uid="{25028176-0171-433E-A528-B75001EDBA76}"/>
    <cellStyle name="Berechnung" xfId="3025" xr:uid="{1BC65257-875F-4B09-847D-CE2611CDCC16}"/>
    <cellStyle name="Bold GHG Numbers (0.00)" xfId="3026" xr:uid="{A8AF2636-6113-4475-A0FA-CFF13A1E7D1A}"/>
    <cellStyle name="Calculation 10" xfId="3027" xr:uid="{017F9F4C-86CA-4D70-B18E-F59C50D5B416}"/>
    <cellStyle name="Calculation 11" xfId="3028" xr:uid="{460773A3-C428-42D4-9314-10B06FF5EA7E}"/>
    <cellStyle name="Calculation 12" xfId="3029" xr:uid="{4DBB8348-FD6A-4B44-8E85-63F4358EE14E}"/>
    <cellStyle name="Calculation 13" xfId="3030" xr:uid="{F650186C-CD7E-4707-B420-87181F7C3DA8}"/>
    <cellStyle name="Calculation 14" xfId="3031" xr:uid="{3F699379-9BF7-4DF0-B269-8E4EA3E5721B}"/>
    <cellStyle name="Calculation 15" xfId="3032" xr:uid="{5A12AFF7-FCA1-40D3-8895-1C8D03DA7416}"/>
    <cellStyle name="Calculation 16" xfId="3033" xr:uid="{02B2E849-E6C1-4EC0-B268-88E4F9F5E9AE}"/>
    <cellStyle name="Calculation 17" xfId="3034" xr:uid="{64DE8125-F6CD-4FCA-829C-6E5968B42A79}"/>
    <cellStyle name="Calculation 18" xfId="3035" xr:uid="{75F63F30-F436-4470-B4BC-FD930F30870D}"/>
    <cellStyle name="Calculation 19" xfId="3036" xr:uid="{52D03C5A-F258-4597-BD6C-905EF71BA503}"/>
    <cellStyle name="Calculation 2" xfId="28" xr:uid="{A77D38DF-0F3E-4FDB-A043-4EEC783905EE}"/>
    <cellStyle name="Calculation 2 10" xfId="444" xr:uid="{4986F40F-A4F8-4703-9C2F-B6286B0CC928}"/>
    <cellStyle name="Calculation 2 11" xfId="3038" xr:uid="{83E54ECD-A9A2-464D-A1B1-CC914EB65997}"/>
    <cellStyle name="Calculation 2 12" xfId="3037" xr:uid="{D00E6D9D-8BB5-4131-A646-E336DBF206FF}"/>
    <cellStyle name="Calculation 2 2" xfId="445" xr:uid="{F8AED8D0-0E79-4C3E-81DC-1B92DEC62FAD}"/>
    <cellStyle name="Calculation 2 3" xfId="446" xr:uid="{19623330-5C77-4F57-B42A-BC2427F405FF}"/>
    <cellStyle name="Calculation 2 4" xfId="447" xr:uid="{F05B63C6-620A-42A1-BA0C-94C5A5E4BE3B}"/>
    <cellStyle name="Calculation 2 5" xfId="448" xr:uid="{A0AC6D03-7810-497C-BE3C-0DB9F1696260}"/>
    <cellStyle name="Calculation 2 6" xfId="449" xr:uid="{DE62C169-07D0-46DC-AEED-A9F371510673}"/>
    <cellStyle name="Calculation 2 7" xfId="450" xr:uid="{856B4CE2-AC3B-491E-88C8-E90403B656E2}"/>
    <cellStyle name="Calculation 2 8" xfId="451" xr:uid="{D221895D-5E35-4FE3-BE34-022ACD809086}"/>
    <cellStyle name="Calculation 2 9" xfId="452" xr:uid="{C72C6F74-59D0-41BD-A34E-BBD3928A604B}"/>
    <cellStyle name="Calculation 20" xfId="3039" xr:uid="{0A9DFC85-B88F-4F35-8417-90A0A5071ACB}"/>
    <cellStyle name="Calculation 21" xfId="3040" xr:uid="{9FD2D3CE-C7CE-4858-9479-EC80B2302E5A}"/>
    <cellStyle name="Calculation 22" xfId="3041" xr:uid="{7B0D938D-1973-4CE0-A3D6-C79E8C7282FA}"/>
    <cellStyle name="Calculation 23" xfId="3042" xr:uid="{75FBD6E4-05AA-4324-93C0-21B1AD85B96F}"/>
    <cellStyle name="Calculation 24" xfId="3043" xr:uid="{DA8AE300-9354-4F1D-B1B4-F975E63BB6B8}"/>
    <cellStyle name="Calculation 25" xfId="3044" xr:uid="{244A320F-624E-4EE3-8913-5B7569313D84}"/>
    <cellStyle name="Calculation 26" xfId="3045" xr:uid="{5499B33D-394B-4967-BFB8-DFBE4D3CBE10}"/>
    <cellStyle name="Calculation 27" xfId="3046" xr:uid="{FF8C0CA1-784D-4D0D-A9AC-0A12643792A3}"/>
    <cellStyle name="Calculation 28" xfId="3047" xr:uid="{A68DF186-0168-4674-8358-D82239FDA265}"/>
    <cellStyle name="Calculation 29" xfId="3048" xr:uid="{E47CC75E-D02B-4091-896B-E2BC45998B00}"/>
    <cellStyle name="Calculation 3" xfId="453" xr:uid="{F9FF1FE1-22D8-44F5-B495-5924314C1A6C}"/>
    <cellStyle name="Calculation 3 2" xfId="3050" xr:uid="{876D4E67-01E0-46AD-BF6C-ABEDC41878D0}"/>
    <cellStyle name="Calculation 3 2 2" xfId="3051" xr:uid="{A9D31CA5-AC41-493D-9B7B-1F42D9BC458C}"/>
    <cellStyle name="Calculation 3 2 2 2" xfId="3052" xr:uid="{99147FC1-56FB-4969-B777-8F6E79BE7AFE}"/>
    <cellStyle name="Calculation 3 3" xfId="3053" xr:uid="{1105DD7A-E865-4832-823F-5082BBED6A13}"/>
    <cellStyle name="Calculation 3 4" xfId="3049" xr:uid="{D64CAB83-8DEA-4277-958B-4FAFF60BDAAC}"/>
    <cellStyle name="Calculation 30" xfId="3054" xr:uid="{AE8798DC-D2BF-4010-BCBA-1278C8D7182A}"/>
    <cellStyle name="Calculation 31" xfId="3055" xr:uid="{C95C9C0A-4BD7-42F5-9828-0C18C5577E6F}"/>
    <cellStyle name="Calculation 32" xfId="3056" xr:uid="{4504CEAA-39F5-40D2-AD04-758B40892EDF}"/>
    <cellStyle name="Calculation 33" xfId="3057" xr:uid="{C804DFA7-25A9-45C0-A4B5-68ADE4712724}"/>
    <cellStyle name="Calculation 34" xfId="3058" xr:uid="{F3407C94-30CB-496F-A4CF-BA62F92D5448}"/>
    <cellStyle name="Calculation 35" xfId="3059" xr:uid="{6FE9479A-4CFB-4D7E-95DB-84AE009E4D91}"/>
    <cellStyle name="Calculation 36" xfId="3060" xr:uid="{61EE2CE3-CD8A-4A81-A9DB-DA89C9DA2F19}"/>
    <cellStyle name="Calculation 37" xfId="3061" xr:uid="{4E164D98-34DC-4313-9C3C-837C784AFF4C}"/>
    <cellStyle name="Calculation 38" xfId="3062" xr:uid="{8E1630AE-0151-4A0F-AB0E-4657CC8AB801}"/>
    <cellStyle name="Calculation 39" xfId="3063" xr:uid="{75A122E3-F0CD-4A82-9466-4E4EB736B3DF}"/>
    <cellStyle name="Calculation 4" xfId="3064" xr:uid="{8B880BE5-AE41-4827-8D1B-8BD149DF0912}"/>
    <cellStyle name="Calculation 4 2" xfId="3065" xr:uid="{4F43F58E-76E9-4352-9CD9-128E698B8437}"/>
    <cellStyle name="Calculation 40" xfId="3066" xr:uid="{1DA60FB8-BB78-4E0E-A821-E2C09B56B034}"/>
    <cellStyle name="Calculation 41" xfId="3067" xr:uid="{20F70968-F3ED-407F-BF90-2CA5A51FA245}"/>
    <cellStyle name="Calculation 42" xfId="3068" xr:uid="{6C003D67-43CD-4C43-BEEE-35ED3CF5A17F}"/>
    <cellStyle name="Calculation 43" xfId="3069" xr:uid="{CFFE6BCB-D939-430D-9E50-B7FA03EA35B5}"/>
    <cellStyle name="Calculation 44" xfId="3070" xr:uid="{E3A09BA1-32F8-4FE1-9782-24D984621131}"/>
    <cellStyle name="Calculation 5" xfId="3071" xr:uid="{B1634970-7FCD-4A12-8EA9-0E08E94FE650}"/>
    <cellStyle name="Calculation 5 2" xfId="3072" xr:uid="{A9B976A1-5F18-49ED-AF35-A1205EF25026}"/>
    <cellStyle name="Calculation 6" xfId="3073" xr:uid="{13EE15F6-7430-4B96-8528-9A24E3BE9A2F}"/>
    <cellStyle name="Calculation 6 2" xfId="3074" xr:uid="{732FB6E8-E26D-4ED7-948F-21E49A0C7DB1}"/>
    <cellStyle name="Calculation 7" xfId="3075" xr:uid="{A1771619-C055-4D07-83FE-886319AB331C}"/>
    <cellStyle name="Calculation 8" xfId="3076" xr:uid="{876A3DE3-3359-40E8-9EC7-4718C8484D64}"/>
    <cellStyle name="Calculation 9" xfId="3077" xr:uid="{D99103E5-16D4-4E00-990C-FDE5E09D5CF7}"/>
    <cellStyle name="Check Cell 10" xfId="3078" xr:uid="{C76CFAA7-3244-424E-91FC-07E0AA480B3F}"/>
    <cellStyle name="Check Cell 11" xfId="3079" xr:uid="{77D4F2FD-863D-42C7-A757-8C9758CEF14C}"/>
    <cellStyle name="Check Cell 12" xfId="3080" xr:uid="{7727C8F9-87D8-4AE9-B21C-1029A65611C0}"/>
    <cellStyle name="Check Cell 13" xfId="3081" xr:uid="{B0AA926F-F74F-4AC6-AEB5-BA847E8BCA0B}"/>
    <cellStyle name="Check Cell 14" xfId="3082" xr:uid="{C86F3882-E2F8-4438-B597-BA9015C82A13}"/>
    <cellStyle name="Check Cell 15" xfId="3083" xr:uid="{7134E915-8354-419C-8E85-320534D431AB}"/>
    <cellStyle name="Check Cell 16" xfId="3084" xr:uid="{14DCB715-FF6B-4A4E-BB92-DB53FE62FFCD}"/>
    <cellStyle name="Check Cell 17" xfId="3085" xr:uid="{5A03082D-96A7-4297-A90E-787A90E65643}"/>
    <cellStyle name="Check Cell 18" xfId="3086" xr:uid="{0B26DF82-0187-42D3-9D2A-202C19839E0E}"/>
    <cellStyle name="Check Cell 19" xfId="3087" xr:uid="{711F8F6B-4E3D-4E4B-ACE6-2354BEFF150F}"/>
    <cellStyle name="Check Cell 2" xfId="30" xr:uid="{304C8415-FBA2-4864-9C59-0E353D35C738}"/>
    <cellStyle name="Check Cell 2 10" xfId="454" xr:uid="{83E96BFC-9CD5-498C-BA82-D8D028EE27E8}"/>
    <cellStyle name="Check Cell 2 2" xfId="455" xr:uid="{39A39891-F768-4E14-8602-BA80E64DE971}"/>
    <cellStyle name="Check Cell 2 3" xfId="456" xr:uid="{9D05722A-DB47-416C-8A69-6FD4E7739DB0}"/>
    <cellStyle name="Check Cell 2 4" xfId="457" xr:uid="{01595DF5-25BE-4149-A5B9-8284A6F56E13}"/>
    <cellStyle name="Check Cell 2 5" xfId="458" xr:uid="{EB867100-02A4-4B3D-86BC-F8294ACA4C7B}"/>
    <cellStyle name="Check Cell 2 6" xfId="459" xr:uid="{32CC47C9-70E1-4097-ABBC-2B46D2D4D9F1}"/>
    <cellStyle name="Check Cell 2 7" xfId="460" xr:uid="{8413A60A-10C9-43AC-AA77-C5AA993D9E75}"/>
    <cellStyle name="Check Cell 2 8" xfId="461" xr:uid="{BC302401-570F-40C9-8127-BFD4E899E2E5}"/>
    <cellStyle name="Check Cell 2 9" xfId="462" xr:uid="{DD1EC3AB-1058-4912-B61B-D859B255775B}"/>
    <cellStyle name="Check Cell 20" xfId="3088" xr:uid="{5CF04388-C2FB-4C66-B2F7-0DF085BAEB17}"/>
    <cellStyle name="Check Cell 21" xfId="3089" xr:uid="{F2B25C4C-710E-41DE-A9F3-4429B8F21686}"/>
    <cellStyle name="Check Cell 22" xfId="3090" xr:uid="{0082CB00-2A90-47CF-9E8E-F52423402AC5}"/>
    <cellStyle name="Check Cell 23" xfId="3091" xr:uid="{91071B83-B065-4C87-A2C3-E9FCD281DC50}"/>
    <cellStyle name="Check Cell 24" xfId="3092" xr:uid="{6AEF11EF-DA88-40DF-9DFA-E9CF3D8F1559}"/>
    <cellStyle name="Check Cell 25" xfId="3093" xr:uid="{53DD4AF2-7AEB-4CBF-81B8-BBDB7C4B8781}"/>
    <cellStyle name="Check Cell 26" xfId="3094" xr:uid="{0EAA840A-ECAC-4DA7-AB94-430705B7A52D}"/>
    <cellStyle name="Check Cell 27" xfId="3095" xr:uid="{6EA47D7F-0672-444A-B220-C7DFCFC4671C}"/>
    <cellStyle name="Check Cell 28" xfId="3096" xr:uid="{63ABBAFF-2A1E-4C86-A2B2-213787217437}"/>
    <cellStyle name="Check Cell 29" xfId="3097" xr:uid="{53F1E7C5-22D5-41C1-9B43-A1D7EEBFE9B0}"/>
    <cellStyle name="Check Cell 3" xfId="463" xr:uid="{6AC8BF50-B92F-41D2-AB79-10D44A8BF5EE}"/>
    <cellStyle name="Check Cell 3 2" xfId="3098" xr:uid="{0C36F24A-4534-4638-8CF6-FD19284EA670}"/>
    <cellStyle name="Check Cell 30" xfId="3099" xr:uid="{C18695CA-377B-40D9-B52E-93ECD5CCF528}"/>
    <cellStyle name="Check Cell 31" xfId="3100" xr:uid="{56D2AA0E-79E8-4838-9D28-F0A8105AE3F7}"/>
    <cellStyle name="Check Cell 32" xfId="3101" xr:uid="{669A16F5-20E9-40A0-8CAC-2DCF02B38A56}"/>
    <cellStyle name="Check Cell 33" xfId="3102" xr:uid="{CAACF104-4CC2-4B6B-849F-B92DE968D398}"/>
    <cellStyle name="Check Cell 34" xfId="3103" xr:uid="{1CE04D89-B204-40CB-84B0-63B431291714}"/>
    <cellStyle name="Check Cell 35" xfId="3104" xr:uid="{2BF3AF3B-D88E-4F5D-82C7-BC5C2410C88B}"/>
    <cellStyle name="Check Cell 36" xfId="3105" xr:uid="{D9E9D2CD-E609-4EF4-8E6E-BF50918A7BAC}"/>
    <cellStyle name="Check Cell 37" xfId="3106" xr:uid="{A04EA7D6-6D4A-4550-ABC6-CB3988B6FE64}"/>
    <cellStyle name="Check Cell 38" xfId="3107" xr:uid="{702594AF-2CD5-42BB-A31F-49CE372395CF}"/>
    <cellStyle name="Check Cell 39" xfId="3108" xr:uid="{BA0FF7CE-870B-434F-8EF1-123FBCF4FE88}"/>
    <cellStyle name="Check Cell 4" xfId="3109" xr:uid="{A8448DE3-AE35-409D-9424-73A57A9C52CE}"/>
    <cellStyle name="Check Cell 4 2" xfId="3110" xr:uid="{CD92C9D7-FE72-4AED-A085-DC22337CE5B5}"/>
    <cellStyle name="Check Cell 40" xfId="3111" xr:uid="{390EF714-7C77-4545-BB1B-A35B05CA59C7}"/>
    <cellStyle name="Check Cell 41" xfId="3112" xr:uid="{D3AF519D-7272-4804-840F-D24916A4CF2A}"/>
    <cellStyle name="Check Cell 42" xfId="3113" xr:uid="{3901797C-2981-4231-9410-5A0BE418B6B0}"/>
    <cellStyle name="Check Cell 43" xfId="3114" xr:uid="{E36CB39B-1ED1-4CFC-9BB2-42D8462F44ED}"/>
    <cellStyle name="Check Cell 44" xfId="3115" xr:uid="{243F294F-9CEF-42AC-996E-5944A9A40379}"/>
    <cellStyle name="Check Cell 5" xfId="3116" xr:uid="{ADCDDD8F-81D0-44FC-A2A2-D4E53734B738}"/>
    <cellStyle name="Check Cell 5 2" xfId="3117" xr:uid="{9ABD3A40-B337-4A99-B873-CA334BEED6A7}"/>
    <cellStyle name="Check Cell 6" xfId="3118" xr:uid="{14AB0F1C-F17B-4E4A-BD14-AADBC0B4D208}"/>
    <cellStyle name="Check Cell 6 2" xfId="3119" xr:uid="{B1F160DC-0860-4FE7-B6EA-20F35D07787F}"/>
    <cellStyle name="Check Cell 7" xfId="3120" xr:uid="{CC8F958C-F1F1-48DA-91B3-6290E2A53695}"/>
    <cellStyle name="Check Cell 8" xfId="3121" xr:uid="{75ED5A29-C242-4508-AAF4-FB8C7AD62D04}"/>
    <cellStyle name="Check Cell 9" xfId="3122" xr:uid="{FA7048FA-DBFD-41B8-90AA-897C7D48848C}"/>
    <cellStyle name="coin" xfId="3123" xr:uid="{AB9C3DA1-5E33-4021-B328-53B70B3F47B9}"/>
    <cellStyle name="Comma" xfId="1" builtinId="3"/>
    <cellStyle name="Comma [0] 2 10" xfId="464" xr:uid="{0AB9A574-647A-41CB-BA90-771357E8CEB9}"/>
    <cellStyle name="Comma [0] 2 10 2" xfId="3124" xr:uid="{1014F394-D1CA-4D0D-8679-32BC91AA303E}"/>
    <cellStyle name="Comma [0] 2 2" xfId="465" xr:uid="{D0FB7E02-B002-427F-91BA-B5008E2B2803}"/>
    <cellStyle name="Comma [0] 2 2 2" xfId="3125" xr:uid="{E7767F8A-6B48-4101-B8FD-DC55019D4B7A}"/>
    <cellStyle name="Comma [0] 2 3" xfId="466" xr:uid="{B989E684-571E-4202-B5FC-D47061E4B7D0}"/>
    <cellStyle name="Comma [0] 2 3 2" xfId="3126" xr:uid="{804B9A66-75A1-481D-BDCB-38D9E575CA89}"/>
    <cellStyle name="Comma [0] 2 4" xfId="467" xr:uid="{F3B06EE7-8BDB-4C7A-8858-1708FBAA5F86}"/>
    <cellStyle name="Comma [0] 2 4 2" xfId="3127" xr:uid="{A3B5F311-8BD0-4D77-ABC2-907775D840BB}"/>
    <cellStyle name="Comma [0] 2 5" xfId="468" xr:uid="{7AAB0A8D-3D59-420D-8846-A9B0128F940C}"/>
    <cellStyle name="Comma [0] 2 5 2" xfId="3128" xr:uid="{813C26AF-46C3-4BA0-9976-2527BEC1C9A5}"/>
    <cellStyle name="Comma [0] 2 6" xfId="469" xr:uid="{2014FE2D-E57A-49DB-B682-2718BB5EE3D7}"/>
    <cellStyle name="Comma [0] 2 6 2" xfId="3129" xr:uid="{C670E27B-76EE-4A8C-95ED-D1419DCE87D5}"/>
    <cellStyle name="Comma [0] 2 7" xfId="470" xr:uid="{4A825F58-ED0A-4811-8F4B-8B3B835F3D9A}"/>
    <cellStyle name="Comma [0] 2 7 2" xfId="3130" xr:uid="{714301C7-76D7-4795-99A5-E440555CBB57}"/>
    <cellStyle name="Comma [0] 2 8" xfId="471" xr:uid="{C732E0F4-DFF0-408E-A072-0D792C332D2F}"/>
    <cellStyle name="Comma [0] 2 8 2" xfId="3131" xr:uid="{8BD46106-CE0E-4FF7-A561-68326E2E61A4}"/>
    <cellStyle name="Comma [0] 2 9" xfId="472" xr:uid="{5F9DFA48-8372-41A5-A9A1-C2629115197C}"/>
    <cellStyle name="Comma [0] 2 9 2" xfId="3132" xr:uid="{1C95326C-499C-47AE-9EF0-7F63A0BB61A4}"/>
    <cellStyle name="Comma 10" xfId="3005" xr:uid="{2A4B08AC-4A4A-44A6-80FC-C1589A87A2C5}"/>
    <cellStyle name="Comma 10 10" xfId="3134" xr:uid="{1B17C2FD-49B1-4661-8DA7-E9D4D1CCE8B8}"/>
    <cellStyle name="Comma 10 10 2" xfId="3135" xr:uid="{D7DB3FF6-2911-48F7-B2FC-4682401A28B2}"/>
    <cellStyle name="Comma 10 10 3" xfId="3136" xr:uid="{971F3806-E584-4261-AB51-2C5A59BFF050}"/>
    <cellStyle name="Comma 10 10 4" xfId="3137" xr:uid="{7FBD5077-1324-4A42-A99E-C670FD88DCA1}"/>
    <cellStyle name="Comma 10 11" xfId="3138" xr:uid="{21B0124E-B45D-4828-B91E-4354106FAAFE}"/>
    <cellStyle name="Comma 10 12" xfId="3139" xr:uid="{5CD8D6A0-2342-4670-B84B-A029ECEF2DC7}"/>
    <cellStyle name="Comma 10 13" xfId="3133" xr:uid="{E2532C89-29E2-4D6F-B7CB-36575069C9C8}"/>
    <cellStyle name="Comma 10 2" xfId="473" xr:uid="{3532627E-76DB-4A4B-8327-53E44D5BB3DC}"/>
    <cellStyle name="Comma 10 2 10" xfId="474" xr:uid="{A213A1BF-B785-4516-A523-1F7977685851}"/>
    <cellStyle name="Comma 10 2 10 2" xfId="3141" xr:uid="{59704D8A-7FBC-42AE-A379-D547623D3595}"/>
    <cellStyle name="Comma 10 2 11" xfId="475" xr:uid="{5CD29D65-18BA-497A-BBA5-370F2AFF9D5A}"/>
    <cellStyle name="Comma 10 2 11 2" xfId="3142" xr:uid="{6EB25755-410F-44CB-8683-5FB19E397B5B}"/>
    <cellStyle name="Comma 10 2 12" xfId="476" xr:uid="{B18EFAE5-92C3-4CC7-B64C-36FC7C82E7D2}"/>
    <cellStyle name="Comma 10 2 12 2" xfId="3143" xr:uid="{70E674A1-0D15-4F19-B6BE-E77A49E66602}"/>
    <cellStyle name="Comma 10 2 13" xfId="477" xr:uid="{3BC45263-00D7-4E42-A662-3D51BBC06BA2}"/>
    <cellStyle name="Comma 10 2 13 2" xfId="3144" xr:uid="{8FC45777-22C3-4FDE-AC47-72636D8EAC03}"/>
    <cellStyle name="Comma 10 2 14" xfId="478" xr:uid="{86D3C502-8F65-442A-BE0F-2454C9F44C3D}"/>
    <cellStyle name="Comma 10 2 14 2" xfId="3145" xr:uid="{38DC9FFE-3493-4D8C-ABD2-C4B71455CB53}"/>
    <cellStyle name="Comma 10 2 15" xfId="479" xr:uid="{963F3189-E5C5-451A-804A-B2A1ED1F8D0C}"/>
    <cellStyle name="Comma 10 2 15 2" xfId="3146" xr:uid="{E4C7E625-959B-4CED-AEAC-7A0CF54E3282}"/>
    <cellStyle name="Comma 10 2 16" xfId="480" xr:uid="{867231C5-EAC7-4859-84A7-7EE41D1C1E84}"/>
    <cellStyle name="Comma 10 2 16 2" xfId="3147" xr:uid="{EDF05368-F7EE-4349-BC15-A0308E5A2899}"/>
    <cellStyle name="Comma 10 2 17" xfId="481" xr:uid="{73625283-A5FA-43A3-8ED8-4E8253E017D8}"/>
    <cellStyle name="Comma 10 2 17 2" xfId="3148" xr:uid="{931DFCF8-3F9A-4BD5-8B78-B6705EC2DD06}"/>
    <cellStyle name="Comma 10 2 18" xfId="3140" xr:uid="{03CC19D2-0E19-4F3E-AD52-FB14D0AB6A9B}"/>
    <cellStyle name="Comma 10 2 2" xfId="482" xr:uid="{E9DE60CD-0BD3-456D-A1B3-95CFF2ADC01E}"/>
    <cellStyle name="Comma 10 2 2 2" xfId="3149" xr:uid="{9C46B6EE-C67D-448E-A470-9536F0792453}"/>
    <cellStyle name="Comma 10 2 3" xfId="483" xr:uid="{739FAA1D-59FB-4BBD-BEC6-556F9D970C96}"/>
    <cellStyle name="Comma 10 2 3 2" xfId="3150" xr:uid="{BCC0B7B4-5740-42B5-91F3-4C75E95F0729}"/>
    <cellStyle name="Comma 10 2 4" xfId="484" xr:uid="{A58647AC-30AD-4C4F-BF2A-DA166E6C7609}"/>
    <cellStyle name="Comma 10 2 4 2" xfId="3151" xr:uid="{1B4E6D29-4438-4A3C-AB07-C5A2626B43C4}"/>
    <cellStyle name="Comma 10 2 5" xfId="485" xr:uid="{72AD9885-4DA1-433B-A14B-5086F53A23AC}"/>
    <cellStyle name="Comma 10 2 5 2" xfId="3152" xr:uid="{B0ABB8D9-9182-441A-A400-8A6B05EFD6E4}"/>
    <cellStyle name="Comma 10 2 6" xfId="486" xr:uid="{7AE33D33-29EF-48F6-8A92-F2BF4ECBC2FF}"/>
    <cellStyle name="Comma 10 2 6 2" xfId="3153" xr:uid="{1D9E8205-EDAB-4934-92F4-E45C91AD76B1}"/>
    <cellStyle name="Comma 10 2 7" xfId="487" xr:uid="{5853423C-670D-403B-B718-BD42D0E649F4}"/>
    <cellStyle name="Comma 10 2 7 2" xfId="3154" xr:uid="{7481D0CD-A07D-40AD-9360-3C1FE722D3A9}"/>
    <cellStyle name="Comma 10 2 8" xfId="488" xr:uid="{2CBD8A28-432C-4397-ADA3-AD2202672EF9}"/>
    <cellStyle name="Comma 10 2 8 2" xfId="3155" xr:uid="{9FA8ED3C-E9D9-4D1A-9343-1A4361ADABB0}"/>
    <cellStyle name="Comma 10 2 9" xfId="489" xr:uid="{104885E8-E3E5-4449-80F5-8DCB7DAC1618}"/>
    <cellStyle name="Comma 10 2 9 2" xfId="3156" xr:uid="{A68C6D27-8C33-4820-A987-E3AE3F3EAF12}"/>
    <cellStyle name="Comma 10 3" xfId="490" xr:uid="{F361FB31-F46F-4F0B-AEFC-53E94014E6C2}"/>
    <cellStyle name="Comma 10 3 10" xfId="491" xr:uid="{5B38C450-F2E5-4334-9BC6-CB864CD7CE6B}"/>
    <cellStyle name="Comma 10 3 10 2" xfId="3158" xr:uid="{17A41777-025F-4448-ABF1-830553F79016}"/>
    <cellStyle name="Comma 10 3 11" xfId="492" xr:uid="{02A6A3C2-5BD3-498D-A5F5-D838B4D56E7C}"/>
    <cellStyle name="Comma 10 3 11 2" xfId="3159" xr:uid="{F38C9AC4-A5E1-4FEE-AFC7-90C879C81AA5}"/>
    <cellStyle name="Comma 10 3 12" xfId="493" xr:uid="{99DA1258-0EBC-4E44-AF3D-95A9527CAAE2}"/>
    <cellStyle name="Comma 10 3 12 2" xfId="3160" xr:uid="{C02C5DD9-9BC4-47C9-85F0-6C957A180703}"/>
    <cellStyle name="Comma 10 3 13" xfId="494" xr:uid="{3F2D9223-B5CC-4014-B53E-8B48DE96F134}"/>
    <cellStyle name="Comma 10 3 13 2" xfId="3161" xr:uid="{09EABD29-A173-4337-B050-C155F71BD9E0}"/>
    <cellStyle name="Comma 10 3 14" xfId="495" xr:uid="{4B2470F3-1A3F-475C-A107-ABA15C3C5806}"/>
    <cellStyle name="Comma 10 3 14 2" xfId="3162" xr:uid="{4542A47B-BCAE-4C68-BED7-BBD7984B54B3}"/>
    <cellStyle name="Comma 10 3 15" xfId="496" xr:uid="{E79FCCC8-76BE-4386-AFED-0B4B50FA9059}"/>
    <cellStyle name="Comma 10 3 15 2" xfId="3163" xr:uid="{4C3BDDAC-C0AE-48CC-9237-61248FB8686B}"/>
    <cellStyle name="Comma 10 3 16" xfId="497" xr:uid="{388290D7-223F-493D-BB3B-4BB50CDA4BE2}"/>
    <cellStyle name="Comma 10 3 16 2" xfId="3164" xr:uid="{9CD90513-CF72-467B-B161-67E22A708DC0}"/>
    <cellStyle name="Comma 10 3 17" xfId="498" xr:uid="{E30551AC-4AAF-4DCE-8C69-E87629F373F4}"/>
    <cellStyle name="Comma 10 3 17 2" xfId="3165" xr:uid="{5DA8AB81-31F8-4769-81B9-BC90134CBC83}"/>
    <cellStyle name="Comma 10 3 18" xfId="3157" xr:uid="{06D7816C-E901-454D-9CB1-6211B128A022}"/>
    <cellStyle name="Comma 10 3 2" xfId="499" xr:uid="{313D19CF-5EE7-4101-AD5B-BC98C80C7A42}"/>
    <cellStyle name="Comma 10 3 2 2" xfId="3166" xr:uid="{2E5E3250-6576-4E9C-BE22-05F4311AA7A4}"/>
    <cellStyle name="Comma 10 3 3" xfId="500" xr:uid="{123B69A4-5BC6-4167-90B0-0A6DF3AD308C}"/>
    <cellStyle name="Comma 10 3 3 2" xfId="3167" xr:uid="{5BA088D2-8B77-47D9-88FB-A2E48DC2ED06}"/>
    <cellStyle name="Comma 10 3 4" xfId="501" xr:uid="{F3FB3FE4-2083-4070-A78C-ACA6FFCBE9DD}"/>
    <cellStyle name="Comma 10 3 4 2" xfId="3168" xr:uid="{C3B5ABB6-1CD9-4883-A77F-1BD9BB86111C}"/>
    <cellStyle name="Comma 10 3 5" xfId="502" xr:uid="{E2009C86-2903-4137-BA72-9411B879C529}"/>
    <cellStyle name="Comma 10 3 5 2" xfId="3169" xr:uid="{91CBBC2E-79F2-4A92-B5F8-C1A2C5669EC5}"/>
    <cellStyle name="Comma 10 3 6" xfId="503" xr:uid="{5787BB4A-E650-4433-8DB7-64F2971D9155}"/>
    <cellStyle name="Comma 10 3 6 2" xfId="3170" xr:uid="{4254F03D-08BD-418C-9925-CD57F176F035}"/>
    <cellStyle name="Comma 10 3 7" xfId="504" xr:uid="{DCD33CDE-B019-4704-908F-2CA02D5285EB}"/>
    <cellStyle name="Comma 10 3 7 2" xfId="3171" xr:uid="{590DE649-15AB-4A67-9373-E93324AA509F}"/>
    <cellStyle name="Comma 10 3 8" xfId="505" xr:uid="{DFE91FE8-A141-46AC-8BAB-B99833BB35AE}"/>
    <cellStyle name="Comma 10 3 8 2" xfId="3172" xr:uid="{4DD642F3-F1E4-4AD5-BD2C-BD877BBDDA4D}"/>
    <cellStyle name="Comma 10 3 9" xfId="506" xr:uid="{AB3CBF17-BCC1-41B6-8427-76E2A34E3EB7}"/>
    <cellStyle name="Comma 10 3 9 2" xfId="3173" xr:uid="{8B47E992-0560-4590-946D-50B9E5F97906}"/>
    <cellStyle name="Comma 10 4" xfId="507" xr:uid="{3451546A-E4A6-42B8-AB26-EE374D7F0B80}"/>
    <cellStyle name="Comma 10 4 10" xfId="508" xr:uid="{D56F3AE7-FDD4-4922-AD65-79382D001F50}"/>
    <cellStyle name="Comma 10 4 10 2" xfId="3175" xr:uid="{F99104EA-D210-4CCB-A3DD-8898695A1565}"/>
    <cellStyle name="Comma 10 4 11" xfId="509" xr:uid="{83788382-D7EB-47D8-9109-09356C002F59}"/>
    <cellStyle name="Comma 10 4 11 2" xfId="3176" xr:uid="{8DE6892B-155B-4FC0-A629-BA60B98619B1}"/>
    <cellStyle name="Comma 10 4 12" xfId="510" xr:uid="{BB12C27E-0AED-4B7F-BDAA-3FA70AC24EB6}"/>
    <cellStyle name="Comma 10 4 12 2" xfId="3177" xr:uid="{F6F789B2-2398-4C9D-9357-E65E73520C6B}"/>
    <cellStyle name="Comma 10 4 13" xfId="511" xr:uid="{9D8EEAB4-8453-4537-8453-2DB7734E135A}"/>
    <cellStyle name="Comma 10 4 13 2" xfId="3178" xr:uid="{F8BBA075-1559-46AD-AE52-61A5B79AAFAC}"/>
    <cellStyle name="Comma 10 4 14" xfId="512" xr:uid="{BF7327E9-A9A4-4C58-9098-093C8A2826F2}"/>
    <cellStyle name="Comma 10 4 14 2" xfId="3179" xr:uid="{619D63D7-FA86-4783-92AC-CD736AB6131E}"/>
    <cellStyle name="Comma 10 4 15" xfId="513" xr:uid="{FB2B30AC-CF51-47F8-B8F2-5280A57F477C}"/>
    <cellStyle name="Comma 10 4 15 2" xfId="3180" xr:uid="{DE4FEAD6-4681-4C47-AF72-8487AE6B01E0}"/>
    <cellStyle name="Comma 10 4 16" xfId="514" xr:uid="{4AB7CABD-F089-4078-A884-70C0713F0490}"/>
    <cellStyle name="Comma 10 4 16 2" xfId="3181" xr:uid="{D97E0D63-C8F1-4D54-BD60-345DB1F3EAE0}"/>
    <cellStyle name="Comma 10 4 17" xfId="515" xr:uid="{59D5A108-F3AD-4CBA-A3EB-B956E85B6398}"/>
    <cellStyle name="Comma 10 4 17 2" xfId="3182" xr:uid="{CD48C77E-873B-4747-96B2-8862502302A0}"/>
    <cellStyle name="Comma 10 4 18" xfId="3174" xr:uid="{9A94C78E-F395-48E4-944C-9732CED63AC2}"/>
    <cellStyle name="Comma 10 4 2" xfId="516" xr:uid="{615B0BD7-827D-49C1-BF3C-2C785DA811FF}"/>
    <cellStyle name="Comma 10 4 2 2" xfId="3183" xr:uid="{C7D1BB2E-66A9-49D9-9EC9-E7733BC8DD29}"/>
    <cellStyle name="Comma 10 4 3" xfId="517" xr:uid="{C7F31EC2-D91F-461C-B54A-F7515BF1966E}"/>
    <cellStyle name="Comma 10 4 3 2" xfId="3184" xr:uid="{439FD836-1EF5-4A09-955C-C9C4A1C2388D}"/>
    <cellStyle name="Comma 10 4 4" xfId="518" xr:uid="{3B81970A-6C63-46A4-9ECE-57460852163F}"/>
    <cellStyle name="Comma 10 4 4 2" xfId="3185" xr:uid="{242D92E5-F963-4F2B-BE01-BE5421209247}"/>
    <cellStyle name="Comma 10 4 5" xfId="519" xr:uid="{1B639898-F8CF-45EB-B085-15B3D7458A0A}"/>
    <cellStyle name="Comma 10 4 5 2" xfId="3186" xr:uid="{54F48FBC-A4E8-41F2-BCD1-A59F71F3082E}"/>
    <cellStyle name="Comma 10 4 6" xfId="520" xr:uid="{294D732D-63F9-4BC3-A59D-0E0B28EB7B0F}"/>
    <cellStyle name="Comma 10 4 6 2" xfId="3187" xr:uid="{23C59F19-F2FA-4DAC-8732-B83551C6AD49}"/>
    <cellStyle name="Comma 10 4 7" xfId="521" xr:uid="{0351644D-8FD4-4212-A2C6-C705423FC11D}"/>
    <cellStyle name="Comma 10 4 7 2" xfId="3188" xr:uid="{05C5C089-439E-4E65-A152-A76536A42B0F}"/>
    <cellStyle name="Comma 10 4 8" xfId="522" xr:uid="{A5484564-08EA-4C86-BB22-ABFA017A93FD}"/>
    <cellStyle name="Comma 10 4 8 2" xfId="3189" xr:uid="{FE2959C3-3CA9-4383-AFE6-D9C8438C1D91}"/>
    <cellStyle name="Comma 10 4 9" xfId="523" xr:uid="{BC4722DE-ED70-4B07-91B2-33101BC51128}"/>
    <cellStyle name="Comma 10 4 9 2" xfId="3190" xr:uid="{ECEEB573-2D0D-4CFA-AFB2-6F3A84F0970E}"/>
    <cellStyle name="Comma 10 5" xfId="524" xr:uid="{0D351C5A-212C-4FC0-B9C6-C5E738DC079E}"/>
    <cellStyle name="Comma 10 5 10" xfId="525" xr:uid="{EF932DE7-A634-4A77-906C-E473C57EDFF6}"/>
    <cellStyle name="Comma 10 5 10 2" xfId="3192" xr:uid="{4A62ABC6-0603-4B1D-9B81-77813E979D5D}"/>
    <cellStyle name="Comma 10 5 11" xfId="526" xr:uid="{081D1EFF-DD2A-427F-9572-E9DEAF0EEB49}"/>
    <cellStyle name="Comma 10 5 11 2" xfId="3193" xr:uid="{0CB30CF6-E987-4D22-888E-3D22BC662C93}"/>
    <cellStyle name="Comma 10 5 12" xfId="527" xr:uid="{4AB8012C-490B-4883-872C-E958996DF410}"/>
    <cellStyle name="Comma 10 5 12 2" xfId="3194" xr:uid="{A85CDE19-CF03-4F76-9559-B24C54B5E55F}"/>
    <cellStyle name="Comma 10 5 13" xfId="528" xr:uid="{5DC9F7F5-ED60-4688-A4FD-3EA64C996BC6}"/>
    <cellStyle name="Comma 10 5 13 2" xfId="3195" xr:uid="{0CE2930F-F177-43C0-ABD2-910147AF832C}"/>
    <cellStyle name="Comma 10 5 14" xfId="529" xr:uid="{EE1CDBDA-C0B5-40D9-AA09-EAF3F925B9DE}"/>
    <cellStyle name="Comma 10 5 14 2" xfId="3196" xr:uid="{B4276B79-00A7-42FB-9B4F-A8659115BBDB}"/>
    <cellStyle name="Comma 10 5 15" xfId="530" xr:uid="{CBC6BB0A-140D-4D19-85A8-7A490D9EDCDA}"/>
    <cellStyle name="Comma 10 5 15 2" xfId="3197" xr:uid="{4CFF3DB8-2EEB-48C4-928E-FD9DE755C3CF}"/>
    <cellStyle name="Comma 10 5 16" xfId="531" xr:uid="{D2EAB701-3338-4992-95A8-A9E0D3EECB4B}"/>
    <cellStyle name="Comma 10 5 16 2" xfId="3198" xr:uid="{272FEB35-E5BE-47DE-AA77-0268B9DD12AE}"/>
    <cellStyle name="Comma 10 5 17" xfId="532" xr:uid="{E1BFAAAB-B9DA-4F30-89A5-92AF4E92E413}"/>
    <cellStyle name="Comma 10 5 17 2" xfId="3199" xr:uid="{B3A84A3D-8BB4-4B89-A921-579BBE8D255E}"/>
    <cellStyle name="Comma 10 5 18" xfId="3191" xr:uid="{21839D40-736A-4944-8053-EBA7AF7D57D3}"/>
    <cellStyle name="Comma 10 5 2" xfId="533" xr:uid="{756E590E-757B-4389-A1FC-1D8C29B05774}"/>
    <cellStyle name="Comma 10 5 2 2" xfId="3200" xr:uid="{2656A1ED-0756-4ADC-A5F1-7927DF2645F2}"/>
    <cellStyle name="Comma 10 5 3" xfId="534" xr:uid="{C117E5F0-A292-41EF-86A8-82134E3CFC2B}"/>
    <cellStyle name="Comma 10 5 3 2" xfId="3201" xr:uid="{992D51A6-78AA-4057-850B-673BFF30BC6E}"/>
    <cellStyle name="Comma 10 5 4" xfId="535" xr:uid="{BBBA3EAE-272C-4773-8A21-9F120694369D}"/>
    <cellStyle name="Comma 10 5 4 2" xfId="3202" xr:uid="{3AACB30C-E5D6-46EF-8628-787A6DD85DBA}"/>
    <cellStyle name="Comma 10 5 5" xfId="536" xr:uid="{E2F9FE32-745E-40D6-BEA9-5C4F5BA7FCA7}"/>
    <cellStyle name="Comma 10 5 5 2" xfId="3203" xr:uid="{EF6335A8-11F5-4791-B98E-9686ACC69D78}"/>
    <cellStyle name="Comma 10 5 6" xfId="537" xr:uid="{DDEA48EA-7A0B-485E-801E-58861E18462D}"/>
    <cellStyle name="Comma 10 5 6 2" xfId="3204" xr:uid="{5948D998-BF1B-48D8-8114-7EFBAD6D98A9}"/>
    <cellStyle name="Comma 10 5 7" xfId="538" xr:uid="{91026441-C36D-4945-8487-474525ED56C2}"/>
    <cellStyle name="Comma 10 5 7 2" xfId="3205" xr:uid="{C015C339-ED35-415E-9CCC-4A8B48917046}"/>
    <cellStyle name="Comma 10 5 8" xfId="539" xr:uid="{ED9AB15C-CED9-47FA-A195-180A970CA534}"/>
    <cellStyle name="Comma 10 5 8 2" xfId="3206" xr:uid="{3110B182-5DAD-4ADE-A79D-24EAEB234496}"/>
    <cellStyle name="Comma 10 5 9" xfId="540" xr:uid="{099078E1-298C-4E15-AD80-8F89ACE54193}"/>
    <cellStyle name="Comma 10 5 9 2" xfId="3207" xr:uid="{663FD136-9735-4397-A79B-F385FEA2BEAD}"/>
    <cellStyle name="Comma 10 6" xfId="541" xr:uid="{D54286CC-746F-487C-A3C9-180D47B47C4F}"/>
    <cellStyle name="Comma 10 6 10" xfId="542" xr:uid="{2AC83F70-DEB6-41A9-9702-121D1017F526}"/>
    <cellStyle name="Comma 10 6 10 2" xfId="3209" xr:uid="{028B153B-40DA-4485-A676-B38C2FF0908F}"/>
    <cellStyle name="Comma 10 6 11" xfId="543" xr:uid="{D6915081-98B7-48DF-9211-F8D4D5D15921}"/>
    <cellStyle name="Comma 10 6 11 2" xfId="3210" xr:uid="{0B8F5DCA-1789-4930-AFF3-FA3B00000F11}"/>
    <cellStyle name="Comma 10 6 12" xfId="544" xr:uid="{15B6847A-3F9C-4FA5-AEF6-C506253C8B16}"/>
    <cellStyle name="Comma 10 6 12 2" xfId="3211" xr:uid="{7E316D31-9FFC-4791-9CE4-9F5B9D253F76}"/>
    <cellStyle name="Comma 10 6 13" xfId="545" xr:uid="{ACA44918-73E0-4EBC-9ECE-B060C2868187}"/>
    <cellStyle name="Comma 10 6 13 2" xfId="3212" xr:uid="{9AFBDE40-C017-4584-89AB-6150351B867E}"/>
    <cellStyle name="Comma 10 6 14" xfId="546" xr:uid="{492D0DDC-C95D-49E2-82C4-260156631569}"/>
    <cellStyle name="Comma 10 6 14 2" xfId="3213" xr:uid="{0CB17273-0993-4F2D-A867-8748B87C6E53}"/>
    <cellStyle name="Comma 10 6 15" xfId="547" xr:uid="{6100C42F-BEBA-4EEB-802C-D27A2E5714CB}"/>
    <cellStyle name="Comma 10 6 15 2" xfId="3214" xr:uid="{2C99A35F-3283-4210-B606-D5074926E806}"/>
    <cellStyle name="Comma 10 6 16" xfId="548" xr:uid="{784CEA73-368A-419B-B887-556AC9EE7D34}"/>
    <cellStyle name="Comma 10 6 16 2" xfId="3215" xr:uid="{D776FB07-15F9-40C6-9701-4BC77CA376FE}"/>
    <cellStyle name="Comma 10 6 17" xfId="549" xr:uid="{7422EF33-B2B7-432A-8E02-F945113CF315}"/>
    <cellStyle name="Comma 10 6 17 2" xfId="3216" xr:uid="{DF6E798B-FD40-431E-9A71-872417080CA2}"/>
    <cellStyle name="Comma 10 6 18" xfId="3208" xr:uid="{8562E6A9-3593-4F73-AAFE-7F73778E1618}"/>
    <cellStyle name="Comma 10 6 2" xfId="550" xr:uid="{055BA9CF-1884-41B8-BB24-7CAD96A1F4BA}"/>
    <cellStyle name="Comma 10 6 2 2" xfId="3217" xr:uid="{5C2C2471-08CC-4CF8-B75E-651E76CDEB9D}"/>
    <cellStyle name="Comma 10 6 3" xfId="551" xr:uid="{1036F4D0-1AEE-4375-AC99-15E0363F2FBA}"/>
    <cellStyle name="Comma 10 6 3 2" xfId="3218" xr:uid="{8F0B04B1-541A-4B06-926E-8C72350B5D47}"/>
    <cellStyle name="Comma 10 6 4" xfId="552" xr:uid="{A861EDAC-74AC-4692-86A4-EE4DA17D14B7}"/>
    <cellStyle name="Comma 10 6 4 2" xfId="3219" xr:uid="{FA22272B-D0F9-42F1-8E3C-D6F6BAFB5C70}"/>
    <cellStyle name="Comma 10 6 5" xfId="553" xr:uid="{66B78804-C6E1-4273-B95F-E8B8F615D0F2}"/>
    <cellStyle name="Comma 10 6 5 2" xfId="3220" xr:uid="{1918C42B-08A7-49EF-868D-D0B3F5B969F3}"/>
    <cellStyle name="Comma 10 6 6" xfId="554" xr:uid="{E667A248-0897-4B8D-9A1E-490BA20C7747}"/>
    <cellStyle name="Comma 10 6 6 2" xfId="3221" xr:uid="{63A0EFD3-FF37-4957-B25D-C31CB151A810}"/>
    <cellStyle name="Comma 10 6 7" xfId="555" xr:uid="{3CC197EE-35D0-4FB4-B21F-A967491C7975}"/>
    <cellStyle name="Comma 10 6 7 2" xfId="3222" xr:uid="{6A4A0E2B-B529-4E3B-9CB9-0F76E0DB7933}"/>
    <cellStyle name="Comma 10 6 8" xfId="556" xr:uid="{C01304F3-6BF6-431B-B9AF-93D3C79119B8}"/>
    <cellStyle name="Comma 10 6 8 2" xfId="3223" xr:uid="{24D5FCE6-45F8-43B3-8A91-DAD2035C0580}"/>
    <cellStyle name="Comma 10 6 9" xfId="557" xr:uid="{F2A0D1D6-8A2D-4D52-A521-7012F88EBE55}"/>
    <cellStyle name="Comma 10 6 9 2" xfId="3224" xr:uid="{BDFAB031-9826-49C0-8570-D2DEA5BCAA8D}"/>
    <cellStyle name="Comma 10 7" xfId="558" xr:uid="{A5B03EE1-6745-4DBE-8A43-E2884BAB6B2A}"/>
    <cellStyle name="Comma 10 7 10" xfId="559" xr:uid="{58B9253C-052D-4AF0-9F46-AC307E593C34}"/>
    <cellStyle name="Comma 10 7 10 2" xfId="3226" xr:uid="{FD63BBB6-2031-4623-A0FA-5BCA39183BCC}"/>
    <cellStyle name="Comma 10 7 11" xfId="560" xr:uid="{73D7A81B-C2A2-48B6-9F75-C21FF12D5577}"/>
    <cellStyle name="Comma 10 7 11 2" xfId="3227" xr:uid="{15689383-5EE7-4066-A597-D3D7A31F8FD5}"/>
    <cellStyle name="Comma 10 7 12" xfId="561" xr:uid="{220A48A0-A79E-4B16-B4FB-E4CBDBA4E325}"/>
    <cellStyle name="Comma 10 7 12 2" xfId="3228" xr:uid="{3556D9E6-DDCE-42D9-BB64-E587040B18F9}"/>
    <cellStyle name="Comma 10 7 13" xfId="562" xr:uid="{FB8C6BFD-79DC-458B-8188-9B6FBEA212C0}"/>
    <cellStyle name="Comma 10 7 13 2" xfId="3229" xr:uid="{570FB587-DD4B-400F-802C-543DEDEF2ADB}"/>
    <cellStyle name="Comma 10 7 14" xfId="563" xr:uid="{D3946D21-8F59-4946-AA92-10C99BE0E70B}"/>
    <cellStyle name="Comma 10 7 14 2" xfId="3230" xr:uid="{86CDDA15-2EC5-4F8E-ABB8-2A922100699B}"/>
    <cellStyle name="Comma 10 7 15" xfId="564" xr:uid="{AD90AE39-DB90-42BD-880B-C3502465F07C}"/>
    <cellStyle name="Comma 10 7 15 2" xfId="3231" xr:uid="{B248F376-16D8-4276-9C29-C21BCBDC795D}"/>
    <cellStyle name="Comma 10 7 16" xfId="565" xr:uid="{055EB9CA-CB44-4A0A-84E3-A673DDEB663A}"/>
    <cellStyle name="Comma 10 7 16 2" xfId="3232" xr:uid="{563BCB98-A6ED-42CB-837D-54D52CCEB4CD}"/>
    <cellStyle name="Comma 10 7 17" xfId="566" xr:uid="{4D6D87CC-C0B5-4A0E-9A93-CE4E62BFE9ED}"/>
    <cellStyle name="Comma 10 7 17 2" xfId="3233" xr:uid="{DCDAF091-8B2E-4871-8767-9FABF249A0B1}"/>
    <cellStyle name="Comma 10 7 18" xfId="3225" xr:uid="{5C073849-B47C-4268-90B8-2C311530FD1A}"/>
    <cellStyle name="Comma 10 7 2" xfId="567" xr:uid="{1636B7CA-F2BE-4141-A381-A7FA6A4FB863}"/>
    <cellStyle name="Comma 10 7 2 2" xfId="3234" xr:uid="{E19EF8AC-0137-4C2F-B9D6-DF7A6A081412}"/>
    <cellStyle name="Comma 10 7 3" xfId="568" xr:uid="{ED0CD4E7-CC6E-48A3-AA69-B2099FC86852}"/>
    <cellStyle name="Comma 10 7 3 2" xfId="3235" xr:uid="{2CF20147-061A-4ABE-B8FD-0517594AE6AD}"/>
    <cellStyle name="Comma 10 7 4" xfId="569" xr:uid="{21ED38B7-CA59-4C8E-8D8D-9839870D16D3}"/>
    <cellStyle name="Comma 10 7 4 2" xfId="3236" xr:uid="{E2ACC1D5-0CDC-48DE-A35B-BAAD6FBF65BC}"/>
    <cellStyle name="Comma 10 7 5" xfId="570" xr:uid="{FC59A0E6-F0AD-4CAD-A8D8-425B6C8DEC42}"/>
    <cellStyle name="Comma 10 7 5 2" xfId="3237" xr:uid="{6D3D49F0-E7B5-48D7-8D9A-1A8029814BB9}"/>
    <cellStyle name="Comma 10 7 6" xfId="571" xr:uid="{3035F955-2ACC-41E6-9757-F7BF2C6B2863}"/>
    <cellStyle name="Comma 10 7 6 2" xfId="3238" xr:uid="{2C82CC99-B042-4E02-A31D-37E3BE45F50D}"/>
    <cellStyle name="Comma 10 7 7" xfId="572" xr:uid="{2352E21B-F36C-4381-8AEB-0734AF8F4C76}"/>
    <cellStyle name="Comma 10 7 7 2" xfId="3239" xr:uid="{EF43FD86-77E3-4B37-A63A-EF7378B0C74B}"/>
    <cellStyle name="Comma 10 7 8" xfId="573" xr:uid="{8BE4F426-8973-4D65-8164-43BADF7E150D}"/>
    <cellStyle name="Comma 10 7 8 2" xfId="3240" xr:uid="{14443991-BD93-4A78-8243-655D28A23CBB}"/>
    <cellStyle name="Comma 10 7 9" xfId="574" xr:uid="{17376C18-4EEC-4A76-9D59-50AF7A935D6F}"/>
    <cellStyle name="Comma 10 7 9 2" xfId="3241" xr:uid="{7756BB70-C8D2-42CB-9F3C-306101FEDA53}"/>
    <cellStyle name="Comma 10 8" xfId="575" xr:uid="{87FB0BEE-9DBA-402A-8E38-6F6D3BFCD2EC}"/>
    <cellStyle name="Comma 10 8 10" xfId="576" xr:uid="{15757B58-42FC-4BD1-9FA7-49E09B057B85}"/>
    <cellStyle name="Comma 10 8 10 2" xfId="3243" xr:uid="{C08BEA7A-FF79-4622-96DB-7D9357F9F0B0}"/>
    <cellStyle name="Comma 10 8 11" xfId="577" xr:uid="{D3E79744-BB8E-43BB-9D72-31AE33435771}"/>
    <cellStyle name="Comma 10 8 11 2" xfId="3244" xr:uid="{AB4547B1-6ABE-452A-AE6A-9038631AF64B}"/>
    <cellStyle name="Comma 10 8 12" xfId="578" xr:uid="{C90EF1FD-536E-4F9E-81C2-638B3DF67B61}"/>
    <cellStyle name="Comma 10 8 12 2" xfId="3245" xr:uid="{F70567E7-860A-4B82-840F-59B225B2153A}"/>
    <cellStyle name="Comma 10 8 13" xfId="579" xr:uid="{F93067BF-D3C5-414A-9F40-CEA066FEEA8B}"/>
    <cellStyle name="Comma 10 8 13 2" xfId="3246" xr:uid="{7352A7EC-49EA-4F40-A029-CF873C3F99CB}"/>
    <cellStyle name="Comma 10 8 14" xfId="580" xr:uid="{1E5CFC59-3158-42B6-9106-057E5573DF80}"/>
    <cellStyle name="Comma 10 8 14 2" xfId="3247" xr:uid="{4C3E682E-97BA-4CA3-AE26-D8C135C71132}"/>
    <cellStyle name="Comma 10 8 15" xfId="581" xr:uid="{DF021144-0262-4746-B517-C198507A031C}"/>
    <cellStyle name="Comma 10 8 15 2" xfId="3248" xr:uid="{27D6CF3A-F2EC-4587-BBD3-29CF092C6503}"/>
    <cellStyle name="Comma 10 8 16" xfId="582" xr:uid="{A584A118-EFFD-425D-8569-2ED2A338EBB8}"/>
    <cellStyle name="Comma 10 8 16 2" xfId="3249" xr:uid="{8768A006-1221-42B0-BE31-49FF2AEAF70C}"/>
    <cellStyle name="Comma 10 8 17" xfId="583" xr:uid="{DF356E68-491F-4C10-B8E6-8DDCD19EA140}"/>
    <cellStyle name="Comma 10 8 17 2" xfId="3250" xr:uid="{A5226766-D578-4D05-99FE-87F6A3590F9F}"/>
    <cellStyle name="Comma 10 8 18" xfId="3242" xr:uid="{E246E426-25BE-4AFD-B374-3B3B9FC0D533}"/>
    <cellStyle name="Comma 10 8 2" xfId="584" xr:uid="{89631051-5EF4-4318-9E5B-1B6DA6DEE14F}"/>
    <cellStyle name="Comma 10 8 2 2" xfId="3251" xr:uid="{9412EB1D-98FB-4472-8D15-9C0E2A212CDA}"/>
    <cellStyle name="Comma 10 8 3" xfId="585" xr:uid="{666394C2-9511-47DB-BF79-3DF692677970}"/>
    <cellStyle name="Comma 10 8 3 2" xfId="3252" xr:uid="{072BC2E6-082D-4849-8083-FC9FDADC9279}"/>
    <cellStyle name="Comma 10 8 4" xfId="586" xr:uid="{D15C3E6F-1B3C-47F7-870F-A1ADD69EBF32}"/>
    <cellStyle name="Comma 10 8 4 2" xfId="3253" xr:uid="{8AB4CDFA-3310-459E-988C-039F4070738B}"/>
    <cellStyle name="Comma 10 8 5" xfId="587" xr:uid="{13E8A062-23AB-4DB1-9DB3-553849DC09AF}"/>
    <cellStyle name="Comma 10 8 5 2" xfId="3254" xr:uid="{6D77EA3C-44C1-4F8E-9FCE-C8323897BF17}"/>
    <cellStyle name="Comma 10 8 6" xfId="588" xr:uid="{F589F7EB-8714-46C4-BFB5-4AF65698F4AE}"/>
    <cellStyle name="Comma 10 8 6 2" xfId="3255" xr:uid="{1E3EEF64-E050-40D8-8383-C14C000CB7DF}"/>
    <cellStyle name="Comma 10 8 7" xfId="589" xr:uid="{4BA57CE2-16C9-46F7-AB9C-B33ADFD6EA43}"/>
    <cellStyle name="Comma 10 8 7 2" xfId="3256" xr:uid="{F9E03491-6412-4071-B4EB-902AE18B5FAB}"/>
    <cellStyle name="Comma 10 8 8" xfId="590" xr:uid="{60515182-5586-4944-8A4F-74D1F5F72CD7}"/>
    <cellStyle name="Comma 10 8 8 2" xfId="3257" xr:uid="{3D0842D1-526F-492C-B65E-2958811E4E2B}"/>
    <cellStyle name="Comma 10 8 9" xfId="591" xr:uid="{E155F038-57DD-41BC-BA6F-0805C221F4B5}"/>
    <cellStyle name="Comma 10 8 9 2" xfId="3258" xr:uid="{70C32609-B411-4C0B-96C9-A5D2D2BA4697}"/>
    <cellStyle name="Comma 10 9" xfId="3259" xr:uid="{1800917F-52B7-45EB-B054-D6D23B7E7042}"/>
    <cellStyle name="Comma 11" xfId="3260" xr:uid="{546D70DA-9564-4634-A3D7-768889E9A7D7}"/>
    <cellStyle name="Comma 12" xfId="3261" xr:uid="{EB03BE86-5222-40A7-8437-50F86BC1D56C}"/>
    <cellStyle name="Comma 13" xfId="3262" xr:uid="{78205937-1C96-424A-892E-89D2D0632D6B}"/>
    <cellStyle name="Comma 14" xfId="3263" xr:uid="{6E514B85-653F-4566-979E-44DD60075CCE}"/>
    <cellStyle name="Comma 14 2" xfId="3264" xr:uid="{E1C09455-D21E-4421-9D4F-8D957CC14C10}"/>
    <cellStyle name="Comma 15" xfId="3265" xr:uid="{11092040-72E1-4973-AD76-499F64DE4705}"/>
    <cellStyle name="Comma 16" xfId="3266" xr:uid="{B6C5EC6A-C77F-4F7C-9837-2A7BB27F5224}"/>
    <cellStyle name="Comma 17" xfId="3267" xr:uid="{20E2DCF2-8903-4325-B90A-9969EBB8C70F}"/>
    <cellStyle name="Comma 18" xfId="3268" xr:uid="{619F21B2-8D05-4724-AF1A-426EDA8F73FC}"/>
    <cellStyle name="Comma 19" xfId="3269" xr:uid="{7B81804F-501B-4FF3-AD13-A619890446A6}"/>
    <cellStyle name="Comma 2" xfId="11" xr:uid="{F1C479CA-933A-41FD-95DC-A28C1DB477C1}"/>
    <cellStyle name="Comma 2 10" xfId="592" xr:uid="{F7F5686C-865C-42EE-901B-8D90391848E5}"/>
    <cellStyle name="Comma 2 10 2" xfId="3271" xr:uid="{5D497381-5F26-46E4-A918-A4BCDF7D69C1}"/>
    <cellStyle name="Comma 2 10 3" xfId="3270" xr:uid="{5920F242-D26C-4DC4-A47D-1BDA70C20C79}"/>
    <cellStyle name="Comma 2 11" xfId="593" xr:uid="{67211BC5-EDDE-463A-A8B6-1C09CD172DD4}"/>
    <cellStyle name="Comma 2 11 2" xfId="3273" xr:uid="{C843FA0A-FE23-4860-8592-161FFC1E59E9}"/>
    <cellStyle name="Comma 2 11 3" xfId="3272" xr:uid="{B2FB9111-A150-498C-A25B-9B4EFF8812DF}"/>
    <cellStyle name="Comma 2 12" xfId="594" xr:uid="{4654C6E8-B0C8-4B6E-AF1C-90970B860A78}"/>
    <cellStyle name="Comma 2 12 2" xfId="3275" xr:uid="{EC8F162A-0995-4F59-8089-1352C8C86792}"/>
    <cellStyle name="Comma 2 12 3" xfId="3274" xr:uid="{071E6398-30EF-4FDD-91B9-817547C8978A}"/>
    <cellStyle name="Comma 2 13" xfId="595" xr:uid="{AEFE9456-0147-4D31-B955-E2950732A859}"/>
    <cellStyle name="Comma 2 13 2" xfId="3276" xr:uid="{E09BF6AA-337A-43D5-8C63-344FA794C25C}"/>
    <cellStyle name="Comma 2 13 3" xfId="3277" xr:uid="{8ABE2BE0-84C9-4148-AAF3-529A14BA62B1}"/>
    <cellStyle name="Comma 2 14" xfId="596" xr:uid="{86F538A8-7394-448F-84A0-9807A7746F5D}"/>
    <cellStyle name="Comma 2 15" xfId="597" xr:uid="{AACD0CB2-20B0-4D2C-A1E5-EE5E2DDC492D}"/>
    <cellStyle name="Comma 2 16" xfId="598" xr:uid="{415A9264-9141-44EE-8D4F-3BD5EAA31CEF}"/>
    <cellStyle name="Comma 2 17" xfId="3278" xr:uid="{05C5F8C1-E480-4721-9869-5358629C9BE3}"/>
    <cellStyle name="Comma 2 18" xfId="3279" xr:uid="{77D55AD0-D4F7-48A8-BFC0-1527F51F14F6}"/>
    <cellStyle name="Comma 2 19" xfId="3280" xr:uid="{9E5F2C71-F559-4EB2-B56E-36E6F89F184B}"/>
    <cellStyle name="Comma 2 19 2" xfId="3281" xr:uid="{B9366BCF-F3CD-4E23-A373-46E42F44367C}"/>
    <cellStyle name="Comma 2 19 3" xfId="3282" xr:uid="{7C60C703-6006-4DF0-8DF4-21E11821B356}"/>
    <cellStyle name="Comma 2 19 3 2" xfId="3283" xr:uid="{5BB1A73B-7834-49F4-9C44-C147CE3FFBD8}"/>
    <cellStyle name="Comma 2 19 3 3" xfId="3284" xr:uid="{1A30CE2A-20CA-4D70-991F-FEC109032765}"/>
    <cellStyle name="Comma 2 19 3 4" xfId="3285" xr:uid="{62CCAED0-274C-4D08-891E-C1E12265855C}"/>
    <cellStyle name="Comma 2 19 4" xfId="3286" xr:uid="{B7275B9E-6DEE-4F9E-958B-EEA77E0C76CB}"/>
    <cellStyle name="Comma 2 19 5" xfId="3287" xr:uid="{DFB9492C-ECC4-4A04-AE33-2AE4412AEF52}"/>
    <cellStyle name="Comma 2 2" xfId="15" xr:uid="{6BCB99AF-D6AC-4B41-8BBC-40BF943DED3A}"/>
    <cellStyle name="Comma 2 2 2" xfId="599" xr:uid="{0161070C-B255-4B6D-B15E-B5312618BAB5}"/>
    <cellStyle name="Comma 2 2 2 2" xfId="3289" xr:uid="{BBAF63CF-69A7-4BE1-B17C-6D1E9F22C908}"/>
    <cellStyle name="Comma 2 2 2 3" xfId="3290" xr:uid="{A5B97492-B9BA-4C26-88EB-6687BCF2CFA9}"/>
    <cellStyle name="Comma 2 2 2 4" xfId="3291" xr:uid="{9182D851-1B34-4973-8ECC-70EE85262863}"/>
    <cellStyle name="Comma 2 2 2 4 2" xfId="3292" xr:uid="{9D94CC29-58E4-4FE8-AF89-C90D30922FD5}"/>
    <cellStyle name="Comma 2 2 2 4 3" xfId="3293" xr:uid="{B9CD3C02-47F4-4736-9677-B9F2A953A53C}"/>
    <cellStyle name="Comma 2 2 2 5" xfId="3294" xr:uid="{D2A54FAD-1C33-42F7-B39D-6949F50AF6B7}"/>
    <cellStyle name="Comma 2 2 2 6" xfId="3295" xr:uid="{528C1F62-4F7A-4C97-B96E-8470E562991C}"/>
    <cellStyle name="Comma 2 2 2 7" xfId="3288" xr:uid="{C6848269-28E8-4BA5-9BBA-D0406906D355}"/>
    <cellStyle name="Comma 2 2 3" xfId="3296" xr:uid="{BAE361A2-9B63-458A-948A-D23C4219CD3D}"/>
    <cellStyle name="Comma 2 2 3 2" xfId="3297" xr:uid="{89506183-30D0-41D2-ADEF-D6CD701163BA}"/>
    <cellStyle name="Comma 2 2 3 3" xfId="3298" xr:uid="{85DF9A71-3BD7-401D-97AA-9AB3EACF8B84}"/>
    <cellStyle name="Comma 2 2 3 4" xfId="3299" xr:uid="{E1521A44-9284-4082-8736-AC5B505AD193}"/>
    <cellStyle name="Comma 2 2 3 4 2" xfId="3300" xr:uid="{B70A736C-3685-4A30-9825-42D47C6FA491}"/>
    <cellStyle name="Comma 2 2 3 5" xfId="3301" xr:uid="{E5A50976-D36F-4395-91C3-EE12C07F3540}"/>
    <cellStyle name="Comma 2 2 4" xfId="3302" xr:uid="{33867ED5-656C-4AB6-BD99-30C0130C6E50}"/>
    <cellStyle name="Comma 2 2 4 2" xfId="3303" xr:uid="{A4C7EDB2-719D-4AA8-9BC7-A8DDE7D1F02C}"/>
    <cellStyle name="Comma 2 2 5" xfId="3304" xr:uid="{F7BC3830-2CB8-43CA-AF73-B85401B937FA}"/>
    <cellStyle name="Comma 2 2 6" xfId="3305" xr:uid="{7B8323FF-1F25-4A73-B9FE-566D99C4F351}"/>
    <cellStyle name="Comma 2 2 6 2" xfId="3306" xr:uid="{E7F9E4CF-FEED-4D0D-B9CC-E7FD70B3D17A}"/>
    <cellStyle name="Comma 2 2 6 3" xfId="3307" xr:uid="{845828E0-EC6D-46C7-A415-AD2D0D4C3831}"/>
    <cellStyle name="Comma 2 2 7" xfId="3308" xr:uid="{F271ABEB-C543-4D7D-93F8-533264FF7744}"/>
    <cellStyle name="Comma 2 2 8" xfId="3309" xr:uid="{448522A0-25F8-42BE-9C2C-E8306DC247C9}"/>
    <cellStyle name="Comma 2 2 9" xfId="3310" xr:uid="{98F0C617-34D9-4E5A-AC2B-985DD0C10025}"/>
    <cellStyle name="Comma 2 20" xfId="3311" xr:uid="{4EFBB308-49B8-4F93-9F39-AEDA246D0488}"/>
    <cellStyle name="Comma 2 21" xfId="3312" xr:uid="{855A214A-C528-4105-94FF-AB0789A79C6F}"/>
    <cellStyle name="Comma 2 22" xfId="3313" xr:uid="{0FC41C13-6940-44C2-B5B1-DB3EA7E2AFC7}"/>
    <cellStyle name="Comma 2 23" xfId="3314" xr:uid="{012E5A65-69C6-4B3C-A8D9-2ADB874CD1A9}"/>
    <cellStyle name="Comma 2 23 2" xfId="3315" xr:uid="{218C873E-5CC2-4BA9-A90B-B946D585AD2E}"/>
    <cellStyle name="Comma 2 24" xfId="3316" xr:uid="{9FC9F688-5285-41FA-A328-1A0D1F04838A}"/>
    <cellStyle name="Comma 2 3" xfId="16" xr:uid="{E7DE1EBB-B35D-426F-980A-99A0F72C727C}"/>
    <cellStyle name="Comma 2 3 2" xfId="600" xr:uid="{52AAA248-4BB4-4CB0-9555-CF24830B4B69}"/>
    <cellStyle name="Comma 2 3 2 2" xfId="3318" xr:uid="{C246970F-C53F-43A8-9FF1-9B3253148422}"/>
    <cellStyle name="Comma 2 3 2 3" xfId="3319" xr:uid="{DD697D06-075D-4C59-B505-F5B5F676E1F6}"/>
    <cellStyle name="Comma 2 3 2 4" xfId="3320" xr:uid="{A238B702-825B-436E-8748-6FDEDE9AEC35}"/>
    <cellStyle name="Comma 2 3 2 4 2" xfId="3321" xr:uid="{3FB5DE1D-318B-46E2-902B-0FB57AD630E6}"/>
    <cellStyle name="Comma 2 3 2 4 3" xfId="3322" xr:uid="{73D1D8FB-7591-4B6F-B09D-4902A498BF30}"/>
    <cellStyle name="Comma 2 3 2 4 4" xfId="3323" xr:uid="{70426A6F-C791-4B9D-8ABF-190DCF60B14A}"/>
    <cellStyle name="Comma 2 3 2 5" xfId="3324" xr:uid="{B944E5DC-7406-4B72-BC70-67CC8F62AC8B}"/>
    <cellStyle name="Comma 2 3 2 6" xfId="3325" xr:uid="{36C24845-9178-4C72-B71B-7CD7D33BDAEA}"/>
    <cellStyle name="Comma 2 3 2 6 2" xfId="3326" xr:uid="{ECEE761C-7B0C-4098-8231-76DBCD5A9E08}"/>
    <cellStyle name="Comma 2 3 2 7" xfId="3317" xr:uid="{431FC057-01C4-40FA-8FA9-27C3EBE7FDDE}"/>
    <cellStyle name="Comma 2 3 3" xfId="3327" xr:uid="{62DDD2AE-3E8D-4E39-B52E-3A2676270C1C}"/>
    <cellStyle name="Comma 2 3 3 2" xfId="3328" xr:uid="{CA6C684D-7EBA-4AD7-A9BF-2F3A46D04E3F}"/>
    <cellStyle name="Comma 2 3 3 3" xfId="3329" xr:uid="{8EAFFD33-6D71-4850-9282-444ECAF50D97}"/>
    <cellStyle name="Comma 2 3 3 4" xfId="3330" xr:uid="{94145328-E289-422D-82BE-E72BD073651A}"/>
    <cellStyle name="Comma 2 3 3 4 2" xfId="3331" xr:uid="{674CCC1B-0D63-496A-B4C8-EDF52DE98FF0}"/>
    <cellStyle name="Comma 2 3 4" xfId="3332" xr:uid="{CF387C15-0C6D-4D4E-8862-5ED2C1B18A7D}"/>
    <cellStyle name="Comma 2 3 4 2" xfId="3333" xr:uid="{49B263E7-822B-498B-BEE4-B91C9BC03CCA}"/>
    <cellStyle name="Comma 2 3 5" xfId="3334" xr:uid="{98312922-0358-4583-9986-802D1191710D}"/>
    <cellStyle name="Comma 2 3 6" xfId="3335" xr:uid="{993064BD-ABC6-42D4-876B-55FA4FE1E021}"/>
    <cellStyle name="Comma 2 3 6 2" xfId="3336" xr:uid="{3BCC4AF1-B01A-41BD-85CA-164C9C56D8CE}"/>
    <cellStyle name="Comma 2 3 7" xfId="3337" xr:uid="{FE69E08E-9AE1-4A70-9DFF-1C593D508F2B}"/>
    <cellStyle name="Comma 2 3 8" xfId="3338" xr:uid="{03405255-EB47-41FF-9BD1-3076952FB47F}"/>
    <cellStyle name="Comma 2 4" xfId="601" xr:uid="{82845D79-3B97-4322-AC37-52D66EE49F2D}"/>
    <cellStyle name="Comma 2 4 10" xfId="3339" xr:uid="{F8132505-AF47-4700-8902-A083AC04A717}"/>
    <cellStyle name="Comma 2 4 2" xfId="3340" xr:uid="{C060D5C7-5D4D-4675-8B5D-3864FBB61DEC}"/>
    <cellStyle name="Comma 2 4 2 2" xfId="3341" xr:uid="{AF86C63B-A285-413D-8B46-CDE2877D6C26}"/>
    <cellStyle name="Comma 2 4 2 2 2" xfId="3342" xr:uid="{A67E48B6-8EE7-4875-BD6C-614A233C8662}"/>
    <cellStyle name="Comma 2 4 2 3" xfId="3343" xr:uid="{ACE3DD5A-C041-4F4F-A368-AFCFECAC14EF}"/>
    <cellStyle name="Comma 2 4 3" xfId="3344" xr:uid="{D3F6EA71-7CE9-4DE9-A50E-558FB73F267F}"/>
    <cellStyle name="Comma 2 4 3 2" xfId="3345" xr:uid="{46F2B4C2-343D-4A32-A222-CAB9A6FF975E}"/>
    <cellStyle name="Comma 2 4 3 2 2" xfId="3346" xr:uid="{62427F52-81C3-458B-9A58-383BC3679129}"/>
    <cellStyle name="Comma 2 4 4" xfId="3347" xr:uid="{6B394CC8-CBE4-4A77-8DD5-245084ED02C7}"/>
    <cellStyle name="Comma 2 4 4 2" xfId="3348" xr:uid="{5974DB78-F68A-4EA7-917D-6788549ED99F}"/>
    <cellStyle name="Comma 2 4 4 3" xfId="3349" xr:uid="{778D27E2-2007-473C-97B0-8430C3F500B6}"/>
    <cellStyle name="Comma 2 4 4 4" xfId="3350" xr:uid="{64ACBF28-0F52-4C09-B1CF-A6B74299D343}"/>
    <cellStyle name="Comma 2 4 5" xfId="3351" xr:uid="{F87BDF3C-2D36-4EBF-8B04-E74EEB297D6C}"/>
    <cellStyle name="Comma 2 4 6" xfId="3352" xr:uid="{1F822A5F-A463-4954-8AD8-61E71C37CF97}"/>
    <cellStyle name="Comma 2 4 6 2" xfId="3353" xr:uid="{908DD098-47BD-43E7-A71A-C4521DF483ED}"/>
    <cellStyle name="Comma 2 4 6 2 2" xfId="3354" xr:uid="{30538637-6000-4420-8573-47E050DFCE68}"/>
    <cellStyle name="Comma 2 4 7" xfId="3355" xr:uid="{1F90FC6F-35D3-4441-8994-7A6C33DF3784}"/>
    <cellStyle name="Comma 2 4 8" xfId="3356" xr:uid="{10272C14-F495-4534-8A9B-3A06DE0B8E89}"/>
    <cellStyle name="Comma 2 4 9" xfId="3357" xr:uid="{6807C810-2B95-4E59-955E-F4EB27C7E6F9}"/>
    <cellStyle name="Comma 2 5" xfId="602" xr:uid="{1BF13218-4826-46B2-A0D9-31C87ABB42CC}"/>
    <cellStyle name="Comma 2 5 2" xfId="3359" xr:uid="{646FAC54-05FC-48BE-9D9C-352E331BA8C6}"/>
    <cellStyle name="Comma 2 5 3" xfId="3360" xr:uid="{D4F21413-7AD3-41C4-A070-44B57129C7C2}"/>
    <cellStyle name="Comma 2 5 4" xfId="3361" xr:uid="{8D2A4F13-6D94-4030-A8B4-505B0367812F}"/>
    <cellStyle name="Comma 2 5 4 2" xfId="3362" xr:uid="{3F5257AB-7CF1-47DB-898A-DAB51FA2429A}"/>
    <cellStyle name="Comma 2 5 5" xfId="3363" xr:uid="{54B11374-907C-428B-BC78-89466FF20ABB}"/>
    <cellStyle name="Comma 2 5 6" xfId="3358" xr:uid="{840B91E2-754D-4C66-8D73-E3D4569D933B}"/>
    <cellStyle name="Comma 2 6" xfId="603" xr:uid="{81FF4DDA-5192-4B48-9E84-1B1654848286}"/>
    <cellStyle name="Comma 2 6 2" xfId="3365" xr:uid="{C0E5ED8E-FEEA-4B31-96D1-4F7D745E9060}"/>
    <cellStyle name="Comma 2 6 2 2" xfId="3366" xr:uid="{56E08E0A-20F2-46AC-9522-51F788C8761B}"/>
    <cellStyle name="Comma 2 6 3" xfId="3367" xr:uid="{B0FD65CD-06B6-49B9-A6E6-DEA2338E5A46}"/>
    <cellStyle name="Comma 2 6 4" xfId="3364" xr:uid="{9D586F81-B2CD-482C-9470-6A59D637F989}"/>
    <cellStyle name="Comma 2 7" xfId="604" xr:uid="{8C5D5BA7-6F2E-4359-93D9-F23277FD01B3}"/>
    <cellStyle name="Comma 2 7 2" xfId="3369" xr:uid="{AE54A71A-CEA2-46DB-BBE0-7B4060C333E3}"/>
    <cellStyle name="Comma 2 7 2 2" xfId="3370" xr:uid="{A3E2F272-5D20-4906-8B4B-B807A77BCB6C}"/>
    <cellStyle name="Comma 2 7 3" xfId="3371" xr:uid="{0B810ADB-A57F-451F-A698-9A9BE7C03183}"/>
    <cellStyle name="Comma 2 7 4" xfId="3368" xr:uid="{C0472DE5-E847-43CA-9DF7-BAC90941CC19}"/>
    <cellStyle name="Comma 2 8" xfId="605" xr:uid="{0B641962-4488-4464-B75B-EC7996B8AEF3}"/>
    <cellStyle name="Comma 2 8 2" xfId="3373" xr:uid="{BC8DFB17-5F51-4C00-84AC-90F15EED6EA3}"/>
    <cellStyle name="Comma 2 8 3" xfId="3374" xr:uid="{2E27D044-9B00-48AA-84BE-0980EFB212DD}"/>
    <cellStyle name="Comma 2 8 4" xfId="3375" xr:uid="{68D6827B-54ED-45B4-84C8-75D2E7815F1C}"/>
    <cellStyle name="Comma 2 8 4 2" xfId="3376" xr:uid="{98644063-EACD-4C42-95CF-E486C1CE3118}"/>
    <cellStyle name="Comma 2 8 4 2 2" xfId="3377" xr:uid="{0C489FA8-192B-4403-ACEB-71B95C0A108D}"/>
    <cellStyle name="Comma 2 8 5" xfId="3378" xr:uid="{C5960A60-28BC-490C-9FCB-36A8B40A3A75}"/>
    <cellStyle name="Comma 2 8 6" xfId="3372" xr:uid="{D743FAB7-1495-4A71-9783-F6DD38963A9C}"/>
    <cellStyle name="Comma 2 9" xfId="606" xr:uid="{1A8BABEC-FAC4-48E4-8213-8798B3C6EECB}"/>
    <cellStyle name="Comma 2 9 2" xfId="3380" xr:uid="{C3826B16-59A9-46B7-8C30-0ED2E89F753D}"/>
    <cellStyle name="Comma 2 9 2 2" xfId="3381" xr:uid="{028B37B8-263F-457C-935C-100210A45E02}"/>
    <cellStyle name="Comma 2 9 2 2 2" xfId="3382" xr:uid="{C155B976-ABD9-46DA-92C9-56B0D59A44E3}"/>
    <cellStyle name="Comma 2 9 3" xfId="3383" xr:uid="{4ECC4507-92AC-4D55-9799-655AF53171EC}"/>
    <cellStyle name="Comma 2 9 4" xfId="3384" xr:uid="{B2B19900-88FE-446C-BB9D-97C1B7B438D2}"/>
    <cellStyle name="Comma 2 9 5" xfId="3379" xr:uid="{591DDFCA-F96B-41AF-BCBD-C0D16B2A42A2}"/>
    <cellStyle name="Comma 2_PrimaryEnergyPrices_TIMES" xfId="3385" xr:uid="{CC69935D-021A-446D-AB1B-14A025B3577A}"/>
    <cellStyle name="Comma 3" xfId="17" xr:uid="{587BDD6F-1D0E-4139-8BEF-9CE3E7B989E8}"/>
    <cellStyle name="Comma 3 10" xfId="3387" xr:uid="{D98421F5-48F7-48E9-9FCE-034D2E851BC8}"/>
    <cellStyle name="Comma 3 11" xfId="3388" xr:uid="{6912FFFE-F115-4010-82C6-8796F741BED5}"/>
    <cellStyle name="Comma 3 12" xfId="3389" xr:uid="{58298AC8-787D-4BB9-A392-084289BB44AF}"/>
    <cellStyle name="Comma 3 13" xfId="3386" xr:uid="{C41088D3-AC07-4C50-9789-F09B3FF21965}"/>
    <cellStyle name="Comma 3 2" xfId="608" xr:uid="{F917C403-D404-41C5-93CD-08DD1C584D3E}"/>
    <cellStyle name="Comma 3 2 2" xfId="3391" xr:uid="{AEA10206-029C-47C9-8642-07F2B36EC900}"/>
    <cellStyle name="Comma 3 2 2 2" xfId="3392" xr:uid="{16E8DF2C-4ECE-4B10-A26F-A1B6B5A7FA7E}"/>
    <cellStyle name="Comma 3 2 2 2 2" xfId="3393" xr:uid="{37E60FD5-CAC8-4855-AEEE-D24DAFA0737D}"/>
    <cellStyle name="Comma 3 2 3" xfId="3394" xr:uid="{8EFAD9D9-F38D-4CD2-A2D4-A9EEE67DB929}"/>
    <cellStyle name="Comma 3 2 4" xfId="3395" xr:uid="{6F8522F4-4A39-44B3-91C5-BE76511CDD3B}"/>
    <cellStyle name="Comma 3 2 5" xfId="3390" xr:uid="{08D63A4F-2B80-4B25-AADA-171337B02BC5}"/>
    <cellStyle name="Comma 3 3" xfId="609" xr:uid="{41BFE0CD-434C-448F-9644-223385D030F4}"/>
    <cellStyle name="Comma 3 3 2" xfId="3397" xr:uid="{E506A18C-81FA-471B-A07A-9404A3ECDB2C}"/>
    <cellStyle name="Comma 3 3 2 2" xfId="3398" xr:uid="{8789A749-BCD9-4EF0-B280-11758CF5170F}"/>
    <cellStyle name="Comma 3 3 2 2 2" xfId="3399" xr:uid="{206E6C37-592E-498D-AB10-6FDB0A5FAF89}"/>
    <cellStyle name="Comma 3 3 3" xfId="3400" xr:uid="{1F67AB02-06B5-4FA1-A96E-2BAD9E509CE3}"/>
    <cellStyle name="Comma 3 3 3 2" xfId="3401" xr:uid="{8E744B32-5200-4217-B48B-DD8EB1566925}"/>
    <cellStyle name="Comma 3 3 4" xfId="3402" xr:uid="{9CEC285D-5163-48A0-97FB-5B95904E6DD1}"/>
    <cellStyle name="Comma 3 3 5" xfId="3403" xr:uid="{69E0DC5E-39AC-476E-A6F6-82D11DC381D2}"/>
    <cellStyle name="Comma 3 3 6" xfId="3396" xr:uid="{3DC082E1-326D-4364-83C2-CE6A7F2664AB}"/>
    <cellStyle name="Comma 3 4" xfId="610" xr:uid="{A928FF80-6555-495A-B8B6-E83519BE5F11}"/>
    <cellStyle name="Comma 3 4 2" xfId="3405" xr:uid="{11D18BF7-B740-43B5-B2C0-966682311B27}"/>
    <cellStyle name="Comma 3 4 3" xfId="3406" xr:uid="{20628307-6153-496D-A9E7-A60F103EEA7C}"/>
    <cellStyle name="Comma 3 4 4" xfId="3404" xr:uid="{A7F99454-A86C-40A0-BA24-5206163044F6}"/>
    <cellStyle name="Comma 3 5" xfId="611" xr:uid="{159F9786-D561-492A-A0B9-4C7A106CE89D}"/>
    <cellStyle name="Comma 3 5 2" xfId="3407" xr:uid="{4845A6A3-C49D-47DE-BEBE-740E3D2BFB01}"/>
    <cellStyle name="Comma 3 6" xfId="612" xr:uid="{4AF7F7FB-B06E-4B64-95D6-5A7B2F029428}"/>
    <cellStyle name="Comma 3 6 2" xfId="3408" xr:uid="{E0046283-5575-4DB4-8388-780BD5EB8326}"/>
    <cellStyle name="Comma 3 7" xfId="613" xr:uid="{7BF4B31D-0DD3-4180-A59B-52F468CC1216}"/>
    <cellStyle name="Comma 3 7 2" xfId="3409" xr:uid="{C42108E2-C32E-4534-A868-9D22F31A5347}"/>
    <cellStyle name="Comma 3 8" xfId="614" xr:uid="{DCBE9CBE-9734-4FDA-BED0-95035B9F8EF2}"/>
    <cellStyle name="Comma 3 8 2" xfId="3410" xr:uid="{41AABBE4-A6E1-4E71-AE12-B3630F1EE3E4}"/>
    <cellStyle name="Comma 3 9" xfId="607" xr:uid="{2EFDFF5E-43F9-4F10-8BFE-1DE466EE9108}"/>
    <cellStyle name="Comma 3 9 2" xfId="3411" xr:uid="{564F15DE-D5BC-4120-A364-F57F2D907367}"/>
    <cellStyle name="Comma 4" xfId="57" xr:uid="{65418DE3-60FE-42A7-A0A7-5AA323614AE7}"/>
    <cellStyle name="Comma 4 10" xfId="3413" xr:uid="{BC3F8413-FD67-45E8-A025-703E5DA9354B}"/>
    <cellStyle name="Comma 4 11" xfId="3412" xr:uid="{54ED8EC1-A9D3-4FE6-A524-AB58740BDFA4}"/>
    <cellStyle name="Comma 4 2" xfId="616" xr:uid="{BF211DE0-E238-4DE9-B96C-1E65FB431483}"/>
    <cellStyle name="Comma 4 2 2" xfId="3415" xr:uid="{EC8DAF9B-8964-402A-8012-B5C87B758E04}"/>
    <cellStyle name="Comma 4 2 3" xfId="3416" xr:uid="{A86A2FDA-5FCE-4B12-896F-406B43877CAC}"/>
    <cellStyle name="Comma 4 2 4" xfId="3414" xr:uid="{F2B84E17-7E71-4645-8DC8-7095ADBD3AF6}"/>
    <cellStyle name="Comma 4 3" xfId="617" xr:uid="{38323091-45EE-4B3F-B6B8-3CB49D26B003}"/>
    <cellStyle name="Comma 4 3 2" xfId="3417" xr:uid="{68F59CBA-41E1-4511-A292-E8C3BE952546}"/>
    <cellStyle name="Comma 4 4" xfId="618" xr:uid="{7CA14E5B-567A-4A44-9A37-593B41495FA7}"/>
    <cellStyle name="Comma 4 4 2" xfId="3418" xr:uid="{54D95F86-EB52-4987-9CE3-60B048F055E3}"/>
    <cellStyle name="Comma 4 5" xfId="619" xr:uid="{DD3FB3C4-5061-4C63-9B01-04F383C90A15}"/>
    <cellStyle name="Comma 4 5 2" xfId="3419" xr:uid="{C33E3161-9167-45F9-89A5-5F1F0CF1EDAD}"/>
    <cellStyle name="Comma 4 6" xfId="620" xr:uid="{FD785436-115F-41A5-88AD-66621AAADA0A}"/>
    <cellStyle name="Comma 4 6 2" xfId="3420" xr:uid="{C964B856-234F-4EFD-9136-CCFE2268FF7F}"/>
    <cellStyle name="Comma 4 7" xfId="621" xr:uid="{E16B6BD2-5287-488D-BCAF-AFD031022ED2}"/>
    <cellStyle name="Comma 4 7 2" xfId="3421" xr:uid="{B92EA9F5-19BE-41C1-80D6-F3555C5DDA4F}"/>
    <cellStyle name="Comma 4 8" xfId="622" xr:uid="{9A1069EF-8CCE-43EE-B4E1-D157D50BADE1}"/>
    <cellStyle name="Comma 4 8 2" xfId="3422" xr:uid="{9F3488C8-5F2A-4D88-ABD5-D775BA7C8CA8}"/>
    <cellStyle name="Comma 4 9" xfId="615" xr:uid="{5F7D4403-F1C7-47B0-8053-DED8CCE5B930}"/>
    <cellStyle name="Comma 4 9 2" xfId="3423" xr:uid="{DC14A87E-449C-42E4-8ADB-EC358730F0B7}"/>
    <cellStyle name="Comma 5" xfId="623" xr:uid="{DCA81370-C65D-4200-9789-CFE45344DB19}"/>
    <cellStyle name="Comma 5 2" xfId="624" xr:uid="{860D73A7-7B0F-4609-969B-38EADBDFA47E}"/>
    <cellStyle name="Comma 5 2 2" xfId="3425" xr:uid="{CE5F7C5E-872C-4388-A62F-D8D464177FCD}"/>
    <cellStyle name="Comma 5 3" xfId="625" xr:uid="{E57AC7AC-76BA-47E7-8DB0-372C1DD2ADAB}"/>
    <cellStyle name="Comma 5 3 2" xfId="3427" xr:uid="{E3FAB388-827D-4258-A33B-9DA5481A5590}"/>
    <cellStyle name="Comma 5 3 3" xfId="3426" xr:uid="{E09EDDA8-985E-408B-9549-6C9558E31221}"/>
    <cellStyle name="Comma 5 4" xfId="626" xr:uid="{62EEC617-0C45-4649-89AD-1CE9D94F5D09}"/>
    <cellStyle name="Comma 5 4 2" xfId="3428" xr:uid="{207960AC-2DB1-4579-B310-C3620153ABC6}"/>
    <cellStyle name="Comma 5 5" xfId="627" xr:uid="{C92670F1-6615-4B82-B214-166D10054D23}"/>
    <cellStyle name="Comma 5 5 2" xfId="3429" xr:uid="{E0939527-C3C9-43F5-8CB3-7723D00367B5}"/>
    <cellStyle name="Comma 5 6" xfId="628" xr:uid="{C8D33E26-EDC7-47D7-8579-3626ED0206C8}"/>
    <cellStyle name="Comma 5 6 2" xfId="3430" xr:uid="{50FA00E4-C6C3-4A07-89A9-C5E3886574EA}"/>
    <cellStyle name="Comma 5 7" xfId="629" xr:uid="{7FBB4D94-E757-4E2D-A33A-8F22B1057D9D}"/>
    <cellStyle name="Comma 5 7 2" xfId="3431" xr:uid="{317DFCB5-4E23-436C-9E9B-28CF0E8DFC9B}"/>
    <cellStyle name="Comma 5 8" xfId="630" xr:uid="{2F1C4D54-6C69-4517-8D82-D06ABC22AFFE}"/>
    <cellStyle name="Comma 5 8 2" xfId="3432" xr:uid="{B7942ECC-5082-4A36-B67A-CB7395DF7E8D}"/>
    <cellStyle name="Comma 5 9" xfId="3424" xr:uid="{B5286155-A08E-4E2C-852E-A0C5EC432C53}"/>
    <cellStyle name="Comma 6" xfId="631" xr:uid="{2962DB12-B43C-4C7F-9D08-4F9D1BBF6929}"/>
    <cellStyle name="Comma 6 2" xfId="632" xr:uid="{AADC82DB-B572-4F1F-B3C4-89BA3E3601B0}"/>
    <cellStyle name="Comma 6 2 2" xfId="3434" xr:uid="{48C1B55B-4AAB-4C42-A952-350440A7E073}"/>
    <cellStyle name="Comma 6 3" xfId="633" xr:uid="{3099D57A-D061-40E4-BB56-F992D35E4C5D}"/>
    <cellStyle name="Comma 6 3 2" xfId="3435" xr:uid="{EE0E45B3-2D64-4616-A1D5-F5EC2FF4120E}"/>
    <cellStyle name="Comma 6 4" xfId="634" xr:uid="{89CD200E-0246-41B4-A0A0-10712D0B9C5B}"/>
    <cellStyle name="Comma 6 4 2" xfId="3436" xr:uid="{C6A59F8B-7E7F-4507-AD07-CE7AFFC04B04}"/>
    <cellStyle name="Comma 6 5" xfId="635" xr:uid="{AFFCA0EC-A506-4914-AEB0-C2A76ACD01A3}"/>
    <cellStyle name="Comma 6 5 2" xfId="3437" xr:uid="{36AE270A-C2B8-47B7-94A3-DD0E5756278B}"/>
    <cellStyle name="Comma 6 6" xfId="636" xr:uid="{96634E3B-F38E-482B-B63F-D3ECC4FB018D}"/>
    <cellStyle name="Comma 6 6 2" xfId="3438" xr:uid="{3F679489-CADD-48DD-83D6-1FCEBF66A3A5}"/>
    <cellStyle name="Comma 6 7" xfId="637" xr:uid="{BB641EFE-85D5-4B5A-B55E-81CDFDD5011E}"/>
    <cellStyle name="Comma 6 7 2" xfId="3439" xr:uid="{7F411BCF-A15F-4D4E-8274-F66DAD89F71C}"/>
    <cellStyle name="Comma 6 8" xfId="638" xr:uid="{BDADAC25-7160-4AFD-89D3-C802A9CB77F8}"/>
    <cellStyle name="Comma 6 8 2" xfId="3440" xr:uid="{463179CE-D3FD-43DD-BB83-8743749D8BCD}"/>
    <cellStyle name="Comma 6 9" xfId="3433" xr:uid="{22F49C9D-1B0B-41A7-817F-DB3C4720A41F}"/>
    <cellStyle name="Comma 7" xfId="639" xr:uid="{6C0806E3-F1B5-45AA-9A9C-49D3C9146F8A}"/>
    <cellStyle name="Comma 7 10" xfId="640" xr:uid="{E43FD03C-33A4-4C16-BA0D-4BF17C4A680B}"/>
    <cellStyle name="Comma 7 10 2" xfId="3441" xr:uid="{879C54BA-9230-4B90-8E2F-4C493DD3E6FC}"/>
    <cellStyle name="Comma 7 11" xfId="641" xr:uid="{419D24D3-FD61-4D1E-9C0E-14795B33E077}"/>
    <cellStyle name="Comma 7 11 2" xfId="3442" xr:uid="{7366F92F-5D74-481A-98CF-31C423FA6D8D}"/>
    <cellStyle name="Comma 7 12" xfId="642" xr:uid="{A4F3E7B4-8567-4443-B25E-0B0F17F5290A}"/>
    <cellStyle name="Comma 7 12 2" xfId="3443" xr:uid="{ED4BE703-9628-4433-8CEC-695BA6681895}"/>
    <cellStyle name="Comma 7 13" xfId="643" xr:uid="{47544A13-15EB-43B6-BC3D-F7843DC02FCB}"/>
    <cellStyle name="Comma 7 13 2" xfId="3444" xr:uid="{8D8FD698-4705-4EC1-ABA0-D69A57A770CE}"/>
    <cellStyle name="Comma 7 14" xfId="644" xr:uid="{D64F8EAD-1511-4DB8-BBE0-023E65837590}"/>
    <cellStyle name="Comma 7 14 2" xfId="3445" xr:uid="{C5EE5C40-7B4A-4908-B8BC-5B7C33BA02FD}"/>
    <cellStyle name="Comma 7 15" xfId="645" xr:uid="{D3F26361-FFDF-402D-A77F-2B48607ABBCA}"/>
    <cellStyle name="Comma 7 15 2" xfId="3446" xr:uid="{D3980EAD-4B01-4774-AEEA-55E5FFF4225C}"/>
    <cellStyle name="Comma 7 16" xfId="646" xr:uid="{7188C914-8E6B-4E98-AD64-037AD6AB6876}"/>
    <cellStyle name="Comma 7 16 2" xfId="3447" xr:uid="{7B4BC693-7C0D-4510-BD4B-22DB356C60C3}"/>
    <cellStyle name="Comma 7 17" xfId="647" xr:uid="{10F50033-AC0D-4BA4-92CF-308526CDFAF8}"/>
    <cellStyle name="Comma 7 17 2" xfId="3448" xr:uid="{51B1EF01-6BEF-43F5-A892-AE301A534541}"/>
    <cellStyle name="Comma 7 18" xfId="648" xr:uid="{FB69482A-B96D-487B-ACEB-B7DBEFB15347}"/>
    <cellStyle name="Comma 7 18 2" xfId="3449" xr:uid="{93C238EE-EAD6-4408-8EFA-4AC1B885A640}"/>
    <cellStyle name="Comma 7 19" xfId="649" xr:uid="{D15500E8-8783-4F41-9F75-CE5EB4A77B2D}"/>
    <cellStyle name="Comma 7 19 2" xfId="3450" xr:uid="{CB204FFA-6657-43E7-AAB3-81172238CDA2}"/>
    <cellStyle name="Comma 7 2" xfId="650" xr:uid="{3A2C9C49-F7C5-4017-8B46-B5AD20204D6A}"/>
    <cellStyle name="Comma 7 2 2" xfId="3451" xr:uid="{A4D584B6-9628-4B93-89AE-B80FE19C0A44}"/>
    <cellStyle name="Comma 7 20" xfId="651" xr:uid="{4BDCEAA5-5819-4BEF-B3F9-154275C38E5B}"/>
    <cellStyle name="Comma 7 20 2" xfId="3452" xr:uid="{14968A41-7409-4672-A1FF-520DBA47AEDD}"/>
    <cellStyle name="Comma 7 21" xfId="652" xr:uid="{37F23697-A562-45F3-8834-A80A4D71F2BE}"/>
    <cellStyle name="Comma 7 21 2" xfId="3453" xr:uid="{F2AE84A7-D1A4-47CC-BEF3-023A117DF8CC}"/>
    <cellStyle name="Comma 7 3" xfId="653" xr:uid="{313D9A9F-3077-490A-9BF9-13B66C99342C}"/>
    <cellStyle name="Comma 7 3 10" xfId="654" xr:uid="{0B45A788-1394-4452-90AD-D5ED4ECD3648}"/>
    <cellStyle name="Comma 7 3 10 2" xfId="3455" xr:uid="{733F910A-7308-49CF-9105-8153BDAE3DB3}"/>
    <cellStyle name="Comma 7 3 11" xfId="655" xr:uid="{55B77E64-A641-4EC2-B104-DCB40134CA1B}"/>
    <cellStyle name="Comma 7 3 11 2" xfId="3456" xr:uid="{47FC4858-EF74-4111-9DD2-C06462DB202F}"/>
    <cellStyle name="Comma 7 3 12" xfId="656" xr:uid="{B8E5C94C-2F39-43D8-B388-A205932292CE}"/>
    <cellStyle name="Comma 7 3 12 2" xfId="3457" xr:uid="{1AF617A5-BBAC-4EED-83FC-455ECCD8C59E}"/>
    <cellStyle name="Comma 7 3 13" xfId="657" xr:uid="{A19CF741-4A6D-4193-A96D-5B3A36B64135}"/>
    <cellStyle name="Comma 7 3 13 2" xfId="3458" xr:uid="{3973D609-A9DC-44EE-A0FE-AE108814DF83}"/>
    <cellStyle name="Comma 7 3 14" xfId="658" xr:uid="{46EDFF51-506C-4258-A0CB-0365CE26B29F}"/>
    <cellStyle name="Comma 7 3 14 2" xfId="3459" xr:uid="{AD81CC82-6430-49A9-BE40-E0D0CE26B3A0}"/>
    <cellStyle name="Comma 7 3 15" xfId="659" xr:uid="{1743A29B-1CF2-4675-9E63-4AF700B5B409}"/>
    <cellStyle name="Comma 7 3 15 2" xfId="3460" xr:uid="{1648342F-6080-463B-BB74-2D38FFF42564}"/>
    <cellStyle name="Comma 7 3 16" xfId="3454" xr:uid="{4D9056CC-A062-4535-959B-C8BB4B215CE1}"/>
    <cellStyle name="Comma 7 3 2" xfId="660" xr:uid="{ABD48A75-72DA-4689-BCA4-2BB4C7333760}"/>
    <cellStyle name="Comma 7 3 2 2" xfId="3461" xr:uid="{311E906E-24C9-4FD7-AF89-DF741BE0E6C8}"/>
    <cellStyle name="Comma 7 3 3" xfId="661" xr:uid="{E6C110A7-02C3-462F-BD9D-618BD2985C0B}"/>
    <cellStyle name="Comma 7 3 3 2" xfId="3462" xr:uid="{69AAF747-60C9-460C-85AC-9D49DC18BF37}"/>
    <cellStyle name="Comma 7 3 4" xfId="662" xr:uid="{36EB1E07-45C7-4B36-A5A4-5CC6640006FF}"/>
    <cellStyle name="Comma 7 3 4 2" xfId="3463" xr:uid="{17F8E0C4-8417-4CF4-BCEF-F2EBFE8B0655}"/>
    <cellStyle name="Comma 7 3 5" xfId="663" xr:uid="{E2795D8E-7A95-4BAF-9331-4505D7755526}"/>
    <cellStyle name="Comma 7 3 5 2" xfId="3464" xr:uid="{AB79EBA9-23B2-4074-9F55-7E19EC67702A}"/>
    <cellStyle name="Comma 7 3 6" xfId="664" xr:uid="{EA5BCD0D-E897-4AF0-B839-D6F31B84AA14}"/>
    <cellStyle name="Comma 7 3 6 2" xfId="3465" xr:uid="{385A7F6C-756E-4B71-86FF-8AE0E665C9A9}"/>
    <cellStyle name="Comma 7 3 7" xfId="665" xr:uid="{0A15E712-2A19-4B0E-90E8-6B9CF687B3B2}"/>
    <cellStyle name="Comma 7 3 7 2" xfId="3466" xr:uid="{6A96AC21-751F-42A9-A31B-1FE727E14479}"/>
    <cellStyle name="Comma 7 3 8" xfId="666" xr:uid="{8EE6A662-7501-4E63-9E26-9E300FA7D62F}"/>
    <cellStyle name="Comma 7 3 8 2" xfId="3467" xr:uid="{0E4F5DF4-15F3-4C13-9D4B-DFBF087F6F51}"/>
    <cellStyle name="Comma 7 3 9" xfId="667" xr:uid="{4A30D57C-4377-4CAA-A21C-DB745D0A55A3}"/>
    <cellStyle name="Comma 7 3 9 2" xfId="3468" xr:uid="{C7EF1388-9389-4F19-B4BC-8EC627E5D704}"/>
    <cellStyle name="Comma 7 4" xfId="668" xr:uid="{E3AF1FB2-D516-4247-A604-8F44C2A92D71}"/>
    <cellStyle name="Comma 7 4 2" xfId="3469" xr:uid="{E7DD442E-A7A1-45D3-BAAE-E17DAE636918}"/>
    <cellStyle name="Comma 7 5" xfId="669" xr:uid="{8326CE30-C1AB-4949-B729-DB54F7D06816}"/>
    <cellStyle name="Comma 7 5 2" xfId="3470" xr:uid="{715179C3-87CF-43AB-96FC-8082E2EE2531}"/>
    <cellStyle name="Comma 7 6" xfId="670" xr:uid="{21C75BC8-31F9-4BE9-BEAB-12E4BE35994D}"/>
    <cellStyle name="Comma 7 6 2" xfId="3471" xr:uid="{A8BE6DC6-CD57-4112-B85D-89CD1EB21308}"/>
    <cellStyle name="Comma 7 7" xfId="671" xr:uid="{32CC9950-FC0E-41B5-9085-199F4AF6EBC1}"/>
    <cellStyle name="Comma 7 7 2" xfId="3472" xr:uid="{1830AC15-D614-4C98-B901-35C520ECE2C1}"/>
    <cellStyle name="Comma 7 8" xfId="672" xr:uid="{81199C36-1EBE-4424-AA6A-3709598B32FD}"/>
    <cellStyle name="Comma 7 8 2" xfId="3473" xr:uid="{6771A0D8-19BA-4788-B758-7F0BB56DDB51}"/>
    <cellStyle name="Comma 7 9" xfId="673" xr:uid="{A76E5A2D-4B66-4752-A744-AFD046BCA70D}"/>
    <cellStyle name="Comma 7 9 2" xfId="3474" xr:uid="{181D8324-A3A8-4A4D-94F8-DF769E98A8F2}"/>
    <cellStyle name="Comma 8" xfId="674" xr:uid="{A0417ABB-616B-41DC-B3C4-78664F814DD1}"/>
    <cellStyle name="Comma 8 2" xfId="675" xr:uid="{AACF7ED5-8A9F-41E3-8F42-0F3B3A8D43B8}"/>
    <cellStyle name="Comma 8 2 2" xfId="3476" xr:uid="{77A2F5B8-8E49-49BC-BD53-F3584FFC206F}"/>
    <cellStyle name="Comma 8 2 3" xfId="3475" xr:uid="{59557A53-2EDC-4AE3-8740-1347D40BF3E7}"/>
    <cellStyle name="Comma 8 3" xfId="676" xr:uid="{1F00A100-E50D-4A46-87B7-2261AC4B0B2F}"/>
    <cellStyle name="Comma 8 3 2" xfId="3477" xr:uid="{14097B4D-C228-45F4-913E-F9A7B83F3EC5}"/>
    <cellStyle name="Comma 8 4" xfId="677" xr:uid="{610486DB-FA10-4B11-B54F-7F7D171B1411}"/>
    <cellStyle name="Comma 8 4 2" xfId="3478" xr:uid="{C0E066EF-FBE7-45C1-8623-52814BB937A5}"/>
    <cellStyle name="Comma 8 5" xfId="678" xr:uid="{AFC5DC2B-0FD1-4BFC-B983-ECE89D26CD1C}"/>
    <cellStyle name="Comma 8 5 2" xfId="3479" xr:uid="{55A24AD0-CF72-424F-94F5-B55EAA2141F3}"/>
    <cellStyle name="Comma 8 6" xfId="679" xr:uid="{ECBC6515-87B9-4B82-B947-4BFE1950A834}"/>
    <cellStyle name="Comma 8 6 2" xfId="3480" xr:uid="{53478E21-B8EB-4F09-8A19-173085ED4F79}"/>
    <cellStyle name="Comma 8 7" xfId="680" xr:uid="{10C163F8-F1BE-4895-B201-24B31D831227}"/>
    <cellStyle name="Comma 8 7 2" xfId="3481" xr:uid="{D8326E94-7408-44B7-8863-B6D31352DB14}"/>
    <cellStyle name="Comma 8 8" xfId="681" xr:uid="{3FFCE14F-1094-449B-AA22-CDE7826817BD}"/>
    <cellStyle name="Comma 8 8 2" xfId="3482" xr:uid="{3A79C043-F2B7-4495-A403-F18DABD5E3EC}"/>
    <cellStyle name="Comma 9" xfId="65" xr:uid="{1CC83ABA-4484-4F52-9073-5C2C0C5CD248}"/>
    <cellStyle name="Comma 9 10" xfId="3484" xr:uid="{441F0E0F-F51A-48B5-B7B2-4481DD1B4004}"/>
    <cellStyle name="Comma 9 11" xfId="3483" xr:uid="{DF947771-D0BC-4046-ADCE-AB7F00820C24}"/>
    <cellStyle name="Comma 9 2" xfId="682" xr:uid="{6D1A6DEA-58E4-4405-9545-F85918E4A42D}"/>
    <cellStyle name="Comma 9 2 2" xfId="3485" xr:uid="{C681D400-58D0-42C9-8528-976262F85E8A}"/>
    <cellStyle name="Comma 9 3" xfId="683" xr:uid="{1614B672-A3BC-4846-B4BF-50EF8A5E111B}"/>
    <cellStyle name="Comma 9 3 2" xfId="3486" xr:uid="{6E365528-AE83-4C11-9C2F-D3FFF7A23CB6}"/>
    <cellStyle name="Comma 9 4" xfId="684" xr:uid="{A4FBDA19-F1F0-4D9B-B8A2-4E380D06D9EA}"/>
    <cellStyle name="Comma 9 4 2" xfId="3487" xr:uid="{ABD4928A-1672-4D24-A47D-F48AAB958AF6}"/>
    <cellStyle name="Comma 9 5" xfId="685" xr:uid="{4D2A97A3-4EE1-4E67-BA3C-28B7CA506FA7}"/>
    <cellStyle name="Comma 9 5 2" xfId="3488" xr:uid="{F5C80E2A-B7EA-41A6-B4C5-097C26805AEE}"/>
    <cellStyle name="Comma 9 6" xfId="686" xr:uid="{AEAA3EE6-715B-472A-AFE6-333377A702FF}"/>
    <cellStyle name="Comma 9 6 2" xfId="3489" xr:uid="{E3CAA2D0-EF03-4532-8B64-DB2CF3A48D28}"/>
    <cellStyle name="Comma 9 7" xfId="687" xr:uid="{21553F3E-289A-4487-9B0A-F5F625E90FB0}"/>
    <cellStyle name="Comma 9 7 2" xfId="3490" xr:uid="{4E34F872-DB32-43CB-8DC6-167FCDB302C7}"/>
    <cellStyle name="Comma 9 8" xfId="688" xr:uid="{FDFF00D5-934E-490C-A032-9327278F7738}"/>
    <cellStyle name="Comma 9 8 2" xfId="3491" xr:uid="{BD614C2A-D43D-4FF7-96E7-40618A5D2264}"/>
    <cellStyle name="Comma 9 9" xfId="689" xr:uid="{977C96F3-4D4E-4E8E-85F3-324919995EB8}"/>
    <cellStyle name="Comma 9 9 2" xfId="3492" xr:uid="{F781CC0F-6CA8-4CF2-B928-ADB0A627C2FB}"/>
    <cellStyle name="Constants" xfId="3493" xr:uid="{08683F9E-7EB5-426F-98A7-CD317EF0AE32}"/>
    <cellStyle name="Currency 2" xfId="3494" xr:uid="{BDBC9030-8E74-4220-984E-10F99EA6C054}"/>
    <cellStyle name="Currency 2 2" xfId="690" xr:uid="{1FAB3C53-2226-4A84-8A3B-FAE65F46A8B0}"/>
    <cellStyle name="Currency 2 3" xfId="3495" xr:uid="{FA38A868-41D4-4549-85D0-107F92BAE659}"/>
    <cellStyle name="Currency 2 4" xfId="3496" xr:uid="{29E0E6B7-F7B9-4CB6-A05B-38BE869A80E8}"/>
    <cellStyle name="CustomCellsOrange" xfId="3497" xr:uid="{22D36481-710B-4C88-83EB-BB682E5BAE81}"/>
    <cellStyle name="CustomizationCells" xfId="3498" xr:uid="{706B3524-F1F7-43E3-8579-0998EF338270}"/>
    <cellStyle name="CustomizationGreenCells" xfId="3499" xr:uid="{34281D9F-6143-47DB-B338-CC9D97DD4FC3}"/>
    <cellStyle name="DocBox_EmptyRow" xfId="3500" xr:uid="{E22C6C52-848A-48D6-B5A7-8C26273F69A7}"/>
    <cellStyle name="donn_normal" xfId="3501" xr:uid="{5B8B9D47-85D3-4FF5-9546-7C1B068D7288}"/>
    <cellStyle name="Eingabe" xfId="3502" xr:uid="{8A788417-4143-4CFA-9925-4D5CD88F93F1}"/>
    <cellStyle name="Empty_B_border" xfId="3503" xr:uid="{9F3AEAEA-56CC-49AB-989A-4D31719A463E}"/>
    <cellStyle name="ent_col_ser" xfId="3504" xr:uid="{49FCF000-8726-4D54-AC7E-DF3CBEC8AC87}"/>
    <cellStyle name="entete_source" xfId="3505" xr:uid="{DF01B159-BA5B-4114-9E23-CE9E8522C37F}"/>
    <cellStyle name="Ergebnis" xfId="3506" xr:uid="{3AA00010-C40B-46A1-A30C-BC87D320D5DF}"/>
    <cellStyle name="Erklärender Text" xfId="3507" xr:uid="{B2E7C1C5-684C-4687-9386-D3E78C4E3D6A}"/>
    <cellStyle name="Estilo 1" xfId="3508" xr:uid="{B5791576-11E8-4665-BFF0-B7A0298D2191}"/>
    <cellStyle name="Euro" xfId="691" xr:uid="{57C44AFC-EFFF-4E4C-B28B-617C44CBF113}"/>
    <cellStyle name="Euro 10" xfId="3509" xr:uid="{C741D774-3256-4E49-B191-873083253A15}"/>
    <cellStyle name="Euro 10 2" xfId="3510" xr:uid="{8D21D4BE-9878-4484-9695-5ACFDBF183A4}"/>
    <cellStyle name="Euro 11" xfId="3511" xr:uid="{DDFFEF47-0380-4D8F-BABE-89D9D7061F06}"/>
    <cellStyle name="Euro 11 2" xfId="3512" xr:uid="{EAA4E577-562C-4AA5-BF73-97ABE4B9EA39}"/>
    <cellStyle name="Euro 12" xfId="3513" xr:uid="{E3CBBEE1-C1C1-46ED-8848-920F7D69D228}"/>
    <cellStyle name="Euro 13" xfId="3514" xr:uid="{62D4A967-70E3-438F-B39C-F9C79BD700B9}"/>
    <cellStyle name="Euro 14" xfId="3515" xr:uid="{48BEA0C1-948F-42E8-82CB-8113AECE5B23}"/>
    <cellStyle name="Euro 15" xfId="3516" xr:uid="{37C5A9C3-44B9-4207-99C1-82351987F90E}"/>
    <cellStyle name="Euro 16" xfId="3517" xr:uid="{D1D97226-12AF-4FCA-BCF4-EF4628A169E3}"/>
    <cellStyle name="Euro 17" xfId="3518" xr:uid="{F361BD54-FF2E-40E4-A6E8-3F24F5B17FA9}"/>
    <cellStyle name="Euro 18" xfId="3519" xr:uid="{AC965C5B-6D3A-40C6-A38A-91F000819AC6}"/>
    <cellStyle name="Euro 19" xfId="3520" xr:uid="{D8804AA9-B9F9-4D5D-B1A7-4F51CA620A09}"/>
    <cellStyle name="Euro 2" xfId="692" xr:uid="{CE1B370E-2A57-4E05-A319-2B5B656664D8}"/>
    <cellStyle name="Euro 2 2" xfId="693" xr:uid="{8E7227FF-1AA2-414A-8279-CC3CD28E5B3D}"/>
    <cellStyle name="Euro 2 2 2" xfId="694" xr:uid="{681D9538-04B0-49EA-AEAF-A166CB0C0199}"/>
    <cellStyle name="Euro 2 2 2 2" xfId="3522" xr:uid="{D5684B29-E1E2-418C-94E6-B4B2D9ACF8D2}"/>
    <cellStyle name="Euro 2 2 3" xfId="3523" xr:uid="{49ADE8F9-AB0F-491B-BA0D-14A4E9C82F6E}"/>
    <cellStyle name="Euro 2 2 4" xfId="3524" xr:uid="{9662DC65-B3AD-4D84-A980-05916EA35064}"/>
    <cellStyle name="Euro 2 2 4 2" xfId="3525" xr:uid="{3AC59EEE-6609-4A5E-8AEA-2FBE9665D086}"/>
    <cellStyle name="Euro 2 2 4 3" xfId="3526" xr:uid="{AAD045FD-B72B-45AF-8882-04BCA2995992}"/>
    <cellStyle name="Euro 2 2 5" xfId="3527" xr:uid="{3CB0AA9F-5601-4A57-A731-1CF63AA88510}"/>
    <cellStyle name="Euro 2 2 6" xfId="3528" xr:uid="{2FA7854E-6B8E-4121-B3DB-58BB44A78C08}"/>
    <cellStyle name="Euro 2 3" xfId="3529" xr:uid="{D6F571C9-4AAD-49E9-B9DF-F67AF0C558FF}"/>
    <cellStyle name="Euro 2 3 2" xfId="3530" xr:uid="{52B22742-E1A4-4ED3-B77E-50087F7D3AF2}"/>
    <cellStyle name="Euro 2 4" xfId="3531" xr:uid="{F27791E8-62C9-4D6B-BE6A-DA56DF17E0D0}"/>
    <cellStyle name="Euro 2 4 2" xfId="3532" xr:uid="{FA76DAC7-D3DD-4A97-8901-3FEA3C35888F}"/>
    <cellStyle name="Euro 2 4 2 2" xfId="3533" xr:uid="{50ED2EE0-BFB7-4D7A-9F3C-91813F064577}"/>
    <cellStyle name="Euro 2 4 3" xfId="3534" xr:uid="{1BAA9665-7483-49B3-91B7-31C898598EDD}"/>
    <cellStyle name="Euro 2 4 3 2" xfId="3535" xr:uid="{A080DBF1-E544-4D17-BB2B-81473A175372}"/>
    <cellStyle name="Euro 2 4 3 3" xfId="3536" xr:uid="{61C5BD53-4055-477C-B2DD-A710E0859E9F}"/>
    <cellStyle name="Euro 2 4 3 4" xfId="3537" xr:uid="{6522E8AE-814E-4CEF-BED2-F6D24069FC37}"/>
    <cellStyle name="Euro 2 4 4" xfId="3538" xr:uid="{CD11DD00-5AC1-46D1-84E4-0DF710BA1994}"/>
    <cellStyle name="Euro 2 5" xfId="3539" xr:uid="{2847F96B-BA21-4EB2-8129-66A2691CA90C}"/>
    <cellStyle name="Euro 2 6" xfId="3540" xr:uid="{AB46701D-A6FC-4451-8879-F4546E5E5E05}"/>
    <cellStyle name="Euro 2 7" xfId="3541" xr:uid="{F0AFA151-1DFF-425F-A43C-0B5212563BF5}"/>
    <cellStyle name="Euro 2 8" xfId="3521" xr:uid="{7FE22768-0AAD-48A3-B341-01071AD4B1D8}"/>
    <cellStyle name="Euro 20" xfId="3542" xr:uid="{9DAA6BAE-C150-434F-9415-A084C5EEBF50}"/>
    <cellStyle name="Euro 21" xfId="3543" xr:uid="{1BC81E46-8707-4DD4-A1AD-BFD07D7FC15F}"/>
    <cellStyle name="Euro 22" xfId="3544" xr:uid="{10775C9B-140F-4A7C-AA2A-04EDD2CE1012}"/>
    <cellStyle name="Euro 23" xfId="3545" xr:uid="{7C55C6F8-69D6-4028-8201-328F86347862}"/>
    <cellStyle name="Euro 24" xfId="3546" xr:uid="{8F3D9A20-04F0-4BCD-BF10-47326B7A1947}"/>
    <cellStyle name="Euro 25" xfId="3547" xr:uid="{317D5884-F802-4BDF-9431-629768B8F2F8}"/>
    <cellStyle name="Euro 26" xfId="3548" xr:uid="{A93D7742-0372-423C-9645-3B71902562B2}"/>
    <cellStyle name="Euro 27" xfId="3549" xr:uid="{6AD2504E-EE18-4A56-A59D-FB3B7350D68F}"/>
    <cellStyle name="Euro 28" xfId="3550" xr:uid="{DCE6705F-AC9E-4945-9BA5-2E2C92264CD3}"/>
    <cellStyle name="Euro 29" xfId="3551" xr:uid="{89306C55-881B-4233-87EE-33DE524976B8}"/>
    <cellStyle name="Euro 3" xfId="3552" xr:uid="{AB395525-E521-47B2-870D-D8582983FA73}"/>
    <cellStyle name="Euro 3 10" xfId="3553" xr:uid="{8362A1F7-ABCE-432A-B23D-E2CAF88E2E52}"/>
    <cellStyle name="Euro 3 2" xfId="3554" xr:uid="{A6502099-4332-47E0-8EDC-C908360FBA9B}"/>
    <cellStyle name="Euro 3 2 2" xfId="3555" xr:uid="{95178495-5A27-4C25-9A59-AAA994BD465A}"/>
    <cellStyle name="Euro 3 2 2 2" xfId="3556" xr:uid="{A665B070-A550-4AA2-9C19-172B9DBA65E8}"/>
    <cellStyle name="Euro 3 3" xfId="3557" xr:uid="{F56AAE55-0A0C-4841-91EB-531BAA7F5880}"/>
    <cellStyle name="Euro 3 3 2" xfId="3558" xr:uid="{EC212F2C-EC60-44E0-93A7-3ED3B32A2491}"/>
    <cellStyle name="Euro 3 3 3" xfId="3559" xr:uid="{4037AF38-1CD6-4466-8075-BBFF449799E6}"/>
    <cellStyle name="Euro 3 3 4" xfId="3560" xr:uid="{473EE5A4-D0FC-484C-A495-51089BC30E83}"/>
    <cellStyle name="Euro 3 3 4 2" xfId="3561" xr:uid="{2C56A02E-EC8A-4AC6-A45E-463EF69AC918}"/>
    <cellStyle name="Euro 3 3 5" xfId="3562" xr:uid="{86E6CDAE-8C64-4ECB-8DEC-F51B161ABF4C}"/>
    <cellStyle name="Euro 3 4" xfId="3563" xr:uid="{C8A20999-1B3C-4E20-83E7-C5E881E8BC8D}"/>
    <cellStyle name="Euro 3 4 2" xfId="3564" xr:uid="{DA79BB7E-4B81-4E6C-80DE-78EB4C9A5D17}"/>
    <cellStyle name="Euro 3 5" xfId="3565" xr:uid="{A1AB476D-A834-442D-8523-F42C1C43F40D}"/>
    <cellStyle name="Euro 3 5 2" xfId="3566" xr:uid="{A15FDA6F-B15C-4203-AAEB-B7BF0829D7E6}"/>
    <cellStyle name="Euro 3 5 3" xfId="3567" xr:uid="{1D81C8A8-CAAE-474F-A7F9-DFEBEC8D9568}"/>
    <cellStyle name="Euro 3 6" xfId="3568" xr:uid="{1D490B6E-07AB-415C-B850-82067CCC0686}"/>
    <cellStyle name="Euro 3 7" xfId="3569" xr:uid="{EC7A858C-CA61-44B6-9453-E4A1468456AE}"/>
    <cellStyle name="Euro 3 8" xfId="3570" xr:uid="{9CDC905D-3E3B-45C9-80F7-D6C291E59C64}"/>
    <cellStyle name="Euro 3 9" xfId="3571" xr:uid="{2D39ABD8-4503-483D-9DDC-C3C63E71BE7C}"/>
    <cellStyle name="Euro 3_PrimaryEnergyPrices_TIMES" xfId="3572" xr:uid="{D0A2099C-0EBB-4E19-A312-AF7E04A3D01B}"/>
    <cellStyle name="Euro 30" xfId="3573" xr:uid="{0DC69C3D-DAD8-45A6-AD98-6B0A76DF46D6}"/>
    <cellStyle name="Euro 31" xfId="3574" xr:uid="{01B3D5D4-B42C-497E-881C-2E56DED46305}"/>
    <cellStyle name="Euro 32" xfId="3575" xr:uid="{78931FFF-BFA6-4FDD-95AC-0FE8A793C8A6}"/>
    <cellStyle name="Euro 33" xfId="3576" xr:uid="{FC961DF4-A017-4D4F-9F8D-226CC58C8891}"/>
    <cellStyle name="Euro 34" xfId="3577" xr:uid="{938EAF37-1361-4B9E-9225-2928154CCC98}"/>
    <cellStyle name="Euro 35" xfId="3578" xr:uid="{07D41F92-A776-4893-A691-6969DDBBF555}"/>
    <cellStyle name="Euro 36" xfId="3579" xr:uid="{4846D4DF-F6EC-4964-849E-EB1EF905EBF1}"/>
    <cellStyle name="Euro 37" xfId="3580" xr:uid="{FC24EEB4-D4E9-4281-975A-5AFD2FCCF1E1}"/>
    <cellStyle name="Euro 38" xfId="3581" xr:uid="{9BCB5225-F1BA-41C1-9D35-557E96E9E710}"/>
    <cellStyle name="Euro 39" xfId="3582" xr:uid="{5C963914-E3D0-4426-AE42-D85515137963}"/>
    <cellStyle name="Euro 4" xfId="3583" xr:uid="{4867E878-9DC2-47CF-85E7-29C0D5339ABE}"/>
    <cellStyle name="Euro 4 2" xfId="3584" xr:uid="{CF1CFB85-CB43-487F-83A2-98C25587763B}"/>
    <cellStyle name="Euro 4 2 2" xfId="3585" xr:uid="{BCA4F605-CA87-46D6-934A-72B4C89021AB}"/>
    <cellStyle name="Euro 4 2 2 2" xfId="3586" xr:uid="{29AE2F31-CE4A-4834-BF3D-D1FB6B9E0CE6}"/>
    <cellStyle name="Euro 4 3" xfId="3587" xr:uid="{B80FC65F-2CF2-466C-ADB6-C1B89B68BA68}"/>
    <cellStyle name="Euro 4 3 2" xfId="3588" xr:uid="{16114B48-6109-4CA3-9558-0142CC580CE6}"/>
    <cellStyle name="Euro 4 3 3" xfId="3589" xr:uid="{3BE0C6A3-4148-4515-A486-BEF75C8A0F7F}"/>
    <cellStyle name="Euro 4 3 4" xfId="3590" xr:uid="{CFF04C16-153F-4AC0-8D0F-C0E361AC3C49}"/>
    <cellStyle name="Euro 4 3 4 2" xfId="3591" xr:uid="{BFFFD14E-55BA-4F27-BE69-9A27E41AA31F}"/>
    <cellStyle name="Euro 4 3 5" xfId="3592" xr:uid="{1DBB25AB-FFD9-4370-A0CB-C01F3E8F1328}"/>
    <cellStyle name="Euro 4 4" xfId="3593" xr:uid="{9666EC31-99E0-48BA-8D35-E220A0B8B560}"/>
    <cellStyle name="Euro 4 4 2" xfId="3594" xr:uid="{062FDBD3-E1FB-4A97-B211-7E1109DB60EC}"/>
    <cellStyle name="Euro 4 4 2 2" xfId="3595" xr:uid="{53AB0463-A571-4EB0-919C-0AC7BCEE52F3}"/>
    <cellStyle name="Euro 4 4 2 2 2" xfId="3596" xr:uid="{32D7DC75-0916-4AFF-BF20-5D4A8C5F6CBF}"/>
    <cellStyle name="Euro 4 5" xfId="3597" xr:uid="{C3090758-BB13-4F38-B326-CE91BE88876F}"/>
    <cellStyle name="Euro 4 6" xfId="3598" xr:uid="{37DCC5FB-BE13-441E-B5A7-DB829BAD353B}"/>
    <cellStyle name="Euro 40" xfId="3599" xr:uid="{E5C846FF-5B50-4001-8D66-0EB1B7A48410}"/>
    <cellStyle name="Euro 41" xfId="3600" xr:uid="{DCD55930-AF53-47CB-AF29-451EB97605FE}"/>
    <cellStyle name="Euro 42" xfId="3601" xr:uid="{F9DA7EA9-BC82-476D-8CC2-C3E1C86678DA}"/>
    <cellStyle name="Euro 43" xfId="3602" xr:uid="{E3A53F97-9CD3-4C22-A818-E17CE28EDD6C}"/>
    <cellStyle name="Euro 44" xfId="3603" xr:uid="{AD4985B0-BB7C-415E-A394-2723C02D1EDC}"/>
    <cellStyle name="Euro 45" xfId="3604" xr:uid="{2288A71C-4D4E-4B55-9925-D85C7756F884}"/>
    <cellStyle name="Euro 46" xfId="3605" xr:uid="{24DCE59D-2843-49BB-AAEC-5B7F4403026B}"/>
    <cellStyle name="Euro 47" xfId="3606" xr:uid="{DE1D1ED5-45B3-4F17-86A7-8CDE069BEE07}"/>
    <cellStyle name="Euro 48" xfId="3607" xr:uid="{37CF13B4-73B4-42CC-B866-5AAE1F56F4DF}"/>
    <cellStyle name="Euro 48 2" xfId="3608" xr:uid="{961194CE-D0DF-4695-B7CC-6D1D2E71A2C6}"/>
    <cellStyle name="Euro 49" xfId="3609" xr:uid="{69BCC67D-AF3F-4252-847C-6108532BE052}"/>
    <cellStyle name="Euro 49 2" xfId="3610" xr:uid="{630CE80F-9613-48BD-A75B-6D96EFE56EA7}"/>
    <cellStyle name="Euro 5" xfId="3611" xr:uid="{A37AADD2-509C-485F-B0AE-871AFB3AAD0B}"/>
    <cellStyle name="Euro 5 2" xfId="3612" xr:uid="{2583DFBB-8F18-49F3-8ADB-780DFC44798B}"/>
    <cellStyle name="Euro 5 2 2" xfId="3613" xr:uid="{DA4E9B94-9231-4778-80AB-39C80938AB9E}"/>
    <cellStyle name="Euro 5 3" xfId="3614" xr:uid="{17988E21-DF6C-4B92-ABFD-43357B0091A8}"/>
    <cellStyle name="Euro 5 3 2" xfId="3615" xr:uid="{03B68542-5625-468B-B8F1-E35082F572E4}"/>
    <cellStyle name="Euro 5 4" xfId="3616" xr:uid="{9C39A3A4-E45D-46BA-8C17-8BAEDA53C7CD}"/>
    <cellStyle name="Euro 5 4 2" xfId="3617" xr:uid="{84253658-EF40-45F0-9D15-6E02AE693E82}"/>
    <cellStyle name="Euro 5 5" xfId="3618" xr:uid="{6F3776E7-E33C-4B88-8FD4-36196C9053C7}"/>
    <cellStyle name="Euro 5 6" xfId="3619" xr:uid="{4A75BA2E-7EBB-4E18-A58E-A7C2D0F33C17}"/>
    <cellStyle name="Euro 50" xfId="3620" xr:uid="{01A4FB1A-FBB9-4CF9-9067-D61EF979C60B}"/>
    <cellStyle name="Euro 50 2" xfId="3621" xr:uid="{A7ABB560-2099-44AB-B8A8-AEF26ED183F2}"/>
    <cellStyle name="Euro 51" xfId="3622" xr:uid="{BF87A4BD-209C-4F2B-80F8-389681CA09C2}"/>
    <cellStyle name="Euro 51 2" xfId="3623" xr:uid="{1DBB644E-3A46-4E99-979D-C9C3A0B375F3}"/>
    <cellStyle name="Euro 52" xfId="3624" xr:uid="{AF8126E6-DEE0-43A5-BEB1-8B583216973B}"/>
    <cellStyle name="Euro 52 2" xfId="3625" xr:uid="{EEEF772B-1D36-4E43-8610-229182F52318}"/>
    <cellStyle name="Euro 53" xfId="3626" xr:uid="{B93274B4-0D8A-4A81-9454-3D7EE88CB3DC}"/>
    <cellStyle name="Euro 53 2" xfId="3627" xr:uid="{55782646-E4A1-4F30-8F2E-A6490D340917}"/>
    <cellStyle name="Euro 54" xfId="3628" xr:uid="{68B1C2CA-0C28-4433-8A66-D298B5F24F49}"/>
    <cellStyle name="Euro 54 2" xfId="3629" xr:uid="{F7F48945-F3FE-4189-95A2-45138AEC2D76}"/>
    <cellStyle name="Euro 55" xfId="3630" xr:uid="{9111DA6B-C972-4042-BFE7-5E0DF2A74079}"/>
    <cellStyle name="Euro 55 2" xfId="3631" xr:uid="{FB48228F-BF4B-4DD2-8B0F-697D6CC0F8D1}"/>
    <cellStyle name="Euro 56" xfId="3632" xr:uid="{75905B59-8608-4B35-939F-75FA28F12B80}"/>
    <cellStyle name="Euro 56 2" xfId="3633" xr:uid="{59D2ED4E-8495-46B3-A982-B2EE13BF2F0F}"/>
    <cellStyle name="Euro 57" xfId="3634" xr:uid="{800DAAE7-411A-4D31-B29A-A1B45B1C5C0E}"/>
    <cellStyle name="Euro 58" xfId="3635" xr:uid="{DDB9D3B1-BBD2-4C75-A376-A1CDCD92EF48}"/>
    <cellStyle name="Euro 58 2" xfId="3636" xr:uid="{5DFFF4A9-4E30-42CF-8D58-DD5A83D5ED66}"/>
    <cellStyle name="Euro 58 2 2" xfId="3637" xr:uid="{80F87AED-F848-46A6-9FA4-E5F7904D1C65}"/>
    <cellStyle name="Euro 58 3" xfId="3638" xr:uid="{CAD28CE5-DB8B-4B0D-A765-9BA685E8DDEE}"/>
    <cellStyle name="Euro 58 3 2" xfId="3639" xr:uid="{43D9A496-89C5-4709-8977-EB4B917B4976}"/>
    <cellStyle name="Euro 58 3 3" xfId="3640" xr:uid="{9109D33B-8D9C-4E79-AC38-3358D3B74049}"/>
    <cellStyle name="Euro 58 3 4" xfId="3641" xr:uid="{4239256E-B136-4418-8A89-1FD92794730A}"/>
    <cellStyle name="Euro 58 4" xfId="3642" xr:uid="{054440EB-3530-4181-8EF0-A40FB6B84A92}"/>
    <cellStyle name="Euro 58 5" xfId="3643" xr:uid="{6153F6B8-E2EF-4043-AA8D-8F14321C821F}"/>
    <cellStyle name="Euro 59" xfId="3644" xr:uid="{DDD15257-9527-4721-AE61-886A4CD73D1A}"/>
    <cellStyle name="Euro 6" xfId="3645" xr:uid="{14BF5A0E-0311-407C-97B6-CA4B60066740}"/>
    <cellStyle name="Euro 6 2" xfId="3646" xr:uid="{80EACCC4-5538-400D-8227-E657B0D1973C}"/>
    <cellStyle name="Euro 6 2 2" xfId="3647" xr:uid="{CB04BF0D-EB80-48F3-98BB-89EF0B07D718}"/>
    <cellStyle name="Euro 6 3" xfId="3648" xr:uid="{7A92C673-280B-4B3B-94D5-A78DBE0528E0}"/>
    <cellStyle name="Euro 6 3 2" xfId="3649" xr:uid="{CD26F622-3431-4BB9-806B-627171274B60}"/>
    <cellStyle name="Euro 6 4" xfId="3650" xr:uid="{840A5D32-D30D-426F-9739-6409BC63A297}"/>
    <cellStyle name="Euro 60" xfId="3651" xr:uid="{D6A71F08-A3AB-4378-9E57-C55A7556E272}"/>
    <cellStyle name="Euro 61" xfId="3652" xr:uid="{019DFF86-F5ED-42F7-9B20-C0DAE46930A8}"/>
    <cellStyle name="Euro 7" xfId="3653" xr:uid="{D5C29567-1E56-4821-AFEA-08F4D12E9E62}"/>
    <cellStyle name="Euro 7 2" xfId="3654" xr:uid="{4CEE0E4B-81AD-4156-9295-E6CEE6C6D788}"/>
    <cellStyle name="Euro 7 3" xfId="3655" xr:uid="{07BBAB8C-B4B6-4246-973A-0E12A53B8657}"/>
    <cellStyle name="Euro 7 3 2" xfId="3656" xr:uid="{094845E0-7C2E-4826-A71E-51F4C414985D}"/>
    <cellStyle name="Euro 7 4" xfId="3657" xr:uid="{F9AFAF6B-7BDD-4A4A-A858-5E5A9E4743BD}"/>
    <cellStyle name="Euro 8" xfId="3658" xr:uid="{00EAF2D7-1E70-4E6D-AB69-ED5C5A8F6071}"/>
    <cellStyle name="Euro 8 2" xfId="3659" xr:uid="{6B35930A-365C-4BC5-A8C5-9738FCB21B5E}"/>
    <cellStyle name="Euro 9" xfId="3660" xr:uid="{43B84E62-CE36-415E-B084-F0AE75F1BE44}"/>
    <cellStyle name="Euro 9 2" xfId="3661" xr:uid="{6A5DC6C1-A0AC-4C14-95AA-05FA09C754DE}"/>
    <cellStyle name="Euro_Potentials in TIMES" xfId="3662" xr:uid="{96735157-342B-4F6D-902C-6003C8C46E20}"/>
    <cellStyle name="Explanatory Text 10" xfId="3663" xr:uid="{0DF45345-473B-42E3-9AD1-A5AA20A22433}"/>
    <cellStyle name="Explanatory Text 11" xfId="3664" xr:uid="{33910FF2-DE0E-431B-BFE6-2BD61395696B}"/>
    <cellStyle name="Explanatory Text 12" xfId="3665" xr:uid="{0FA65F23-A9F2-4355-8295-E453083AF8E4}"/>
    <cellStyle name="Explanatory Text 13" xfId="3666" xr:uid="{2EC7A311-732A-4365-B4E1-1320E672AF63}"/>
    <cellStyle name="Explanatory Text 14" xfId="3667" xr:uid="{1994EE5E-C821-47E4-868B-BDD1AB21BDDD}"/>
    <cellStyle name="Explanatory Text 15" xfId="3668" xr:uid="{88B829E3-B076-4A7A-A03F-740D1BD29170}"/>
    <cellStyle name="Explanatory Text 16" xfId="3669" xr:uid="{C09194ED-2C97-4158-BDA3-D69E84871DC1}"/>
    <cellStyle name="Explanatory Text 17" xfId="3670" xr:uid="{0952DDF8-D6E8-45E0-B38D-2C850C869054}"/>
    <cellStyle name="Explanatory Text 18" xfId="3671" xr:uid="{35A65A23-BDF1-48B1-AB4B-BBBA33077044}"/>
    <cellStyle name="Explanatory Text 19" xfId="3672" xr:uid="{D88EE400-E7CE-42C8-A8F1-8B92918EA037}"/>
    <cellStyle name="Explanatory Text 2" xfId="32" xr:uid="{73429DC0-4947-4AB9-8447-8826E1EDC40A}"/>
    <cellStyle name="Explanatory Text 2 10" xfId="695" xr:uid="{B2ECCC74-CB77-46EE-808A-EE5B15C9BF1A}"/>
    <cellStyle name="Explanatory Text 2 2" xfId="696" xr:uid="{23A104B5-90F5-4691-A55D-733227334EC3}"/>
    <cellStyle name="Explanatory Text 2 3" xfId="697" xr:uid="{2EA2518E-7A6D-436A-8FBC-504433BDB786}"/>
    <cellStyle name="Explanatory Text 2 4" xfId="698" xr:uid="{4C5BF2F0-DD17-4000-B7AF-A443876D1347}"/>
    <cellStyle name="Explanatory Text 2 5" xfId="699" xr:uid="{2AC27641-A925-42A8-B342-74075F8C13B2}"/>
    <cellStyle name="Explanatory Text 2 6" xfId="700" xr:uid="{A25D1A69-C1BB-4E85-B50F-B0FA593C6455}"/>
    <cellStyle name="Explanatory Text 2 7" xfId="701" xr:uid="{288C479B-55CE-44FB-ADD5-284F580DC545}"/>
    <cellStyle name="Explanatory Text 2 8" xfId="702" xr:uid="{6CE50BE3-8979-464F-A3D8-9828666D2C3D}"/>
    <cellStyle name="Explanatory Text 2 9" xfId="703" xr:uid="{4CCB24EE-1968-4DAC-96B2-CDB966CA44C5}"/>
    <cellStyle name="Explanatory Text 20" xfId="3673" xr:uid="{2FD6A838-9EB7-4398-84D6-CC1C9DFC6927}"/>
    <cellStyle name="Explanatory Text 21" xfId="3674" xr:uid="{824CAEDC-7CE7-4B4C-A4E9-8A4C81F0623F}"/>
    <cellStyle name="Explanatory Text 22" xfId="3675" xr:uid="{CA72DD1C-048E-4BA9-AC72-F6E82134A030}"/>
    <cellStyle name="Explanatory Text 23" xfId="3676" xr:uid="{55FF419E-3C84-402F-8121-3CF1010A77AD}"/>
    <cellStyle name="Explanatory Text 24" xfId="3677" xr:uid="{150A5779-76A5-4A3E-9239-69D80B638F44}"/>
    <cellStyle name="Explanatory Text 25" xfId="3678" xr:uid="{82141407-2C66-47A9-87F4-39B442F29E2E}"/>
    <cellStyle name="Explanatory Text 26" xfId="3679" xr:uid="{5A6F414D-3A57-493F-B502-0EB2D7D551AC}"/>
    <cellStyle name="Explanatory Text 27" xfId="3680" xr:uid="{9ED0FF75-C069-4F85-8DAE-6BA26D5C03BD}"/>
    <cellStyle name="Explanatory Text 28" xfId="3681" xr:uid="{F778713B-338D-4770-ABA3-B0D655D16549}"/>
    <cellStyle name="Explanatory Text 29" xfId="3682" xr:uid="{46468364-A073-4A57-AC20-766B6AABBFDC}"/>
    <cellStyle name="Explanatory Text 3" xfId="704" xr:uid="{81291435-C32B-46B1-8F06-C4B4AA6EC92E}"/>
    <cellStyle name="Explanatory Text 3 2" xfId="3683" xr:uid="{37531A91-DB26-4A40-ABB9-4F0899C4E908}"/>
    <cellStyle name="Explanatory Text 30" xfId="3684" xr:uid="{EBBCB0EF-C24E-4500-B536-A7D1845D4164}"/>
    <cellStyle name="Explanatory Text 31" xfId="3685" xr:uid="{727D6AD9-D228-4EEA-BCEE-9F429D775583}"/>
    <cellStyle name="Explanatory Text 32" xfId="3686" xr:uid="{84DE4331-FAD7-4EB8-9F7C-2B1F55AFD858}"/>
    <cellStyle name="Explanatory Text 33" xfId="3687" xr:uid="{9A90B2A5-BA81-40B4-B67E-2C797FA8E929}"/>
    <cellStyle name="Explanatory Text 34" xfId="3688" xr:uid="{AA8EE735-D22F-4AA7-A627-A1047ADD9A47}"/>
    <cellStyle name="Explanatory Text 35" xfId="3689" xr:uid="{82CA6C0B-1A50-46E4-B62E-E5C78E919EF4}"/>
    <cellStyle name="Explanatory Text 36" xfId="3690" xr:uid="{B7A0F5F8-5EB2-48F4-82E8-352FC3BF0534}"/>
    <cellStyle name="Explanatory Text 37" xfId="3691" xr:uid="{C8501913-1CCB-4996-975B-F0E5BFF70EA7}"/>
    <cellStyle name="Explanatory Text 38" xfId="3692" xr:uid="{C1E92D30-EFB8-4CF5-BF5E-34C71F5677F5}"/>
    <cellStyle name="Explanatory Text 39" xfId="3693" xr:uid="{CE508576-3599-41F6-84B2-ECAE3B467405}"/>
    <cellStyle name="Explanatory Text 4" xfId="3694" xr:uid="{2C97BCBC-9222-46B6-9B1E-288C2D74A75B}"/>
    <cellStyle name="Explanatory Text 4 2" xfId="3695" xr:uid="{7EC24C54-892B-48FA-B323-40A149E30745}"/>
    <cellStyle name="Explanatory Text 40" xfId="3696" xr:uid="{4B5B4370-1BCD-405E-9DB3-3EBFA4B58E74}"/>
    <cellStyle name="Explanatory Text 41" xfId="3697" xr:uid="{9E6175CA-1709-4140-84C3-2D7893BF29B9}"/>
    <cellStyle name="Explanatory Text 42" xfId="3698" xr:uid="{78C7D033-1C7A-4359-999B-77E49DDCDD08}"/>
    <cellStyle name="Explanatory Text 43" xfId="3699" xr:uid="{146AA956-C427-4B6F-B394-48BE7FB2B9DD}"/>
    <cellStyle name="Explanatory Text 44" xfId="3700" xr:uid="{E6AF69DF-0463-4345-9019-8328BA8E2B3A}"/>
    <cellStyle name="Explanatory Text 5" xfId="3701" xr:uid="{C863889E-1C76-417B-9DD8-4279C48CD441}"/>
    <cellStyle name="Explanatory Text 5 2" xfId="3702" xr:uid="{C8809177-9E84-46F7-90D2-A2D38F8F949D}"/>
    <cellStyle name="Explanatory Text 6" xfId="3703" xr:uid="{8EA7E709-9CBC-44F9-95B2-0DE0F360EA9D}"/>
    <cellStyle name="Explanatory Text 6 2" xfId="3704" xr:uid="{5861B851-F8AF-4EE4-8158-B1E45F20C741}"/>
    <cellStyle name="Explanatory Text 7" xfId="3705" xr:uid="{19CB114B-2675-427A-8697-CDB64145C3C8}"/>
    <cellStyle name="Explanatory Text 8" xfId="3706" xr:uid="{2943BA22-DE1D-49A0-A518-9607D8A051F0}"/>
    <cellStyle name="Explanatory Text 9" xfId="3707" xr:uid="{72DF3A30-5798-4592-851C-F81F70FF0249}"/>
    <cellStyle name="Float" xfId="3708" xr:uid="{C6C55E4C-AB2F-47EB-80E3-3B212934696B}"/>
    <cellStyle name="Float 2" xfId="3709" xr:uid="{69653470-0987-4DBB-A996-9C58B7E9049E}"/>
    <cellStyle name="Float 2 2" xfId="3710" xr:uid="{2BDD09A9-06A7-43A4-8931-DA13197BC812}"/>
    <cellStyle name="Float 3" xfId="3711" xr:uid="{DA1C3DF0-CBF7-45CF-8DAB-A3986EA1C917}"/>
    <cellStyle name="Float 3 2" xfId="3712" xr:uid="{4462095D-B707-4FB6-A8F3-A6AB111182DE}"/>
    <cellStyle name="Float 4" xfId="3713" xr:uid="{2759D28C-774F-4C3D-9BD1-4AEE4A476E76}"/>
    <cellStyle name="Good 10" xfId="3714" xr:uid="{64223F9D-F0D3-4A9C-903E-B92E52D566A3}"/>
    <cellStyle name="Good 11" xfId="3715" xr:uid="{85FB745F-268A-4BD0-BAF3-D6CC45E9B57A}"/>
    <cellStyle name="Good 12" xfId="3716" xr:uid="{9C77FDC3-2B89-4D04-9155-312DF6786C85}"/>
    <cellStyle name="Good 13" xfId="3717" xr:uid="{291C9D54-E617-4E6C-95FE-021FBE9A75C1}"/>
    <cellStyle name="Good 14" xfId="3718" xr:uid="{17659EA4-4081-43C3-BFEC-316FD2CE734D}"/>
    <cellStyle name="Good 15" xfId="3719" xr:uid="{39033685-46BA-4CD2-999C-F7E6A8A741B5}"/>
    <cellStyle name="Good 16" xfId="3720" xr:uid="{2DB984A4-5C76-49B2-B6BD-C0F7BDB60162}"/>
    <cellStyle name="Good 17" xfId="3721" xr:uid="{05DE5759-BE16-4A1E-9BE7-C5A2AED99046}"/>
    <cellStyle name="Good 18" xfId="3722" xr:uid="{24F6FBE1-69FF-44B9-BF6B-9685946B5B32}"/>
    <cellStyle name="Good 19" xfId="3723" xr:uid="{E5AFF346-7036-4D7B-8B4A-2CB5F519DFC6}"/>
    <cellStyle name="Good 2" xfId="23" xr:uid="{EC3FD425-C9A3-43AE-847A-8BC8EFF1FCA1}"/>
    <cellStyle name="Good 2 10" xfId="705" xr:uid="{0C029BC8-EA91-45D4-AD2C-8B877D885ECB}"/>
    <cellStyle name="Good 2 11" xfId="3725" xr:uid="{4921129F-E7E4-4E61-95D2-41C3F4F7BDAD}"/>
    <cellStyle name="Good 2 12" xfId="3726" xr:uid="{58E921BF-E443-48C5-A302-6D150D84936F}"/>
    <cellStyle name="Good 2 12 2" xfId="3727" xr:uid="{FDAE340A-D7A6-40CC-BB4F-648C531C788B}"/>
    <cellStyle name="Good 2 12 3" xfId="3728" xr:uid="{D1A7C5DE-1CD9-436B-885F-D8DB9AE925B4}"/>
    <cellStyle name="Good 2 13" xfId="3724" xr:uid="{742E0F6C-A538-4BAA-B9F5-6C90FBDB1C7F}"/>
    <cellStyle name="Good 2 2" xfId="706" xr:uid="{4DF51145-6DD5-4D3E-B949-9F37DEDCD802}"/>
    <cellStyle name="Good 2 2 2" xfId="3729" xr:uid="{4A9CE592-B260-440D-A169-B0F334A1D6C2}"/>
    <cellStyle name="Good 2 2 2 2" xfId="3730" xr:uid="{5208F1FC-6135-4FAD-8DB7-DD63A847A446}"/>
    <cellStyle name="Good 2 2 2 2 2" xfId="3731" xr:uid="{8B2187CE-F5E4-4C93-BA79-B55E3F39531A}"/>
    <cellStyle name="Good 2 3" xfId="707" xr:uid="{C4EB2975-61D0-4F57-BF24-CFDC181CBB13}"/>
    <cellStyle name="Good 2 3 2" xfId="3732" xr:uid="{DE46389C-766D-499D-AFFA-024101477BB6}"/>
    <cellStyle name="Good 2 3 3" xfId="3733" xr:uid="{B77117C7-329D-46FD-9BC5-6344E65D9CEF}"/>
    <cellStyle name="Good 2 4" xfId="708" xr:uid="{67B795FB-1EBE-4BB0-9A3E-8E8D20656188}"/>
    <cellStyle name="Good 2 5" xfId="709" xr:uid="{27D0DD62-29C8-4F91-AD96-075D4B5C4B67}"/>
    <cellStyle name="Good 2 6" xfId="710" xr:uid="{64315D37-6C58-483A-B7DD-065D23D25D14}"/>
    <cellStyle name="Good 2 7" xfId="711" xr:uid="{E2292AE6-D71A-42D9-852A-F6F5AA9DA779}"/>
    <cellStyle name="Good 2 8" xfId="712" xr:uid="{59366344-00C8-4F1F-BD30-1408AA28FE0A}"/>
    <cellStyle name="Good 2 9" xfId="713" xr:uid="{B95B32AD-5656-4043-8C01-162AAAC215D9}"/>
    <cellStyle name="Good 20" xfId="3734" xr:uid="{640B6472-ECED-4E6F-8E08-561597B8DFA4}"/>
    <cellStyle name="Good 21" xfId="3735" xr:uid="{C6ED7D61-66BD-4575-A6DF-F7F67861FA35}"/>
    <cellStyle name="Good 22" xfId="3736" xr:uid="{D2E08FDC-30DA-485E-8614-830E7036258D}"/>
    <cellStyle name="Good 23" xfId="3737" xr:uid="{D84865FE-B29A-41C5-B0C4-CEDA4F20402D}"/>
    <cellStyle name="Good 24" xfId="3738" xr:uid="{54700C04-2C90-46A0-933F-9D607A231268}"/>
    <cellStyle name="Good 25" xfId="3739" xr:uid="{2E1C0D74-10D5-4177-910E-9814F0F69531}"/>
    <cellStyle name="Good 26" xfId="3740" xr:uid="{C05EDF22-73EB-41DF-ACBA-3CED4C47023C}"/>
    <cellStyle name="Good 27" xfId="3741" xr:uid="{F7C0A3A7-223A-49C9-A40B-284A1109312C}"/>
    <cellStyle name="Good 28" xfId="3742" xr:uid="{8173E1BA-3772-470A-880B-CFCB08C276CD}"/>
    <cellStyle name="Good 29" xfId="3743" xr:uid="{1EEBC45E-6A1A-41D3-A304-D07DE1A8F8B6}"/>
    <cellStyle name="Good 3" xfId="714" xr:uid="{62F363CF-4C5D-4AC4-A870-27821734FB13}"/>
    <cellStyle name="Good 3 2" xfId="3745" xr:uid="{3F72EDE8-6C99-4774-8D6C-3179052C1009}"/>
    <cellStyle name="Good 3 2 2" xfId="3746" xr:uid="{97318D34-481F-4BB4-ADB7-4D7151E87B23}"/>
    <cellStyle name="Good 3 2 2 2" xfId="3747" xr:uid="{95816C45-2B22-4407-844B-239B452DA22B}"/>
    <cellStyle name="Good 3 3" xfId="3748" xr:uid="{C4EFFED4-B7F4-4E7B-BC7D-2B905CBD45FF}"/>
    <cellStyle name="Good 3 4" xfId="3744" xr:uid="{1EB72C0A-0A4C-496A-BC2E-96D057B87BFD}"/>
    <cellStyle name="Good 30" xfId="3749" xr:uid="{67FF4120-2882-43EF-862D-7EAD3E306CB9}"/>
    <cellStyle name="Good 31" xfId="3750" xr:uid="{6C966C6C-44F2-489A-8A10-534B403B18C4}"/>
    <cellStyle name="Good 32" xfId="3751" xr:uid="{F4DE84CE-3C4C-4242-8EEF-FDC57BE9F247}"/>
    <cellStyle name="Good 33" xfId="3752" xr:uid="{4DED35D4-0537-40F5-9724-E7152D6D6512}"/>
    <cellStyle name="Good 34" xfId="3753" xr:uid="{B6D86779-E8DA-4DC2-B6A5-E9700B14CBDD}"/>
    <cellStyle name="Good 35" xfId="3754" xr:uid="{5BE4BE74-67A8-4CA5-AE6E-1DBF2BDF5B9B}"/>
    <cellStyle name="Good 36" xfId="3755" xr:uid="{E67D54E0-C15D-4AA8-B152-5A33A4DD991E}"/>
    <cellStyle name="Good 37" xfId="3756" xr:uid="{04124ADF-D476-476E-8031-34EA0DE4CCF3}"/>
    <cellStyle name="Good 38" xfId="3757" xr:uid="{5163A4D6-2CFD-4C18-9848-CAB1DDE374A7}"/>
    <cellStyle name="Good 39" xfId="3758" xr:uid="{A47661E5-1DC9-4DF6-A536-F44EC77BF8C3}"/>
    <cellStyle name="Good 4" xfId="3759" xr:uid="{1505C128-A64E-4F25-933D-9B1D6AA26124}"/>
    <cellStyle name="Good 4 2" xfId="3760" xr:uid="{C3313E36-B12E-4135-A850-2B296039FE07}"/>
    <cellStyle name="Good 40" xfId="3761" xr:uid="{9223C1CB-1577-481B-8DD6-8AE6D2E4D59A}"/>
    <cellStyle name="Good 41" xfId="3762" xr:uid="{01E05872-4249-41BC-8AA4-765989070516}"/>
    <cellStyle name="Good 42" xfId="3763" xr:uid="{82F45CD5-E14D-4B4E-9821-17B72601DB25}"/>
    <cellStyle name="Good 43" xfId="3764" xr:uid="{4F129551-CEDE-4E61-A822-75AE99C25E9A}"/>
    <cellStyle name="Good 5" xfId="3765" xr:uid="{DE07EB1A-6A97-49FB-AC45-47832A35EAEF}"/>
    <cellStyle name="Good 5 2" xfId="3766" xr:uid="{6F400EAA-B8FB-4888-AC1C-C5E0104B3291}"/>
    <cellStyle name="Good 5 3" xfId="3767" xr:uid="{EE70FDD3-A437-42EF-B28C-1D1AE1340DDD}"/>
    <cellStyle name="Good 6" xfId="3768" xr:uid="{D76C1E03-752B-4327-9876-4CA7D92260CB}"/>
    <cellStyle name="Good 6 2" xfId="3769" xr:uid="{2130B2A6-B192-45AB-8662-B181CDBAEB05}"/>
    <cellStyle name="Good 7" xfId="3770" xr:uid="{FB45E115-959D-43FA-856F-05314CC47991}"/>
    <cellStyle name="Good 8" xfId="3771" xr:uid="{C450AE98-A145-4505-B315-686661458888}"/>
    <cellStyle name="Good 9" xfId="3772" xr:uid="{1818C7EE-A540-4FB0-B2EA-2411807C4CE2}"/>
    <cellStyle name="Gut" xfId="3773" xr:uid="{D64B4525-A7C0-4E27-AF4A-DE8785EE18A4}"/>
    <cellStyle name="Heading 1 10" xfId="3774" xr:uid="{16E81219-39E0-424D-9C25-F4D6767E8D3A}"/>
    <cellStyle name="Heading 1 11" xfId="3775" xr:uid="{C1A0B708-8117-4F0D-939C-E7141B77A7EF}"/>
    <cellStyle name="Heading 1 12" xfId="3776" xr:uid="{F5E32D18-0B13-4C19-925C-F1B8D04145AC}"/>
    <cellStyle name="Heading 1 13" xfId="3777" xr:uid="{0B12BC0C-93D8-4F99-AEE1-8462D8D9AA4B}"/>
    <cellStyle name="Heading 1 14" xfId="3778" xr:uid="{373F1C8A-F6E6-4853-B5ED-B12B7716C3AA}"/>
    <cellStyle name="Heading 1 15" xfId="3779" xr:uid="{532DF2BB-8A11-4A47-B554-2A6AFD504961}"/>
    <cellStyle name="Heading 1 16" xfId="3780" xr:uid="{8C654613-018F-4CD3-B418-D30782546646}"/>
    <cellStyle name="Heading 1 17" xfId="3781" xr:uid="{97C4EBC6-B7C6-4DBC-A486-6DE88E9965BA}"/>
    <cellStyle name="Heading 1 18" xfId="3782" xr:uid="{4A6F6827-1504-45A0-A49E-17A60E6A8B1A}"/>
    <cellStyle name="Heading 1 19" xfId="3783" xr:uid="{00D037DC-C9C7-4422-AF5B-232FCB900072}"/>
    <cellStyle name="Heading 1 2" xfId="19" xr:uid="{F8D43D7E-5A79-4432-8562-2292C537F3A5}"/>
    <cellStyle name="Heading 1 2 10" xfId="715" xr:uid="{4D659FC0-D2F2-49AB-BB61-11E0C9F1D04E}"/>
    <cellStyle name="Heading 1 2 11" xfId="3785" xr:uid="{B422404A-BD3E-4BBD-BA11-B4F9379D9201}"/>
    <cellStyle name="Heading 1 2 12" xfId="3784" xr:uid="{1D5C1635-97BA-4CBA-87A1-DC62BB4B478C}"/>
    <cellStyle name="Heading 1 2 2" xfId="716" xr:uid="{59F97DF3-BEB5-47D8-903A-CF53BC749119}"/>
    <cellStyle name="Heading 1 2 3" xfId="717" xr:uid="{F40EBEF3-3F8E-4299-A4E0-22F473A312AA}"/>
    <cellStyle name="Heading 1 2 4" xfId="718" xr:uid="{5F407DF2-CCD4-4357-8166-3A941080F116}"/>
    <cellStyle name="Heading 1 2 5" xfId="719" xr:uid="{55B40ADA-98CE-4E6C-9B1E-9C1C5D79A4CC}"/>
    <cellStyle name="Heading 1 2 6" xfId="720" xr:uid="{3E8E6766-3ADD-4611-A605-BA5241821085}"/>
    <cellStyle name="Heading 1 2 7" xfId="721" xr:uid="{BB46E60E-8AFD-4A39-9F55-8BBA815AEE53}"/>
    <cellStyle name="Heading 1 2 8" xfId="722" xr:uid="{D29F24A6-17DB-49F6-A8A2-001760862A24}"/>
    <cellStyle name="Heading 1 2 9" xfId="723" xr:uid="{BCEC97B6-41EE-4892-A27C-41CD9C211314}"/>
    <cellStyle name="Heading 1 20" xfId="3786" xr:uid="{0DFE48CA-8FD7-4EAB-A6BF-72AA15F1B8B0}"/>
    <cellStyle name="Heading 1 21" xfId="3787" xr:uid="{E1B17AF5-FDE7-41CE-B81C-579F0115B563}"/>
    <cellStyle name="Heading 1 22" xfId="3788" xr:uid="{5DF6D834-9AF1-441D-BF78-48C31566DA63}"/>
    <cellStyle name="Heading 1 23" xfId="3789" xr:uid="{BF95B1DB-917D-4C46-B5DE-606C811B9B7E}"/>
    <cellStyle name="Heading 1 24" xfId="3790" xr:uid="{2500137D-B5D1-4C93-8ED8-C0EB52043111}"/>
    <cellStyle name="Heading 1 25" xfId="3791" xr:uid="{1DBC9771-E697-408E-9A59-74B50322EFF1}"/>
    <cellStyle name="Heading 1 26" xfId="3792" xr:uid="{0481ECE5-78EA-41E3-AFD2-3FCB1A136404}"/>
    <cellStyle name="Heading 1 27" xfId="3793" xr:uid="{1503DE53-CAEE-4643-BE39-615B0CEF1773}"/>
    <cellStyle name="Heading 1 28" xfId="3794" xr:uid="{9EA53FC6-1331-42AC-8F16-236BC8D1C50B}"/>
    <cellStyle name="Heading 1 29" xfId="3795" xr:uid="{6AC16533-6A72-43FF-8859-C9DB470959C3}"/>
    <cellStyle name="Heading 1 3" xfId="724" xr:uid="{CC0B8A3F-A5C9-4BAA-88F1-80085DAAA92E}"/>
    <cellStyle name="Heading 1 3 2" xfId="3797" xr:uid="{1897AD0D-B031-4D2F-9DE9-3477364E5087}"/>
    <cellStyle name="Heading 1 3 2 2" xfId="3798" xr:uid="{319DE9B4-A56D-4BEC-9102-2D59094C14E1}"/>
    <cellStyle name="Heading 1 3 2 2 2" xfId="3799" xr:uid="{B886193F-AE97-4FD6-957A-74EE18D48923}"/>
    <cellStyle name="Heading 1 3 3" xfId="3800" xr:uid="{C724A83E-9526-410E-8EC6-75A5427126E0}"/>
    <cellStyle name="Heading 1 3 4" xfId="3796" xr:uid="{04403F79-2332-4FCC-944E-EE61B2D87A41}"/>
    <cellStyle name="Heading 1 30" xfId="3801" xr:uid="{91294E2F-43E4-43B7-BC2A-CD7854835B31}"/>
    <cellStyle name="Heading 1 31" xfId="3802" xr:uid="{2AEEC2E8-F321-4607-9884-09DC0CCB1A52}"/>
    <cellStyle name="Heading 1 32" xfId="3803" xr:uid="{04B0DB82-6B5F-4DCA-BD2C-A2400E50BF1D}"/>
    <cellStyle name="Heading 1 33" xfId="3804" xr:uid="{7CD8BDE2-7D15-4299-A86D-B70873E8F645}"/>
    <cellStyle name="Heading 1 34" xfId="3805" xr:uid="{B99E0B59-67B9-4181-A846-0B1B70151965}"/>
    <cellStyle name="Heading 1 35" xfId="3806" xr:uid="{03F4FDBE-8DFE-4D8F-A59E-AD41B41F23CF}"/>
    <cellStyle name="Heading 1 36" xfId="3807" xr:uid="{62A38E7C-95BE-4D0D-A3D4-1BEE9ED18848}"/>
    <cellStyle name="Heading 1 37" xfId="3808" xr:uid="{1C162F5F-FCA6-4AFA-9EB9-B511C626EFF1}"/>
    <cellStyle name="Heading 1 38" xfId="3809" xr:uid="{4FA7569A-97DF-418E-95B5-E12E96A669ED}"/>
    <cellStyle name="Heading 1 39" xfId="3810" xr:uid="{51B6E798-7750-41C2-A719-E634DABA231A}"/>
    <cellStyle name="Heading 1 4" xfId="3811" xr:uid="{8CAE425E-667A-4F37-851A-1D5F0826EB7B}"/>
    <cellStyle name="Heading 1 4 2" xfId="3812" xr:uid="{82B236A1-53F4-4A43-8A1B-839B630A560C}"/>
    <cellStyle name="Heading 1 40" xfId="3813" xr:uid="{624DF8B2-EC01-40F2-A306-5D083A7BAC72}"/>
    <cellStyle name="Heading 1 41" xfId="3814" xr:uid="{4C5F21AF-C164-4941-BE31-B7FB2F3FB8D4}"/>
    <cellStyle name="Heading 1 42" xfId="3815" xr:uid="{5867FD6F-72C0-47E9-A841-22DA0C3C84D2}"/>
    <cellStyle name="Heading 1 5" xfId="3816" xr:uid="{A36B64A4-E090-4A04-81AB-F62E745A87C7}"/>
    <cellStyle name="Heading 1 5 2" xfId="3817" xr:uid="{102DBE80-8DB1-4E4B-9B13-6C5453EDC3C2}"/>
    <cellStyle name="Heading 1 6" xfId="3818" xr:uid="{04B76D2E-023C-412C-9E36-F0358CD2DF5A}"/>
    <cellStyle name="Heading 1 6 2" xfId="3819" xr:uid="{A34C283D-03DA-45C1-A2F3-BC0F7592D03D}"/>
    <cellStyle name="Heading 1 7" xfId="3820" xr:uid="{72E6FB42-40F9-4ADE-B3B6-3FE7EFA809F5}"/>
    <cellStyle name="Heading 1 8" xfId="3821" xr:uid="{301183CD-C671-41C8-AD19-BEA0CA80E184}"/>
    <cellStyle name="Heading 1 9" xfId="3822" xr:uid="{361DE226-838C-43BE-A8A4-9CAD3E928272}"/>
    <cellStyle name="Heading 2 10" xfId="3823" xr:uid="{3DBF2990-B91E-4198-8024-4B26AA65236E}"/>
    <cellStyle name="Heading 2 11" xfId="3824" xr:uid="{6EEED83C-C48C-497F-BBDD-860F415CB610}"/>
    <cellStyle name="Heading 2 12" xfId="3825" xr:uid="{11B7EB79-9957-46C4-A59A-F000982049F3}"/>
    <cellStyle name="Heading 2 13" xfId="3826" xr:uid="{28BEFB9E-1C03-462A-9206-F0E5DE8D8973}"/>
    <cellStyle name="Heading 2 14" xfId="3827" xr:uid="{E7B4D708-D069-4F37-94FB-983E28B64BEF}"/>
    <cellStyle name="Heading 2 15" xfId="3828" xr:uid="{DAB4BAC0-6012-48F7-B9FB-13AEA99314AB}"/>
    <cellStyle name="Heading 2 16" xfId="3829" xr:uid="{75E1AB72-70F7-48B8-92E9-E4A6DCB681E9}"/>
    <cellStyle name="Heading 2 17" xfId="3830" xr:uid="{AAFEE3B6-51FC-4694-88E2-0F5DB89F7554}"/>
    <cellStyle name="Heading 2 18" xfId="3831" xr:uid="{0E654D73-8EA9-4D7B-BB28-F921F6056BC6}"/>
    <cellStyle name="Heading 2 19" xfId="3832" xr:uid="{66303493-4795-47D0-B0AD-E241248B3D6B}"/>
    <cellStyle name="Heading 2 2" xfId="20" xr:uid="{D02E33A7-B1AE-4C38-8B72-C450C318F7BC}"/>
    <cellStyle name="Heading 2 2 10" xfId="725" xr:uid="{13612BB4-63FD-4555-817C-4F9A38431163}"/>
    <cellStyle name="Heading 2 2 11" xfId="3834" xr:uid="{34AC307E-1DA5-4D47-867E-C8A453DA7496}"/>
    <cellStyle name="Heading 2 2 12" xfId="3833" xr:uid="{160E54A3-E6A9-49E7-8C75-42DF09628C09}"/>
    <cellStyle name="Heading 2 2 2" xfId="726" xr:uid="{041630F4-E64D-4401-A50A-B85D8169A5EA}"/>
    <cellStyle name="Heading 2 2 3" xfId="727" xr:uid="{610B247C-FC1C-4984-99DD-9EDD6F599422}"/>
    <cellStyle name="Heading 2 2 4" xfId="728" xr:uid="{BDF4C459-5B0A-4F7F-AEB7-0FFC7EFAFB15}"/>
    <cellStyle name="Heading 2 2 5" xfId="729" xr:uid="{E46E975A-5AF9-47E8-9806-1ACE0AC195CE}"/>
    <cellStyle name="Heading 2 2 6" xfId="730" xr:uid="{B498965B-65CF-4D19-9C7B-F5FE50980E86}"/>
    <cellStyle name="Heading 2 2 7" xfId="731" xr:uid="{5FFC7449-C3F9-4022-B554-0DB82B028BDF}"/>
    <cellStyle name="Heading 2 2 8" xfId="732" xr:uid="{39638AD2-CAE1-4285-AD09-773B20525384}"/>
    <cellStyle name="Heading 2 2 9" xfId="733" xr:uid="{C3CB9D0A-8D60-46B9-AB60-9F167B909DF2}"/>
    <cellStyle name="Heading 2 20" xfId="3835" xr:uid="{86C21460-677D-43E3-83C2-1AAA57989E95}"/>
    <cellStyle name="Heading 2 21" xfId="3836" xr:uid="{710FA254-8CC4-40F9-8785-62F07792B933}"/>
    <cellStyle name="Heading 2 22" xfId="3837" xr:uid="{4C8440FE-F8D9-466D-AF8C-D8CE7E3AD0B1}"/>
    <cellStyle name="Heading 2 23" xfId="3838" xr:uid="{B20119F4-1B85-4C3A-B436-5BEBBCC2D8F1}"/>
    <cellStyle name="Heading 2 24" xfId="3839" xr:uid="{B3175AF8-7C48-4D42-A51A-24EAE037E98C}"/>
    <cellStyle name="Heading 2 25" xfId="3840" xr:uid="{4A76BA5F-299D-49FF-B54B-5D69BD1E1C6F}"/>
    <cellStyle name="Heading 2 26" xfId="3841" xr:uid="{7FD04EF0-878C-4EB8-9749-EBA431FB54A8}"/>
    <cellStyle name="Heading 2 27" xfId="3842" xr:uid="{B9F9AB29-41B7-4660-8E28-776A556DD335}"/>
    <cellStyle name="Heading 2 28" xfId="3843" xr:uid="{3CAD9FC5-0C9B-4AF9-ADD6-89CEC75018B3}"/>
    <cellStyle name="Heading 2 29" xfId="3844" xr:uid="{4CDF2EE2-E4CD-4197-83A2-EB7C07A7761F}"/>
    <cellStyle name="Heading 2 3" xfId="734" xr:uid="{B2802F4C-A526-4298-8DAC-1B3DB0934B64}"/>
    <cellStyle name="Heading 2 3 2" xfId="3846" xr:uid="{93FEC7E4-7460-4AD5-8ED1-F834B8795891}"/>
    <cellStyle name="Heading 2 3 2 2" xfId="3847" xr:uid="{D18F19EB-59E4-4055-AE32-7A929673DBD6}"/>
    <cellStyle name="Heading 2 3 2 2 2" xfId="3848" xr:uid="{931C74BA-C04B-4F96-8418-45F59D218DAF}"/>
    <cellStyle name="Heading 2 3 3" xfId="3849" xr:uid="{D8A6F15E-2148-425A-AEC3-CA9D6B7C9181}"/>
    <cellStyle name="Heading 2 3 4" xfId="3845" xr:uid="{5ED1C3B8-079A-42BD-A98E-A6D1990D81D8}"/>
    <cellStyle name="Heading 2 30" xfId="3850" xr:uid="{921BB92F-4FCE-4B3A-8C24-155F60D93097}"/>
    <cellStyle name="Heading 2 31" xfId="3851" xr:uid="{5DD759A2-AFC3-4BD2-8A42-B70E2B29E7BC}"/>
    <cellStyle name="Heading 2 32" xfId="3852" xr:uid="{7D7F5EF4-E819-45AF-9263-179E24092417}"/>
    <cellStyle name="Heading 2 33" xfId="3853" xr:uid="{98E795F2-7412-4277-80DC-9E7E8D9BC5B1}"/>
    <cellStyle name="Heading 2 34" xfId="3854" xr:uid="{EC6DCD73-8978-4A6E-B614-49D8544D0F47}"/>
    <cellStyle name="Heading 2 35" xfId="3855" xr:uid="{CB3EAEDA-372A-4109-9CEF-5235337AD33A}"/>
    <cellStyle name="Heading 2 36" xfId="3856" xr:uid="{C29D0655-30D4-479C-9711-2432DF9D3E7B}"/>
    <cellStyle name="Heading 2 37" xfId="3857" xr:uid="{58E6039F-B2E8-45F8-A9B8-66DC10288C84}"/>
    <cellStyle name="Heading 2 38" xfId="3858" xr:uid="{E17901A4-6CDD-4A4B-AA31-2B0111506BA9}"/>
    <cellStyle name="Heading 2 39" xfId="3859" xr:uid="{0256B93F-E24A-4C22-B577-FBEDB696D735}"/>
    <cellStyle name="Heading 2 4" xfId="3860" xr:uid="{A6CCCF56-8D6D-4FE9-A907-7D9FC5D66A63}"/>
    <cellStyle name="Heading 2 4 2" xfId="3861" xr:uid="{AECAD136-73DE-47F6-9B66-4CF3D2378754}"/>
    <cellStyle name="Heading 2 40" xfId="3862" xr:uid="{C50606A1-B436-4A82-BD0B-347660E08CC3}"/>
    <cellStyle name="Heading 2 41" xfId="3863" xr:uid="{ADEDB649-DBA4-4B28-96C3-FBBEE6E4EFEB}"/>
    <cellStyle name="Heading 2 42" xfId="3864" xr:uid="{7705D86F-1047-460A-BF85-ECD02BC2D7B6}"/>
    <cellStyle name="Heading 2 5" xfId="3865" xr:uid="{A7476AD3-E3A0-4E0E-B30D-0FDD9F549C96}"/>
    <cellStyle name="Heading 2 5 2" xfId="3866" xr:uid="{4411FB31-1F5C-4D24-B8A9-6E0F2ACD30AF}"/>
    <cellStyle name="Heading 2 6" xfId="3867" xr:uid="{C8B7BBC8-E089-42B3-8BE5-B807C0730123}"/>
    <cellStyle name="Heading 2 6 2" xfId="3868" xr:uid="{4474A735-1BBE-4AD8-BBC7-54F53D8A1EB3}"/>
    <cellStyle name="Heading 2 7" xfId="3869" xr:uid="{6AE46E3A-8494-4B66-9C0B-88563C0D2D9E}"/>
    <cellStyle name="Heading 2 8" xfId="3870" xr:uid="{8335EDD5-6950-4777-AE3F-83278A306D28}"/>
    <cellStyle name="Heading 2 9" xfId="3871" xr:uid="{17B0213B-6A79-4764-A59E-D2474415DC36}"/>
    <cellStyle name="Heading 3 10" xfId="3872" xr:uid="{813C37DC-8BD2-44E6-BB94-50319CBA52C3}"/>
    <cellStyle name="Heading 3 11" xfId="3873" xr:uid="{CAEE7CCE-B6FD-4031-BB28-25AC007B8F65}"/>
    <cellStyle name="Heading 3 12" xfId="3874" xr:uid="{6336C83D-2F24-486C-BD59-DFDDA95507C0}"/>
    <cellStyle name="Heading 3 13" xfId="3875" xr:uid="{07F5CC6D-AF8B-4D40-89CA-DA97C36FFC2A}"/>
    <cellStyle name="Heading 3 14" xfId="3876" xr:uid="{092C3457-FE9A-48F0-BFD4-FFF656F7B1FF}"/>
    <cellStyle name="Heading 3 15" xfId="3877" xr:uid="{4226B1AC-8228-4401-958C-CD55D09BA5F5}"/>
    <cellStyle name="Heading 3 16" xfId="3878" xr:uid="{F4B0C12F-B4BE-4097-B865-C7637B0A92B9}"/>
    <cellStyle name="Heading 3 17" xfId="3879" xr:uid="{483A0A05-2816-490F-9300-79A456F26AEC}"/>
    <cellStyle name="Heading 3 18" xfId="3880" xr:uid="{D666C4DA-6AB1-49A6-A1A0-27716D48FAA1}"/>
    <cellStyle name="Heading 3 19" xfId="3881" xr:uid="{08716E05-FFE2-48F3-ADC8-CD6578265B27}"/>
    <cellStyle name="Heading 3 2" xfId="21" xr:uid="{F6EC715E-2E8E-4351-ADF5-5F7F91718A43}"/>
    <cellStyle name="Heading 3 2 10" xfId="735" xr:uid="{4EF04A97-3684-4062-8223-883C47A2F9F8}"/>
    <cellStyle name="Heading 3 2 11" xfId="3883" xr:uid="{634975D5-FDA5-4CD0-A37C-4770FF50979F}"/>
    <cellStyle name="Heading 3 2 12" xfId="3882" xr:uid="{21877CA8-9003-4A76-99E2-B02328D93868}"/>
    <cellStyle name="Heading 3 2 2" xfId="736" xr:uid="{A355BB60-2453-42F1-99B8-506845D6C749}"/>
    <cellStyle name="Heading 3 2 3" xfId="737" xr:uid="{2178BF27-5120-4147-97D5-290306E50CE5}"/>
    <cellStyle name="Heading 3 2 4" xfId="738" xr:uid="{E8B44BCE-76DA-4839-8C19-3F9D971AA022}"/>
    <cellStyle name="Heading 3 2 5" xfId="739" xr:uid="{3EBB9928-3BD3-4694-8E11-EA46012E25FC}"/>
    <cellStyle name="Heading 3 2 6" xfId="740" xr:uid="{F2A3409C-9A6D-4223-953E-DDD6CE8686EE}"/>
    <cellStyle name="Heading 3 2 7" xfId="741" xr:uid="{A268403A-A620-43EF-80ED-9EC2EF9B3A47}"/>
    <cellStyle name="Heading 3 2 8" xfId="742" xr:uid="{4A32A8D9-DE1C-4ECC-BA7C-E89D0A2BA430}"/>
    <cellStyle name="Heading 3 2 9" xfId="743" xr:uid="{D2F12640-F4FC-4D7C-B7D0-BF7CDFED0473}"/>
    <cellStyle name="Heading 3 20" xfId="3884" xr:uid="{DFEB209E-63BB-49C5-AA39-B8F12B326D49}"/>
    <cellStyle name="Heading 3 21" xfId="3885" xr:uid="{AF065D69-9917-4480-92D7-0AD3B813EE7A}"/>
    <cellStyle name="Heading 3 22" xfId="3886" xr:uid="{DE7127A8-0BEC-443F-BFEB-7CD2D55A7AA2}"/>
    <cellStyle name="Heading 3 23" xfId="3887" xr:uid="{B9848B7C-2E18-4E50-B89D-9ABAD442633E}"/>
    <cellStyle name="Heading 3 24" xfId="3888" xr:uid="{54A90E8E-38E2-4160-83F8-128E7FC2AF7B}"/>
    <cellStyle name="Heading 3 25" xfId="3889" xr:uid="{1935DC1F-A083-40AF-901F-72FC865D71DB}"/>
    <cellStyle name="Heading 3 26" xfId="3890" xr:uid="{F5C91181-1DAE-4493-B3C2-E9A12F3308FD}"/>
    <cellStyle name="Heading 3 27" xfId="3891" xr:uid="{EBDA85F3-F991-4419-B40C-28414C38916A}"/>
    <cellStyle name="Heading 3 28" xfId="3892" xr:uid="{25B6274A-2E55-4134-B6F1-9816D08680B5}"/>
    <cellStyle name="Heading 3 29" xfId="3893" xr:uid="{6CDC00E7-68B2-4CE4-B709-58D3E873D8B8}"/>
    <cellStyle name="Heading 3 3" xfId="744" xr:uid="{97A15192-8758-4B50-AD42-975326FB7DCC}"/>
    <cellStyle name="Heading 3 3 2" xfId="3895" xr:uid="{7C6A3F99-A733-4D15-8F67-28BA6C3F93B2}"/>
    <cellStyle name="Heading 3 3 2 2" xfId="3896" xr:uid="{3593B608-D093-45E5-96DE-7AFDA0057E08}"/>
    <cellStyle name="Heading 3 3 2 2 2" xfId="3897" xr:uid="{1464BD93-1655-4F8D-AAF3-57AF78052169}"/>
    <cellStyle name="Heading 3 3 3" xfId="3898" xr:uid="{507B7424-6D0C-463E-89DA-19B30E48DE5A}"/>
    <cellStyle name="Heading 3 3 4" xfId="3894" xr:uid="{F36A157E-ACD2-4DB2-9918-96EC641D06D4}"/>
    <cellStyle name="Heading 3 30" xfId="3899" xr:uid="{519253DF-2812-40A7-A40B-36A95E95313E}"/>
    <cellStyle name="Heading 3 31" xfId="3900" xr:uid="{6DCFB2E6-7285-4CFF-8820-3AB359504452}"/>
    <cellStyle name="Heading 3 32" xfId="3901" xr:uid="{91762413-1C6F-41DB-9BE0-8714D92025E8}"/>
    <cellStyle name="Heading 3 33" xfId="3902" xr:uid="{5021F7D3-081E-4CFA-B7D4-242CF354AE89}"/>
    <cellStyle name="Heading 3 34" xfId="3903" xr:uid="{8755AF1D-CB81-4B5E-ABC5-5D517994386F}"/>
    <cellStyle name="Heading 3 35" xfId="3904" xr:uid="{F12CD82B-0434-48BF-ABA8-B11160A2EE62}"/>
    <cellStyle name="Heading 3 36" xfId="3905" xr:uid="{3731D288-2B89-425F-983A-6EF2BFF37BE9}"/>
    <cellStyle name="Heading 3 37" xfId="3906" xr:uid="{EA49EB89-20EC-47BB-BB65-1337C5AB77F2}"/>
    <cellStyle name="Heading 3 38" xfId="3907" xr:uid="{EC2D8A70-939F-4FDB-A4C7-37A3D8BF8EE6}"/>
    <cellStyle name="Heading 3 39" xfId="3908" xr:uid="{EE5BB7A5-9EB2-43FE-BA01-7BBEDF3B3454}"/>
    <cellStyle name="Heading 3 4" xfId="3909" xr:uid="{B8577870-E9B8-4202-820E-49CBAF137ECE}"/>
    <cellStyle name="Heading 3 4 2" xfId="3910" xr:uid="{54C49A7B-848D-4701-AF0B-0EB6D56F0670}"/>
    <cellStyle name="Heading 3 40" xfId="3911" xr:uid="{9845BD86-C421-4E2B-8978-1148351665E2}"/>
    <cellStyle name="Heading 3 41" xfId="3912" xr:uid="{21C4E167-96BC-4DB7-9FF7-A2692957507E}"/>
    <cellStyle name="Heading 3 42" xfId="3913" xr:uid="{1694A07A-40F1-4458-B688-C537242F7C9B}"/>
    <cellStyle name="Heading 3 5" xfId="3914" xr:uid="{70FA4C38-F931-42B8-A447-D44E25D3947A}"/>
    <cellStyle name="Heading 3 5 2" xfId="3915" xr:uid="{1677947A-D53F-4BD8-948C-D69755896EDD}"/>
    <cellStyle name="Heading 3 6" xfId="3916" xr:uid="{F2B05F89-21FA-4E5B-99A0-086B88473256}"/>
    <cellStyle name="Heading 3 6 2" xfId="3917" xr:uid="{2B3B23E2-AD53-4C94-936F-682A0A4D314D}"/>
    <cellStyle name="Heading 3 7" xfId="3918" xr:uid="{3BEDBB40-D4F3-4F2C-BF16-F3205D8B7E88}"/>
    <cellStyle name="Heading 3 8" xfId="3919" xr:uid="{5FB2CCD6-52D4-4C86-8129-2B9876D47F5C}"/>
    <cellStyle name="Heading 3 9" xfId="3920" xr:uid="{8467E441-2434-4B44-8E90-704581152530}"/>
    <cellStyle name="Heading 4 10" xfId="3921" xr:uid="{991A9921-B13B-40B4-949A-E29A6DA28BAB}"/>
    <cellStyle name="Heading 4 11" xfId="3922" xr:uid="{95E9822B-E626-466B-9F3A-40E476FFD51C}"/>
    <cellStyle name="Heading 4 12" xfId="3923" xr:uid="{413FF688-BD23-4319-9B60-D117CFD10C23}"/>
    <cellStyle name="Heading 4 13" xfId="3924" xr:uid="{ED88AAFB-B2C9-43CC-9239-589E407C4F3B}"/>
    <cellStyle name="Heading 4 14" xfId="3925" xr:uid="{E842F3EA-66E7-4B16-89FB-4BD8FDF58D17}"/>
    <cellStyle name="Heading 4 15" xfId="3926" xr:uid="{F02AC231-85A4-4FCF-8D7E-27F6B5DE834C}"/>
    <cellStyle name="Heading 4 16" xfId="3927" xr:uid="{7D9D2F96-329B-4504-B459-4668C875D687}"/>
    <cellStyle name="Heading 4 17" xfId="3928" xr:uid="{3FBEB4CC-9EF7-453D-9283-4C253C74B423}"/>
    <cellStyle name="Heading 4 18" xfId="3929" xr:uid="{B060C632-D3B8-4DB7-B203-949794E46800}"/>
    <cellStyle name="Heading 4 19" xfId="3930" xr:uid="{3A0DE22D-48EA-4DFF-9C9B-2809F386308F}"/>
    <cellStyle name="Heading 4 2" xfId="22" xr:uid="{E346A07B-9A9C-477D-BDE6-788BD2D247A5}"/>
    <cellStyle name="Heading 4 2 10" xfId="745" xr:uid="{5F89F78B-0D8D-4571-B524-66474E6DAA28}"/>
    <cellStyle name="Heading 4 2 11" xfId="3932" xr:uid="{D8D55893-F31C-4139-893A-92A7A3937381}"/>
    <cellStyle name="Heading 4 2 12" xfId="3931" xr:uid="{8555316E-91EA-40FB-A14A-D5F65CA34D74}"/>
    <cellStyle name="Heading 4 2 2" xfId="746" xr:uid="{43E74CD1-F446-40F8-AB6E-136718186EC6}"/>
    <cellStyle name="Heading 4 2 3" xfId="747" xr:uid="{2E9CE21E-273C-410C-8FD0-4D3998A910D1}"/>
    <cellStyle name="Heading 4 2 4" xfId="748" xr:uid="{D414A3BD-E877-4106-A26F-F124D88BF402}"/>
    <cellStyle name="Heading 4 2 5" xfId="749" xr:uid="{63FAAFB7-C6A2-4DD7-B807-A89041ED3F63}"/>
    <cellStyle name="Heading 4 2 6" xfId="750" xr:uid="{F7487602-11E8-4CF2-ACAF-D3C9F58A3978}"/>
    <cellStyle name="Heading 4 2 7" xfId="751" xr:uid="{05BE3DD3-F89B-40E9-81CB-CA67194505CD}"/>
    <cellStyle name="Heading 4 2 8" xfId="752" xr:uid="{A8069436-F956-4940-AAE5-3694BB0F4871}"/>
    <cellStyle name="Heading 4 2 9" xfId="753" xr:uid="{EE0E4BE9-FB29-4CF7-B76F-B24C83F2E1D5}"/>
    <cellStyle name="Heading 4 20" xfId="3933" xr:uid="{9AE37C04-85E8-4DAF-8A7F-66DD69058420}"/>
    <cellStyle name="Heading 4 21" xfId="3934" xr:uid="{7E113C0F-6BC9-4F92-B813-C48C707D919B}"/>
    <cellStyle name="Heading 4 22" xfId="3935" xr:uid="{4A6C372E-61A8-4BC9-A094-D7FBBF9B834A}"/>
    <cellStyle name="Heading 4 23" xfId="3936" xr:uid="{B70DED26-AB8A-4761-8B55-1455A45C33A9}"/>
    <cellStyle name="Heading 4 24" xfId="3937" xr:uid="{36718B2E-CCBA-4A90-9662-1CFD6BF24C2A}"/>
    <cellStyle name="Heading 4 25" xfId="3938" xr:uid="{38175330-B49F-48DF-A525-843DD7A3D43F}"/>
    <cellStyle name="Heading 4 26" xfId="3939" xr:uid="{E5E346EA-F3A5-4F16-9714-6F119F0CCF05}"/>
    <cellStyle name="Heading 4 27" xfId="3940" xr:uid="{157B13A0-46AE-4E60-988C-1279E4B29E91}"/>
    <cellStyle name="Heading 4 28" xfId="3941" xr:uid="{8DC1C2DA-201F-4535-8073-585BC297A894}"/>
    <cellStyle name="Heading 4 29" xfId="3942" xr:uid="{BBC34DDF-54B7-4FD5-AC1A-49E16822BCFF}"/>
    <cellStyle name="Heading 4 3" xfId="754" xr:uid="{670112DE-4C75-47B1-85C0-03B9FD42E1FD}"/>
    <cellStyle name="Heading 4 3 2" xfId="3944" xr:uid="{8F93002F-B941-402C-A18F-600633A4B81F}"/>
    <cellStyle name="Heading 4 3 2 2" xfId="3945" xr:uid="{4790D8EE-85CB-4C3B-B5E3-8410EED449A7}"/>
    <cellStyle name="Heading 4 3 2 2 2" xfId="3946" xr:uid="{47C1BCDF-A06E-40B6-B61E-123CE289C2ED}"/>
    <cellStyle name="Heading 4 3 3" xfId="3947" xr:uid="{A599B19E-B59C-407D-B676-219199CA97DF}"/>
    <cellStyle name="Heading 4 3 4" xfId="3943" xr:uid="{FDD3D6AB-3E46-4A95-A7D5-C493AF126C1E}"/>
    <cellStyle name="Heading 4 30" xfId="3948" xr:uid="{5F7EE8F0-9DBB-4C1A-B8C4-FAFB7DEED1DC}"/>
    <cellStyle name="Heading 4 31" xfId="3949" xr:uid="{E0608B3C-2374-403B-888E-DC05C2D3B2EA}"/>
    <cellStyle name="Heading 4 32" xfId="3950" xr:uid="{0FE5DBBA-C28F-44A6-A2BA-A55361E2B5C2}"/>
    <cellStyle name="Heading 4 33" xfId="3951" xr:uid="{F128AD2E-3A5E-45AD-922B-8341BB5CEEDB}"/>
    <cellStyle name="Heading 4 34" xfId="3952" xr:uid="{DC4C5DF9-CADD-4C6A-A998-F067994990E2}"/>
    <cellStyle name="Heading 4 35" xfId="3953" xr:uid="{7740800E-9828-4E44-8830-CD471F2721C5}"/>
    <cellStyle name="Heading 4 36" xfId="3954" xr:uid="{9208109C-50E5-4EF3-B323-22AD0D26103D}"/>
    <cellStyle name="Heading 4 37" xfId="3955" xr:uid="{34948CCB-E61B-403E-9C2A-A31E6ADEA1B8}"/>
    <cellStyle name="Heading 4 38" xfId="3956" xr:uid="{01B98776-4BDD-4E93-969E-D7716986EC62}"/>
    <cellStyle name="Heading 4 39" xfId="3957" xr:uid="{F86D6475-AECE-4260-BF18-B339A925FC4A}"/>
    <cellStyle name="Heading 4 4" xfId="3958" xr:uid="{37D1B2C0-19BF-4C36-A900-BAA17E9276A6}"/>
    <cellStyle name="Heading 4 4 2" xfId="3959" xr:uid="{80D068DB-C835-455E-BC76-8F3D180ECDAC}"/>
    <cellStyle name="Heading 4 40" xfId="3960" xr:uid="{676A8F00-6344-45D5-BBB6-F33E47C271AC}"/>
    <cellStyle name="Heading 4 41" xfId="3961" xr:uid="{C86007A1-6936-485C-8C24-BEE4EAA863E2}"/>
    <cellStyle name="Heading 4 42" xfId="3962" xr:uid="{34EF5339-2E7D-4C4E-ABF2-3B7C5257E2AE}"/>
    <cellStyle name="Heading 4 5" xfId="3963" xr:uid="{974CF1BE-8E8D-4179-91A9-A6B71BB4BBEF}"/>
    <cellStyle name="Heading 4 5 2" xfId="3964" xr:uid="{BB27576F-D2CE-4E9B-996D-383640C3136A}"/>
    <cellStyle name="Heading 4 6" xfId="3965" xr:uid="{2C9C7CE3-CC97-49EA-99F0-F14D5421FE84}"/>
    <cellStyle name="Heading 4 6 2" xfId="3966" xr:uid="{F6CEF2E6-CF6B-40A4-9465-DD277738A4DD}"/>
    <cellStyle name="Heading 4 7" xfId="3967" xr:uid="{A7289845-D258-4179-91ED-08F8CE22CE2C}"/>
    <cellStyle name="Heading 4 8" xfId="3968" xr:uid="{2CDB0C8D-D939-4363-A358-6C4A34D63FEF}"/>
    <cellStyle name="Heading 4 9" xfId="3969" xr:uid="{BFA6F1DC-47B1-4AA6-BA18-60FD64E06A73}"/>
    <cellStyle name="Headline" xfId="3970" xr:uid="{3446F135-0465-401B-95C9-AEA6D713145A}"/>
    <cellStyle name="Hyperlink" xfId="3" builtinId="8"/>
    <cellStyle name="Hyperlink 2" xfId="60" xr:uid="{2CF1AB52-1F1E-447E-844D-4C6723818F14}"/>
    <cellStyle name="Hyperlink 2 2" xfId="3972" xr:uid="{67E30EA5-48C2-4114-B737-7FFAF6D02770}"/>
    <cellStyle name="Hyperlink 2 3" xfId="3971" xr:uid="{9AC894D8-DB2D-42B2-80DB-CFC9764E09D1}"/>
    <cellStyle name="Hyperlink 3" xfId="3973" xr:uid="{DD1789EB-5BA0-4A87-BAFB-D66236182775}"/>
    <cellStyle name="Input 10 2" xfId="3974" xr:uid="{D71EA1DB-CD4A-4B4E-8117-E8683451F565}"/>
    <cellStyle name="Input 11 2" xfId="3975" xr:uid="{039FD318-DCF5-4A21-95D7-09E5CC8FEEA6}"/>
    <cellStyle name="Input 12 2" xfId="3976" xr:uid="{F93ED91B-041E-4189-A0C2-88827C24C7D7}"/>
    <cellStyle name="Input 13 2" xfId="3977" xr:uid="{2B91CF86-D07E-4645-9C06-684EDD0BF3B5}"/>
    <cellStyle name="Input 14 2" xfId="3978" xr:uid="{86605169-43F8-45B5-8834-BA3FBA8AD1D1}"/>
    <cellStyle name="Input 15 2" xfId="3979" xr:uid="{9D075828-2FAE-4BAD-80AF-BDCA8CCAEBFD}"/>
    <cellStyle name="Input 16 2" xfId="3980" xr:uid="{B9AD0738-F226-4857-8EB9-47FBD6A8F25F}"/>
    <cellStyle name="Input 17 2" xfId="3981" xr:uid="{C117E51A-275B-4251-8056-FE79A35D4559}"/>
    <cellStyle name="Input 18 2" xfId="3982" xr:uid="{BDFCB3A7-7F6E-4AC0-ACE7-B2FD7DB31A46}"/>
    <cellStyle name="Input 19 2" xfId="3983" xr:uid="{C4862DAB-94DB-431A-8EE6-B083451C4EFF}"/>
    <cellStyle name="Input 2" xfId="26" xr:uid="{F1306598-ACAC-42A4-A511-7FE4DB6A5821}"/>
    <cellStyle name="Input 2 10" xfId="755" xr:uid="{DD333A62-B6BA-4365-AB5C-6B4DE0995F02}"/>
    <cellStyle name="Input 2 11" xfId="3985" xr:uid="{E083C94D-9EAA-4FB7-A998-8776E3BE7EAE}"/>
    <cellStyle name="Input 2 12" xfId="3986" xr:uid="{529D389C-40C6-4325-A33D-EFF0F20E2592}"/>
    <cellStyle name="Input 2 12 2" xfId="3987" xr:uid="{A8C4E210-8580-46AA-A5D1-3F48A20F0011}"/>
    <cellStyle name="Input 2 12 3" xfId="3988" xr:uid="{347AE3E3-335A-49FE-BF44-9AFCC983C570}"/>
    <cellStyle name="Input 2 13" xfId="3984" xr:uid="{8E808F43-0CE1-4C83-88F9-59C7E3941694}"/>
    <cellStyle name="Input 2 2" xfId="756" xr:uid="{D0AA9CFD-1092-4557-93BD-0BBBF4E613CC}"/>
    <cellStyle name="Input 2 2 2" xfId="3990" xr:uid="{898D8605-03CA-48AE-B6BE-81C28632CE58}"/>
    <cellStyle name="Input 2 2 3" xfId="3989" xr:uid="{38291ADB-44D6-46F8-85BF-0098B77601AC}"/>
    <cellStyle name="Input 2 3" xfId="757" xr:uid="{2D3A41C2-648C-4EF5-B7F4-1F8661674264}"/>
    <cellStyle name="Input 2 3 2" xfId="3991" xr:uid="{6DFE60F8-905F-4FFB-8987-8CFF394D953B}"/>
    <cellStyle name="Input 2 3 2 2" xfId="3992" xr:uid="{A4162214-E737-4EB8-9C50-2548A986123D}"/>
    <cellStyle name="Input 2 3 2 2 2" xfId="3993" xr:uid="{CF6CACAE-CD44-4DD5-9323-E636259EE550}"/>
    <cellStyle name="Input 2 3 3" xfId="3994" xr:uid="{9ECD9935-385A-45A2-97C9-633E71D55B4B}"/>
    <cellStyle name="Input 2 4" xfId="758" xr:uid="{4B3A8A79-C679-4BCA-9DE8-7CEF0BFAFA57}"/>
    <cellStyle name="Input 2 5" xfId="759" xr:uid="{9889FCA3-690A-4E52-85CE-3B1366784F42}"/>
    <cellStyle name="Input 2 6" xfId="760" xr:uid="{3C0D2ACA-E1F6-435A-B4A4-BE9E908C8E90}"/>
    <cellStyle name="Input 2 7" xfId="761" xr:uid="{7D11D5F4-4F2C-4246-9256-D62D3BB1CF7D}"/>
    <cellStyle name="Input 2 8" xfId="762" xr:uid="{C116C31D-0C7C-4D38-BC07-1C7A1F983954}"/>
    <cellStyle name="Input 2 9" xfId="763" xr:uid="{2A70AAF8-8CA9-4952-9573-996B0F5FA7F5}"/>
    <cellStyle name="Input 2_PrimaryEnergyPrices_TIMES" xfId="3995" xr:uid="{DF4EBC98-155F-407E-98E1-A40011248942}"/>
    <cellStyle name="Input 20 2" xfId="3996" xr:uid="{3188B9FC-401E-4171-A607-26DCE7860F32}"/>
    <cellStyle name="Input 21 2" xfId="3997" xr:uid="{1EE7745E-A502-4406-BC44-1EB31A7140F0}"/>
    <cellStyle name="Input 22 2" xfId="3998" xr:uid="{0275E41A-10CF-4C4B-84AA-DFE4E6CADACA}"/>
    <cellStyle name="Input 23 2" xfId="3999" xr:uid="{D0F4CCB2-494B-4CC5-9D65-9885F44C00AB}"/>
    <cellStyle name="Input 24 2" xfId="4000" xr:uid="{E5B07253-99B9-477D-9A01-C885548A6A07}"/>
    <cellStyle name="Input 25 2" xfId="4001" xr:uid="{F3178DD9-3CF9-4A5B-AC42-2CBDBCDCAD5E}"/>
    <cellStyle name="Input 26 2" xfId="4002" xr:uid="{E889C12D-F6A4-47B4-84D1-40B1566999F6}"/>
    <cellStyle name="Input 27 2" xfId="4003" xr:uid="{C4540F3D-E18D-45AF-A5A6-837236EC1F8B}"/>
    <cellStyle name="Input 28 2" xfId="4004" xr:uid="{18B8AC8D-D1C5-4BFA-8082-9B80F376E5C5}"/>
    <cellStyle name="Input 29 2" xfId="4005" xr:uid="{59922BB7-0247-4CB6-8979-18983BD41211}"/>
    <cellStyle name="Input 3" xfId="764" xr:uid="{215229B0-A3F7-41E3-A226-E4F6B0D13DE3}"/>
    <cellStyle name="Input 3 2" xfId="4007" xr:uid="{0771A8FB-2A65-44FC-9FBE-4E78D6657CA3}"/>
    <cellStyle name="Input 3 3" xfId="4008" xr:uid="{C4BD2E04-5DEA-44BD-B9EB-77AC72C4C2B2}"/>
    <cellStyle name="Input 3 3 2" xfId="4009" xr:uid="{08EBBE95-4A98-4E61-9375-999540DC14D2}"/>
    <cellStyle name="Input 3 3 2 2" xfId="4010" xr:uid="{EB17F1DE-B048-4E66-917C-C546367D4AA6}"/>
    <cellStyle name="Input 3 4" xfId="4011" xr:uid="{43E4356C-453C-4707-A7DC-DAB4E44728FB}"/>
    <cellStyle name="Input 3 5" xfId="4012" xr:uid="{96AC20B5-B736-476C-A8AB-F3EC0DC74056}"/>
    <cellStyle name="Input 3 6" xfId="4006" xr:uid="{9D487CBC-DCF5-4FE7-9389-E78A7AE3B3CF}"/>
    <cellStyle name="Input 30 2" xfId="4013" xr:uid="{6E71BCC3-A023-4FD2-B5B3-A7D983990EAD}"/>
    <cellStyle name="Input 31 2" xfId="4014" xr:uid="{15D0730C-DC81-4A7D-B377-DB9BA7EEFB48}"/>
    <cellStyle name="Input 32 2" xfId="4015" xr:uid="{E6BB2A47-8252-4537-A6EE-AA6BA3C6F93C}"/>
    <cellStyle name="Input 33 2" xfId="4016" xr:uid="{E9C9A3F4-92C3-4720-8AD7-2BD99E4CE11A}"/>
    <cellStyle name="Input 34" xfId="4017" xr:uid="{B654014F-9979-4BEA-A515-D7A68DABC779}"/>
    <cellStyle name="Input 34 2" xfId="4018" xr:uid="{598668C8-6A0E-4E51-9D4A-E66B70164628}"/>
    <cellStyle name="Input 34_ELC_final" xfId="4019" xr:uid="{CE413F5D-7DC3-4B6F-8C4B-F002C9C264D6}"/>
    <cellStyle name="Input 35" xfId="4020" xr:uid="{9BFF93A1-3B16-49FC-A041-B2BAA738AF4F}"/>
    <cellStyle name="Input 36" xfId="4021" xr:uid="{2ACCDE9D-C36F-48C1-A7F3-4D1AF59E37C8}"/>
    <cellStyle name="Input 37" xfId="4022" xr:uid="{A4B4DB69-4576-4B4B-A987-0E37233B69E2}"/>
    <cellStyle name="Input 38" xfId="4023" xr:uid="{C62747E0-C2F3-4D4E-9355-4A869D4298CD}"/>
    <cellStyle name="Input 39" xfId="4024" xr:uid="{F67D6673-3BBC-4671-8B7E-D8C5A4CBA61E}"/>
    <cellStyle name="Input 4" xfId="4025" xr:uid="{F47D598A-4684-420D-A5D3-25ABF2047652}"/>
    <cellStyle name="Input 4 2" xfId="4026" xr:uid="{0B2BD2CE-70D7-4A1C-9F3C-1F31A6B1D2B2}"/>
    <cellStyle name="Input 40" xfId="4027" xr:uid="{6DFFDA1B-02B1-4C09-AAFD-4CD8D04554F1}"/>
    <cellStyle name="Input 5" xfId="4028" xr:uid="{61A6F2D9-E5AD-4347-88A1-537F3D3C29DB}"/>
    <cellStyle name="Input 5 2" xfId="4029" xr:uid="{51D776F8-E501-4587-9082-8BEBAE208CC0}"/>
    <cellStyle name="Input 6" xfId="4030" xr:uid="{BBBB4B02-E9A1-4B18-A397-52507E19FB1A}"/>
    <cellStyle name="Input 6 2" xfId="4031" xr:uid="{27D6C705-305F-4049-8BDE-A75EF73A663A}"/>
    <cellStyle name="Input 7 2" xfId="4032" xr:uid="{E2045AA6-0D05-4960-9D2C-3F2C37413F13}"/>
    <cellStyle name="Input 8 2" xfId="4033" xr:uid="{5BAD7778-C58D-4716-9CA5-9ED7447B5FEA}"/>
    <cellStyle name="Input 9 2" xfId="4034" xr:uid="{B1327EBA-BAEC-4441-B219-D8F38E09378E}"/>
    <cellStyle name="InputCells" xfId="4035" xr:uid="{530C680A-990E-40C3-BD2F-65710D2951F1}"/>
    <cellStyle name="InputCells12" xfId="4036" xr:uid="{7C2A4A99-55E8-49E2-8CB1-39932EDA6482}"/>
    <cellStyle name="IntCells" xfId="4037" xr:uid="{61AFC74F-F7D7-4423-995E-F82816943910}"/>
    <cellStyle name="ligne_titre_0" xfId="4038" xr:uid="{B7C179EF-8AAA-4CF3-B8FC-57289BFACD8C}"/>
    <cellStyle name="Linked Cell 10" xfId="4039" xr:uid="{1CF65AA1-A7AC-4AD4-88AC-BE1E7DCC7B7A}"/>
    <cellStyle name="Linked Cell 11" xfId="4040" xr:uid="{A6569085-AA9E-4CD0-9925-45B226B059F8}"/>
    <cellStyle name="Linked Cell 12" xfId="4041" xr:uid="{2752B973-E2B1-46E5-B60F-4DD5A7E2989A}"/>
    <cellStyle name="Linked Cell 13" xfId="4042" xr:uid="{81ECF43E-E339-4FB4-AAE4-6EDCF40F6DEE}"/>
    <cellStyle name="Linked Cell 14" xfId="4043" xr:uid="{EEB60201-C508-4D2E-8980-49500BE504FD}"/>
    <cellStyle name="Linked Cell 15" xfId="4044" xr:uid="{9ED139DA-9CEA-4A31-A2EE-0BEC044B48B7}"/>
    <cellStyle name="Linked Cell 16" xfId="4045" xr:uid="{4931A4D4-F112-4365-B8AC-33BB059FD1B8}"/>
    <cellStyle name="Linked Cell 17" xfId="4046" xr:uid="{DA9AEE93-82D4-4B8E-B591-7C8AC5031DCB}"/>
    <cellStyle name="Linked Cell 18" xfId="4047" xr:uid="{245D097C-B688-48C5-8940-12312FB5AEB9}"/>
    <cellStyle name="Linked Cell 19" xfId="4048" xr:uid="{F9771414-1BE0-4B02-9955-70D931BA9623}"/>
    <cellStyle name="Linked Cell 2" xfId="29" xr:uid="{AED505AD-F10E-45D0-9DA1-38BC60076D85}"/>
    <cellStyle name="Linked Cell 2 10" xfId="765" xr:uid="{6CD902AA-DB1A-4F47-B3DA-B6827319F34F}"/>
    <cellStyle name="Linked Cell 2 11" xfId="4050" xr:uid="{0A88E669-1D4D-4520-BE00-35E3CA675EC6}"/>
    <cellStyle name="Linked Cell 2 12" xfId="4049" xr:uid="{E60C311A-BD38-4485-9554-5A73674F92A0}"/>
    <cellStyle name="Linked Cell 2 2" xfId="766" xr:uid="{56417F66-24B7-4AE3-AD98-5887871233AB}"/>
    <cellStyle name="Linked Cell 2 3" xfId="767" xr:uid="{CFBA7712-D22A-40CB-BB9D-FFF2582548E7}"/>
    <cellStyle name="Linked Cell 2 4" xfId="768" xr:uid="{F65614E3-002B-43D0-B0E1-68AA6C8E2A46}"/>
    <cellStyle name="Linked Cell 2 5" xfId="769" xr:uid="{69114696-ED12-4069-AE08-B5C61A766440}"/>
    <cellStyle name="Linked Cell 2 6" xfId="770" xr:uid="{E90DCA13-4057-4F2A-957D-DF6AA875C6B6}"/>
    <cellStyle name="Linked Cell 2 7" xfId="771" xr:uid="{DFEE183D-C9ED-4CEB-9647-36B899560DE1}"/>
    <cellStyle name="Linked Cell 2 8" xfId="772" xr:uid="{7D2DD0EF-DCEC-4AE5-AFE1-8490964C2DAF}"/>
    <cellStyle name="Linked Cell 2 9" xfId="773" xr:uid="{30D291E6-AA0F-4DD4-B6B2-8D64E62997E4}"/>
    <cellStyle name="Linked Cell 20" xfId="4051" xr:uid="{F0119438-4307-4068-901D-0A7BA904A3FF}"/>
    <cellStyle name="Linked Cell 21" xfId="4052" xr:uid="{22C94429-4E83-470B-B223-7B21E2961CAD}"/>
    <cellStyle name="Linked Cell 22" xfId="4053" xr:uid="{61F53F7D-272E-4C21-BB5C-1B6F68F44D4C}"/>
    <cellStyle name="Linked Cell 23" xfId="4054" xr:uid="{6ABF45F6-C5B1-4233-B31D-F6D1B533418F}"/>
    <cellStyle name="Linked Cell 24" xfId="4055" xr:uid="{DF56980B-69CA-43BE-96C5-87385D06B532}"/>
    <cellStyle name="Linked Cell 25" xfId="4056" xr:uid="{B90A33F3-1F40-4FD9-BD77-9DB09E4549B6}"/>
    <cellStyle name="Linked Cell 26" xfId="4057" xr:uid="{4B4BAB64-753E-4E6E-9CE0-452521514AFD}"/>
    <cellStyle name="Linked Cell 27" xfId="4058" xr:uid="{4CD54EB2-6AE6-4164-895E-C75BC0D98119}"/>
    <cellStyle name="Linked Cell 28" xfId="4059" xr:uid="{C16CDFA1-D167-4727-A9C0-A96040D6EB57}"/>
    <cellStyle name="Linked Cell 29" xfId="4060" xr:uid="{823823FF-69E1-4E72-83A7-E32E8C1A27BE}"/>
    <cellStyle name="Linked Cell 3" xfId="774" xr:uid="{6717B09C-FA1F-49EC-9718-B85F69C9163D}"/>
    <cellStyle name="Linked Cell 3 2" xfId="4062" xr:uid="{8A61BAC4-0DA0-406C-8AB3-F6F37226EF76}"/>
    <cellStyle name="Linked Cell 3 2 2" xfId="4063" xr:uid="{40BBCB7B-A6AA-4855-8064-5E4E911C43CD}"/>
    <cellStyle name="Linked Cell 3 2 2 2" xfId="4064" xr:uid="{04077742-1D1C-4F50-BACB-8CD4F112A3B3}"/>
    <cellStyle name="Linked Cell 3 3" xfId="4065" xr:uid="{A119DD0D-F1D5-4DDE-BEC2-EA065061A8C0}"/>
    <cellStyle name="Linked Cell 3 4" xfId="4061" xr:uid="{16D9C177-169D-45BA-9056-8C32C03D9F14}"/>
    <cellStyle name="Linked Cell 30" xfId="4066" xr:uid="{29342281-B985-4BAA-B66F-6EC2A7E9D892}"/>
    <cellStyle name="Linked Cell 31" xfId="4067" xr:uid="{B3A9F92F-4CF5-463E-9E88-1C2EC4F06F20}"/>
    <cellStyle name="Linked Cell 32" xfId="4068" xr:uid="{BB02CAA3-11D3-470B-B2BB-51ACE9593A39}"/>
    <cellStyle name="Linked Cell 33" xfId="4069" xr:uid="{169BA2E6-B20C-4A99-9C41-25E615F1E509}"/>
    <cellStyle name="Linked Cell 34" xfId="4070" xr:uid="{C54F2E55-225A-4BB0-B0EC-50439EC83EAE}"/>
    <cellStyle name="Linked Cell 35" xfId="4071" xr:uid="{2956C7D8-9886-41D2-9697-9F6BA60952FC}"/>
    <cellStyle name="Linked Cell 36" xfId="4072" xr:uid="{9C5FD0F2-6031-47DD-9188-4E91EFA67531}"/>
    <cellStyle name="Linked Cell 37" xfId="4073" xr:uid="{1D766AE1-745F-416A-AB01-1020E2C7E142}"/>
    <cellStyle name="Linked Cell 38" xfId="4074" xr:uid="{8373D4E8-E56B-4D20-BB62-4708433D96B0}"/>
    <cellStyle name="Linked Cell 39" xfId="4075" xr:uid="{1C2E7E92-8C82-43B4-A8AE-CBD1831937BF}"/>
    <cellStyle name="Linked Cell 4" xfId="4076" xr:uid="{40585965-6AEC-4D64-B684-3E101636035B}"/>
    <cellStyle name="Linked Cell 4 2" xfId="4077" xr:uid="{99724139-1012-49CB-B622-0996751D2796}"/>
    <cellStyle name="Linked Cell 40" xfId="4078" xr:uid="{F134B9AB-AAEC-4F18-A191-74D381F5A929}"/>
    <cellStyle name="Linked Cell 41" xfId="4079" xr:uid="{49231212-B505-4A29-90B7-177D6AA88716}"/>
    <cellStyle name="Linked Cell 42" xfId="4080" xr:uid="{A4E3E8C8-A271-4B9C-87FF-F354C5E23798}"/>
    <cellStyle name="Linked Cell 5" xfId="4081" xr:uid="{5675973B-8546-4EEC-8A1B-8DA86A941779}"/>
    <cellStyle name="Linked Cell 5 2" xfId="4082" xr:uid="{C254194E-B46D-4F3B-AE05-DA6C3D29D355}"/>
    <cellStyle name="Linked Cell 6" xfId="4083" xr:uid="{C350FC6F-7DD6-4F6D-B2A6-A45619B07198}"/>
    <cellStyle name="Linked Cell 6 2" xfId="4084" xr:uid="{6D970B22-B189-4BC8-A606-F3EC224C79BB}"/>
    <cellStyle name="Linked Cell 7" xfId="4085" xr:uid="{9C4AE702-B6AE-403B-A231-8FF738E416BF}"/>
    <cellStyle name="Linked Cell 8" xfId="4086" xr:uid="{3E477623-2BBB-44E5-861E-875F9116EC2B}"/>
    <cellStyle name="Linked Cell 9" xfId="4087" xr:uid="{AF8984E3-4B16-4B06-B226-F812ED09BD12}"/>
    <cellStyle name="Migliaia_Oil&amp;Gas IFE ARC POLITO" xfId="4088" xr:uid="{146C3D74-091D-4AF1-98EB-0D2B5A7C2F36}"/>
    <cellStyle name="Neutral 10" xfId="4089" xr:uid="{1A55A89A-661A-4418-ACA2-E5922AC69830}"/>
    <cellStyle name="Neutral 11" xfId="4090" xr:uid="{14BC6D47-CA04-4034-AE07-DFEE6E4E44A2}"/>
    <cellStyle name="Neutral 12" xfId="4091" xr:uid="{356C6E5E-CE11-41EE-B4E4-5B4739DC5981}"/>
    <cellStyle name="Neutral 13" xfId="4092" xr:uid="{40639109-0790-476F-ADF8-82510E90B756}"/>
    <cellStyle name="Neutral 14" xfId="4093" xr:uid="{831D34C7-0F85-439E-8AD9-1026939739FE}"/>
    <cellStyle name="Neutral 15" xfId="4094" xr:uid="{C04AAB36-7B0B-497B-9BD9-91E73F8E4F4C}"/>
    <cellStyle name="Neutral 16" xfId="4095" xr:uid="{8C566406-E7F4-42D0-962B-2E98F53F6EF0}"/>
    <cellStyle name="Neutral 17" xfId="4096" xr:uid="{B05523D8-0AD0-4F9C-88E8-95E022B70AA2}"/>
    <cellStyle name="Neutral 18" xfId="4097" xr:uid="{3B4A49AD-5666-4F6D-86C3-B1FF3AEDF77D}"/>
    <cellStyle name="Neutral 19" xfId="4098" xr:uid="{4BADFA54-2CC6-4BE6-84B6-A4A68650B01B}"/>
    <cellStyle name="Neutral 2" xfId="25" xr:uid="{A2CBAFCB-517A-427F-A99C-4A16D5FDA147}"/>
    <cellStyle name="Neutral 2 10" xfId="775" xr:uid="{525BBBDE-C322-40CC-AADD-39C5FF2ADF00}"/>
    <cellStyle name="Neutral 2 11" xfId="4100" xr:uid="{EC7DFAF8-316F-490B-9D56-49D72B042424}"/>
    <cellStyle name="Neutral 2 12" xfId="4099" xr:uid="{D4E329E0-874F-4466-B911-5353E9D4ADD3}"/>
    <cellStyle name="Neutral 2 2" xfId="776" xr:uid="{03CD70EB-B4EC-4FFC-BFA3-6EE3701CFB38}"/>
    <cellStyle name="Neutral 2 3" xfId="777" xr:uid="{C79B8EEE-C9ED-433D-B591-7E6FFB4F5C8C}"/>
    <cellStyle name="Neutral 2 4" xfId="778" xr:uid="{9163149A-245F-4C0F-BB12-619C93234895}"/>
    <cellStyle name="Neutral 2 5" xfId="779" xr:uid="{F503E015-EAC0-459A-A73A-C60A0F692092}"/>
    <cellStyle name="Neutral 2 6" xfId="780" xr:uid="{91F0B9B9-B4F5-490D-9089-A623873BE0E8}"/>
    <cellStyle name="Neutral 2 7" xfId="781" xr:uid="{E875FDC7-2581-4B8D-89DE-8F61B6AB2D72}"/>
    <cellStyle name="Neutral 2 8" xfId="782" xr:uid="{47294430-7EF8-4101-A525-53BDA03326E1}"/>
    <cellStyle name="Neutral 2 9" xfId="783" xr:uid="{110E36C3-2FEE-4021-8553-15DCF28B7772}"/>
    <cellStyle name="Neutral 20" xfId="4101" xr:uid="{B741CE5C-AEE6-4D37-BD8C-D952A8E7BA96}"/>
    <cellStyle name="Neutral 21" xfId="4102" xr:uid="{53F23E6D-8410-4486-830B-29C0A9A34BB8}"/>
    <cellStyle name="Neutral 22" xfId="4103" xr:uid="{39A09A97-E125-4BE2-A5B1-1419F01AD3CD}"/>
    <cellStyle name="Neutral 23" xfId="4104" xr:uid="{C4C22A53-9854-46B5-964A-E771BD547121}"/>
    <cellStyle name="Neutral 24" xfId="4105" xr:uid="{88E1FC0E-4010-4DDA-866E-D0D2EFCC8D3B}"/>
    <cellStyle name="Neutral 25" xfId="4106" xr:uid="{C10E3E72-E4D9-4FA4-A45F-625A66689040}"/>
    <cellStyle name="Neutral 26" xfId="4107" xr:uid="{05533175-27A4-43D8-9148-042DD4A945F8}"/>
    <cellStyle name="Neutral 27" xfId="4108" xr:uid="{DA91C336-8D89-4D23-BA3F-8C36ED782C7A}"/>
    <cellStyle name="Neutral 28" xfId="4109" xr:uid="{D68B72C5-9856-461B-BCC3-5197CFC1E691}"/>
    <cellStyle name="Neutral 29" xfId="4110" xr:uid="{4F23CFAC-0B9D-4808-8B5A-A9AA94BE1236}"/>
    <cellStyle name="Neutral 3" xfId="784" xr:uid="{921A26DC-40FB-40C8-B133-AE133F999BF1}"/>
    <cellStyle name="Neutral 3 2" xfId="4112" xr:uid="{84A10802-0BA8-483E-9136-FF07CE2B2E39}"/>
    <cellStyle name="Neutral 3 2 2" xfId="4113" xr:uid="{AC06EAAF-CAE4-4ACA-8DF4-F018CFB9E230}"/>
    <cellStyle name="Neutral 3 3" xfId="4114" xr:uid="{8B7090F5-2C2F-4AEA-8382-04BF2339906D}"/>
    <cellStyle name="Neutral 3 3 2" xfId="4115" xr:uid="{452A41B5-5F28-41FD-890F-0052FBBB3EEB}"/>
    <cellStyle name="Neutral 3 3 2 2" xfId="4116" xr:uid="{44321F0F-545E-4268-8ABC-171EE4DC8BF4}"/>
    <cellStyle name="Neutral 3 4" xfId="4117" xr:uid="{E151E542-33CB-4AB3-9FB4-5B339BFD9562}"/>
    <cellStyle name="Neutral 3 5" xfId="4118" xr:uid="{2CB412D4-B1F3-401B-B239-818D7B0BB2D6}"/>
    <cellStyle name="Neutral 3 6" xfId="4119" xr:uid="{AFEC1331-5DF0-4E38-9F11-82692FE92DC4}"/>
    <cellStyle name="Neutral 3 7" xfId="4111" xr:uid="{18F742CA-3793-4D42-B953-6A2B3FE0FA16}"/>
    <cellStyle name="Neutral 30" xfId="4120" xr:uid="{B269A2E3-D316-4B7E-A158-C6BE52B0EA14}"/>
    <cellStyle name="Neutral 31" xfId="4121" xr:uid="{45DAFDE2-210F-4D77-8425-C234391155A1}"/>
    <cellStyle name="Neutral 32" xfId="4122" xr:uid="{7733B100-0D11-402C-8522-177D646B6724}"/>
    <cellStyle name="Neutral 33" xfId="4123" xr:uid="{DCB9E146-7545-47F6-A12C-6F32965DB40A}"/>
    <cellStyle name="Neutral 34" xfId="4124" xr:uid="{0B829401-0284-4B41-A6EE-5D8549EA19CF}"/>
    <cellStyle name="Neutral 35" xfId="4125" xr:uid="{D469E77B-0538-494B-A6B7-36670AC3FBD0}"/>
    <cellStyle name="Neutral 36" xfId="4126" xr:uid="{87DB0FAF-E606-4282-BE2C-903290E80D64}"/>
    <cellStyle name="Neutral 37" xfId="4127" xr:uid="{4F02EE02-9058-446B-AF79-38BCB0F834F5}"/>
    <cellStyle name="Neutral 38" xfId="4128" xr:uid="{F4A91BBF-ABBD-4DBB-A8A6-C1AAF92CE643}"/>
    <cellStyle name="Neutral 39" xfId="4129" xr:uid="{1E2F96D0-2A4E-4599-8E4A-ABCE2DE53AE4}"/>
    <cellStyle name="Neutral 4" xfId="4130" xr:uid="{7AE0FCF1-DB25-4C43-951F-7C612B11ADA1}"/>
    <cellStyle name="Neutral 4 2" xfId="4131" xr:uid="{444303B9-5DEA-465E-8403-79EB9445AFEC}"/>
    <cellStyle name="Neutral 4 3" xfId="4132" xr:uid="{FC80FD7C-8C98-47F3-874B-C6A8C0D7F4A9}"/>
    <cellStyle name="Neutral 40" xfId="4133" xr:uid="{FB4D8B63-5F8E-4D95-83E5-B7138BA90543}"/>
    <cellStyle name="Neutral 41" xfId="4134" xr:uid="{13FEE361-8697-4D62-9561-862E8B898C45}"/>
    <cellStyle name="Neutral 42" xfId="4135" xr:uid="{6F012D51-4AD1-4FCC-9B19-9190F48E47A5}"/>
    <cellStyle name="Neutral 43" xfId="4136" xr:uid="{55390E6D-0D77-43D0-96DE-DA686F0D7F5D}"/>
    <cellStyle name="Neutral 44" xfId="4137" xr:uid="{CBA2C758-AA9C-43A7-8DFD-0687F64EDD5C}"/>
    <cellStyle name="Neutral 5" xfId="4138" xr:uid="{66039C5F-7CA8-4E6F-93CE-7CF38447EB41}"/>
    <cellStyle name="Neutral 5 2" xfId="4139" xr:uid="{3E74C9EB-58FA-475D-92A8-6FC993404109}"/>
    <cellStyle name="Neutral 6" xfId="4140" xr:uid="{CA4D04CE-174B-438C-875C-B888E5549D05}"/>
    <cellStyle name="Neutral 6 2" xfId="4141" xr:uid="{5097F1A2-CED4-40E5-8E53-F3B73C32920E}"/>
    <cellStyle name="Neutral 7" xfId="4142" xr:uid="{94159753-5679-4DB6-908E-8EFD6507C36B}"/>
    <cellStyle name="Neutral 8" xfId="4143" xr:uid="{30AF2137-B5EE-4BCE-8956-CA3D5A7A93B8}"/>
    <cellStyle name="Neutral 9" xfId="4144" xr:uid="{40D2497B-4E6B-4433-AC0F-299498FE40CC}"/>
    <cellStyle name="Normal" xfId="0" builtinId="0"/>
    <cellStyle name="Normal 10" xfId="785" xr:uid="{18D3F043-9C51-48CA-BFFB-E166D3734BAB}"/>
    <cellStyle name="Normal 10 2" xfId="786" xr:uid="{38024175-E3AA-49AC-B444-380F68563DB6}"/>
    <cellStyle name="Normal 10 2 2" xfId="4146" xr:uid="{6D5BBB64-A6D1-4883-A685-3E23AD0181D1}"/>
    <cellStyle name="Normal 10 2 2 2" xfId="4147" xr:uid="{F72EE8FE-A40F-4C99-AA0E-94775065E5C2}"/>
    <cellStyle name="Normal 10 2 2 2 2" xfId="4148" xr:uid="{E39FD103-2083-4545-8EC3-A6D3D5634671}"/>
    <cellStyle name="Normal 10 2 2 2 2 2" xfId="4149" xr:uid="{74D27D6A-F374-42F5-8F0D-9718AABCF0CA}"/>
    <cellStyle name="Normal 10 2 2 3" xfId="4150" xr:uid="{5FAD2082-08E3-4183-ABD5-ACD9E15B8793}"/>
    <cellStyle name="Normal 10 2 3" xfId="4151" xr:uid="{812ED402-574F-4D63-A8FB-189559AFDAC1}"/>
    <cellStyle name="Normal 10 2 4" xfId="4152" xr:uid="{C784FDEF-E4FC-4C69-82AC-02A73B8C607C}"/>
    <cellStyle name="Normal 10 2 5" xfId="4153" xr:uid="{01308498-062D-4160-91ED-D6FD803BD96C}"/>
    <cellStyle name="Normal 10 2 6" xfId="4145" xr:uid="{F4F36060-F4EF-4D26-B6A3-1F6317C0C848}"/>
    <cellStyle name="Normal 10 3" xfId="787" xr:uid="{DA48D125-6714-4C01-AB9F-D7F6D3798FB3}"/>
    <cellStyle name="Normal 10 4" xfId="788" xr:uid="{0A348EF0-AFE0-421B-B3A0-2A31055F801F}"/>
    <cellStyle name="Normal 10 5" xfId="789" xr:uid="{37C2AE60-A19C-4A10-B573-601ACEE37499}"/>
    <cellStyle name="Normal 10 6" xfId="790" xr:uid="{61AB4CB2-FFCF-4472-A1A7-9E9B1854612B}"/>
    <cellStyle name="Normal 10 7" xfId="791" xr:uid="{848BDF80-3985-4616-B389-223188BE4358}"/>
    <cellStyle name="Normal 10 8" xfId="792" xr:uid="{7429F3AA-CC50-4159-ABCC-81B0386AC957}"/>
    <cellStyle name="Normal 10 9" xfId="4154" xr:uid="{DDF15624-504D-44A2-BB42-D8FA4E7793A2}"/>
    <cellStyle name="Normal 11" xfId="793" xr:uid="{ABDB4A77-9EE6-4116-9BE8-A610E4A4F1CD}"/>
    <cellStyle name="Normal 11 10" xfId="4155" xr:uid="{3A5454A9-F53F-4B50-B22F-ABE34AFBB663}"/>
    <cellStyle name="Normal 11 2" xfId="794" xr:uid="{60ABA5B2-A9F0-4703-9972-CEDA837A4E60}"/>
    <cellStyle name="Normal 11 2 2" xfId="4156" xr:uid="{F408A266-8F47-47C0-9491-BC2810357970}"/>
    <cellStyle name="Normal 11 2 2 2" xfId="4157" xr:uid="{1E4E50F7-C527-4C20-BA94-7B42A1368E18}"/>
    <cellStyle name="Normal 11 3" xfId="795" xr:uid="{04AE1CF8-3484-4BE0-81C3-B77738214FEB}"/>
    <cellStyle name="Normal 11 4" xfId="796" xr:uid="{61FCC85D-2A76-4FE2-B36D-49AD2BAE9081}"/>
    <cellStyle name="Normal 11 4 2" xfId="4158" xr:uid="{DAF0DFB6-6D8B-4A63-8663-BF347F76917E}"/>
    <cellStyle name="Normal 11 5" xfId="797" xr:uid="{EB350A15-3FBB-4CC7-B5A4-830E0DF6E08C}"/>
    <cellStyle name="Normal 11 5 2" xfId="4160" xr:uid="{8C9F4991-94C1-4A14-B3A0-CC9036B80184}"/>
    <cellStyle name="Normal 11 5 3" xfId="4161" xr:uid="{A89E9459-CA61-48AE-A906-9E2422CA8C28}"/>
    <cellStyle name="Normal 11 5 4" xfId="4159" xr:uid="{6B718D3C-C1FB-448B-B80E-1E5B6E9FCF05}"/>
    <cellStyle name="Normal 11 6" xfId="798" xr:uid="{F716426A-FE9D-464C-AD6E-4248562CD0A9}"/>
    <cellStyle name="Normal 11 7" xfId="799" xr:uid="{D19F3BE0-8CCF-44DC-B0CF-B17FD82BB863}"/>
    <cellStyle name="Normal 11 8" xfId="800" xr:uid="{3BF6E847-CFD9-474D-A556-B0E9CAAFA12D}"/>
    <cellStyle name="Normal 11 9" xfId="4162" xr:uid="{4BBD7F8E-77DE-4593-8F4A-07EAF8E4F2CE}"/>
    <cellStyle name="Normal 11 9 2" xfId="4163" xr:uid="{C33614BD-EDEA-49D7-A9FC-7E963B42EB19}"/>
    <cellStyle name="Normal 12" xfId="801" xr:uid="{CB7560C6-050B-4A19-B941-5092516AEACC}"/>
    <cellStyle name="Normal 12 2" xfId="802" xr:uid="{7114A3A1-76F9-43C0-8406-2B2A440C3F6B}"/>
    <cellStyle name="Normal 12 3" xfId="803" xr:uid="{6C282919-607B-48C7-BD2B-4CCAE5AB4034}"/>
    <cellStyle name="Normal 12 4" xfId="804" xr:uid="{429753B2-17AC-43F0-B4A2-BFFA9293B19C}"/>
    <cellStyle name="Normal 12 5" xfId="805" xr:uid="{89E644CD-74DA-403F-A225-B8C9E9C16D40}"/>
    <cellStyle name="Normal 12 6" xfId="806" xr:uid="{FBBEB0D1-94C2-4A5A-9F03-FFE24FCA1D69}"/>
    <cellStyle name="Normal 12 7" xfId="807" xr:uid="{586B5F61-8EE2-4E36-AD1C-9E9794C2036E}"/>
    <cellStyle name="Normal 12 8" xfId="808" xr:uid="{23143E54-1C77-4F9C-8D26-0CA39CFC6989}"/>
    <cellStyle name="Normal 13" xfId="809" xr:uid="{88426790-23CE-4945-8CB1-510451E8F7ED}"/>
    <cellStyle name="Normal 13 10" xfId="810" xr:uid="{F55F7405-D104-4981-9239-A3DF278AD7D5}"/>
    <cellStyle name="Normal 13 10 2" xfId="4164" xr:uid="{F0CF54C2-9E5A-4D0A-BD06-84619158FB74}"/>
    <cellStyle name="Normal 13 11" xfId="811" xr:uid="{0910791D-3BB4-416F-8A94-B68E3DF8A955}"/>
    <cellStyle name="Normal 13 11 2" xfId="4165" xr:uid="{8045397F-9091-454B-B133-D10C7D3DBDC2}"/>
    <cellStyle name="Normal 13 12" xfId="812" xr:uid="{9166C394-AF5F-4410-8178-2E8FA424F27B}"/>
    <cellStyle name="Normal 13 13" xfId="813" xr:uid="{4190816F-E61C-4D77-BBD7-CBDAFD62179B}"/>
    <cellStyle name="Normal 13 13 2" xfId="4166" xr:uid="{98FFFFED-F2ED-476C-90A7-FBCDDE3A6F17}"/>
    <cellStyle name="Normal 13 14" xfId="814" xr:uid="{704A7E4F-424B-467C-BA08-BCC3F3A64FAB}"/>
    <cellStyle name="Normal 13 14 2" xfId="4167" xr:uid="{56957090-67F0-4970-B7CB-B51871911DA6}"/>
    <cellStyle name="Normal 13 15" xfId="815" xr:uid="{60F69C08-88AF-4BC2-9555-2F1A0496DD37}"/>
    <cellStyle name="Normal 13 15 2" xfId="4168" xr:uid="{8105FB50-6295-4121-93F1-6B493991A390}"/>
    <cellStyle name="Normal 13 16" xfId="816" xr:uid="{B110A1B4-5FEA-4A81-A671-643B9E426261}"/>
    <cellStyle name="Normal 13 16 2" xfId="4169" xr:uid="{854EA9FA-C75C-4D09-B132-447B9D2CA5AC}"/>
    <cellStyle name="Normal 13 17" xfId="817" xr:uid="{9F77EE70-31D8-426E-9842-B4E9B77E6653}"/>
    <cellStyle name="Normal 13 18" xfId="818" xr:uid="{971E6E0C-DC38-4D88-9915-158CFE4A0D1B}"/>
    <cellStyle name="Normal 13 19" xfId="819" xr:uid="{AD460324-0F63-437B-A3C3-8235A83AB8F7}"/>
    <cellStyle name="Normal 13 2" xfId="820" xr:uid="{6ABB2382-9E0F-4FDF-B050-2D81DA833065}"/>
    <cellStyle name="Normal 13 2 10" xfId="4170" xr:uid="{4B877F76-4497-41E0-AE89-C0FFF0182660}"/>
    <cellStyle name="Normal 13 2 2" xfId="821" xr:uid="{042EC324-AF1D-402A-BD17-E01D5C985BEB}"/>
    <cellStyle name="Normal 13 2 2 2" xfId="4171" xr:uid="{2692595B-9CA4-4848-987F-C557F1F1480D}"/>
    <cellStyle name="Normal 13 2 3" xfId="822" xr:uid="{9A8B3843-1223-457C-87D2-A29C55FE71CD}"/>
    <cellStyle name="Normal 13 2 3 2" xfId="4172" xr:uid="{80EEF8B2-B9DC-4ECF-9B95-1EE9D4BC64B1}"/>
    <cellStyle name="Normal 13 2 4" xfId="823" xr:uid="{CFBF91F5-EE4E-47D3-9DD2-C63C94DFB4B7}"/>
    <cellStyle name="Normal 13 2 4 2" xfId="4173" xr:uid="{22971091-7715-4CCB-85F2-3BC5157328DD}"/>
    <cellStyle name="Normal 13 2 5" xfId="824" xr:uid="{9F3D377D-6B51-40A2-A52A-BE1F0EF0C5FE}"/>
    <cellStyle name="Normal 13 2 5 2" xfId="4174" xr:uid="{9131BA6A-ACD6-4D01-A68B-95D71ACAAEA4}"/>
    <cellStyle name="Normal 13 2 6" xfId="825" xr:uid="{FE4DCF48-7BCC-4740-A62E-876DCAE6BC36}"/>
    <cellStyle name="Normal 13 2 6 2" xfId="4175" xr:uid="{B6960EF2-4B64-4D0A-AA6F-997CA312BBB6}"/>
    <cellStyle name="Normal 13 2 7" xfId="826" xr:uid="{3962EC6C-E4D2-4A47-A542-7AF94BCD9E88}"/>
    <cellStyle name="Normal 13 2 7 2" xfId="4176" xr:uid="{F83E9015-B545-4A85-AEAA-A83B66AA8C7A}"/>
    <cellStyle name="Normal 13 2 8" xfId="827" xr:uid="{61B11BD9-3575-47D0-8FD2-9CC2CADE4D2A}"/>
    <cellStyle name="Normal 13 2 8 2" xfId="4177" xr:uid="{DA46DD4D-F4C5-4819-B1CB-77951DFFFE30}"/>
    <cellStyle name="Normal 13 2 9" xfId="4178" xr:uid="{AB7E245A-6EC7-4EAB-BFAA-E26C3525F006}"/>
    <cellStyle name="Normal 13 20" xfId="828" xr:uid="{94498A2F-8B6F-4C2F-A93F-F24C68DA5523}"/>
    <cellStyle name="Normal 13 21" xfId="829" xr:uid="{624CD1CB-B878-494F-B436-BB5AE13F7DA6}"/>
    <cellStyle name="Normal 13 22" xfId="830" xr:uid="{119068B3-3690-4177-B90F-1F28A87E1774}"/>
    <cellStyle name="Normal 13 23" xfId="831" xr:uid="{112A05AB-0C08-4447-A331-26D8BF655E42}"/>
    <cellStyle name="Normal 13 24" xfId="832" xr:uid="{13F6C556-3796-45CE-B26E-171ADCEB0A65}"/>
    <cellStyle name="Normal 13 25" xfId="833" xr:uid="{E12FF0C8-714D-4A2E-AFCF-CDFB1DEE6F02}"/>
    <cellStyle name="Normal 13 26" xfId="834" xr:uid="{2560F40A-BD9A-4309-8647-0CC6BA22AF5F}"/>
    <cellStyle name="Normal 13 27" xfId="835" xr:uid="{54A82F1B-0E76-4367-9BB1-0942A016DE27}"/>
    <cellStyle name="Normal 13 28" xfId="836" xr:uid="{D56DA77C-94B1-4175-BEF2-437587046645}"/>
    <cellStyle name="Normal 13 29" xfId="837" xr:uid="{7AFB9CB9-15BD-4932-81E0-53AC078CA214}"/>
    <cellStyle name="Normal 13 3" xfId="838" xr:uid="{72E58B7D-BB2B-4331-B4A6-899F440F31BD}"/>
    <cellStyle name="Normal 13 3 2" xfId="4180" xr:uid="{FFAAAA41-C837-4328-8A5C-68C0BE888AEC}"/>
    <cellStyle name="Normal 13 3 2 2" xfId="4181" xr:uid="{EE8AF7F3-35BE-468B-BE62-D43903233449}"/>
    <cellStyle name="Normal 13 3 3" xfId="4179" xr:uid="{80AAA396-7EC5-4F2A-96A9-2E7679F52A60}"/>
    <cellStyle name="Normal 13 30" xfId="839" xr:uid="{73FBBE3C-1D86-47DE-971A-E85A1E238274}"/>
    <cellStyle name="Normal 13 31" xfId="840" xr:uid="{906DBCEC-3544-4F11-BDF6-3E15FB4C8B94}"/>
    <cellStyle name="Normal 13 32" xfId="841" xr:uid="{7CAFB5A5-9AD4-46DF-BFEC-7D40BB73F9CA}"/>
    <cellStyle name="Normal 13 33" xfId="842" xr:uid="{A1D2355E-BC9F-4C19-AB17-6A666C2FE352}"/>
    <cellStyle name="Normal 13 34" xfId="843" xr:uid="{8CE3523E-8762-4E7A-A300-D46D74A72E2A}"/>
    <cellStyle name="Normal 13 35" xfId="844" xr:uid="{2A1437F5-8FAA-4F96-8A28-65848C467D5C}"/>
    <cellStyle name="Normal 13 36" xfId="845" xr:uid="{BFB6A5EC-F006-4285-BE21-0C68439D72B8}"/>
    <cellStyle name="Normal 13 37" xfId="846" xr:uid="{98D2D7AC-F8FC-491B-8851-A1AC8D10AD5D}"/>
    <cellStyle name="Normal 13 38" xfId="847" xr:uid="{4413E520-E104-494D-B3E8-5643867DD783}"/>
    <cellStyle name="Normal 13 4" xfId="848" xr:uid="{509C8787-EBBA-498F-8212-2DC606CC95B8}"/>
    <cellStyle name="Normal 13 4 2" xfId="4182" xr:uid="{19D5B0CF-FAB0-4A1A-AAEE-E2CE608E95EB}"/>
    <cellStyle name="Normal 13 4 3" xfId="4183" xr:uid="{E31E7685-4715-4098-9306-DA3E2DD2B3BF}"/>
    <cellStyle name="Normal 13 5" xfId="849" xr:uid="{5BBEC06E-89E1-4789-9272-7EC99455E972}"/>
    <cellStyle name="Normal 13 6" xfId="850" xr:uid="{B042BBE4-B137-4EF3-A3B3-055D9C63356E}"/>
    <cellStyle name="Normal 13 7" xfId="851" xr:uid="{27DFBC6D-A045-48C9-914E-E1255DEE6F86}"/>
    <cellStyle name="Normal 13 8" xfId="852" xr:uid="{DAF45900-6A3D-4042-A54E-FA92649E555D}"/>
    <cellStyle name="Normal 13 9" xfId="853" xr:uid="{4AF37237-3307-44DE-84BA-12398CB540BE}"/>
    <cellStyle name="Normal 13 9 2" xfId="4184" xr:uid="{92502920-A630-40C0-891B-4200954128C5}"/>
    <cellStyle name="Normal 14" xfId="854" xr:uid="{258FBFC1-94C5-4C47-9730-95CBEF3EAA5F}"/>
    <cellStyle name="Normal 14 10" xfId="855" xr:uid="{0A35DB71-1B8F-446F-A88B-E3FDB53827AB}"/>
    <cellStyle name="Normal 14 10 2" xfId="4185" xr:uid="{4419DC03-B91F-441A-944A-15D583B6B113}"/>
    <cellStyle name="Normal 14 11" xfId="856" xr:uid="{E1BDF9DB-C936-4DAE-8C0F-7C6F70338B8B}"/>
    <cellStyle name="Normal 14 11 2" xfId="4186" xr:uid="{F3323AB3-E997-402E-9AD5-B23658C7822D}"/>
    <cellStyle name="Normal 14 12" xfId="857" xr:uid="{F047692F-1610-4FEA-9ABF-26D4717704A3}"/>
    <cellStyle name="Normal 14 12 2" xfId="4187" xr:uid="{EDC50D79-CA58-41C6-8AF2-27C162B021C4}"/>
    <cellStyle name="Normal 14 13" xfId="858" xr:uid="{18C4B653-362B-44D6-B9AF-6C4ED1912F56}"/>
    <cellStyle name="Normal 14 13 2" xfId="4188" xr:uid="{64BC79FA-1EFA-4D5D-81C8-B5FF9C274959}"/>
    <cellStyle name="Normal 14 14" xfId="859" xr:uid="{B7AC28D4-49B3-4F46-BE46-E86438B04D1B}"/>
    <cellStyle name="Normal 14 14 2" xfId="4189" xr:uid="{35EF8DA2-C11A-4D27-A418-0EA92BD7A9D4}"/>
    <cellStyle name="Normal 14 15" xfId="860" xr:uid="{D8AB31C9-58F9-48C4-A22A-21F8FE815D0C}"/>
    <cellStyle name="Normal 14 15 2" xfId="4190" xr:uid="{6DFC0E35-CAD2-41E5-89B4-CD0493AC2AE5}"/>
    <cellStyle name="Normal 14 16" xfId="4191" xr:uid="{625325AE-9643-43E3-8A43-B2C589A91753}"/>
    <cellStyle name="Normal 14 2" xfId="861" xr:uid="{D2188CAF-CBC5-4F6F-AB52-30A599236E1C}"/>
    <cellStyle name="Normal 14 2 2" xfId="862" xr:uid="{45E49043-1DFD-41D1-B17C-EB8C3CE99675}"/>
    <cellStyle name="Normal 14 2 3" xfId="863" xr:uid="{BBA85DA2-2B40-4067-AA46-BF5AE47284C9}"/>
    <cellStyle name="Normal 14 2 4" xfId="864" xr:uid="{335727DD-8124-4B50-A7A7-1879A8A2F9EB}"/>
    <cellStyle name="Normal 14 2 5" xfId="865" xr:uid="{6A47A295-6A1B-4137-9A18-4DECF16544EC}"/>
    <cellStyle name="Normal 14 2 6" xfId="866" xr:uid="{6FA13012-841B-41AF-BB8F-C2049F4B9A58}"/>
    <cellStyle name="Normal 14 2 7" xfId="867" xr:uid="{D3C9B469-09C4-4C25-9CF4-59F4FB8AAB25}"/>
    <cellStyle name="Normal 14 2 8" xfId="4193" xr:uid="{68E1F20A-9145-49E8-8479-93CD30FD9448}"/>
    <cellStyle name="Normal 14 2 8 2" xfId="4194" xr:uid="{7E295CCF-BF76-4A43-9CF7-2CEA1C825D5F}"/>
    <cellStyle name="Normal 14 2 9" xfId="4192" xr:uid="{61271D55-3444-4745-943F-CEA74C4DA8E7}"/>
    <cellStyle name="Normal 14 3" xfId="868" xr:uid="{64E0B2B4-4FF8-417C-B3F7-DBD5D1BA1EAC}"/>
    <cellStyle name="Normal 14 4" xfId="869" xr:uid="{F6488409-9BBC-4D65-A902-C1A7472A4116}"/>
    <cellStyle name="Normal 14 4 2" xfId="4195" xr:uid="{D7E05888-953F-4EE4-A3E2-77A21215D7C8}"/>
    <cellStyle name="Normal 14 5" xfId="870" xr:uid="{92AB22D2-6051-4EB5-AEE3-33A9972C4627}"/>
    <cellStyle name="Normal 14 5 2" xfId="4196" xr:uid="{BC1DEAF3-E94C-4D35-9540-6073613C5970}"/>
    <cellStyle name="Normal 14 6" xfId="871" xr:uid="{D9979FCE-2FD8-4E10-8500-8F462A8CC82C}"/>
    <cellStyle name="Normal 14 7" xfId="872" xr:uid="{BE42F4FF-B54B-4F53-9D35-33E12A779C56}"/>
    <cellStyle name="Normal 14 8" xfId="873" xr:uid="{F0D920A5-920B-467C-8C48-79CCD30B1C73}"/>
    <cellStyle name="Normal 14 9" xfId="874" xr:uid="{1A7B7E37-50D1-456E-8914-16EF86C691FD}"/>
    <cellStyle name="Normal 15" xfId="875" xr:uid="{943A2958-081C-4F52-A0C6-10DE3222945E}"/>
    <cellStyle name="Normal 15 2" xfId="876" xr:uid="{6E6FD0E2-4153-46BF-940A-A4B2EEBD9F63}"/>
    <cellStyle name="Normal 15 2 2" xfId="4198" xr:uid="{09535873-E537-4CB2-A995-CC1BEE36BBD4}"/>
    <cellStyle name="Normal 15 2 3" xfId="4197" xr:uid="{852850D2-8E07-4CA5-83BF-9A9A4BC7F791}"/>
    <cellStyle name="Normal 15 3" xfId="877" xr:uid="{922B131D-D6DE-4F24-AAC5-F1EBD6945601}"/>
    <cellStyle name="Normal 15 4" xfId="878" xr:uid="{5602D3A8-CC76-4FC5-9A1E-C5DC77C5E5AA}"/>
    <cellStyle name="Normal 15 5" xfId="879" xr:uid="{DDA2A224-B1F9-4BD2-810C-1B09576992D7}"/>
    <cellStyle name="Normal 15 6" xfId="880" xr:uid="{218AAAF2-F4D7-42FE-9CEE-233D5B183A25}"/>
    <cellStyle name="Normal 15 7" xfId="4199" xr:uid="{26C50A7C-08B2-41C5-8762-A5F53A63115D}"/>
    <cellStyle name="Normal 16" xfId="881" xr:uid="{219CD723-CD8A-441B-B110-DD586C78FA49}"/>
    <cellStyle name="Normal 16 2" xfId="882" xr:uid="{FEA2B076-14C6-4AEE-8BDF-738CE448A06E}"/>
    <cellStyle name="Normal 16 2 2" xfId="4201" xr:uid="{6E24AC52-39C5-4074-BF02-37D9777D0B78}"/>
    <cellStyle name="Normal 16 2 3" xfId="4200" xr:uid="{9CE76671-8077-4EBE-8E98-0B5ECC773EE5}"/>
    <cellStyle name="Normal 16 3" xfId="883" xr:uid="{0CCAEE5E-4DA6-46F1-946B-916D7B70F3C3}"/>
    <cellStyle name="Normal 16 4" xfId="884" xr:uid="{B009E747-E81C-4B6A-A339-F179CE7F4378}"/>
    <cellStyle name="Normal 16 5" xfId="885" xr:uid="{B7C5F630-B9D7-4BAC-BA9B-BED488147D71}"/>
    <cellStyle name="Normal 16 6" xfId="886" xr:uid="{0B55738E-D496-4B13-8E02-CA1C473E82DA}"/>
    <cellStyle name="Normal 16 7" xfId="4202" xr:uid="{8B5076CF-5A2A-4399-85EC-5233BD27BED7}"/>
    <cellStyle name="Normal 16 7 2" xfId="4203" xr:uid="{638B8224-6BF0-473F-9572-474ABE85C353}"/>
    <cellStyle name="Normal 17" xfId="887" xr:uid="{C467EC0A-D486-4712-9609-94B0A3F6624F}"/>
    <cellStyle name="Normal 17 10" xfId="888" xr:uid="{82FA48A2-2086-4BCE-AE9A-53A9D08D2B68}"/>
    <cellStyle name="Normal 17 11" xfId="889" xr:uid="{E1207BBC-8C7C-49D2-BB72-E97BA19D5EAE}"/>
    <cellStyle name="Normal 17 12" xfId="890" xr:uid="{B006C4F7-F61F-4E53-B498-1064E0A83693}"/>
    <cellStyle name="Normal 17 13" xfId="891" xr:uid="{FD5CC96B-8564-46C6-9C82-0C325994F211}"/>
    <cellStyle name="Normal 17 14" xfId="4204" xr:uid="{D0F15FB0-2D4C-48AC-93CE-6F81361B4629}"/>
    <cellStyle name="Normal 17 14 2" xfId="4205" xr:uid="{D1AB3967-09AE-441D-AE4D-10CA3D108F30}"/>
    <cellStyle name="Normal 17 2" xfId="892" xr:uid="{9162F039-D0AD-40C7-B038-1FCAD06D16DC}"/>
    <cellStyle name="Normal 17 2 2" xfId="4207" xr:uid="{7530F7D5-112D-4CBA-9026-50911C207540}"/>
    <cellStyle name="Normal 17 2 3" xfId="4206" xr:uid="{ED383EB0-8E84-484E-8E8A-73511339B49D}"/>
    <cellStyle name="Normal 17 3" xfId="893" xr:uid="{5443A29B-63FE-47CB-884B-B8FB6E485AEB}"/>
    <cellStyle name="Normal 17 4" xfId="894" xr:uid="{357A3CEF-7F5F-42A1-A5C3-C6D042F4D0A8}"/>
    <cellStyle name="Normal 17 5" xfId="895" xr:uid="{5DD95C46-05BA-4152-84BD-E19D7EC77DFC}"/>
    <cellStyle name="Normal 17 6" xfId="896" xr:uid="{840E3B3B-D15F-4214-BC5F-947091A00D39}"/>
    <cellStyle name="Normal 17 7" xfId="897" xr:uid="{E0EFCB0B-3C0A-445D-8204-93CA3A3CB795}"/>
    <cellStyle name="Normal 17 8" xfId="898" xr:uid="{95A5039C-2C3F-4ABD-989B-A3082BCA4024}"/>
    <cellStyle name="Normal 17 9" xfId="899" xr:uid="{29A11763-00C7-43ED-8164-6F9A286EBAB0}"/>
    <cellStyle name="Normal 18" xfId="900" xr:uid="{D61DE63D-52A1-4FE6-B33D-63852633098B}"/>
    <cellStyle name="Normal 18 2" xfId="4209" xr:uid="{C0D36CD4-6EAA-4EA4-A84D-74A57D4EA54A}"/>
    <cellStyle name="Normal 18 3" xfId="4210" xr:uid="{0D3856D7-DB81-49A7-B322-C6A08E7BC498}"/>
    <cellStyle name="Normal 18 3 2" xfId="4211" xr:uid="{2BAF4BB9-F06E-4630-923A-2BB3F168A0E2}"/>
    <cellStyle name="Normal 18 4" xfId="4208" xr:uid="{DCB2350A-D55C-4F05-85B9-685DD0F58369}"/>
    <cellStyle name="Normal 19" xfId="72" xr:uid="{AADB0701-2879-4BB6-95F1-3D13D102009F}"/>
    <cellStyle name="Normal 19 2" xfId="4212" xr:uid="{26686206-F2F5-4367-A324-B68D4B1DB17F}"/>
    <cellStyle name="Normal 2" xfId="4" xr:uid="{4F641488-2ADC-4C02-B6FF-C3E2EEC5A614}"/>
    <cellStyle name="Normal 2 10" xfId="73" xr:uid="{D223AC15-E8AC-44B1-B97B-35DDF5078528}"/>
    <cellStyle name="Normal 2 10 2" xfId="4213" xr:uid="{E547768E-1A22-4B35-A85D-B2990E8CD78F}"/>
    <cellStyle name="Normal 2 10 3" xfId="4214" xr:uid="{B7658833-669D-465F-9A1C-38BFB827FC98}"/>
    <cellStyle name="Normal 2 11" xfId="901" xr:uid="{1DBE0FC8-0853-43BF-8379-1EB3075127CB}"/>
    <cellStyle name="Normal 2 12" xfId="902" xr:uid="{0049B18B-AA6D-4102-A064-1E5676E5EAB7}"/>
    <cellStyle name="Normal 2 13" xfId="903" xr:uid="{7D4322D1-1981-495A-90C9-68701F501018}"/>
    <cellStyle name="Normal 2 14" xfId="904" xr:uid="{9E711E92-2923-433B-926D-A412B4082C0F}"/>
    <cellStyle name="Normal 2 15" xfId="905" xr:uid="{0EAAEF81-1204-4971-B3D5-CCC950CD0B63}"/>
    <cellStyle name="Normal 2 16" xfId="906" xr:uid="{B365C4BB-E5EA-4666-90C9-028041A3983C}"/>
    <cellStyle name="Normal 2 17" xfId="907" xr:uid="{73FBE9AC-2B90-42C1-9D5C-4871E65A33AF}"/>
    <cellStyle name="Normal 2 18" xfId="1686" xr:uid="{BB918F6D-6E25-4B08-B1EA-DF84B7A4E0D6}"/>
    <cellStyle name="Normal 2 18 2" xfId="4216" xr:uid="{38344AD3-DD42-4880-B708-4ED255C28980}"/>
    <cellStyle name="Normal 2 18 2 2" xfId="4217" xr:uid="{8D6BDEA6-A80E-4FC9-86E7-EA035B360C0E}"/>
    <cellStyle name="Normal 2 18 3" xfId="4218" xr:uid="{6B648266-AB68-4582-A361-C150A134A0A4}"/>
    <cellStyle name="Normal 2 18 4" xfId="4215" xr:uid="{F22C6419-53E0-447D-A923-CD0CD0CED2F3}"/>
    <cellStyle name="Normal 2 19" xfId="4219" xr:uid="{5643C0F5-D1A8-4F8A-8B4F-64FFBA76529B}"/>
    <cellStyle name="Normal 2 19 2" xfId="4220" xr:uid="{98977784-CF44-4F38-8F46-215C624DE604}"/>
    <cellStyle name="Normal 2 2" xfId="14" xr:uid="{B3D3969A-8139-43D7-9F9F-44608E3B56B1}"/>
    <cellStyle name="Normal 2 2 10" xfId="909" xr:uid="{A00F9A4E-922A-43C0-91C3-2B1DC7304C7F}"/>
    <cellStyle name="Normal 2 2 10 2" xfId="4222" xr:uid="{F24E2AED-1E68-4FD1-91E7-9A5C9EEE97E7}"/>
    <cellStyle name="Normal 2 2 11" xfId="910" xr:uid="{6E426D6F-40B9-417C-95DE-1874C43F3B8A}"/>
    <cellStyle name="Normal 2 2 11 2" xfId="4223" xr:uid="{81EA628C-55A6-4B04-9CAD-746621368ED4}"/>
    <cellStyle name="Normal 2 2 12" xfId="911" xr:uid="{50D4C718-9226-49CE-B177-22E80197DF05}"/>
    <cellStyle name="Normal 2 2 12 2" xfId="4224" xr:uid="{15CDFADA-AAAE-4B8B-9FE5-79F881CDF712}"/>
    <cellStyle name="Normal 2 2 13" xfId="912" xr:uid="{865F0353-5FBA-4442-A5A9-FD9297755031}"/>
    <cellStyle name="Normal 2 2 13 2" xfId="4225" xr:uid="{A61CD3EE-98AF-4A6A-9C72-6E7D34DA8C27}"/>
    <cellStyle name="Normal 2 2 14" xfId="908" xr:uid="{8E6A8E3D-96F0-45C1-A209-3FECA5359129}"/>
    <cellStyle name="Normal 2 2 15" xfId="4226" xr:uid="{19B493DB-112B-4EDF-9D06-D94E0E5C66BA}"/>
    <cellStyle name="Normal 2 2 16" xfId="4221" xr:uid="{7660C34D-05ED-4F99-BF9E-94DE763950EB}"/>
    <cellStyle name="Normal 2 2 2" xfId="913" xr:uid="{23A10542-5BCA-48F6-B28E-F79675D7BC2C}"/>
    <cellStyle name="Normal 2 2 2 2" xfId="4228" xr:uid="{5D9E91E3-6654-4149-A9CB-30042844363E}"/>
    <cellStyle name="Normal 2 2 2 2 2" xfId="4229" xr:uid="{30FC403B-4E28-48C0-97AB-D653D4C14863}"/>
    <cellStyle name="Normal 2 2 2 3" xfId="4230" xr:uid="{A6B7386A-DAC8-49D3-B4A5-19021B4CB4DF}"/>
    <cellStyle name="Normal 2 2 2 3 2" xfId="4231" xr:uid="{0E511E4F-C29D-440E-9520-67E6E5454AEF}"/>
    <cellStyle name="Normal 2 2 2 4" xfId="4232" xr:uid="{E712535F-D6E3-430C-8DC7-93FC6934C02A}"/>
    <cellStyle name="Normal 2 2 2 5" xfId="4233" xr:uid="{C058CE65-1625-45BD-ACBA-809126AA385E}"/>
    <cellStyle name="Normal 2 2 2 6" xfId="4234" xr:uid="{017DDA48-6E10-41A2-8527-9A0EF1226443}"/>
    <cellStyle name="Normal 2 2 2 7" xfId="4227" xr:uid="{25E72572-D57A-4D1B-828C-6F93312382BD}"/>
    <cellStyle name="Normal 2 2 3" xfId="914" xr:uid="{33211F20-81E6-4B72-9718-F4342958CFE2}"/>
    <cellStyle name="Normal 2 2 3 2" xfId="4236" xr:uid="{F5DF99FB-9E9C-4ECF-A3B3-561166ADFB3D}"/>
    <cellStyle name="Normal 2 2 3 2 2" xfId="4237" xr:uid="{BF2A1D6C-5BD2-455C-9A5E-4E4989C209E6}"/>
    <cellStyle name="Normal 2 2 3 3" xfId="4235" xr:uid="{7CD0B5BA-243A-473F-8986-930FD3E0CF83}"/>
    <cellStyle name="Normal 2 2 4" xfId="915" xr:uid="{285F6428-2ECC-48CE-8D84-2DB01D6719E6}"/>
    <cellStyle name="Normal 2 2 4 2" xfId="4239" xr:uid="{8F68E37A-E1BE-4888-8E72-3688A0010087}"/>
    <cellStyle name="Normal 2 2 4 2 2" xfId="4240" xr:uid="{47815A84-2B8D-4D1D-9A9E-FBC75283E8B8}"/>
    <cellStyle name="Normal 2 2 4 3" xfId="4241" xr:uid="{AD834974-1AC4-4FC7-80BD-1FF129F665E8}"/>
    <cellStyle name="Normal 2 2 4 4" xfId="4238" xr:uid="{045E1076-DD43-4E5E-BD70-1B40F894E85C}"/>
    <cellStyle name="Normal 2 2 5" xfId="916" xr:uid="{64044EEC-D8C7-4E8D-9FA6-6C812FF9FFA6}"/>
    <cellStyle name="Normal 2 2 5 2" xfId="4243" xr:uid="{A8404726-125D-4CE6-9825-9AC2FB119A95}"/>
    <cellStyle name="Normal 2 2 5 2 2" xfId="4244" xr:uid="{73F6CF97-8D16-4AB5-8AF7-208C0852D3C5}"/>
    <cellStyle name="Normal 2 2 5 3" xfId="4245" xr:uid="{6D135EB6-4759-445B-A006-B289DE9645E2}"/>
    <cellStyle name="Normal 2 2 5 4" xfId="4242" xr:uid="{2546516C-39C9-4CCE-B5D0-544C54667ECB}"/>
    <cellStyle name="Normal 2 2 6" xfId="917" xr:uid="{A6A8AAD3-B03F-4F2D-9502-1A0B27B18C77}"/>
    <cellStyle name="Normal 2 2 6 2" xfId="4246" xr:uid="{3C734410-CB34-487D-9C21-33DEC7CCE8CA}"/>
    <cellStyle name="Normal 2 2 6 2 2" xfId="4247" xr:uid="{2A1B7798-AD3C-495A-91F2-91696B862A95}"/>
    <cellStyle name="Normal 2 2 6 2 2 2" xfId="4248" xr:uid="{C620FC0E-7F26-489D-A6AE-98805AD7BC63}"/>
    <cellStyle name="Normal 2 2 6 3" xfId="4249" xr:uid="{33931B99-EB44-4DF1-A8CB-942E75126ABE}"/>
    <cellStyle name="Normal 2 2 7" xfId="918" xr:uid="{0C49C6D6-E194-480B-935D-985A82340F63}"/>
    <cellStyle name="Normal 2 2 7 2" xfId="4250" xr:uid="{670D0637-A2FC-4B33-971B-91C0E15062E4}"/>
    <cellStyle name="Normal 2 2 7 3" xfId="4251" xr:uid="{E65991D7-7D75-4A68-A7AE-67DB7B329E81}"/>
    <cellStyle name="Normal 2 2 8" xfId="919" xr:uid="{9724CC6F-F81F-4CF5-B894-DA31B75A9EFC}"/>
    <cellStyle name="Normal 2 2 8 2" xfId="4252" xr:uid="{61CBA717-F309-4794-88C0-C36CBA8D2283}"/>
    <cellStyle name="Normal 2 2 8 3" xfId="4253" xr:uid="{3E00142D-EDB2-48FB-B010-802DB501C3B7}"/>
    <cellStyle name="Normal 2 2 8 3 2" xfId="4254" xr:uid="{9E02783F-C43C-4F53-8B87-1DCC819D5369}"/>
    <cellStyle name="Normal 2 2 9" xfId="920" xr:uid="{E366CCA6-2736-4D25-997C-C6ADF5E1C935}"/>
    <cellStyle name="Normal 2 2 9 2" xfId="4255" xr:uid="{5169AF95-A497-4F5C-90F0-6CA264226681}"/>
    <cellStyle name="Normal 2 2_ELC" xfId="4256" xr:uid="{A0F06308-351D-444C-9531-A1D2AD29D135}"/>
    <cellStyle name="Normal 2 20" xfId="4257" xr:uid="{B1E01E14-5742-45DE-9A2E-5C7787F7BFBC}"/>
    <cellStyle name="Normal 2 21" xfId="4258" xr:uid="{80F4EB4D-F2CB-45D5-A2E9-F9380B46C114}"/>
    <cellStyle name="Normal 2 22" xfId="4259" xr:uid="{862F8121-088D-411D-AC3F-F78386D5D716}"/>
    <cellStyle name="Normal 2 23" xfId="4260" xr:uid="{C86EC866-348A-4DF3-9224-B8936E141F71}"/>
    <cellStyle name="Normal 2 24" xfId="4261" xr:uid="{0F126939-8006-4291-9F9C-D5DCD1D36944}"/>
    <cellStyle name="Normal 2 25" xfId="4262" xr:uid="{4E4CF0C3-82CD-4589-8749-4DA800B8E92C}"/>
    <cellStyle name="Normal 2 26" xfId="4263" xr:uid="{8A9E077D-FF04-49AD-8504-3F37ABD10F9F}"/>
    <cellStyle name="Normal 2 27" xfId="4264" xr:uid="{D046EE9A-8E88-4D43-8A0F-D85F219A0DFF}"/>
    <cellStyle name="Normal 2 28" xfId="4265" xr:uid="{4EDD3AC5-3B2A-42D7-9E1B-5F8F760E7F19}"/>
    <cellStyle name="Normal 2 29" xfId="4266" xr:uid="{6CC6BD53-E047-477A-809C-5A175E9FFC3E}"/>
    <cellStyle name="Normal 2 3" xfId="921" xr:uid="{8F28A22B-3B72-49E5-8265-4CA531FFAC34}"/>
    <cellStyle name="Normal 2 3 10" xfId="922" xr:uid="{D5BF99C9-E113-4E2A-B8E7-AC314A163F2C}"/>
    <cellStyle name="Normal 2 3 10 2" xfId="4267" xr:uid="{8A744998-FBF4-4E6C-95AC-3AF5CBFAC1D8}"/>
    <cellStyle name="Normal 2 3 11" xfId="923" xr:uid="{1888A514-ABA3-45A8-B06B-B76296B74342}"/>
    <cellStyle name="Normal 2 3 11 2" xfId="4268" xr:uid="{DBAA906A-4BD8-4EA2-981D-E936C4BDA78A}"/>
    <cellStyle name="Normal 2 3 12" xfId="924" xr:uid="{4CAB51D7-351F-45ED-85FD-7AB484F80A06}"/>
    <cellStyle name="Normal 2 3 12 2" xfId="4269" xr:uid="{74A9EB50-5ABF-4BEF-927C-AF37C27E8B9F}"/>
    <cellStyle name="Normal 2 3 13" xfId="925" xr:uid="{51BE675D-A4A9-41A4-A76D-4D0278718CC4}"/>
    <cellStyle name="Normal 2 3 13 2" xfId="4270" xr:uid="{305E7477-94C7-4D46-9E23-AA33306C1BA1}"/>
    <cellStyle name="Normal 2 3 14" xfId="4271" xr:uid="{3E644F1F-7982-400C-A26D-9C3F310F219E}"/>
    <cellStyle name="Normal 2 3 15" xfId="35202" xr:uid="{4448C3E1-74D7-4DA2-892B-993C722EBF37}"/>
    <cellStyle name="Normal 2 3 2" xfId="926" xr:uid="{ADA8FD0B-8940-487F-99EC-BD994DC1369F}"/>
    <cellStyle name="Normal 2 3 2 2" xfId="4272" xr:uid="{E8A285C7-779E-4595-B45D-0BAFF518C963}"/>
    <cellStyle name="Normal 2 3 2 2 2" xfId="4273" xr:uid="{A1E6FE96-FAEB-4902-B97F-DC536CDAE48E}"/>
    <cellStyle name="Normal 2 3 2 2 3" xfId="4274" xr:uid="{FD5A67C3-ECD6-43CB-B1CB-A001AF93487F}"/>
    <cellStyle name="Normal 2 3 2 2 4" xfId="4275" xr:uid="{B3CFF75B-ABE0-4B80-9D19-EEB3BCE23AF0}"/>
    <cellStyle name="Normal 2 3 2 3" xfId="4276" xr:uid="{D508A2A9-F964-40DB-A86A-371948E8C5B4}"/>
    <cellStyle name="Normal 2 3 2 4" xfId="4277" xr:uid="{A0806D10-F1DE-4126-A290-B6CF9BDF9229}"/>
    <cellStyle name="Normal 2 3 2 5" xfId="4278" xr:uid="{63F90D17-1582-4286-A29B-631EE8B21868}"/>
    <cellStyle name="Normal 2 3 2 6" xfId="4279" xr:uid="{8F33A1B6-9E65-4D08-A324-FFDBCB0D5A0E}"/>
    <cellStyle name="Normal 2 3 3" xfId="927" xr:uid="{80ADD67E-49F3-4989-86B8-5EFD91B532EE}"/>
    <cellStyle name="Normal 2 3 3 2" xfId="4281" xr:uid="{50EAD2E0-3D12-4930-8ACC-B76F023DE039}"/>
    <cellStyle name="Normal 2 3 3 2 2" xfId="4282" xr:uid="{F5A43487-25F0-45B0-B717-960027615FDA}"/>
    <cellStyle name="Normal 2 3 3 3" xfId="4280" xr:uid="{69E54882-E4A2-4842-9C01-A4683B87BE92}"/>
    <cellStyle name="Normal 2 3 4" xfId="928" xr:uid="{E0306F95-6A82-463D-B3C0-57F913CF4DAF}"/>
    <cellStyle name="Normal 2 3 4 2" xfId="4283" xr:uid="{6787A124-CFF1-4E24-A442-6DFA75DA201D}"/>
    <cellStyle name="Normal 2 3 4 2 2" xfId="4284" xr:uid="{8F5C68AA-F613-47A7-8D93-9FDDDDE1F962}"/>
    <cellStyle name="Normal 2 3 4 3" xfId="4285" xr:uid="{146615A6-AF6B-4580-A8B0-5C884D2C17F7}"/>
    <cellStyle name="Normal 2 3 4 4" xfId="4286" xr:uid="{8A0311C7-5E34-4B74-8800-7AEC4384438F}"/>
    <cellStyle name="Normal 2 3 4 5" xfId="4287" xr:uid="{ECDD5586-E841-4D70-BFC5-3721CC6B487F}"/>
    <cellStyle name="Normal 2 3 5" xfId="929" xr:uid="{198D701A-C38A-4D65-9DD8-01AD766C8247}"/>
    <cellStyle name="Normal 2 3 5 2" xfId="4288" xr:uid="{BBCDFE98-543F-40BF-A80E-20949385195A}"/>
    <cellStyle name="Normal 2 3 5 3" xfId="4289" xr:uid="{29E91314-9058-45EC-AB87-00FA052036C2}"/>
    <cellStyle name="Normal 2 3 5 4" xfId="4290" xr:uid="{42148790-A393-4D2F-B1F2-8193064308C6}"/>
    <cellStyle name="Normal 2 3 6" xfId="930" xr:uid="{EA59D1E2-CFAB-45CF-AE18-F74344A87A38}"/>
    <cellStyle name="Normal 2 3 6 2" xfId="4292" xr:uid="{D1793E06-0846-4C58-906C-8A385864ECAE}"/>
    <cellStyle name="Normal 2 3 6 2 2" xfId="4293" xr:uid="{AC19A216-4995-48B0-A32D-79D92071D851}"/>
    <cellStyle name="Normal 2 3 6 2 2 2" xfId="4294" xr:uid="{31BAEA0B-1085-4A17-BD5E-023F87CCF3BB}"/>
    <cellStyle name="Normal 2 3 6 3" xfId="4295" xr:uid="{0DC01C1A-5CF0-413E-AEA0-5D098B95ED11}"/>
    <cellStyle name="Normal 2 3 6 4" xfId="4291" xr:uid="{E834D625-BBCB-4804-8C42-12C01DC87166}"/>
    <cellStyle name="Normal 2 3 7" xfId="931" xr:uid="{9DBD69BC-90AB-4BB2-8BE7-BEB28E084814}"/>
    <cellStyle name="Normal 2 3 7 2" xfId="4296" xr:uid="{C79A2418-BD25-4A9B-BC6C-8E0F4C6F84CB}"/>
    <cellStyle name="Normal 2 3 8" xfId="932" xr:uid="{A5C775EC-A1DC-425D-8380-B9C3545FB196}"/>
    <cellStyle name="Normal 2 3 8 2" xfId="4297" xr:uid="{B972B72A-1E3A-4054-91F0-E3CD0D36D817}"/>
    <cellStyle name="Normal 2 3 9" xfId="933" xr:uid="{39356E53-C66E-437F-9B3A-75D8F5647D2E}"/>
    <cellStyle name="Normal 2 3 9 2" xfId="4298" xr:uid="{347B6494-0A0D-4288-87F0-9AAD680C2F3D}"/>
    <cellStyle name="Normal 2 30" xfId="4299" xr:uid="{F2D8418D-D1A1-483C-B03C-73A2F835F42B}"/>
    <cellStyle name="Normal 2 31" xfId="4300" xr:uid="{0AF6400C-5F85-4247-8C40-24ECCFDF0FDB}"/>
    <cellStyle name="Normal 2 32" xfId="4301" xr:uid="{711470E3-489A-4D4F-B777-5D9F0681F235}"/>
    <cellStyle name="Normal 2 33" xfId="4302" xr:uid="{E57F8AFF-36AA-44A0-BEFF-1B2C8B167386}"/>
    <cellStyle name="Normal 2 34" xfId="4303" xr:uid="{A3A77CE0-445B-442F-8CA5-BC22EE8E3286}"/>
    <cellStyle name="Normal 2 35" xfId="4304" xr:uid="{8019C8B3-2CFE-41D7-BB2C-3C392FD45B23}"/>
    <cellStyle name="Normal 2 36" xfId="4305" xr:uid="{BF60C034-46C4-4430-AAB6-D619ED947E8C}"/>
    <cellStyle name="Normal 2 37" xfId="4306" xr:uid="{A2FABE60-1EF7-457F-8C2F-A2C18D432E4D}"/>
    <cellStyle name="Normal 2 38" xfId="4307" xr:uid="{0CB05048-592F-417C-B4B8-F552EBF1E067}"/>
    <cellStyle name="Normal 2 39" xfId="4308" xr:uid="{7C2EA949-D93C-46D3-87BD-26FB0F4C3F6F}"/>
    <cellStyle name="Normal 2 4" xfId="934" xr:uid="{FA76EE25-2058-464F-9C0D-669BFF6FDE49}"/>
    <cellStyle name="Normal 2 4 10" xfId="935" xr:uid="{281EAE0B-04A7-4CD0-830C-185C14EB587F}"/>
    <cellStyle name="Normal 2 4 10 2" xfId="4310" xr:uid="{A14208CF-5ADD-4E03-A67E-0A26FEF27D52}"/>
    <cellStyle name="Normal 2 4 11" xfId="936" xr:uid="{3114708D-EE37-4F52-9ED8-49EFE840B1D1}"/>
    <cellStyle name="Normal 2 4 11 2" xfId="4311" xr:uid="{167338B3-7716-4B0E-BE9F-11406B910FAC}"/>
    <cellStyle name="Normal 2 4 12" xfId="937" xr:uid="{27E0BC0B-33E0-4976-B5E1-B875DECAF04F}"/>
    <cellStyle name="Normal 2 4 12 2" xfId="4312" xr:uid="{0171F244-0BD3-4B02-92EB-A6C09D956577}"/>
    <cellStyle name="Normal 2 4 13" xfId="938" xr:uid="{E376A3D4-37AA-4824-8AFB-9266EF44F450}"/>
    <cellStyle name="Normal 2 4 13 2" xfId="4313" xr:uid="{9CAF8D6E-E7F4-402A-905C-9B87FD81888D}"/>
    <cellStyle name="Normal 2 4 14" xfId="4314" xr:uid="{86717D43-5D58-4273-86EF-56E6632F6F0F}"/>
    <cellStyle name="Normal 2 4 15" xfId="4309" xr:uid="{70350A0B-8E81-472C-83FC-48EA79EEF30B}"/>
    <cellStyle name="Normal 2 4 2" xfId="939" xr:uid="{03A76176-5D12-485D-87CA-7A49A9F5E302}"/>
    <cellStyle name="Normal 2 4 2 2" xfId="4316" xr:uid="{277B7711-6ACB-446B-A8F4-FC4D76BCE69B}"/>
    <cellStyle name="Normal 2 4 2 2 2" xfId="4317" xr:uid="{666DB63D-EC14-418C-8AC5-CD28AF2B17EB}"/>
    <cellStyle name="Normal 2 4 2 3" xfId="4315" xr:uid="{365B6FB9-D578-4A2C-8F13-E35BD7869EFF}"/>
    <cellStyle name="Normal 2 4 3" xfId="940" xr:uid="{B1586354-EBAD-4EC5-90C7-DB06F60E891C}"/>
    <cellStyle name="Normal 2 4 3 2" xfId="4319" xr:uid="{F8A36E33-63EE-4699-BA9E-A00DC468EBBD}"/>
    <cellStyle name="Normal 2 4 3 2 2" xfId="4320" xr:uid="{AB816D4E-0F42-4CC7-BBCC-9C6C4C993A4B}"/>
    <cellStyle name="Normal 2 4 3 3" xfId="4318" xr:uid="{3DC81D73-0D0C-4E78-8B96-F40749BE85D4}"/>
    <cellStyle name="Normal 2 4 4" xfId="941" xr:uid="{B126EF6E-1392-4812-9DDD-9A42DCEE4B99}"/>
    <cellStyle name="Normal 2 4 4 2" xfId="4322" xr:uid="{11264E67-9CD7-4398-A020-68BF41073990}"/>
    <cellStyle name="Normal 2 4 4 2 2" xfId="4323" xr:uid="{E395D637-B969-4DEA-BDC2-3BEC96C354F5}"/>
    <cellStyle name="Normal 2 4 4 3" xfId="4321" xr:uid="{D96B060E-6E24-4DD5-9466-9E6AFC86C687}"/>
    <cellStyle name="Normal 2 4 5" xfId="942" xr:uid="{68B1E7D5-81AB-4848-9601-2E4B9DD1A7CD}"/>
    <cellStyle name="Normal 2 4 5 2" xfId="4324" xr:uid="{FCA7C0F9-3EC4-4673-B6D3-56A17D2AE516}"/>
    <cellStyle name="Normal 2 4 5 3" xfId="4325" xr:uid="{56CE5F5E-360D-43B5-A250-D3F5BB53252C}"/>
    <cellStyle name="Normal 2 4 6" xfId="943" xr:uid="{9D6E4A1B-B806-4E8C-B080-CB2F542C0965}"/>
    <cellStyle name="Normal 2 4 6 2" xfId="4326" xr:uid="{C5AA4BA4-CD2A-4450-9970-680520B0EF56}"/>
    <cellStyle name="Normal 2 4 7" xfId="944" xr:uid="{51905E21-EB5B-4743-81EC-CF2B2EA25AA0}"/>
    <cellStyle name="Normal 2 4 7 2" xfId="4327" xr:uid="{21DB19F7-9D42-431F-8748-3C7D86C513C1}"/>
    <cellStyle name="Normal 2 4 8" xfId="945" xr:uid="{418322B7-4F94-4FFA-A470-578DB3DF4E47}"/>
    <cellStyle name="Normal 2 4 8 2" xfId="4328" xr:uid="{025160BF-123F-4BCF-9195-8D41AC18D532}"/>
    <cellStyle name="Normal 2 4 9" xfId="946" xr:uid="{6E756267-4640-4180-AC36-A515DD51363D}"/>
    <cellStyle name="Normal 2 4 9 2" xfId="4329" xr:uid="{4237C49C-9683-462A-85A4-6ACC3A75BB02}"/>
    <cellStyle name="Normal 2 40" xfId="4330" xr:uid="{62BF7EE5-066E-42B5-B807-F2A1B8044485}"/>
    <cellStyle name="Normal 2 41" xfId="4331" xr:uid="{3B65BA27-4099-4340-8EA5-94A98C4D0734}"/>
    <cellStyle name="Normal 2 42" xfId="4332" xr:uid="{B4B20A73-93FB-4EF0-A8FD-D281135F8F8E}"/>
    <cellStyle name="Normal 2 43" xfId="4333" xr:uid="{F233794E-8281-4B52-8555-3B8B35767496}"/>
    <cellStyle name="Normal 2 44" xfId="4334" xr:uid="{6FF73EF6-9F77-4B88-AC26-A78B91512BBA}"/>
    <cellStyle name="Normal 2 45" xfId="4335" xr:uid="{9515B168-9DBE-4CAD-944D-1F98CB3BC315}"/>
    <cellStyle name="Normal 2 45 2" xfId="4336" xr:uid="{85717E0B-0EEA-4E99-A7F6-1B3E72F83A6E}"/>
    <cellStyle name="Normal 2 45 2 2" xfId="4337" xr:uid="{72ABB09D-5500-458B-BF58-6481D746C962}"/>
    <cellStyle name="Normal 2 46" xfId="4338" xr:uid="{7B2B6379-F540-4E59-A0B7-CB7FFFD5CE99}"/>
    <cellStyle name="Normal 2 46 2" xfId="4339" xr:uid="{C2CDB477-4527-4958-B9D1-B64500F8B11A}"/>
    <cellStyle name="Normal 2 47" xfId="4340" xr:uid="{91807EA8-F3B8-4C4A-8364-1B478E855376}"/>
    <cellStyle name="Normal 2 47 2" xfId="4341" xr:uid="{3436A224-4C20-47D7-B759-37BDA1EFDDDC}"/>
    <cellStyle name="Normal 2 48" xfId="4342" xr:uid="{A037FCC6-7D0C-4C9C-9B35-79539ABDC38D}"/>
    <cellStyle name="Normal 2 48 2" xfId="4343" xr:uid="{61F44FE1-7E40-4ED1-ADE7-0EEE511110C8}"/>
    <cellStyle name="Normal 2 49" xfId="4344" xr:uid="{83A42160-5A02-42F8-A115-F2DF8A92EED0}"/>
    <cellStyle name="Normal 2 5" xfId="947" xr:uid="{32455B3E-B698-48FF-ACA1-062FBB8CF4C5}"/>
    <cellStyle name="Normal 2 5 10" xfId="4346" xr:uid="{571AD326-0E48-47BA-80F6-9787FB7E5887}"/>
    <cellStyle name="Normal 2 5 11" xfId="4347" xr:uid="{9D139CB6-AE8E-466B-80DC-4859C677E9E2}"/>
    <cellStyle name="Normal 2 5 12" xfId="4348" xr:uid="{77EDEFE1-6C3B-4EC8-ADD6-9322A254F147}"/>
    <cellStyle name="Normal 2 5 13" xfId="4349" xr:uid="{E5D69F00-AD9E-430D-B919-3EB0239B96E0}"/>
    <cellStyle name="Normal 2 5 14" xfId="4350" xr:uid="{33757520-4A80-4F2A-AC26-8A8D2BB060E7}"/>
    <cellStyle name="Normal 2 5 15" xfId="4351" xr:uid="{0E62492F-2CCF-485A-BECA-7D40737E34DB}"/>
    <cellStyle name="Normal 2 5 16" xfId="4352" xr:uid="{B563B241-6743-4971-A015-E3402CF77A2A}"/>
    <cellStyle name="Normal 2 5 17" xfId="4345" xr:uid="{B6C2AED4-D1E6-4113-8491-71E3F1DC30EE}"/>
    <cellStyle name="Normal 2 5 2" xfId="4353" xr:uid="{91B3C860-142D-4AE6-B11A-99CFD25334E8}"/>
    <cellStyle name="Normal 2 5 2 2" xfId="4354" xr:uid="{1E378636-CD1D-4448-BAF8-923CA4EE7204}"/>
    <cellStyle name="Normal 2 5 2 2 2" xfId="4355" xr:uid="{291493C6-3B34-4B37-A6C0-4CC623D84A4F}"/>
    <cellStyle name="Normal 2 5 2 2 3" xfId="4356" xr:uid="{2629DD47-4524-4B39-AAC9-D382ABBE96AC}"/>
    <cellStyle name="Normal 2 5 2 3" xfId="4357" xr:uid="{B8957765-CB91-4418-A22D-7329BF046CEA}"/>
    <cellStyle name="Normal 2 5 2 4" xfId="4358" xr:uid="{A73B047A-A0A9-4D25-BCFC-1FA9699AF14A}"/>
    <cellStyle name="Normal 2 5 2 5" xfId="4359" xr:uid="{2C2F191B-846A-4231-805F-6F4C4F6892C8}"/>
    <cellStyle name="Normal 2 5 3" xfId="4360" xr:uid="{2B1A4473-A920-42B3-8644-EF41D0BCFE45}"/>
    <cellStyle name="Normal 2 5 4" xfId="4361" xr:uid="{763E0D84-72B9-4CAA-810A-78CC024BA49F}"/>
    <cellStyle name="Normal 2 5 5" xfId="4362" xr:uid="{D7A56D68-2ADA-4F9F-AD89-9B39A6F25DEF}"/>
    <cellStyle name="Normal 2 5 6" xfId="4363" xr:uid="{383A892E-37D3-4878-9ABA-3B8915B7E1B9}"/>
    <cellStyle name="Normal 2 5 7" xfId="4364" xr:uid="{8C711B1A-8B8E-479E-90B6-6DA0FA811BF4}"/>
    <cellStyle name="Normal 2 5 8" xfId="4365" xr:uid="{5E12DCEC-72D4-407A-844F-815F726814B9}"/>
    <cellStyle name="Normal 2 5 9" xfId="4366" xr:uid="{D78F686A-72C0-4487-8DD7-4BC773F412A3}"/>
    <cellStyle name="Normal 2 6" xfId="948" xr:uid="{8762AB50-187F-46E9-BA57-D89BAE2A3667}"/>
    <cellStyle name="Normal 2 6 10" xfId="4368" xr:uid="{833DD166-55E9-4F8E-AA4E-E7FFBF6CC29A}"/>
    <cellStyle name="Normal 2 6 11" xfId="4369" xr:uid="{D4903251-0BE8-44D9-962C-7541D2941C64}"/>
    <cellStyle name="Normal 2 6 12" xfId="4370" xr:uid="{35E93179-499E-4596-9451-FDDF7151AE63}"/>
    <cellStyle name="Normal 2 6 13" xfId="4371" xr:uid="{00660F30-6C58-4F34-BDA9-9FE8DB93C1C6}"/>
    <cellStyle name="Normal 2 6 14" xfId="4372" xr:uid="{20FB4786-8DAA-4ED9-9340-EA20A44A53AC}"/>
    <cellStyle name="Normal 2 6 15" xfId="4373" xr:uid="{5D932CB5-AD1F-4839-AA16-222570A65025}"/>
    <cellStyle name="Normal 2 6 16" xfId="4374" xr:uid="{8273D691-94E3-4694-86F1-87FEA8188C41}"/>
    <cellStyle name="Normal 2 6 17" xfId="4375" xr:uid="{00197F77-FE7A-4FEE-A12A-53498D4E6903}"/>
    <cellStyle name="Normal 2 6 18" xfId="4376" xr:uid="{97276200-39CD-463A-91F7-E853448640DF}"/>
    <cellStyle name="Normal 2 6 19" xfId="4367" xr:uid="{3A4BBB21-7CBA-4EF5-A817-1FC308A86099}"/>
    <cellStyle name="Normal 2 6 2" xfId="4377" xr:uid="{64E8A05D-DEDF-453C-87AB-2D5A13D7B350}"/>
    <cellStyle name="Normal 2 6 2 2" xfId="4378" xr:uid="{0646F45A-CBF9-4D29-B87D-3230E0C34E3D}"/>
    <cellStyle name="Normal 2 6 2 3" xfId="4379" xr:uid="{E0F8E87E-85C8-4274-ACB7-19BB96A84EF7}"/>
    <cellStyle name="Normal 2 6 2 4" xfId="4380" xr:uid="{A00C8649-A6AD-475A-922C-E6E8327B7315}"/>
    <cellStyle name="Normal 2 6 2 5" xfId="4381" xr:uid="{9636E5E1-46C4-4894-B869-9BBD71ADEF3A}"/>
    <cellStyle name="Normal 2 6 3" xfId="4382" xr:uid="{A453B676-AA6C-4CD6-B073-095482E7395A}"/>
    <cellStyle name="Normal 2 6 3 2" xfId="4383" xr:uid="{4BA1AB43-9AF0-4B16-8665-EF2978C69CA1}"/>
    <cellStyle name="Normal 2 6 3 3" xfId="4384" xr:uid="{291ACD77-CAE5-43EC-9A69-DA587CB27E52}"/>
    <cellStyle name="Normal 2 6 4" xfId="4385" xr:uid="{89026576-487A-4834-A69A-17C092FA43F7}"/>
    <cellStyle name="Normal 2 6 5" xfId="4386" xr:uid="{2D240D8A-A09E-4A70-8BC8-B01E797FD4F3}"/>
    <cellStyle name="Normal 2 6 6" xfId="4387" xr:uid="{324E5B73-285C-4EC2-B3EB-168FC472F7C1}"/>
    <cellStyle name="Normal 2 6 7" xfId="4388" xr:uid="{5EE467AC-7085-4E5D-AC74-A8657B8A61B8}"/>
    <cellStyle name="Normal 2 6 8" xfId="4389" xr:uid="{F3E7648F-62C1-4B4C-A255-ABFCF26BE07A}"/>
    <cellStyle name="Normal 2 6 9" xfId="4390" xr:uid="{41E375AB-3F9D-416C-80E0-55DA80729F1D}"/>
    <cellStyle name="Normal 2 7" xfId="949" xr:uid="{376C0764-EBA9-46D5-84B7-F16392D211BE}"/>
    <cellStyle name="Normal 2 7 2" xfId="4391" xr:uid="{0B559CB2-8879-41EA-86AF-7615FCEC7DF2}"/>
    <cellStyle name="Normal 2 8" xfId="950" xr:uid="{9B236A3B-E32B-4283-A3BF-8B58933EB6A7}"/>
    <cellStyle name="Normal 2 8 2" xfId="4392" xr:uid="{5F7A4A2A-5E96-495A-87C8-E5FF16A874FF}"/>
    <cellStyle name="Normal 2 8 3" xfId="4393" xr:uid="{1186828D-5F06-453C-9166-F0112B2FE8DB}"/>
    <cellStyle name="Normal 2 8 4" xfId="4394" xr:uid="{4031B5BE-DCB9-45E6-AEB8-C3430364D7D6}"/>
    <cellStyle name="Normal 2 8 4 2" xfId="4395" xr:uid="{E0AA16D2-1FA0-49C4-90E4-ABCBBF8A2271}"/>
    <cellStyle name="Normal 2 9" xfId="951" xr:uid="{E7FE3E2C-5D90-43B2-AEB8-7FA4A9BEC653}"/>
    <cellStyle name="Normal 2 9 2" xfId="4397" xr:uid="{A0D3E4A5-D54D-4182-A418-7D0B1FC75F56}"/>
    <cellStyle name="Normal 2 9 2 2" xfId="4398" xr:uid="{BE4EFA13-AA8E-433E-AC14-1D6861593346}"/>
    <cellStyle name="Normal 2 9 2 3" xfId="4399" xr:uid="{A6997C1A-2E9B-4EAC-8CD5-235DEAAFF794}"/>
    <cellStyle name="Normal 2 9 3" xfId="4400" xr:uid="{18F0C5DE-6536-4DB2-814E-265C4D3C7919}"/>
    <cellStyle name="Normal 2 9 4" xfId="4401" xr:uid="{E975ABCB-2CFE-45FF-84C7-D8777069765C}"/>
    <cellStyle name="Normal 2 9 5" xfId="4396" xr:uid="{7562CF5C-999F-442B-BBED-DAF699EA5063}"/>
    <cellStyle name="Normal 2_ELC" xfId="4402" xr:uid="{2762037E-E2EC-44A3-8C00-1635F7B2C6A0}"/>
    <cellStyle name="Normal 20" xfId="952" xr:uid="{09EED012-8EE2-4E3B-BA06-08AE96B33534}"/>
    <cellStyle name="Normal 20 2" xfId="4404" xr:uid="{0DF38878-1F73-452B-9838-CC5CFEC31B75}"/>
    <cellStyle name="Normal 20 3" xfId="4405" xr:uid="{B6737769-69ED-4830-B9C8-58B2330805E3}"/>
    <cellStyle name="Normal 20 4" xfId="4403" xr:uid="{F917C31F-DDD4-4E74-B4E2-52F5BC0C15BD}"/>
    <cellStyle name="Normal 21" xfId="1685" xr:uid="{6E485A55-4F5C-4E6A-BB86-65DF39CFA6A6}"/>
    <cellStyle name="Normal 21 2" xfId="4407" xr:uid="{396F3657-D435-4247-97EF-C0A153E16DA0}"/>
    <cellStyle name="Normal 21 2 2" xfId="4408" xr:uid="{1E22D73D-5846-424D-9845-9974607E4CF4}"/>
    <cellStyle name="Normal 21 3" xfId="4409" xr:uid="{2340BE06-BBCF-4BEB-8EBB-81ED5320E888}"/>
    <cellStyle name="Normal 21 4" xfId="4406" xr:uid="{E4D1B82C-4F11-4882-A772-B00F5F236BD8}"/>
    <cellStyle name="Normal 21_Scen_XBase" xfId="4410" xr:uid="{BCF7882E-D2FE-4148-AC54-38C9EF5F56DE}"/>
    <cellStyle name="Normal 22" xfId="4411" xr:uid="{658C3472-C7AE-4F8C-8054-53820A991639}"/>
    <cellStyle name="Normal 22 2" xfId="4412" xr:uid="{9021B2F6-370C-47E6-8280-3CC036C7FBD2}"/>
    <cellStyle name="Normal 23" xfId="1688" xr:uid="{E2313C19-8B65-4D07-ACA8-F7987140BB5A}"/>
    <cellStyle name="Normal 23 2" xfId="4413" xr:uid="{D8146793-5F6E-45CA-B1E1-90E5E4169457}"/>
    <cellStyle name="Normal 23 3" xfId="4414" xr:uid="{94FE9D87-0C20-4468-AC01-E1B8F16C885B}"/>
    <cellStyle name="Normal 24" xfId="4415" xr:uid="{B3374787-91E1-4075-A5AD-7DD616378D91}"/>
    <cellStyle name="Normal 24 10" xfId="4416" xr:uid="{E990FF1F-D3C4-4B72-ADE4-ECB6E011E760}"/>
    <cellStyle name="Normal 24 11" xfId="4417" xr:uid="{0A775F29-0292-401F-90FE-63D4D692507E}"/>
    <cellStyle name="Normal 24 12" xfId="4418" xr:uid="{08F29F19-5D3F-4121-8BA2-DBE4A14395D8}"/>
    <cellStyle name="Normal 24 13" xfId="4419" xr:uid="{EE308B96-AB2E-4DD5-B3C6-7ED9221F28DA}"/>
    <cellStyle name="Normal 24 14" xfId="4420" xr:uid="{169DEE17-6298-4A4E-A60E-BB695730366D}"/>
    <cellStyle name="Normal 24 15" xfId="4421" xr:uid="{62114CB8-71ED-4EFE-9ED7-46BA1A9B33E1}"/>
    <cellStyle name="Normal 24 16" xfId="4422" xr:uid="{145E6B0D-61EE-4F36-880C-71DA39A9964A}"/>
    <cellStyle name="Normal 24 17" xfId="4423" xr:uid="{92384137-AD6B-4E45-B4C7-F250ACABB201}"/>
    <cellStyle name="Normal 24 18" xfId="4424" xr:uid="{61312B6C-C6ED-4B95-AAD2-093F583785AE}"/>
    <cellStyle name="Normal 24 19" xfId="4425" xr:uid="{5295D51D-FD71-4F74-B1C9-4086CD6A355A}"/>
    <cellStyle name="Normal 24 2" xfId="4426" xr:uid="{E4EFF7DA-F7B6-4CFC-9EB0-D7F1FB17A709}"/>
    <cellStyle name="Normal 24 20" xfId="4427" xr:uid="{ACBAEEC3-1C6F-45C9-9F55-72568E56F402}"/>
    <cellStyle name="Normal 24 21" xfId="4428" xr:uid="{5E87F0D4-87EF-4FD9-8105-1A53C54195A5}"/>
    <cellStyle name="Normal 24 22" xfId="4429" xr:uid="{3375CBC3-557A-420C-B38B-F0DFCBF27DB4}"/>
    <cellStyle name="Normal 24 3" xfId="4430" xr:uid="{ABBCC0DA-A0E7-4875-B861-FE2C8C3F8CC5}"/>
    <cellStyle name="Normal 24 4" xfId="4431" xr:uid="{3754D75D-FEEF-4E41-A6F7-920D0CB93688}"/>
    <cellStyle name="Normal 24 5" xfId="4432" xr:uid="{44431BC4-0CF1-4DDC-B0B2-A9E14D520298}"/>
    <cellStyle name="Normal 24 6" xfId="4433" xr:uid="{9E97BD13-78ED-4250-8EC0-591E67F28823}"/>
    <cellStyle name="Normal 24 7" xfId="4434" xr:uid="{E9B0AD67-7D9F-4BD7-8565-302987699355}"/>
    <cellStyle name="Normal 24 8" xfId="4435" xr:uid="{A8BE8ECD-181C-4C6C-94EA-F0683AB3B0F5}"/>
    <cellStyle name="Normal 24 9" xfId="4436" xr:uid="{0A3B82CB-981F-4DC6-86D0-84A272C07540}"/>
    <cellStyle name="Normal 25" xfId="4437" xr:uid="{E511BFDD-F937-4E62-9BE2-15BD4A7EEF73}"/>
    <cellStyle name="Normal 25 2" xfId="4438" xr:uid="{3601CD6C-7D91-43B9-ABEA-15258DABF98F}"/>
    <cellStyle name="Normal 25 3" xfId="4439" xr:uid="{0B128DA1-8001-474D-BC22-8D4FFD997D23}"/>
    <cellStyle name="Normal 25 4" xfId="4440" xr:uid="{016A9ADE-1ADD-4E18-A8F9-A94ADDE2678C}"/>
    <cellStyle name="Normal 25 4 2" xfId="4441" xr:uid="{FFF26F7F-E7B9-4357-8471-DCC800AAE1CD}"/>
    <cellStyle name="Normal 26" xfId="953" xr:uid="{C14AE3D4-256B-43E4-B47C-54EDA84780BE}"/>
    <cellStyle name="Normal 26 2" xfId="4442" xr:uid="{DADEB57B-C4BA-4D50-85BC-73CC268A39C2}"/>
    <cellStyle name="Normal 26 3" xfId="4443" xr:uid="{5355358E-56EC-4E07-BEAF-0D9A55625873}"/>
    <cellStyle name="Normal 27" xfId="4444" xr:uid="{18CD3923-E70D-4510-9BBB-FCB77016A344}"/>
    <cellStyle name="Normal 27 2" xfId="4445" xr:uid="{525B9EFD-360D-4B28-85E3-D54E9B31B01D}"/>
    <cellStyle name="Normal 28" xfId="4446" xr:uid="{F760F0A1-7DB8-4153-B0A6-52571FF5EBA9}"/>
    <cellStyle name="Normal 29" xfId="71" xr:uid="{64C1823F-7212-42C3-B854-1A6E3FD8199B}"/>
    <cellStyle name="Normal 29 2" xfId="4447" xr:uid="{E12D5A62-7CC1-478D-84C9-3BB719BFDA9D}"/>
    <cellStyle name="Normal 3" xfId="7" xr:uid="{22D2E928-986C-4D22-B30B-3620E5107C72}"/>
    <cellStyle name="Normal 3 10" xfId="954" xr:uid="{C5F724E8-FE8A-4B75-954C-3E5204229C98}"/>
    <cellStyle name="Normal 3 11" xfId="955" xr:uid="{9E9D91A7-6916-41BC-A704-32635DC03759}"/>
    <cellStyle name="Normal 3 12" xfId="956" xr:uid="{A29DDFBB-6251-480F-8A49-0319A3204691}"/>
    <cellStyle name="Normal 3 13" xfId="67" xr:uid="{70D49B89-7040-4F92-AC85-5405C7990CC9}"/>
    <cellStyle name="Normal 3 14" xfId="4449" xr:uid="{5EA4C871-61AA-4646-8A2B-C1F33C2A2B14}"/>
    <cellStyle name="Normal 3 15" xfId="4450" xr:uid="{86D0F815-E905-413E-8E61-F24C6A471EA7}"/>
    <cellStyle name="Normal 3 16" xfId="4451" xr:uid="{EB3D09C0-6D3D-42A5-BB5F-29C2C8E02B5F}"/>
    <cellStyle name="Normal 3 17" xfId="4452" xr:uid="{4EE9714A-7562-4C48-9AD8-B4D30F4BE73B}"/>
    <cellStyle name="Normal 3 18" xfId="4453" xr:uid="{09F92980-485B-47B8-AFD2-32265B5BFEBA}"/>
    <cellStyle name="Normal 3 19" xfId="4454" xr:uid="{53CF67B6-799D-4DC3-91F2-8C4560C5A6DC}"/>
    <cellStyle name="Normal 3 2" xfId="59" xr:uid="{0CE870C8-8A6A-47D3-8731-F79A93315C9E}"/>
    <cellStyle name="Normal 3 2 10" xfId="4456" xr:uid="{17CB1127-5964-4D14-875D-4284F380DCED}"/>
    <cellStyle name="Normal 3 2 11" xfId="4457" xr:uid="{28AFB12D-B9C0-4B73-8AB9-27ED4BE79A0E}"/>
    <cellStyle name="Normal 3 2 12" xfId="4455" xr:uid="{0B6A0D14-57EB-496A-BC63-2285D733A47D}"/>
    <cellStyle name="Normal 3 2 2" xfId="958" xr:uid="{0D9FE868-74AF-4013-84B9-FB6637710685}"/>
    <cellStyle name="Normal 3 2 2 2" xfId="4458" xr:uid="{C1ACE389-2990-479D-8006-F5FDD80D536E}"/>
    <cellStyle name="Normal 3 2 2 2 2" xfId="4459" xr:uid="{968AA90C-FA2F-41CC-A0FF-E2A82B25732F}"/>
    <cellStyle name="Normal 3 2 2 3" xfId="4460" xr:uid="{6158386E-1A51-43C2-AF49-043982FA9398}"/>
    <cellStyle name="Normal 3 2 2 4" xfId="4461" xr:uid="{AF62B63E-2950-44ED-BC0C-2D7FC5DD7E8C}"/>
    <cellStyle name="Normal 3 2 3" xfId="959" xr:uid="{91B2538B-2080-4179-B8C9-C6987ACDCF16}"/>
    <cellStyle name="Normal 3 2 3 2" xfId="4463" xr:uid="{85AEAB5D-0F09-4A88-9787-117AF43BE929}"/>
    <cellStyle name="Normal 3 2 3 3" xfId="4464" xr:uid="{CC65F786-54B6-4F4F-B618-36D06B529840}"/>
    <cellStyle name="Normal 3 2 3 4" xfId="4462" xr:uid="{2427937C-4B11-435C-BBFC-A2C87488CC6D}"/>
    <cellStyle name="Normal 3 2 4" xfId="960" xr:uid="{B51FDB36-3096-4CDD-848F-88A553D0E0EB}"/>
    <cellStyle name="Normal 3 2 4 2" xfId="4465" xr:uid="{3066480A-38C9-42EA-B954-E46E84F3B962}"/>
    <cellStyle name="Normal 3 2 4 3" xfId="4466" xr:uid="{A294C1BF-D097-455D-AE93-67465D697822}"/>
    <cellStyle name="Normal 3 2 5" xfId="961" xr:uid="{E017CACD-2A09-407F-AC3A-2EFAB2813F18}"/>
    <cellStyle name="Normal 3 2 6" xfId="962" xr:uid="{676CB8FB-B575-4947-8303-2647043E15C3}"/>
    <cellStyle name="Normal 3 2 7" xfId="963" xr:uid="{A1761CFB-F5DA-4B0B-A234-6280A2BF902C}"/>
    <cellStyle name="Normal 3 2 8" xfId="964" xr:uid="{03E6A7B5-EA32-430A-A458-5A61473D05B0}"/>
    <cellStyle name="Normal 3 2 9" xfId="957" xr:uid="{DB7CB6D9-D10B-4AEF-B357-B997CFEEEBA4}"/>
    <cellStyle name="Normal 3 2 9 2" xfId="4467" xr:uid="{C0B6D484-2F50-4F9F-8DAF-499EBB21FE72}"/>
    <cellStyle name="Normal 3 2 9 2 2" xfId="4468" xr:uid="{E957ABC9-166D-4581-934B-872B97A2D930}"/>
    <cellStyle name="Normal 3 2_ELC" xfId="4469" xr:uid="{15B01E15-C150-41F8-9AC9-FC0B9C84BFFF}"/>
    <cellStyle name="Normal 3 20" xfId="4470" xr:uid="{47257A3F-A761-4C46-9C52-2A6BD8C986B7}"/>
    <cellStyle name="Normal 3 21" xfId="4471" xr:uid="{E7AADE31-8C2E-4653-BBB9-18E563707347}"/>
    <cellStyle name="Normal 3 22" xfId="4472" xr:uid="{69C88799-3C10-4C13-9656-656A4817FA2B}"/>
    <cellStyle name="Normal 3 23" xfId="4473" xr:uid="{810CA610-CAA3-4B59-A5C9-4CE55C711722}"/>
    <cellStyle name="Normal 3 24" xfId="4474" xr:uid="{D7C0248E-02A3-4DB7-AAA2-F03DE66ABF44}"/>
    <cellStyle name="Normal 3 25" xfId="4475" xr:uid="{B43BB3FB-FF58-41C8-937A-AE7A44CF8B4F}"/>
    <cellStyle name="Normal 3 26" xfId="4476" xr:uid="{EEBDCADE-3CF8-4C59-B2E0-43FD6B231BBE}"/>
    <cellStyle name="Normal 3 27" xfId="4477" xr:uid="{5F266638-7A1F-4818-BBF3-C0F557F2379D}"/>
    <cellStyle name="Normal 3 28" xfId="4478" xr:uid="{AFC6F753-21E0-47C6-BBEF-1859307DD8D0}"/>
    <cellStyle name="Normal 3 29" xfId="4479" xr:uid="{4A889061-C365-46DA-AC1C-2DFC8A911248}"/>
    <cellStyle name="Normal 3 29 2" xfId="4480" xr:uid="{1D7B7A7D-EDF3-4B38-92CB-EDBCC76B67B5}"/>
    <cellStyle name="Normal 3 29 2 2" xfId="4481" xr:uid="{2E2B407D-76FA-49D3-8FF4-EC50073BB69E}"/>
    <cellStyle name="Normal 3 3" xfId="965" xr:uid="{20AE0B24-6A2A-494A-94BE-DCCAF79A58A7}"/>
    <cellStyle name="Normal 3 3 10" xfId="4482" xr:uid="{CBF7A5EE-830D-4BF7-AC50-DFB5E0947CB1}"/>
    <cellStyle name="Normal 3 3 11" xfId="35203" xr:uid="{A4602D31-5E18-4B00-824F-7231859D4526}"/>
    <cellStyle name="Normal 3 3 2" xfId="966" xr:uid="{5B230664-D337-4747-A701-15F231A752D3}"/>
    <cellStyle name="Normal 3 3 2 2" xfId="4484" xr:uid="{987A0678-A6FD-4755-849D-CA28C2F974DF}"/>
    <cellStyle name="Normal 3 3 2 3" xfId="4483" xr:uid="{45B03E17-B20A-4EC0-A475-20FC642680CF}"/>
    <cellStyle name="Normal 3 3 3" xfId="967" xr:uid="{CCB6F822-4FFF-48A1-A9E5-BD3F7402618C}"/>
    <cellStyle name="Normal 3 3 4" xfId="968" xr:uid="{B3613801-A6E2-484F-9CA1-88E132508C02}"/>
    <cellStyle name="Normal 3 3 5" xfId="969" xr:uid="{A63090C0-98A1-4693-AC2E-B9C9D6C1943F}"/>
    <cellStyle name="Normal 3 3 6" xfId="970" xr:uid="{F3145BC1-80B4-42D0-A9F7-9042D4786F0A}"/>
    <cellStyle name="Normal 3 3 7" xfId="971" xr:uid="{0E1ECAF4-F7CF-48FC-B0C2-5F46E22E470A}"/>
    <cellStyle name="Normal 3 3 8" xfId="972" xr:uid="{2765230D-575D-4DA0-B9AD-4B3E8E6F118A}"/>
    <cellStyle name="Normal 3 3 9" xfId="4485" xr:uid="{EFD0E7F8-6717-423F-8760-B89DA36FC46D}"/>
    <cellStyle name="Normal 3 30" xfId="4486" xr:uid="{3FEFB619-DC72-4C41-8AF2-F59CEA5E8453}"/>
    <cellStyle name="Normal 3 30 2" xfId="4487" xr:uid="{AC7583AB-B2DF-4972-A3F1-9C389F8CDF11}"/>
    <cellStyle name="Normal 3 30 3" xfId="4488" xr:uid="{8BA4CFBE-216F-4820-80FD-A17DEC9B07CB}"/>
    <cellStyle name="Normal 3 31" xfId="4489" xr:uid="{E1C1A4FC-CED8-4B7C-8577-5546F82884C0}"/>
    <cellStyle name="Normal 3 31 2" xfId="4490" xr:uid="{B13192E9-E5D0-42D8-92A0-E36C957CF02F}"/>
    <cellStyle name="Normal 3 31 3" xfId="4491" xr:uid="{ADAF86B2-5CC8-4150-A093-114A2EB1F9FC}"/>
    <cellStyle name="Normal 3 32" xfId="4492" xr:uid="{D7ED9489-B2BB-449A-992C-C52E7660DAD2}"/>
    <cellStyle name="Normal 3 33" xfId="4493" xr:uid="{C8B558A8-49DB-4AB8-9AA8-C4820C5C768A}"/>
    <cellStyle name="Normal 3 34" xfId="4494" xr:uid="{2255B039-62F5-4EA7-A9F3-3A6642164A76}"/>
    <cellStyle name="Normal 3 35" xfId="4495" xr:uid="{6EF9B78B-7855-4910-A4D4-591CD289B4B8}"/>
    <cellStyle name="Normal 3 36" xfId="4496" xr:uid="{1103BB20-1AA3-47C6-8F11-23A644D68F64}"/>
    <cellStyle name="Normal 3 37" xfId="4497" xr:uid="{F045565D-6BB9-4A6E-A5F5-68498E4EDCCD}"/>
    <cellStyle name="Normal 3 38" xfId="4498" xr:uid="{B64DC9DE-4ABF-4049-ABA9-2668AA38B3E0}"/>
    <cellStyle name="Normal 3 39" xfId="4448" xr:uid="{0818E296-A8FD-4075-930F-297FD852E424}"/>
    <cellStyle name="Normal 3 4" xfId="973" xr:uid="{4256F653-A893-4AA1-867C-347646174D29}"/>
    <cellStyle name="Normal 3 4 2" xfId="974" xr:uid="{961F441B-54C3-4E5B-AE8D-9EFE501D8F00}"/>
    <cellStyle name="Normal 3 4 3" xfId="975" xr:uid="{C072C349-CA44-4478-98E0-7116D5404C5E}"/>
    <cellStyle name="Normal 3 4 4" xfId="976" xr:uid="{54AFD1D2-74B6-4849-9499-6BCA63B3430D}"/>
    <cellStyle name="Normal 3 4 4 2" xfId="4500" xr:uid="{702A460F-BCF1-4EA2-9C94-DCD8A7EABB4C}"/>
    <cellStyle name="Normal 3 4 4 2 2" xfId="4501" xr:uid="{A4297043-0A31-4340-9A62-D94A4363E6EA}"/>
    <cellStyle name="Normal 3 4 4 2 2 2" xfId="4502" xr:uid="{44AA1D16-7042-4026-9EDB-25F63892FAB2}"/>
    <cellStyle name="Normal 3 4 4 3" xfId="4503" xr:uid="{47BE0636-FC39-457F-85CF-2B70C8F5ED87}"/>
    <cellStyle name="Normal 3 4 4 4" xfId="4499" xr:uid="{5FE82A31-7FFC-44FD-8427-8744ED9123BF}"/>
    <cellStyle name="Normal 3 4 5" xfId="977" xr:uid="{C7ACEE75-C68B-411B-B110-BBD0E45AD49D}"/>
    <cellStyle name="Normal 3 4 6" xfId="978" xr:uid="{44BB7074-79B4-4FBD-AEE1-29124192EC3A}"/>
    <cellStyle name="Normal 3 4 7" xfId="979" xr:uid="{D3BBBCFE-47CC-4823-94A9-627CD4633272}"/>
    <cellStyle name="Normal 3 4 8" xfId="980" xr:uid="{D6CF19ED-F804-419F-8727-106B031E0A71}"/>
    <cellStyle name="Normal 3 40" xfId="35211" xr:uid="{F414D3F4-DDBF-4710-8481-780C6395493C}"/>
    <cellStyle name="Normal 3 5" xfId="981" xr:uid="{D0EA6977-06FE-4EA3-BFFD-9CCAF873AC35}"/>
    <cellStyle name="Normal 3 5 2" xfId="982" xr:uid="{705BD3BB-0B91-418E-952B-127E54BC2279}"/>
    <cellStyle name="Normal 3 5 3" xfId="983" xr:uid="{22656AD0-4ED9-49C6-BB90-CC835FE5CF53}"/>
    <cellStyle name="Normal 3 5 3 2" xfId="4505" xr:uid="{F034E1F9-8BA4-479E-B3A0-C8362D191DBA}"/>
    <cellStyle name="Normal 3 5 3 3" xfId="4506" xr:uid="{586E5481-4951-427D-9D27-7E2B2C687266}"/>
    <cellStyle name="Normal 3 5 4" xfId="984" xr:uid="{2C398952-C52C-4F0C-9FCB-031816ECC20E}"/>
    <cellStyle name="Normal 3 5 4 2" xfId="4507" xr:uid="{9C38C606-B5ED-4F1A-8E30-64764B49DF6F}"/>
    <cellStyle name="Normal 3 5 4 3" xfId="4508" xr:uid="{FE710082-B716-464D-8226-5F8A469014F7}"/>
    <cellStyle name="Normal 3 5 5" xfId="985" xr:uid="{A64C75BB-0C7B-47E5-819F-BB0983150649}"/>
    <cellStyle name="Normal 3 5 6" xfId="986" xr:uid="{037F11B8-D5C9-4455-A03F-129FF7334670}"/>
    <cellStyle name="Normal 3 5 7" xfId="987" xr:uid="{1647421A-F0CE-46AC-BD9E-7AB893A8F108}"/>
    <cellStyle name="Normal 3 5 8" xfId="988" xr:uid="{E374FE34-5525-4483-9673-824EA75427BC}"/>
    <cellStyle name="Normal 3 5 9" xfId="4504" xr:uid="{842297C3-A990-4FF8-B72E-E39CDBD9481C}"/>
    <cellStyle name="Normal 3 6" xfId="989" xr:uid="{F89E3627-DFA0-4CFB-A0F0-94B222E84BBE}"/>
    <cellStyle name="Normal 3 6 2" xfId="4509" xr:uid="{264F8DF9-4B97-4147-A62B-9FB0DF816807}"/>
    <cellStyle name="Normal 3 6 3" xfId="4510" xr:uid="{216EEF42-064D-4524-8D01-7BB0FDC88CBF}"/>
    <cellStyle name="Normal 3 7" xfId="990" xr:uid="{4C601F5B-1079-4832-A623-A9E9B60E0750}"/>
    <cellStyle name="Normal 3 7 2" xfId="4512" xr:uid="{295AD77B-30B6-4B33-B646-E35F9F6A5C22}"/>
    <cellStyle name="Normal 3 7 3" xfId="4513" xr:uid="{05F4B67C-A0FD-4FE0-88A7-9F4AE5032C0C}"/>
    <cellStyle name="Normal 3 7 4" xfId="4514" xr:uid="{E9F608A8-F4CD-46A3-A9D5-4054CCB7830B}"/>
    <cellStyle name="Normal 3 7 5" xfId="4511" xr:uid="{18C5EFA4-0205-4299-ADEA-82BB2749C61B}"/>
    <cellStyle name="Normal 3 8" xfId="991" xr:uid="{AE7E1964-47F6-47F0-B5C4-73DEB8EEBB3E}"/>
    <cellStyle name="Normal 3 9" xfId="992" xr:uid="{99467A80-FF50-43C9-8FC9-087138831765}"/>
    <cellStyle name="Normal 3_PrimaryEnergyPrices_TIMES" xfId="4515" xr:uid="{1345E2B1-0C05-4B06-BE34-1F3FC2B9935D}"/>
    <cellStyle name="Normal 30" xfId="70" xr:uid="{C62CB945-CD5A-4A79-A7B3-B59BA03518EB}"/>
    <cellStyle name="Normal 30 2" xfId="4516" xr:uid="{62CC365E-45E2-4339-BD89-18F064090484}"/>
    <cellStyle name="Normal 31" xfId="4517" xr:uid="{FE02E061-2AE8-4ACF-9BAE-10170A11F222}"/>
    <cellStyle name="Normal 31 2" xfId="4518" xr:uid="{AE76862F-D5A7-49AB-9448-B7735EFEB59C}"/>
    <cellStyle name="Normal 31 3" xfId="4519" xr:uid="{FB46FB98-452C-419A-AAF9-5DD17BF70C1A}"/>
    <cellStyle name="Normal 31 4" xfId="4520" xr:uid="{0954FDF4-5CB3-46A5-9182-D46C5E8E67BF}"/>
    <cellStyle name="Normal 31 5" xfId="4521" xr:uid="{90DE74DC-A4B9-4ABE-8193-F9C3DE18BB2F}"/>
    <cellStyle name="Normal 31 6" xfId="4522" xr:uid="{7E522447-7F35-45C7-9406-40ED5538E83C}"/>
    <cellStyle name="Normal 31 6 2" xfId="4523" xr:uid="{E126FCBA-EDD5-4AA3-BCD7-00928FFFA69F}"/>
    <cellStyle name="Normal 32" xfId="4524" xr:uid="{C088DD60-11C6-417F-98B4-0305E7FEF391}"/>
    <cellStyle name="Normal 32 2" xfId="4525" xr:uid="{02B91392-F8AF-448D-8A41-93BE7CFAEB10}"/>
    <cellStyle name="Normal 33" xfId="4526" xr:uid="{E9581C72-7EF1-4D4B-BB5A-ED42CB283DFA}"/>
    <cellStyle name="Normal 33 10" xfId="4527" xr:uid="{AF52151A-1CB5-417F-8DD6-D8FE9FF48FC7}"/>
    <cellStyle name="Normal 33 11" xfId="4528" xr:uid="{C0EDEE5E-CE3A-4236-A45C-4114E8F5047B}"/>
    <cellStyle name="Normal 33 12" xfId="4529" xr:uid="{3BD43DDE-748D-4DCD-9A8E-D4E2F43C358C}"/>
    <cellStyle name="Normal 33 13" xfId="4530" xr:uid="{BF3D5F72-49F6-4C83-8AAC-DF5842C61285}"/>
    <cellStyle name="Normal 33 2" xfId="4531" xr:uid="{C9A35CF6-DB65-4F49-ACCF-268E193BF1A7}"/>
    <cellStyle name="Normal 33 3" xfId="4532" xr:uid="{F7BDE5DD-65DE-4B98-BCB0-85C55017214E}"/>
    <cellStyle name="Normal 33 4" xfId="4533" xr:uid="{4EB5B42C-0578-4DE6-85AF-600F87ED8850}"/>
    <cellStyle name="Normal 33 5" xfId="4534" xr:uid="{81242F90-2C26-46CB-BF31-4C599B44E63C}"/>
    <cellStyle name="Normal 33 6" xfId="4535" xr:uid="{4CE30912-1F66-4583-AFE2-BF15A1566678}"/>
    <cellStyle name="Normal 33 7" xfId="4536" xr:uid="{F5E6B0C0-F229-4144-99D4-B350B2A1DDA0}"/>
    <cellStyle name="Normal 33 8" xfId="4537" xr:uid="{22286EDA-E379-4796-972B-DBA1887F6EA8}"/>
    <cellStyle name="Normal 33 9" xfId="4538" xr:uid="{E7BE99A4-3945-4352-8FC3-BEE0B4F8D577}"/>
    <cellStyle name="Normal 33_Scen_XBase" xfId="4539" xr:uid="{318F40BB-7F81-4E81-9647-7DD3A43BFB42}"/>
    <cellStyle name="Normal 34" xfId="4540" xr:uid="{AE384B12-BFD8-4280-B21B-C1BD0C9DBAA3}"/>
    <cellStyle name="Normal 34 2" xfId="4541" xr:uid="{3BC3F7FF-89F6-4982-9149-EBFFFD4C5767}"/>
    <cellStyle name="Normal 34 2 2" xfId="4542" xr:uid="{2C56CFF4-3426-4ADF-93DF-4A3644A5F592}"/>
    <cellStyle name="Normal 35" xfId="4543" xr:uid="{CA235258-3063-45C9-B0A7-C933D17C98CE}"/>
    <cellStyle name="Normal 36" xfId="4544" xr:uid="{CBA4CB2B-F12A-405F-8FA2-4E1752651CF0}"/>
    <cellStyle name="Normal 36 2" xfId="4545" xr:uid="{82F10FD8-E53B-4D3F-B76E-3D14565FED5A}"/>
    <cellStyle name="Normal 37" xfId="4546" xr:uid="{4FDF16E4-2378-4C9E-AD3C-796B12C41FCF}"/>
    <cellStyle name="Normal 37 2" xfId="4547" xr:uid="{39FC49B1-E296-4C66-B119-379D4D8888DE}"/>
    <cellStyle name="Normal 38" xfId="4548" xr:uid="{05CBE8CB-F151-4D61-86D2-201626A21DA5}"/>
    <cellStyle name="Normal 38 2" xfId="4549" xr:uid="{EE2CF269-D1EC-4777-B04C-190092DE1D55}"/>
    <cellStyle name="Normal 39" xfId="4550" xr:uid="{849B6EC8-33D2-4425-ACC4-65309A51361B}"/>
    <cellStyle name="Normal 4" xfId="8" xr:uid="{7D3B7D6E-00BE-46DD-9A51-0CF1296B8FC9}"/>
    <cellStyle name="Normal 4 10" xfId="993" xr:uid="{1846AEB3-2C2F-4980-B1A7-C108D2CC5A54}"/>
    <cellStyle name="Normal 4 10 2" xfId="4552" xr:uid="{DFF3D7EE-2AA2-4185-8632-B2D567661ECE}"/>
    <cellStyle name="Normal 4 10 3" xfId="4553" xr:uid="{F6DB899A-C777-4E94-B247-9D50FCA23032}"/>
    <cellStyle name="Normal 4 11" xfId="994" xr:uid="{433EE802-8178-4DD7-BC33-80CCA6C42E6E}"/>
    <cellStyle name="Normal 4 11 2" xfId="4554" xr:uid="{FBD214B5-A217-4549-AC8F-8F17D5607FC9}"/>
    <cellStyle name="Normal 4 11 3" xfId="4555" xr:uid="{D796308C-A335-42F2-8459-427381050156}"/>
    <cellStyle name="Normal 4 12" xfId="995" xr:uid="{5AF8C228-2A79-4F74-942C-660134DB23CC}"/>
    <cellStyle name="Normal 4 13" xfId="68" xr:uid="{138EE665-11CE-4B6B-8C50-38BDA6448439}"/>
    <cellStyle name="Normal 4 13 2" xfId="4557" xr:uid="{BABB5846-0C66-4B47-9C5F-0BAB7F0A088A}"/>
    <cellStyle name="Normal 4 13 2 2" xfId="4558" xr:uid="{16FC1352-089D-4623-9943-33F018172D8F}"/>
    <cellStyle name="Normal 4 13 2 3" xfId="4559" xr:uid="{8D2E55A8-CC69-46C3-B303-E02C3D84BB2B}"/>
    <cellStyle name="Normal 4 13 2 3 2" xfId="4560" xr:uid="{F5280420-6F48-4FFD-9F37-8C66E94B7554}"/>
    <cellStyle name="Normal 4 13 2 3 3" xfId="4561" xr:uid="{C17E78EF-833D-42B0-815B-7171795F38A7}"/>
    <cellStyle name="Normal 4 13 2 3 4" xfId="4562" xr:uid="{6D609641-275F-4112-ACF5-59A8E1FBBB9F}"/>
    <cellStyle name="Normal 4 13 2 4" xfId="4563" xr:uid="{AD58B091-5999-43AD-BD63-1989FD7649AB}"/>
    <cellStyle name="Normal 4 13 2 5" xfId="4564" xr:uid="{856D56FE-F5A2-42DE-8A88-51D61C84FDE6}"/>
    <cellStyle name="Normal 4 13 3" xfId="4556" xr:uid="{F8CBD332-7C40-438F-984C-52CB7D19A1A0}"/>
    <cellStyle name="Normal 4 14" xfId="35204" xr:uid="{6ECF41BF-4FF2-49A8-A943-D16521B198CE}"/>
    <cellStyle name="Normal 4 15" xfId="4551" xr:uid="{7C4BF49F-6EFC-45A2-A120-22E63EB62D7C}"/>
    <cellStyle name="Normal 4 2" xfId="996" xr:uid="{4DD67061-43F0-45F7-AF74-430E5F354C0D}"/>
    <cellStyle name="Normal 4 2 10" xfId="4566" xr:uid="{0DB1A78E-8E94-4F05-A6AB-53319BC7D2BB}"/>
    <cellStyle name="Normal 4 2 11" xfId="35205" xr:uid="{29D10C56-02C9-4C2A-9485-5F3B598D928C}"/>
    <cellStyle name="Normal 4 2 12" xfId="4565" xr:uid="{2A1C551F-F2B7-4BAF-941F-D6FB1586B5BE}"/>
    <cellStyle name="Normal 4 2 2" xfId="997" xr:uid="{CC57F60C-15D1-49CC-B97C-891E730A16A6}"/>
    <cellStyle name="Normal 4 2 2 10" xfId="998" xr:uid="{698995C7-D98E-436F-93C0-5BFAB18DEEA0}"/>
    <cellStyle name="Normal 4 2 2 10 2" xfId="4567" xr:uid="{5FBDE131-854B-4D75-A8A1-0F5593195401}"/>
    <cellStyle name="Normal 4 2 2 11" xfId="999" xr:uid="{4CFA332F-13B1-4146-BCA9-6C738AF9FF3A}"/>
    <cellStyle name="Normal 4 2 2 11 2" xfId="4568" xr:uid="{1E97BD43-4D46-45A2-AD03-5EA66D1BAEE2}"/>
    <cellStyle name="Normal 4 2 2 12" xfId="1000" xr:uid="{EA73B2B1-8546-4B35-91DA-E5402A9A24F4}"/>
    <cellStyle name="Normal 4 2 2 12 2" xfId="4569" xr:uid="{ADE9C468-82D3-477C-9F19-2D5E9A97B5F8}"/>
    <cellStyle name="Normal 4 2 2 13" xfId="1001" xr:uid="{432C1C85-2BD6-4598-B6C1-0B695FF14BEA}"/>
    <cellStyle name="Normal 4 2 2 13 2" xfId="4570" xr:uid="{43796B70-1388-4CBE-9597-E635E152D603}"/>
    <cellStyle name="Normal 4 2 2 14" xfId="4571" xr:uid="{3F07698A-D2D7-4064-8F87-271CA37B1B84}"/>
    <cellStyle name="Normal 4 2 2 15" xfId="4572" xr:uid="{0CCC0BD3-4C78-49AC-A64D-66F4D18D3063}"/>
    <cellStyle name="Normal 4 2 2 2" xfId="1002" xr:uid="{574E9537-88A1-4911-80F4-00A1F1A21F94}"/>
    <cellStyle name="Normal 4 2 2 2 10" xfId="1003" xr:uid="{F1CB91B5-85A7-4934-A8C0-4B2C970DE55F}"/>
    <cellStyle name="Normal 4 2 2 2 11" xfId="1004" xr:uid="{8AF3E9AC-0374-415C-A957-833A3B4DB650}"/>
    <cellStyle name="Normal 4 2 2 2 12" xfId="1005" xr:uid="{423C3968-2451-4299-B902-9ED5227C1D17}"/>
    <cellStyle name="Normal 4 2 2 2 13" xfId="1006" xr:uid="{005F2FEB-D9FA-46E2-B2C8-CB7A9A2A05D2}"/>
    <cellStyle name="Normal 4 2 2 2 14" xfId="4573" xr:uid="{E01D245C-B2C6-42D6-B364-4AF78E14ED4E}"/>
    <cellStyle name="Normal 4 2 2 2 15" xfId="4574" xr:uid="{9A035D0F-3433-4F36-8E97-A77CD03CED69}"/>
    <cellStyle name="Normal 4 2 2 2 2" xfId="1007" xr:uid="{B8AFB8E9-A7E0-4E27-A674-4B2D56D5B3E8}"/>
    <cellStyle name="Normal 4 2 2 2 3" xfId="1008" xr:uid="{E2A78E7F-3F72-465A-AB9C-83C64BDF0496}"/>
    <cellStyle name="Normal 4 2 2 2 4" xfId="1009" xr:uid="{AA69F558-014A-46E2-8FF6-B41E94DC82C6}"/>
    <cellStyle name="Normal 4 2 2 2 5" xfId="1010" xr:uid="{DE652DCA-D8CE-42BD-8AE5-1AC02DA348DF}"/>
    <cellStyle name="Normal 4 2 2 2 6" xfId="1011" xr:uid="{EA179FD8-2A5C-446C-8528-1DBB6555089F}"/>
    <cellStyle name="Normal 4 2 2 2 7" xfId="1012" xr:uid="{503FA78A-2273-4489-B5C4-294641516A58}"/>
    <cellStyle name="Normal 4 2 2 2 8" xfId="1013" xr:uid="{25291B18-8544-42EB-AE1F-DDC161EC3168}"/>
    <cellStyle name="Normal 4 2 2 2 9" xfId="1014" xr:uid="{0AA0559B-2D79-4FFE-968E-1A44824BD422}"/>
    <cellStyle name="Normal 4 2 2 3" xfId="1015" xr:uid="{10E8E996-EADA-41C6-82F3-F939D09BD07F}"/>
    <cellStyle name="Normal 4 2 2 3 2" xfId="4575" xr:uid="{E0A68149-DE3C-4EB7-BD15-27468A81EB27}"/>
    <cellStyle name="Normal 4 2 2 4" xfId="1016" xr:uid="{EAADC2A4-C656-4953-90F0-C69C13C6ADBA}"/>
    <cellStyle name="Normal 4 2 2 4 2" xfId="4576" xr:uid="{3284838D-9B5E-4AF4-BA42-365A775C645C}"/>
    <cellStyle name="Normal 4 2 2 5" xfId="1017" xr:uid="{B5772076-763C-4A40-B7A0-38E8CCA074D9}"/>
    <cellStyle name="Normal 4 2 2 5 2" xfId="4577" xr:uid="{293A8A5B-E6F7-4B12-BCB3-50306574FB13}"/>
    <cellStyle name="Normal 4 2 2 6" xfId="1018" xr:uid="{F5A14309-EC0B-4105-B8CC-4D55305F47D6}"/>
    <cellStyle name="Normal 4 2 2 6 2" xfId="4578" xr:uid="{ACF8E19A-81D9-4C56-A75B-1BBF7702A4C6}"/>
    <cellStyle name="Normal 4 2 2 7" xfId="1019" xr:uid="{C6AC9027-F737-4846-A802-DBE9D740A897}"/>
    <cellStyle name="Normal 4 2 2 7 2" xfId="4579" xr:uid="{D92BFBE9-1751-40FE-9950-56BFF5F5F041}"/>
    <cellStyle name="Normal 4 2 2 8" xfId="1020" xr:uid="{9E537485-F936-4329-ACFD-A3650DD62A0F}"/>
    <cellStyle name="Normal 4 2 2 8 2" xfId="4580" xr:uid="{9361B512-4AB1-4C46-BC53-040243DCB86F}"/>
    <cellStyle name="Normal 4 2 2 9" xfId="1021" xr:uid="{057A9C53-180C-4D3A-9D6A-AB9A994D1398}"/>
    <cellStyle name="Normal 4 2 2 9 2" xfId="4581" xr:uid="{701EBC0B-5899-4AB9-9BDA-5D4DD5A4EF17}"/>
    <cellStyle name="Normal 4 2 3" xfId="1022" xr:uid="{6AAED003-DE9E-4B6B-9F3E-FE40711D8692}"/>
    <cellStyle name="Normal 4 2 3 2" xfId="4583" xr:uid="{9CB2AAEB-92E7-430B-B293-D5620DDDE3D4}"/>
    <cellStyle name="Normal 4 2 3 2 2" xfId="4584" xr:uid="{F3B00705-86B1-4C44-AC99-9CB0A789E4CC}"/>
    <cellStyle name="Normal 4 2 3 2 2 2" xfId="4585" xr:uid="{BFBE16AA-B19C-4D51-A514-B36377D0D663}"/>
    <cellStyle name="Normal 4 2 3 3" xfId="4586" xr:uid="{B0021ECB-3593-41C9-AB6C-CF3F61E970AE}"/>
    <cellStyle name="Normal 4 2 3 4" xfId="4587" xr:uid="{9B993381-985C-42B0-86CE-5D2F90DA349F}"/>
    <cellStyle name="Normal 4 2 3 4 2" xfId="4588" xr:uid="{753EC11F-6B79-482F-A983-077E70619A91}"/>
    <cellStyle name="Normal 4 2 3 5" xfId="4582" xr:uid="{E282D4FF-5047-4232-AA7D-28130664EF92}"/>
    <cellStyle name="Normal 4 2 4" xfId="1023" xr:uid="{9344EE72-CD87-4E78-82B9-86B4AA2CC98F}"/>
    <cellStyle name="Normal 4 2 5" xfId="1024" xr:uid="{A23231D3-8FBE-41C3-900F-BF1296566194}"/>
    <cellStyle name="Normal 4 2 6" xfId="1025" xr:uid="{9A4952DC-3366-48E4-84F1-0C88DF1E4A42}"/>
    <cellStyle name="Normal 4 2 7" xfId="1026" xr:uid="{D3ADC260-9AFB-4980-8CF8-E2C437883B85}"/>
    <cellStyle name="Normal 4 2 8" xfId="1027" xr:uid="{709BFCE7-76E9-4AE4-884B-CE67337E0008}"/>
    <cellStyle name="Normal 4 2 9" xfId="4589" xr:uid="{70E30E25-8E6B-4D6A-91D6-B916F594A53A}"/>
    <cellStyle name="Normal 4 2_Scen_XBase" xfId="4590" xr:uid="{2D657CEA-9250-4B65-879D-BB8F397109AE}"/>
    <cellStyle name="Normal 4 3" xfId="1028" xr:uid="{1103B2E3-3BCE-4768-9550-6E06D6EFC330}"/>
    <cellStyle name="Normal 4 3 10" xfId="4591" xr:uid="{927B1815-076D-4970-ACB2-1DF0B0C9B674}"/>
    <cellStyle name="Normal 4 3 2" xfId="1029" xr:uid="{0CDE1897-1430-41E5-902C-88E7D5CAA53D}"/>
    <cellStyle name="Normal 4 3 2 2" xfId="4593" xr:uid="{CB841449-004B-4632-97F7-D00060940CE8}"/>
    <cellStyle name="Normal 4 3 2 3" xfId="4592" xr:uid="{91C6DE76-F4C6-49F4-B101-35F02E944652}"/>
    <cellStyle name="Normal 4 3 3" xfId="1030" xr:uid="{11BB1DAF-720E-42DD-BA7C-840B5942DFC0}"/>
    <cellStyle name="Normal 4 3 3 2" xfId="4595" xr:uid="{269ABFE3-59A2-4C9F-961F-FF6AE59524A0}"/>
    <cellStyle name="Normal 4 3 3 2 2" xfId="4596" xr:uid="{625DEB0E-74B1-4F43-BF0D-3EEC42D9DE90}"/>
    <cellStyle name="Normal 4 3 3 2 2 2" xfId="4597" xr:uid="{56F1C864-E823-46A7-B097-60301AF867FC}"/>
    <cellStyle name="Normal 4 3 3 3" xfId="4598" xr:uid="{3493EFF1-3754-4ED8-9634-A8F86E44EE70}"/>
    <cellStyle name="Normal 4 3 3 4" xfId="4599" xr:uid="{8D3AB3EA-9322-4B54-8680-469B7C7DD213}"/>
    <cellStyle name="Normal 4 3 3 5" xfId="4594" xr:uid="{414C7F9F-87CE-4B89-9057-B470566713E3}"/>
    <cellStyle name="Normal 4 3 4" xfId="1031" xr:uid="{17071E9B-E213-4FEF-B1DA-FC8E334D9AB1}"/>
    <cellStyle name="Normal 4 3 4 2" xfId="4601" xr:uid="{AA3F7913-F707-4774-B3A3-3EF449F0F7CE}"/>
    <cellStyle name="Normal 4 3 4 2 2" xfId="4602" xr:uid="{6F75F890-7F83-47AD-AD00-85BC614795FE}"/>
    <cellStyle name="Normal 4 3 4 2 2 2" xfId="4603" xr:uid="{875E69B3-C00E-492C-A172-B2DAB05F54F8}"/>
    <cellStyle name="Normal 4 3 4 3" xfId="4604" xr:uid="{EC0BA41B-20DE-422B-8CB1-6C5A2FF2797F}"/>
    <cellStyle name="Normal 4 3 4 4" xfId="4605" xr:uid="{5B634FA1-D83B-4E07-B49F-A809762AB89C}"/>
    <cellStyle name="Normal 4 3 4 5" xfId="4600" xr:uid="{728C03BA-144A-4289-98A2-207A92BAB1AF}"/>
    <cellStyle name="Normal 4 3 5" xfId="1032" xr:uid="{5BF991E0-10E0-4035-83FD-258070FB07E1}"/>
    <cellStyle name="Normal 4 3 5 2" xfId="4606" xr:uid="{5AC3438E-5135-452B-BAA6-A7130D3BF0AD}"/>
    <cellStyle name="Normal 4 3 5 3" xfId="4607" xr:uid="{A6ED7BE1-1A6A-4DB6-AF99-86DE00183EB9}"/>
    <cellStyle name="Normal 4 3 6" xfId="1033" xr:uid="{7D6FFA4F-ABFA-4C9D-AA18-084DB3C2EE36}"/>
    <cellStyle name="Normal 4 3 7" xfId="1034" xr:uid="{535EAC54-11AE-472E-B271-064F4F34A272}"/>
    <cellStyle name="Normal 4 3 8" xfId="1035" xr:uid="{42F68104-5AA9-4069-972A-7CBC31ECEBD3}"/>
    <cellStyle name="Normal 4 3 9" xfId="4608" xr:uid="{D61FC589-0B8D-4A4C-84B4-C75819F5903A}"/>
    <cellStyle name="Normal 4 3_Scen_XBase" xfId="4609" xr:uid="{09BE9F46-19F6-4E21-BB9E-7C2C4DAE4494}"/>
    <cellStyle name="Normal 4 4" xfId="1036" xr:uid="{1A71E7B0-8CCF-4245-8C86-0BB55D3AFAB1}"/>
    <cellStyle name="Normal 4 4 2" xfId="1037" xr:uid="{2EB59F05-BB62-4852-968F-5A3529B3E070}"/>
    <cellStyle name="Normal 4 4 3" xfId="1038" xr:uid="{9C7C8151-ADCE-41EB-B4E8-1D856DA3F2B7}"/>
    <cellStyle name="Normal 4 4 3 2" xfId="4611" xr:uid="{1A066443-4313-440B-9768-B754B3476397}"/>
    <cellStyle name="Normal 4 4 3 3" xfId="4612" xr:uid="{944ACCAB-2900-42FC-93A1-45F8915BE6F1}"/>
    <cellStyle name="Normal 4 4 4" xfId="1039" xr:uid="{A154C683-1EB6-4615-9CCB-748660F68177}"/>
    <cellStyle name="Normal 4 4 5" xfId="1040" xr:uid="{A974A867-CD61-4DC2-B386-9903DD6BF4E7}"/>
    <cellStyle name="Normal 4 4 6" xfId="1041" xr:uid="{575C6F9F-C7A1-4A8D-9BBB-B4E3A5E951D4}"/>
    <cellStyle name="Normal 4 4 7" xfId="1042" xr:uid="{3E49D91E-F408-4FC6-A9F0-72F2ABE97395}"/>
    <cellStyle name="Normal 4 4 8" xfId="1043" xr:uid="{5D00C6C8-8030-4697-8688-3C1E6499EDD9}"/>
    <cellStyle name="Normal 4 4 9" xfId="4610" xr:uid="{8FCEDD61-4312-4929-93B2-2FDFB958B317}"/>
    <cellStyle name="Normal 4 5" xfId="1044" xr:uid="{6073FBA9-450B-4C7E-91E7-659B63240E58}"/>
    <cellStyle name="Normal 4 5 10" xfId="4613" xr:uid="{8FC3EFC6-7345-47DD-98C5-4A33B300176C}"/>
    <cellStyle name="Normal 4 5 2" xfId="1045" xr:uid="{6D9D36C6-84A7-4322-BA98-D0C95ECC55CE}"/>
    <cellStyle name="Normal 4 5 2 2" xfId="4614" xr:uid="{3095EC66-BD3B-41BD-B948-1287B843B803}"/>
    <cellStyle name="Normal 4 5 2 3" xfId="4615" xr:uid="{D34E6381-0B38-4B30-AB6D-E2AF824B5D5A}"/>
    <cellStyle name="Normal 4 5 3" xfId="1046" xr:uid="{B4681730-C4C9-4C2C-97FE-231369FB12D3}"/>
    <cellStyle name="Normal 4 5 3 2" xfId="4616" xr:uid="{A4531F97-2215-4F80-A217-4EE668193269}"/>
    <cellStyle name="Normal 4 5 3 3" xfId="4617" xr:uid="{380E869C-811F-4CCF-AE1C-4BFB664333CB}"/>
    <cellStyle name="Normal 4 5 4" xfId="1047" xr:uid="{03129F0C-BD44-46EA-82E8-8D7756B6F779}"/>
    <cellStyle name="Normal 4 5 5" xfId="1048" xr:uid="{C3CD50B0-D785-4A26-8A6C-F40A1920E2C4}"/>
    <cellStyle name="Normal 4 5 6" xfId="1049" xr:uid="{C7C6F3D4-BE12-46C9-BB9D-412FDB5B99DE}"/>
    <cellStyle name="Normal 4 5 7" xfId="1050" xr:uid="{F3EA1E44-C7CE-4726-A2EA-6C258093521B}"/>
    <cellStyle name="Normal 4 5 8" xfId="1051" xr:uid="{61BD402E-3B74-47AA-B5D0-D4315E648378}"/>
    <cellStyle name="Normal 4 5 9" xfId="4618" xr:uid="{E91EBBA9-D4A9-4FBA-AD66-6442B8371CE8}"/>
    <cellStyle name="Normal 4 6" xfId="1052" xr:uid="{8A5ADDFB-6FDD-4ABC-B8EB-AE861B3A1793}"/>
    <cellStyle name="Normal 4 6 2" xfId="4620" xr:uid="{2E07CA3F-4F06-459F-928F-A149120BE994}"/>
    <cellStyle name="Normal 4 6 2 2" xfId="4621" xr:uid="{FC0A33CC-5F23-4766-971C-CC40C9001FC8}"/>
    <cellStyle name="Normal 4 6 2 3" xfId="4622" xr:uid="{D04F7B99-EA39-4492-8233-392A19BDF131}"/>
    <cellStyle name="Normal 4 6 3" xfId="4623" xr:uid="{93051763-B663-4A9B-8555-43910FE41B2D}"/>
    <cellStyle name="Normal 4 6 4" xfId="4624" xr:uid="{70105A50-C93F-4551-AA82-17A5698B40FF}"/>
    <cellStyle name="Normal 4 6 5" xfId="4625" xr:uid="{D5403C54-4488-410C-9CC1-5FF49EFF7FCB}"/>
    <cellStyle name="Normal 4 6 6" xfId="4619" xr:uid="{12FB1B28-FD66-4D7E-8AAD-5863E44C6725}"/>
    <cellStyle name="Normal 4 7" xfId="1053" xr:uid="{F63EAE43-F0D4-4CEC-99DA-F51D39FE0FE9}"/>
    <cellStyle name="Normal 4 7 2" xfId="4627" xr:uid="{A9B987B6-692F-4E2A-9229-5B869C28D4A7}"/>
    <cellStyle name="Normal 4 7 2 2" xfId="4628" xr:uid="{C8D4C596-A97A-4254-91BB-E68181B2880D}"/>
    <cellStyle name="Normal 4 7 2 2 2" xfId="4629" xr:uid="{02ED5F84-6154-467A-8149-4E1EEBA44C8B}"/>
    <cellStyle name="Normal 4 7 3" xfId="4630" xr:uid="{A63969AB-270A-4330-87B1-A9A308B04CB2}"/>
    <cellStyle name="Normal 4 7 4" xfId="4631" xr:uid="{E286F683-020C-443F-9464-8125DE70FCA0}"/>
    <cellStyle name="Normal 4 7 5" xfId="4626" xr:uid="{FD5E0957-8E6E-41C2-8416-54E1E65F0A68}"/>
    <cellStyle name="Normal 4 8" xfId="1054" xr:uid="{470EB82B-EA8C-41FB-ACE3-2615FD401902}"/>
    <cellStyle name="Normal 4 8 2" xfId="4633" xr:uid="{3577E4D5-4DAB-4D14-9731-5B452BAA5159}"/>
    <cellStyle name="Normal 4 8 2 2" xfId="4634" xr:uid="{D4F7297A-AAEA-4A3E-8FFB-DA8A0DAF3532}"/>
    <cellStyle name="Normal 4 8 2 2 2" xfId="4635" xr:uid="{32F9852B-B1B0-4EE2-99ED-54ADFAD28D63}"/>
    <cellStyle name="Normal 4 8 3" xfId="4636" xr:uid="{27DECED2-6C5A-4E6E-9051-2993CA244DCE}"/>
    <cellStyle name="Normal 4 8 4" xfId="4637" xr:uid="{FEEFB29C-F31E-401F-B6F4-21B54E2D0D01}"/>
    <cellStyle name="Normal 4 8 5" xfId="4632" xr:uid="{53CA157C-5DDC-4C6F-A4B0-B64015C8DCDE}"/>
    <cellStyle name="Normal 4 9" xfId="1055" xr:uid="{DA260701-E6F0-4E88-8FB1-9EB3AA6B9E9C}"/>
    <cellStyle name="Normal 4 9 2" xfId="4639" xr:uid="{EA0DD130-95A2-403D-8B08-767B10E01476}"/>
    <cellStyle name="Normal 4 9 3" xfId="4640" xr:uid="{BC3FD3D9-CC5A-419F-8447-793333D521E4}"/>
    <cellStyle name="Normal 4 9 3 2" xfId="4641" xr:uid="{3AD01C32-F991-4F37-87D2-8DC68713B012}"/>
    <cellStyle name="Normal 4 9 4" xfId="4638" xr:uid="{71522F42-8EA2-475F-9C62-34C495BEE304}"/>
    <cellStyle name="Normal 4_ELC" xfId="4642" xr:uid="{17123373-9145-4E01-B4E9-20DE2A9AFFE7}"/>
    <cellStyle name="Normal 40" xfId="4643" xr:uid="{AB9E0C92-CC6A-40AE-9492-8F69DACBD6D8}"/>
    <cellStyle name="Normal 41" xfId="4644" xr:uid="{FE3A6FAF-58D1-4053-859F-9B134ED432F1}"/>
    <cellStyle name="Normal 5" xfId="9" xr:uid="{D051ACE3-021F-49E2-BE10-D542A1A15ECA}"/>
    <cellStyle name="Normal 5 10" xfId="1057" xr:uid="{57DFCA15-D6B8-492D-829B-3DEB8480789D}"/>
    <cellStyle name="Normal 5 10 2" xfId="4647" xr:uid="{3B581665-A13B-42BB-B587-72170CC11344}"/>
    <cellStyle name="Normal 5 10 3" xfId="4646" xr:uid="{112C4D83-E532-45EB-81FA-F6412C4C4E5B}"/>
    <cellStyle name="Normal 5 11" xfId="1058" xr:uid="{BAAD78D0-7773-4A46-8837-09FA4E81B1D0}"/>
    <cellStyle name="Normal 5 11 2" xfId="4648" xr:uid="{9FA86102-2F8B-46E8-A8EC-6A115DF30D61}"/>
    <cellStyle name="Normal 5 11 3" xfId="4649" xr:uid="{81E6032E-4546-4F4A-952D-AEDFBE24B5BB}"/>
    <cellStyle name="Normal 5 12" xfId="1059" xr:uid="{B1B91130-2BCC-4BCA-82BF-203E13388609}"/>
    <cellStyle name="Normal 5 12 2" xfId="4650" xr:uid="{42F67039-D0B5-4BCC-BDDA-23F1A68EB876}"/>
    <cellStyle name="Normal 5 12 3" xfId="4651" xr:uid="{E26BDFF6-0D41-4CFD-B879-B4B1AA8CF0C8}"/>
    <cellStyle name="Normal 5 13" xfId="1056" xr:uid="{D29A0F91-8A4C-4A52-A571-C98DCCE35DCE}"/>
    <cellStyle name="Normal 5 13 2" xfId="4652" xr:uid="{7D3752B0-EAC9-40B2-B83A-AB7EC549BE8E}"/>
    <cellStyle name="Normal 5 13 2 2" xfId="4653" xr:uid="{4B4C13AE-4972-46DE-827C-B18F298A96B9}"/>
    <cellStyle name="Normal 5 14" xfId="4654" xr:uid="{6CF80B79-B25D-4C6C-A4D7-61EDD3C2A79F}"/>
    <cellStyle name="Normal 5 15" xfId="4645" xr:uid="{6FEA6A46-7171-43EF-8AEB-A9B22A549DD2}"/>
    <cellStyle name="Normal 5 2" xfId="1060" xr:uid="{9092D30E-7F85-4669-AF24-4C77070FF2B7}"/>
    <cellStyle name="Normal 5 2 10" xfId="4655" xr:uid="{5533A371-D340-4E40-BD9A-02EB5E3BCD5C}"/>
    <cellStyle name="Normal 5 2 2" xfId="1061" xr:uid="{C2F161B7-C923-44D4-9157-18F05B27A354}"/>
    <cellStyle name="Normal 5 2 2 10" xfId="1062" xr:uid="{7FA83EBC-3734-4D90-8B64-44E1D428F78F}"/>
    <cellStyle name="Normal 5 2 2 10 2" xfId="4657" xr:uid="{4715E55E-2CC7-44B3-B34B-3742A53E9408}"/>
    <cellStyle name="Normal 5 2 2 11" xfId="1063" xr:uid="{6F036E39-E19F-4176-A8EF-1D90B3E76756}"/>
    <cellStyle name="Normal 5 2 2 11 2" xfId="4658" xr:uid="{CE01F832-88F8-4BAA-96C1-5C42D7BB68A9}"/>
    <cellStyle name="Normal 5 2 2 12" xfId="1064" xr:uid="{A7AF21FF-5748-46D3-8CE4-35B9CA5A775C}"/>
    <cellStyle name="Normal 5 2 2 12 2" xfId="4659" xr:uid="{5BC39C39-6AEB-4B2D-BBC6-BB737B00FB69}"/>
    <cellStyle name="Normal 5 2 2 13" xfId="1065" xr:uid="{5BD21D25-CD3B-441C-81DD-A669E546F452}"/>
    <cellStyle name="Normal 5 2 2 13 2" xfId="4660" xr:uid="{3F0F6327-BB04-4781-B0E9-ED09882EBF32}"/>
    <cellStyle name="Normal 5 2 2 14" xfId="4661" xr:uid="{CAAFDDAE-753A-4A6F-B4C3-41529C7D2E1E}"/>
    <cellStyle name="Normal 5 2 2 15" xfId="4656" xr:uid="{2ED1BA1E-72AC-4FE3-BD07-B7319A989976}"/>
    <cellStyle name="Normal 5 2 2 2" xfId="1066" xr:uid="{2B6E0B30-E1C4-4DAA-B592-C2F7DA3430B0}"/>
    <cellStyle name="Normal 5 2 2 2 10" xfId="1067" xr:uid="{15886F13-4A08-4582-8314-64277CA95C37}"/>
    <cellStyle name="Normal 5 2 2 2 11" xfId="1068" xr:uid="{00D78C9D-16BE-40B1-9562-705CFF7CD6F2}"/>
    <cellStyle name="Normal 5 2 2 2 12" xfId="1069" xr:uid="{7D0C29F3-0495-4418-BDCD-FD15253A2520}"/>
    <cellStyle name="Normal 5 2 2 2 13" xfId="1070" xr:uid="{70731D0F-2FCC-4C50-87E0-BCAED88012F0}"/>
    <cellStyle name="Normal 5 2 2 2 14" xfId="4662" xr:uid="{38FD6338-D277-444B-9D27-1F7EEA3CF426}"/>
    <cellStyle name="Normal 5 2 2 2 15" xfId="4663" xr:uid="{1AD5E3EA-5E96-4781-9E72-CE636F2B0F93}"/>
    <cellStyle name="Normal 5 2 2 2 15 2" xfId="4664" xr:uid="{76BE2BFD-8367-4931-9E5E-FB6BBBABB100}"/>
    <cellStyle name="Normal 5 2 2 2 2" xfId="1071" xr:uid="{34807064-DF58-45DA-A291-7ACD42E6E3A4}"/>
    <cellStyle name="Normal 5 2 2 2 3" xfId="1072" xr:uid="{00049898-EE93-45D6-9469-8B1E07F6E49E}"/>
    <cellStyle name="Normal 5 2 2 2 4" xfId="1073" xr:uid="{A0748CA7-E3CF-4DC6-8432-012A4E8F2078}"/>
    <cellStyle name="Normal 5 2 2 2 5" xfId="1074" xr:uid="{AC53495F-1ACD-4842-B538-ECE63475CAAF}"/>
    <cellStyle name="Normal 5 2 2 2 6" xfId="1075" xr:uid="{247EE7F3-C8E1-4CF3-B1B3-652A206758C3}"/>
    <cellStyle name="Normal 5 2 2 2 7" xfId="1076" xr:uid="{FC3894E1-99A1-4236-8DB6-0F2BF93B1893}"/>
    <cellStyle name="Normal 5 2 2 2 8" xfId="1077" xr:uid="{4A723276-8FDD-4E4B-AE20-662BCDEB11EC}"/>
    <cellStyle name="Normal 5 2 2 2 9" xfId="1078" xr:uid="{4200BDD4-49B9-4ECB-85D7-6061ACED5D98}"/>
    <cellStyle name="Normal 5 2 2 3" xfId="1079" xr:uid="{D517E27C-C07C-47A3-8B79-B7EE2430EBAB}"/>
    <cellStyle name="Normal 5 2 2 3 2" xfId="4665" xr:uid="{525F78C5-74F2-464C-841B-D9206312415E}"/>
    <cellStyle name="Normal 5 2 2 3 3" xfId="4666" xr:uid="{CD78F6EF-361E-4DA3-B286-88A54F411340}"/>
    <cellStyle name="Normal 5 2 2 4" xfId="1080" xr:uid="{42E1B7E8-1403-4074-849D-B60A7E7192AA}"/>
    <cellStyle name="Normal 5 2 2 4 2" xfId="4667" xr:uid="{7DB06931-129F-4B33-8543-ED61D180B6C5}"/>
    <cellStyle name="Normal 5 2 2 5" xfId="1081" xr:uid="{AAF41745-8103-449C-BDE1-1340D24184DC}"/>
    <cellStyle name="Normal 5 2 2 5 2" xfId="4668" xr:uid="{8D1A552C-EE35-474B-90D4-30A26C279E43}"/>
    <cellStyle name="Normal 5 2 2 6" xfId="1082" xr:uid="{1EFDFFA8-19CB-4E7F-83E7-343092133F44}"/>
    <cellStyle name="Normal 5 2 2 6 2" xfId="4669" xr:uid="{A88EE3CA-5FC1-4C47-9D7D-B8B403D5CB5D}"/>
    <cellStyle name="Normal 5 2 2 7" xfId="1083" xr:uid="{A2B812E3-DB0F-49C9-B114-EE55CEF0C31E}"/>
    <cellStyle name="Normal 5 2 2 7 2" xfId="4670" xr:uid="{766BCD12-F8CA-4BB3-B336-38947C22AA27}"/>
    <cellStyle name="Normal 5 2 2 8" xfId="1084" xr:uid="{0B74E829-8BD0-4A1E-A7F8-80DFF6D6F3F3}"/>
    <cellStyle name="Normal 5 2 2 8 2" xfId="4671" xr:uid="{9B4BA593-A529-4A06-A0D2-7FD48FFAD8F6}"/>
    <cellStyle name="Normal 5 2 2 9" xfId="1085" xr:uid="{FBF6DAD1-5641-4CFA-BA9E-3F8BB4DD6E40}"/>
    <cellStyle name="Normal 5 2 2 9 2" xfId="4672" xr:uid="{DAD32808-438E-4D89-967A-488B71348334}"/>
    <cellStyle name="Normal 5 2 3" xfId="1086" xr:uid="{B4749E0C-60A7-4958-86CE-DADA8800B99E}"/>
    <cellStyle name="Normal 5 2 3 2" xfId="4674" xr:uid="{AA228C10-D0E0-46BE-901D-388A55BAFC09}"/>
    <cellStyle name="Normal 5 2 3 3" xfId="4675" xr:uid="{07EF5425-5616-4DDA-BD40-85DA523CB8EA}"/>
    <cellStyle name="Normal 5 2 3 4" xfId="4673" xr:uid="{6228D7C9-0DB5-42EE-9C75-615B3A4EDB84}"/>
    <cellStyle name="Normal 5 2 4" xfId="1087" xr:uid="{658F9C9C-DE07-4061-9FE1-769B63F59D23}"/>
    <cellStyle name="Normal 5 2 5" xfId="1088" xr:uid="{5FA69BC8-F50A-46B6-9850-ABD80693CB4E}"/>
    <cellStyle name="Normal 5 2 6" xfId="1089" xr:uid="{0190E574-EB50-41B2-88D4-3A6E74D8FDF8}"/>
    <cellStyle name="Normal 5 2 7" xfId="1090" xr:uid="{319619E5-4B91-4932-848E-30EECB2625F5}"/>
    <cellStyle name="Normal 5 2 8" xfId="1091" xr:uid="{C194220D-7085-48B6-A876-06BDFCE7532D}"/>
    <cellStyle name="Normal 5 2 9" xfId="4676" xr:uid="{8B535653-3CBC-41E0-8FA6-AD494B3950BC}"/>
    <cellStyle name="Normal 5 3" xfId="1092" xr:uid="{EF927FB7-AAEF-43CA-B39C-44F4C692308B}"/>
    <cellStyle name="Normal 5 3 10" xfId="4678" xr:uid="{BAE431B0-7D7F-48D9-9639-E68DBB3B3366}"/>
    <cellStyle name="Normal 5 3 11" xfId="4677" xr:uid="{1A8C9ED1-01E9-41EC-ADB3-FA073F0DA7DD}"/>
    <cellStyle name="Normal 5 3 2" xfId="1093" xr:uid="{B1D894D8-5C41-4862-B9A6-D345BFBCFEC8}"/>
    <cellStyle name="Normal 5 3 2 2" xfId="4680" xr:uid="{29DB235F-1ADE-4F33-A8AA-45658189E59F}"/>
    <cellStyle name="Normal 5 3 2 3" xfId="4679" xr:uid="{A3E5A35F-E81C-496D-8B0A-7431D240A0BF}"/>
    <cellStyle name="Normal 5 3 3" xfId="1094" xr:uid="{A46FC999-C3D7-4ABB-8010-9ADE99D3C837}"/>
    <cellStyle name="Normal 5 3 3 2" xfId="4682" xr:uid="{9A5972EA-5BF1-441B-BA7A-26D00ECE2589}"/>
    <cellStyle name="Normal 5 3 3 3" xfId="4683" xr:uid="{996C47A7-AA64-4714-B227-E1744D541E3E}"/>
    <cellStyle name="Normal 5 3 3 4" xfId="4681" xr:uid="{30CABFA5-CF71-400D-BB2E-EA338DB9E305}"/>
    <cellStyle name="Normal 5 3 4" xfId="1095" xr:uid="{C07C85EE-A0F4-4D26-8DB8-2B0B167B9467}"/>
    <cellStyle name="Normal 5 3 5" xfId="1096" xr:uid="{AF5AA292-7A01-48FA-B128-59CF67C50D35}"/>
    <cellStyle name="Normal 5 3 6" xfId="1097" xr:uid="{A192A985-F56A-4A6C-ACFB-6FFC91AB1A29}"/>
    <cellStyle name="Normal 5 3 7" xfId="1098" xr:uid="{DCBDAECB-B068-40BC-B6EA-E0952E7CD7E9}"/>
    <cellStyle name="Normal 5 3 8" xfId="1099" xr:uid="{3271E3E8-CD74-4E45-A32A-3845EDFEAFFF}"/>
    <cellStyle name="Normal 5 3 9" xfId="4684" xr:uid="{FD34C148-79A7-4E29-A4E9-57232B13CAE2}"/>
    <cellStyle name="Normal 5 4" xfId="1100" xr:uid="{F40CC27E-4ADD-4B0F-90F1-23712C77155E}"/>
    <cellStyle name="Normal 5 4 2" xfId="1101" xr:uid="{38AC0B48-419A-4815-B32A-64EC0397FFA0}"/>
    <cellStyle name="Normal 5 4 3" xfId="1102" xr:uid="{04434CE7-1067-4FAA-8507-499CF98E22EF}"/>
    <cellStyle name="Normal 5 4 4" xfId="1103" xr:uid="{3E3A4F32-7AD5-42A6-AA3E-B478770DFA27}"/>
    <cellStyle name="Normal 5 4 5" xfId="1104" xr:uid="{ABCCD09C-7327-4CF0-9190-D77FCFE7D7C4}"/>
    <cellStyle name="Normal 5 4 6" xfId="1105" xr:uid="{74020839-3F09-46B9-8B3D-9B0BBF0EF73D}"/>
    <cellStyle name="Normal 5 4 7" xfId="1106" xr:uid="{209EDE8D-E483-4DC4-9374-E82815C4532A}"/>
    <cellStyle name="Normal 5 4 8" xfId="1107" xr:uid="{9995F6F1-99CC-43A1-84FA-58925E14E6E2}"/>
    <cellStyle name="Normal 5 5" xfId="1108" xr:uid="{90C50633-36A1-4FAD-92D6-5D3071CE0365}"/>
    <cellStyle name="Normal 5 5 10" xfId="4685" xr:uid="{96D1EEA5-DE16-469A-A817-FD572FDDD87E}"/>
    <cellStyle name="Normal 5 5 2" xfId="1109" xr:uid="{D0A9D0E8-4F1D-47A6-BB23-F17DC076F1C5}"/>
    <cellStyle name="Normal 5 5 2 2" xfId="4687" xr:uid="{F2EC72BB-0C88-4589-ACE2-2D2A834D1D23}"/>
    <cellStyle name="Normal 5 5 2 2 2" xfId="4688" xr:uid="{5B214DF0-2A96-4E5B-8397-ED5F405D7237}"/>
    <cellStyle name="Normal 5 5 2 2 2 2" xfId="4689" xr:uid="{B059F964-EF6E-44D3-A109-E76973AB3C70}"/>
    <cellStyle name="Normal 5 5 2 3" xfId="4690" xr:uid="{6852F31D-A2BF-4AF9-A9B8-58A14C8E8184}"/>
    <cellStyle name="Normal 5 5 2 4" xfId="4691" xr:uid="{A4EB88E0-3FC3-4E38-8EFF-87B087A1AAB3}"/>
    <cellStyle name="Normal 5 5 2 5" xfId="4686" xr:uid="{27BF6107-2596-448A-A373-881ADAB8D8BF}"/>
    <cellStyle name="Normal 5 5 3" xfId="1110" xr:uid="{BC4EE9B2-CC36-4D33-8C63-8BC94BE5D9BB}"/>
    <cellStyle name="Normal 5 5 3 2" xfId="4692" xr:uid="{E354A8A3-09DA-426A-AEF6-A5C031BF5A6C}"/>
    <cellStyle name="Normal 5 5 3 3" xfId="4693" xr:uid="{9C21E6C0-805A-4EEF-A879-7E4E03D6472B}"/>
    <cellStyle name="Normal 5 5 4" xfId="1111" xr:uid="{769CC4BA-7210-46FA-B249-5E6208F22E7C}"/>
    <cellStyle name="Normal 5 5 4 2" xfId="4694" xr:uid="{B89192E6-21A3-4784-864D-CE5D97C6476B}"/>
    <cellStyle name="Normal 5 5 4 3" xfId="4695" xr:uid="{42272275-4F86-4A3C-850D-68AF4EB2481A}"/>
    <cellStyle name="Normal 5 5 5" xfId="1112" xr:uid="{2860706B-A39F-4E44-A1D6-6694C3BDD8A1}"/>
    <cellStyle name="Normal 5 5 6" xfId="1113" xr:uid="{1670955B-496B-4E3C-961D-D5392C43D79C}"/>
    <cellStyle name="Normal 5 5 7" xfId="1114" xr:uid="{4900C452-5F2B-48EF-B893-AB7DFF9F010A}"/>
    <cellStyle name="Normal 5 5 8" xfId="1115" xr:uid="{1B5C817D-E4EC-4063-8636-E174598AB73E}"/>
    <cellStyle name="Normal 5 5 9" xfId="4696" xr:uid="{65571C84-5D6E-4593-B084-936B80C96C6A}"/>
    <cellStyle name="Normal 5 6" xfId="1116" xr:uid="{3EF2B60F-24D1-4BD5-A0CA-F0990E6499ED}"/>
    <cellStyle name="Normal 5 6 2" xfId="4698" xr:uid="{F95DA7C8-2F4B-4A88-87A4-C3D36ABE05D4}"/>
    <cellStyle name="Normal 5 6 3" xfId="4697" xr:uid="{8720D012-8E29-4EB6-95A1-671ADCAA6303}"/>
    <cellStyle name="Normal 5 7" xfId="1117" xr:uid="{DF5CAB43-8F32-4829-AA03-CBD890CF5528}"/>
    <cellStyle name="Normal 5 8" xfId="1118" xr:uid="{24AD2C21-966B-45BB-BFFF-FF53AB89A2B1}"/>
    <cellStyle name="Normal 5 9" xfId="1119" xr:uid="{5B01750C-53A5-4BA4-9749-5DA0304D854A}"/>
    <cellStyle name="Normal 5_ELC" xfId="4699" xr:uid="{7A0E5E03-0CD9-44CF-8949-5973F0651712}"/>
    <cellStyle name="Normal 50" xfId="4700" xr:uid="{CC7888CF-BD48-4E24-93DF-2A5D5E765171}"/>
    <cellStyle name="Normal 51" xfId="4701" xr:uid="{F5435385-5A24-4D23-AD1E-56F4ABDB6E05}"/>
    <cellStyle name="Normal 52" xfId="4702" xr:uid="{0B1A0273-8558-4665-822B-CDB9F866DC9A}"/>
    <cellStyle name="Normal 53" xfId="4703" xr:uid="{D89944A7-F988-4529-A6D1-31494C1C41BF}"/>
    <cellStyle name="Normal 54" xfId="4704" xr:uid="{488C9881-3F47-4571-B227-E26BBDA3FDFF}"/>
    <cellStyle name="Normal 55" xfId="4705" xr:uid="{A336D3D1-BEF3-473C-A153-225219F699CA}"/>
    <cellStyle name="Normal 6" xfId="13" xr:uid="{84309C46-13EB-43DB-A1A7-F6697DC4A7FC}"/>
    <cellStyle name="Normal 6 10" xfId="1121" xr:uid="{2C4271CC-D8E6-4F60-976A-9DCDD41C3150}"/>
    <cellStyle name="Normal 6 10 2" xfId="4708" xr:uid="{A1E4D064-CFA0-488A-8E97-7BA536A96AB2}"/>
    <cellStyle name="Normal 6 10 3" xfId="4707" xr:uid="{07BF00B0-B2AD-4686-9D1D-95B565854BDC}"/>
    <cellStyle name="Normal 6 11" xfId="1122" xr:uid="{B1211504-614C-4AE5-9447-FF345A3FF5B3}"/>
    <cellStyle name="Normal 6 12" xfId="1123" xr:uid="{1A48B10B-2CC5-41E0-B724-186114906B09}"/>
    <cellStyle name="Normal 6 12 2" xfId="4709" xr:uid="{C3B59270-7F65-4DA0-8474-D753E906F3DC}"/>
    <cellStyle name="Normal 6 12 3" xfId="4710" xr:uid="{E5F29E59-F3FE-4390-897B-B35042C447D8}"/>
    <cellStyle name="Normal 6 13" xfId="1120" xr:uid="{75E7335D-C28D-4FE6-AC5C-E87A0CA4EE52}"/>
    <cellStyle name="Normal 6 14" xfId="4706" xr:uid="{CC8AE515-8716-490D-A515-3E22BE304380}"/>
    <cellStyle name="Normal 6 2" xfId="1124" xr:uid="{ABF3D5B6-3639-46FA-8FE2-1E632788FE7B}"/>
    <cellStyle name="Normal 6 2 10" xfId="4711" xr:uid="{D8194B2B-A30D-4B0C-96D2-D186F4FA1AA8}"/>
    <cellStyle name="Normal 6 2 11" xfId="4712" xr:uid="{9270FFA0-7C24-4A35-AD3C-F6255432D1C7}"/>
    <cellStyle name="Normal 6 2 12" xfId="4713" xr:uid="{CA7A63EE-B42E-445E-8A6C-1FF0D5C1C6B6}"/>
    <cellStyle name="Normal 6 2 13" xfId="4714" xr:uid="{54DCF6CB-E8FC-4A15-AEB2-8A0FB65B94B1}"/>
    <cellStyle name="Normal 6 2 14" xfId="4715" xr:uid="{92C8C571-889D-4212-B656-76EC59853E03}"/>
    <cellStyle name="Normal 6 2 2" xfId="1125" xr:uid="{6F136F6A-A379-450C-B508-984C4F0A759F}"/>
    <cellStyle name="Normal 6 2 2 10" xfId="1126" xr:uid="{71AE5759-279D-41F6-B9A4-C4547D38481C}"/>
    <cellStyle name="Normal 6 2 2 10 2" xfId="4716" xr:uid="{E103A9C1-D9BE-42ED-B37E-F6B240028AA8}"/>
    <cellStyle name="Normal 6 2 2 11" xfId="1127" xr:uid="{6008E57B-9971-4E46-8713-76D1905BA9B7}"/>
    <cellStyle name="Normal 6 2 2 11 2" xfId="4717" xr:uid="{2547A9F7-2648-4589-AC62-28C114CCAAF4}"/>
    <cellStyle name="Normal 6 2 2 12" xfId="1128" xr:uid="{770FF541-173C-4016-B457-5948B35D976A}"/>
    <cellStyle name="Normal 6 2 2 12 2" xfId="4718" xr:uid="{431B07E6-C50F-4003-9A2B-B20DDEE34C83}"/>
    <cellStyle name="Normal 6 2 2 13" xfId="1129" xr:uid="{D7083BA2-F0A6-4286-93DD-CFFD58CCE307}"/>
    <cellStyle name="Normal 6 2 2 13 2" xfId="4719" xr:uid="{3F93922D-E073-456A-8132-895A12644A3B}"/>
    <cellStyle name="Normal 6 2 2 2" xfId="1130" xr:uid="{86AF183A-68C5-45AE-9775-2C4AFD0C1184}"/>
    <cellStyle name="Normal 6 2 2 2 2" xfId="4720" xr:uid="{63B33A2B-E2D5-4BF6-82F4-AA80D46293F8}"/>
    <cellStyle name="Normal 6 2 2 3" xfId="1131" xr:uid="{2B264787-C9DB-4932-A83F-317DFFC07F9A}"/>
    <cellStyle name="Normal 6 2 2 3 2" xfId="4721" xr:uid="{2BFC2663-BB76-4D6F-A526-D4CA2E83FA57}"/>
    <cellStyle name="Normal 6 2 2 4" xfId="1132" xr:uid="{10BB875D-015E-464B-8A6D-FBB8B9D76C3E}"/>
    <cellStyle name="Normal 6 2 2 4 2" xfId="4722" xr:uid="{3C205B96-DEB3-4380-BD69-2259853A7204}"/>
    <cellStyle name="Normal 6 2 2 5" xfId="1133" xr:uid="{38229A9C-534B-43E5-A7C1-DB3FD75F1AC9}"/>
    <cellStyle name="Normal 6 2 2 5 2" xfId="4723" xr:uid="{FFCED7EB-DE7C-4ABB-B444-A80423604548}"/>
    <cellStyle name="Normal 6 2 2 6" xfId="1134" xr:uid="{AD4CBA42-6104-48D4-BFD4-442D24554D39}"/>
    <cellStyle name="Normal 6 2 2 6 2" xfId="4724" xr:uid="{5DF9FC0F-A767-49FF-87BE-D5B634028D55}"/>
    <cellStyle name="Normal 6 2 2 7" xfId="1135" xr:uid="{ECACBF31-943A-4CA2-9A6C-ED24A0F3E155}"/>
    <cellStyle name="Normal 6 2 2 7 2" xfId="4725" xr:uid="{AFB6E2F5-BBF7-4E3C-BD89-559F7B102312}"/>
    <cellStyle name="Normal 6 2 2 8" xfId="1136" xr:uid="{4B859421-F0AA-4900-A387-F5A8120017EB}"/>
    <cellStyle name="Normal 6 2 2 8 2" xfId="4726" xr:uid="{B71DE952-C2DB-4A05-8E36-BB5FF4965D60}"/>
    <cellStyle name="Normal 6 2 2 9" xfId="1137" xr:uid="{95941737-0496-452E-89DA-50A3E94A11C1}"/>
    <cellStyle name="Normal 6 2 2 9 2" xfId="4727" xr:uid="{68EA4B04-DCC9-49A0-9101-7E4EE786E449}"/>
    <cellStyle name="Normal 6 2 3" xfId="1138" xr:uid="{FE6D006A-E1F6-4439-857F-C751E54F0B9E}"/>
    <cellStyle name="Normal 6 2 4" xfId="1139" xr:uid="{64ABBCD6-4BAA-411A-A7B0-AF1A6C1D38A0}"/>
    <cellStyle name="Normal 6 2 4 2" xfId="4728" xr:uid="{925E177B-22CE-4769-96DC-E93DFF742580}"/>
    <cellStyle name="Normal 6 2 5" xfId="1140" xr:uid="{BEA29E9B-7A02-49E0-9590-558369694058}"/>
    <cellStyle name="Normal 6 2 6" xfId="1141" xr:uid="{0414B165-7245-4C73-9C0E-E06904F217E2}"/>
    <cellStyle name="Normal 6 2 7" xfId="1142" xr:uid="{EF875903-59D1-4BB4-9C22-AC80747073BA}"/>
    <cellStyle name="Normal 6 2 8" xfId="1143" xr:uid="{B416CD60-CB01-4522-86F0-AAFD661D1F83}"/>
    <cellStyle name="Normal 6 2 9" xfId="4729" xr:uid="{150A7B55-DEA0-4A0C-A4BA-D1079EA84FB5}"/>
    <cellStyle name="Normal 6 3" xfId="1144" xr:uid="{54725FC3-D5F2-4E1C-8DBF-B0C5307E0CF1}"/>
    <cellStyle name="Normal 6 3 10" xfId="4731" xr:uid="{3ACCCDE4-B2AD-45A6-8697-FFE9315A9969}"/>
    <cellStyle name="Normal 6 3 11" xfId="4732" xr:uid="{1B1918E9-DE90-4EEE-B8D5-F7B3AF12ED3B}"/>
    <cellStyle name="Normal 6 3 12" xfId="4733" xr:uid="{1909A6D0-30A7-4501-857F-9BD3CFCF82AD}"/>
    <cellStyle name="Normal 6 3 13" xfId="4734" xr:uid="{ECD10952-C300-4D20-B029-58BDD013892B}"/>
    <cellStyle name="Normal 6 3 14" xfId="4735" xr:uid="{378BF87B-39C9-4DA1-A53E-B188D2D7DE5F}"/>
    <cellStyle name="Normal 6 3 15" xfId="4736" xr:uid="{0AE1B04B-EF00-4935-9195-37802F55BA32}"/>
    <cellStyle name="Normal 6 3 16" xfId="4737" xr:uid="{33ED3CCA-B209-46C6-8B7C-55E422D4DEE5}"/>
    <cellStyle name="Normal 6 3 17" xfId="4738" xr:uid="{8EC29074-E79B-43AA-834B-CE9242C7564B}"/>
    <cellStyle name="Normal 6 3 18" xfId="4730" xr:uid="{B4297554-58E2-40D1-8E58-44A304683FD8}"/>
    <cellStyle name="Normal 6 3 2" xfId="1145" xr:uid="{8215B847-9841-4B0F-8D1B-0ECEAB83321C}"/>
    <cellStyle name="Normal 6 3 3" xfId="1146" xr:uid="{C366B4F4-AE28-4447-8D90-0089823B3F7A}"/>
    <cellStyle name="Normal 6 3 4" xfId="1147" xr:uid="{F7C1D1B3-DCF4-4924-B76E-370BC948AE86}"/>
    <cellStyle name="Normal 6 3 5" xfId="1148" xr:uid="{04C9477A-91E8-4965-A9D5-A142DE8F86D3}"/>
    <cellStyle name="Normal 6 3 6" xfId="1149" xr:uid="{1A6B9E7B-09BC-41B4-8675-0E194B44F0CD}"/>
    <cellStyle name="Normal 6 3 7" xfId="1150" xr:uid="{1E734253-F297-4CFE-B220-313F05E7CE21}"/>
    <cellStyle name="Normal 6 3 8" xfId="1151" xr:uid="{036FAB8A-8A74-4569-9C87-A2C67C2461F4}"/>
    <cellStyle name="Normal 6 3 9" xfId="4739" xr:uid="{917EF8E1-CAF2-434A-A318-E1C04FDE3B01}"/>
    <cellStyle name="Normal 6 4" xfId="1152" xr:uid="{AA02C332-9E74-4CC6-94C9-8083D124437D}"/>
    <cellStyle name="Normal 6 4 2" xfId="1153" xr:uid="{1A8FA4F2-D0F3-4392-B584-21E4AAD72C8C}"/>
    <cellStyle name="Normal 6 4 3" xfId="1154" xr:uid="{E7C5FB8A-0312-48A2-B6B8-8733C550A0AC}"/>
    <cellStyle name="Normal 6 4 4" xfId="1155" xr:uid="{D6FE4533-788E-4AE3-9228-0FDDFD5468AF}"/>
    <cellStyle name="Normal 6 4 5" xfId="1156" xr:uid="{11916FE3-2337-48AB-B621-954DC7D851F5}"/>
    <cellStyle name="Normal 6 4 6" xfId="1157" xr:uid="{71C58E72-C5EC-459A-90AA-D60C638759E1}"/>
    <cellStyle name="Normal 6 4 7" xfId="1158" xr:uid="{19FA5EC5-0B79-4588-8359-43D2AC3B60A9}"/>
    <cellStyle name="Normal 6 4 8" xfId="1159" xr:uid="{6F7273DA-1653-4B77-A1BF-B9B548E0E206}"/>
    <cellStyle name="Normal 6 5" xfId="1160" xr:uid="{7763D4AE-8F14-47F5-9089-18A7193EFA26}"/>
    <cellStyle name="Normal 6 5 2" xfId="1161" xr:uid="{40CA0F83-8D61-4CE7-98F3-9CC977B112EA}"/>
    <cellStyle name="Normal 6 5 3" xfId="1162" xr:uid="{9D160CD3-25E2-451B-B28D-6CC1B63BA630}"/>
    <cellStyle name="Normal 6 5 4" xfId="1163" xr:uid="{48194259-016F-4B0C-BBB3-446356201AA1}"/>
    <cellStyle name="Normal 6 5 5" xfId="1164" xr:uid="{332B5BF3-5F6C-462C-8548-400494641821}"/>
    <cellStyle name="Normal 6 5 6" xfId="1165" xr:uid="{BA04FF02-01AE-4051-AEF1-E9270408CFFC}"/>
    <cellStyle name="Normal 6 5 7" xfId="1166" xr:uid="{A2360DEB-AAC2-4ECA-8165-3CA5EC00E62F}"/>
    <cellStyle name="Normal 6 5 8" xfId="1167" xr:uid="{17E4FFB0-86E8-40DF-9675-AEB0A66D80F1}"/>
    <cellStyle name="Normal 6 6" xfId="1168" xr:uid="{7E13B3C0-CB97-4EDB-942C-EA5F90B53EAB}"/>
    <cellStyle name="Normal 6 7" xfId="1169" xr:uid="{050F942C-4EEB-4C0D-97CF-305D156C1011}"/>
    <cellStyle name="Normal 6 8" xfId="1170" xr:uid="{EB286446-52AC-484D-8FB6-C27A78657E7B}"/>
    <cellStyle name="Normal 6 9" xfId="1171" xr:uid="{61D93DCA-61F6-4EC3-BD99-95BD8B2EEEB1}"/>
    <cellStyle name="Normal 6_ELC" xfId="4740" xr:uid="{D57AE48B-95CC-427C-AB19-6E41A6305222}"/>
    <cellStyle name="Normal 7" xfId="58" xr:uid="{4511C523-A1E9-4393-8BA8-7739C082965D}"/>
    <cellStyle name="Normal 7 10" xfId="1173" xr:uid="{FB2C04AC-B697-439B-8840-964FFC1B3034}"/>
    <cellStyle name="Normal 7 11" xfId="1174" xr:uid="{C1849BEB-65C3-40C7-B84D-0068A75F3293}"/>
    <cellStyle name="Normal 7 12" xfId="1175" xr:uid="{3D781EE3-4F0A-45C2-B526-EB0A2326089F}"/>
    <cellStyle name="Normal 7 13" xfId="1172" xr:uid="{EDCA4949-339E-4F34-A764-4BDBE22C72BA}"/>
    <cellStyle name="Normal 7 14" xfId="4741" xr:uid="{F146F199-D79C-4F0F-AB12-13E6407113F2}"/>
    <cellStyle name="Normal 7 15" xfId="35206" xr:uid="{38CF599D-805E-4660-A5D2-C6733AA3E018}"/>
    <cellStyle name="Normal 7 2" xfId="1176" xr:uid="{C4F57436-AA63-46E5-9DD0-87174875FD9B}"/>
    <cellStyle name="Normal 7 2 2" xfId="1177" xr:uid="{4E8AC260-F2CC-47F4-90F1-CF73147ECC9F}"/>
    <cellStyle name="Normal 7 2 3" xfId="1178" xr:uid="{40E3C740-1E68-4A6A-9180-4CECD46C7715}"/>
    <cellStyle name="Normal 7 2 3 2" xfId="4743" xr:uid="{8B261A80-620B-4034-B386-93D4EBEC5269}"/>
    <cellStyle name="Normal 7 2 3 3" xfId="4742" xr:uid="{CAB8CF84-BE0D-48F8-96A4-924BCB667772}"/>
    <cellStyle name="Normal 7 2 4" xfId="1179" xr:uid="{B2FC6557-59D6-479A-8BB8-AB521FB07BD8}"/>
    <cellStyle name="Normal 7 2 5" xfId="1180" xr:uid="{CA21EAC3-50DD-47BA-8963-3C19DA076DCE}"/>
    <cellStyle name="Normal 7 2 6" xfId="1181" xr:uid="{836B68AE-A232-43B3-A33E-C62BE9C0BB49}"/>
    <cellStyle name="Normal 7 2 7" xfId="1182" xr:uid="{D61CE89D-477C-4EDB-89AD-7DD36319A106}"/>
    <cellStyle name="Normal 7 2 8" xfId="1183" xr:uid="{380B9C67-C109-4F83-A4F7-76931DA45739}"/>
    <cellStyle name="Normal 7 2 9" xfId="4744" xr:uid="{3847CDDE-0249-4B30-A705-A2FCC8F34340}"/>
    <cellStyle name="Normal 7 2_Scen_XBase" xfId="4745" xr:uid="{8EF3A41B-D0D3-4EF7-90F8-366DF6D35563}"/>
    <cellStyle name="Normal 7 3" xfId="1184" xr:uid="{CB447914-84A1-4962-8D07-002293D5845F}"/>
    <cellStyle name="Normal 7 3 10" xfId="4747" xr:uid="{358D88A1-AEF2-43E6-8526-2AA698BABA0C}"/>
    <cellStyle name="Normal 7 3 11" xfId="4746" xr:uid="{EB698CE1-D31B-4A76-AF8A-D4A321F08734}"/>
    <cellStyle name="Normal 7 3 2" xfId="1185" xr:uid="{26DE5BAC-334C-403E-919B-69DAB159A83E}"/>
    <cellStyle name="Normal 7 3 3" xfId="1186" xr:uid="{2D9E1AD2-E871-4BF5-B598-F958FF597534}"/>
    <cellStyle name="Normal 7 3 4" xfId="1187" xr:uid="{BC489BA5-471E-41AE-865F-21F0E78E56D7}"/>
    <cellStyle name="Normal 7 3 5" xfId="1188" xr:uid="{E86251CC-AAB7-430E-89EA-EEAAA3157DD3}"/>
    <cellStyle name="Normal 7 3 6" xfId="1189" xr:uid="{7275B7D8-312B-460B-AE83-6CC72B85DC03}"/>
    <cellStyle name="Normal 7 3 7" xfId="1190" xr:uid="{B971C173-9789-44F3-A631-496D99E1BD15}"/>
    <cellStyle name="Normal 7 3 8" xfId="1191" xr:uid="{9FBC0F3D-8B20-47E1-A6A9-9FE7D1D9EDE2}"/>
    <cellStyle name="Normal 7 3 9" xfId="4748" xr:uid="{AD9B762E-12EA-4ED3-BC1E-BBDEB5969CDE}"/>
    <cellStyle name="Normal 7 4" xfId="1192" xr:uid="{5B22C4A2-9EF0-4C00-BE27-103FC729CB07}"/>
    <cellStyle name="Normal 7 4 10" xfId="4750" xr:uid="{57749C4E-8CEB-41FA-9710-24ACFC324FCC}"/>
    <cellStyle name="Normal 7 4 11" xfId="4749" xr:uid="{FD865321-FE4B-40F2-A664-BF9E833EF5F9}"/>
    <cellStyle name="Normal 7 4 2" xfId="1193" xr:uid="{3FD16149-BAEF-4E4D-883E-3C55845F55B6}"/>
    <cellStyle name="Normal 7 4 3" xfId="1194" xr:uid="{71C41936-499A-474A-838D-D59FA206A7EB}"/>
    <cellStyle name="Normal 7 4 4" xfId="1195" xr:uid="{C55AE9DE-C9CD-4B4F-AEF5-C7E03682D72F}"/>
    <cellStyle name="Normal 7 4 5" xfId="1196" xr:uid="{114B151B-5A24-4549-A161-28334433F202}"/>
    <cellStyle name="Normal 7 4 6" xfId="1197" xr:uid="{ACFDA426-AF6E-465A-8EED-E3BE42814855}"/>
    <cellStyle name="Normal 7 4 7" xfId="1198" xr:uid="{62825782-8D96-4A8B-88E9-CBD3419E8812}"/>
    <cellStyle name="Normal 7 4 8" xfId="1199" xr:uid="{3DDBED1F-B79B-4A09-8F0D-ACA6084CA898}"/>
    <cellStyle name="Normal 7 4 9" xfId="4751" xr:uid="{F35C4E8C-C356-40EE-9BBF-7889FAB55A7C}"/>
    <cellStyle name="Normal 7 5" xfId="1200" xr:uid="{F5B2D8E9-17FD-493F-8F75-7A7789A7BDF8}"/>
    <cellStyle name="Normal 7 5 10" xfId="4753" xr:uid="{C424F04B-9047-4F60-8902-A05C7282402A}"/>
    <cellStyle name="Normal 7 5 11" xfId="4752" xr:uid="{1FE6A42A-8D7C-42C3-8908-4D7BDECDC98D}"/>
    <cellStyle name="Normal 7 5 2" xfId="1201" xr:uid="{9711A45D-1D53-4DD6-ADA0-0ACE7E426442}"/>
    <cellStyle name="Normal 7 5 3" xfId="1202" xr:uid="{1751313C-9DB8-47F3-B007-821D62F2F2F3}"/>
    <cellStyle name="Normal 7 5 4" xfId="1203" xr:uid="{D6F2BA11-D904-45DC-AD4F-89632C7E2B1B}"/>
    <cellStyle name="Normal 7 5 5" xfId="1204" xr:uid="{E8260D70-D55D-425A-B7E8-BE61310245CF}"/>
    <cellStyle name="Normal 7 5 6" xfId="1205" xr:uid="{170ADA08-9363-43BA-AB06-E7E75CCE6B8A}"/>
    <cellStyle name="Normal 7 5 7" xfId="1206" xr:uid="{B3F34801-07DB-4921-BD81-1C5D6116DD32}"/>
    <cellStyle name="Normal 7 5 8" xfId="1207" xr:uid="{FC3F5583-91E1-4980-9F18-D2D59C1C0D74}"/>
    <cellStyle name="Normal 7 5 9" xfId="4754" xr:uid="{4E629678-EC8F-422A-B9A3-0658A259917C}"/>
    <cellStyle name="Normal 7 6" xfId="1208" xr:uid="{A9CC5F9E-08B7-43DF-9926-BE0DB91AEAEC}"/>
    <cellStyle name="Normal 7 7" xfId="1209" xr:uid="{032C2E3A-16B1-47D9-ABA6-C38B5FF78516}"/>
    <cellStyle name="Normal 7 8" xfId="1210" xr:uid="{06784EE4-E357-4537-8CD0-F015FCB948BB}"/>
    <cellStyle name="Normal 7 9" xfId="1211" xr:uid="{7AB93266-C9E4-4F49-B521-CDC1C51A1B3E}"/>
    <cellStyle name="Normal 8" xfId="1212" xr:uid="{C12E1351-47CE-4D31-9BB2-9363809854BC}"/>
    <cellStyle name="Normal 8 10" xfId="1213" xr:uid="{1B453101-5A59-4685-888A-4964F506A332}"/>
    <cellStyle name="Normal 8 10 2" xfId="4756" xr:uid="{CB8FEF35-9C51-4A49-A30E-846532F326DC}"/>
    <cellStyle name="Normal 8 10 3" xfId="4755" xr:uid="{65713AE0-946D-4071-858A-B7419CC2D4ED}"/>
    <cellStyle name="Normal 8 11" xfId="1214" xr:uid="{1CFC164E-2D81-47F4-B072-C73D31F18829}"/>
    <cellStyle name="Normal 8 11 2" xfId="4758" xr:uid="{CE43535E-AC0B-410F-A6A0-A16071BCED3F}"/>
    <cellStyle name="Normal 8 11 3" xfId="4759" xr:uid="{20E9D6C4-0E06-4981-9A96-766BEF276744}"/>
    <cellStyle name="Normal 8 11 4" xfId="4757" xr:uid="{2489773D-86EB-4DF5-9C41-4E1881FF5DF9}"/>
    <cellStyle name="Normal 8 12" xfId="1215" xr:uid="{1BF79D2F-C547-4A72-BEF9-072992D248DB}"/>
    <cellStyle name="Normal 8 13" xfId="4760" xr:uid="{6BA26911-5671-4B57-847F-3AFCFE69F1E8}"/>
    <cellStyle name="Normal 8 14" xfId="35209" xr:uid="{1793EE93-3D37-45E4-9884-78CAE66E10CC}"/>
    <cellStyle name="Normal 8 2" xfId="1216" xr:uid="{8A2E7F89-7581-44E3-B4E2-304F903360AA}"/>
    <cellStyle name="Normal 8 2 10" xfId="4761" xr:uid="{A923BAAE-7A89-470B-B815-9CD0584CAE2B}"/>
    <cellStyle name="Normal 8 2 2" xfId="1217" xr:uid="{060C895A-B0E2-4722-BC58-923D11B6B430}"/>
    <cellStyle name="Normal 8 2 3" xfId="1218" xr:uid="{FB3075A4-8CA1-4A97-8AE1-872E00E5BAC2}"/>
    <cellStyle name="Normal 8 2 4" xfId="1219" xr:uid="{B1FD446C-155F-404C-BEC7-9CFDF9CA9472}"/>
    <cellStyle name="Normal 8 2 5" xfId="1220" xr:uid="{10D859FE-8A20-46A4-A94F-EFAB5D137AC1}"/>
    <cellStyle name="Normal 8 2 6" xfId="1221" xr:uid="{59A60CAC-EF72-407D-858E-D404B40E8B9E}"/>
    <cellStyle name="Normal 8 2 7" xfId="1222" xr:uid="{42E6BFF3-7301-4689-B03B-337BB428D25B}"/>
    <cellStyle name="Normal 8 2 8" xfId="1223" xr:uid="{C254C5FE-C966-4E16-9595-28FC82BE43C1}"/>
    <cellStyle name="Normal 8 2 9" xfId="4762" xr:uid="{30E427FD-EB4F-4100-AC23-B62CFABB0B27}"/>
    <cellStyle name="Normal 8 3" xfId="1224" xr:uid="{697F06C1-CBD9-4D95-A6F0-7DA9E20C505B}"/>
    <cellStyle name="Normal 8 3 2" xfId="1225" xr:uid="{9A78C24F-D351-4F55-93FC-DFFF2B4C72CF}"/>
    <cellStyle name="Normal 8 3 3" xfId="1226" xr:uid="{DE74DFC4-F741-4E75-BF9D-25A991EB02FF}"/>
    <cellStyle name="Normal 8 3 4" xfId="1227" xr:uid="{912F73E2-2C83-4C6F-A042-1CCCA78E23EC}"/>
    <cellStyle name="Normal 8 3 5" xfId="1228" xr:uid="{32BFADB7-1AF6-4370-A278-9C06309CF2EA}"/>
    <cellStyle name="Normal 8 3 6" xfId="1229" xr:uid="{1BF97562-9395-4842-A04C-A3110D6BE8F5}"/>
    <cellStyle name="Normal 8 3 7" xfId="1230" xr:uid="{880AFE55-B3A5-4550-A95F-73E1A030EE4E}"/>
    <cellStyle name="Normal 8 3 8" xfId="1231" xr:uid="{32E12E5B-0D71-4F40-8DD1-F582DC42CFF4}"/>
    <cellStyle name="Normal 8 4" xfId="1232" xr:uid="{E1AD01F3-8B50-40A4-BD38-CF8CA2F0F9A8}"/>
    <cellStyle name="Normal 8 4 2" xfId="1233" xr:uid="{E0F52344-4C6F-468C-8B13-72CBFAA3F5AE}"/>
    <cellStyle name="Normal 8 4 3" xfId="1234" xr:uid="{39CD95D5-4965-4340-9A3B-F3025D4D8353}"/>
    <cellStyle name="Normal 8 4 4" xfId="1235" xr:uid="{DB89376F-382F-40EA-913B-CE00F3C5FD9A}"/>
    <cellStyle name="Normal 8 4 5" xfId="1236" xr:uid="{1E45FA5F-A9DE-4D11-AC4D-3686EDA839E8}"/>
    <cellStyle name="Normal 8 4 6" xfId="1237" xr:uid="{F3DD71E8-3519-42ED-8C81-A8E44051BE5E}"/>
    <cellStyle name="Normal 8 4 7" xfId="1238" xr:uid="{25451015-F6DF-45FE-91B0-11063043D295}"/>
    <cellStyle name="Normal 8 4 8" xfId="1239" xr:uid="{37D07D6D-2BD1-4E76-94A3-6F6331CBC649}"/>
    <cellStyle name="Normal 8 5" xfId="1240" xr:uid="{425423E7-7A36-44EF-88E6-563DD44CE9DD}"/>
    <cellStyle name="Normal 8 5 2" xfId="1241" xr:uid="{A70E1882-91B4-4A31-B8C1-D6A70D0D3151}"/>
    <cellStyle name="Normal 8 5 3" xfId="1242" xr:uid="{6E5D85F4-D18C-4B00-811C-F069961FEEC2}"/>
    <cellStyle name="Normal 8 5 4" xfId="1243" xr:uid="{F42C2970-5B62-4EFD-8161-93A88D32C5AB}"/>
    <cellStyle name="Normal 8 5 5" xfId="1244" xr:uid="{9786FD56-CB16-44B1-9252-4F0677C0E45C}"/>
    <cellStyle name="Normal 8 5 6" xfId="1245" xr:uid="{5D995ABF-1AEA-4EC9-BF71-BDBC1AF5465F}"/>
    <cellStyle name="Normal 8 5 7" xfId="1246" xr:uid="{C69EAE46-7959-4A45-9B10-2F934AD2C38D}"/>
    <cellStyle name="Normal 8 5 8" xfId="1247" xr:uid="{7C2BB381-CFE4-4C9A-A309-939017206910}"/>
    <cellStyle name="Normal 8 6" xfId="1248" xr:uid="{55125514-71D2-4057-82C9-0E3296CDFB86}"/>
    <cellStyle name="Normal 8 7" xfId="1249" xr:uid="{24E0A719-7474-42D5-A742-54E40B24D607}"/>
    <cellStyle name="Normal 8 8" xfId="1250" xr:uid="{AE8650A4-6347-46A5-8218-E0E392AFE2B3}"/>
    <cellStyle name="Normal 8 9" xfId="1251" xr:uid="{374E9673-B373-4C36-87F1-9664B5CC7937}"/>
    <cellStyle name="Normal 9" xfId="1252" xr:uid="{9CFF7DC4-0414-4F3A-B4FE-F882B9AFD960}"/>
    <cellStyle name="Normal 9 10" xfId="4764" xr:uid="{2E8264A0-B232-4C12-A5CE-355DFC34AD9F}"/>
    <cellStyle name="Normal 9 10 2" xfId="4765" xr:uid="{75FEE64A-0885-4217-8659-7F7578E83300}"/>
    <cellStyle name="Normal 9 10 2 2" xfId="4766" xr:uid="{311022DB-805A-472E-8334-4D7890AF8C6F}"/>
    <cellStyle name="Normal 9 11" xfId="4767" xr:uid="{98F2224A-7C2E-4497-A35F-FC2682F204A5}"/>
    <cellStyle name="Normal 9 12" xfId="4763" xr:uid="{42401C8A-DA8F-4F49-A8F7-B06D6562BA6B}"/>
    <cellStyle name="Normal 9 2" xfId="1253" xr:uid="{B04AB72E-0341-4B9E-B1B7-645748F4D02E}"/>
    <cellStyle name="Normal 9 2 2" xfId="4769" xr:uid="{DFE9B101-B943-485B-96A3-8B625AD16187}"/>
    <cellStyle name="Normal 9 2 2 2" xfId="4770" xr:uid="{4ECEBE4B-8F65-481D-A23B-B435EA76F7A1}"/>
    <cellStyle name="Normal 9 2 2 3" xfId="4771" xr:uid="{278E1CF0-E065-432F-B6D9-5D1AB72B15FB}"/>
    <cellStyle name="Normal 9 2 3" xfId="4772" xr:uid="{CACB5825-1348-4F8F-A67A-7EE66843CF25}"/>
    <cellStyle name="Normal 9 2 4" xfId="4773" xr:uid="{D06B547C-4815-47E7-AA04-3EF4191C1724}"/>
    <cellStyle name="Normal 9 2 5" xfId="4768" xr:uid="{480E96D5-6B17-4F2E-8C76-7C22FBE8FE67}"/>
    <cellStyle name="Normal 9 3" xfId="1254" xr:uid="{5B9794F1-AD16-4BE5-9CD4-9CFBCF648D5A}"/>
    <cellStyle name="Normal 9 3 2" xfId="4774" xr:uid="{B7CEEDA3-C90C-4AD3-89FB-79216E448F82}"/>
    <cellStyle name="Normal 9 3 3" xfId="4775" xr:uid="{672E6D20-C3DA-40E5-9935-1AFB0C522801}"/>
    <cellStyle name="Normal 9 4" xfId="1255" xr:uid="{609BADB8-3130-4697-B7F0-3F6FD2582119}"/>
    <cellStyle name="Normal 9 5" xfId="1256" xr:uid="{C9D553DD-B02D-4D81-9963-90E283EE4F7D}"/>
    <cellStyle name="Normal 9 6" xfId="1257" xr:uid="{E56B41C9-ADBF-443A-B1BB-5FACD79F3300}"/>
    <cellStyle name="Normal 9 7" xfId="1258" xr:uid="{226BA59B-27EF-4422-A963-2140C91E24A2}"/>
    <cellStyle name="Normal 9 8" xfId="1259" xr:uid="{BB2FBEC0-53D8-43EB-9094-D8AB6A9F63E8}"/>
    <cellStyle name="Normal 9 9" xfId="4776" xr:uid="{AFC47879-1128-42C0-B659-CD7D80BDFFBC}"/>
    <cellStyle name="Normal GHG Numbers (0.00)" xfId="4777" xr:uid="{7BF97A0B-110F-404C-91CF-8A520B395EE6}"/>
    <cellStyle name="Normal GHG Textfiels Bold" xfId="4778" xr:uid="{33C73160-3D3E-474E-982A-EF00C695FDC1}"/>
    <cellStyle name="Normal GHG whole table" xfId="4779" xr:uid="{723E8C90-9270-4EC4-B241-C12BB2E614D9}"/>
    <cellStyle name="Normal GHG-Shade" xfId="4780" xr:uid="{09A8CD93-7382-46D1-92D9-13CF16AA7CE5}"/>
    <cellStyle name="Normal_1990 and 1998 CIP - Prices Quantity and CO2(MH)" xfId="6" xr:uid="{8FBC3DAC-F5A2-4ED9-BA6D-C03C7D4A6D04}"/>
    <cellStyle name="Normal_2000balx" xfId="5" xr:uid="{1F8512E3-BD3F-419D-A121-82252DACCF6A}"/>
    <cellStyle name="Normale 2" xfId="1687" xr:uid="{8D866A14-E4C3-486A-BC75-108BEB922062}"/>
    <cellStyle name="Normale_B2020" xfId="1260" xr:uid="{B5763B81-4350-48B6-8E3B-81F8249EA0D5}"/>
    <cellStyle name="Note 10" xfId="4781" xr:uid="{106322C0-5FF7-4A98-9A1B-1C6EA468F1A9}"/>
    <cellStyle name="Note 10 2" xfId="4782" xr:uid="{96DB957E-D12B-4017-9B29-82166ADF286D}"/>
    <cellStyle name="Note 10 3" xfId="4783" xr:uid="{40443E12-3B35-4013-B00F-32C205314E44}"/>
    <cellStyle name="Note 10 3 2" xfId="4784" xr:uid="{CD541186-36EB-4EA0-B40A-758FDD5CE892}"/>
    <cellStyle name="Note 10 3_ELC_final" xfId="4785" xr:uid="{449F19EB-651E-4B8B-90D6-1F552C880B6A}"/>
    <cellStyle name="Note 10_ELC_final" xfId="4786" xr:uid="{56E11456-8CFB-4B55-A1EB-EE01E8B90B64}"/>
    <cellStyle name="Note 11" xfId="4787" xr:uid="{97DC1FE7-759C-4CA4-BD0F-75717E5DD81E}"/>
    <cellStyle name="Note 11 2" xfId="4788" xr:uid="{CC30F197-B00B-4B10-89F4-EA5A70B3D8EA}"/>
    <cellStyle name="Note 11_ELC_final" xfId="4789" xr:uid="{C7BD72AE-29F6-4CDC-89BC-20E152B2C7E9}"/>
    <cellStyle name="Note 12" xfId="4790" xr:uid="{D1B87660-5272-4408-89BC-888E02D56B6C}"/>
    <cellStyle name="Note 12 2" xfId="4791" xr:uid="{04BE8028-F29E-4FCE-B41C-79348B6F3E6D}"/>
    <cellStyle name="Note 12_ELC_final" xfId="4792" xr:uid="{0828AEF5-9320-4B9C-BC77-C0CDA0A04715}"/>
    <cellStyle name="Note 13" xfId="4793" xr:uid="{011D5F3F-AD94-4231-879B-FDA95E728B58}"/>
    <cellStyle name="Note 13 2" xfId="4794" xr:uid="{02B1D536-FDF9-4096-8818-C46169CD7861}"/>
    <cellStyle name="Note 13_ELC_final" xfId="4795" xr:uid="{17CA8F1A-36A0-47C4-9677-B04C9E049EB4}"/>
    <cellStyle name="Note 14" xfId="4796" xr:uid="{0DC2D1FF-A58F-41C0-817A-243F9CB9A716}"/>
    <cellStyle name="Note 14 2" xfId="4797" xr:uid="{B8D8F1CE-296B-45D2-B410-6992B5BA229D}"/>
    <cellStyle name="Note 14_ELC_final" xfId="4798" xr:uid="{5BC4DFF7-247D-4FD1-ADF9-F85159EAABC4}"/>
    <cellStyle name="Note 15" xfId="4799" xr:uid="{F8F03CE2-2129-467A-985B-1ED16FABC44F}"/>
    <cellStyle name="Note 15 2" xfId="4800" xr:uid="{E4F9E95E-1627-42CE-A097-A4C113BB8E30}"/>
    <cellStyle name="Note 15_ELC_final" xfId="4801" xr:uid="{1E5DA679-8AD7-4ACE-A370-6D692FD635C3}"/>
    <cellStyle name="Note 16" xfId="4802" xr:uid="{6706361A-CF15-4DA2-A61A-1BB0FE2BE864}"/>
    <cellStyle name="Note 16 2" xfId="4803" xr:uid="{71E043E9-30EB-4874-B4F9-3ADCA4D6C6A0}"/>
    <cellStyle name="Note 16_ELC_final" xfId="4804" xr:uid="{68EC177D-FC9C-49E1-9649-46459DD7197D}"/>
    <cellStyle name="Note 17" xfId="4805" xr:uid="{BC960B6C-6E08-4D63-900A-0BEE22199BAC}"/>
    <cellStyle name="Note 17 2" xfId="4806" xr:uid="{540D1CC8-74B3-4E32-A58A-C536E9739D16}"/>
    <cellStyle name="Note 17_ELC_final" xfId="4807" xr:uid="{8AB6F68B-A99B-486F-960F-11DD4C4D22EF}"/>
    <cellStyle name="Note 18" xfId="4808" xr:uid="{A150527D-8454-4F80-BA62-EEE251B13D0A}"/>
    <cellStyle name="Note 18 2" xfId="4809" xr:uid="{29E6DEF2-8652-4D7C-AD91-F63B1569C610}"/>
    <cellStyle name="Note 18_ELC_final" xfId="4810" xr:uid="{15849985-B189-4804-AC44-8C16506B59F1}"/>
    <cellStyle name="Note 19" xfId="4811" xr:uid="{73D4B5E7-F8F6-4444-B351-F221E176ED81}"/>
    <cellStyle name="Note 2" xfId="4812" xr:uid="{89A23D77-3625-4C3A-B459-27598EA929AF}"/>
    <cellStyle name="Note 2 10" xfId="1261" xr:uid="{438F34B0-3280-4D8B-B081-DFF8BC5CC607}"/>
    <cellStyle name="Note 2 11" xfId="1262" xr:uid="{4BA4A571-ABD8-46A2-976C-DB666BE1C0C4}"/>
    <cellStyle name="Note 2 12" xfId="1263" xr:uid="{62DAC5BE-0273-4FDF-A784-A63BEB67192B}"/>
    <cellStyle name="Note 2 13" xfId="1264" xr:uid="{CD9FA5B2-211E-4946-A19E-2E67A7200C95}"/>
    <cellStyle name="Note 2 14" xfId="1265" xr:uid="{E37CB45C-8735-4361-B112-72EF2DF374D4}"/>
    <cellStyle name="Note 2 15" xfId="1266" xr:uid="{9D834FA1-18A6-4EA5-A7C4-0A66BB2D63DD}"/>
    <cellStyle name="Note 2 16" xfId="4813" xr:uid="{8E99ADDA-3F61-4ED6-A6C1-B915BAD2467D}"/>
    <cellStyle name="Note 2 2" xfId="1267" xr:uid="{559CA17D-061E-4F8A-9175-8764AB7CA59F}"/>
    <cellStyle name="Note 2 2 2" xfId="4815" xr:uid="{A41F7B07-E3B7-4D58-B330-C7650A7C5D99}"/>
    <cellStyle name="Note 2 2 2 2" xfId="4816" xr:uid="{C86548C1-4B94-4A5D-8778-6D774EC66CAE}"/>
    <cellStyle name="Note 2 2 2 2 2" xfId="4817" xr:uid="{3B76EC5F-DF3E-4816-B50C-27BD972877ED}"/>
    <cellStyle name="Note 2 2 3" xfId="4814" xr:uid="{F0510907-5342-4214-8571-63375F655B0E}"/>
    <cellStyle name="Note 2 3" xfId="1268" xr:uid="{43552732-BD90-4753-B168-3672DBBA29EE}"/>
    <cellStyle name="Note 2 4" xfId="1269" xr:uid="{D170B6ED-165B-4DBB-99F0-CFF858E775AF}"/>
    <cellStyle name="Note 2 5" xfId="1270" xr:uid="{B9E12A24-03E6-4123-A895-0BC2290272B5}"/>
    <cellStyle name="Note 2 6" xfId="1271" xr:uid="{050CC30D-AC05-4732-818C-F1C7B35BDC8A}"/>
    <cellStyle name="Note 2 7" xfId="1272" xr:uid="{2B2066BA-2D33-4D7D-9438-3F4EAECCF2BE}"/>
    <cellStyle name="Note 2 8" xfId="1273" xr:uid="{A2D57667-1A8D-4936-802F-489D4D5EA6E6}"/>
    <cellStyle name="Note 2 9" xfId="1274" xr:uid="{230AC569-4FDC-4C06-850D-3F049E8CBD2E}"/>
    <cellStyle name="Note 2_PrimaryEnergyPrices_TIMES" xfId="4818" xr:uid="{818F3C35-42B3-449C-AF4A-4702E04C56E2}"/>
    <cellStyle name="Note 20" xfId="4819" xr:uid="{2F1883E2-E868-4A4B-A027-CC591449CFFB}"/>
    <cellStyle name="Note 21" xfId="4820" xr:uid="{4E72017A-9A09-4D25-A6B0-56A02D8E813E}"/>
    <cellStyle name="Note 22" xfId="4821" xr:uid="{E42AF31A-1570-43FD-88C0-BFA189274B80}"/>
    <cellStyle name="Note 23" xfId="4822" xr:uid="{F76C651D-BED5-4E11-9332-C489FC8AB6FD}"/>
    <cellStyle name="Note 24" xfId="4823" xr:uid="{C0E55F64-76FD-407C-BDBC-6EF9F63515D0}"/>
    <cellStyle name="Note 25" xfId="4824" xr:uid="{96752616-BA0B-4861-904E-1667B41765BC}"/>
    <cellStyle name="Note 26" xfId="4825" xr:uid="{0A6D1402-F1CB-45B3-90CB-629CE8427198}"/>
    <cellStyle name="Note 27" xfId="4826" xr:uid="{2FAB1E23-7FD8-43B1-8EB8-4BDDD569A4AE}"/>
    <cellStyle name="Note 28" xfId="4827" xr:uid="{A3957DFB-C77C-43D8-A31E-679B790CE8D2}"/>
    <cellStyle name="Note 29" xfId="4828" xr:uid="{9B4AC796-DECA-4394-AABE-80EC6C49DA71}"/>
    <cellStyle name="Note 3" xfId="1275" xr:uid="{4BB632E9-6F9B-49F1-82B7-361B6A1D3DFE}"/>
    <cellStyle name="Note 3 2" xfId="4830" xr:uid="{8E1BB468-9E46-48AC-9663-6CD9856EC187}"/>
    <cellStyle name="Note 3 2 2" xfId="4831" xr:uid="{73F9EF3B-66B3-48D8-9B88-242A37A88ACB}"/>
    <cellStyle name="Note 3 3" xfId="4832" xr:uid="{CEE08E18-E809-4C72-8543-34F8C72124AC}"/>
    <cellStyle name="Note 3 4" xfId="4833" xr:uid="{47E2C725-431F-4226-A5CC-4FBC2AE2CBF6}"/>
    <cellStyle name="Note 3 4 2" xfId="4834" xr:uid="{E2AB3DA1-33AB-4B87-BD6B-3344A0EC05C9}"/>
    <cellStyle name="Note 3 4 3" xfId="4835" xr:uid="{A89390B9-8DDF-4564-8D99-C19241F09D8B}"/>
    <cellStyle name="Note 3 5" xfId="4836" xr:uid="{8868106E-4A9B-49B3-B7E4-BB33FF7416C9}"/>
    <cellStyle name="Note 3 6" xfId="4837" xr:uid="{6270C47F-4626-43E1-9BE4-0C5E87E9523B}"/>
    <cellStyle name="Note 3 7" xfId="4838" xr:uid="{AA268850-4089-4568-A744-11CC3B05EA46}"/>
    <cellStyle name="Note 3 8" xfId="4829" xr:uid="{37F2C2DE-94E0-4810-B8BD-647EE5194903}"/>
    <cellStyle name="Note 3_PrimaryEnergyPrices_TIMES" xfId="4839" xr:uid="{051ECA8D-50C6-4F5C-B7EF-075330AEF5E8}"/>
    <cellStyle name="Note 30" xfId="4840" xr:uid="{5F16DB08-D99A-4ED5-878F-9A2C96F978DC}"/>
    <cellStyle name="Note 31" xfId="4841" xr:uid="{2714E981-CCBA-445C-8126-634D12D25584}"/>
    <cellStyle name="Note 32" xfId="4842" xr:uid="{F738C2F8-BE13-4F76-9EB4-A41278F05A6D}"/>
    <cellStyle name="Note 33" xfId="4843" xr:uid="{C47A4703-1C56-401E-9FB1-A0FB207549E9}"/>
    <cellStyle name="Note 34" xfId="4844" xr:uid="{A5CA4122-CA4E-4496-BE02-81B9062C644C}"/>
    <cellStyle name="Note 34 2" xfId="4845" xr:uid="{6B74B4F4-8CA5-4D83-98C1-477679591B67}"/>
    <cellStyle name="Note 35" xfId="4846" xr:uid="{161A8AB0-E5E4-48B2-803F-0EB223905A7A}"/>
    <cellStyle name="Note 35 2" xfId="4847" xr:uid="{F097E1F7-7528-4E6A-9B83-3DF2FE401364}"/>
    <cellStyle name="Note 36" xfId="4848" xr:uid="{E99DF0D5-E54E-4CF4-9765-523BEE469468}"/>
    <cellStyle name="Note 36 2" xfId="4849" xr:uid="{28264CC7-70CD-4A0B-B056-1B9D5E8116E5}"/>
    <cellStyle name="Note 37" xfId="4850" xr:uid="{BC9F3963-31D0-4263-9B29-FFF14FCFF07B}"/>
    <cellStyle name="Note 37 2" xfId="4851" xr:uid="{A9E39BDA-34BD-4DDC-A1D7-849A13BFD8C6}"/>
    <cellStyle name="Note 38" xfId="4852" xr:uid="{6EAB9312-81CC-4601-9AA7-3F60898087A0}"/>
    <cellStyle name="Note 38 2" xfId="4853" xr:uid="{566AAE10-B485-4F16-98CD-E2A4FC056008}"/>
    <cellStyle name="Note 39" xfId="4854" xr:uid="{A9CF7D9A-0BA6-42B5-8801-05344CEBC041}"/>
    <cellStyle name="Note 39 2" xfId="4855" xr:uid="{E22D4DB4-FCCC-41DD-A423-40C7D02EB133}"/>
    <cellStyle name="Note 4" xfId="1276" xr:uid="{1E48693A-830B-41C6-950B-B8DA7B8919CA}"/>
    <cellStyle name="Note 4 10" xfId="4857" xr:uid="{0946B8DC-04B2-4023-98E5-2EBD755FD677}"/>
    <cellStyle name="Note 4 11" xfId="4856" xr:uid="{34BB097F-8B6F-4F2B-9BC2-97F98DD977C8}"/>
    <cellStyle name="Note 4 2" xfId="4858" xr:uid="{6F1E2979-904D-4EFF-BE52-0F6A81D477D7}"/>
    <cellStyle name="Note 4 2 2" xfId="4859" xr:uid="{322A1552-0960-4C40-BA3F-7B040B47DBAD}"/>
    <cellStyle name="Note 4 3" xfId="4860" xr:uid="{7AD6BA9D-DAB7-4696-8A5D-F7AA92C22A60}"/>
    <cellStyle name="Note 4 3 2" xfId="4861" xr:uid="{5B7270B8-BED5-473D-891D-20DA4ABB1F68}"/>
    <cellStyle name="Note 4 3 2 2" xfId="4862" xr:uid="{EF561F71-8454-4DDF-B053-DA921677441F}"/>
    <cellStyle name="Note 4 3 3" xfId="4863" xr:uid="{D9808FF2-E102-4036-86FD-D15EFC00A70E}"/>
    <cellStyle name="Note 4 3_ELC_final" xfId="4864" xr:uid="{DBC1A52A-7C8C-4F95-B120-7E9EA739D994}"/>
    <cellStyle name="Note 4 4" xfId="4865" xr:uid="{62F2EC80-ED44-4A4F-B7B1-DBC7449CC471}"/>
    <cellStyle name="Note 4 4 2" xfId="4866" xr:uid="{E737ADC5-DC07-453D-99F0-3F32EE7A235E}"/>
    <cellStyle name="Note 4 5" xfId="4867" xr:uid="{9B156259-5F38-4E65-BEFA-5296DC47DC2B}"/>
    <cellStyle name="Note 4 6" xfId="4868" xr:uid="{D07E9FE1-6F88-45DF-8D4C-20F2F2843AC2}"/>
    <cellStyle name="Note 4 7" xfId="4869" xr:uid="{89AF92DA-CCF4-4D76-8DCD-006A50352361}"/>
    <cellStyle name="Note 4 8" xfId="4870" xr:uid="{2777B360-3D87-4506-8A32-0C2ECC7986DD}"/>
    <cellStyle name="Note 4 9" xfId="4871" xr:uid="{0FDB3EAB-6EC3-4458-9E7E-85FAFDF82A41}"/>
    <cellStyle name="Note 4_ELC_final" xfId="4872" xr:uid="{8FA7F988-0C65-4C7A-94AE-C791006310CD}"/>
    <cellStyle name="Note 40" xfId="4873" xr:uid="{A7E05D4E-3F57-40C9-B92D-321021620E95}"/>
    <cellStyle name="Note 40 2" xfId="4874" xr:uid="{9C5CEAD1-EDD8-4D0B-9CD9-D1E170203EEC}"/>
    <cellStyle name="Note 41" xfId="4875" xr:uid="{99C543A5-A6EE-419C-80FA-CCEFBB1B3A00}"/>
    <cellStyle name="Note 41 2" xfId="4876" xr:uid="{93737FA6-7CB9-4D66-A757-A4F12A26F40E}"/>
    <cellStyle name="Note 42" xfId="4877" xr:uid="{9ABD6D1A-879B-4093-B800-0ECA1D7BD4B1}"/>
    <cellStyle name="Note 42 2" xfId="4878" xr:uid="{8718567A-7975-4753-B2A0-7DFBE8F3577B}"/>
    <cellStyle name="Note 42 3" xfId="4879" xr:uid="{7155C221-FF51-4D35-832E-B7515F7B8F1D}"/>
    <cellStyle name="Note 43" xfId="4880" xr:uid="{D46BED3E-1529-4889-A427-1D1F8FB0926A}"/>
    <cellStyle name="Note 43 2" xfId="4881" xr:uid="{6A8CC104-4A86-48DD-80EC-2B63C6CEBAD4}"/>
    <cellStyle name="Note 44" xfId="4882" xr:uid="{8FB3B091-39CB-40F1-8737-B4C1276AA564}"/>
    <cellStyle name="Note 44 2" xfId="4883" xr:uid="{478D48B8-0066-411E-8315-8085ECA644A9}"/>
    <cellStyle name="Note 45" xfId="4884" xr:uid="{936EA3D0-9C13-4964-AFF0-9217FDAC53D3}"/>
    <cellStyle name="Note 46" xfId="4885" xr:uid="{488B23AE-B612-43DF-8000-D97B3AA50BE0}"/>
    <cellStyle name="Note 47" xfId="4886" xr:uid="{DF99758C-6CC6-4239-A20B-41D8CBEA993B}"/>
    <cellStyle name="Note 48" xfId="4887" xr:uid="{F0F6B237-26A3-48D8-B3A5-96AB4375D545}"/>
    <cellStyle name="Note 5" xfId="1277" xr:uid="{9BD76EF8-F81E-422F-B443-ED48FD5FA75C}"/>
    <cellStyle name="Note 5 10" xfId="4889" xr:uid="{37758464-6197-4BF4-A14E-79DAFC865D1F}"/>
    <cellStyle name="Note 5 11" xfId="4888" xr:uid="{2AEB3F04-DD9C-4C48-BC7E-F990DF6673FB}"/>
    <cellStyle name="Note 5 2" xfId="4890" xr:uid="{C0AE0510-B398-44C8-B46C-3B74AD547B81}"/>
    <cellStyle name="Note 5 2 2" xfId="4891" xr:uid="{0EDA7B5F-D365-4EE5-BEEC-633A244A62E5}"/>
    <cellStyle name="Note 5 3" xfId="4892" xr:uid="{D6469705-C57F-454D-B395-8EC68DBA9078}"/>
    <cellStyle name="Note 5 3 2" xfId="4893" xr:uid="{400BB15C-C0BB-4328-B0AB-7A16B0622254}"/>
    <cellStyle name="Note 5 3 2 2" xfId="4894" xr:uid="{8AED8C29-5006-43B5-BA3E-4903E45851F4}"/>
    <cellStyle name="Note 5 3 3" xfId="4895" xr:uid="{620EA640-5575-4AEB-8596-78CCA3D23583}"/>
    <cellStyle name="Note 5 3_ELC_final" xfId="4896" xr:uid="{1EF16087-68AD-47E5-93A6-B08CF3D11586}"/>
    <cellStyle name="Note 5 4" xfId="4897" xr:uid="{80883EA0-4C9F-4482-9901-7D7A4B51AAD1}"/>
    <cellStyle name="Note 5 4 2" xfId="4898" xr:uid="{38A8D837-015C-44C9-B2A2-84BE33E77AD9}"/>
    <cellStyle name="Note 5 5" xfId="4899" xr:uid="{DE350F00-7218-4755-9660-ED03EE912DC7}"/>
    <cellStyle name="Note 5 5 2" xfId="4900" xr:uid="{8D774E3F-C54F-4FC7-B382-7726B2478318}"/>
    <cellStyle name="Note 5 6" xfId="4901" xr:uid="{48262A61-C342-40B7-AB06-0C3736B2612C}"/>
    <cellStyle name="Note 5 7" xfId="4902" xr:uid="{7DD5E00D-1519-4C07-B9A1-EF9AB815C049}"/>
    <cellStyle name="Note 5 8" xfId="4903" xr:uid="{289D7F8F-044E-4C52-B5ED-413812A307D2}"/>
    <cellStyle name="Note 5 9" xfId="4904" xr:uid="{D266092C-9083-40C4-87C2-EA29D681BBD2}"/>
    <cellStyle name="Note 5_ELC_final" xfId="4905" xr:uid="{D5D34C70-9326-4BE4-BAFB-5F4698716BB8}"/>
    <cellStyle name="Note 6" xfId="1278" xr:uid="{C9E1EADA-8B11-43F3-8634-D874AB2BB618}"/>
    <cellStyle name="Note 6 2" xfId="4907" xr:uid="{453BB317-C478-4B5D-965E-91A03D93C8DC}"/>
    <cellStyle name="Note 6 2 2" xfId="4908" xr:uid="{EE837E08-D000-4248-84EA-4946361C146C}"/>
    <cellStyle name="Note 6 3" xfId="4909" xr:uid="{3C525C0C-4515-4A1F-A40E-2C692368C89C}"/>
    <cellStyle name="Note 6 3 2" xfId="4910" xr:uid="{C58B2CE3-CCD1-4759-A195-E7D79756B480}"/>
    <cellStyle name="Note 6 3 2 2" xfId="4911" xr:uid="{B7F1DDDA-8D6E-45CA-8D76-61E92340A582}"/>
    <cellStyle name="Note 6 3 3" xfId="4912" xr:uid="{64E8D416-2B8C-44F1-8536-637FFE3948EF}"/>
    <cellStyle name="Note 6 3_ELC_final" xfId="4913" xr:uid="{A6D692C5-52A0-461B-A24B-179AA641F280}"/>
    <cellStyle name="Note 6 4" xfId="4914" xr:uid="{8838AD7D-E74E-4DBD-B1E0-27F034AFFFE2}"/>
    <cellStyle name="Note 6 4 2" xfId="4915" xr:uid="{C84DC97C-5A4A-4024-A692-336F09B060AC}"/>
    <cellStyle name="Note 6 5" xfId="4916" xr:uid="{FA0B1AEF-7EE4-45C2-9988-814760008D25}"/>
    <cellStyle name="Note 6 6" xfId="4906" xr:uid="{1F5D06EA-9AF6-4DDC-9B5C-6B9C7D69E242}"/>
    <cellStyle name="Note 6_ELC_final" xfId="4917" xr:uid="{CC277B36-F072-4D1E-A251-D5FD87C1854D}"/>
    <cellStyle name="Note 7" xfId="1279" xr:uid="{D28C16E7-1CC4-4241-A631-42C08D475E0C}"/>
    <cellStyle name="Note 7 2" xfId="4919" xr:uid="{F0FFA75D-59E9-443B-9652-88A7B9CFE78C}"/>
    <cellStyle name="Note 7 2 2" xfId="4920" xr:uid="{871FC463-8BEC-4B40-AC59-FBB0D8A97BB2}"/>
    <cellStyle name="Note 7 3" xfId="4921" xr:uid="{4FC81F93-105C-409E-ABBD-138FA42981A3}"/>
    <cellStyle name="Note 7 3 2" xfId="4922" xr:uid="{514AE375-0E4D-4760-A9DF-623460FE6004}"/>
    <cellStyle name="Note 7 3 2 2" xfId="4923" xr:uid="{333A5E54-E89F-43D9-B522-BD337D0DC112}"/>
    <cellStyle name="Note 7 3 3" xfId="4924" xr:uid="{0A897F51-AA10-4A28-8CE7-D70EA0E83038}"/>
    <cellStyle name="Note 7 3_ELC_final" xfId="4925" xr:uid="{4E612CAC-0FF0-46F9-8D68-E00CB6B5829A}"/>
    <cellStyle name="Note 7 4" xfId="4926" xr:uid="{19CA0C3C-4DE2-4583-B8BF-039A5EA17270}"/>
    <cellStyle name="Note 7 4 2" xfId="4927" xr:uid="{0F6162C2-2FC8-47F9-B2B3-B016AE8D2687}"/>
    <cellStyle name="Note 7 5" xfId="4928" xr:uid="{3C1C27E7-F88C-433F-B3E0-F006C8AB00BC}"/>
    <cellStyle name="Note 7 6" xfId="4918" xr:uid="{39640B38-222E-4BBE-8136-8B0D779475F1}"/>
    <cellStyle name="Note 7_ELC_final" xfId="4929" xr:uid="{03F25127-6FED-4BAF-B654-E78D9A433144}"/>
    <cellStyle name="Note 8" xfId="1280" xr:uid="{AA1E2499-9A4C-4799-9A9E-3CAA98F0740D}"/>
    <cellStyle name="Note 8 2" xfId="4931" xr:uid="{A5AACED8-462B-4E18-935C-D6E231C3F8C3}"/>
    <cellStyle name="Note 8 2 2" xfId="4932" xr:uid="{4975FDCA-A3A8-4651-9CEE-B574D1093B02}"/>
    <cellStyle name="Note 8 3" xfId="4933" xr:uid="{BE63341F-10A6-4487-8714-894A8B617DA9}"/>
    <cellStyle name="Note 8 3 2" xfId="4934" xr:uid="{B48214ED-1A55-4EB7-A342-0447C62DD5A8}"/>
    <cellStyle name="Note 8 3 2 2" xfId="4935" xr:uid="{1A8CB069-67B9-4824-A2E1-7D4E925643FB}"/>
    <cellStyle name="Note 8 3 3" xfId="4936" xr:uid="{E6E9909D-8FAB-4BD1-A668-BDEDC62442CA}"/>
    <cellStyle name="Note 8 3_ELC_final" xfId="4937" xr:uid="{FD079406-8556-405F-8672-0827C955D3EA}"/>
    <cellStyle name="Note 8 4" xfId="4938" xr:uid="{F09CE8C6-FE8E-43B2-9BCD-8945FE2A1BE6}"/>
    <cellStyle name="Note 8 4 2" xfId="4939" xr:uid="{931A06D6-457F-404E-8D06-4EFCCAC754CB}"/>
    <cellStyle name="Note 8 5" xfId="4940" xr:uid="{2730419A-6EA8-42F2-8EA3-88A1D1D31EEF}"/>
    <cellStyle name="Note 8 6" xfId="4930" xr:uid="{6A2DAB71-51CE-4AAF-B35E-0033794EA736}"/>
    <cellStyle name="Note 8_ELC_final" xfId="4941" xr:uid="{783A8E83-DDA2-47B2-9DCC-D5F6A1274884}"/>
    <cellStyle name="Note 9" xfId="4942" xr:uid="{A5E36DC9-6477-4A0F-9FA3-72A272370736}"/>
    <cellStyle name="Note 9 2" xfId="4943" xr:uid="{6C5DB402-0A19-48DA-A08C-F254C35EB872}"/>
    <cellStyle name="Note 9 2 2" xfId="4944" xr:uid="{B1EBC74C-3816-4D72-BD5C-69A18F589DAC}"/>
    <cellStyle name="Note 9 3" xfId="4945" xr:uid="{51556FFC-4074-44BE-9FB8-217EAB8C948D}"/>
    <cellStyle name="Note 9 3 2" xfId="4946" xr:uid="{194CFDA0-9C94-4D99-805C-7FC6394BE596}"/>
    <cellStyle name="Note 9 3 2 2" xfId="4947" xr:uid="{B0013259-0FEF-4184-B5C6-D00CFA755D17}"/>
    <cellStyle name="Note 9 3 3" xfId="4948" xr:uid="{F05AC205-4C84-4081-9FA7-8410C05E4ACB}"/>
    <cellStyle name="Note 9 3_ELC_final" xfId="4949" xr:uid="{1BA8697D-EC79-41F1-985A-C9AEF0317230}"/>
    <cellStyle name="Note 9 4" xfId="4950" xr:uid="{F1371255-365E-4451-8BA3-2A17DF9E45CB}"/>
    <cellStyle name="Note 9 4 2" xfId="4951" xr:uid="{048E2F40-59AF-4ED0-9F7E-DEADD49AA520}"/>
    <cellStyle name="Note 9 5" xfId="4952" xr:uid="{9DCC39DC-7287-40C1-979E-7F927D3FFC58}"/>
    <cellStyle name="Note 9_ELC_final" xfId="4953" xr:uid="{4DDC55B3-FC49-41BC-8D90-1DEDFD7BD562}"/>
    <cellStyle name="Notiz" xfId="4954" xr:uid="{BDC00DC5-5371-4CFA-8477-7EA608708BC7}"/>
    <cellStyle name="Notiz 2" xfId="4955" xr:uid="{032B3037-E2F7-4DEC-871F-CE4C6977C7F8}"/>
    <cellStyle name="Notiz 3" xfId="4956" xr:uid="{21602FC8-C8E3-4907-BD31-6704CD006762}"/>
    <cellStyle name="Notiz 4" xfId="4957" xr:uid="{53797755-74BE-4DA2-87E7-B9F2EF9FEC61}"/>
    <cellStyle name="Notiz 5" xfId="4958" xr:uid="{662BB2DE-729C-46BA-8969-7AEA695F058D}"/>
    <cellStyle name="num_note" xfId="4959" xr:uid="{CB27A66B-781D-448F-838E-C623A86BB8AC}"/>
    <cellStyle name="Nuovo" xfId="4960" xr:uid="{A04D3101-0AAF-42A3-8622-104BE48FEE4C}"/>
    <cellStyle name="Nuovo 10" xfId="4961" xr:uid="{BE39F0ED-925F-4B3B-9498-1E164B93F433}"/>
    <cellStyle name="Nuovo 10 2" xfId="4962" xr:uid="{72F66A58-BCAD-431D-9756-645F0DB2AA27}"/>
    <cellStyle name="Nuovo 11" xfId="4963" xr:uid="{9BCB404C-8EF4-4592-B808-482D3A9556B1}"/>
    <cellStyle name="Nuovo 11 2" xfId="4964" xr:uid="{4F9DAA5C-E512-4CE0-8CE8-F920339DCBD0}"/>
    <cellStyle name="Nuovo 12" xfId="4965" xr:uid="{B11440B5-E1CE-49F0-8953-DEB339041D9C}"/>
    <cellStyle name="Nuovo 12 2" xfId="4966" xr:uid="{DBBE5738-F628-428F-9B25-2019E0333297}"/>
    <cellStyle name="Nuovo 13" xfId="4967" xr:uid="{44C6F886-B919-4638-9FC3-8F8B4C4EF470}"/>
    <cellStyle name="Nuovo 13 2" xfId="4968" xr:uid="{D0550F55-D2EB-4C18-9660-71525506F5EE}"/>
    <cellStyle name="Nuovo 14" xfId="4969" xr:uid="{234C847F-77A6-4802-98C4-010290F279FB}"/>
    <cellStyle name="Nuovo 14 2" xfId="4970" xr:uid="{CEE473F4-9143-49B9-8E12-3EA68D484D4C}"/>
    <cellStyle name="Nuovo 15" xfId="4971" xr:uid="{4A7DE56D-2692-4E44-ACA7-4150DCC03568}"/>
    <cellStyle name="Nuovo 15 2" xfId="4972" xr:uid="{B99B4FFA-DFEB-4AA5-9343-AA9F498E1915}"/>
    <cellStyle name="Nuovo 16" xfId="4973" xr:uid="{8D21646F-A313-4521-A63E-07C19BFFA71D}"/>
    <cellStyle name="Nuovo 16 2" xfId="4974" xr:uid="{D57F7B55-CAD0-4B9E-A386-3A683D016415}"/>
    <cellStyle name="Nuovo 17" xfId="4975" xr:uid="{8AAFED59-2CAC-4577-B0E8-F82EF7D2D66E}"/>
    <cellStyle name="Nuovo 17 2" xfId="4976" xr:uid="{F9551A26-3368-43DC-9CF4-802CDFA994CF}"/>
    <cellStyle name="Nuovo 18" xfId="4977" xr:uid="{0B5AA850-6455-43B2-9BFF-0870CEDC7719}"/>
    <cellStyle name="Nuovo 18 2" xfId="4978" xr:uid="{C53EB7CE-A072-4C9C-9A44-533221813D66}"/>
    <cellStyle name="Nuovo 19" xfId="4979" xr:uid="{7217140B-287D-4B20-AAB5-C90476F0E699}"/>
    <cellStyle name="Nuovo 19 2" xfId="4980" xr:uid="{D51658F3-16E0-4E01-8683-E2B35DEC3897}"/>
    <cellStyle name="Nuovo 2" xfId="4981" xr:uid="{62F26220-6C2E-4856-88F6-26F500FE02F5}"/>
    <cellStyle name="Nuovo 2 2" xfId="4982" xr:uid="{876E367C-DEBA-49ED-BD3C-C62DC1A942E5}"/>
    <cellStyle name="Nuovo 2 3" xfId="4983" xr:uid="{A3E2A312-2066-4E99-950A-90E23C6BDD9E}"/>
    <cellStyle name="Nuovo 2 4" xfId="4984" xr:uid="{F56014E3-F95E-4D7E-A705-1D7ACC58DA13}"/>
    <cellStyle name="Nuovo 2 5" xfId="4985" xr:uid="{8F27A090-5EF7-41ED-9E48-FEF80DE40249}"/>
    <cellStyle name="Nuovo 2 6" xfId="4986" xr:uid="{1E1994EB-B8B9-403B-A40D-8B6EE8398DA9}"/>
    <cellStyle name="Nuovo 20" xfId="4987" xr:uid="{1790CA64-838C-4010-B2FB-E57609B5B611}"/>
    <cellStyle name="Nuovo 20 2" xfId="4988" xr:uid="{A01271EE-03C7-4124-8DAE-13896A6A0FB1}"/>
    <cellStyle name="Nuovo 21" xfId="4989" xr:uid="{39EC1570-A964-40CF-8109-836C4F738F8F}"/>
    <cellStyle name="Nuovo 21 2" xfId="4990" xr:uid="{E8B81EAB-D366-4EFD-BE16-8B0E69B2B0DB}"/>
    <cellStyle name="Nuovo 22" xfId="4991" xr:uid="{C48EEA45-00C1-4253-BA9D-5F431420B22D}"/>
    <cellStyle name="Nuovo 22 2" xfId="4992" xr:uid="{8D1CBE11-4143-49D3-999A-458B8F237634}"/>
    <cellStyle name="Nuovo 23" xfId="4993" xr:uid="{4013EBEF-479D-4661-954F-6DCFE09DB2A0}"/>
    <cellStyle name="Nuovo 23 2" xfId="4994" xr:uid="{5F1524F6-AE9A-4C70-A53C-CF1CB9B24643}"/>
    <cellStyle name="Nuovo 24" xfId="4995" xr:uid="{9DC3967A-0A65-4CB2-BFC9-E47CE5B08DCA}"/>
    <cellStyle name="Nuovo 24 2" xfId="4996" xr:uid="{AAFACF9A-A28A-4B0A-BBCD-5681B351163D}"/>
    <cellStyle name="Nuovo 25" xfId="4997" xr:uid="{F7314863-61DD-4A75-B202-3541E9E8D5DA}"/>
    <cellStyle name="Nuovo 25 2" xfId="4998" xr:uid="{87239630-19EE-4DD5-8D92-0F97D4D8D3F6}"/>
    <cellStyle name="Nuovo 26" xfId="4999" xr:uid="{BB0D571A-AE31-4468-B561-AD56B1EDD68A}"/>
    <cellStyle name="Nuovo 26 2" xfId="5000" xr:uid="{CF70E137-8044-480B-B504-41FEDF15D17A}"/>
    <cellStyle name="Nuovo 27" xfId="5001" xr:uid="{0DA1255B-F9DA-4C78-835A-E5FD3AE08725}"/>
    <cellStyle name="Nuovo 27 2" xfId="5002" xr:uid="{4DDEA1B6-3C6F-435D-A43E-1B094CC0BF50}"/>
    <cellStyle name="Nuovo 28" xfId="5003" xr:uid="{28FA228A-0138-4DA5-81AF-78A46E78BB12}"/>
    <cellStyle name="Nuovo 28 2" xfId="5004" xr:uid="{E83E3971-13D4-4858-A702-884E2CC8222D}"/>
    <cellStyle name="Nuovo 29" xfId="5005" xr:uid="{23AACB42-E434-40CF-937A-E475923A84D6}"/>
    <cellStyle name="Nuovo 29 2" xfId="5006" xr:uid="{5342851A-6F44-4F17-BAC0-4FF657ED3D14}"/>
    <cellStyle name="Nuovo 3" xfId="5007" xr:uid="{3DD104BE-AF91-4D7E-A6FB-3DB50F97348F}"/>
    <cellStyle name="Nuovo 3 2" xfId="5008" xr:uid="{687B39EA-75BA-495C-BB31-7119E7F09AA2}"/>
    <cellStyle name="Nuovo 30" xfId="5009" xr:uid="{C63D67BB-2E05-4D06-B783-94E1B842D2D7}"/>
    <cellStyle name="Nuovo 30 2" xfId="5010" xr:uid="{199CDDCA-12D5-4B83-8306-0EC767E9F83F}"/>
    <cellStyle name="Nuovo 31" xfId="5011" xr:uid="{A7E1D6F0-1798-4B05-B58B-4F88E78A7FB0}"/>
    <cellStyle name="Nuovo 31 2" xfId="5012" xr:uid="{9B9779A9-A2C3-4A53-A2BB-3D29C38D8E4A}"/>
    <cellStyle name="Nuovo 32" xfId="5013" xr:uid="{1F1E405A-E206-4682-9356-D7F54ADCE99E}"/>
    <cellStyle name="Nuovo 32 2" xfId="5014" xr:uid="{DE46D7F4-8C89-4AE8-A842-AD698F93FF6C}"/>
    <cellStyle name="Nuovo 33" xfId="5015" xr:uid="{5EFA6FDF-1082-4A26-A96E-2929251E4B11}"/>
    <cellStyle name="Nuovo 33 2" xfId="5016" xr:uid="{34810E7D-8803-49E3-9768-ED7B86EC2375}"/>
    <cellStyle name="Nuovo 34" xfId="5017" xr:uid="{D7C882FB-AF3A-49C1-8E0E-794C4B4844D9}"/>
    <cellStyle name="Nuovo 34 2" xfId="5018" xr:uid="{3854C617-2497-4F96-A43D-9E2AA706747C}"/>
    <cellStyle name="Nuovo 35" xfId="5019" xr:uid="{E07F2148-CC9B-49AF-B973-391B664BE7FF}"/>
    <cellStyle name="Nuovo 35 2" xfId="5020" xr:uid="{14087685-204F-4126-8741-28B219495F21}"/>
    <cellStyle name="Nuovo 36" xfId="5021" xr:uid="{953CB430-3248-4FFF-AE79-0A24AFF5991F}"/>
    <cellStyle name="Nuovo 36 2" xfId="5022" xr:uid="{F9FFF3C0-AEBF-4F73-9E2E-F6481EADD1F6}"/>
    <cellStyle name="Nuovo 37" xfId="5023" xr:uid="{C7C7A73E-DB41-4C84-96D4-3617BFC50F4D}"/>
    <cellStyle name="Nuovo 37 2" xfId="5024" xr:uid="{D0A8AB26-9818-4087-89CE-7F094004A281}"/>
    <cellStyle name="Nuovo 38" xfId="5025" xr:uid="{D08195C9-9756-4996-A3CF-445A48184E69}"/>
    <cellStyle name="Nuovo 38 2" xfId="5026" xr:uid="{BE43ADA8-4A6D-42F9-B078-2CA3BE29D132}"/>
    <cellStyle name="Nuovo 38 2 2" xfId="5027" xr:uid="{E5471833-D90F-41E4-818A-2F62BC44DFA4}"/>
    <cellStyle name="Nuovo 38 2 3" xfId="5028" xr:uid="{2D594329-1E51-446C-8CFB-3674287F9F99}"/>
    <cellStyle name="Nuovo 38 3" xfId="5029" xr:uid="{C935DF72-9ACE-4669-B3E3-BEC6A84458B5}"/>
    <cellStyle name="Nuovo 38 3 2" xfId="5030" xr:uid="{CF2BA454-B71F-4D32-8E03-8491D065B3FC}"/>
    <cellStyle name="Nuovo 38 3 2 2" xfId="5031" xr:uid="{10A7D84E-B3D0-4BED-8AE0-A5547F4730E8}"/>
    <cellStyle name="Nuovo 38 3 3" xfId="5032" xr:uid="{2DC37981-50BB-4663-94F4-C2FEE531CF3E}"/>
    <cellStyle name="Nuovo 38 3 3 2" xfId="5033" xr:uid="{817325A5-B94C-4638-B123-4C450C8DDD80}"/>
    <cellStyle name="Nuovo 38 3 4" xfId="5034" xr:uid="{0BC1612E-135B-4BC0-84A5-0F70093B0682}"/>
    <cellStyle name="Nuovo 38 4" xfId="5035" xr:uid="{C570F7B3-D0F7-4D4B-9925-327CBABAFBEA}"/>
    <cellStyle name="Nuovo 38 4 2" xfId="5036" xr:uid="{CF8D111C-A123-44B4-A6B7-0E5418717005}"/>
    <cellStyle name="Nuovo 38 5" xfId="5037" xr:uid="{FD34E6DF-2C6A-48E0-8812-CBF8B98A97FC}"/>
    <cellStyle name="Nuovo 39" xfId="5038" xr:uid="{1D91F9A3-998D-46F8-B30B-E088CB97548A}"/>
    <cellStyle name="Nuovo 4" xfId="5039" xr:uid="{017FEAED-2760-4DBC-A34F-02B322E35BFA}"/>
    <cellStyle name="Nuovo 4 2" xfId="5040" xr:uid="{172CEC1E-5A45-4DFD-9E58-DE59C1D7E897}"/>
    <cellStyle name="Nuovo 4 3" xfId="5041" xr:uid="{253AF531-B307-454D-AA1B-CAC334A843C6}"/>
    <cellStyle name="Nuovo 40" xfId="5042" xr:uid="{9CA9B160-1B1B-4E2B-8CBC-F0B2B05A7F92}"/>
    <cellStyle name="Nuovo 5" xfId="5043" xr:uid="{60B61BC5-BB3E-42E6-A800-6A672BB1E425}"/>
    <cellStyle name="Nuovo 5 2" xfId="5044" xr:uid="{069EB582-6C93-46BF-BCD6-B35C319C1FE5}"/>
    <cellStyle name="Nuovo 6" xfId="5045" xr:uid="{B808E43E-36B5-4B47-BBEA-A6DA3B3DE3C6}"/>
    <cellStyle name="Nuovo 6 2" xfId="5046" xr:uid="{D9410CF6-F1D7-48A9-BEE9-6B96B5596C99}"/>
    <cellStyle name="Nuovo 7" xfId="5047" xr:uid="{140E2A40-9CB5-4D17-AF5A-99C462528E62}"/>
    <cellStyle name="Nuovo 7 2" xfId="5048" xr:uid="{731B6C62-80B7-48F7-9E33-DD36182C7EBB}"/>
    <cellStyle name="Nuovo 8" xfId="5049" xr:uid="{032E8B6B-E3FB-4CBB-B324-8926DF89E2AC}"/>
    <cellStyle name="Nuovo 8 2" xfId="5050" xr:uid="{A3B4F297-E13B-4B91-A769-083603BEA77D}"/>
    <cellStyle name="Nuovo 9" xfId="5051" xr:uid="{D1173B90-7E94-4E51-B375-760FAED4FFA7}"/>
    <cellStyle name="Nuovo 9 2" xfId="5052" xr:uid="{1B5BB01C-2E57-4456-9E8D-9F07B1380ED8}"/>
    <cellStyle name="Output 10" xfId="5053" xr:uid="{448DB51E-16A7-465C-81E3-FF5A97397168}"/>
    <cellStyle name="Output 10 2" xfId="5054" xr:uid="{CFA93AA5-728B-4F39-BBFC-0340887A8596}"/>
    <cellStyle name="Output 11" xfId="5055" xr:uid="{D20C6A32-037D-452A-8F9E-FC9D9D3C20BD}"/>
    <cellStyle name="Output 11 2" xfId="5056" xr:uid="{7D8F7C71-5F0B-499F-863B-1C55543DB037}"/>
    <cellStyle name="Output 12" xfId="5057" xr:uid="{0474F569-FA91-4722-B08C-79E86417258A}"/>
    <cellStyle name="Output 12 2" xfId="5058" xr:uid="{5B3F7223-A116-416D-BC50-E1969AC26D25}"/>
    <cellStyle name="Output 13" xfId="5059" xr:uid="{AAD58ACD-93EF-43F2-88EB-AE99CB4B3C99}"/>
    <cellStyle name="Output 13 2" xfId="5060" xr:uid="{A5BEC02F-189B-4CEA-86A1-42D9B8A3F998}"/>
    <cellStyle name="Output 14" xfId="5061" xr:uid="{8FDF0045-10A7-46B1-9964-94A8FB0447C7}"/>
    <cellStyle name="Output 14 2" xfId="5062" xr:uid="{4B6F451D-38E3-4B23-836E-753CC83C901D}"/>
    <cellStyle name="Output 15" xfId="5063" xr:uid="{D6B95990-EBC3-446A-89D0-C6178AE038C6}"/>
    <cellStyle name="Output 15 2" xfId="5064" xr:uid="{27612E4D-F5D1-402B-A095-8FCA48E97FC8}"/>
    <cellStyle name="Output 16" xfId="5065" xr:uid="{9CDC21DE-2062-4878-9856-45049E86C987}"/>
    <cellStyle name="Output 16 2" xfId="5066" xr:uid="{648BC28D-FF2C-4EF8-B2B7-53D66C93C18A}"/>
    <cellStyle name="Output 17" xfId="5067" xr:uid="{B8A53832-9F89-44AC-BEE2-CC799EF604A8}"/>
    <cellStyle name="Output 17 2" xfId="5068" xr:uid="{CE6B0100-2DF0-4AFD-A2F0-734A754C654D}"/>
    <cellStyle name="Output 18" xfId="5069" xr:uid="{976827EA-D5D6-47B9-A01D-954D3D7A9287}"/>
    <cellStyle name="Output 18 2" xfId="5070" xr:uid="{F035E799-D149-4832-A192-F47A24B027D9}"/>
    <cellStyle name="Output 19" xfId="5071" xr:uid="{31529CED-6B23-423E-85E3-4165AE64B42E}"/>
    <cellStyle name="Output 19 2" xfId="5072" xr:uid="{D3ED1391-01F8-4CC7-AB38-5300FD5F7863}"/>
    <cellStyle name="Output 2" xfId="27" xr:uid="{2B5DE265-3B83-401D-876C-6C8E172861C1}"/>
    <cellStyle name="Output 2 10" xfId="1281" xr:uid="{394AD313-7E97-4893-AB46-696ED2D55E17}"/>
    <cellStyle name="Output 2 10 2" xfId="5075" xr:uid="{95F5F642-8E6A-4001-9B42-33B4FF0178E0}"/>
    <cellStyle name="Output 2 10 3" xfId="5074" xr:uid="{1434C8C8-6318-4181-9CD9-84E7B7B5DE8C}"/>
    <cellStyle name="Output 2 11" xfId="5076" xr:uid="{462C96F4-0229-41BC-BBA0-D28CE9896AC0}"/>
    <cellStyle name="Output 2 11 2" xfId="5077" xr:uid="{2B92341A-786A-4D0C-AD6E-106A772B2BD3}"/>
    <cellStyle name="Output 2 12" xfId="5078" xr:uid="{DEC9CE0D-E86F-488B-9F40-2D7C2EEA1A71}"/>
    <cellStyle name="Output 2 13" xfId="5073" xr:uid="{FCA96D81-441F-4BEE-A613-BB13BA16D5F1}"/>
    <cellStyle name="Output 2 2" xfId="1282" xr:uid="{4BD609AD-7E62-4392-8FBD-2C78B0CD797C}"/>
    <cellStyle name="Output 2 2 2" xfId="5080" xr:uid="{71250179-C5A6-4240-9C1A-DC2E74917A0B}"/>
    <cellStyle name="Output 2 2 3" xfId="5079" xr:uid="{FC5265B2-057C-4203-83CF-DBB3FCB3D401}"/>
    <cellStyle name="Output 2 3" xfId="1283" xr:uid="{A531B899-803F-4692-B1E7-5427149603B0}"/>
    <cellStyle name="Output 2 3 2" xfId="5082" xr:uid="{99E357D2-C047-4F0D-ABF5-195BBC490DC8}"/>
    <cellStyle name="Output 2 3 3" xfId="5081" xr:uid="{918AC6AB-663C-45FC-BD18-5C69F3AE13CC}"/>
    <cellStyle name="Output 2 4" xfId="1284" xr:uid="{944A69FB-A891-4887-9366-48C7E472C630}"/>
    <cellStyle name="Output 2 4 2" xfId="5084" xr:uid="{E6F80A6F-9753-4037-A164-D88520217CB7}"/>
    <cellStyle name="Output 2 4 3" xfId="5083" xr:uid="{F88CFF57-14A0-4D62-8DD3-20D04061F64F}"/>
    <cellStyle name="Output 2 5" xfId="1285" xr:uid="{366CDC88-1406-4BD1-BBB6-8F92A50F964B}"/>
    <cellStyle name="Output 2 5 2" xfId="5086" xr:uid="{798D75F1-FE15-424E-8031-5ED02F00C05B}"/>
    <cellStyle name="Output 2 5 3" xfId="5085" xr:uid="{1D6358C5-6242-44CC-9701-BA12A738FB44}"/>
    <cellStyle name="Output 2 6" xfId="1286" xr:uid="{6755EF10-3526-4DA6-9460-A90992493928}"/>
    <cellStyle name="Output 2 6 2" xfId="5088" xr:uid="{96F5737F-AAAA-423D-A18B-C3B7A06983CA}"/>
    <cellStyle name="Output 2 6 3" xfId="5087" xr:uid="{EE611396-1AE6-4B74-A666-000D27C3E58E}"/>
    <cellStyle name="Output 2 7" xfId="1287" xr:uid="{5121B949-97F6-469D-95E2-F3D12C6C8956}"/>
    <cellStyle name="Output 2 7 2" xfId="5090" xr:uid="{96A48832-ACAE-44EF-B592-8C00DB872C87}"/>
    <cellStyle name="Output 2 7 3" xfId="5089" xr:uid="{8FC02F4B-7C28-44B8-B637-0DB6BE0273FC}"/>
    <cellStyle name="Output 2 8" xfId="1288" xr:uid="{19F85988-5F75-4FCA-8EE0-E9B3F7B00674}"/>
    <cellStyle name="Output 2 8 2" xfId="5092" xr:uid="{49BDD4F1-52AD-4CA1-A9B8-76F87CD378E0}"/>
    <cellStyle name="Output 2 8 3" xfId="5091" xr:uid="{67E67663-BBC8-483A-A503-371009DD55C0}"/>
    <cellStyle name="Output 2 9" xfId="1289" xr:uid="{D982D063-26B9-4A4E-B861-F1C72FA98A88}"/>
    <cellStyle name="Output 2 9 2" xfId="5094" xr:uid="{B58C6805-FB4C-4746-A328-4F3AF58263A3}"/>
    <cellStyle name="Output 2 9 3" xfId="5093" xr:uid="{361739EB-F17A-4691-8FD3-1155DB7EF5A2}"/>
    <cellStyle name="Output 20" xfId="5095" xr:uid="{6C91C57A-CD64-4375-8E5E-58437BE41CFF}"/>
    <cellStyle name="Output 20 2" xfId="5096" xr:uid="{A577B1E0-A33C-4E81-A118-FCB99D4ADA1B}"/>
    <cellStyle name="Output 21" xfId="5097" xr:uid="{82666AB7-80A4-4F8E-BDDB-458997960882}"/>
    <cellStyle name="Output 21 2" xfId="5098" xr:uid="{46E0F560-8D49-48DC-8069-0820EAED1DA5}"/>
    <cellStyle name="Output 22" xfId="5099" xr:uid="{586D398D-5C14-4819-92D5-6E9EDD35D795}"/>
    <cellStyle name="Output 22 2" xfId="5100" xr:uid="{B4A6C48D-1CB7-4DFB-9B31-A93A02EBB3EB}"/>
    <cellStyle name="Output 23" xfId="5101" xr:uid="{DECB98D7-C675-4E7A-A593-1942A691D58F}"/>
    <cellStyle name="Output 23 2" xfId="5102" xr:uid="{83C7EB4C-D338-4224-BBB6-AECB3037F850}"/>
    <cellStyle name="Output 24" xfId="5103" xr:uid="{1D585AF7-0B26-48D9-98B8-548923010518}"/>
    <cellStyle name="Output 24 2" xfId="5104" xr:uid="{7CD8E09E-9711-4F60-887A-6CABE2F74CC4}"/>
    <cellStyle name="Output 25" xfId="5105" xr:uid="{1C53AE58-5228-46DE-8319-90D2288B41AD}"/>
    <cellStyle name="Output 25 2" xfId="5106" xr:uid="{112183A6-07A5-44C8-91BF-B60CD0359D51}"/>
    <cellStyle name="Output 26" xfId="5107" xr:uid="{6BC16E8B-92BD-45D8-B0F1-8D97B488BFE7}"/>
    <cellStyle name="Output 26 2" xfId="5108" xr:uid="{01925FDC-9CE8-441F-9F00-C8914AB29AA7}"/>
    <cellStyle name="Output 27" xfId="5109" xr:uid="{C128CFF5-F2C7-4770-9E6B-45CFAB6A9E95}"/>
    <cellStyle name="Output 27 2" xfId="5110" xr:uid="{103FE61B-6005-4179-82EA-26FE3FAD5279}"/>
    <cellStyle name="Output 28" xfId="5111" xr:uid="{6B890E29-2F69-4773-98B3-C3A69F6C59ED}"/>
    <cellStyle name="Output 28 2" xfId="5112" xr:uid="{58D52553-A4A5-49F8-A817-0BCD556487DB}"/>
    <cellStyle name="Output 29" xfId="5113" xr:uid="{234E6DD4-684D-46FA-82B3-6DCDADEB60C8}"/>
    <cellStyle name="Output 29 2" xfId="5114" xr:uid="{87B05C94-AA3B-47DA-AB6E-BBEF5BAB75AD}"/>
    <cellStyle name="Output 3" xfId="1290" xr:uid="{E3D4494C-36B2-4E02-B3AC-82E11508382C}"/>
    <cellStyle name="Output 3 2" xfId="5116" xr:uid="{55D6FD22-55B1-46B4-8C8C-957FD438EB06}"/>
    <cellStyle name="Output 3 2 2" xfId="5117" xr:uid="{C7A5CB2C-E01A-41A0-9384-8A74B46811A6}"/>
    <cellStyle name="Output 3 2 2 2" xfId="5118" xr:uid="{40C7BB33-3EE6-4386-B5B7-E5DF89828806}"/>
    <cellStyle name="Output 3 2 3" xfId="5119" xr:uid="{AED9199D-9D32-4167-9AE4-15926B964670}"/>
    <cellStyle name="Output 3 3" xfId="5120" xr:uid="{BB27FF11-CA71-4491-8783-BE645204406E}"/>
    <cellStyle name="Output 3 4" xfId="5121" xr:uid="{4EF0137D-5AF9-40AF-B53F-28E829881D0A}"/>
    <cellStyle name="Output 3 5" xfId="5115" xr:uid="{2ABE75DD-E723-4635-8D6E-44AFA0C1F932}"/>
    <cellStyle name="Output 30" xfId="5122" xr:uid="{F23F4195-31F8-4E2A-812D-F90C6F4E6066}"/>
    <cellStyle name="Output 30 2" xfId="5123" xr:uid="{8EAB8907-981E-4FDD-9C30-1B455ABD8844}"/>
    <cellStyle name="Output 31" xfId="5124" xr:uid="{F32D788E-24B8-4967-BDE4-8462C8E7C15B}"/>
    <cellStyle name="Output 31 2" xfId="5125" xr:uid="{48EA91A3-F8A6-446E-A878-E1835F55A1E0}"/>
    <cellStyle name="Output 32" xfId="5126" xr:uid="{75EDD2FD-CF65-4FC7-945C-9B35F3EC3392}"/>
    <cellStyle name="Output 32 2" xfId="5127" xr:uid="{77CB48D9-6A09-4277-874A-54BCC30B42B3}"/>
    <cellStyle name="Output 33" xfId="5128" xr:uid="{DA84DD6F-3F78-46AD-BFA1-47541FFF6496}"/>
    <cellStyle name="Output 33 2" xfId="5129" xr:uid="{6687B6CF-A51E-47BA-A175-00B2EEAD114A}"/>
    <cellStyle name="Output 34" xfId="5130" xr:uid="{F27EB73F-A3A4-43D3-A682-128D4A665333}"/>
    <cellStyle name="Output 34 2" xfId="5131" xr:uid="{F85370C4-1AF6-4B7D-96F2-A929F18FA7D0}"/>
    <cellStyle name="Output 35" xfId="5132" xr:uid="{DF4EE559-A8D8-4D74-9475-B5A5BDEE17CD}"/>
    <cellStyle name="Output 35 2" xfId="5133" xr:uid="{52ECC1F2-AA3F-4068-8CC3-E31341E83D0A}"/>
    <cellStyle name="Output 36" xfId="5134" xr:uid="{8BF850FF-6C52-49E8-9EA9-8673CC3A93A7}"/>
    <cellStyle name="Output 36 2" xfId="5135" xr:uid="{27B787AE-2944-4D6A-8F46-D09C5C15D578}"/>
    <cellStyle name="Output 37" xfId="5136" xr:uid="{D5AB34BC-4557-4B8D-BC97-2C59F9D9CD96}"/>
    <cellStyle name="Output 37 2" xfId="5137" xr:uid="{12D9D623-F34E-48DB-8899-D3BA75784D37}"/>
    <cellStyle name="Output 38" xfId="5138" xr:uid="{2D58DDFA-8769-40D4-B0C2-223BACA2AF05}"/>
    <cellStyle name="Output 38 2" xfId="5139" xr:uid="{990E5550-7E83-4C96-A58A-F0EECA2B902F}"/>
    <cellStyle name="Output 39" xfId="5140" xr:uid="{3CBFDC56-E732-4605-9C97-165591DD9FD2}"/>
    <cellStyle name="Output 39 2" xfId="5141" xr:uid="{3797ED43-3BA1-4A5A-AFE4-1F235BBEB62F}"/>
    <cellStyle name="Output 4" xfId="5142" xr:uid="{6B8B4912-85B9-464A-AD51-693B771E2608}"/>
    <cellStyle name="Output 4 2" xfId="5143" xr:uid="{EA247069-CCF6-4E8A-9C30-003B1371BCF6}"/>
    <cellStyle name="Output 4 2 2" xfId="5144" xr:uid="{164E47F1-8E4D-45C2-B782-E4E50D8CDE24}"/>
    <cellStyle name="Output 4 3" xfId="5145" xr:uid="{B7FB1A31-91D1-4FC1-B2D6-B6261E31CD2F}"/>
    <cellStyle name="Output 40" xfId="5146" xr:uid="{7AD45067-57D1-4FDD-8DF1-6024A4FD34DD}"/>
    <cellStyle name="Output 40 2" xfId="5147" xr:uid="{A4A1F598-C16E-4E59-A4D0-E77FD60F366C}"/>
    <cellStyle name="Output 41" xfId="5148" xr:uid="{192E0319-EE47-43D6-B477-399C5C4BE101}"/>
    <cellStyle name="Output 41 2" xfId="5149" xr:uid="{4A93A18F-6346-4454-ACC0-CF40D8D7055E}"/>
    <cellStyle name="Output 42" xfId="5150" xr:uid="{94DB70ED-87AC-4BB4-B865-6F27FC3983A3}"/>
    <cellStyle name="Output 42 2" xfId="5151" xr:uid="{417EF76E-0765-4D48-858A-2DC92624058C}"/>
    <cellStyle name="Output 43" xfId="5152" xr:uid="{1D71B5A4-4372-4572-9F0E-0BC698B86EAE}"/>
    <cellStyle name="Output 43 2" xfId="5153" xr:uid="{8E6A7945-7D01-4AB1-A1E9-A571E5947464}"/>
    <cellStyle name="Output 44" xfId="5154" xr:uid="{13FA620F-F129-4715-9115-7E9A84BCE4F2}"/>
    <cellStyle name="Output 5" xfId="5155" xr:uid="{4154B52D-81A6-4989-95DB-BF431C74EC7C}"/>
    <cellStyle name="Output 5 2" xfId="5156" xr:uid="{B956B45F-9F9E-4CFE-9FEE-DFA1877A9DF5}"/>
    <cellStyle name="Output 5 2 2" xfId="5157" xr:uid="{7A289480-CE5B-4A59-AB95-F159EB1B93D7}"/>
    <cellStyle name="Output 5 3" xfId="5158" xr:uid="{92B83091-280F-4C8F-94E0-7DBFF6C8F864}"/>
    <cellStyle name="Output 6" xfId="5159" xr:uid="{47FD8D74-5654-4631-AD9E-B85F748BF0AC}"/>
    <cellStyle name="Output 6 2" xfId="5160" xr:uid="{82F5A403-ED7F-4D8D-80D4-62971ECC596C}"/>
    <cellStyle name="Output 6 2 2" xfId="5161" xr:uid="{FEAB7315-62E3-4BC0-A91B-8CD455238B9F}"/>
    <cellStyle name="Output 6 3" xfId="5162" xr:uid="{12C2E9C8-000E-4E70-9D6A-8C03F21800F7}"/>
    <cellStyle name="Output 7" xfId="5163" xr:uid="{EC5B4EBB-FF6A-438C-9277-2EAD31AB264B}"/>
    <cellStyle name="Output 7 2" xfId="5164" xr:uid="{DAEEDEC2-C09A-4602-BD0D-7A0DFC8E5913}"/>
    <cellStyle name="Output 8" xfId="5165" xr:uid="{24C8142E-91C7-4D9D-B615-F3C16FA5A97D}"/>
    <cellStyle name="Output 8 2" xfId="5166" xr:uid="{11155B44-CD6F-4476-9AF9-F05E460CBED6}"/>
    <cellStyle name="Output 9" xfId="5167" xr:uid="{B8C2300F-45DF-4BE1-B6FA-966A763326E2}"/>
    <cellStyle name="Output 9 2" xfId="5168" xr:uid="{79647167-41ED-4C59-8BB9-E2927664B5BB}"/>
    <cellStyle name="Pattern" xfId="5169" xr:uid="{01A3BF6A-6B97-40E8-84DC-6DED5CD7430F}"/>
    <cellStyle name="Pattern 2" xfId="5170" xr:uid="{9BDB9C98-564B-4786-A0C1-4FC49A3D5A2D}"/>
    <cellStyle name="Percent" xfId="2" builtinId="5"/>
    <cellStyle name="Percent 10" xfId="1291" xr:uid="{6979CA56-5424-41CD-A6D3-8625D7B0C4D1}"/>
    <cellStyle name="Percent 10 10" xfId="5172" xr:uid="{19CEEE07-6B56-4D99-B324-9D28507B17A0}"/>
    <cellStyle name="Percent 10 10 2" xfId="5173" xr:uid="{2D30A918-E91D-4ECA-BC43-C520FE9C23B7}"/>
    <cellStyle name="Percent 10 11" xfId="5174" xr:uid="{AEADD933-7471-4EA1-AA7C-7491BBD74DDB}"/>
    <cellStyle name="Percent 10 11 2" xfId="5175" xr:uid="{DF7EF4C5-B46A-462C-9489-D1D0A0942A51}"/>
    <cellStyle name="Percent 10 12" xfId="5176" xr:uid="{DC7CFE88-2818-443E-8EDE-EC6E933EB78C}"/>
    <cellStyle name="Percent 10 12 2" xfId="5177" xr:uid="{702D9716-2D46-440C-A5DA-BD93A45D5201}"/>
    <cellStyle name="Percent 10 13" xfId="5178" xr:uid="{FC47BE2B-FF34-47B5-81A0-3BF7AD51AEE5}"/>
    <cellStyle name="Percent 10 13 2" xfId="5179" xr:uid="{44D58C05-A1D3-49D6-AB69-F66D9F53DC58}"/>
    <cellStyle name="Percent 10 14" xfId="5180" xr:uid="{C41C2A26-056F-4FA2-8831-44599F6C0D0D}"/>
    <cellStyle name="Percent 10 14 2" xfId="5181" xr:uid="{DC1F31BF-FE78-452B-89D9-A12A5EA37207}"/>
    <cellStyle name="Percent 10 15" xfId="5182" xr:uid="{0732D83C-A62A-4B35-9021-517BD1EC4B9C}"/>
    <cellStyle name="Percent 10 15 2" xfId="5183" xr:uid="{461CEB59-E653-4E50-9289-7B7537C9ED35}"/>
    <cellStyle name="Percent 10 16" xfId="5184" xr:uid="{246C7019-A872-4FD3-815F-B53A382BAF67}"/>
    <cellStyle name="Percent 10 16 2" xfId="5185" xr:uid="{7B8DF1BB-1E26-4B0D-967C-407811FF82FB}"/>
    <cellStyle name="Percent 10 17" xfId="5186" xr:uid="{846160D4-7AC0-47EB-B772-DC77EA4F468C}"/>
    <cellStyle name="Percent 10 17 2" xfId="5187" xr:uid="{8CA579B3-E5B4-4AF7-A300-896045459B39}"/>
    <cellStyle name="Percent 10 18" xfId="5188" xr:uid="{9519586C-9CC7-4C72-A1D3-90E8D1AB6F13}"/>
    <cellStyle name="Percent 10 18 2" xfId="5189" xr:uid="{0AA60C33-A19A-48EF-AA17-78008141E6C5}"/>
    <cellStyle name="Percent 10 19" xfId="5190" xr:uid="{D8140A02-0478-463B-A1E6-686741E5C307}"/>
    <cellStyle name="Percent 10 19 2" xfId="5191" xr:uid="{5C7B396A-AC2A-44BA-BBC6-55B2B9E09FE8}"/>
    <cellStyle name="Percent 10 2" xfId="1292" xr:uid="{7CFD883B-E808-426C-B7D7-50C08C263BC2}"/>
    <cellStyle name="Percent 10 2 2" xfId="5193" xr:uid="{359A7769-D09E-4489-9EC6-9EFBD61FCB40}"/>
    <cellStyle name="Percent 10 2 2 2" xfId="5194" xr:uid="{FCCA5D5F-62E3-486C-B8AC-A2AA91EA9601}"/>
    <cellStyle name="Percent 10 2 3" xfId="5195" xr:uid="{05F977E2-DD7A-4CCB-AA86-1834C29CE8A9}"/>
    <cellStyle name="Percent 10 2 4" xfId="5192" xr:uid="{42B86406-B121-4F81-8D61-40EFBAE5EAC1}"/>
    <cellStyle name="Percent 10 20" xfId="5196" xr:uid="{2F7C8342-38BF-4708-B2B2-0430D5BB70AA}"/>
    <cellStyle name="Percent 10 20 2" xfId="5197" xr:uid="{C1D5B762-2358-49D7-BAD4-D95F20F07672}"/>
    <cellStyle name="Percent 10 21" xfId="5198" xr:uid="{5B720F5A-E075-4E9B-AE4A-D3656C2A4476}"/>
    <cellStyle name="Percent 10 22" xfId="5171" xr:uid="{275E4F27-9262-46AD-BB93-6388E031FC25}"/>
    <cellStyle name="Percent 10 3" xfId="1293" xr:uid="{164B601B-382B-48B8-9863-8AA5FB03E509}"/>
    <cellStyle name="Percent 10 3 2" xfId="5200" xr:uid="{8E52FEE2-A315-4C2C-AFE9-1407ADC3E320}"/>
    <cellStyle name="Percent 10 3 2 2" xfId="5201" xr:uid="{79FCF9FB-4FF2-403A-902D-5DC742875641}"/>
    <cellStyle name="Percent 10 3 3" xfId="5202" xr:uid="{37F1627F-B8EB-4721-BCB5-294E54EEF932}"/>
    <cellStyle name="Percent 10 3 4" xfId="5199" xr:uid="{E5F6DF89-17A9-4687-B026-CEF03E71D1DF}"/>
    <cellStyle name="Percent 10 4" xfId="1294" xr:uid="{58441FCE-CE64-497B-B34E-2236CD786D4A}"/>
    <cellStyle name="Percent 10 4 2" xfId="5204" xr:uid="{9A349D9C-D979-4E73-B518-DFF512C0DD48}"/>
    <cellStyle name="Percent 10 4 2 2" xfId="5205" xr:uid="{2552986B-49FB-4278-839F-9C873587757A}"/>
    <cellStyle name="Percent 10 4 3" xfId="5206" xr:uid="{7EACA436-EDC2-46A7-B10B-93686EB610B4}"/>
    <cellStyle name="Percent 10 4 4" xfId="5203" xr:uid="{E053F115-1336-4243-92EE-BCBF84C77C72}"/>
    <cellStyle name="Percent 10 5" xfId="1295" xr:uid="{B4B9EB15-6F68-4BEE-856D-A7CD35F82832}"/>
    <cellStyle name="Percent 10 5 2" xfId="5208" xr:uid="{02C7982F-B905-4975-AF86-09FF27434ABB}"/>
    <cellStyle name="Percent 10 5 2 2" xfId="5209" xr:uid="{6F6C623A-4FA2-4975-B717-F5560D5C2D10}"/>
    <cellStyle name="Percent 10 5 3" xfId="5210" xr:uid="{57243381-FC02-4046-892C-081DB2D8C9E2}"/>
    <cellStyle name="Percent 10 5 4" xfId="5207" xr:uid="{019F22CC-5409-42B5-9ABB-AA4B3D148066}"/>
    <cellStyle name="Percent 10 6" xfId="1296" xr:uid="{24E76B94-621D-4D44-930E-F11DB1563570}"/>
    <cellStyle name="Percent 10 6 2" xfId="5212" xr:uid="{DC715B3F-8B0E-4CF4-A334-292BF3C36D13}"/>
    <cellStyle name="Percent 10 6 2 2" xfId="5213" xr:uid="{72496029-859E-4964-926F-7ADD3585F7AE}"/>
    <cellStyle name="Percent 10 6 3" xfId="5214" xr:uid="{D1915883-26E4-4116-B732-BF7768251516}"/>
    <cellStyle name="Percent 10 6 4" xfId="5211" xr:uid="{A25CCE7C-65CB-45BB-9F32-4A9A139B51C9}"/>
    <cellStyle name="Percent 10 7" xfId="1297" xr:uid="{3218B953-4379-4A14-A069-3F420E22AEED}"/>
    <cellStyle name="Percent 10 7 2" xfId="5216" xr:uid="{E9C9D135-DA9D-475A-9887-95C4E1C0F54D}"/>
    <cellStyle name="Percent 10 7 2 2" xfId="5217" xr:uid="{A04C8196-F2A5-446E-8052-56BA4FE0FB6D}"/>
    <cellStyle name="Percent 10 7 3" xfId="5218" xr:uid="{96C94560-43A8-49AB-8AC4-E260CF148C26}"/>
    <cellStyle name="Percent 10 7 3 2" xfId="5219" xr:uid="{6FA717D1-9EEC-47DA-A475-2FF49B2257EB}"/>
    <cellStyle name="Percent 10 7 4" xfId="5220" xr:uid="{849E7962-7FCE-4A75-9FB7-2FEE8621F7F8}"/>
    <cellStyle name="Percent 10 7 4 2" xfId="5221" xr:uid="{1EE60840-4A6A-4FFD-BE07-D2BC20041806}"/>
    <cellStyle name="Percent 10 7 5" xfId="5222" xr:uid="{C7398FE4-968C-40BC-8BD8-BCA393A0BC08}"/>
    <cellStyle name="Percent 10 7 6" xfId="5215" xr:uid="{48A8546D-70BE-4825-A587-0FB15794E053}"/>
    <cellStyle name="Percent 10 8" xfId="1298" xr:uid="{B9F46A87-296A-44B1-9E7F-B74610302181}"/>
    <cellStyle name="Percent 10 8 2" xfId="5224" xr:uid="{D8F0236C-9870-4711-B6A9-828FEF9D2820}"/>
    <cellStyle name="Percent 10 8 2 2" xfId="5225" xr:uid="{D2CF0D83-ABF0-4179-A917-A95985B8349F}"/>
    <cellStyle name="Percent 10 8 3" xfId="5226" xr:uid="{97F4853F-38C1-4930-A100-4FEFBFCFE822}"/>
    <cellStyle name="Percent 10 8 4" xfId="5223" xr:uid="{35913F0A-9161-47F8-B1B5-7490C3AE5092}"/>
    <cellStyle name="Percent 10 9" xfId="5227" xr:uid="{93861787-A309-44BA-9B87-B24B551268A3}"/>
    <cellStyle name="Percent 10 9 2" xfId="5228" xr:uid="{5A863F07-2147-436A-B94C-A0F3EBFC1209}"/>
    <cellStyle name="Percent 11" xfId="1299" xr:uid="{D1BD254C-865D-41CB-A3E3-CEE138EEDC26}"/>
    <cellStyle name="Percent 11 10" xfId="5230" xr:uid="{4249E2C0-F722-408F-8F02-DE852CB3D398}"/>
    <cellStyle name="Percent 11 10 2" xfId="5231" xr:uid="{1FE0F118-D524-400F-904C-B4504F69BDAE}"/>
    <cellStyle name="Percent 11 11" xfId="5232" xr:uid="{0C15801F-65F8-4E4F-971E-F77A270B704F}"/>
    <cellStyle name="Percent 11 12" xfId="5229" xr:uid="{2FE6AA50-3AFC-44E4-9DB2-910006BCF068}"/>
    <cellStyle name="Percent 11 2" xfId="1300" xr:uid="{A6C2C16D-2254-4824-A696-1E16119AA488}"/>
    <cellStyle name="Percent 11 2 2" xfId="5234" xr:uid="{294C1A13-DFF7-46B6-BFB9-ABBFC3A8E458}"/>
    <cellStyle name="Percent 11 2 2 2" xfId="5235" xr:uid="{6B383537-4D97-452B-A8E2-3C0CFD8D4682}"/>
    <cellStyle name="Percent 11 2 3" xfId="5236" xr:uid="{2C7373DC-407F-45B9-AA7D-D791FA265E95}"/>
    <cellStyle name="Percent 11 2 4" xfId="5233" xr:uid="{6B90826C-1C46-4753-8427-3D9A9239E139}"/>
    <cellStyle name="Percent 11 3" xfId="1301" xr:uid="{B56DD927-E06A-49B2-85B2-5C8B78975E10}"/>
    <cellStyle name="Percent 11 3 2" xfId="5238" xr:uid="{D2C9EF74-B941-4FEE-9219-4CB95E606DA5}"/>
    <cellStyle name="Percent 11 3 2 2" xfId="5239" xr:uid="{16A554D5-58EA-420C-8A90-7DD42A7B28E2}"/>
    <cellStyle name="Percent 11 3 3" xfId="5240" xr:uid="{EF1712D1-62E5-47BD-B67C-8A0AF93FB0E0}"/>
    <cellStyle name="Percent 11 3 4" xfId="5237" xr:uid="{9D1EB9FC-B8C3-4E95-B84B-0221792222D2}"/>
    <cellStyle name="Percent 11 4" xfId="1302" xr:uid="{4DEFBFB3-6200-4FE3-AE93-DC8805CA7E45}"/>
    <cellStyle name="Percent 11 4 2" xfId="5242" xr:uid="{26C3FD2B-68CC-4CD7-BEED-73A0BDDA9701}"/>
    <cellStyle name="Percent 11 4 2 2" xfId="5243" xr:uid="{096B2E2E-550D-4B5F-A21D-F020B7F3CD3E}"/>
    <cellStyle name="Percent 11 4 3" xfId="5244" xr:uid="{0829F912-B19E-46B9-A9DF-DBA2D358C39A}"/>
    <cellStyle name="Percent 11 4 4" xfId="5241" xr:uid="{207C8FC6-65B8-450F-8740-5AC84F8F2C4B}"/>
    <cellStyle name="Percent 11 5" xfId="1303" xr:uid="{64A03B0A-CF11-4364-8F4A-29E875BDE729}"/>
    <cellStyle name="Percent 11 5 2" xfId="5246" xr:uid="{35C1EB94-A4E4-4771-A423-A643D4DD9120}"/>
    <cellStyle name="Percent 11 5 2 2" xfId="5247" xr:uid="{8F1D29DD-D950-4A94-A8ED-04D6718A54BE}"/>
    <cellStyle name="Percent 11 5 3" xfId="5248" xr:uid="{A63F0428-5C0A-4D75-8AC4-F874ECAF248B}"/>
    <cellStyle name="Percent 11 5 4" xfId="5245" xr:uid="{D1DFFEF2-065C-4736-8C9A-2E5301FCA9A4}"/>
    <cellStyle name="Percent 11 6" xfId="1304" xr:uid="{84DA3F36-D7E1-42B6-BFA1-AE162EBB51FE}"/>
    <cellStyle name="Percent 11 6 2" xfId="5250" xr:uid="{CEC3F3D1-42FC-4E09-9EF0-D04E688F98B8}"/>
    <cellStyle name="Percent 11 6 2 2" xfId="5251" xr:uid="{07A47E78-2FB3-4D20-A1D5-ED325E5E6F56}"/>
    <cellStyle name="Percent 11 6 3" xfId="5252" xr:uid="{779FDD13-67C3-4B0F-B776-F6A7D6BC4BB3}"/>
    <cellStyle name="Percent 11 6 4" xfId="5249" xr:uid="{9B6903BC-2077-4B4C-8CF1-BA72870BFD73}"/>
    <cellStyle name="Percent 11 7" xfId="1305" xr:uid="{D9AA882B-C01B-43B2-9A01-20560271358F}"/>
    <cellStyle name="Percent 11 7 2" xfId="5254" xr:uid="{C3BA88D9-2CF4-4F43-ABAC-B5BFD587CA79}"/>
    <cellStyle name="Percent 11 7 2 2" xfId="5255" xr:uid="{BEF060E7-216D-4555-AF60-CFE0E31999E9}"/>
    <cellStyle name="Percent 11 7 3" xfId="5256" xr:uid="{A70A35A2-45EA-4B26-80B5-D3D53C1221B5}"/>
    <cellStyle name="Percent 11 7 3 2" xfId="5257" xr:uid="{C10BD8AB-E471-4FF1-8DD7-05349BD6BD81}"/>
    <cellStyle name="Percent 11 7 4" xfId="5258" xr:uid="{4CDDDF5B-B76D-4B13-A6DD-E16D024EC978}"/>
    <cellStyle name="Percent 11 7 4 2" xfId="5259" xr:uid="{0FDE84DD-A124-41E2-AC91-C09F2BF41139}"/>
    <cellStyle name="Percent 11 7 5" xfId="5260" xr:uid="{8DE1E141-77C2-4EB7-AB3F-4F98300D076E}"/>
    <cellStyle name="Percent 11 7 6" xfId="5253" xr:uid="{86B248AA-8B96-41B6-95FD-449DB311C836}"/>
    <cellStyle name="Percent 11 8" xfId="1306" xr:uid="{A50A10C9-9DD1-468C-8419-FDAD3039C92A}"/>
    <cellStyle name="Percent 11 8 2" xfId="5262" xr:uid="{C9EC34A7-AE7E-4E90-A59F-49CA9309EF5A}"/>
    <cellStyle name="Percent 11 8 2 2" xfId="5263" xr:uid="{17597265-101F-46D1-8800-57C1CA1F247F}"/>
    <cellStyle name="Percent 11 8 3" xfId="5264" xr:uid="{E30DF4C2-68ED-4F1F-B8C6-D8497170C086}"/>
    <cellStyle name="Percent 11 8 4" xfId="5261" xr:uid="{EC5FF77C-067A-4BDD-850B-64D9C2236E17}"/>
    <cellStyle name="Percent 11 9" xfId="5265" xr:uid="{04D91005-82F6-4EA7-B765-DBE3FFC2F749}"/>
    <cellStyle name="Percent 11 9 2" xfId="5266" xr:uid="{C1DF77D2-A9E0-4A8A-8ECE-22BE056C0A17}"/>
    <cellStyle name="Percent 12" xfId="1307" xr:uid="{EF51279D-0BE5-4D41-9115-15A55867240D}"/>
    <cellStyle name="Percent 12 10" xfId="5268" xr:uid="{317731B3-2D22-4FE7-8FB2-A572F48A6A5B}"/>
    <cellStyle name="Percent 12 10 2" xfId="5269" xr:uid="{1B38C833-C328-4F98-8E94-A8D8202CE8E9}"/>
    <cellStyle name="Percent 12 11" xfId="5270" xr:uid="{4950A321-8DFD-4563-B569-63AD1A5AF79F}"/>
    <cellStyle name="Percent 12 12" xfId="5267" xr:uid="{4E440D27-3DA3-40BF-A795-D0BAE0E0B945}"/>
    <cellStyle name="Percent 12 2" xfId="1308" xr:uid="{E8A50243-566D-4F26-A265-48440F30E1BC}"/>
    <cellStyle name="Percent 12 2 2" xfId="5272" xr:uid="{15735BDA-14FF-46A1-92B2-04E4A54717BB}"/>
    <cellStyle name="Percent 12 2 2 2" xfId="5273" xr:uid="{ECB51401-5006-4FDD-BE43-85B3B67BC851}"/>
    <cellStyle name="Percent 12 2 3" xfId="5274" xr:uid="{011705F5-87B2-4839-861D-68E4498EE608}"/>
    <cellStyle name="Percent 12 2 4" xfId="5271" xr:uid="{BE8A6B31-7244-4266-A809-C422CE03814A}"/>
    <cellStyle name="Percent 12 3" xfId="1309" xr:uid="{27507FD7-DBFB-4CDB-8DD5-EE506F9FCF77}"/>
    <cellStyle name="Percent 12 3 2" xfId="5276" xr:uid="{0CB55283-4BD2-4AC8-BF09-03D8C2A6D528}"/>
    <cellStyle name="Percent 12 3 2 2" xfId="5277" xr:uid="{9A830C91-E579-4A30-A801-DCD94D68529C}"/>
    <cellStyle name="Percent 12 3 3" xfId="5278" xr:uid="{88F7A284-A5D1-4142-8727-C33112F9C111}"/>
    <cellStyle name="Percent 12 3 4" xfId="5275" xr:uid="{F989CCD9-6E14-47C6-882E-37E841DEDF68}"/>
    <cellStyle name="Percent 12 4" xfId="1310" xr:uid="{CCCBD8EB-2F76-4AD7-8ABF-77A803E2AD0D}"/>
    <cellStyle name="Percent 12 4 2" xfId="5280" xr:uid="{0831F228-90E7-4D0A-AACE-820989E55943}"/>
    <cellStyle name="Percent 12 4 2 2" xfId="5281" xr:uid="{E025BD05-F015-4021-B3D0-5ADB63730B3A}"/>
    <cellStyle name="Percent 12 4 3" xfId="5282" xr:uid="{98766114-67E3-42C3-82DA-D4B223F93A99}"/>
    <cellStyle name="Percent 12 4 4" xfId="5279" xr:uid="{80926D48-D8A3-4201-9162-B77C1B96E031}"/>
    <cellStyle name="Percent 12 5" xfId="1311" xr:uid="{1536C546-BF09-4EDA-B79F-31EFD8D65E3D}"/>
    <cellStyle name="Percent 12 5 2" xfId="5284" xr:uid="{A7B1B7AB-B175-4B76-B119-A84BD8219F50}"/>
    <cellStyle name="Percent 12 5 2 2" xfId="5285" xr:uid="{3D65C54C-C103-4029-9FA8-42C4F86B36FE}"/>
    <cellStyle name="Percent 12 5 3" xfId="5286" xr:uid="{CBB3F550-A4C9-40AB-AE99-2B3800D9F64E}"/>
    <cellStyle name="Percent 12 5 4" xfId="5283" xr:uid="{D21EAD14-F14F-4BE6-97C3-C030DC2EB007}"/>
    <cellStyle name="Percent 12 6" xfId="1312" xr:uid="{35F2B4AA-4BC9-4A36-9C8E-979E489810B8}"/>
    <cellStyle name="Percent 12 6 2" xfId="5288" xr:uid="{7D90D91D-4332-430D-919D-EA858651BEFE}"/>
    <cellStyle name="Percent 12 6 2 2" xfId="5289" xr:uid="{48C15204-A0E8-41A4-AB7F-A30912A7F056}"/>
    <cellStyle name="Percent 12 6 3" xfId="5290" xr:uid="{0AEF4F02-72C4-42F7-AF9B-24D7BAFB9A3C}"/>
    <cellStyle name="Percent 12 6 4" xfId="5287" xr:uid="{73352821-D323-482C-B612-6686C0664141}"/>
    <cellStyle name="Percent 12 7" xfId="1313" xr:uid="{3820C3CC-31DE-46A2-BF1D-CA09B3825963}"/>
    <cellStyle name="Percent 12 7 2" xfId="5292" xr:uid="{156B4289-3725-4219-AA2A-A4B6F651D57E}"/>
    <cellStyle name="Percent 12 7 2 2" xfId="5293" xr:uid="{F0DCADB9-AA22-4F04-9649-E12BD7EFB501}"/>
    <cellStyle name="Percent 12 7 3" xfId="5294" xr:uid="{F4800D60-665B-49A0-A40D-0408EF53307C}"/>
    <cellStyle name="Percent 12 7 3 2" xfId="5295" xr:uid="{D88874E3-C536-4559-BFE1-8459989E1554}"/>
    <cellStyle name="Percent 12 7 4" xfId="5296" xr:uid="{A8BDE7F7-C885-47A1-AB0B-7B1F8A4AE5DB}"/>
    <cellStyle name="Percent 12 7 4 2" xfId="5297" xr:uid="{6CAC1B1C-1D10-4899-83AF-C6D6D7D4E56A}"/>
    <cellStyle name="Percent 12 7 5" xfId="5298" xr:uid="{46E8E515-3328-42CD-A9E1-8905E879E622}"/>
    <cellStyle name="Percent 12 7 6" xfId="5291" xr:uid="{E7C1030E-4ABE-4583-8471-CEFD9C9CC99F}"/>
    <cellStyle name="Percent 12 8" xfId="1314" xr:uid="{B9D85AAB-E740-4260-BEB8-FFDB0484A603}"/>
    <cellStyle name="Percent 12 8 2" xfId="5300" xr:uid="{B3EF975B-E17D-4951-8ABC-E30ECED41C84}"/>
    <cellStyle name="Percent 12 8 2 2" xfId="5301" xr:uid="{9B1C2AC6-22B7-46B1-B349-9431105600A1}"/>
    <cellStyle name="Percent 12 8 3" xfId="5302" xr:uid="{78B1E7C7-ADA5-435E-9CA7-36239B397C74}"/>
    <cellStyle name="Percent 12 8 4" xfId="5299" xr:uid="{E3D93705-2C4B-4CF6-9190-774CF335BB31}"/>
    <cellStyle name="Percent 12 9" xfId="5303" xr:uid="{BCAF5323-40AA-4234-86C2-A16D72F07CEE}"/>
    <cellStyle name="Percent 12 9 2" xfId="5304" xr:uid="{C91E7370-1665-4D04-94DC-DA139119F998}"/>
    <cellStyle name="Percent 13" xfId="1315" xr:uid="{628D50C3-A624-4AE1-BFCA-9B4DC433813C}"/>
    <cellStyle name="Percent 13 10" xfId="5306" xr:uid="{7C48B373-FC29-414E-BAE5-D3A373FB1FF0}"/>
    <cellStyle name="Percent 13 10 2" xfId="5307" xr:uid="{3D8B5572-1ABF-4B59-9512-6612166A4DA7}"/>
    <cellStyle name="Percent 13 11" xfId="5308" xr:uid="{A703F104-5A22-4938-9B47-635962227115}"/>
    <cellStyle name="Percent 13 12" xfId="5305" xr:uid="{49A237F4-73BF-471E-8117-70AFBB5A9E7D}"/>
    <cellStyle name="Percent 13 2" xfId="1316" xr:uid="{FF879336-C0B5-4E06-AC6E-B56C6B44296F}"/>
    <cellStyle name="Percent 13 2 2" xfId="5310" xr:uid="{07BF5339-3896-48E9-9124-25C828E8CF05}"/>
    <cellStyle name="Percent 13 2 2 2" xfId="5311" xr:uid="{E93E9B46-30A5-48EB-9A27-6388F9BFCEDF}"/>
    <cellStyle name="Percent 13 2 2 3" xfId="5312" xr:uid="{5C566EBC-A06D-4445-9BDB-9C76BAA5E4BD}"/>
    <cellStyle name="Percent 13 2 3" xfId="5313" xr:uid="{0CA990FF-3042-4CE7-9BC4-AB987980DE03}"/>
    <cellStyle name="Percent 13 2 4" xfId="5314" xr:uid="{DA46A50E-02CE-4064-9212-E078AC9349F9}"/>
    <cellStyle name="Percent 13 2 5" xfId="5309" xr:uid="{66746A3C-AFDE-4397-BC70-84A29967ECF8}"/>
    <cellStyle name="Percent 13 3" xfId="1317" xr:uid="{A7D75532-7644-49CE-AE87-87F0DC06D88B}"/>
    <cellStyle name="Percent 13 3 2" xfId="5316" xr:uid="{04E0F5B8-3488-4831-B023-2BB5A7827E80}"/>
    <cellStyle name="Percent 13 3 2 2" xfId="5317" xr:uid="{B8769DC3-C878-4DC6-9129-86579301BB18}"/>
    <cellStyle name="Percent 13 3 2 3" xfId="5318" xr:uid="{645CE059-01BB-41DF-9A3E-57C76A15ADCC}"/>
    <cellStyle name="Percent 13 3 3" xfId="5319" xr:uid="{79554C74-D070-4849-8EA0-012C64A43C7B}"/>
    <cellStyle name="Percent 13 3 4" xfId="5320" xr:uid="{C48DD491-C932-4B96-AE3F-548F6B4004F4}"/>
    <cellStyle name="Percent 13 3 5" xfId="5315" xr:uid="{382762A3-2F8A-426F-87C8-D60C9BF20E41}"/>
    <cellStyle name="Percent 13 4" xfId="1318" xr:uid="{8A953414-E5FE-4B7C-B13B-E0B9E122A5B2}"/>
    <cellStyle name="Percent 13 4 2" xfId="5322" xr:uid="{456C7D8F-F3E9-49DE-93CB-2D487F653EDD}"/>
    <cellStyle name="Percent 13 4 2 2" xfId="5323" xr:uid="{3EFD9F80-64B0-437A-B67D-2BFFDA693684}"/>
    <cellStyle name="Percent 13 4 2 3" xfId="5324" xr:uid="{2F628D66-1FE2-4D02-990F-1F1A36FF89C3}"/>
    <cellStyle name="Percent 13 4 3" xfId="5325" xr:uid="{CB35E098-ADD5-4675-B130-A4FCB8764A05}"/>
    <cellStyle name="Percent 13 4 4" xfId="5326" xr:uid="{8F36CC23-2194-4F7B-9195-16DDBADFA196}"/>
    <cellStyle name="Percent 13 4 5" xfId="5321" xr:uid="{B20B007C-43E2-416C-A745-55C9299BB580}"/>
    <cellStyle name="Percent 13 5" xfId="1319" xr:uid="{24F1317F-3382-4F98-9DA0-3D7FC769172F}"/>
    <cellStyle name="Percent 13 5 2" xfId="5328" xr:uid="{988F4151-FC89-47E1-85A4-6BD91CAB386A}"/>
    <cellStyle name="Percent 13 5 2 2" xfId="5329" xr:uid="{3D8865EC-E010-49C3-8910-E3E7CE6B38E1}"/>
    <cellStyle name="Percent 13 5 2 3" xfId="5330" xr:uid="{7CDACDA5-3EDD-4EF5-BD45-B66F7FE05B32}"/>
    <cellStyle name="Percent 13 5 3" xfId="5331" xr:uid="{A8E9EA23-6287-48FC-BDC2-5673164381C2}"/>
    <cellStyle name="Percent 13 5 4" xfId="5332" xr:uid="{6538FD76-5AC0-4EA1-90E6-76E157384478}"/>
    <cellStyle name="Percent 13 5 5" xfId="5327" xr:uid="{F8039165-1D69-4C5D-BDFB-84AC84F6AA78}"/>
    <cellStyle name="Percent 13 6" xfId="1320" xr:uid="{BA2C772D-9E45-46D1-BD88-78FC8D9A2E71}"/>
    <cellStyle name="Percent 13 6 2" xfId="5334" xr:uid="{F1055EF3-A69E-4183-872F-2387199FAF69}"/>
    <cellStyle name="Percent 13 6 2 2" xfId="5335" xr:uid="{62D5C816-08FB-4697-9218-08A66DC3C4FE}"/>
    <cellStyle name="Percent 13 6 2 3" xfId="5336" xr:uid="{D8B6D308-A311-48C2-8FFE-BF7F44804D63}"/>
    <cellStyle name="Percent 13 6 3" xfId="5337" xr:uid="{C85650D9-21AD-48AC-AAE3-1910EEE0A7F5}"/>
    <cellStyle name="Percent 13 6 4" xfId="5338" xr:uid="{1AC8C8D6-5F6D-444F-BD28-44926DD13733}"/>
    <cellStyle name="Percent 13 6 5" xfId="5333" xr:uid="{534A3DBA-CDA6-4F3E-8363-B992C3767174}"/>
    <cellStyle name="Percent 13 7" xfId="1321" xr:uid="{67654942-2E1E-4B20-8F99-E6F1A1596FE9}"/>
    <cellStyle name="Percent 13 7 2" xfId="5340" xr:uid="{FF3F0A8E-AED5-461F-802B-EB6188509477}"/>
    <cellStyle name="Percent 13 7 2 2" xfId="5341" xr:uid="{11CB8B38-A5B3-4ED5-B34B-57BCBC3E21C9}"/>
    <cellStyle name="Percent 13 7 2 3" xfId="5342" xr:uid="{FA9D0A65-79E1-4DFE-A402-4E316A85660F}"/>
    <cellStyle name="Percent 13 7 3" xfId="5343" xr:uid="{C33EF7A6-5FE8-4CA9-BDDF-A5D371A08B7E}"/>
    <cellStyle name="Percent 13 7 3 2" xfId="5344" xr:uid="{F38ECFA1-C74C-4D7B-9DB0-381AA2464802}"/>
    <cellStyle name="Percent 13 7 3 3" xfId="5345" xr:uid="{AE5D2812-45C8-43EF-8162-28B96B743A3A}"/>
    <cellStyle name="Percent 13 7 4" xfId="5346" xr:uid="{E0E271EF-ACBA-4F41-90B9-7F3E1BD5C5D9}"/>
    <cellStyle name="Percent 13 7 4 2" xfId="5347" xr:uid="{5492C363-631A-4861-8327-648A7F84CFAC}"/>
    <cellStyle name="Percent 13 7 4 3" xfId="5348" xr:uid="{42F846C3-9430-4252-86C3-2BFDA359B105}"/>
    <cellStyle name="Percent 13 7 5" xfId="5349" xr:uid="{C708CB32-B94F-4078-85A8-B530A74DACA0}"/>
    <cellStyle name="Percent 13 7 6" xfId="5350" xr:uid="{FBD3DCF7-F951-4E8F-9511-51F1631E4031}"/>
    <cellStyle name="Percent 13 7 7" xfId="5339" xr:uid="{03B19E19-F8A3-44D3-A8EE-07ABC7046240}"/>
    <cellStyle name="Percent 13 8" xfId="1322" xr:uid="{F279DC49-C762-4185-BDB2-73DA35A62E49}"/>
    <cellStyle name="Percent 13 8 2" xfId="5352" xr:uid="{5123A31F-74B7-4065-97E7-88B2A58E9729}"/>
    <cellStyle name="Percent 13 8 2 2" xfId="5353" xr:uid="{AE911709-CD08-48D1-97E9-E70E73353A3A}"/>
    <cellStyle name="Percent 13 8 2 3" xfId="5354" xr:uid="{AA6AF4AC-7332-40BC-93D8-6442B27B51C7}"/>
    <cellStyle name="Percent 13 8 3" xfId="5355" xr:uid="{890995F3-7CD3-49EE-B309-FA935CACE804}"/>
    <cellStyle name="Percent 13 8 4" xfId="5356" xr:uid="{E7578A3C-D750-4EA6-ACD8-D0F37E2DD420}"/>
    <cellStyle name="Percent 13 8 5" xfId="5351" xr:uid="{2FC10A1E-9BD9-45E9-AF04-7596F983461B}"/>
    <cellStyle name="Percent 13 9" xfId="5357" xr:uid="{99DC7DEC-2036-4162-A71F-62F4C754401D}"/>
    <cellStyle name="Percent 13 9 2" xfId="5358" xr:uid="{E76D7031-48A9-45A7-9FAA-602491F15FF2}"/>
    <cellStyle name="Percent 13 9 3" xfId="5359" xr:uid="{96E40756-A1DA-43D2-98E1-AA4E50B14ED5}"/>
    <cellStyle name="Percent 14" xfId="1323" xr:uid="{1D5505B0-13CD-402B-9E98-E01C66991A27}"/>
    <cellStyle name="Percent 14 10" xfId="5361" xr:uid="{B94AB099-055F-4D40-A2B8-BE439412FC0F}"/>
    <cellStyle name="Percent 14 10 2" xfId="5362" xr:uid="{F7F78B54-FD22-4A28-9CE7-C0136D9336FF}"/>
    <cellStyle name="Percent 14 10 3" xfId="5363" xr:uid="{E6A492E3-5F9B-4864-A931-ECE7F3395A5E}"/>
    <cellStyle name="Percent 14 11" xfId="5364" xr:uid="{5AFB78C5-6507-4454-8D40-C1256042E260}"/>
    <cellStyle name="Percent 14 12" xfId="5365" xr:uid="{83626FCF-77F5-42D1-9501-1965E46A6696}"/>
    <cellStyle name="Percent 14 13" xfId="5360" xr:uid="{522448C0-DFF0-4413-AFD1-8F5EF14C6652}"/>
    <cellStyle name="Percent 14 2" xfId="1324" xr:uid="{C36B0374-71DA-4BF7-9643-97E9C3A508F7}"/>
    <cellStyle name="Percent 14 2 2" xfId="5367" xr:uid="{C7816074-42D7-4464-B3DB-47AA59C52F09}"/>
    <cellStyle name="Percent 14 2 2 2" xfId="5368" xr:uid="{762EB6B2-8BCA-421A-AF98-4E496F87D6D7}"/>
    <cellStyle name="Percent 14 2 2 3" xfId="5369" xr:uid="{8795E41E-48E3-4425-81FF-9504DA39D402}"/>
    <cellStyle name="Percent 14 2 3" xfId="5370" xr:uid="{CFFAEEFA-79E7-400B-B27C-5D97A20F3739}"/>
    <cellStyle name="Percent 14 2 4" xfId="5371" xr:uid="{8BE7CD32-EE01-47C4-9A46-72035914C180}"/>
    <cellStyle name="Percent 14 2 5" xfId="5366" xr:uid="{705AF62C-1233-475F-AA7E-90EC30A38449}"/>
    <cellStyle name="Percent 14 3" xfId="1325" xr:uid="{2D4BFBE8-9B5D-4388-A734-85DCC350306E}"/>
    <cellStyle name="Percent 14 3 2" xfId="5373" xr:uid="{0414B3F8-A949-4555-8E67-FDF3CC9D6253}"/>
    <cellStyle name="Percent 14 3 2 2" xfId="5374" xr:uid="{227ED5E0-2BF3-4395-9CA9-09911F4DCF2C}"/>
    <cellStyle name="Percent 14 3 2 3" xfId="5375" xr:uid="{69B183E0-59C9-4721-B12F-C6C2CEEAC0B5}"/>
    <cellStyle name="Percent 14 3 3" xfId="5376" xr:uid="{8FC51F3E-06D8-4EA0-8B2C-8F59B030D195}"/>
    <cellStyle name="Percent 14 3 4" xfId="5377" xr:uid="{502DFBBC-DC22-4FCA-9D40-70F72AF7FE67}"/>
    <cellStyle name="Percent 14 3 5" xfId="5372" xr:uid="{B1EEDFE2-11B2-492E-A544-1C9C48D1BBE0}"/>
    <cellStyle name="Percent 14 4" xfId="1326" xr:uid="{BB08DD60-5EB3-4F61-9EDF-35A678E859DA}"/>
    <cellStyle name="Percent 14 4 2" xfId="5379" xr:uid="{FB17F28A-57A0-4D8F-B80F-2975AE6CA9D7}"/>
    <cellStyle name="Percent 14 4 2 2" xfId="5380" xr:uid="{00C22DEA-09C2-4ED0-B499-DC42311A3A76}"/>
    <cellStyle name="Percent 14 4 2 3" xfId="5381" xr:uid="{E1B14787-E44D-4C87-804B-36FF29E77047}"/>
    <cellStyle name="Percent 14 4 3" xfId="5382" xr:uid="{7878BA30-3FA4-4AD3-9D07-4E4FC94E2311}"/>
    <cellStyle name="Percent 14 4 4" xfId="5383" xr:uid="{108CF06E-4820-4051-9378-3608D7D3B880}"/>
    <cellStyle name="Percent 14 4 5" xfId="5378" xr:uid="{4E48F76F-B2B4-48FC-AE36-65DB4F02FB78}"/>
    <cellStyle name="Percent 14 5" xfId="1327" xr:uid="{1A3957BE-223D-4D3C-A8FC-82CBF09CC7F7}"/>
    <cellStyle name="Percent 14 5 2" xfId="5385" xr:uid="{51CFB654-3EC1-4B20-85B6-275C5442F98E}"/>
    <cellStyle name="Percent 14 5 2 2" xfId="5386" xr:uid="{CA04EA99-7DFB-45C0-9102-786903A22072}"/>
    <cellStyle name="Percent 14 5 2 3" xfId="5387" xr:uid="{826BEB49-7AE2-471A-A152-D24AC8D4E229}"/>
    <cellStyle name="Percent 14 5 3" xfId="5388" xr:uid="{B96387FE-18DD-45BD-913A-8E9566A261BA}"/>
    <cellStyle name="Percent 14 5 4" xfId="5389" xr:uid="{032DB40B-F051-4F26-9292-E872AC7A5F8B}"/>
    <cellStyle name="Percent 14 5 5" xfId="5384" xr:uid="{4A2B2691-CBF0-41E9-97B6-192DD4984FF2}"/>
    <cellStyle name="Percent 14 6" xfId="1328" xr:uid="{30B71172-3F4B-4126-8DA2-E664FAB2A91F}"/>
    <cellStyle name="Percent 14 6 2" xfId="5391" xr:uid="{DC8355C3-3CB5-4B5F-8DFC-D7F453C5C45B}"/>
    <cellStyle name="Percent 14 6 2 2" xfId="5392" xr:uid="{6FCD6BAC-26C9-47F8-848B-F58FCFC021E5}"/>
    <cellStyle name="Percent 14 6 2 3" xfId="5393" xr:uid="{4719CF9A-937A-4488-B26B-249132DE11EE}"/>
    <cellStyle name="Percent 14 6 3" xfId="5394" xr:uid="{31AD10AB-FB1C-414C-AC40-3BB1BBD464C2}"/>
    <cellStyle name="Percent 14 6 4" xfId="5395" xr:uid="{1CFD4EA2-A300-4128-9C20-93711165C0CD}"/>
    <cellStyle name="Percent 14 6 5" xfId="5390" xr:uid="{D0B37135-A57A-439B-8B2A-EB2FDB17BBE6}"/>
    <cellStyle name="Percent 14 7" xfId="1329" xr:uid="{1FF96F8A-A651-48C4-8414-617CDA5186F5}"/>
    <cellStyle name="Percent 14 7 2" xfId="5397" xr:uid="{E3F00CE7-5EF4-473B-9B79-9838402E3C08}"/>
    <cellStyle name="Percent 14 7 2 2" xfId="5398" xr:uid="{5F48497F-B700-480C-B5AA-BF85D403BBEB}"/>
    <cellStyle name="Percent 14 7 2 3" xfId="5399" xr:uid="{8DB3F9F8-D448-42D0-8938-2C94795EB606}"/>
    <cellStyle name="Percent 14 7 3" xfId="5400" xr:uid="{EC6ABFA9-1617-489A-86CC-B9447C566875}"/>
    <cellStyle name="Percent 14 7 3 2" xfId="5401" xr:uid="{028C28A8-69D4-41FD-A8AC-228FBAA798C9}"/>
    <cellStyle name="Percent 14 7 3 3" xfId="5402" xr:uid="{4FDCD1E9-0B27-4765-B72C-FB0F1734E0FE}"/>
    <cellStyle name="Percent 14 7 4" xfId="5403" xr:uid="{455F3C5E-E720-490E-9E63-9D73EAF02BD8}"/>
    <cellStyle name="Percent 14 7 4 2" xfId="5404" xr:uid="{964C1C66-7A1C-4B84-9396-2588E1577BE2}"/>
    <cellStyle name="Percent 14 7 4 3" xfId="5405" xr:uid="{1FA674A6-601D-4756-A5AF-C1D9A4409081}"/>
    <cellStyle name="Percent 14 7 5" xfId="5406" xr:uid="{8CD6493F-E8A7-4C49-AB8F-5F336BD4BB65}"/>
    <cellStyle name="Percent 14 7 6" xfId="5407" xr:uid="{78641A4D-11B9-4C26-9885-1EA3F3117AB1}"/>
    <cellStyle name="Percent 14 7 7" xfId="5396" xr:uid="{FF2EAA04-1509-4505-8334-534213033EB1}"/>
    <cellStyle name="Percent 14 8" xfId="1330" xr:uid="{936DEF46-C6EC-4E99-B1DE-6B2031A8C654}"/>
    <cellStyle name="Percent 14 8 2" xfId="5409" xr:uid="{109E4DCE-868F-4502-986A-5594D364F5E9}"/>
    <cellStyle name="Percent 14 8 2 2" xfId="5410" xr:uid="{56E85F07-0F2B-40EE-A512-EB5FDD41A014}"/>
    <cellStyle name="Percent 14 8 2 3" xfId="5411" xr:uid="{77B4C9C8-DCAB-4738-9B66-80C7363DCDBA}"/>
    <cellStyle name="Percent 14 8 3" xfId="5412" xr:uid="{80E5ABAD-5DA3-4F8B-8B12-3072638C738A}"/>
    <cellStyle name="Percent 14 8 4" xfId="5413" xr:uid="{403B1DDD-4165-4F2D-8678-D71ECDDED28E}"/>
    <cellStyle name="Percent 14 8 5" xfId="5408" xr:uid="{EABBFD0C-EDA0-42CC-8DD2-746F7BEA6DA0}"/>
    <cellStyle name="Percent 14 9" xfId="5414" xr:uid="{7596B028-FBBA-42C1-AAC3-FD13914589BA}"/>
    <cellStyle name="Percent 14 9 2" xfId="5415" xr:uid="{7905E51E-8E3C-4B27-8380-B6E6A75BDBD4}"/>
    <cellStyle name="Percent 14 9 3" xfId="5416" xr:uid="{3632267D-6A8A-4BD2-8511-053CE52D9A23}"/>
    <cellStyle name="Percent 15" xfId="1331" xr:uid="{5519C595-7CC5-4DFD-9826-FA3990AA75D2}"/>
    <cellStyle name="Percent 15 10" xfId="1332" xr:uid="{50EE8039-680F-4E62-9455-C9AB075492B5}"/>
    <cellStyle name="Percent 15 10 2" xfId="5419" xr:uid="{FE8C20D3-6F27-4376-A6A2-766B89E1CF63}"/>
    <cellStyle name="Percent 15 10 3" xfId="5420" xr:uid="{AD0A93DA-4107-4DFD-93EC-E48FA5C44C0E}"/>
    <cellStyle name="Percent 15 10 4" xfId="5418" xr:uid="{A1ECDF9D-0BAD-4B1B-9F40-B0F7FD510FC1}"/>
    <cellStyle name="Percent 15 11" xfId="1333" xr:uid="{170544A2-C194-488F-AC54-97C99A8666A1}"/>
    <cellStyle name="Percent 15 11 2" xfId="5422" xr:uid="{AE9915B2-17E4-4289-80BA-7B314470AB75}"/>
    <cellStyle name="Percent 15 11 3" xfId="5423" xr:uid="{CB0792C1-F2BA-49E4-BB3E-3D35E5540677}"/>
    <cellStyle name="Percent 15 11 4" xfId="5421" xr:uid="{3E002397-BBC0-4223-B32B-D577BA9BBC5D}"/>
    <cellStyle name="Percent 15 12" xfId="1334" xr:uid="{493978FC-E7C1-4D26-85BA-58B2DA25B3C0}"/>
    <cellStyle name="Percent 15 12 2" xfId="5425" xr:uid="{82C4DA14-CBF9-4417-97E6-32A6CF25C2F4}"/>
    <cellStyle name="Percent 15 12 3" xfId="5426" xr:uid="{E3EC454B-3461-40A0-88E2-0FEB261B6F70}"/>
    <cellStyle name="Percent 15 12 4" xfId="5424" xr:uid="{124256C3-28AD-4E16-B4B5-7EEB880D9D3B}"/>
    <cellStyle name="Percent 15 13" xfId="1335" xr:uid="{A2182CF0-BA54-4724-A076-51EFF1BA6BFF}"/>
    <cellStyle name="Percent 15 13 2" xfId="5428" xr:uid="{D88B1BCF-6C02-4C2F-8D5B-0B7E5CEA8FEC}"/>
    <cellStyle name="Percent 15 13 3" xfId="5429" xr:uid="{F1E6A47D-97E0-4408-9169-B41CD962ADF0}"/>
    <cellStyle name="Percent 15 13 4" xfId="5427" xr:uid="{39B949CA-AF0C-4F6E-B7E4-50B6397A2F8D}"/>
    <cellStyle name="Percent 15 14" xfId="1336" xr:uid="{943952C1-3D8B-4774-9A5B-EA52004F1BC8}"/>
    <cellStyle name="Percent 15 14 2" xfId="5431" xr:uid="{B7849FE7-AA7B-4F59-AF5C-71198466682E}"/>
    <cellStyle name="Percent 15 14 3" xfId="5432" xr:uid="{D4259B86-203D-413B-AE95-D819EEE75F9D}"/>
    <cellStyle name="Percent 15 14 4" xfId="5430" xr:uid="{0927856F-A96E-4DB6-A832-EE5A3FFDA305}"/>
    <cellStyle name="Percent 15 15" xfId="5433" xr:uid="{C819B883-2B30-4E3A-A6E1-2473E4BE6AC6}"/>
    <cellStyle name="Percent 15 15 2" xfId="5434" xr:uid="{D6F74486-6EF2-4CDE-B2F7-9A4B8882F183}"/>
    <cellStyle name="Percent 15 15 3" xfId="5435" xr:uid="{9981388E-5FB7-41FD-AD6F-AC5F1418D17F}"/>
    <cellStyle name="Percent 15 16" xfId="5436" xr:uid="{472E2542-BAC8-458D-8FF4-2CCD3AAA3DFC}"/>
    <cellStyle name="Percent 15 17" xfId="5437" xr:uid="{37610A54-FD2C-46F6-A8B7-74764BF0A6AF}"/>
    <cellStyle name="Percent 15 18" xfId="5417" xr:uid="{CBA859D9-1951-46A3-83D7-1728448EF268}"/>
    <cellStyle name="Percent 15 2" xfId="1337" xr:uid="{41A3E057-0537-407E-86F1-A0EF55CCC2D4}"/>
    <cellStyle name="Percent 15 2 10" xfId="5439" xr:uid="{48A15162-119D-4344-AA5D-065D065445BB}"/>
    <cellStyle name="Percent 15 2 11" xfId="5438" xr:uid="{CDF0AB4B-379C-4E4C-BD07-0829626B8601}"/>
    <cellStyle name="Percent 15 2 2" xfId="1338" xr:uid="{374E1FF2-39D1-4D0B-B861-3B50FDB6814E}"/>
    <cellStyle name="Percent 15 2 2 2" xfId="5441" xr:uid="{2DCFAAB8-0C38-4530-8A6F-8D2CAA72B6EC}"/>
    <cellStyle name="Percent 15 2 2 2 2" xfId="5442" xr:uid="{2334F6BF-5345-44A7-8609-D6E35B8B6306}"/>
    <cellStyle name="Percent 15 2 2 2 3" xfId="5443" xr:uid="{713282AD-40BB-4584-B185-EC3EA5FACEDE}"/>
    <cellStyle name="Percent 15 2 2 3" xfId="5444" xr:uid="{5AD191B3-FA97-40FB-9572-6E5B2F2DA162}"/>
    <cellStyle name="Percent 15 2 2 4" xfId="5445" xr:uid="{6E85EB63-2507-4A26-810A-4475B03D924B}"/>
    <cellStyle name="Percent 15 2 2 5" xfId="5440" xr:uid="{6698BF87-82A9-4DE6-8EC4-131C7A1BE027}"/>
    <cellStyle name="Percent 15 2 3" xfId="1339" xr:uid="{332B9CE5-ED82-4BC4-8ADC-E8406F8F2D5F}"/>
    <cellStyle name="Percent 15 2 3 2" xfId="5447" xr:uid="{79E73F1D-99EF-40AF-9C59-D690E4932D16}"/>
    <cellStyle name="Percent 15 2 3 2 2" xfId="5448" xr:uid="{F8F4B25C-1798-4FA3-BA9D-AC5CED593F26}"/>
    <cellStyle name="Percent 15 2 3 2 3" xfId="5449" xr:uid="{46F6FF6B-F93F-46A3-BDA8-8D17A251F8D6}"/>
    <cellStyle name="Percent 15 2 3 3" xfId="5450" xr:uid="{B36E2E32-F3EC-40EA-93A4-8F18A0D483FC}"/>
    <cellStyle name="Percent 15 2 3 4" xfId="5451" xr:uid="{81F7FB58-E547-49C1-8A3A-760D0624B1F0}"/>
    <cellStyle name="Percent 15 2 3 5" xfId="5446" xr:uid="{F716A4F5-D380-4619-80ED-0C724CB7F6F2}"/>
    <cellStyle name="Percent 15 2 4" xfId="1340" xr:uid="{203DA8B6-ADFB-4854-9330-27600D954790}"/>
    <cellStyle name="Percent 15 2 4 2" xfId="5453" xr:uid="{E2F775BE-265E-4ED8-95C7-9205D913B082}"/>
    <cellStyle name="Percent 15 2 4 2 2" xfId="5454" xr:uid="{9D85B06F-FFC2-42ED-9FE7-971311A6B1E5}"/>
    <cellStyle name="Percent 15 2 4 2 3" xfId="5455" xr:uid="{0724434E-EFD3-452A-99DD-B006E2B9C667}"/>
    <cellStyle name="Percent 15 2 4 3" xfId="5456" xr:uid="{2E38E6DD-DB16-4FE6-8CC9-5307BF5BB6DD}"/>
    <cellStyle name="Percent 15 2 4 4" xfId="5457" xr:uid="{8CD4CD0A-797C-42A4-B54B-AB6528306FA5}"/>
    <cellStyle name="Percent 15 2 4 5" xfId="5452" xr:uid="{0B208DD1-308C-4E08-ABE1-02E54BB41672}"/>
    <cellStyle name="Percent 15 2 5" xfId="1341" xr:uid="{25594D8C-DE94-4C55-B0D4-CB51F22CAF97}"/>
    <cellStyle name="Percent 15 2 5 2" xfId="5459" xr:uid="{E5113AF4-BA54-4F56-A89F-267F657EEFBB}"/>
    <cellStyle name="Percent 15 2 5 2 2" xfId="5460" xr:uid="{BC4FA37A-3E27-43DA-AB49-786D200BB309}"/>
    <cellStyle name="Percent 15 2 5 2 3" xfId="5461" xr:uid="{59D3BE5F-E684-466B-9B78-C30BD915D1EE}"/>
    <cellStyle name="Percent 15 2 5 3" xfId="5462" xr:uid="{A85CD9ED-77D4-4702-9772-7941309B24A9}"/>
    <cellStyle name="Percent 15 2 5 4" xfId="5463" xr:uid="{D9952C6A-384C-4E60-9DD9-C90B91849499}"/>
    <cellStyle name="Percent 15 2 5 5" xfId="5458" xr:uid="{4B308661-5285-489D-A2E1-4EA7FF506146}"/>
    <cellStyle name="Percent 15 2 6" xfId="1342" xr:uid="{8C8F456E-8BCB-45EB-9D97-635D8705AC7D}"/>
    <cellStyle name="Percent 15 2 6 2" xfId="5465" xr:uid="{4D3B7E25-F1EC-4164-A7AA-77DC96A570A3}"/>
    <cellStyle name="Percent 15 2 6 2 2" xfId="5466" xr:uid="{70660FB0-C3D6-44F2-885C-39F46675FC18}"/>
    <cellStyle name="Percent 15 2 6 2 3" xfId="5467" xr:uid="{379E6095-E197-4FEC-B45C-38E68E8AC770}"/>
    <cellStyle name="Percent 15 2 6 3" xfId="5468" xr:uid="{59171797-8CCB-41F4-A327-0F8A1D352242}"/>
    <cellStyle name="Percent 15 2 6 4" xfId="5469" xr:uid="{F831D2AE-BF58-4922-9462-BAACB0558350}"/>
    <cellStyle name="Percent 15 2 6 5" xfId="5464" xr:uid="{1F90A695-8399-4B3F-9495-9A4761B4ACBB}"/>
    <cellStyle name="Percent 15 2 7" xfId="1343" xr:uid="{027203B1-AA4F-49B5-B366-556B4EB0EBFD}"/>
    <cellStyle name="Percent 15 2 7 2" xfId="5471" xr:uid="{D25590AD-6650-480B-B01B-66605B10C400}"/>
    <cellStyle name="Percent 15 2 7 2 2" xfId="5472" xr:uid="{9FF84D88-95B8-4BBA-841A-CDEDAF0193F5}"/>
    <cellStyle name="Percent 15 2 7 2 3" xfId="5473" xr:uid="{E1A60117-B90A-45A8-B865-469C6F90407D}"/>
    <cellStyle name="Percent 15 2 7 3" xfId="5474" xr:uid="{6AFD0A2F-20C0-44B5-A446-04148141EE4D}"/>
    <cellStyle name="Percent 15 2 7 4" xfId="5475" xr:uid="{6C0D6E93-5EF0-4D34-A1A6-508F00AA1F06}"/>
    <cellStyle name="Percent 15 2 7 5" xfId="5470" xr:uid="{9B312E7D-4D1F-47E2-A85E-BADEBDBCE3E0}"/>
    <cellStyle name="Percent 15 2 8" xfId="5476" xr:uid="{0C4CE666-DB82-45AC-9F01-9A78C25527B3}"/>
    <cellStyle name="Percent 15 2 8 2" xfId="5477" xr:uid="{BD03FF1B-6770-45A2-BEC7-0CEB115C8705}"/>
    <cellStyle name="Percent 15 2 8 3" xfId="5478" xr:uid="{B5F5CD10-FBC0-41C4-BC40-D4BA9CE9665C}"/>
    <cellStyle name="Percent 15 2 9" xfId="5479" xr:uid="{45FABE04-58DE-4789-B62A-6236CAA81A6B}"/>
    <cellStyle name="Percent 15 3" xfId="1344" xr:uid="{406D3679-346F-44F1-AEB5-AA6AC9CAD844}"/>
    <cellStyle name="Percent 15 3 2" xfId="5481" xr:uid="{1EE2ABC0-A0C5-467B-8BBF-2F854E1611A2}"/>
    <cellStyle name="Percent 15 3 2 2" xfId="5482" xr:uid="{4461C58B-E17C-4D3E-B1BF-77EF2A30C5C7}"/>
    <cellStyle name="Percent 15 3 2 3" xfId="5483" xr:uid="{B93F0707-940F-4477-96B6-45C5C05B72D8}"/>
    <cellStyle name="Percent 15 3 3" xfId="5484" xr:uid="{5629039A-69C9-44D3-8B5B-E69C0C3DD872}"/>
    <cellStyle name="Percent 15 3 3 2" xfId="5485" xr:uid="{96AAD4DD-E111-462D-A4E7-92B898795AAC}"/>
    <cellStyle name="Percent 15 3 3 2 2" xfId="5486" xr:uid="{F19512FB-76D3-4D03-B57E-3AFB3E37C56B}"/>
    <cellStyle name="Percent 15 3 3 2 3" xfId="5487" xr:uid="{4239F363-6205-4DAB-A4E7-6CEEDE68193D}"/>
    <cellStyle name="Percent 15 3 3 3" xfId="5488" xr:uid="{D1CA5DB3-326A-4014-9CF0-4787F1544954}"/>
    <cellStyle name="Percent 15 3 3 4" xfId="5489" xr:uid="{5C504D94-E071-4AE8-A996-74EFC2BF9D6A}"/>
    <cellStyle name="Percent 15 3 4" xfId="5490" xr:uid="{D709E0EF-C965-428C-8C7A-230A83EC0CD2}"/>
    <cellStyle name="Percent 15 3 5" xfId="5491" xr:uid="{8389EA24-1264-459D-A56B-5D7BCBE9D79F}"/>
    <cellStyle name="Percent 15 3 6" xfId="5480" xr:uid="{6E1877C2-DC38-4BC0-ADCE-015ADC4191B4}"/>
    <cellStyle name="Percent 15 4" xfId="1345" xr:uid="{F5503CA9-F1B3-4173-8D1B-1B4EB4F428A1}"/>
    <cellStyle name="Percent 15 4 2" xfId="5493" xr:uid="{F859C951-A8C0-4720-83EB-5F9177CDF7A8}"/>
    <cellStyle name="Percent 15 4 2 2" xfId="5494" xr:uid="{5BC52049-9B69-4FF8-B111-F757CD6FA989}"/>
    <cellStyle name="Percent 15 4 2 3" xfId="5495" xr:uid="{B98FCACC-E477-4BFC-9132-E354195D3B11}"/>
    <cellStyle name="Percent 15 4 3" xfId="5496" xr:uid="{A4BA800F-BF3D-4E23-965F-D6FA0B8229A3}"/>
    <cellStyle name="Percent 15 4 4" xfId="5497" xr:uid="{2CFF4EA3-CD25-42C1-A2DB-589F34D374D1}"/>
    <cellStyle name="Percent 15 4 5" xfId="5492" xr:uid="{82F38986-9EB0-4E47-96B3-F5AFFE88EBCE}"/>
    <cellStyle name="Percent 15 5" xfId="1346" xr:uid="{84197879-F4C7-48D4-B790-4906367EA354}"/>
    <cellStyle name="Percent 15 5 2" xfId="5499" xr:uid="{4E90C5F8-155A-4033-A99B-413CCD6CD786}"/>
    <cellStyle name="Percent 15 5 2 2" xfId="5500" xr:uid="{D997EF41-BE55-42BF-90D3-80EFB482DAB9}"/>
    <cellStyle name="Percent 15 5 2 3" xfId="5501" xr:uid="{FF3CEB45-C1C0-4CB8-889B-D81E3411E0B8}"/>
    <cellStyle name="Percent 15 5 3" xfId="5502" xr:uid="{C0A6B9FC-C6EE-4B00-A047-AC5A30231482}"/>
    <cellStyle name="Percent 15 5 3 2" xfId="5503" xr:uid="{6F647E98-8081-427A-99FB-1F8E64428397}"/>
    <cellStyle name="Percent 15 5 3 2 2" xfId="5504" xr:uid="{E65A9D49-1DE6-41FA-9898-CB7A186ED624}"/>
    <cellStyle name="Percent 15 5 3 2 3" xfId="5505" xr:uid="{1BF51ECC-1A7A-4C20-905C-A8C7A2BA9423}"/>
    <cellStyle name="Percent 15 5 3 3" xfId="5506" xr:uid="{800420E5-EDDA-463D-8740-C54991464DEB}"/>
    <cellStyle name="Percent 15 5 3 4" xfId="5507" xr:uid="{530A3E76-C490-40BD-AE06-5C606E48462C}"/>
    <cellStyle name="Percent 15 5 4" xfId="5508" xr:uid="{6C04EFB3-39DD-44EF-BD88-1A097EF87EE9}"/>
    <cellStyle name="Percent 15 5 5" xfId="5509" xr:uid="{409F56FB-EECF-49D1-A829-4B4C37263C5B}"/>
    <cellStyle name="Percent 15 5 6" xfId="5498" xr:uid="{27E019A6-4DA3-4990-805E-763EA2C5D97A}"/>
    <cellStyle name="Percent 15 6" xfId="1347" xr:uid="{AD86ED4E-58B0-4676-8130-D9AEDB6E3398}"/>
    <cellStyle name="Percent 15 6 2" xfId="5511" xr:uid="{C5938CAD-D90D-4D2C-82E0-CB9229196311}"/>
    <cellStyle name="Percent 15 6 2 2" xfId="5512" xr:uid="{72C1512E-AA4A-4315-9721-11BB74516237}"/>
    <cellStyle name="Percent 15 6 2 3" xfId="5513" xr:uid="{10C852EF-9C27-4E12-8DF1-6A37F88E92DB}"/>
    <cellStyle name="Percent 15 6 3" xfId="5514" xr:uid="{8F0C94F1-6A74-49C6-B979-0737DE91D93A}"/>
    <cellStyle name="Percent 15 6 3 2" xfId="5515" xr:uid="{3FB69E34-DEED-4873-B2AB-2E432417C1E7}"/>
    <cellStyle name="Percent 15 6 3 2 2" xfId="5516" xr:uid="{C770BDE7-3863-498D-9FB7-A9221F9EE72D}"/>
    <cellStyle name="Percent 15 6 3 2 3" xfId="5517" xr:uid="{2D3A0322-E33C-41AD-8CBE-CAFB3580129E}"/>
    <cellStyle name="Percent 15 6 3 3" xfId="5518" xr:uid="{2B08C1BD-C1FB-4B40-8103-C0D0B61BEA70}"/>
    <cellStyle name="Percent 15 6 3 4" xfId="5519" xr:uid="{398513BB-9489-46C9-B66E-4B681F57FABA}"/>
    <cellStyle name="Percent 15 6 4" xfId="5520" xr:uid="{D7C4A6C6-56B2-4782-A5D5-DA5E82670241}"/>
    <cellStyle name="Percent 15 6 5" xfId="5521" xr:uid="{E702EAEC-607C-4AD1-822B-731AF77122E4}"/>
    <cellStyle name="Percent 15 6 6" xfId="5510" xr:uid="{D793C1CD-5FFA-4015-B91C-9B7540AAFD31}"/>
    <cellStyle name="Percent 15 7" xfId="1348" xr:uid="{F7287094-FB36-411F-BF78-6FBBF6AB552A}"/>
    <cellStyle name="Percent 15 7 2" xfId="5523" xr:uid="{C96B629A-CF23-4C5C-86DD-1928B825E047}"/>
    <cellStyle name="Percent 15 7 2 2" xfId="5524" xr:uid="{22B83FB6-BAC8-49C7-91E8-F2A5D4C50C8C}"/>
    <cellStyle name="Percent 15 7 2 3" xfId="5525" xr:uid="{91CBB941-7730-4665-A452-CFADE1346B74}"/>
    <cellStyle name="Percent 15 7 3" xfId="5526" xr:uid="{1AA7F238-BB59-48FE-9780-0782FBA61A2A}"/>
    <cellStyle name="Percent 15 7 3 2" xfId="5527" xr:uid="{4B286BAE-F5FB-4E6B-BFD6-123C13D0A8F3}"/>
    <cellStyle name="Percent 15 7 3 3" xfId="5528" xr:uid="{798297F2-EF23-4B77-AA4A-C74C7239B867}"/>
    <cellStyle name="Percent 15 7 4" xfId="5529" xr:uid="{B27F9EF1-6C45-44C7-8B9F-30DEF769EBD6}"/>
    <cellStyle name="Percent 15 7 4 2" xfId="5530" xr:uid="{56FDBACC-2FC6-45DD-9643-E4585AD729F7}"/>
    <cellStyle name="Percent 15 7 4 2 2" xfId="5531" xr:uid="{05AD0FE4-0DDF-4FEE-AAC0-AF2FEC1AE18A}"/>
    <cellStyle name="Percent 15 7 4 2 3" xfId="5532" xr:uid="{B000C251-3D12-4D2F-A277-080905F70F4C}"/>
    <cellStyle name="Percent 15 7 4 3" xfId="5533" xr:uid="{BB88E828-6AD2-4EA8-9A57-6560227DE4CF}"/>
    <cellStyle name="Percent 15 7 4 4" xfId="5534" xr:uid="{CB5884B7-7AE3-4DC3-8540-16C808CAD7AB}"/>
    <cellStyle name="Percent 15 7 5" xfId="5535" xr:uid="{E63CECCF-1DF9-4650-995B-8F030B8AB376}"/>
    <cellStyle name="Percent 15 7 6" xfId="5536" xr:uid="{6EF08984-EB2D-4F6A-B752-CE3036CB9E19}"/>
    <cellStyle name="Percent 15 7 7" xfId="5522" xr:uid="{3345769C-CA81-4758-999C-1CD97B2836FA}"/>
    <cellStyle name="Percent 15 8" xfId="1349" xr:uid="{CEB55126-4966-4DAC-8516-FD3DDD808152}"/>
    <cellStyle name="Percent 15 8 2" xfId="5538" xr:uid="{907F903F-FF7D-4B88-898C-DF8ABDBE4C1E}"/>
    <cellStyle name="Percent 15 8 2 2" xfId="5539" xr:uid="{B04E5A2D-5498-46E9-9770-1D71D1AF465F}"/>
    <cellStyle name="Percent 15 8 2 3" xfId="5540" xr:uid="{26FC0BC0-A8C0-4038-9547-47EB761B7EBB}"/>
    <cellStyle name="Percent 15 8 3" xfId="5541" xr:uid="{1241C43F-814C-42CB-96E3-401C1A76EBD2}"/>
    <cellStyle name="Percent 15 8 4" xfId="5542" xr:uid="{50AD0EED-AA9F-414A-B82B-3646EDA9B31A}"/>
    <cellStyle name="Percent 15 8 5" xfId="5537" xr:uid="{61C5E2E5-86F1-4DF0-81AA-7D8668960F45}"/>
    <cellStyle name="Percent 15 9" xfId="1350" xr:uid="{FB87DFC7-1E27-4273-A36C-20FF4953A411}"/>
    <cellStyle name="Percent 15 9 2" xfId="5544" xr:uid="{67145D55-F67D-47F9-92E3-C44FB35B8212}"/>
    <cellStyle name="Percent 15 9 3" xfId="5545" xr:uid="{A2406D22-DE3C-492B-91FA-AF01A021A993}"/>
    <cellStyle name="Percent 15 9 4" xfId="5543" xr:uid="{F2F20D9F-94ED-4143-9444-757BBF06D211}"/>
    <cellStyle name="Percent 16" xfId="5546" xr:uid="{937BEBA5-E5AA-4F1B-BB08-03BCB7FAB599}"/>
    <cellStyle name="Percent 16 10" xfId="5547" xr:uid="{801EE2DF-9197-4027-9C37-382075E39178}"/>
    <cellStyle name="Percent 16 11" xfId="5548" xr:uid="{EA4EC59A-1C85-406B-823C-BB2A6C7ED9F6}"/>
    <cellStyle name="Percent 16 2" xfId="1351" xr:uid="{C2DE0514-B491-4152-AAD3-36C373219D18}"/>
    <cellStyle name="Percent 16 2 2" xfId="5550" xr:uid="{C9C842DC-173A-43C9-B284-661B41724EA8}"/>
    <cellStyle name="Percent 16 2 2 2" xfId="5551" xr:uid="{CC424C6F-6DAF-4BBF-B1CE-6FACA97F71FB}"/>
    <cellStyle name="Percent 16 2 2 3" xfId="5552" xr:uid="{072849B1-7CB5-43D6-8C01-997627F62714}"/>
    <cellStyle name="Percent 16 2 3" xfId="5553" xr:uid="{5E1E7FBA-826F-4127-8E62-021F876131F1}"/>
    <cellStyle name="Percent 16 2 4" xfId="5554" xr:uid="{BCA5F4BA-7E09-4F9A-8BD5-C25311FF961C}"/>
    <cellStyle name="Percent 16 2 5" xfId="5549" xr:uid="{6789E437-D554-4884-88B3-EA2CF0058587}"/>
    <cellStyle name="Percent 16 3" xfId="1352" xr:uid="{2E81E901-4A6F-43C0-9FC9-4991C4170E8D}"/>
    <cellStyle name="Percent 16 3 10" xfId="1353" xr:uid="{D6D61506-275F-480C-B7FA-94DB5091CC52}"/>
    <cellStyle name="Percent 16 3 10 2" xfId="5557" xr:uid="{ED9E69F4-74C0-48D9-8F9C-3EDA98C44187}"/>
    <cellStyle name="Percent 16 3 10 3" xfId="5558" xr:uid="{B7129A14-1DD9-4B44-90DE-8FB1743D1C84}"/>
    <cellStyle name="Percent 16 3 10 4" xfId="5556" xr:uid="{C36A311A-0976-4123-A95D-3E15B20C17CD}"/>
    <cellStyle name="Percent 16 3 11" xfId="1354" xr:uid="{9B0F54FD-F639-4918-8AB3-2BDECDCCB60A}"/>
    <cellStyle name="Percent 16 3 11 2" xfId="5560" xr:uid="{EEA038C1-5F44-4F17-96DF-23AE62CFC01C}"/>
    <cellStyle name="Percent 16 3 11 3" xfId="5561" xr:uid="{48FF27FB-8943-47A0-A0B9-E37589CD6002}"/>
    <cellStyle name="Percent 16 3 11 4" xfId="5559" xr:uid="{2DB91F57-4B6B-46C0-9643-EA8C2A2F8275}"/>
    <cellStyle name="Percent 16 3 12" xfId="1355" xr:uid="{82F4E294-BD18-4762-A647-BBA064CC3497}"/>
    <cellStyle name="Percent 16 3 12 2" xfId="5563" xr:uid="{0AB9CFC3-0E9C-4D48-8511-1A0FB2AA2AC3}"/>
    <cellStyle name="Percent 16 3 12 3" xfId="5564" xr:uid="{E802D060-E51D-4A9B-8B91-0B160D6938F4}"/>
    <cellStyle name="Percent 16 3 12 4" xfId="5562" xr:uid="{48588FB5-7F6E-49FA-B674-1CB75371F192}"/>
    <cellStyle name="Percent 16 3 13" xfId="1356" xr:uid="{28DB8BE0-5658-4869-A103-CFDCA5035775}"/>
    <cellStyle name="Percent 16 3 13 2" xfId="5566" xr:uid="{B72D104A-6C20-4BD4-BDD8-EC79DCCBB9A8}"/>
    <cellStyle name="Percent 16 3 13 3" xfId="5567" xr:uid="{5A222730-C956-4198-8724-1768A4E8A8AA}"/>
    <cellStyle name="Percent 16 3 13 4" xfId="5565" xr:uid="{43C7C9D8-AB18-4D8F-AC50-72B0B12571CD}"/>
    <cellStyle name="Percent 16 3 14" xfId="1357" xr:uid="{239796F6-47E0-4B7E-889F-1690CAE7A16F}"/>
    <cellStyle name="Percent 16 3 14 2" xfId="5569" xr:uid="{489CDF83-EDDA-4CC1-928D-B2148A36ED50}"/>
    <cellStyle name="Percent 16 3 14 3" xfId="5570" xr:uid="{B9A92CBB-03A0-4C38-9854-6AAD67C376C3}"/>
    <cellStyle name="Percent 16 3 14 4" xfId="5568" xr:uid="{95F8366F-C9F0-4127-8C35-2C1C6441306B}"/>
    <cellStyle name="Percent 16 3 15" xfId="1358" xr:uid="{C1984BDA-F711-432A-B88B-3A93B5D8510B}"/>
    <cellStyle name="Percent 16 3 15 2" xfId="5572" xr:uid="{AD9D51D9-4D32-4156-8836-6C5D19E381FA}"/>
    <cellStyle name="Percent 16 3 15 3" xfId="5573" xr:uid="{810DD33C-B364-461E-900E-1E357DF8E235}"/>
    <cellStyle name="Percent 16 3 15 4" xfId="5571" xr:uid="{940AA417-112D-4452-A6AE-67CE625A050A}"/>
    <cellStyle name="Percent 16 3 16" xfId="1359" xr:uid="{72A4105B-590F-4B46-9698-A801E68EDED9}"/>
    <cellStyle name="Percent 16 3 16 2" xfId="5575" xr:uid="{C9092708-61B5-454F-AEE1-3F7ED20E4EBD}"/>
    <cellStyle name="Percent 16 3 16 3" xfId="5576" xr:uid="{114CA493-4FFE-43F5-BACD-B5027F112B11}"/>
    <cellStyle name="Percent 16 3 16 4" xfId="5574" xr:uid="{579460C2-088D-4878-8392-AFAD15B555D7}"/>
    <cellStyle name="Percent 16 3 17" xfId="1360" xr:uid="{82197C87-DF29-426E-9AB4-AE42C333554E}"/>
    <cellStyle name="Percent 16 3 17 2" xfId="5578" xr:uid="{04944FEF-F6FA-404A-B2F8-F966575578FC}"/>
    <cellStyle name="Percent 16 3 17 3" xfId="5579" xr:uid="{F8BFFE7D-7A33-49CC-AD4D-E8F85C54D4BD}"/>
    <cellStyle name="Percent 16 3 17 4" xfId="5577" xr:uid="{CE01BB3A-50D1-409D-ACFB-B8721B9EB9FE}"/>
    <cellStyle name="Percent 16 3 18" xfId="5580" xr:uid="{8BA8A4B4-37B8-4602-96CF-B131C82A90A0}"/>
    <cellStyle name="Percent 16 3 18 2" xfId="5581" xr:uid="{316ADEEC-FDAC-4454-BE8D-942C7128313B}"/>
    <cellStyle name="Percent 16 3 18 3" xfId="5582" xr:uid="{A6CD44BF-5449-44F2-9A85-AF2182E8730D}"/>
    <cellStyle name="Percent 16 3 19" xfId="5583" xr:uid="{6B53D872-0395-401B-806A-9AE7C559EC68}"/>
    <cellStyle name="Percent 16 3 2" xfId="1361" xr:uid="{19AA418F-AC85-4A32-928C-5DCFEB5ADFED}"/>
    <cellStyle name="Percent 16 3 2 2" xfId="5585" xr:uid="{CE30E27D-8A08-4D85-8018-4DA728722028}"/>
    <cellStyle name="Percent 16 3 2 3" xfId="5586" xr:uid="{4CAA35A4-C38B-4BC5-88A7-8E42CE214800}"/>
    <cellStyle name="Percent 16 3 2 4" xfId="5584" xr:uid="{66DB4C58-0D80-4C7C-8ED2-B40984EE592B}"/>
    <cellStyle name="Percent 16 3 20" xfId="5587" xr:uid="{8B5039DA-B1DC-470C-8E40-BE63FD0FEB04}"/>
    <cellStyle name="Percent 16 3 21" xfId="5555" xr:uid="{B51D1EAD-8BEF-4C2A-A421-68658B21A073}"/>
    <cellStyle name="Percent 16 3 3" xfId="1362" xr:uid="{DBC01A89-9687-4218-9746-F34DF178B23F}"/>
    <cellStyle name="Percent 16 3 3 2" xfId="5589" xr:uid="{80E2A993-6D27-43A7-87EF-635EC7A9352E}"/>
    <cellStyle name="Percent 16 3 3 3" xfId="5590" xr:uid="{7D3EB73B-5FCE-4E96-8B7E-3300E59F5875}"/>
    <cellStyle name="Percent 16 3 3 4" xfId="5588" xr:uid="{813138DC-CDB6-4324-9F4C-FDE6F1052D40}"/>
    <cellStyle name="Percent 16 3 4" xfId="1363" xr:uid="{FCC4603F-7AD1-4E97-82C9-70C31EAC8EC3}"/>
    <cellStyle name="Percent 16 3 4 2" xfId="5592" xr:uid="{0E278EF7-1019-49CB-A870-5F9AA4BC4C1F}"/>
    <cellStyle name="Percent 16 3 4 3" xfId="5593" xr:uid="{2B7559BE-4766-4E6F-B83F-7085608DC234}"/>
    <cellStyle name="Percent 16 3 4 4" xfId="5591" xr:uid="{CA2C93A9-6AA7-44A7-A0A8-B9A4B50B9821}"/>
    <cellStyle name="Percent 16 3 5" xfId="1364" xr:uid="{F295BAB6-5FC7-4779-BF78-842790F1045D}"/>
    <cellStyle name="Percent 16 3 5 2" xfId="5595" xr:uid="{3CAC3FE8-9D46-40A4-8D78-E9036CB3390D}"/>
    <cellStyle name="Percent 16 3 5 3" xfId="5596" xr:uid="{0E306284-FF25-44D4-80D2-AA1E413ED862}"/>
    <cellStyle name="Percent 16 3 5 4" xfId="5594" xr:uid="{E53B1A1F-2AEF-4AD8-BD87-992D8B91462B}"/>
    <cellStyle name="Percent 16 3 6" xfId="1365" xr:uid="{1D1722D7-D30F-43B1-B533-412FD60E6738}"/>
    <cellStyle name="Percent 16 3 6 2" xfId="5598" xr:uid="{A9D7D4F8-0C7E-4274-80FB-3C19545612DD}"/>
    <cellStyle name="Percent 16 3 6 3" xfId="5599" xr:uid="{C9EE502A-4C86-4A28-8F1E-7A23BAD6327E}"/>
    <cellStyle name="Percent 16 3 6 4" xfId="5597" xr:uid="{7221B7CF-7851-4499-9C49-1A193F97D893}"/>
    <cellStyle name="Percent 16 3 7" xfId="1366" xr:uid="{2180E971-84F5-46E2-874B-99CDE1813651}"/>
    <cellStyle name="Percent 16 3 7 2" xfId="5601" xr:uid="{61CDF54A-6530-46B6-B943-CEB4B20849DC}"/>
    <cellStyle name="Percent 16 3 7 3" xfId="5602" xr:uid="{987DC868-C867-4FCD-9728-8E73D8FB3FBE}"/>
    <cellStyle name="Percent 16 3 7 4" xfId="5600" xr:uid="{C1A13E8A-F126-4C4B-A3CD-54AA4EE24172}"/>
    <cellStyle name="Percent 16 3 8" xfId="1367" xr:uid="{9D818DDE-5C68-4627-9AE1-BAC401C84F74}"/>
    <cellStyle name="Percent 16 3 8 2" xfId="5604" xr:uid="{772B4FE3-5B0F-4E54-A255-63DE21037448}"/>
    <cellStyle name="Percent 16 3 8 3" xfId="5605" xr:uid="{E2CB1A66-9D80-4705-8402-FF19FED1835B}"/>
    <cellStyle name="Percent 16 3 8 4" xfId="5603" xr:uid="{5D203F46-FDD9-40EF-BC1A-54D917935CD2}"/>
    <cellStyle name="Percent 16 3 9" xfId="1368" xr:uid="{58223106-F4A5-4E18-B6F7-CA4C78726568}"/>
    <cellStyle name="Percent 16 3 9 2" xfId="5607" xr:uid="{C5655AEA-C373-4E6D-AF00-BED604146670}"/>
    <cellStyle name="Percent 16 3 9 3" xfId="5608" xr:uid="{0208611E-E120-4C62-8E03-BEC645265724}"/>
    <cellStyle name="Percent 16 3 9 4" xfId="5606" xr:uid="{49193A5A-7EFB-4C55-BDB8-F714AF69D715}"/>
    <cellStyle name="Percent 16 4" xfId="1369" xr:uid="{52CA9C8B-E658-4453-A609-F9D00778C643}"/>
    <cellStyle name="Percent 16 4 10" xfId="1370" xr:uid="{941B2E8B-BCDC-459F-BEF5-61AA031DC60A}"/>
    <cellStyle name="Percent 16 4 10 2" xfId="5611" xr:uid="{B210AB5F-6434-432C-BC64-F0A7EE60E156}"/>
    <cellStyle name="Percent 16 4 10 3" xfId="5612" xr:uid="{B63504A2-5E04-45F3-90CE-CA824F5A2111}"/>
    <cellStyle name="Percent 16 4 10 4" xfId="5610" xr:uid="{4D62EAEA-23E5-4763-9956-39BC2CB50696}"/>
    <cellStyle name="Percent 16 4 11" xfId="1371" xr:uid="{4E2464D5-231D-4A19-82EA-576BBFFB3627}"/>
    <cellStyle name="Percent 16 4 11 2" xfId="5614" xr:uid="{B7EB215C-95D7-4149-89E7-1B70ED07FAF7}"/>
    <cellStyle name="Percent 16 4 11 3" xfId="5615" xr:uid="{BB950956-EF6B-4186-95E1-D119E329D6E6}"/>
    <cellStyle name="Percent 16 4 11 4" xfId="5613" xr:uid="{9107ACF4-0558-4E55-8404-784A3509EF57}"/>
    <cellStyle name="Percent 16 4 12" xfId="1372" xr:uid="{099DE016-5600-42D7-B68E-033DE31AEA2B}"/>
    <cellStyle name="Percent 16 4 12 2" xfId="5617" xr:uid="{E5118A8A-3365-4CDD-B3A6-A124710392C0}"/>
    <cellStyle name="Percent 16 4 12 3" xfId="5618" xr:uid="{BA936F48-A9E8-4AC0-AB2A-517B8064E69B}"/>
    <cellStyle name="Percent 16 4 12 4" xfId="5616" xr:uid="{698C505F-9DF3-4808-810A-67982D8F13B7}"/>
    <cellStyle name="Percent 16 4 13" xfId="1373" xr:uid="{5225CE8B-5302-465F-966E-D1159D27DA3B}"/>
    <cellStyle name="Percent 16 4 13 2" xfId="5620" xr:uid="{B4CB8320-08FB-4DC9-9D8B-046944D289A2}"/>
    <cellStyle name="Percent 16 4 13 3" xfId="5621" xr:uid="{75D8233E-7C55-4028-A380-C4F03B06D494}"/>
    <cellStyle name="Percent 16 4 13 4" xfId="5619" xr:uid="{805FCFAE-5A92-4FC5-9120-4183A153B3F7}"/>
    <cellStyle name="Percent 16 4 14" xfId="1374" xr:uid="{9307B7C8-51DF-4E4C-94D6-4CFB0BFAF5C9}"/>
    <cellStyle name="Percent 16 4 14 2" xfId="5623" xr:uid="{53123CBF-3E6C-482E-9770-7B8D1422EAD8}"/>
    <cellStyle name="Percent 16 4 14 3" xfId="5624" xr:uid="{832C7974-D7A2-47D6-BDB4-584870538BC6}"/>
    <cellStyle name="Percent 16 4 14 4" xfId="5622" xr:uid="{385EE979-5807-4C0D-8D2C-5E8853656E9A}"/>
    <cellStyle name="Percent 16 4 15" xfId="1375" xr:uid="{6CE4A987-AA6D-46EA-9B13-53A8FC4D9953}"/>
    <cellStyle name="Percent 16 4 15 2" xfId="5626" xr:uid="{AA194990-D130-4E50-93AB-E3315A056DEE}"/>
    <cellStyle name="Percent 16 4 15 3" xfId="5627" xr:uid="{FFC54A4B-B84B-49DA-90D5-CBCAD44EECBC}"/>
    <cellStyle name="Percent 16 4 15 4" xfId="5625" xr:uid="{1FF31315-868F-4714-8BBB-18BC126EB291}"/>
    <cellStyle name="Percent 16 4 16" xfId="1376" xr:uid="{9FB8BB13-2830-4633-8315-823AFAF71186}"/>
    <cellStyle name="Percent 16 4 16 2" xfId="5629" xr:uid="{FA73F213-05C0-4A35-8E70-0738B08AA8A4}"/>
    <cellStyle name="Percent 16 4 16 3" xfId="5630" xr:uid="{77EAE171-283E-4350-8B91-00C6B7D70033}"/>
    <cellStyle name="Percent 16 4 16 4" xfId="5628" xr:uid="{1CA24D6A-FF1F-4840-BB44-7F0CD3785B2A}"/>
    <cellStyle name="Percent 16 4 17" xfId="1377" xr:uid="{8837C0B1-14C4-4FBE-A0B0-89058550DCE7}"/>
    <cellStyle name="Percent 16 4 17 2" xfId="5632" xr:uid="{63FE00BA-DE80-4A91-8DD6-9E5AFD2BAB86}"/>
    <cellStyle name="Percent 16 4 17 3" xfId="5633" xr:uid="{74275AA1-50B5-474D-A508-A391BB5FF2DA}"/>
    <cellStyle name="Percent 16 4 17 4" xfId="5631" xr:uid="{AD9383B7-EE29-4DE4-A403-E33F1A2813CB}"/>
    <cellStyle name="Percent 16 4 18" xfId="5634" xr:uid="{73B242E3-6471-4253-B84E-0C4CC9B4A076}"/>
    <cellStyle name="Percent 16 4 18 2" xfId="5635" xr:uid="{9506D529-A37A-40D0-9EED-34BBE6AC3BB7}"/>
    <cellStyle name="Percent 16 4 18 3" xfId="5636" xr:uid="{810F6CEB-7F72-431E-A67D-94B27F5EEA1C}"/>
    <cellStyle name="Percent 16 4 19" xfId="5637" xr:uid="{F5AB4CFE-E3F1-4524-BBDD-E33D95C0C4BF}"/>
    <cellStyle name="Percent 16 4 2" xfId="1378" xr:uid="{0AE9F5AC-0421-4141-AA69-282956099A19}"/>
    <cellStyle name="Percent 16 4 2 2" xfId="5639" xr:uid="{640F8E20-112B-475A-AF4A-4F0A9BFECB9D}"/>
    <cellStyle name="Percent 16 4 2 3" xfId="5640" xr:uid="{3E7A8C11-FC30-4D61-99EA-C01697934643}"/>
    <cellStyle name="Percent 16 4 2 4" xfId="5638" xr:uid="{6912B082-945B-42F5-8C7C-8F960C80C719}"/>
    <cellStyle name="Percent 16 4 20" xfId="5641" xr:uid="{EB82C8A2-E2B3-456A-A336-C345C1130F7A}"/>
    <cellStyle name="Percent 16 4 21" xfId="5609" xr:uid="{353D67CC-0367-4816-8EEE-EE5A6000B9B2}"/>
    <cellStyle name="Percent 16 4 3" xfId="1379" xr:uid="{BE1E587B-F83F-4BAB-AAC7-1112E06495FF}"/>
    <cellStyle name="Percent 16 4 3 2" xfId="5643" xr:uid="{78E815EC-5152-4044-BD7B-7B7DE2338D3A}"/>
    <cellStyle name="Percent 16 4 3 3" xfId="5644" xr:uid="{877FCEA9-B41E-44AC-BF7A-CE4E344460AC}"/>
    <cellStyle name="Percent 16 4 3 4" xfId="5642" xr:uid="{765A69F2-2284-46D1-A62D-E9E704AD5A6B}"/>
    <cellStyle name="Percent 16 4 4" xfId="1380" xr:uid="{9F1BECAF-64CD-41D6-A6CD-BD2BDB0B590D}"/>
    <cellStyle name="Percent 16 4 4 2" xfId="5646" xr:uid="{8C4E798F-F1F5-4DDB-B816-52EBFB8E02F6}"/>
    <cellStyle name="Percent 16 4 4 3" xfId="5647" xr:uid="{0B5631A3-34C7-4A14-831F-FEE5C75C0FCB}"/>
    <cellStyle name="Percent 16 4 4 4" xfId="5645" xr:uid="{DD0E9E7E-1A4D-4B6C-B8A8-5C9A78B9AA03}"/>
    <cellStyle name="Percent 16 4 5" xfId="1381" xr:uid="{2B1137DA-2A7F-458C-8FF1-47892FD56A60}"/>
    <cellStyle name="Percent 16 4 5 2" xfId="5649" xr:uid="{C3B8C57A-A6BC-4966-A4C8-30FDFA6CE51C}"/>
    <cellStyle name="Percent 16 4 5 3" xfId="5650" xr:uid="{78DE862C-5243-4DF7-88DD-24F7F550264E}"/>
    <cellStyle name="Percent 16 4 5 4" xfId="5648" xr:uid="{4E6970AA-CE38-4C05-940A-82D99FB493EB}"/>
    <cellStyle name="Percent 16 4 6" xfId="1382" xr:uid="{E4E8A546-11FA-4710-98E6-7D95883E0C6C}"/>
    <cellStyle name="Percent 16 4 6 2" xfId="5652" xr:uid="{4B71FD15-8A21-4687-A3B2-D6D4C2FA871A}"/>
    <cellStyle name="Percent 16 4 6 3" xfId="5653" xr:uid="{084C976F-7897-4E1D-B9E3-D667C00E9BCA}"/>
    <cellStyle name="Percent 16 4 6 4" xfId="5651" xr:uid="{FB56034D-6326-4DF4-A1B3-E4811C179017}"/>
    <cellStyle name="Percent 16 4 7" xfId="1383" xr:uid="{909ADD10-D01F-4AE3-B3F1-B2FB12BF5E87}"/>
    <cellStyle name="Percent 16 4 7 2" xfId="5655" xr:uid="{5496C470-95AA-4A1A-807E-9DFFA339DEBA}"/>
    <cellStyle name="Percent 16 4 7 3" xfId="5656" xr:uid="{B01171DB-0526-40C7-B103-151252CC745C}"/>
    <cellStyle name="Percent 16 4 7 4" xfId="5654" xr:uid="{BB37CEB1-FA02-48C2-A51D-26E330F0914F}"/>
    <cellStyle name="Percent 16 4 8" xfId="1384" xr:uid="{0CAC16CD-E6A8-431C-A329-C9CF09E9A285}"/>
    <cellStyle name="Percent 16 4 8 2" xfId="5658" xr:uid="{39EB2214-C8ED-42EA-AA15-FB2A3ABF5639}"/>
    <cellStyle name="Percent 16 4 8 3" xfId="5659" xr:uid="{A9DC3267-AB31-462D-B892-2DFEDA57869E}"/>
    <cellStyle name="Percent 16 4 8 4" xfId="5657" xr:uid="{2156FE5D-EC0D-47D2-B6C5-6F8B4316B258}"/>
    <cellStyle name="Percent 16 4 9" xfId="1385" xr:uid="{8D2B73B0-1539-4912-A6FD-6C1A589DD92B}"/>
    <cellStyle name="Percent 16 4 9 2" xfId="5661" xr:uid="{F0439FD3-2798-4F05-9FF1-CCCC738D1D19}"/>
    <cellStyle name="Percent 16 4 9 3" xfId="5662" xr:uid="{5DBE728C-C91B-472C-93D5-10D89D5ADC82}"/>
    <cellStyle name="Percent 16 4 9 4" xfId="5660" xr:uid="{546A2FE0-3DB7-42F2-AF31-761A8BFC1DB6}"/>
    <cellStyle name="Percent 16 5" xfId="1386" xr:uid="{B6B29CF6-182F-409B-A913-2AF12B5A3F98}"/>
    <cellStyle name="Percent 16 5 10" xfId="1387" xr:uid="{0608DD83-CD35-48E9-99CD-BB1AF40D04D2}"/>
    <cellStyle name="Percent 16 5 10 2" xfId="5665" xr:uid="{CC88E990-F145-484E-9B4B-242A1AD495DA}"/>
    <cellStyle name="Percent 16 5 10 3" xfId="5666" xr:uid="{59EEC533-9F07-4891-B933-169C327DF996}"/>
    <cellStyle name="Percent 16 5 10 4" xfId="5664" xr:uid="{FAE7D3D3-21F6-470C-8A31-AEB85908D1F6}"/>
    <cellStyle name="Percent 16 5 11" xfId="1388" xr:uid="{EF526072-AE25-4E88-8FFD-35CE54FE4D40}"/>
    <cellStyle name="Percent 16 5 11 2" xfId="5668" xr:uid="{A01BB282-BB04-4C39-8A7F-93AC69DD2FF1}"/>
    <cellStyle name="Percent 16 5 11 3" xfId="5669" xr:uid="{526087DF-A18D-473C-BFC8-13BA6DE14A5D}"/>
    <cellStyle name="Percent 16 5 11 4" xfId="5667" xr:uid="{20741E30-6767-4061-AC62-02367AEBFB15}"/>
    <cellStyle name="Percent 16 5 12" xfId="1389" xr:uid="{46ADFAE1-2D13-4DFB-84DF-A03E2BC13C05}"/>
    <cellStyle name="Percent 16 5 12 2" xfId="5671" xr:uid="{E7D9755D-DF5B-488D-9207-E93608207119}"/>
    <cellStyle name="Percent 16 5 12 3" xfId="5672" xr:uid="{DD394124-17BD-4CBC-B3F6-FF7513F63C44}"/>
    <cellStyle name="Percent 16 5 12 4" xfId="5670" xr:uid="{90D8C7DF-F65B-4CD7-827E-5AB30A6FE2E9}"/>
    <cellStyle name="Percent 16 5 13" xfId="1390" xr:uid="{6ACBBD9C-D158-423D-A01F-978C6C6D42CE}"/>
    <cellStyle name="Percent 16 5 13 2" xfId="5674" xr:uid="{4CB26022-4555-47E2-9AD6-700042D0CCA2}"/>
    <cellStyle name="Percent 16 5 13 3" xfId="5675" xr:uid="{39AD6DFF-9282-47FD-9376-8879D59D7B6C}"/>
    <cellStyle name="Percent 16 5 13 4" xfId="5673" xr:uid="{F2633E31-1835-41B0-9EF6-DC8F5E46230F}"/>
    <cellStyle name="Percent 16 5 14" xfId="1391" xr:uid="{4BB9CC63-9DF9-49A1-9FB5-6D65C8E917C9}"/>
    <cellStyle name="Percent 16 5 14 2" xfId="5677" xr:uid="{31193E27-CB70-492C-9A16-8C54CB99A6E0}"/>
    <cellStyle name="Percent 16 5 14 3" xfId="5678" xr:uid="{9D4C0BD3-77CC-408D-B5AE-7D53388741E1}"/>
    <cellStyle name="Percent 16 5 14 4" xfId="5676" xr:uid="{376E74B4-7158-405B-9EBB-52D0C3297329}"/>
    <cellStyle name="Percent 16 5 15" xfId="1392" xr:uid="{7562576D-AB55-4B84-85BF-4F5FE65E7C14}"/>
    <cellStyle name="Percent 16 5 15 2" xfId="5680" xr:uid="{A11C65A4-6D13-44A5-AA7C-30A86B186087}"/>
    <cellStyle name="Percent 16 5 15 3" xfId="5681" xr:uid="{14ADE877-99CE-4563-A326-35FAD26E4E88}"/>
    <cellStyle name="Percent 16 5 15 4" xfId="5679" xr:uid="{3319BAF4-11BD-42D3-9942-31C4318BD173}"/>
    <cellStyle name="Percent 16 5 16" xfId="1393" xr:uid="{ED7744B5-7614-4561-AAE4-E0CB1154C5C2}"/>
    <cellStyle name="Percent 16 5 16 2" xfId="5683" xr:uid="{9A7736DA-0969-4281-80D3-C997EF15C1DD}"/>
    <cellStyle name="Percent 16 5 16 3" xfId="5684" xr:uid="{EC7663B9-CCE1-454A-9CE8-CD5199D65BBA}"/>
    <cellStyle name="Percent 16 5 16 4" xfId="5682" xr:uid="{56521C20-6FAC-4BF2-8B0C-7BFC42BB8973}"/>
    <cellStyle name="Percent 16 5 17" xfId="1394" xr:uid="{D7AD12DA-6DD7-4CD6-90FB-0E9FC1A10E57}"/>
    <cellStyle name="Percent 16 5 17 2" xfId="5686" xr:uid="{D79ED84C-FDD2-445C-8D64-96E4165C8600}"/>
    <cellStyle name="Percent 16 5 17 3" xfId="5687" xr:uid="{E15C1AFD-4425-47C7-BBE0-DD647EE887F9}"/>
    <cellStyle name="Percent 16 5 17 4" xfId="5685" xr:uid="{36732FF5-D054-4E08-AD5C-28B4FA511681}"/>
    <cellStyle name="Percent 16 5 18" xfId="5688" xr:uid="{24F9AC78-5112-442A-B13B-EB20ABBF9002}"/>
    <cellStyle name="Percent 16 5 18 2" xfId="5689" xr:uid="{549069A8-4682-4EF9-8B66-402895DEAAFF}"/>
    <cellStyle name="Percent 16 5 18 3" xfId="5690" xr:uid="{693460D5-3FE3-43E3-BA32-240E20A8FEF1}"/>
    <cellStyle name="Percent 16 5 19" xfId="5691" xr:uid="{A85A2EB9-2066-4FA9-B6E7-3FA889FC4A45}"/>
    <cellStyle name="Percent 16 5 2" xfId="1395" xr:uid="{E267CBFC-5CBF-42D7-8D44-0F91A66C880F}"/>
    <cellStyle name="Percent 16 5 2 2" xfId="5693" xr:uid="{0A44ED5E-A302-4E6E-977A-B267F0D1F8E3}"/>
    <cellStyle name="Percent 16 5 2 3" xfId="5694" xr:uid="{57F336F5-6A33-495C-A515-6EABDC69A15D}"/>
    <cellStyle name="Percent 16 5 2 4" xfId="5692" xr:uid="{75BB62B5-7636-4E25-A2AA-357F2DEE242E}"/>
    <cellStyle name="Percent 16 5 20" xfId="5695" xr:uid="{C39FBD9B-336B-49AF-89B5-F90823FEB83B}"/>
    <cellStyle name="Percent 16 5 21" xfId="5663" xr:uid="{1BAF56F9-31FF-4210-AF94-DD988A58ECF4}"/>
    <cellStyle name="Percent 16 5 3" xfId="1396" xr:uid="{540AAA22-6EFB-4A1A-AD59-00C55238F9F0}"/>
    <cellStyle name="Percent 16 5 3 2" xfId="5697" xr:uid="{18F44C13-B17D-40C4-9899-7C718CCC25A7}"/>
    <cellStyle name="Percent 16 5 3 3" xfId="5698" xr:uid="{C0840104-81D3-4832-84D9-F6BBE4E5FD6A}"/>
    <cellStyle name="Percent 16 5 3 4" xfId="5696" xr:uid="{2B66CA6C-4ACE-46B3-8095-06914E98D757}"/>
    <cellStyle name="Percent 16 5 4" xfId="1397" xr:uid="{92451727-2C39-49B8-916F-7E43273471AE}"/>
    <cellStyle name="Percent 16 5 4 2" xfId="5700" xr:uid="{4D43B946-D68C-4B06-B3D8-C47752A1FC5F}"/>
    <cellStyle name="Percent 16 5 4 3" xfId="5701" xr:uid="{537B0C5D-A724-4582-AF3F-46AC1E21455A}"/>
    <cellStyle name="Percent 16 5 4 4" xfId="5699" xr:uid="{07BAA8A4-4226-4531-B9C4-54156DFC948E}"/>
    <cellStyle name="Percent 16 5 5" xfId="1398" xr:uid="{FE120D29-38B8-4FA8-B42F-FB9C3696E1A5}"/>
    <cellStyle name="Percent 16 5 5 2" xfId="5703" xr:uid="{D1DA6700-0031-4931-A7CB-07DA34F39A4B}"/>
    <cellStyle name="Percent 16 5 5 3" xfId="5704" xr:uid="{D0D73C13-195B-45B7-8A82-F37FB602BD25}"/>
    <cellStyle name="Percent 16 5 5 4" xfId="5702" xr:uid="{F6A7EE24-7258-49FC-89EB-ECE447BDD919}"/>
    <cellStyle name="Percent 16 5 6" xfId="1399" xr:uid="{E0A2EBB5-62EC-421B-853F-DE2DA0A413DF}"/>
    <cellStyle name="Percent 16 5 6 2" xfId="5706" xr:uid="{B0C2803D-7B7A-45F3-8FBB-01B632C3E5B2}"/>
    <cellStyle name="Percent 16 5 6 3" xfId="5707" xr:uid="{40F03C5B-C410-43CE-AC6B-B4738AF0EA47}"/>
    <cellStyle name="Percent 16 5 6 4" xfId="5705" xr:uid="{E9938FE2-8599-49B4-A1E5-CDE8FFB4A41F}"/>
    <cellStyle name="Percent 16 5 7" xfId="1400" xr:uid="{45576411-FC09-41FC-B2B2-C4446E4AD97B}"/>
    <cellStyle name="Percent 16 5 7 2" xfId="5709" xr:uid="{C28EAD83-972E-44D8-B657-C6A02E145A45}"/>
    <cellStyle name="Percent 16 5 7 3" xfId="5710" xr:uid="{5205CD14-8250-45C8-ABE7-21F610F37DEA}"/>
    <cellStyle name="Percent 16 5 7 4" xfId="5708" xr:uid="{532D9C5A-A167-4F3A-A7C3-6D6803F0E133}"/>
    <cellStyle name="Percent 16 5 8" xfId="1401" xr:uid="{34F26FAC-A560-4D71-8093-FF0C65B079C1}"/>
    <cellStyle name="Percent 16 5 8 2" xfId="5712" xr:uid="{FEC2DDD8-8B17-44D8-9435-1585DCC9CFFB}"/>
    <cellStyle name="Percent 16 5 8 3" xfId="5713" xr:uid="{BBD81477-6527-43DD-865C-49909F997C52}"/>
    <cellStyle name="Percent 16 5 8 4" xfId="5711" xr:uid="{823389DB-AF71-4113-9875-F3E2D7A58743}"/>
    <cellStyle name="Percent 16 5 9" xfId="1402" xr:uid="{213BB8CB-E0D5-435C-9E36-FFD4B278FD9D}"/>
    <cellStyle name="Percent 16 5 9 2" xfId="5715" xr:uid="{8AF7232F-BE87-43D3-AC6E-9CF1935B28F3}"/>
    <cellStyle name="Percent 16 5 9 3" xfId="5716" xr:uid="{7E737646-7E93-433F-A37B-BEE147662C49}"/>
    <cellStyle name="Percent 16 5 9 4" xfId="5714" xr:uid="{4D498329-7040-4122-B0F1-632F2E126564}"/>
    <cellStyle name="Percent 16 6" xfId="1403" xr:uid="{389E90BF-0094-4EF1-AB1F-25FBC4A59789}"/>
    <cellStyle name="Percent 16 6 10" xfId="1404" xr:uid="{857EC133-FEC6-4400-8B69-9CF2E8DC1DCF}"/>
    <cellStyle name="Percent 16 6 10 2" xfId="5719" xr:uid="{7458F63B-E10C-47FE-ABF8-84DDDC0678A1}"/>
    <cellStyle name="Percent 16 6 10 3" xfId="5720" xr:uid="{BEE7DEAF-F66D-4D09-8DF5-E3B9ED9775A1}"/>
    <cellStyle name="Percent 16 6 10 4" xfId="5718" xr:uid="{DA27D27D-6D9F-4BC2-A159-AE34F1B199AB}"/>
    <cellStyle name="Percent 16 6 11" xfId="1405" xr:uid="{A1F8D913-80F2-49BD-B91D-047ABF97A26C}"/>
    <cellStyle name="Percent 16 6 11 2" xfId="5722" xr:uid="{B6D40E83-39F0-48E8-8F5B-6DC5490D4C07}"/>
    <cellStyle name="Percent 16 6 11 3" xfId="5723" xr:uid="{D8B6E1C2-EF7D-4BA9-B924-B8877A461642}"/>
    <cellStyle name="Percent 16 6 11 4" xfId="5721" xr:uid="{82BB71A5-9CBC-4F5A-A67E-C117819E3D2D}"/>
    <cellStyle name="Percent 16 6 12" xfId="1406" xr:uid="{E4CAF812-7D31-4BFF-AF35-B1CAEB0578CA}"/>
    <cellStyle name="Percent 16 6 12 2" xfId="5725" xr:uid="{287901FA-5124-40BB-9DE8-9CB5D4399D36}"/>
    <cellStyle name="Percent 16 6 12 3" xfId="5726" xr:uid="{CE4F7C54-A5BA-40D7-AEC8-01A128865310}"/>
    <cellStyle name="Percent 16 6 12 4" xfId="5724" xr:uid="{2794BE09-F87B-4CC7-A04B-E69BBABBB693}"/>
    <cellStyle name="Percent 16 6 13" xfId="1407" xr:uid="{4067439A-1A73-479C-B277-E008622C3408}"/>
    <cellStyle name="Percent 16 6 13 2" xfId="5728" xr:uid="{E3C26B12-8CAE-45E7-AE44-7C4B8C0DE423}"/>
    <cellStyle name="Percent 16 6 13 3" xfId="5729" xr:uid="{F061F89B-4014-445A-B572-46E37B569C47}"/>
    <cellStyle name="Percent 16 6 13 4" xfId="5727" xr:uid="{8A6FBAFE-B234-49A5-BDC7-DA8E0D42054F}"/>
    <cellStyle name="Percent 16 6 14" xfId="1408" xr:uid="{D4E08971-B9E7-402C-B612-8C2D38D4420C}"/>
    <cellStyle name="Percent 16 6 14 2" xfId="5731" xr:uid="{C324FC51-707D-48A2-9D16-8F51618A2543}"/>
    <cellStyle name="Percent 16 6 14 3" xfId="5732" xr:uid="{CCBCDF59-3918-419E-A414-B52244FB6959}"/>
    <cellStyle name="Percent 16 6 14 4" xfId="5730" xr:uid="{BB11DDFF-9AA9-40E2-A46F-0E68C535805F}"/>
    <cellStyle name="Percent 16 6 15" xfId="1409" xr:uid="{A019D91D-08C6-4847-BA79-F93C6313596C}"/>
    <cellStyle name="Percent 16 6 15 2" xfId="5734" xr:uid="{FEBE858F-1242-429C-9272-F84280793E8F}"/>
    <cellStyle name="Percent 16 6 15 3" xfId="5735" xr:uid="{323AD83C-40DB-4F51-8B58-33EFF835986A}"/>
    <cellStyle name="Percent 16 6 15 4" xfId="5733" xr:uid="{C77C144A-EDE4-478E-A42A-C90BCDCB054E}"/>
    <cellStyle name="Percent 16 6 16" xfId="1410" xr:uid="{3FD5A0DA-8960-4E72-9FB7-24F9AEADA6BC}"/>
    <cellStyle name="Percent 16 6 16 2" xfId="5737" xr:uid="{7E5DFDC7-39A2-4704-BFC0-A66BD4871574}"/>
    <cellStyle name="Percent 16 6 16 3" xfId="5738" xr:uid="{B69A42DC-F5F8-4B9A-8CB2-2B53F8AB0B56}"/>
    <cellStyle name="Percent 16 6 16 4" xfId="5736" xr:uid="{D6681415-6243-4107-9E0E-DCD47BD54706}"/>
    <cellStyle name="Percent 16 6 17" xfId="1411" xr:uid="{6501A0A5-9B30-41C0-B151-6B787D6F63B8}"/>
    <cellStyle name="Percent 16 6 17 2" xfId="5740" xr:uid="{F9FA5476-1935-4DC8-96D3-C1FB05A71388}"/>
    <cellStyle name="Percent 16 6 17 3" xfId="5741" xr:uid="{39856048-C684-47C3-8763-C7024E62AF25}"/>
    <cellStyle name="Percent 16 6 17 4" xfId="5739" xr:uid="{478E6AA0-499F-4DE1-B3E7-84B7C8D7389C}"/>
    <cellStyle name="Percent 16 6 18" xfId="5742" xr:uid="{A88B31E3-B5B2-4128-8CC5-D90E738E5ADC}"/>
    <cellStyle name="Percent 16 6 18 2" xfId="5743" xr:uid="{DA6CEAF2-D6C9-4B38-AB9A-6E868D105C67}"/>
    <cellStyle name="Percent 16 6 18 3" xfId="5744" xr:uid="{641876EF-253E-4866-A9FA-3B98D187699E}"/>
    <cellStyle name="Percent 16 6 19" xfId="5745" xr:uid="{E07C520E-3133-4569-8212-FF06C5D648D1}"/>
    <cellStyle name="Percent 16 6 2" xfId="1412" xr:uid="{1F7681A1-CA7F-409E-91CD-89567E54C937}"/>
    <cellStyle name="Percent 16 6 2 2" xfId="5747" xr:uid="{053CEE3A-52B7-441C-962F-9EDC4BA0464F}"/>
    <cellStyle name="Percent 16 6 2 3" xfId="5748" xr:uid="{F14D9D2A-0EE0-4F07-B459-628F8A634387}"/>
    <cellStyle name="Percent 16 6 2 4" xfId="5746" xr:uid="{0D8FB33D-E725-4925-80C6-2A1B742DB906}"/>
    <cellStyle name="Percent 16 6 20" xfId="5749" xr:uid="{6B394B75-29D2-4F19-B8BD-1F3A7A783691}"/>
    <cellStyle name="Percent 16 6 21" xfId="5717" xr:uid="{AA9E688B-76F1-4229-B0F8-262681A6340A}"/>
    <cellStyle name="Percent 16 6 3" xfId="1413" xr:uid="{AB713B93-A2D2-4605-9BDA-FE774D8C6382}"/>
    <cellStyle name="Percent 16 6 3 2" xfId="5751" xr:uid="{D822D14F-754E-4FFF-AE55-29CAA3AF4718}"/>
    <cellStyle name="Percent 16 6 3 3" xfId="5752" xr:uid="{0ED7E9DF-1EEF-43F9-96CD-D466CB41FAF5}"/>
    <cellStyle name="Percent 16 6 3 4" xfId="5750" xr:uid="{69534E51-7E58-4D9F-B52E-DAFDBDB648A7}"/>
    <cellStyle name="Percent 16 6 4" xfId="1414" xr:uid="{36AA6ED9-B34C-497E-AD26-7802FDFE7C85}"/>
    <cellStyle name="Percent 16 6 4 2" xfId="5754" xr:uid="{59914E55-DE9C-4A75-9EAE-E001D473D8A4}"/>
    <cellStyle name="Percent 16 6 4 3" xfId="5755" xr:uid="{CC974797-7857-4AFC-B228-D4E8D8827170}"/>
    <cellStyle name="Percent 16 6 4 4" xfId="5753" xr:uid="{41988D98-D385-40A1-A97B-7AD44F5444F0}"/>
    <cellStyle name="Percent 16 6 5" xfId="1415" xr:uid="{7113FAA9-3CAA-4087-A336-C88C8817B769}"/>
    <cellStyle name="Percent 16 6 5 2" xfId="5757" xr:uid="{4B766124-E7C9-4880-9189-135588DDDAAF}"/>
    <cellStyle name="Percent 16 6 5 3" xfId="5758" xr:uid="{D27148E3-FADC-44B2-A409-45E04E01F17D}"/>
    <cellStyle name="Percent 16 6 5 4" xfId="5756" xr:uid="{C2057F70-3BD0-4A01-B5D9-671B6C4B3991}"/>
    <cellStyle name="Percent 16 6 6" xfId="1416" xr:uid="{B9B8A4BD-88AE-4589-B828-A966277DF106}"/>
    <cellStyle name="Percent 16 6 6 2" xfId="5760" xr:uid="{54AA28E3-DFE0-4D5A-9450-FDFC895B2E81}"/>
    <cellStyle name="Percent 16 6 6 3" xfId="5761" xr:uid="{FE3D9B04-EDBF-4E5D-A6E1-B3A2747A203F}"/>
    <cellStyle name="Percent 16 6 6 4" xfId="5759" xr:uid="{4CDF7868-EE82-48CF-AC32-6AD3D77BD482}"/>
    <cellStyle name="Percent 16 6 7" xfId="1417" xr:uid="{4C4008F9-1A3D-4D4A-91C9-3DCF78C1D7BA}"/>
    <cellStyle name="Percent 16 6 7 2" xfId="5763" xr:uid="{F275E879-6017-493D-A8B4-6C208CF2AC99}"/>
    <cellStyle name="Percent 16 6 7 3" xfId="5764" xr:uid="{F60E0D9C-B288-4653-ACB5-4242F50F40F4}"/>
    <cellStyle name="Percent 16 6 7 4" xfId="5762" xr:uid="{6FB634CB-709C-4B28-8941-72E621E7DCEA}"/>
    <cellStyle name="Percent 16 6 8" xfId="1418" xr:uid="{B1852D99-DB1D-47A2-A33B-D476B085D92E}"/>
    <cellStyle name="Percent 16 6 8 2" xfId="5766" xr:uid="{ABF644A5-A847-415D-83D4-72387880AA36}"/>
    <cellStyle name="Percent 16 6 8 3" xfId="5767" xr:uid="{585EE00B-5E3C-4BB1-B0FD-E7C65CC3A03D}"/>
    <cellStyle name="Percent 16 6 8 4" xfId="5765" xr:uid="{B688B14C-8C59-44EF-9BB8-3827642BABA9}"/>
    <cellStyle name="Percent 16 6 9" xfId="1419" xr:uid="{B29CD8F3-E127-490E-B12B-39062F4F14D7}"/>
    <cellStyle name="Percent 16 6 9 2" xfId="5769" xr:uid="{68D9D76E-D5A8-43A3-AC8A-F5AE9760400E}"/>
    <cellStyle name="Percent 16 6 9 3" xfId="5770" xr:uid="{CF86034F-A3AD-4378-8D4F-13E47989F925}"/>
    <cellStyle name="Percent 16 6 9 4" xfId="5768" xr:uid="{1F36B505-653F-4315-A65D-D660DCEF9449}"/>
    <cellStyle name="Percent 16 7" xfId="1420" xr:uid="{EB7F8381-865E-4C57-A910-2369F2AAD160}"/>
    <cellStyle name="Percent 16 7 10" xfId="1421" xr:uid="{E2D05CA6-A2CE-411F-999C-C8AC43E69C5D}"/>
    <cellStyle name="Percent 16 7 10 2" xfId="5773" xr:uid="{CBCE0943-6A1A-45B1-ADA3-DA3C6358816D}"/>
    <cellStyle name="Percent 16 7 10 3" xfId="5774" xr:uid="{74ED7228-B760-4204-B27D-6E07FE3C8CBE}"/>
    <cellStyle name="Percent 16 7 10 4" xfId="5772" xr:uid="{0377E636-658D-419E-9A27-2B80176E502F}"/>
    <cellStyle name="Percent 16 7 11" xfId="1422" xr:uid="{32B7C843-3FEE-4DB0-BDF2-37C9DFBE973F}"/>
    <cellStyle name="Percent 16 7 11 2" xfId="5776" xr:uid="{A4C0436D-4E7D-4F50-9AB6-F109C5FA9750}"/>
    <cellStyle name="Percent 16 7 11 3" xfId="5777" xr:uid="{ED60A741-EA47-4632-9B20-65E4CB2DB61E}"/>
    <cellStyle name="Percent 16 7 11 4" xfId="5775" xr:uid="{5822A790-C556-4BE5-BFCF-2B254D51B3D7}"/>
    <cellStyle name="Percent 16 7 12" xfId="1423" xr:uid="{325B4580-6B2E-44AC-9D4B-6240B8BC14F6}"/>
    <cellStyle name="Percent 16 7 12 2" xfId="5779" xr:uid="{975C1BEC-9D4C-46C7-9F41-4845EFD38986}"/>
    <cellStyle name="Percent 16 7 12 3" xfId="5780" xr:uid="{4BD9898B-67D5-40AC-A069-4B4BBD6791D6}"/>
    <cellStyle name="Percent 16 7 12 4" xfId="5778" xr:uid="{00447844-1493-43FE-80E1-75FE1C9CE280}"/>
    <cellStyle name="Percent 16 7 13" xfId="1424" xr:uid="{7B981B1A-BE59-4B24-BD41-7149837057C0}"/>
    <cellStyle name="Percent 16 7 13 2" xfId="5782" xr:uid="{1C60D477-7520-4045-9CB2-2871DA573227}"/>
    <cellStyle name="Percent 16 7 13 3" xfId="5783" xr:uid="{F08C947F-A400-4932-8224-56B985211CFE}"/>
    <cellStyle name="Percent 16 7 13 4" xfId="5781" xr:uid="{72613A3B-59B5-4459-96CD-49240290FADE}"/>
    <cellStyle name="Percent 16 7 14" xfId="1425" xr:uid="{7003B1A7-D223-43AA-BB8E-B9EDA733B033}"/>
    <cellStyle name="Percent 16 7 14 2" xfId="5785" xr:uid="{DD573195-E3AC-4273-9278-E3B1EEDD5E5E}"/>
    <cellStyle name="Percent 16 7 14 3" xfId="5786" xr:uid="{E81491EB-068F-44F9-B556-185D6BBF38EE}"/>
    <cellStyle name="Percent 16 7 14 4" xfId="5784" xr:uid="{5BB15DDF-5AA1-4391-88CB-9B95D3B26AC6}"/>
    <cellStyle name="Percent 16 7 15" xfId="1426" xr:uid="{85E3AC13-BDEC-40AF-B947-FCC36BF90D4A}"/>
    <cellStyle name="Percent 16 7 15 2" xfId="5788" xr:uid="{1EF8F413-27A4-40BF-B078-9F4B63AE9F82}"/>
    <cellStyle name="Percent 16 7 15 3" xfId="5789" xr:uid="{FBEF5C48-901F-4AE5-B13E-155114E1C7FF}"/>
    <cellStyle name="Percent 16 7 15 4" xfId="5787" xr:uid="{E67E7E62-3160-4664-A1F8-C1C73BF5AA24}"/>
    <cellStyle name="Percent 16 7 16" xfId="1427" xr:uid="{1E395217-B75E-41F2-8181-A88269B738F2}"/>
    <cellStyle name="Percent 16 7 16 2" xfId="5791" xr:uid="{FA2C9F02-0CF2-4524-AAA5-0430620CC0AE}"/>
    <cellStyle name="Percent 16 7 16 3" xfId="5792" xr:uid="{BE2955D1-B7A5-4CC7-AB5F-C38899D1DF0B}"/>
    <cellStyle name="Percent 16 7 16 4" xfId="5790" xr:uid="{4B68CDE8-F4A2-4D2D-B82B-BF3DAF1B9CA8}"/>
    <cellStyle name="Percent 16 7 17" xfId="1428" xr:uid="{621CF64B-AB0A-41EB-8FAA-CF297A8E671B}"/>
    <cellStyle name="Percent 16 7 17 2" xfId="5794" xr:uid="{38424530-66F5-4954-91A7-616DF9F05CED}"/>
    <cellStyle name="Percent 16 7 17 3" xfId="5795" xr:uid="{46429BC7-69D3-44D6-872A-3F087955D6C1}"/>
    <cellStyle name="Percent 16 7 17 4" xfId="5793" xr:uid="{4B1DC2D8-BD2F-4A9B-8D20-1EBB0AF9102C}"/>
    <cellStyle name="Percent 16 7 18" xfId="5796" xr:uid="{E27CA1C6-5377-4DB9-A42B-3B970C08D90E}"/>
    <cellStyle name="Percent 16 7 18 2" xfId="5797" xr:uid="{94730837-9EA1-459D-A147-27AF0251A913}"/>
    <cellStyle name="Percent 16 7 18 3" xfId="5798" xr:uid="{D9CC253B-8D47-45FF-8B72-B86A4A7A943B}"/>
    <cellStyle name="Percent 16 7 19" xfId="5799" xr:uid="{7D685D64-8BE1-4780-B5AA-69B7E2D5464E}"/>
    <cellStyle name="Percent 16 7 2" xfId="1429" xr:uid="{1CE127FB-D057-419E-B599-9AB6984602B7}"/>
    <cellStyle name="Percent 16 7 2 2" xfId="5801" xr:uid="{9EA64ABC-B3D3-403C-B9FE-AA54DB4678CF}"/>
    <cellStyle name="Percent 16 7 2 2 2" xfId="5802" xr:uid="{BF7DA4F7-5D93-4716-8D88-7E88857DC99A}"/>
    <cellStyle name="Percent 16 7 2 2 3" xfId="5803" xr:uid="{0243C94E-9DB8-4809-8A7A-EC943FDC22EE}"/>
    <cellStyle name="Percent 16 7 2 3" xfId="5804" xr:uid="{40D1811C-89BF-457D-A5DE-013E8F8E54A8}"/>
    <cellStyle name="Percent 16 7 2 4" xfId="5805" xr:uid="{49E1AFFA-F3B7-4F21-98F1-67A73C9AAB8D}"/>
    <cellStyle name="Percent 16 7 2 5" xfId="5800" xr:uid="{792C1719-111A-4779-A11E-261524D5B01B}"/>
    <cellStyle name="Percent 16 7 20" xfId="5806" xr:uid="{1B8B4758-C4FA-46C6-AEFF-CC0F1EA5E51E}"/>
    <cellStyle name="Percent 16 7 21" xfId="5771" xr:uid="{999BC79C-A01B-4BF0-8D43-C5B2D14C1D61}"/>
    <cellStyle name="Percent 16 7 3" xfId="1430" xr:uid="{B7F1AC81-96CA-4D57-BAFE-AB4AF1225BF6}"/>
    <cellStyle name="Percent 16 7 3 2" xfId="5808" xr:uid="{73A78328-4D85-49CF-B4B0-8601E825521D}"/>
    <cellStyle name="Percent 16 7 3 2 2" xfId="5809" xr:uid="{29D46C95-5CE3-4A1F-BFF7-19A6147BEB54}"/>
    <cellStyle name="Percent 16 7 3 2 3" xfId="5810" xr:uid="{F93C04EE-AD88-473F-9E1D-C616FA8CF426}"/>
    <cellStyle name="Percent 16 7 3 3" xfId="5811" xr:uid="{662DC29A-D608-4320-A45A-B893D667A06B}"/>
    <cellStyle name="Percent 16 7 3 4" xfId="5812" xr:uid="{1843A974-D76D-486A-9726-59871B8818E0}"/>
    <cellStyle name="Percent 16 7 3 5" xfId="5807" xr:uid="{AAD08CBB-95E3-4512-85EB-222D62C57CCB}"/>
    <cellStyle name="Percent 16 7 4" xfId="1431" xr:uid="{3261F547-D107-4421-9DCE-5861445F34DA}"/>
    <cellStyle name="Percent 16 7 4 2" xfId="5814" xr:uid="{6629DF8D-3BA6-4544-B0B6-84C9607B7B1A}"/>
    <cellStyle name="Percent 16 7 4 3" xfId="5815" xr:uid="{117E4DF1-535E-437E-AE4C-BF71757DD431}"/>
    <cellStyle name="Percent 16 7 4 4" xfId="5813" xr:uid="{D93B8CE5-2DB3-4DAB-9E27-630C80B6046C}"/>
    <cellStyle name="Percent 16 7 5" xfId="1432" xr:uid="{67B05401-735B-499C-9CAE-F25C5BE3C36E}"/>
    <cellStyle name="Percent 16 7 5 2" xfId="5817" xr:uid="{23193D01-90AA-416B-82DC-36FA03646269}"/>
    <cellStyle name="Percent 16 7 5 3" xfId="5818" xr:uid="{893E5E5E-C45D-42AD-B381-26966DAF559C}"/>
    <cellStyle name="Percent 16 7 5 4" xfId="5816" xr:uid="{145AD25E-D6B6-4B0C-925D-7BC22C84D818}"/>
    <cellStyle name="Percent 16 7 6" xfId="1433" xr:uid="{D8B76743-1454-4F2A-92B7-B83E676E0B0B}"/>
    <cellStyle name="Percent 16 7 6 2" xfId="5820" xr:uid="{712A8EAB-6C5D-4470-BEEF-96903A5B2FBC}"/>
    <cellStyle name="Percent 16 7 6 3" xfId="5821" xr:uid="{3F084CFD-EB0A-417B-A592-18591217A6E9}"/>
    <cellStyle name="Percent 16 7 6 4" xfId="5819" xr:uid="{45627B46-EB01-40C8-B98B-4314EB56E96C}"/>
    <cellStyle name="Percent 16 7 7" xfId="1434" xr:uid="{35B55483-39E0-4DA9-A3B0-0674D318D864}"/>
    <cellStyle name="Percent 16 7 7 2" xfId="5823" xr:uid="{5AA793C7-D428-4886-A11C-F85715D34020}"/>
    <cellStyle name="Percent 16 7 7 3" xfId="5824" xr:uid="{450C90BB-80A1-4B1F-AFAF-C1B817511CA9}"/>
    <cellStyle name="Percent 16 7 7 4" xfId="5822" xr:uid="{91695469-4993-4DEA-8692-4665B9FFB1A2}"/>
    <cellStyle name="Percent 16 7 8" xfId="1435" xr:uid="{1CE34968-E3CC-4F0B-8129-71337019037C}"/>
    <cellStyle name="Percent 16 7 8 2" xfId="5826" xr:uid="{F88B24CF-4730-4351-8E39-46EDAB70002A}"/>
    <cellStyle name="Percent 16 7 8 3" xfId="5827" xr:uid="{B1D387E9-9E98-46D3-A325-48685C03A237}"/>
    <cellStyle name="Percent 16 7 8 4" xfId="5825" xr:uid="{497DB78E-7944-482F-8393-F5D3422BC892}"/>
    <cellStyle name="Percent 16 7 9" xfId="1436" xr:uid="{70F4A408-F96B-45B6-A5F2-FE1112F286DD}"/>
    <cellStyle name="Percent 16 7 9 2" xfId="5829" xr:uid="{39192B7F-DC10-4397-885D-A26044F3468F}"/>
    <cellStyle name="Percent 16 7 9 3" xfId="5830" xr:uid="{31D55E13-CAE7-47BA-8236-6522113D8300}"/>
    <cellStyle name="Percent 16 7 9 4" xfId="5828" xr:uid="{9554D150-A2BB-4B87-A780-269737ED5230}"/>
    <cellStyle name="Percent 16 8" xfId="1437" xr:uid="{8885CFAC-1280-4A62-A071-F60533E446E1}"/>
    <cellStyle name="Percent 16 8 10" xfId="1438" xr:uid="{9F8384A5-F770-4385-89EF-AFD695B481F9}"/>
    <cellStyle name="Percent 16 8 10 2" xfId="5833" xr:uid="{805EE4E6-59AF-44F4-B404-096C7B5FF351}"/>
    <cellStyle name="Percent 16 8 10 3" xfId="5834" xr:uid="{A198955E-2685-427C-895E-02661F622E19}"/>
    <cellStyle name="Percent 16 8 10 4" xfId="5832" xr:uid="{734484CD-20DC-4315-8792-00DE8D59D725}"/>
    <cellStyle name="Percent 16 8 11" xfId="1439" xr:uid="{73D3599D-14A0-4EE2-8099-F82DEB9CB599}"/>
    <cellStyle name="Percent 16 8 11 2" xfId="5836" xr:uid="{1E5DAE2D-6552-4E0D-8F31-CB877DC8A7D7}"/>
    <cellStyle name="Percent 16 8 11 3" xfId="5837" xr:uid="{84D02146-1A5C-4863-9B3A-FE9642837DCC}"/>
    <cellStyle name="Percent 16 8 11 4" xfId="5835" xr:uid="{9AFDB0D3-DC6F-48EE-A73A-BB7D8B7C67CD}"/>
    <cellStyle name="Percent 16 8 12" xfId="1440" xr:uid="{77BD799E-6AEC-4EB5-8CA4-1C04A23C7907}"/>
    <cellStyle name="Percent 16 8 12 2" xfId="5839" xr:uid="{901F3612-4B51-44B4-868C-FAC32337CA37}"/>
    <cellStyle name="Percent 16 8 12 3" xfId="5840" xr:uid="{3905430F-F9DE-4091-A0B2-BE606657F66B}"/>
    <cellStyle name="Percent 16 8 12 4" xfId="5838" xr:uid="{029DED95-EE8C-46CE-AE60-4463E1F5E48D}"/>
    <cellStyle name="Percent 16 8 13" xfId="1441" xr:uid="{874A2666-2B2A-4548-8F03-914454464E59}"/>
    <cellStyle name="Percent 16 8 13 2" xfId="5842" xr:uid="{5E420F1B-55F4-4BB4-98A4-DA9323F3E315}"/>
    <cellStyle name="Percent 16 8 13 3" xfId="5843" xr:uid="{DDE367A9-16E6-4610-B69F-D65792F71C8B}"/>
    <cellStyle name="Percent 16 8 13 4" xfId="5841" xr:uid="{D1558E19-B497-43FE-9F2E-C3405E89F51F}"/>
    <cellStyle name="Percent 16 8 14" xfId="1442" xr:uid="{857BF6A0-3AA6-4707-82AE-F0371D6DCD6B}"/>
    <cellStyle name="Percent 16 8 14 2" xfId="5845" xr:uid="{12D2BE36-F892-448A-8586-64C6F6A7E6E4}"/>
    <cellStyle name="Percent 16 8 14 3" xfId="5846" xr:uid="{A12E342E-60AC-4AAC-B5B0-FCC59748CBCD}"/>
    <cellStyle name="Percent 16 8 14 4" xfId="5844" xr:uid="{0D2B4E5E-D72A-43F7-B28E-74CC2CDDC894}"/>
    <cellStyle name="Percent 16 8 15" xfId="1443" xr:uid="{FC51F729-E240-4CF5-A227-3A7ED498C44E}"/>
    <cellStyle name="Percent 16 8 15 2" xfId="5848" xr:uid="{74D83C75-6821-4744-BB0C-CF03299F1B13}"/>
    <cellStyle name="Percent 16 8 15 3" xfId="5849" xr:uid="{B407B65A-4556-4E32-84C5-7DE068E4F5D4}"/>
    <cellStyle name="Percent 16 8 15 4" xfId="5847" xr:uid="{43A935C8-50C3-4667-82D0-A7D5346F3AA9}"/>
    <cellStyle name="Percent 16 8 16" xfId="1444" xr:uid="{AB26A215-E692-426C-BAFE-D62E539CBE34}"/>
    <cellStyle name="Percent 16 8 16 2" xfId="5851" xr:uid="{6DED87CB-2BE3-48F7-BACA-839230518287}"/>
    <cellStyle name="Percent 16 8 16 3" xfId="5852" xr:uid="{056B96BC-C72A-452C-AFDD-A5A4815D4ACA}"/>
    <cellStyle name="Percent 16 8 16 4" xfId="5850" xr:uid="{4934899D-19F5-462C-A4B6-447B9B9C6526}"/>
    <cellStyle name="Percent 16 8 17" xfId="1445" xr:uid="{9120A14A-2556-4EDC-90D6-DF7EA51D74EA}"/>
    <cellStyle name="Percent 16 8 17 2" xfId="5854" xr:uid="{3641F8F4-E21B-413B-A331-375185D92A8B}"/>
    <cellStyle name="Percent 16 8 17 3" xfId="5855" xr:uid="{B1660A89-960C-43DE-8B68-F7E3650F2AC5}"/>
    <cellStyle name="Percent 16 8 17 4" xfId="5853" xr:uid="{64F82CA3-D183-47EF-8605-44C715E82B44}"/>
    <cellStyle name="Percent 16 8 18" xfId="5856" xr:uid="{52F8EEAA-F732-4F78-BEF3-96CC04C15EBE}"/>
    <cellStyle name="Percent 16 8 19" xfId="5857" xr:uid="{1DFA4F3D-6F5C-40A3-B181-9A30E9246C41}"/>
    <cellStyle name="Percent 16 8 2" xfId="1446" xr:uid="{88B20F77-6669-4C56-BD75-5221364F8888}"/>
    <cellStyle name="Percent 16 8 2 2" xfId="5859" xr:uid="{E6C212D6-CEFD-4E22-8FE5-ACEB651E7E8B}"/>
    <cellStyle name="Percent 16 8 2 3" xfId="5860" xr:uid="{CC499FFC-DEB9-4979-992E-5D058C31470D}"/>
    <cellStyle name="Percent 16 8 2 4" xfId="5858" xr:uid="{9EFF37D4-2E45-451B-9C72-C3692765F913}"/>
    <cellStyle name="Percent 16 8 20" xfId="5831" xr:uid="{079CF408-E82B-45E1-944F-301109CF9440}"/>
    <cellStyle name="Percent 16 8 3" xfId="1447" xr:uid="{13CF29D9-8401-4467-B400-4939156E8F10}"/>
    <cellStyle name="Percent 16 8 3 2" xfId="5862" xr:uid="{A3664620-506D-44EB-954C-80A070BE8489}"/>
    <cellStyle name="Percent 16 8 3 3" xfId="5863" xr:uid="{A6F3137C-19A4-4CBF-AC66-23EFB2A8356C}"/>
    <cellStyle name="Percent 16 8 3 4" xfId="5861" xr:uid="{1BA99DD3-2861-44C9-9B80-32D1C1758AE9}"/>
    <cellStyle name="Percent 16 8 4" xfId="1448" xr:uid="{F597051F-AE95-4DE8-AC1A-3F85C0B4E178}"/>
    <cellStyle name="Percent 16 8 4 2" xfId="5865" xr:uid="{EAAB6851-A85F-4A42-A066-5AAFE78DA0AA}"/>
    <cellStyle name="Percent 16 8 4 3" xfId="5866" xr:uid="{A2C00B31-405B-4919-9CF0-280A2430BE75}"/>
    <cellStyle name="Percent 16 8 4 4" xfId="5864" xr:uid="{F8BECE30-B72F-4255-8464-B38C304C106E}"/>
    <cellStyle name="Percent 16 8 5" xfId="1449" xr:uid="{B5AC165D-6FE5-4F4C-B9D8-732A61B0E0C6}"/>
    <cellStyle name="Percent 16 8 5 2" xfId="5868" xr:uid="{D8C3ED7F-C29F-4E27-9BA4-D0DBF92DF97D}"/>
    <cellStyle name="Percent 16 8 5 3" xfId="5869" xr:uid="{558B06EC-5B2E-4005-AB72-5360DB4B28FF}"/>
    <cellStyle name="Percent 16 8 5 4" xfId="5867" xr:uid="{27AEE469-546C-4F8A-BB7D-320B87860A92}"/>
    <cellStyle name="Percent 16 8 6" xfId="1450" xr:uid="{89E0F0A4-6B95-4C60-83F6-AE119AB65947}"/>
    <cellStyle name="Percent 16 8 6 2" xfId="5871" xr:uid="{34325997-1730-4B0B-8511-2A1B170B5ACF}"/>
    <cellStyle name="Percent 16 8 6 3" xfId="5872" xr:uid="{3E032B82-01DD-44EA-9068-98334E66D46C}"/>
    <cellStyle name="Percent 16 8 6 4" xfId="5870" xr:uid="{B517CC95-04E6-4D9F-85D4-785DB950732C}"/>
    <cellStyle name="Percent 16 8 7" xfId="1451" xr:uid="{F393F8EF-6614-4F94-BB56-763D38901A3C}"/>
    <cellStyle name="Percent 16 8 7 2" xfId="5874" xr:uid="{0CB91901-E790-45FE-A947-7D4D1D038CC8}"/>
    <cellStyle name="Percent 16 8 7 3" xfId="5875" xr:uid="{F3EFFC12-9D2A-4BF2-BC6F-382F86ED39E5}"/>
    <cellStyle name="Percent 16 8 7 4" xfId="5873" xr:uid="{F08E349D-FBD3-4AF4-95E5-B8AC7BD7CBCF}"/>
    <cellStyle name="Percent 16 8 8" xfId="1452" xr:uid="{D77C41C4-9D71-420C-B371-D2B9FD83E4EC}"/>
    <cellStyle name="Percent 16 8 8 2" xfId="5877" xr:uid="{12F29E20-3F6C-4297-A23B-CD283C4CFB2D}"/>
    <cellStyle name="Percent 16 8 8 3" xfId="5878" xr:uid="{6332860C-1469-462D-AB25-B1E76E0BDF19}"/>
    <cellStyle name="Percent 16 8 8 4" xfId="5876" xr:uid="{C8D94BAA-5680-48D2-9E9F-97670380CA4C}"/>
    <cellStyle name="Percent 16 8 9" xfId="1453" xr:uid="{BA56AF9C-FBB1-4746-825A-3B3981A5CF21}"/>
    <cellStyle name="Percent 16 8 9 2" xfId="5880" xr:uid="{B9F3C380-3914-4C74-9273-D69FB452BC7E}"/>
    <cellStyle name="Percent 16 8 9 3" xfId="5881" xr:uid="{B1154924-3AA5-49B1-831F-F66A13D2B274}"/>
    <cellStyle name="Percent 16 8 9 4" xfId="5879" xr:uid="{47603F11-730A-44A2-8F76-91D7F92A7E6D}"/>
    <cellStyle name="Percent 16 9" xfId="1454" xr:uid="{A6F008D8-0DA1-4EDA-B97D-E3381BC407CD}"/>
    <cellStyle name="Percent 16 9 10" xfId="1455" xr:uid="{9CA78AC3-2C73-4A0F-9FF7-893C32B3FEAF}"/>
    <cellStyle name="Percent 16 9 10 2" xfId="5884" xr:uid="{0B89657E-5935-4792-8C75-0DF4711E8976}"/>
    <cellStyle name="Percent 16 9 10 3" xfId="5885" xr:uid="{62B959B8-4480-4ED0-8499-87471FBAE7BE}"/>
    <cellStyle name="Percent 16 9 10 4" xfId="5883" xr:uid="{8245EAC0-3D6F-4858-92F7-8DBDCD127570}"/>
    <cellStyle name="Percent 16 9 11" xfId="1456" xr:uid="{A8AD1A79-968F-4472-B554-ABDA1488C62E}"/>
    <cellStyle name="Percent 16 9 11 2" xfId="5887" xr:uid="{D9C576A9-2CFF-43B9-97E8-775628255419}"/>
    <cellStyle name="Percent 16 9 11 3" xfId="5888" xr:uid="{AD49012B-24FF-4EF0-AA4E-FF5241327A4F}"/>
    <cellStyle name="Percent 16 9 11 4" xfId="5886" xr:uid="{54D3B2FA-5D91-44A8-8990-4D4E0A851FD0}"/>
    <cellStyle name="Percent 16 9 12" xfId="1457" xr:uid="{E38E5133-5BF0-4908-AD02-313F36089926}"/>
    <cellStyle name="Percent 16 9 12 2" xfId="5890" xr:uid="{92E1E2D7-047B-4965-A55B-CCFCED8D940B}"/>
    <cellStyle name="Percent 16 9 12 3" xfId="5891" xr:uid="{A2B78307-5669-481C-B7DA-4390E6947318}"/>
    <cellStyle name="Percent 16 9 12 4" xfId="5889" xr:uid="{959DCA71-5E92-493B-8153-0C8D5249EDE8}"/>
    <cellStyle name="Percent 16 9 13" xfId="1458" xr:uid="{06271443-3D03-4464-A8D9-D4C5451C8B8B}"/>
    <cellStyle name="Percent 16 9 13 2" xfId="5893" xr:uid="{DB12D58E-499B-46B9-AF3E-81F26662046A}"/>
    <cellStyle name="Percent 16 9 13 3" xfId="5894" xr:uid="{2F95BBCF-768B-409F-90E4-A43D2C841BBB}"/>
    <cellStyle name="Percent 16 9 13 4" xfId="5892" xr:uid="{0AEF81EC-5C0C-40E6-984A-CE9AA53DEE4A}"/>
    <cellStyle name="Percent 16 9 14" xfId="1459" xr:uid="{8E528419-8FDE-4BB4-8B63-0172148BE4BE}"/>
    <cellStyle name="Percent 16 9 14 2" xfId="5896" xr:uid="{1CCEB329-1BF6-466F-89FE-583336D7BC3E}"/>
    <cellStyle name="Percent 16 9 14 3" xfId="5897" xr:uid="{AB0DC9A7-BA8A-4524-BA00-E906DD69E9E8}"/>
    <cellStyle name="Percent 16 9 14 4" xfId="5895" xr:uid="{D9C9A4C8-71D5-4D26-9D5B-18D2803072B9}"/>
    <cellStyle name="Percent 16 9 15" xfId="1460" xr:uid="{C3343DA1-0B4E-429A-AB19-61551C71252A}"/>
    <cellStyle name="Percent 16 9 15 2" xfId="5899" xr:uid="{96584295-4812-4C73-96D4-F2C57B252DDC}"/>
    <cellStyle name="Percent 16 9 15 3" xfId="5900" xr:uid="{F0B55115-7A8F-40C7-90E8-718410BBA0C1}"/>
    <cellStyle name="Percent 16 9 15 4" xfId="5898" xr:uid="{1BFA4B84-B4C2-4135-ACCF-B7D71A724953}"/>
    <cellStyle name="Percent 16 9 16" xfId="1461" xr:uid="{EB00ADFA-7531-4DA9-B30E-7E72A04ACB20}"/>
    <cellStyle name="Percent 16 9 16 2" xfId="5902" xr:uid="{4EADB29B-3024-4395-BD04-12071F18EE8A}"/>
    <cellStyle name="Percent 16 9 16 3" xfId="5903" xr:uid="{92ACC1AF-AB36-4619-9F72-27AF6159B4D2}"/>
    <cellStyle name="Percent 16 9 16 4" xfId="5901" xr:uid="{B5B6DE6A-94A6-45FF-B6DE-6DBCC479C3AC}"/>
    <cellStyle name="Percent 16 9 17" xfId="1462" xr:uid="{F89612EF-0395-45A3-BC44-4AA032DBDEB9}"/>
    <cellStyle name="Percent 16 9 17 2" xfId="5905" xr:uid="{DAB74228-1367-41D1-8701-3A09A83546EF}"/>
    <cellStyle name="Percent 16 9 17 3" xfId="5906" xr:uid="{8996E2BD-FF27-4D88-B98A-9D6754FCF2F6}"/>
    <cellStyle name="Percent 16 9 17 4" xfId="5904" xr:uid="{7FC54329-84E2-4940-B990-B7E7E575404C}"/>
    <cellStyle name="Percent 16 9 18" xfId="5907" xr:uid="{EF404DB7-6392-407C-B116-002285F86F07}"/>
    <cellStyle name="Percent 16 9 19" xfId="5908" xr:uid="{02593401-F1EC-437C-B3E6-073A3A9FDD16}"/>
    <cellStyle name="Percent 16 9 2" xfId="1463" xr:uid="{53C65417-019F-4441-925B-B67C1C6208B0}"/>
    <cellStyle name="Percent 16 9 2 2" xfId="5910" xr:uid="{B6A21CF8-80C2-441B-B35C-1907A4E17C14}"/>
    <cellStyle name="Percent 16 9 2 3" xfId="5911" xr:uid="{41907D2B-43A5-4706-9297-333D30FADF39}"/>
    <cellStyle name="Percent 16 9 2 4" xfId="5909" xr:uid="{E3C19336-0E1C-43E3-B740-B881C7CEBC9A}"/>
    <cellStyle name="Percent 16 9 20" xfId="5882" xr:uid="{D156CBAF-04D5-4BC8-A01E-B1A133C3A6C8}"/>
    <cellStyle name="Percent 16 9 3" xfId="1464" xr:uid="{628E399F-4315-4FBD-8771-97F0332D971C}"/>
    <cellStyle name="Percent 16 9 3 2" xfId="5913" xr:uid="{662B5C46-BBA8-481F-BF4D-2E4EABB9AC20}"/>
    <cellStyle name="Percent 16 9 3 3" xfId="5914" xr:uid="{3AE96BF9-12FE-48E2-9DC0-4399D715A93C}"/>
    <cellStyle name="Percent 16 9 3 4" xfId="5912" xr:uid="{53840E0F-96A8-4679-A4B1-1CEAA0064534}"/>
    <cellStyle name="Percent 16 9 4" xfId="1465" xr:uid="{F245C4CE-4FAA-4E9E-8615-EADC53B70E9A}"/>
    <cellStyle name="Percent 16 9 4 2" xfId="5916" xr:uid="{4C668422-D8B4-4977-B31B-C3978738ECBF}"/>
    <cellStyle name="Percent 16 9 4 3" xfId="5917" xr:uid="{50173BD3-6101-46EA-8298-D7C9409BEE5D}"/>
    <cellStyle name="Percent 16 9 4 4" xfId="5915" xr:uid="{E1E6BA74-A581-4540-B448-B42704F85FEB}"/>
    <cellStyle name="Percent 16 9 5" xfId="1466" xr:uid="{2C99CCAE-DC65-41AC-AF4B-CFA2D84B971F}"/>
    <cellStyle name="Percent 16 9 5 2" xfId="5919" xr:uid="{B70A510F-67E4-4C16-BF41-B545C2DFF082}"/>
    <cellStyle name="Percent 16 9 5 3" xfId="5920" xr:uid="{2323EC9E-737B-42A8-B139-87817E38699F}"/>
    <cellStyle name="Percent 16 9 5 4" xfId="5918" xr:uid="{42971253-EC11-4F80-A30D-F959428B64CE}"/>
    <cellStyle name="Percent 16 9 6" xfId="1467" xr:uid="{349C3CCE-F3BB-48F0-952C-C443229E1CE3}"/>
    <cellStyle name="Percent 16 9 6 2" xfId="5922" xr:uid="{A82FB5AF-483F-4467-A506-77AE888FECB4}"/>
    <cellStyle name="Percent 16 9 6 3" xfId="5923" xr:uid="{D49749F2-D61F-4AF5-B977-C0E09F12A072}"/>
    <cellStyle name="Percent 16 9 6 4" xfId="5921" xr:uid="{04E509DF-405C-40FC-AAB1-231AAB519C3C}"/>
    <cellStyle name="Percent 16 9 7" xfId="1468" xr:uid="{FECBC930-D4D2-4504-8F74-3F5B4BE08C85}"/>
    <cellStyle name="Percent 16 9 7 2" xfId="5925" xr:uid="{E15494A0-C809-4E41-B636-0A93112E6182}"/>
    <cellStyle name="Percent 16 9 7 3" xfId="5926" xr:uid="{8C265D40-0A2C-47FB-8B6B-3EFA63C353C1}"/>
    <cellStyle name="Percent 16 9 7 4" xfId="5924" xr:uid="{6F1291A3-EAD8-42A5-A8AE-EF42A68B21AA}"/>
    <cellStyle name="Percent 16 9 8" xfId="1469" xr:uid="{07C2A2E8-0B04-438D-B307-ED26574B3BCE}"/>
    <cellStyle name="Percent 16 9 8 2" xfId="5928" xr:uid="{7F1CA1D0-A7FB-4871-8195-E9F81D5B017B}"/>
    <cellStyle name="Percent 16 9 8 3" xfId="5929" xr:uid="{874EF0D8-D2C2-48B9-878D-DCC0DC8998E2}"/>
    <cellStyle name="Percent 16 9 8 4" xfId="5927" xr:uid="{F6E80A21-5C6E-4ADB-B96F-4C0F9AB0167D}"/>
    <cellStyle name="Percent 16 9 9" xfId="1470" xr:uid="{4974699D-3CE2-4E06-AD7E-B7FD0AA88D60}"/>
    <cellStyle name="Percent 16 9 9 2" xfId="5931" xr:uid="{D6409869-4631-4941-B6B8-873EA766A5A3}"/>
    <cellStyle name="Percent 16 9 9 3" xfId="5932" xr:uid="{3CC6E1C3-AD00-4A36-B6EF-F792C208D3AA}"/>
    <cellStyle name="Percent 16 9 9 4" xfId="5930" xr:uid="{9DD7C91C-6062-4A27-B9E3-3FB687FAE3DA}"/>
    <cellStyle name="Percent 17" xfId="5933" xr:uid="{3013CDDB-B043-40CF-A268-1CBF25347482}"/>
    <cellStyle name="Percent 17 10" xfId="5934" xr:uid="{A612BA0A-256B-4A23-8B2C-342F524813DE}"/>
    <cellStyle name="Percent 17 11" xfId="5935" xr:uid="{277831EA-CD72-4C1C-B8FA-43BAB9CA6FD8}"/>
    <cellStyle name="Percent 17 2" xfId="5936" xr:uid="{6A2717B3-EA5F-4E3B-9E4B-2893E74801FD}"/>
    <cellStyle name="Percent 17 2 2" xfId="5937" xr:uid="{8B34A170-350A-4E86-B66A-8F9BC3797759}"/>
    <cellStyle name="Percent 17 2 2 2" xfId="5938" xr:uid="{D1D62D8B-FA84-4E8A-BDCC-5ED54F61D6DA}"/>
    <cellStyle name="Percent 17 2 2 3" xfId="5939" xr:uid="{96A2F9E9-E835-40B2-ADC3-13C5E2535D7D}"/>
    <cellStyle name="Percent 17 2 3" xfId="5940" xr:uid="{51DDBE2F-722F-4FBA-A04E-4A8E97FB141A}"/>
    <cellStyle name="Percent 17 2 4" xfId="5941" xr:uid="{2D28AC7F-AF01-4DD4-897A-C634C7495EA1}"/>
    <cellStyle name="Percent 17 3" xfId="5942" xr:uid="{3CCA0310-651A-4B63-BC51-33308105DCB5}"/>
    <cellStyle name="Percent 17 3 2" xfId="5943" xr:uid="{E9834C94-D76B-4862-9A6F-FB85729C5456}"/>
    <cellStyle name="Percent 17 3 3" xfId="5944" xr:uid="{83206421-703A-4C37-A72F-2AA5186EED00}"/>
    <cellStyle name="Percent 17 4" xfId="5945" xr:uid="{3D99096C-08B8-41DA-A97D-2B6743E95467}"/>
    <cellStyle name="Percent 17 4 2" xfId="5946" xr:uid="{77ADA954-C8A4-4578-88B6-756B4272ACA9}"/>
    <cellStyle name="Percent 17 4 3" xfId="5947" xr:uid="{216B6B30-D520-4258-BE12-6F98D713CE32}"/>
    <cellStyle name="Percent 17 5" xfId="5948" xr:uid="{EBF7FD90-81CA-4285-ACB3-EEFC7EDE8365}"/>
    <cellStyle name="Percent 17 5 2" xfId="5949" xr:uid="{3A632602-5CFA-4A7C-8BBD-15E9F198FF3F}"/>
    <cellStyle name="Percent 17 5 3" xfId="5950" xr:uid="{4D9DE8B0-15A6-4355-B80F-76AC4BBB3EAD}"/>
    <cellStyle name="Percent 17 6" xfId="5951" xr:uid="{8D8A381B-D651-49D5-95F8-EBC8ADDFC4E5}"/>
    <cellStyle name="Percent 17 6 2" xfId="5952" xr:uid="{FC0708B6-3DA1-47C7-BD7D-25300F5498E5}"/>
    <cellStyle name="Percent 17 6 3" xfId="5953" xr:uid="{FBA063B3-3672-488C-A29A-8988D7D76325}"/>
    <cellStyle name="Percent 17 7" xfId="5954" xr:uid="{CAC41F6D-9E70-43D5-BB93-5DA352D8EDDF}"/>
    <cellStyle name="Percent 17 7 2" xfId="5955" xr:uid="{A3BBC294-F790-41D1-B747-BD9CA08CC582}"/>
    <cellStyle name="Percent 17 7 2 2" xfId="5956" xr:uid="{63F0E9E8-8EC0-4F83-8833-EB5F748B5D0C}"/>
    <cellStyle name="Percent 17 7 2 3" xfId="5957" xr:uid="{09241CBB-B068-4886-8CE0-FA999611CCDA}"/>
    <cellStyle name="Percent 17 7 3" xfId="5958" xr:uid="{DC21AB0D-AEF6-4892-944C-9143601F4340}"/>
    <cellStyle name="Percent 17 7 3 2" xfId="5959" xr:uid="{E548B0AA-7172-43E5-BBC8-3751F87171BF}"/>
    <cellStyle name="Percent 17 7 3 3" xfId="5960" xr:uid="{7C893702-E4C0-4D48-B9C3-589E6606F013}"/>
    <cellStyle name="Percent 17 7 4" xfId="5961" xr:uid="{B0307C22-91D7-4C8D-816D-F3A421D25145}"/>
    <cellStyle name="Percent 17 7 5" xfId="5962" xr:uid="{230CF81E-C4AE-43DF-BC35-03A970F2FD98}"/>
    <cellStyle name="Percent 17 8" xfId="5963" xr:uid="{334C51A8-918F-4E81-8C17-691F7E08C362}"/>
    <cellStyle name="Percent 17 8 2" xfId="5964" xr:uid="{2ADC1D65-6977-4AEF-BA3E-46E632BE5051}"/>
    <cellStyle name="Percent 17 8 2 2" xfId="5965" xr:uid="{5A2DC7E1-F175-4D26-8C84-370008D04486}"/>
    <cellStyle name="Percent 17 8 2 3" xfId="5966" xr:uid="{02620153-35B3-4467-9EE3-09FC0E1DD79D}"/>
    <cellStyle name="Percent 17 8 3" xfId="5967" xr:uid="{D4C8D115-A4BA-4E1C-8762-40F5CDB00A60}"/>
    <cellStyle name="Percent 17 8 4" xfId="5968" xr:uid="{D439D508-499D-48AD-8410-EFCA6DC7E57F}"/>
    <cellStyle name="Percent 17 9" xfId="5969" xr:uid="{EED04D3C-25D6-4F2D-A883-D26E5DFCE3DE}"/>
    <cellStyle name="Percent 17 9 2" xfId="5970" xr:uid="{914F4716-22C5-4AB2-973C-98C0465AC3FF}"/>
    <cellStyle name="Percent 17 9 2 2" xfId="5971" xr:uid="{57E39745-689B-4D57-834A-364A142F279D}"/>
    <cellStyle name="Percent 17 9 2 3" xfId="5972" xr:uid="{7A8F44D6-EF1A-4C34-A891-4B1A47C0936A}"/>
    <cellStyle name="Percent 17 9 3" xfId="5973" xr:uid="{9A699086-171A-42FA-8617-E7057CD9E384}"/>
    <cellStyle name="Percent 17 9 3 2" xfId="5974" xr:uid="{FD799BBD-FD47-42E5-908B-D1E53C87ED52}"/>
    <cellStyle name="Percent 17 9 3 2 2" xfId="5975" xr:uid="{2C811EA9-49CF-4C35-9BE9-91CD690C04BD}"/>
    <cellStyle name="Percent 17 9 3 2 3" xfId="5976" xr:uid="{62608070-52F2-4C81-AAB1-95482C5C3CE5}"/>
    <cellStyle name="Percent 17 9 3 3" xfId="5977" xr:uid="{EF265459-1388-4E6B-8BD1-8565BF62C952}"/>
    <cellStyle name="Percent 17 9 3 3 2" xfId="5978" xr:uid="{4C423127-BC48-4D4F-8D71-3821E4EB2D12}"/>
    <cellStyle name="Percent 17 9 3 3 3" xfId="5979" xr:uid="{7A42A901-5D2E-4E6E-8B2A-B76A74AC90B6}"/>
    <cellStyle name="Percent 17 9 3 4" xfId="5980" xr:uid="{08503734-BA33-4E0B-A1FA-2C3C6B2A9981}"/>
    <cellStyle name="Percent 17 9 3 4 2" xfId="5981" xr:uid="{7B663237-8E93-4F3E-B0D0-11DD9E4717B4}"/>
    <cellStyle name="Percent 17 9 3 5" xfId="5982" xr:uid="{F090CDF9-6582-4D1F-93B6-75144118CC7E}"/>
    <cellStyle name="Percent 17 9 4" xfId="5983" xr:uid="{67E374F3-ACB5-4719-A6AD-E4345231FAB5}"/>
    <cellStyle name="Percent 17 9 4 2" xfId="5984" xr:uid="{9EAC4252-A16D-4561-A6DA-C9F56993A928}"/>
    <cellStyle name="Percent 17 9 4 3" xfId="5985" xr:uid="{00B72FD4-892B-4636-BD4A-6EA02254CCBA}"/>
    <cellStyle name="Percent 17 9 5" xfId="5986" xr:uid="{48390955-C479-48DE-86F2-C6ACCD3601A4}"/>
    <cellStyle name="Percent 17 9 5 2" xfId="5987" xr:uid="{72D6C06A-E962-4992-8D73-FE1C9EA7B281}"/>
    <cellStyle name="Percent 17 9 6" xfId="5988" xr:uid="{AE45D6CB-22DC-4C42-BFB7-B38C9733FCE0}"/>
    <cellStyle name="Percent 17 9 7" xfId="5989" xr:uid="{9BF300F5-D412-4417-B79D-01503B682844}"/>
    <cellStyle name="Percent 18" xfId="5990" xr:uid="{287F5B8D-388F-4834-B0B9-710606C3496A}"/>
    <cellStyle name="Percent 18 2" xfId="5991" xr:uid="{773F29FC-ECA1-4E6A-9004-E677817C68C4}"/>
    <cellStyle name="Percent 18 2 2" xfId="5992" xr:uid="{5BA2D59F-E0AB-46A8-AF40-C3ED7A0C71CA}"/>
    <cellStyle name="Percent 18 2 3" xfId="5993" xr:uid="{8A11A2A6-30C7-4C45-B3A1-85CBE568B1D0}"/>
    <cellStyle name="Percent 18 3" xfId="5994" xr:uid="{EC159934-68C5-4A33-8FC3-A43D332BFD9D}"/>
    <cellStyle name="Percent 18 3 2" xfId="5995" xr:uid="{FC23365B-DA36-4116-A56E-02FDA76646DA}"/>
    <cellStyle name="Percent 18 4" xfId="5996" xr:uid="{DD7D1999-6D72-41D9-865B-83413371F8AA}"/>
    <cellStyle name="Percent 18 5" xfId="5997" xr:uid="{4C5EB8DC-48A3-4B1B-999B-3179833BC4A2}"/>
    <cellStyle name="Percent 19" xfId="5998" xr:uid="{316DAC50-927B-47D5-BD36-CB969224B73C}"/>
    <cellStyle name="Percent 19 2" xfId="5999" xr:uid="{98F6FB4E-5C35-4E62-81D0-1F412A4D5810}"/>
    <cellStyle name="Percent 19 2 2" xfId="6000" xr:uid="{1A1070C0-6AB4-4A2A-A966-719F7B43014A}"/>
    <cellStyle name="Percent 19 3" xfId="6001" xr:uid="{957E077B-CD94-43C6-B659-5891BEDD22F6}"/>
    <cellStyle name="Percent 2" xfId="12" xr:uid="{8FFF86E9-3892-4EE0-B607-1D9CD68B6817}"/>
    <cellStyle name="Percent 2 10" xfId="1471" xr:uid="{E66FB4F1-2FAA-49AB-A0B7-739F36CA2660}"/>
    <cellStyle name="Percent 2 10 10" xfId="6004" xr:uid="{108CE51B-76D6-481E-9861-DFB885CA5DA8}"/>
    <cellStyle name="Percent 2 10 11" xfId="6003" xr:uid="{48598B62-0BD9-4EA2-BDE4-496B6FCFF218}"/>
    <cellStyle name="Percent 2 10 2" xfId="1472" xr:uid="{75250AE9-D402-4A49-92AE-759925036C5E}"/>
    <cellStyle name="Percent 2 10 2 2" xfId="6006" xr:uid="{E03E16B1-FF74-4B30-9DA2-AAC5FDFF716E}"/>
    <cellStyle name="Percent 2 10 2 3" xfId="6007" xr:uid="{01A47E70-2BC1-4959-BA8F-28FF8CF7015C}"/>
    <cellStyle name="Percent 2 10 2 4" xfId="6005" xr:uid="{581CCE44-9681-40AD-8C02-B527F7A6363F}"/>
    <cellStyle name="Percent 2 10 3" xfId="1473" xr:uid="{E6E545B5-8BD5-441E-8D50-56AA30EB1163}"/>
    <cellStyle name="Percent 2 10 3 2" xfId="6009" xr:uid="{B499B65C-227A-4F3F-8982-82B4F460E1CF}"/>
    <cellStyle name="Percent 2 10 3 3" xfId="6010" xr:uid="{5CCA1084-41B3-45B7-8A98-93D760B5C103}"/>
    <cellStyle name="Percent 2 10 3 4" xfId="6008" xr:uid="{BC6CA82D-3808-4B4A-AE1A-80EE1D5A368A}"/>
    <cellStyle name="Percent 2 10 4" xfId="1474" xr:uid="{1B8239A1-9F20-475D-BB5D-A0E5D9D0602A}"/>
    <cellStyle name="Percent 2 10 4 2" xfId="6012" xr:uid="{B38F1595-5353-4E6E-B0DB-0819FCA10A00}"/>
    <cellStyle name="Percent 2 10 4 3" xfId="6013" xr:uid="{16007CB6-68F7-48C1-AD46-DB481AAFCB91}"/>
    <cellStyle name="Percent 2 10 4 4" xfId="6011" xr:uid="{490C939B-A5E1-49D7-9E23-18375E8A0ADD}"/>
    <cellStyle name="Percent 2 10 5" xfId="1475" xr:uid="{6BD85A56-7BFB-4B9A-BC96-706BCB9C9D92}"/>
    <cellStyle name="Percent 2 10 5 2" xfId="6015" xr:uid="{AD444145-5E16-452F-8C03-121E2BDDA64F}"/>
    <cellStyle name="Percent 2 10 5 3" xfId="6016" xr:uid="{86CDEEBC-B1F8-41F1-A830-3EF95DBE7DA3}"/>
    <cellStyle name="Percent 2 10 5 4" xfId="6014" xr:uid="{694CF930-6A40-448C-A113-D0C6582EE7F8}"/>
    <cellStyle name="Percent 2 10 6" xfId="1476" xr:uid="{E829863B-91DC-4EAE-8447-FCED64E9CCD6}"/>
    <cellStyle name="Percent 2 10 6 2" xfId="6018" xr:uid="{35DB0FDD-7C8A-4A0B-B69F-F500B2F0F5CB}"/>
    <cellStyle name="Percent 2 10 6 3" xfId="6019" xr:uid="{EB2F3768-DE4E-4C0B-80CB-052D0DA19D86}"/>
    <cellStyle name="Percent 2 10 6 4" xfId="6017" xr:uid="{4492BC82-CCBE-44AF-B1D9-808DEB7BD8C3}"/>
    <cellStyle name="Percent 2 10 7" xfId="1477" xr:uid="{9B9CB486-475E-45B9-9026-CC02FAF8854D}"/>
    <cellStyle name="Percent 2 10 7 2" xfId="6021" xr:uid="{417DC696-B02D-4CEE-9350-31AAF168D813}"/>
    <cellStyle name="Percent 2 10 7 3" xfId="6022" xr:uid="{CF74944F-06B1-42AC-9342-5F44B66C96D4}"/>
    <cellStyle name="Percent 2 10 7 4" xfId="6020" xr:uid="{B0364882-044E-48D1-8361-4833E687B31F}"/>
    <cellStyle name="Percent 2 10 8" xfId="1478" xr:uid="{E413CDE9-C11D-4542-8319-7057B095B708}"/>
    <cellStyle name="Percent 2 10 8 2" xfId="6024" xr:uid="{DC1FA5E5-9A5E-43CC-82C0-1119CD73212F}"/>
    <cellStyle name="Percent 2 10 8 3" xfId="6025" xr:uid="{A0BEE84E-7223-4EDA-8B1A-C63D841DDADB}"/>
    <cellStyle name="Percent 2 10 8 4" xfId="6023" xr:uid="{4CC28ACA-5125-47B3-8093-79C892795D73}"/>
    <cellStyle name="Percent 2 10 9" xfId="6026" xr:uid="{0EF8FFC2-BC2E-4463-B0E4-F8CE9CC7ED91}"/>
    <cellStyle name="Percent 2 11" xfId="1479" xr:uid="{9C2F2E21-A6F5-4F3A-A7F4-55708D178C71}"/>
    <cellStyle name="Percent 2 11 10" xfId="6028" xr:uid="{AD8182D1-6973-480C-8AB9-DEB49BAA4E0E}"/>
    <cellStyle name="Percent 2 11 11" xfId="6027" xr:uid="{716A5CCD-EA72-4534-AE08-4B2726738F4E}"/>
    <cellStyle name="Percent 2 11 2" xfId="1480" xr:uid="{2DE4270D-8890-4148-85CE-4CE211B40941}"/>
    <cellStyle name="Percent 2 11 2 2" xfId="6030" xr:uid="{4819B112-E997-41CC-B6DA-A7EB5AF98A2B}"/>
    <cellStyle name="Percent 2 11 2 3" xfId="6031" xr:uid="{FACF6948-8A1F-4087-8914-08BE9302C740}"/>
    <cellStyle name="Percent 2 11 2 4" xfId="6029" xr:uid="{52ED59EE-7314-4BA7-A7A3-E266A00C48FA}"/>
    <cellStyle name="Percent 2 11 3" xfId="1481" xr:uid="{1F856F74-207E-4968-A7BB-74936218F037}"/>
    <cellStyle name="Percent 2 11 3 2" xfId="6033" xr:uid="{FD9337B8-1493-40DB-B48A-2C7433F01EDB}"/>
    <cellStyle name="Percent 2 11 3 3" xfId="6034" xr:uid="{731EF935-DCB1-4797-B3D2-C12845153F91}"/>
    <cellStyle name="Percent 2 11 3 4" xfId="6032" xr:uid="{8F065B76-8005-4F6F-9BD7-6E7DCDEB2716}"/>
    <cellStyle name="Percent 2 11 4" xfId="1482" xr:uid="{5B0B24A3-9AE4-416B-94AB-88CEC6C1AFC3}"/>
    <cellStyle name="Percent 2 11 4 2" xfId="6036" xr:uid="{C09E1CC8-D42C-4C82-85BF-A5559A54D81B}"/>
    <cellStyle name="Percent 2 11 4 3" xfId="6037" xr:uid="{17523571-66B4-4C90-A3E2-55AA40A52549}"/>
    <cellStyle name="Percent 2 11 4 4" xfId="6035" xr:uid="{0720E5F3-6824-4D6A-860D-35C2F8B75CD9}"/>
    <cellStyle name="Percent 2 11 5" xfId="1483" xr:uid="{BB4465EE-E5C2-4798-9316-AA512AF96589}"/>
    <cellStyle name="Percent 2 11 5 2" xfId="6039" xr:uid="{6460C681-654D-4464-B445-A8F64A537F06}"/>
    <cellStyle name="Percent 2 11 5 3" xfId="6040" xr:uid="{3DE67562-98BA-4ED0-BD46-4E3594B19736}"/>
    <cellStyle name="Percent 2 11 5 4" xfId="6038" xr:uid="{BE5A6E68-AFAD-4476-8CF2-95228D2A5F2B}"/>
    <cellStyle name="Percent 2 11 6" xfId="1484" xr:uid="{2352BCC8-65A8-4E04-B466-E30C85CB8363}"/>
    <cellStyle name="Percent 2 11 6 2" xfId="6042" xr:uid="{00F5DC15-5052-482B-BD39-A060E8A8B52A}"/>
    <cellStyle name="Percent 2 11 6 3" xfId="6043" xr:uid="{D911D5BB-078A-4A3C-BC44-169C79320BF8}"/>
    <cellStyle name="Percent 2 11 6 4" xfId="6041" xr:uid="{3070B083-118D-4F15-8E9F-A035FE7E0E93}"/>
    <cellStyle name="Percent 2 11 7" xfId="1485" xr:uid="{E9848A44-57A5-4D5D-98E7-62C4044ABFAB}"/>
    <cellStyle name="Percent 2 11 7 2" xfId="6045" xr:uid="{CD92A88E-4A5B-4B93-9217-EAEB32877762}"/>
    <cellStyle name="Percent 2 11 7 3" xfId="6046" xr:uid="{43423FB1-06A2-47BC-9386-F717DB89EE34}"/>
    <cellStyle name="Percent 2 11 7 4" xfId="6044" xr:uid="{A1A62A2E-A81B-45D3-B1E4-D9C43B366EAF}"/>
    <cellStyle name="Percent 2 11 8" xfId="1486" xr:uid="{56FD0456-0357-40F2-A963-9BCA151B1EF4}"/>
    <cellStyle name="Percent 2 11 8 2" xfId="6048" xr:uid="{F960CE23-56BE-4808-AE1F-E3E790919723}"/>
    <cellStyle name="Percent 2 11 8 3" xfId="6049" xr:uid="{02AE68DE-85C4-4766-8B6D-1ED566721C98}"/>
    <cellStyle name="Percent 2 11 8 4" xfId="6047" xr:uid="{B52C0B89-48F2-4C2C-ADE3-4BACA3CFC8AA}"/>
    <cellStyle name="Percent 2 11 9" xfId="6050" xr:uid="{D4F162F1-6D9E-4BED-902E-50FECDCDF6D6}"/>
    <cellStyle name="Percent 2 12" xfId="1487" xr:uid="{AF862B0F-4F76-43C7-9A2B-2EE1ABDCB4E2}"/>
    <cellStyle name="Percent 2 12 2" xfId="6052" xr:uid="{746EE346-8609-4E41-95A6-3782E540CFA0}"/>
    <cellStyle name="Percent 2 12 3" xfId="6053" xr:uid="{D8133668-85CF-4359-BCE3-C56A1193DC2F}"/>
    <cellStyle name="Percent 2 12 4" xfId="6051" xr:uid="{3971AF4A-5CF1-4547-BDD7-6CBBB061C4AD}"/>
    <cellStyle name="Percent 2 13" xfId="1488" xr:uid="{C1456CE0-35EE-4ACB-8F7B-B208579EBD8C}"/>
    <cellStyle name="Percent 2 13 2" xfId="6055" xr:uid="{BAA12729-0694-4C73-A5DB-BD5153EAFBEB}"/>
    <cellStyle name="Percent 2 13 3" xfId="6056" xr:uid="{FF522C62-14FC-45C0-8081-36C49DCDF5F2}"/>
    <cellStyle name="Percent 2 13 4" xfId="6054" xr:uid="{0A72FB06-E098-4003-8B17-51BD66F6203F}"/>
    <cellStyle name="Percent 2 14" xfId="1489" xr:uid="{A93E3405-EF1F-45E0-BA7E-D9CFE53B0170}"/>
    <cellStyle name="Percent 2 14 2" xfId="6058" xr:uid="{9291AB73-64BB-46EB-854E-E5082D38FD2C}"/>
    <cellStyle name="Percent 2 14 3" xfId="6059" xr:uid="{BED4C970-6562-4C63-B393-937A3153A246}"/>
    <cellStyle name="Percent 2 14 4" xfId="6057" xr:uid="{31DDFC65-5935-48BA-9AAB-EA2B6CB34025}"/>
    <cellStyle name="Percent 2 15" xfId="1490" xr:uid="{C228EFDA-29E3-49E2-BE8F-3C13F3B7E8B3}"/>
    <cellStyle name="Percent 2 15 2" xfId="6061" xr:uid="{5409B8BC-72C3-4A6E-865E-526C8E69F9C5}"/>
    <cellStyle name="Percent 2 15 3" xfId="6062" xr:uid="{C29317DC-0936-431A-9236-419CD9D10BC1}"/>
    <cellStyle name="Percent 2 15 4" xfId="6060" xr:uid="{D6817DE8-6D1F-4800-B018-9D8108D5E5DF}"/>
    <cellStyle name="Percent 2 16" xfId="1491" xr:uid="{9D539917-6708-488C-9171-98B75D9C175D}"/>
    <cellStyle name="Percent 2 16 2" xfId="6064" xr:uid="{BB024DDD-819A-4750-AB26-A044601C4418}"/>
    <cellStyle name="Percent 2 16 3" xfId="6065" xr:uid="{E9BD7CE2-E9CA-41B7-9EBA-645A484F6F49}"/>
    <cellStyle name="Percent 2 16 4" xfId="6063" xr:uid="{87E09F2C-B729-4372-8AA1-7127FE51EDD9}"/>
    <cellStyle name="Percent 2 17" xfId="1492" xr:uid="{92BE3864-FCBE-4071-8C63-52EA858DAE99}"/>
    <cellStyle name="Percent 2 17 2" xfId="6067" xr:uid="{D466E06A-B2EB-4826-A2D7-8A29F510BB4F}"/>
    <cellStyle name="Percent 2 17 3" xfId="6068" xr:uid="{CC5B20B6-09B5-4516-9888-A287E835AB1F}"/>
    <cellStyle name="Percent 2 17 4" xfId="6066" xr:uid="{A500BB86-1B70-454D-8C37-25DCF5B7324F}"/>
    <cellStyle name="Percent 2 18" xfId="1493" xr:uid="{C822A792-2706-4EE3-BB1D-76A1B9BD42A7}"/>
    <cellStyle name="Percent 2 18 2" xfId="6070" xr:uid="{D8AB2C6D-3B58-4A33-A417-30119F0D5F8B}"/>
    <cellStyle name="Percent 2 18 3" xfId="6071" xr:uid="{14596362-6C3B-448C-8242-9BCE8E4EA548}"/>
    <cellStyle name="Percent 2 18 4" xfId="6069" xr:uid="{BE631944-5869-42E4-838F-E3F57BF52A83}"/>
    <cellStyle name="Percent 2 19" xfId="69" xr:uid="{D24848E5-4298-40E7-900E-893A03CEE5F3}"/>
    <cellStyle name="Percent 2 19 2" xfId="6073" xr:uid="{628D0B59-6657-41A4-9E40-344FCED99223}"/>
    <cellStyle name="Percent 2 19 3" xfId="6074" xr:uid="{44F1B4BD-A958-4FE7-890C-1A76861BBA23}"/>
    <cellStyle name="Percent 2 19 4" xfId="6072" xr:uid="{9CDABD02-D503-4A93-B3E0-2B85B33B71A2}"/>
    <cellStyle name="Percent 2 2" xfId="1494" xr:uid="{66C50F4E-5487-4FA8-927C-012BF72CB4C0}"/>
    <cellStyle name="Percent 2 2 10" xfId="6076" xr:uid="{A68AF957-45E2-459E-A4FE-287FCAD53918}"/>
    <cellStyle name="Percent 2 2 11" xfId="6077" xr:uid="{4C5C7F11-582C-449B-94DE-BA0D88A92FD2}"/>
    <cellStyle name="Percent 2 2 12" xfId="6075" xr:uid="{CEA275AA-D243-4080-8B18-2AF15335392F}"/>
    <cellStyle name="Percent 2 2 2" xfId="1495" xr:uid="{BD93D1A0-830E-4C36-947E-0665DFCD1D04}"/>
    <cellStyle name="Percent 2 2 2 2" xfId="6079" xr:uid="{38E4EA81-BA11-4E15-8522-EC0351CAD790}"/>
    <cellStyle name="Percent 2 2 2 3" xfId="6080" xr:uid="{987225BC-4375-4A05-B17C-7F4C17A5B8F3}"/>
    <cellStyle name="Percent 2 2 2 4" xfId="6078" xr:uid="{EF428A43-5DFD-4897-99D3-E220D5058532}"/>
    <cellStyle name="Percent 2 2 3" xfId="1496" xr:uid="{EA5E3928-033C-4968-9390-49DF9A8A0B38}"/>
    <cellStyle name="Percent 2 2 3 2" xfId="6082" xr:uid="{BE3523BE-361B-40CB-A634-1C83B3A267C1}"/>
    <cellStyle name="Percent 2 2 3 2 2" xfId="6083" xr:uid="{3D60A9D8-CDFE-4FFF-A372-371E8223025D}"/>
    <cellStyle name="Percent 2 2 3 3" xfId="6084" xr:uid="{8EFCA8BC-9D28-4E50-8B55-3B8F0D1A0725}"/>
    <cellStyle name="Percent 2 2 3 3 2" xfId="6085" xr:uid="{FB200ED3-7F0F-42CF-9E8B-67A2757BFF0B}"/>
    <cellStyle name="Percent 2 2 3 4" xfId="6086" xr:uid="{C3A30D65-C15F-40F0-B30C-65832E012969}"/>
    <cellStyle name="Percent 2 2 3 4 2" xfId="6087" xr:uid="{7981BD2B-D204-446F-A99A-37B58FF88F46}"/>
    <cellStyle name="Percent 2 2 3 5" xfId="6088" xr:uid="{0703C98D-701E-409B-809B-D5AF56914056}"/>
    <cellStyle name="Percent 2 2 3 6" xfId="6089" xr:uid="{033BA92F-98BD-48F9-96CC-A98DA2B72E04}"/>
    <cellStyle name="Percent 2 2 3 7" xfId="6081" xr:uid="{D6756534-C966-4284-A0EF-1D68EC8253BB}"/>
    <cellStyle name="Percent 2 2 4" xfId="1497" xr:uid="{C4880176-F5A3-41E8-A7EB-9520257C650E}"/>
    <cellStyle name="Percent 2 2 4 2" xfId="6091" xr:uid="{AA024E4D-9B2F-45DC-A1C6-DEE73A95CCDA}"/>
    <cellStyle name="Percent 2 2 4 2 2" xfId="6092" xr:uid="{14334416-CA0A-487B-94E2-22989CB45FBF}"/>
    <cellStyle name="Percent 2 2 4 3" xfId="6093" xr:uid="{A8614534-A3AA-4088-B28E-BEE79D737BC7}"/>
    <cellStyle name="Percent 2 2 4 4" xfId="6094" xr:uid="{48D5D7FA-E7C9-49A0-B214-DEDAC2A5EB89}"/>
    <cellStyle name="Percent 2 2 4 5" xfId="6090" xr:uid="{43739134-A56C-4DC8-A16E-6F9982CE25F1}"/>
    <cellStyle name="Percent 2 2 5" xfId="1498" xr:uid="{2C239EB1-1213-48FE-AC79-FCDE3AAA7425}"/>
    <cellStyle name="Percent 2 2 5 2" xfId="6096" xr:uid="{5BD68540-1CD9-4D1D-8DC4-BF67AA9E17D4}"/>
    <cellStyle name="Percent 2 2 5 3" xfId="6097" xr:uid="{D08B71C7-36A5-4EE3-9CDD-74546452C01D}"/>
    <cellStyle name="Percent 2 2 5 4" xfId="6095" xr:uid="{A41C72B0-A966-4846-B9ED-04656DB40B48}"/>
    <cellStyle name="Percent 2 2 6" xfId="1499" xr:uid="{E260459F-8C90-4166-A97F-8E44CD8C3F9B}"/>
    <cellStyle name="Percent 2 2 6 2" xfId="6099" xr:uid="{DFCBFC9C-0164-4BEF-84C9-50E89899900E}"/>
    <cellStyle name="Percent 2 2 6 2 2" xfId="6100" xr:uid="{09314AA5-8C6C-4E93-B8B2-BE9B95E48836}"/>
    <cellStyle name="Percent 2 2 6 3" xfId="6101" xr:uid="{03849ACE-43C6-4BFE-8967-0BF3A553D7F9}"/>
    <cellStyle name="Percent 2 2 6 4" xfId="6102" xr:uid="{5C8BE9B1-1F0E-4A49-ACD8-743D7549DFF3}"/>
    <cellStyle name="Percent 2 2 6 5" xfId="6103" xr:uid="{F772D0C9-8EC9-45BC-BD60-50FD33DED9C3}"/>
    <cellStyle name="Percent 2 2 6 6" xfId="6098" xr:uid="{291A8A47-1D7E-4BCF-80F1-54C84E6D55F2}"/>
    <cellStyle name="Percent 2 2 7" xfId="1500" xr:uid="{28ADF6D7-731C-4E72-B335-92BC8568C131}"/>
    <cellStyle name="Percent 2 2 7 2" xfId="6105" xr:uid="{CDD880B1-F0A5-4571-849B-11F6F4506667}"/>
    <cellStyle name="Percent 2 2 7 2 2" xfId="6106" xr:uid="{6A3E265E-8853-465F-BB26-4D08CB32579F}"/>
    <cellStyle name="Percent 2 2 7 3" xfId="6107" xr:uid="{48FCDB21-E294-4AA6-B2F1-5B0E50D11323}"/>
    <cellStyle name="Percent 2 2 7 4" xfId="6108" xr:uid="{3FA370EA-A3FA-451C-9752-8A68DE46238C}"/>
    <cellStyle name="Percent 2 2 7 5" xfId="6109" xr:uid="{E7CBF676-ABDB-4A90-BC93-C91871F223C7}"/>
    <cellStyle name="Percent 2 2 7 6" xfId="6104" xr:uid="{85DFE2B6-8EC9-40C2-BCC8-6E62BEE325FA}"/>
    <cellStyle name="Percent 2 2 8" xfId="1501" xr:uid="{97D55797-4BF6-4FCA-BDDB-A01B34C84D4A}"/>
    <cellStyle name="Percent 2 2 8 2" xfId="6111" xr:uid="{5F9AA753-59B7-40D4-B7CE-1547FD697D71}"/>
    <cellStyle name="Percent 2 2 8 3" xfId="6112" xr:uid="{08438929-A982-4C06-A4C7-516F326D1613}"/>
    <cellStyle name="Percent 2 2 8 4" xfId="6110" xr:uid="{C5859ED8-4346-4CB5-B77C-B92148C5B763}"/>
    <cellStyle name="Percent 2 2 9" xfId="6113" xr:uid="{4EA7E9C9-23C9-45B5-8939-10BBB8C95C0B}"/>
    <cellStyle name="Percent 2 2 9 2" xfId="6114" xr:uid="{E1407598-4ADD-49F1-8E84-1B8EA1CA8033}"/>
    <cellStyle name="Percent 2 20" xfId="6115" xr:uid="{A0B22507-12B6-4266-A435-A90BE09FC018}"/>
    <cellStyle name="Percent 2 20 2" xfId="6116" xr:uid="{06D6FEDC-B962-4946-A821-6D6C5C320B55}"/>
    <cellStyle name="Percent 2 20 2 2" xfId="6117" xr:uid="{B4A9CC1D-4278-4171-8148-8AB8487D4105}"/>
    <cellStyle name="Percent 2 20 2 2 2" xfId="6118" xr:uid="{AD3B059C-79AC-4B0D-B63C-4B2025958FAB}"/>
    <cellStyle name="Percent 2 20 2 2 3" xfId="6119" xr:uid="{7FEC6A35-1896-40DE-A020-6AD6D92375F3}"/>
    <cellStyle name="Percent 2 20 2 3" xfId="6120" xr:uid="{2F917243-C76B-4EAB-8102-7079547ECDCE}"/>
    <cellStyle name="Percent 2 20 2 3 2" xfId="6121" xr:uid="{672886A9-1EEF-4062-AB7C-FD125C998208}"/>
    <cellStyle name="Percent 2 20 2 3 2 2" xfId="6122" xr:uid="{182F4984-05B3-49C4-A138-178D20EB9E50}"/>
    <cellStyle name="Percent 2 20 2 3 2 3" xfId="6123" xr:uid="{9FE21DBC-60F6-4583-B22E-CF916A03C236}"/>
    <cellStyle name="Percent 2 20 2 3 3" xfId="6124" xr:uid="{B76A7260-38DB-4C13-9C49-9951DE7402F7}"/>
    <cellStyle name="Percent 2 20 2 3 3 2" xfId="6125" xr:uid="{DA71767D-BBE6-470A-92D5-E95643422873}"/>
    <cellStyle name="Percent 2 20 2 3 3 3" xfId="6126" xr:uid="{9EE76A54-A70D-4256-BC3B-DC3477F49DF6}"/>
    <cellStyle name="Percent 2 20 2 3 4" xfId="6127" xr:uid="{F54EF9E1-C8D5-4F07-B244-B53BDB3C099D}"/>
    <cellStyle name="Percent 2 20 2 3 4 2" xfId="6128" xr:uid="{5E31BDF1-80AB-46D0-8312-AEA8BCFD4F19}"/>
    <cellStyle name="Percent 2 20 2 3 5" xfId="6129" xr:uid="{2321751B-F4FF-438E-BCB5-9371751FF3FC}"/>
    <cellStyle name="Percent 2 20 2 4" xfId="6130" xr:uid="{1E0084CE-0E67-4439-A46F-9B649F09DC21}"/>
    <cellStyle name="Percent 2 20 2 4 2" xfId="6131" xr:uid="{D96358A8-B2C0-4E14-A4AB-CCBFFF321438}"/>
    <cellStyle name="Percent 2 20 2 4 3" xfId="6132" xr:uid="{412E5883-9730-41A3-ABA3-1A63EF77FE92}"/>
    <cellStyle name="Percent 2 20 2 5" xfId="6133" xr:uid="{6DA7EDED-6DE3-407E-9B3C-5DE750E78AD6}"/>
    <cellStyle name="Percent 2 20 2 5 2" xfId="6134" xr:uid="{15368AE9-5411-4BFE-8C2A-20E669B7EA43}"/>
    <cellStyle name="Percent 2 20 2 6" xfId="6135" xr:uid="{97607E5C-16BE-418E-BCB2-C5C04C977B01}"/>
    <cellStyle name="Percent 2 20 2 7" xfId="6136" xr:uid="{4CF29C5B-2BAC-44F6-874C-69FC020A3105}"/>
    <cellStyle name="Percent 2 20 3" xfId="6137" xr:uid="{9377F71B-612E-40ED-AC9B-931DEF5D521F}"/>
    <cellStyle name="Percent 2 20 4" xfId="6138" xr:uid="{14BA9171-DBD8-44CD-ADBA-BAC53703185F}"/>
    <cellStyle name="Percent 2 21" xfId="6139" xr:uid="{2C56C1F5-D64A-4765-A49A-0B6B7E132217}"/>
    <cellStyle name="Percent 2 21 2" xfId="6140" xr:uid="{24F67801-9966-455E-9259-67805CCCE0F7}"/>
    <cellStyle name="Percent 2 21 3" xfId="6141" xr:uid="{5DAC438D-9BAD-4614-B7FA-9E1A1A85964E}"/>
    <cellStyle name="Percent 2 22" xfId="6142" xr:uid="{656C71F6-FD47-464E-9B33-C06B6EF95553}"/>
    <cellStyle name="Percent 2 22 2" xfId="6143" xr:uid="{6C1D997A-DE5F-4395-84EF-C7EE2F25A680}"/>
    <cellStyle name="Percent 2 22 3" xfId="6144" xr:uid="{2E990988-1F77-4A51-958B-0C689D75D03E}"/>
    <cellStyle name="Percent 2 23" xfId="6145" xr:uid="{41276B0D-6D00-4E26-ADB1-CE53D7D67B28}"/>
    <cellStyle name="Percent 2 23 2" xfId="6146" xr:uid="{E0ABA172-7B38-4EE4-AEC4-88F4BD8B8B63}"/>
    <cellStyle name="Percent 2 23 3" xfId="6147" xr:uid="{97474157-0718-41C4-BAF7-6749B2510C36}"/>
    <cellStyle name="Percent 2 24" xfId="6148" xr:uid="{39EB1F24-B1FE-47AE-88A8-5A7110E89BD8}"/>
    <cellStyle name="Percent 2 24 2" xfId="6149" xr:uid="{08C5CB2E-5242-4ABE-B57F-BBFC7FB344A4}"/>
    <cellStyle name="Percent 2 24 3" xfId="6150" xr:uid="{801FCDB3-2BEB-4AB8-9EFA-28078A9F7158}"/>
    <cellStyle name="Percent 2 25" xfId="6151" xr:uid="{7CDC7D4D-676D-4924-AC41-9DC9210E88A6}"/>
    <cellStyle name="Percent 2 25 2" xfId="6152" xr:uid="{B2D09165-4FBD-4F7E-89BC-D6ECBF042074}"/>
    <cellStyle name="Percent 2 25 3" xfId="6153" xr:uid="{8F1BE804-F3A9-4FAE-915A-B29C20242EAD}"/>
    <cellStyle name="Percent 2 26" xfId="6154" xr:uid="{7448072A-D0FC-41C6-BFC6-0E16E427C2B8}"/>
    <cellStyle name="Percent 2 26 2" xfId="6155" xr:uid="{5D1AB5DF-254A-41EC-BBC0-ADE866827404}"/>
    <cellStyle name="Percent 2 26 3" xfId="6156" xr:uid="{85E6ADB8-2531-4749-BFA9-42759D5D9EAD}"/>
    <cellStyle name="Percent 2 27" xfId="6157" xr:uid="{C97AE056-4B6A-4B62-B4EF-CB9CD721EE25}"/>
    <cellStyle name="Percent 2 27 2" xfId="6158" xr:uid="{4BEF2E6A-4D1D-4A26-AD0E-A8E90A74E212}"/>
    <cellStyle name="Percent 2 27 3" xfId="6159" xr:uid="{4DF11D20-AA96-4FFD-81B8-E801D8CC8981}"/>
    <cellStyle name="Percent 2 28" xfId="6160" xr:uid="{F74BB4FF-0ACE-4839-AB86-0AF4DACF6D09}"/>
    <cellStyle name="Percent 2 28 2" xfId="6161" xr:uid="{7E113034-C83D-4D43-8635-97764FBE5522}"/>
    <cellStyle name="Percent 2 28 3" xfId="6162" xr:uid="{ADD750BE-0E5F-4E46-BAD6-CB75E9037213}"/>
    <cellStyle name="Percent 2 29" xfId="6163" xr:uid="{77D61CD7-F62E-4487-AD7D-F5B9F778F1DB}"/>
    <cellStyle name="Percent 2 29 2" xfId="6164" xr:uid="{B9E8DD30-AA1B-4B7E-8659-DADF9A43DA5C}"/>
    <cellStyle name="Percent 2 29 3" xfId="6165" xr:uid="{63E7D4FE-8DA2-4213-85C6-DDDF7492F87D}"/>
    <cellStyle name="Percent 2 3" xfId="1502" xr:uid="{F84C23DB-B98B-435F-94D8-23D21C8E358F}"/>
    <cellStyle name="Percent 2 3 10" xfId="6167" xr:uid="{53666FD5-A06E-43E0-A04F-2D4CF4B6A0F4}"/>
    <cellStyle name="Percent 2 3 10 2" xfId="6168" xr:uid="{54D2EF9D-C0CF-4BA0-A9C3-0E65DD153052}"/>
    <cellStyle name="Percent 2 3 10 3" xfId="6169" xr:uid="{671121AE-508E-448C-B336-74C269AD96ED}"/>
    <cellStyle name="Percent 2 3 11" xfId="6170" xr:uid="{EF5AD64B-D3BF-4DE7-9F4C-108A1EB7F9B3}"/>
    <cellStyle name="Percent 2 3 11 2" xfId="6171" xr:uid="{BDD2D9C0-62DE-4BDA-ADEB-489718A89076}"/>
    <cellStyle name="Percent 2 3 11 3" xfId="6172" xr:uid="{6F79B87B-43FC-4A3E-BF73-28A1E2A6B627}"/>
    <cellStyle name="Percent 2 3 12" xfId="6173" xr:uid="{AD7B93AC-DB2C-48DF-8A74-86459EA2EC02}"/>
    <cellStyle name="Percent 2 3 12 2" xfId="6174" xr:uid="{01121E12-21CA-40E5-9ECC-92A844EC3B98}"/>
    <cellStyle name="Percent 2 3 12 3" xfId="6175" xr:uid="{EF03F427-37E4-4F40-89BA-6198804DDF8F}"/>
    <cellStyle name="Percent 2 3 13" xfId="6176" xr:uid="{F4E11E07-B3E2-41D6-A6A1-0067D9161B89}"/>
    <cellStyle name="Percent 2 3 13 2" xfId="6177" xr:uid="{0E5DBE76-77BF-45E9-AB18-C5CBCCA1A2BB}"/>
    <cellStyle name="Percent 2 3 13 3" xfId="6178" xr:uid="{44C8E39A-9B7D-4DB6-A2CC-7138FFF77CD4}"/>
    <cellStyle name="Percent 2 3 14" xfId="6179" xr:uid="{DDD4E2AD-5028-4B2D-91CB-DC5E3E81A68F}"/>
    <cellStyle name="Percent 2 3 14 2" xfId="6180" xr:uid="{AA8D9DFC-671A-4EEA-9C8E-04F1950D2636}"/>
    <cellStyle name="Percent 2 3 14 3" xfId="6181" xr:uid="{2D88BCE6-619D-4D4E-A084-9B43F6CDCCCE}"/>
    <cellStyle name="Percent 2 3 15" xfId="6182" xr:uid="{D702B9BD-D327-4509-9879-2CA63FAE7354}"/>
    <cellStyle name="Percent 2 3 15 2" xfId="6183" xr:uid="{2305DBC9-478D-4D7C-B3B0-F2E7A286EFC4}"/>
    <cellStyle name="Percent 2 3 15 3" xfId="6184" xr:uid="{E4389066-8ABA-4B89-A265-E4A502D23CB1}"/>
    <cellStyle name="Percent 2 3 16" xfId="6185" xr:uid="{D3BB8DFA-E88E-43FD-BC06-DF2BC42563A7}"/>
    <cellStyle name="Percent 2 3 16 2" xfId="6186" xr:uid="{AB29C0DB-B914-47DA-A50A-3A4459B220A0}"/>
    <cellStyle name="Percent 2 3 17" xfId="6187" xr:uid="{E2A5EDB1-FC6F-4296-88BD-6F5192EB2998}"/>
    <cellStyle name="Percent 2 3 18" xfId="6188" xr:uid="{AC992817-4DAA-45E0-8D9D-AF4B0EA11ED2}"/>
    <cellStyle name="Percent 2 3 19" xfId="6166" xr:uid="{F7C3B535-DF50-492A-ACBC-C3348435C758}"/>
    <cellStyle name="Percent 2 3 2" xfId="1503" xr:uid="{26302EFB-9F3D-4AB7-B972-BC7F75C8EC95}"/>
    <cellStyle name="Percent 2 3 2 2" xfId="6190" xr:uid="{526D03A8-6D84-43B7-8EEC-510DBD1EFB1F}"/>
    <cellStyle name="Percent 2 3 2 3" xfId="6191" xr:uid="{9DCC6836-EEDD-4975-B92B-27350F450BB3}"/>
    <cellStyle name="Percent 2 3 2 4" xfId="6189" xr:uid="{DBFDF65E-010B-44CD-A73A-D048FEA59BFF}"/>
    <cellStyle name="Percent 2 3 3" xfId="1504" xr:uid="{E2DA7CD8-43A5-4650-BE66-27BF6873224E}"/>
    <cellStyle name="Percent 2 3 3 2" xfId="6193" xr:uid="{4EA8B482-808E-434A-899F-844F18036572}"/>
    <cellStyle name="Percent 2 3 3 2 2" xfId="6194" xr:uid="{D9A3AECC-B6EA-4814-B347-B551E1126482}"/>
    <cellStyle name="Percent 2 3 3 3" xfId="6195" xr:uid="{ADDFCBFC-D4C3-4274-828C-56A5C9D9B00C}"/>
    <cellStyle name="Percent 2 3 3 3 2" xfId="6196" xr:uid="{8873E980-12D3-4521-BD01-6D5541F04C96}"/>
    <cellStyle name="Percent 2 3 3 3 2 2" xfId="6197" xr:uid="{9E302CF5-BDFC-4081-AED9-F3CBA245E6DE}"/>
    <cellStyle name="Percent 2 3 3 3 3" xfId="6198" xr:uid="{6675179B-992C-4979-97A0-08A571FE7DE2}"/>
    <cellStyle name="Percent 2 3 3 3 3 2" xfId="6199" xr:uid="{ECE93421-9C43-4B7D-A0FA-42712487212A}"/>
    <cellStyle name="Percent 2 3 3 3 4" xfId="6200" xr:uid="{60EF22A5-FA00-457A-B78D-CD7C4D344553}"/>
    <cellStyle name="Percent 2 3 3 3 4 2" xfId="6201" xr:uid="{C264E2B9-7998-4098-966B-5A12486566AC}"/>
    <cellStyle name="Percent 2 3 3 3 4 2 2" xfId="6202" xr:uid="{75630D1C-37B9-4FB5-9C34-D6C257BE86AB}"/>
    <cellStyle name="Percent 2 3 3 3 4 3" xfId="6203" xr:uid="{01221372-FF0B-4B5D-B7B1-69789E7D5186}"/>
    <cellStyle name="Percent 2 3 3 3 5" xfId="6204" xr:uid="{C8488D2B-284F-4E6D-9A71-9F8E6B688010}"/>
    <cellStyle name="Percent 2 3 3 4" xfId="6205" xr:uid="{85922636-11AF-48CB-8BE3-EA59DD1EA1A9}"/>
    <cellStyle name="Percent 2 3 3 5" xfId="6206" xr:uid="{556774C7-5F0F-460A-B4D3-902FBA6CD52D}"/>
    <cellStyle name="Percent 2 3 3 6" xfId="6192" xr:uid="{04B619E9-956E-429B-AC1E-F46BD864E3C6}"/>
    <cellStyle name="Percent 2 3 4" xfId="1505" xr:uid="{62C9F319-0CEC-45E7-88C1-F3F8F8CB604D}"/>
    <cellStyle name="Percent 2 3 4 2" xfId="6208" xr:uid="{D0165105-6C4A-457B-A549-2446F9532C62}"/>
    <cellStyle name="Percent 2 3 4 3" xfId="6209" xr:uid="{395A672D-A60E-4CD3-9553-70D4B674BFEE}"/>
    <cellStyle name="Percent 2 3 4 4" xfId="6207" xr:uid="{847B37BE-743A-4D81-92DC-2EF4E45629B4}"/>
    <cellStyle name="Percent 2 3 5" xfId="1506" xr:uid="{45171057-E80F-4EFB-BAFA-2FBDC6E4AA02}"/>
    <cellStyle name="Percent 2 3 5 2" xfId="6211" xr:uid="{0B7B134F-99A2-4870-AFFE-E911D17BEA74}"/>
    <cellStyle name="Percent 2 3 5 2 2" xfId="6212" xr:uid="{B18785F8-89FF-44D9-B76B-D4F6119B72A9}"/>
    <cellStyle name="Percent 2 3 5 3" xfId="6213" xr:uid="{CB961D9D-7EDB-4FFA-A57E-706C5AAFB366}"/>
    <cellStyle name="Percent 2 3 5 4" xfId="6214" xr:uid="{2CF25709-8427-453E-940C-5AF03FBC3D2E}"/>
    <cellStyle name="Percent 2 3 5 5" xfId="6210" xr:uid="{A0C9A4E3-315D-4CBA-847F-2693DD485CA6}"/>
    <cellStyle name="Percent 2 3 6" xfId="1507" xr:uid="{F7B9A621-DB31-4EBA-A559-18BBF681CD2F}"/>
    <cellStyle name="Percent 2 3 6 2" xfId="6216" xr:uid="{F3384F04-8BC1-4D36-B3C0-1B42788EE3EB}"/>
    <cellStyle name="Percent 2 3 6 3" xfId="6217" xr:uid="{33EFE9EB-240A-444F-93D5-5FAEF4B5EB4F}"/>
    <cellStyle name="Percent 2 3 6 4" xfId="6215" xr:uid="{5BA61DF2-2914-402E-9118-657DA453BEB3}"/>
    <cellStyle name="Percent 2 3 7" xfId="1508" xr:uid="{211A98B5-94DE-4B77-A810-19488CE92225}"/>
    <cellStyle name="Percent 2 3 7 2" xfId="6219" xr:uid="{4972FD30-0151-4AC9-9027-156677FDEFE5}"/>
    <cellStyle name="Percent 2 3 7 3" xfId="6220" xr:uid="{D7A95EA7-EF34-46B3-9161-F76CDABF6E19}"/>
    <cellStyle name="Percent 2 3 7 4" xfId="6218" xr:uid="{B9F007D0-05EC-4961-BE5E-64A3451A9401}"/>
    <cellStyle name="Percent 2 3 8" xfId="1509" xr:uid="{D809DD41-CA79-42C3-8B91-E39403C8B919}"/>
    <cellStyle name="Percent 2 3 8 2" xfId="6222" xr:uid="{71243846-484A-4E2B-9890-99CDB1071D83}"/>
    <cellStyle name="Percent 2 3 8 3" xfId="6223" xr:uid="{EC7A77CD-AB50-49D5-9856-4E0099F5C191}"/>
    <cellStyle name="Percent 2 3 8 4" xfId="6221" xr:uid="{0CDB31E8-0332-4670-B015-0F6882BE4890}"/>
    <cellStyle name="Percent 2 3 9" xfId="6224" xr:uid="{EEF1EF40-B672-468C-B7A1-11744154A8F4}"/>
    <cellStyle name="Percent 2 3 9 2" xfId="6225" xr:uid="{482CBF05-A639-4B54-94F4-BD4185A71B90}"/>
    <cellStyle name="Percent 2 3 9 3" xfId="6226" xr:uid="{83DF42D7-42DA-4527-97EF-0FF118D283D5}"/>
    <cellStyle name="Percent 2 30" xfId="6227" xr:uid="{BFF0CE21-5EB1-4228-8E16-CF7AF7BA49F8}"/>
    <cellStyle name="Percent 2 30 2" xfId="6228" xr:uid="{915CC142-A764-4202-A103-6BBC0B2901CD}"/>
    <cellStyle name="Percent 2 30 3" xfId="6229" xr:uid="{B9B9E900-2682-4B84-B989-C72231766996}"/>
    <cellStyle name="Percent 2 31" xfId="6230" xr:uid="{D6A63727-CBAF-4DDC-8719-97836B48FFDE}"/>
    <cellStyle name="Percent 2 31 2" xfId="6231" xr:uid="{395A4836-9DD7-4D62-8A45-7931D9119808}"/>
    <cellStyle name="Percent 2 31 3" xfId="6232" xr:uid="{84362E1E-E0E8-4071-9C07-4BAF15323237}"/>
    <cellStyle name="Percent 2 32" xfId="6233" xr:uid="{CED8D345-32D9-4852-B3AD-312C384267F0}"/>
    <cellStyle name="Percent 2 32 2" xfId="6234" xr:uid="{EAA94953-4FF0-4D0F-B9B8-9A6D7F63D267}"/>
    <cellStyle name="Percent 2 32 3" xfId="6235" xr:uid="{B21BCE74-3F69-4776-BCC1-5B432E968058}"/>
    <cellStyle name="Percent 2 33" xfId="6236" xr:uid="{D7170F5E-2FA3-487E-B6BC-7BB2C50D0081}"/>
    <cellStyle name="Percent 2 33 2" xfId="6237" xr:uid="{93E134C2-3C70-431B-94A1-072619527B49}"/>
    <cellStyle name="Percent 2 33 3" xfId="6238" xr:uid="{31256126-4B73-419E-B1F2-962D930A8D92}"/>
    <cellStyle name="Percent 2 33 4" xfId="6239" xr:uid="{16663403-BFC3-4D9E-907A-07A2D053CF6C}"/>
    <cellStyle name="Percent 2 34" xfId="6240" xr:uid="{BA2C2C62-44EF-4C55-8502-4361F8E77B97}"/>
    <cellStyle name="Percent 2 34 2" xfId="6241" xr:uid="{98E1D297-F32C-4AD0-954C-23E1651BB937}"/>
    <cellStyle name="Percent 2 34 3" xfId="6242" xr:uid="{138C1140-B3FB-464C-805D-CB40E3CACD9D}"/>
    <cellStyle name="Percent 2 34 4" xfId="6243" xr:uid="{555B5C7E-739C-4B02-B1EB-933E2050DD4E}"/>
    <cellStyle name="Percent 2 35" xfId="6244" xr:uid="{AF3B4009-6CD1-44FD-A99F-A76CFEDFC76A}"/>
    <cellStyle name="Percent 2 35 2" xfId="6245" xr:uid="{EED1249C-62C7-4374-AC27-46B45B46E460}"/>
    <cellStyle name="Percent 2 35 3" xfId="6246" xr:uid="{A1540118-AA55-4F93-A29F-B5B9D5A488CE}"/>
    <cellStyle name="Percent 2 35 4" xfId="6247" xr:uid="{4016F1CD-5499-4873-B5E6-52AFEE4BDBCB}"/>
    <cellStyle name="Percent 2 36" xfId="6248" xr:uid="{C3478500-4CC1-4526-814D-7813488D67A9}"/>
    <cellStyle name="Percent 2 36 2" xfId="6249" xr:uid="{7B504533-A2C1-4FC3-B429-4BA5D321F7E5}"/>
    <cellStyle name="Percent 2 36 3" xfId="6250" xr:uid="{9FF73AC7-C329-4F9B-8489-E6B213055801}"/>
    <cellStyle name="Percent 2 36 4" xfId="6251" xr:uid="{12154DA3-0B78-4BC2-AB4D-7514104A7660}"/>
    <cellStyle name="Percent 2 37" xfId="6252" xr:uid="{7E75B724-AF31-4DD9-9023-3C464FD8D320}"/>
    <cellStyle name="Percent 2 37 2" xfId="6253" xr:uid="{3827EEC3-28DF-4363-90A6-024609D26E7D}"/>
    <cellStyle name="Percent 2 37 3" xfId="6254" xr:uid="{3DD395F0-B786-4A93-BE55-710969FDC69B}"/>
    <cellStyle name="Percent 2 37 4" xfId="6255" xr:uid="{8F07785A-E25F-413E-A999-28B560D2E810}"/>
    <cellStyle name="Percent 2 38" xfId="6256" xr:uid="{4C7463D7-6040-4D6D-B904-DB9B191F812D}"/>
    <cellStyle name="Percent 2 38 2" xfId="6257" xr:uid="{F2A5064A-DABB-46F9-81A6-DF09DDAA059E}"/>
    <cellStyle name="Percent 2 38 3" xfId="6258" xr:uid="{EC9F81A4-CD75-43CB-B00C-3EF0D25EBE30}"/>
    <cellStyle name="Percent 2 38 4" xfId="6259" xr:uid="{2F8D5DE3-BD78-45E6-9109-F00C48AD361E}"/>
    <cellStyle name="Percent 2 39" xfId="6260" xr:uid="{8CEF6C42-FE98-42A0-9D7F-F7B2B9102CD0}"/>
    <cellStyle name="Percent 2 39 2" xfId="6261" xr:uid="{8426F7E2-D2E7-47AE-9C1C-FC2C5A1A818B}"/>
    <cellStyle name="Percent 2 39 3" xfId="6262" xr:uid="{2AB91A0F-4E2C-4948-ACEB-38CCAAB3F76E}"/>
    <cellStyle name="Percent 2 39 4" xfId="6263" xr:uid="{006BDE08-9F70-45D6-8992-3216D7893220}"/>
    <cellStyle name="Percent 2 4" xfId="1510" xr:uid="{9DA83FB0-63EB-4D52-92BB-CC8F7563526B}"/>
    <cellStyle name="Percent 2 4 10" xfId="6265" xr:uid="{FB4E7FA2-02A9-47A8-8820-01423B981DED}"/>
    <cellStyle name="Percent 2 4 10 2" xfId="6266" xr:uid="{6B8FB891-18B0-4ECA-BE28-C6E17428E26B}"/>
    <cellStyle name="Percent 2 4 10 3" xfId="6267" xr:uid="{4F248C17-7708-49C2-B592-DDE37CADF0BA}"/>
    <cellStyle name="Percent 2 4 10 4" xfId="6268" xr:uid="{37686F86-385E-4AF7-BD38-5F7934731AF9}"/>
    <cellStyle name="Percent 2 4 11" xfId="6269" xr:uid="{CAF312C8-BF8E-47C9-A50A-B490771038A7}"/>
    <cellStyle name="Percent 2 4 11 2" xfId="6270" xr:uid="{E067A640-E5E2-4042-9408-D27C2A347AA1}"/>
    <cellStyle name="Percent 2 4 11 3" xfId="6271" xr:uid="{28462F38-07DB-4E10-9117-8077A7D9611E}"/>
    <cellStyle name="Percent 2 4 11 4" xfId="6272" xr:uid="{98C45FA5-743A-4C7A-92A7-11E1A7ECA225}"/>
    <cellStyle name="Percent 2 4 12" xfId="6273" xr:uid="{79B3BD7E-4E35-4157-B69A-5567B5EE9D9C}"/>
    <cellStyle name="Percent 2 4 12 2" xfId="6274" xr:uid="{504CF1F7-26AD-455D-A6BE-5C65FA9ADE18}"/>
    <cellStyle name="Percent 2 4 12 3" xfId="6275" xr:uid="{436A9DD7-D2B0-40E2-9052-65EDC687885C}"/>
    <cellStyle name="Percent 2 4 12 4" xfId="6276" xr:uid="{4D57B78A-A683-4257-BAE9-9D2D0857A572}"/>
    <cellStyle name="Percent 2 4 13" xfId="6277" xr:uid="{0D9C300A-F072-4A78-879C-5981FA2E5BB1}"/>
    <cellStyle name="Percent 2 4 13 2" xfId="6278" xr:uid="{2805F7BF-E835-431F-9801-9EFDE748C7FE}"/>
    <cellStyle name="Percent 2 4 13 3" xfId="6279" xr:uid="{64C905DC-C526-4C59-866F-42D1A8E5D314}"/>
    <cellStyle name="Percent 2 4 13 4" xfId="6280" xr:uid="{8D226057-E176-42E9-A25D-E1BE09D764A4}"/>
    <cellStyle name="Percent 2 4 14" xfId="6281" xr:uid="{1E9F143F-52C3-4D06-8814-D7CE351CFEF3}"/>
    <cellStyle name="Percent 2 4 14 2" xfId="6282" xr:uid="{38D2E506-75DB-44AD-A217-D19D8B7B6331}"/>
    <cellStyle name="Percent 2 4 14 3" xfId="6283" xr:uid="{E60D0BCA-940F-4BAB-98D4-A5247562895E}"/>
    <cellStyle name="Percent 2 4 14 4" xfId="6284" xr:uid="{D35710A7-7A4A-4A1B-8859-414C93BA9D91}"/>
    <cellStyle name="Percent 2 4 15" xfId="6285" xr:uid="{0FF220F1-434D-45BE-ADE1-CD802D6DAB13}"/>
    <cellStyle name="Percent 2 4 15 2" xfId="6286" xr:uid="{301D2BEE-C3D2-415E-9EB9-94DA0CA09418}"/>
    <cellStyle name="Percent 2 4 15 3" xfId="6287" xr:uid="{CBA4CD4B-06D2-437D-9104-F9E4A5903747}"/>
    <cellStyle name="Percent 2 4 15 4" xfId="6288" xr:uid="{D47C773E-A680-4D1D-91C5-58C0DED28EBC}"/>
    <cellStyle name="Percent 2 4 16" xfId="6289" xr:uid="{908F5B5C-8077-43BE-BAF3-36B7123FD923}"/>
    <cellStyle name="Percent 2 4 16 2" xfId="6290" xr:uid="{C8621BC8-73B4-4DC5-AC63-40703D16CB0A}"/>
    <cellStyle name="Percent 2 4 16 3" xfId="6291" xr:uid="{BC97C96E-C205-4A48-8642-B8EC18F167A7}"/>
    <cellStyle name="Percent 2 4 17" xfId="6292" xr:uid="{3E6969F6-9849-4171-AF9A-CC3CAC3DC510}"/>
    <cellStyle name="Percent 2 4 18" xfId="6293" xr:uid="{176AB2D4-83F8-4B27-936F-990743682870}"/>
    <cellStyle name="Percent 2 4 19" xfId="6294" xr:uid="{C44A8F14-92AB-47CE-8A25-7E7A0ED3399D}"/>
    <cellStyle name="Percent 2 4 2" xfId="1511" xr:uid="{94C48ED2-7F24-4056-884A-49FEE5F2C657}"/>
    <cellStyle name="Percent 2 4 2 2" xfId="6296" xr:uid="{D6F8F214-0360-40E1-9189-82702E2AB745}"/>
    <cellStyle name="Percent 2 4 2 3" xfId="6297" xr:uid="{135EFD42-3435-4FD7-8F16-55419C1E1138}"/>
    <cellStyle name="Percent 2 4 2 4" xfId="6298" xr:uid="{7B451A89-B481-4445-B95A-40F46A5E91A3}"/>
    <cellStyle name="Percent 2 4 2 5" xfId="6295" xr:uid="{6598D664-FD7C-4B49-A76A-E474F194F325}"/>
    <cellStyle name="Percent 2 4 20" xfId="6264" xr:uid="{0EC28F1D-F34F-4E4F-A2BE-96756C9026BF}"/>
    <cellStyle name="Percent 2 4 3" xfId="1512" xr:uid="{E6163DE9-756B-4795-8BD7-1C9BEC957A3C}"/>
    <cellStyle name="Percent 2 4 3 2" xfId="6300" xr:uid="{1CA8E072-120D-41D9-8183-FD9A169FEC70}"/>
    <cellStyle name="Percent 2 4 3 3" xfId="6301" xr:uid="{877FC01A-BFEB-4942-A465-40E04C20C5DA}"/>
    <cellStyle name="Percent 2 4 3 4" xfId="6302" xr:uid="{E40D8C62-FF2B-4CB0-AF89-83F4B87B314E}"/>
    <cellStyle name="Percent 2 4 3 5" xfId="6299" xr:uid="{D4940646-8C35-482C-80AA-964FDEFABF03}"/>
    <cellStyle name="Percent 2 4 4" xfId="1513" xr:uid="{DB384CE5-6552-4CB8-B689-CED700D8349F}"/>
    <cellStyle name="Percent 2 4 4 2" xfId="6304" xr:uid="{09967D40-2E21-45AE-902F-42EB4075F75B}"/>
    <cellStyle name="Percent 2 4 4 3" xfId="6305" xr:uid="{06B95A17-B9DE-4FD7-97C1-7468339F6DB1}"/>
    <cellStyle name="Percent 2 4 4 4" xfId="6306" xr:uid="{F862FAAA-62DB-4FF4-9CC8-37FB32103BD8}"/>
    <cellStyle name="Percent 2 4 4 5" xfId="6303" xr:uid="{708B7C8F-0B11-4605-A434-77B9317B0015}"/>
    <cellStyle name="Percent 2 4 5" xfId="1514" xr:uid="{C5FC2A7A-C05C-4EC4-9624-1D05226E670F}"/>
    <cellStyle name="Percent 2 4 5 2" xfId="6308" xr:uid="{7E010728-B38C-4F66-A789-E9EE939D0BEC}"/>
    <cellStyle name="Percent 2 4 5 3" xfId="6309" xr:uid="{F5705936-CAF9-4731-A08D-4798C8BDFC3C}"/>
    <cellStyle name="Percent 2 4 5 4" xfId="6310" xr:uid="{9A92087C-E6DB-4C52-AC8F-987BE2AD31E9}"/>
    <cellStyle name="Percent 2 4 5 5" xfId="6307" xr:uid="{D45E79F3-BBD1-4B52-82DC-41916D101E0D}"/>
    <cellStyle name="Percent 2 4 6" xfId="1515" xr:uid="{CCE8377C-72B8-42DC-AF2D-166AE03B3A45}"/>
    <cellStyle name="Percent 2 4 6 2" xfId="6312" xr:uid="{AD300806-70F7-465B-B83B-F7F21C402A11}"/>
    <cellStyle name="Percent 2 4 6 3" xfId="6313" xr:uid="{3928DF66-A041-47CA-9412-E5F56AEA1101}"/>
    <cellStyle name="Percent 2 4 6 4" xfId="6314" xr:uid="{D8E80F6B-9756-4792-852A-BE66E4D04903}"/>
    <cellStyle name="Percent 2 4 6 5" xfId="6311" xr:uid="{9A97D9BB-85DA-4640-AF24-790470BF87A1}"/>
    <cellStyle name="Percent 2 4 7" xfId="1516" xr:uid="{F91536C1-A7A9-4970-95EF-482A85FECB73}"/>
    <cellStyle name="Percent 2 4 7 2" xfId="6316" xr:uid="{2ED04B2C-F1CE-4BC9-AB3E-13FDC414C565}"/>
    <cellStyle name="Percent 2 4 7 3" xfId="6317" xr:uid="{A42B617B-D9BA-40CE-AB1E-D469D8F3B055}"/>
    <cellStyle name="Percent 2 4 7 4" xfId="6318" xr:uid="{C02142E4-DD75-4E07-B205-BB85734200CB}"/>
    <cellStyle name="Percent 2 4 7 5" xfId="6315" xr:uid="{128D0AF2-C400-482E-A62B-9BC0B5D2848A}"/>
    <cellStyle name="Percent 2 4 8" xfId="1517" xr:uid="{89197D97-0D4C-46E7-A038-DECC26326E2C}"/>
    <cellStyle name="Percent 2 4 8 2" xfId="6320" xr:uid="{28C29E79-917F-4A61-84F0-C8DF01926CA0}"/>
    <cellStyle name="Percent 2 4 8 3" xfId="6321" xr:uid="{42A146A5-D7BE-4659-B208-641FEE8CBDDA}"/>
    <cellStyle name="Percent 2 4 8 4" xfId="6322" xr:uid="{D3469D27-86AD-434D-897F-B9CA1093335F}"/>
    <cellStyle name="Percent 2 4 8 5" xfId="6319" xr:uid="{BE03B1B2-CA34-4B96-9BAD-1A102E1ECF85}"/>
    <cellStyle name="Percent 2 4 9" xfId="6323" xr:uid="{686B8155-7A5C-413F-A11D-315F352EAB37}"/>
    <cellStyle name="Percent 2 4 9 2" xfId="6324" xr:uid="{41543AB0-3D59-414C-BDC0-746D7638995A}"/>
    <cellStyle name="Percent 2 4 9 3" xfId="6325" xr:uid="{48CD631E-2B59-428B-BA01-7B17FDB4CBB0}"/>
    <cellStyle name="Percent 2 4 9 4" xfId="6326" xr:uid="{A70EB47E-B91B-4902-8B5C-A07146A4B5A0}"/>
    <cellStyle name="Percent 2 40" xfId="6327" xr:uid="{A9AE5790-9867-48AC-9A92-F1344B3FAD6F}"/>
    <cellStyle name="Percent 2 40 2" xfId="6328" xr:uid="{C9371045-2E6A-416C-AD46-194D5A5F42EB}"/>
    <cellStyle name="Percent 2 40 3" xfId="6329" xr:uid="{C9007BB6-E553-42AC-8576-320FE16FF58F}"/>
    <cellStyle name="Percent 2 40 4" xfId="6330" xr:uid="{17962A60-697B-4FC0-91B7-7909BC53C0CF}"/>
    <cellStyle name="Percent 2 41" xfId="6331" xr:uid="{DDC80C95-7495-411E-A5F5-B002C1FE8E42}"/>
    <cellStyle name="Percent 2 41 2" xfId="6332" xr:uid="{7BEC914C-ABAC-4D3E-89F5-139A88FAD387}"/>
    <cellStyle name="Percent 2 41 3" xfId="6333" xr:uid="{FB7DCAC0-573D-4EE2-A511-4652169F9AD1}"/>
    <cellStyle name="Percent 2 41 4" xfId="6334" xr:uid="{CE0E9360-EFC6-4482-AB37-68FB51387914}"/>
    <cellStyle name="Percent 2 42" xfId="6335" xr:uid="{7EA27991-4074-41AD-8633-DFC3BB82874C}"/>
    <cellStyle name="Percent 2 42 2" xfId="6336" xr:uid="{F45DDC88-4199-4436-A837-280CC148832E}"/>
    <cellStyle name="Percent 2 42 3" xfId="6337" xr:uid="{79042A9F-F9AF-4262-9B07-1BD6314CB585}"/>
    <cellStyle name="Percent 2 42 4" xfId="6338" xr:uid="{A4E73523-CDD4-4CF6-B81E-AE9F968BA13A}"/>
    <cellStyle name="Percent 2 43" xfId="6339" xr:uid="{688A89A2-09EA-4E40-B08D-E2EC8254D0A2}"/>
    <cellStyle name="Percent 2 43 2" xfId="6340" xr:uid="{E4244F8C-3F71-47AE-A11D-7FF30FF68064}"/>
    <cellStyle name="Percent 2 43 3" xfId="6341" xr:uid="{4A96E07D-78A3-4237-B62D-3B997F0E970A}"/>
    <cellStyle name="Percent 2 43 4" xfId="6342" xr:uid="{D64E7680-403E-4ADE-BDBD-B4F1104BA1A5}"/>
    <cellStyle name="Percent 2 44" xfId="6343" xr:uid="{80CDAC99-A13F-44A4-B75D-912BF1309AA7}"/>
    <cellStyle name="Percent 2 44 2" xfId="6344" xr:uid="{8B2E0814-077A-4A1D-A055-F994EC1EF448}"/>
    <cellStyle name="Percent 2 44 3" xfId="6345" xr:uid="{B4BA0F15-21BD-4142-99CE-1E528B59FFCD}"/>
    <cellStyle name="Percent 2 44 4" xfId="6346" xr:uid="{30162CD6-39BD-4AE6-8BE1-64FF71F05A51}"/>
    <cellStyle name="Percent 2 45" xfId="6347" xr:uid="{94611C42-410C-4DEA-B2F7-968B7213FD14}"/>
    <cellStyle name="Percent 2 45 2" xfId="6348" xr:uid="{00B48566-7431-4B75-AF56-78E57CEC4C28}"/>
    <cellStyle name="Percent 2 45 3" xfId="6349" xr:uid="{95026038-9A2F-4E8D-90E4-6CF13049DC67}"/>
    <cellStyle name="Percent 2 45 4" xfId="6350" xr:uid="{2AFBB71F-EE21-4E79-A0FA-ADF999BBAC6E}"/>
    <cellStyle name="Percent 2 46" xfId="6351" xr:uid="{9E00F194-FE07-4724-B47E-52D5DCB533CB}"/>
    <cellStyle name="Percent 2 46 2" xfId="6352" xr:uid="{6E3C6285-51BD-4B6E-897D-0EE637D7E056}"/>
    <cellStyle name="Percent 2 46 3" xfId="6353" xr:uid="{AACE222B-39DA-4C69-8B2C-06206AE8924E}"/>
    <cellStyle name="Percent 2 46 4" xfId="6354" xr:uid="{82DF04D5-E9DE-41DB-A1F6-8E83C49D788A}"/>
    <cellStyle name="Percent 2 47" xfId="6355" xr:uid="{1A32E50C-42B0-4D12-93CE-32010A858CF6}"/>
    <cellStyle name="Percent 2 47 2" xfId="6356" xr:uid="{C53D41FF-0145-4510-9F02-3FCCE87CE430}"/>
    <cellStyle name="Percent 2 47 3" xfId="6357" xr:uid="{2C0FFACF-A592-4EAA-A43D-FA5FEA97BD27}"/>
    <cellStyle name="Percent 2 47 4" xfId="6358" xr:uid="{700578D6-F624-44F1-8208-5C7DB1B531C9}"/>
    <cellStyle name="Percent 2 47 5" xfId="6359" xr:uid="{70B00673-59E2-41B3-9EE8-823274AE43BC}"/>
    <cellStyle name="Percent 2 48" xfId="6360" xr:uid="{7EC35117-FE0A-4D9F-A8E9-C2528C8FC12E}"/>
    <cellStyle name="Percent 2 48 2" xfId="6361" xr:uid="{357AA74E-C107-4602-8BAE-2282147DF906}"/>
    <cellStyle name="Percent 2 48 2 2" xfId="6362" xr:uid="{C50F4332-0F32-4B86-A56D-ABA537EDDEBD}"/>
    <cellStyle name="Percent 2 48 2 3" xfId="6363" xr:uid="{20CC9196-5268-4021-B2B6-EFF6F4DA21D7}"/>
    <cellStyle name="Percent 2 48 2 4" xfId="6364" xr:uid="{69BC0F65-3172-4C02-8BAF-5C62EB1DFFB5}"/>
    <cellStyle name="Percent 2 48 2 5" xfId="6365" xr:uid="{A5E201A2-9771-424C-B0EA-A062CFB47E53}"/>
    <cellStyle name="Percent 2 48 2 6" xfId="6366" xr:uid="{E8B359F0-174C-4D9F-A094-37B47FDAA92D}"/>
    <cellStyle name="Percent 2 48 2 7" xfId="6367" xr:uid="{D11224E7-EF42-4DC7-B4CC-7541E304093B}"/>
    <cellStyle name="Percent 2 48 3" xfId="6368" xr:uid="{E8A25F8E-1FCD-4CD4-84B4-322429DB439A}"/>
    <cellStyle name="Percent 2 48 3 2" xfId="6369" xr:uid="{ECBC5DF8-3272-476A-BD6F-45CC0B9C9173}"/>
    <cellStyle name="Percent 2 48 4" xfId="6370" xr:uid="{DC967AD4-F8BA-46F7-8317-7D7FE6C40D77}"/>
    <cellStyle name="Percent 2 48 5" xfId="6371" xr:uid="{FBA13EFB-56E3-4AEE-8427-DCE196115067}"/>
    <cellStyle name="Percent 2 48 6" xfId="6372" xr:uid="{0AA301B2-FB0B-4405-AC2A-D59CEDD883CF}"/>
    <cellStyle name="Percent 2 48 7" xfId="6373" xr:uid="{ECA0EF33-C991-49DC-AE18-E53A8157E747}"/>
    <cellStyle name="Percent 2 49" xfId="6374" xr:uid="{B18BF9FD-D5C1-46D8-90AC-3882E4427547}"/>
    <cellStyle name="Percent 2 49 2" xfId="6375" xr:uid="{59111767-BF8C-46C5-87F1-B48596721317}"/>
    <cellStyle name="Percent 2 49 2 2" xfId="6376" xr:uid="{575DC836-9BEE-416A-A947-DC72B3966C76}"/>
    <cellStyle name="Percent 2 49 3" xfId="6377" xr:uid="{D4169351-E9DB-4C6E-B8A5-8C6D780E037E}"/>
    <cellStyle name="Percent 2 49 4" xfId="6378" xr:uid="{80E04F77-6A1D-4DB9-81B9-AEE8280BDEB4}"/>
    <cellStyle name="Percent 2 49 5" xfId="6379" xr:uid="{0E4A19B7-DCC3-43E2-9718-772473334E45}"/>
    <cellStyle name="Percent 2 49 6" xfId="6380" xr:uid="{171D4E1D-57A8-4046-8A89-6704D35AE398}"/>
    <cellStyle name="Percent 2 49 7" xfId="6381" xr:uid="{D170720C-398F-4843-BE22-BA8A1336BFCF}"/>
    <cellStyle name="Percent 2 5" xfId="1518" xr:uid="{325FABF0-EA97-4081-97DE-041581086D87}"/>
    <cellStyle name="Percent 2 5 10" xfId="6383" xr:uid="{EE6BC743-8595-4363-956A-7EDB74B3C585}"/>
    <cellStyle name="Percent 2 5 10 2" xfId="6384" xr:uid="{FC555252-3235-4153-B7B1-CE9A61754FEB}"/>
    <cellStyle name="Percent 2 5 10 3" xfId="6385" xr:uid="{B61F9386-B379-47E9-877C-2E3E6958C071}"/>
    <cellStyle name="Percent 2 5 10 4" xfId="6386" xr:uid="{A0D2F9A3-D126-412A-A5CF-F27457B1BE2B}"/>
    <cellStyle name="Percent 2 5 10 5" xfId="6387" xr:uid="{0743F67F-F08C-463E-9D0F-35DE3EB77A0E}"/>
    <cellStyle name="Percent 2 5 10 6" xfId="6388" xr:uid="{BF89A798-74C3-4F6F-B138-BC807E8FDDB9}"/>
    <cellStyle name="Percent 2 5 10 7" xfId="6389" xr:uid="{92908A6C-84B3-4E94-B0BE-8043590BDC45}"/>
    <cellStyle name="Percent 2 5 11" xfId="6390" xr:uid="{BA6044CC-6E32-4E30-A224-908E801D4052}"/>
    <cellStyle name="Percent 2 5 11 2" xfId="6391" xr:uid="{27EB69BF-BF60-4F42-8B5F-D4D12CF13316}"/>
    <cellStyle name="Percent 2 5 11 3" xfId="6392" xr:uid="{998872B5-5C7B-4DFE-BEE0-AD63B10D25A7}"/>
    <cellStyle name="Percent 2 5 11 4" xfId="6393" xr:uid="{4178477F-1FE6-4632-B0CD-27F20C647760}"/>
    <cellStyle name="Percent 2 5 11 5" xfId="6394" xr:uid="{3ABE82AD-2681-4894-AD0E-1D817A2D7D53}"/>
    <cellStyle name="Percent 2 5 11 6" xfId="6395" xr:uid="{5E6CCABB-8318-4866-9518-EB8546B039E7}"/>
    <cellStyle name="Percent 2 5 11 7" xfId="6396" xr:uid="{EEE6E394-F62F-4988-A85E-53C880F5B6A5}"/>
    <cellStyle name="Percent 2 5 12" xfId="6397" xr:uid="{2326C46A-ACA8-4E5C-8606-1730B72620B3}"/>
    <cellStyle name="Percent 2 5 12 2" xfId="6398" xr:uid="{516D943F-6113-439D-B8D7-F0A9AC7D9581}"/>
    <cellStyle name="Percent 2 5 12 3" xfId="6399" xr:uid="{941D44EE-15E9-442F-891B-49987E7C2CA1}"/>
    <cellStyle name="Percent 2 5 12 4" xfId="6400" xr:uid="{F6B1A85D-AB99-4FB1-B7A7-DF4C7EA0806A}"/>
    <cellStyle name="Percent 2 5 12 5" xfId="6401" xr:uid="{BD607DB1-3BD7-4374-AA29-B0681B8FDDA7}"/>
    <cellStyle name="Percent 2 5 12 6" xfId="6402" xr:uid="{1EE25A16-5B58-4B77-A51D-2A28959AB114}"/>
    <cellStyle name="Percent 2 5 12 7" xfId="6403" xr:uid="{73413B7A-D39D-4186-9E16-2E06B621DEA2}"/>
    <cellStyle name="Percent 2 5 13" xfId="6404" xr:uid="{F0EF0727-2C6B-4A0D-BAF6-AF632FFFF9D2}"/>
    <cellStyle name="Percent 2 5 13 2" xfId="6405" xr:uid="{198CE47E-7498-4225-8BCD-CB9682728998}"/>
    <cellStyle name="Percent 2 5 13 3" xfId="6406" xr:uid="{9D0CA57A-59FE-4443-BF0E-86C58135BC7E}"/>
    <cellStyle name="Percent 2 5 13 4" xfId="6407" xr:uid="{15E2042D-9186-49E7-9FEC-386FD4DAB051}"/>
    <cellStyle name="Percent 2 5 13 5" xfId="6408" xr:uid="{B86A924F-376F-49FF-8EE5-8C1917B45229}"/>
    <cellStyle name="Percent 2 5 13 6" xfId="6409" xr:uid="{2F0B5F91-AAD0-4B6E-B396-0BC488313F1E}"/>
    <cellStyle name="Percent 2 5 13 7" xfId="6410" xr:uid="{B410E13B-F9A6-4822-B81B-F4E3F5442D52}"/>
    <cellStyle name="Percent 2 5 14" xfId="6411" xr:uid="{DD9FD4B8-0C09-4273-A425-B6877365DD47}"/>
    <cellStyle name="Percent 2 5 14 2" xfId="6412" xr:uid="{7DCD60C8-B879-4D00-AD17-6A59BEDFC091}"/>
    <cellStyle name="Percent 2 5 14 3" xfId="6413" xr:uid="{95702D97-7852-4F34-BE23-4CDF2910A04D}"/>
    <cellStyle name="Percent 2 5 14 4" xfId="6414" xr:uid="{00196CBC-8198-48AB-8BA2-61DC882A0A77}"/>
    <cellStyle name="Percent 2 5 14 5" xfId="6415" xr:uid="{8667B705-D0E4-425A-B468-723AA1F73245}"/>
    <cellStyle name="Percent 2 5 14 6" xfId="6416" xr:uid="{5ABE7E9D-0E5B-4FB8-9E78-38B6E825F3F8}"/>
    <cellStyle name="Percent 2 5 14 7" xfId="6417" xr:uid="{13F5C4AB-1865-49F3-8D53-DD187D9BC0CD}"/>
    <cellStyle name="Percent 2 5 15" xfId="6418" xr:uid="{BDE53477-5157-48FB-AB39-1A5B80B24D1A}"/>
    <cellStyle name="Percent 2 5 15 2" xfId="6419" xr:uid="{78C687C7-0B59-4C92-AEF2-15860364B4FA}"/>
    <cellStyle name="Percent 2 5 15 3" xfId="6420" xr:uid="{64E86606-C592-4A4C-A370-EFB51AE6760C}"/>
    <cellStyle name="Percent 2 5 15 4" xfId="6421" xr:uid="{6E79274F-0B53-4115-B064-6A6D7D3E2831}"/>
    <cellStyle name="Percent 2 5 15 5" xfId="6422" xr:uid="{B3EF569F-0D44-4219-B280-0C936CA4A0EA}"/>
    <cellStyle name="Percent 2 5 15 6" xfId="6423" xr:uid="{39B756A1-6EC2-4900-8DE6-A11F8F96D43F}"/>
    <cellStyle name="Percent 2 5 15 7" xfId="6424" xr:uid="{9916318C-394D-4EE0-AC1E-C3E95253DEA1}"/>
    <cellStyle name="Percent 2 5 16" xfId="6425" xr:uid="{70577360-C74F-4226-8B9D-FD4F27272AD1}"/>
    <cellStyle name="Percent 2 5 16 2" xfId="6426" xr:uid="{D5CEB50A-54AC-4E89-A56A-859A15FC2318}"/>
    <cellStyle name="Percent 2 5 17" xfId="6427" xr:uid="{C0080C3C-C4E5-4B6A-AAAB-4948714B94C8}"/>
    <cellStyle name="Percent 2 5 18" xfId="6428" xr:uid="{9879C8EF-DE4E-4AF4-845E-5BD111BF3B9C}"/>
    <cellStyle name="Percent 2 5 19" xfId="6429" xr:uid="{5B0515EC-A82D-4C86-821D-DADE5BBB09F2}"/>
    <cellStyle name="Percent 2 5 2" xfId="1519" xr:uid="{CC556BBA-992B-452B-AC8D-9BB4B6782C0C}"/>
    <cellStyle name="Percent 2 5 2 2" xfId="6431" xr:uid="{CD857231-F600-440F-8E3B-2F7EA395B246}"/>
    <cellStyle name="Percent 2 5 2 3" xfId="6432" xr:uid="{33CB58E5-A6F2-45D3-9A82-BBBD3E4EFCE5}"/>
    <cellStyle name="Percent 2 5 2 4" xfId="6433" xr:uid="{70F3904D-9C85-4D23-81B9-4AE29D92EFE3}"/>
    <cellStyle name="Percent 2 5 2 5" xfId="6434" xr:uid="{B5EED60A-AA45-4D60-89E6-93B8E741692F}"/>
    <cellStyle name="Percent 2 5 2 6" xfId="6435" xr:uid="{E0889B02-2BEC-406D-844E-B3352D19B6D6}"/>
    <cellStyle name="Percent 2 5 2 7" xfId="6436" xr:uid="{34763019-41AC-467B-8E13-B0A1C06A0FD7}"/>
    <cellStyle name="Percent 2 5 2 8" xfId="6437" xr:uid="{5DB2F7B3-C2D9-4EE6-9288-14FE714A9EC3}"/>
    <cellStyle name="Percent 2 5 2 9" xfId="6430" xr:uid="{A0DCCA20-2BD5-438F-9AE5-721AFE1EEE40}"/>
    <cellStyle name="Percent 2 5 20" xfId="6438" xr:uid="{9E257AA7-9C19-4079-95D7-35812097E350}"/>
    <cellStyle name="Percent 2 5 21" xfId="6439" xr:uid="{75AA3203-655D-4114-B1FD-26405268258B}"/>
    <cellStyle name="Percent 2 5 22" xfId="6440" xr:uid="{973D042D-AE2B-4843-A1AB-1A57FB38F7F8}"/>
    <cellStyle name="Percent 2 5 23" xfId="6382" xr:uid="{1952BAA2-C20C-4A3F-B99C-3B7B0DBBC3F4}"/>
    <cellStyle name="Percent 2 5 3" xfId="1520" xr:uid="{572EB205-5AF7-4EC9-B41F-259175FC041E}"/>
    <cellStyle name="Percent 2 5 3 2" xfId="6442" xr:uid="{246D7535-FAB4-4C91-8627-9F3DEB45BCF3}"/>
    <cellStyle name="Percent 2 5 3 3" xfId="6443" xr:uid="{F51E3147-F5E2-413A-AE6F-17FE765896D0}"/>
    <cellStyle name="Percent 2 5 3 4" xfId="6444" xr:uid="{FEA2637A-EB86-4468-8740-161AF7455A7C}"/>
    <cellStyle name="Percent 2 5 3 5" xfId="6445" xr:uid="{89A9D0CF-8578-497D-A689-EB597F67DC57}"/>
    <cellStyle name="Percent 2 5 3 6" xfId="6446" xr:uid="{2F5514A0-8893-4F43-A0FE-A1DC83A1E651}"/>
    <cellStyle name="Percent 2 5 3 7" xfId="6447" xr:uid="{3378E64B-5F25-4AD4-A561-2E903AE24D66}"/>
    <cellStyle name="Percent 2 5 3 8" xfId="6441" xr:uid="{F0DB13F6-FF65-46A5-BE3C-FA4C52703A31}"/>
    <cellStyle name="Percent 2 5 4" xfId="1521" xr:uid="{20D92483-2F7E-4206-BAF6-7734338FAB9D}"/>
    <cellStyle name="Percent 2 5 4 2" xfId="6449" xr:uid="{EF1FFE0E-BBAD-4D85-A1A6-D9EDAAF2ED4C}"/>
    <cellStyle name="Percent 2 5 4 3" xfId="6450" xr:uid="{FEA1097C-CD4C-4098-8921-8536AEE21394}"/>
    <cellStyle name="Percent 2 5 4 4" xfId="6451" xr:uid="{A056B0A5-DEA4-4795-841C-56B74F006F58}"/>
    <cellStyle name="Percent 2 5 4 5" xfId="6452" xr:uid="{ACE361DC-9373-4582-98D5-9D688A4A14A8}"/>
    <cellStyle name="Percent 2 5 4 6" xfId="6453" xr:uid="{C89DA06E-9EBB-4445-B2C8-7D877B7D2882}"/>
    <cellStyle name="Percent 2 5 4 7" xfId="6454" xr:uid="{3BE246BE-0D19-41F9-9D15-857B9A80E590}"/>
    <cellStyle name="Percent 2 5 4 8" xfId="6448" xr:uid="{58305A59-590E-405E-AB61-C2C47DC12F8C}"/>
    <cellStyle name="Percent 2 5 5" xfId="1522" xr:uid="{A68CC63F-5CDB-4E45-9F09-D87A4983316A}"/>
    <cellStyle name="Percent 2 5 5 2" xfId="6456" xr:uid="{7A9E9D6E-4369-43B6-8938-77DF7BF5D052}"/>
    <cellStyle name="Percent 2 5 5 3" xfId="6457" xr:uid="{F350C4AE-0C51-413F-A140-23CD6991560C}"/>
    <cellStyle name="Percent 2 5 5 4" xfId="6458" xr:uid="{5A4AABF7-C97B-4B73-82C3-62C1C7BE0A2E}"/>
    <cellStyle name="Percent 2 5 5 5" xfId="6459" xr:uid="{914FE400-8154-4407-8E7E-118249DA2D49}"/>
    <cellStyle name="Percent 2 5 5 6" xfId="6460" xr:uid="{88644C61-9FC7-4A0B-BD8A-3E1559A0520C}"/>
    <cellStyle name="Percent 2 5 5 7" xfId="6461" xr:uid="{7B5C3312-6B79-44D7-83D6-43DEB0F0F9C3}"/>
    <cellStyle name="Percent 2 5 5 8" xfId="6455" xr:uid="{95C21BEA-A5FD-4D9D-BBCC-53483749DEF3}"/>
    <cellStyle name="Percent 2 5 6" xfId="1523" xr:uid="{FE76147C-3783-4055-8BE8-79C795D21669}"/>
    <cellStyle name="Percent 2 5 6 2" xfId="6463" xr:uid="{F8F6D6BD-9A03-4F35-B4B8-7B002F9CF948}"/>
    <cellStyle name="Percent 2 5 6 3" xfId="6464" xr:uid="{9F71773A-6FA3-437B-B8B7-2988D6D1737F}"/>
    <cellStyle name="Percent 2 5 6 4" xfId="6465" xr:uid="{860668C4-F4DC-4786-94F6-88ABCEFDE351}"/>
    <cellStyle name="Percent 2 5 6 5" xfId="6466" xr:uid="{80146D20-91DA-4655-B6DE-8629F858A8F6}"/>
    <cellStyle name="Percent 2 5 6 6" xfId="6467" xr:uid="{A111A4CC-20E9-4173-BFCC-8E3401A9F459}"/>
    <cellStyle name="Percent 2 5 6 7" xfId="6468" xr:uid="{E5DBE8DB-208D-4CC9-8489-D6BB0E2D9086}"/>
    <cellStyle name="Percent 2 5 6 8" xfId="6462" xr:uid="{F9D8815C-C4F4-4B6F-8D57-8C1FEA678C18}"/>
    <cellStyle name="Percent 2 5 7" xfId="1524" xr:uid="{0ECAA23D-4941-4870-9D74-A77587CDE323}"/>
    <cellStyle name="Percent 2 5 7 2" xfId="6470" xr:uid="{126AB4A2-1E3A-4594-8206-2989DD637FD0}"/>
    <cellStyle name="Percent 2 5 7 3" xfId="6471" xr:uid="{CCEED726-6E9F-4292-9FAA-98B8D8BB296B}"/>
    <cellStyle name="Percent 2 5 7 4" xfId="6472" xr:uid="{B51AF839-0279-4465-8045-05D876BBE360}"/>
    <cellStyle name="Percent 2 5 7 5" xfId="6473" xr:uid="{7DB59177-B04B-4900-AC72-F4DF1C0F9052}"/>
    <cellStyle name="Percent 2 5 7 6" xfId="6474" xr:uid="{6B830A5F-AC86-4C38-BC03-DF20215A5312}"/>
    <cellStyle name="Percent 2 5 7 7" xfId="6475" xr:uid="{C85EECFC-F068-4029-9BE1-2D48DD1DA6CB}"/>
    <cellStyle name="Percent 2 5 7 8" xfId="6469" xr:uid="{677BF6A6-03B4-43FD-A6ED-B8433C6B9C88}"/>
    <cellStyle name="Percent 2 5 8" xfId="1525" xr:uid="{F1CA1439-92A4-4B99-9942-99C5A35B3F3B}"/>
    <cellStyle name="Percent 2 5 8 2" xfId="6477" xr:uid="{A63B980C-FCEC-468D-91E8-0DDDCD29D519}"/>
    <cellStyle name="Percent 2 5 8 3" xfId="6478" xr:uid="{9E9FB6EA-E63F-427F-80E8-D53E0EEA9555}"/>
    <cellStyle name="Percent 2 5 8 4" xfId="6479" xr:uid="{F4D59B7E-E95D-471B-8143-11722B261AFF}"/>
    <cellStyle name="Percent 2 5 8 5" xfId="6480" xr:uid="{67EACD93-D27E-42C7-93A6-07774EBDC884}"/>
    <cellStyle name="Percent 2 5 8 6" xfId="6481" xr:uid="{FB8A92AC-E9CA-437D-A8D3-A8B0025A3205}"/>
    <cellStyle name="Percent 2 5 8 7" xfId="6482" xr:uid="{9A4924DB-E19A-4672-97A7-2B7B37C6F7FC}"/>
    <cellStyle name="Percent 2 5 8 8" xfId="6476" xr:uid="{F6C1424E-3F64-47A4-8149-B9F2EE7AA719}"/>
    <cellStyle name="Percent 2 5 9" xfId="6483" xr:uid="{87FC1901-978B-4E89-8A46-D9199215E13F}"/>
    <cellStyle name="Percent 2 5 9 2" xfId="6484" xr:uid="{4E36F9AE-D73A-43A5-91DF-DD51463A452A}"/>
    <cellStyle name="Percent 2 5 9 3" xfId="6485" xr:uid="{6C81A9AA-9DE7-4E35-A3D5-6622B762F89C}"/>
    <cellStyle name="Percent 2 5 9 4" xfId="6486" xr:uid="{B8D60D9D-0C08-4804-934D-EFE6D8EFA598}"/>
    <cellStyle name="Percent 2 5 9 5" xfId="6487" xr:uid="{956B74A7-3AD8-45FD-B9E6-1E34F0204933}"/>
    <cellStyle name="Percent 2 5 9 6" xfId="6488" xr:uid="{74AB2FC1-A7AC-4EA6-ACB3-4614B1EADF2F}"/>
    <cellStyle name="Percent 2 5 9 7" xfId="6489" xr:uid="{D8EA6017-B73F-4481-911B-20BDD5ED83B6}"/>
    <cellStyle name="Percent 2 50" xfId="6490" xr:uid="{0751B6CC-7851-463E-9192-56E217119601}"/>
    <cellStyle name="Percent 2 50 2" xfId="6491" xr:uid="{2BDD4FD9-3E39-4D08-A165-CD0EA2CAF4E3}"/>
    <cellStyle name="Percent 2 51" xfId="6492" xr:uid="{ED00A310-0AA3-4C1D-A795-86C646AD9480}"/>
    <cellStyle name="Percent 2 52" xfId="6493" xr:uid="{A329DBE3-098C-42CA-9A57-28CCDAD65429}"/>
    <cellStyle name="Percent 2 53" xfId="6494" xr:uid="{0EE875F0-6866-4CBD-9C19-592BFD5ABF4B}"/>
    <cellStyle name="Percent 2 54" xfId="6495" xr:uid="{294BE89A-A615-49C0-9E1C-B6ABDF2EB3EC}"/>
    <cellStyle name="Percent 2 55" xfId="6496" xr:uid="{9CB5D36E-7D99-4D77-9F58-2B8BCFA051FC}"/>
    <cellStyle name="Percent 2 56" xfId="35207" xr:uid="{6D4F2792-ECA1-4147-BD30-607B0A686EE9}"/>
    <cellStyle name="Percent 2 57" xfId="6002" xr:uid="{CDDC2A7A-497B-4D43-A248-7E73C8E98935}"/>
    <cellStyle name="Percent 2 6" xfId="1526" xr:uid="{0A1C7980-BF9C-4DAF-A2EE-52E0C4C2DEAD}"/>
    <cellStyle name="Percent 2 6 10" xfId="6498" xr:uid="{071D416D-7BB4-44C7-A4B7-AD4A850B77DA}"/>
    <cellStyle name="Percent 2 6 10 2" xfId="6499" xr:uid="{9818804F-D040-40CE-B1E6-CC5511C6AE15}"/>
    <cellStyle name="Percent 2 6 10 3" xfId="6500" xr:uid="{81FE6C78-D001-4D0D-89CB-A59E49E40CFD}"/>
    <cellStyle name="Percent 2 6 10 4" xfId="6501" xr:uid="{EBCE1648-BB1C-4462-BFEE-093EEA9BF98B}"/>
    <cellStyle name="Percent 2 6 10 5" xfId="6502" xr:uid="{48B7BF06-108F-4ABE-8487-81289E5EE891}"/>
    <cellStyle name="Percent 2 6 10 6" xfId="6503" xr:uid="{B727B35D-C562-406D-871E-3D0B717840FA}"/>
    <cellStyle name="Percent 2 6 10 7" xfId="6504" xr:uid="{0D2B8298-C97F-43F8-B2E7-2874F40727F7}"/>
    <cellStyle name="Percent 2 6 11" xfId="6505" xr:uid="{18065CA9-A863-4694-BCBA-A3D36AE37DC8}"/>
    <cellStyle name="Percent 2 6 11 2" xfId="6506" xr:uid="{6037310A-F851-4CAA-8327-ECF955121945}"/>
    <cellStyle name="Percent 2 6 11 3" xfId="6507" xr:uid="{D0AEA4D1-C194-498D-99B2-3781E51E09AF}"/>
    <cellStyle name="Percent 2 6 11 4" xfId="6508" xr:uid="{CBDD88BA-4796-46C1-94A9-AE05BCCFEF7D}"/>
    <cellStyle name="Percent 2 6 11 5" xfId="6509" xr:uid="{E8E315F1-6607-4D90-A65B-A7B8AFD159D6}"/>
    <cellStyle name="Percent 2 6 11 6" xfId="6510" xr:uid="{EF0AB3FE-974B-439E-88D1-6BD37FFD93C9}"/>
    <cellStyle name="Percent 2 6 11 7" xfId="6511" xr:uid="{CC577037-BBDC-4D1F-893E-7246C210CE21}"/>
    <cellStyle name="Percent 2 6 12" xfId="6512" xr:uid="{4E7A3E1B-7CBC-4883-BFC2-359A3F0AD38D}"/>
    <cellStyle name="Percent 2 6 12 2" xfId="6513" xr:uid="{2DA1C359-BE1F-4E4D-84B6-57F3B9339CE6}"/>
    <cellStyle name="Percent 2 6 12 3" xfId="6514" xr:uid="{F77AAA13-A817-4965-85FA-FDC38A7A78EE}"/>
    <cellStyle name="Percent 2 6 12 4" xfId="6515" xr:uid="{98661D71-09C2-4D13-B5DE-1CD5A3B46DE7}"/>
    <cellStyle name="Percent 2 6 12 5" xfId="6516" xr:uid="{B23F451B-51FF-4D4C-9A3E-08B2A12EC75C}"/>
    <cellStyle name="Percent 2 6 12 6" xfId="6517" xr:uid="{22B7E9F2-800A-4AB8-8C49-30EF9B4AB3DB}"/>
    <cellStyle name="Percent 2 6 12 7" xfId="6518" xr:uid="{2FED13E2-EE9B-4B8E-9BC3-9CE02E56363F}"/>
    <cellStyle name="Percent 2 6 13" xfId="6519" xr:uid="{19AC97F4-C7B1-4096-BAC4-E2A391984900}"/>
    <cellStyle name="Percent 2 6 13 2" xfId="6520" xr:uid="{B02B7A88-2225-4184-A744-63BE4C62E020}"/>
    <cellStyle name="Percent 2 6 13 3" xfId="6521" xr:uid="{9848E9DA-499D-4549-B91F-9BE6EACA0F30}"/>
    <cellStyle name="Percent 2 6 13 4" xfId="6522" xr:uid="{2230A842-AC23-4C32-A9FD-DE45543EDF45}"/>
    <cellStyle name="Percent 2 6 13 5" xfId="6523" xr:uid="{0CEC1F4A-7659-4EEE-BB16-33829A2D5367}"/>
    <cellStyle name="Percent 2 6 13 6" xfId="6524" xr:uid="{22EC1EBE-CB8B-48C6-9D04-65C371930AEE}"/>
    <cellStyle name="Percent 2 6 13 7" xfId="6525" xr:uid="{2DB0C84A-CD71-4CE9-9AEF-1F2FA9EDA0E5}"/>
    <cellStyle name="Percent 2 6 14" xfId="6526" xr:uid="{FEFD49D1-8591-4C36-B0EF-0F1738074CE4}"/>
    <cellStyle name="Percent 2 6 14 2" xfId="6527" xr:uid="{616A2B95-A991-481C-B0A6-6621A06F72C7}"/>
    <cellStyle name="Percent 2 6 14 3" xfId="6528" xr:uid="{DBB7397A-AF1C-4C68-ACEE-D1A1CADBE6A4}"/>
    <cellStyle name="Percent 2 6 14 4" xfId="6529" xr:uid="{B9E636E2-CF8C-4C02-9A15-73E91E74E178}"/>
    <cellStyle name="Percent 2 6 14 5" xfId="6530" xr:uid="{CCD6E440-006C-47DD-AAEE-A93533685FBC}"/>
    <cellStyle name="Percent 2 6 14 6" xfId="6531" xr:uid="{E3909EB6-49D8-48B4-8A5F-FEC9B7875122}"/>
    <cellStyle name="Percent 2 6 14 7" xfId="6532" xr:uid="{DEDCDA19-B6A5-469F-9E82-60D25B189B07}"/>
    <cellStyle name="Percent 2 6 15" xfId="6533" xr:uid="{FF5C3D06-0A2E-4419-A097-A015121EED10}"/>
    <cellStyle name="Percent 2 6 15 2" xfId="6534" xr:uid="{ACF2A62B-73A0-42EB-AC50-B5FE14D10308}"/>
    <cellStyle name="Percent 2 6 15 3" xfId="6535" xr:uid="{87D6DBB2-86F9-4D9B-858D-31075B2C87CF}"/>
    <cellStyle name="Percent 2 6 15 4" xfId="6536" xr:uid="{1BC3A834-3CD1-4F63-9D42-72D934182D6B}"/>
    <cellStyle name="Percent 2 6 15 5" xfId="6537" xr:uid="{A7DCB8D3-4394-4811-8AD7-226C05E14D1A}"/>
    <cellStyle name="Percent 2 6 15 6" xfId="6538" xr:uid="{52B2546E-CB69-4187-90F7-6185E80A5072}"/>
    <cellStyle name="Percent 2 6 15 7" xfId="6539" xr:uid="{B9546499-5758-4C89-B0B6-39C298642EBF}"/>
    <cellStyle name="Percent 2 6 16" xfId="6540" xr:uid="{E9BDD5CA-26E8-4D73-B143-EB32B0E6DB4B}"/>
    <cellStyle name="Percent 2 6 17" xfId="6541" xr:uid="{C2C93058-D900-4480-9749-06561C3DAA7D}"/>
    <cellStyle name="Percent 2 6 18" xfId="6542" xr:uid="{1BE8AE4D-C494-4058-8653-9C940223BDD7}"/>
    <cellStyle name="Percent 2 6 19" xfId="6543" xr:uid="{8904F960-6499-49B6-BBE1-938BEBFE80BB}"/>
    <cellStyle name="Percent 2 6 2" xfId="1527" xr:uid="{272830A5-606B-4566-9208-52B85E901DBF}"/>
    <cellStyle name="Percent 2 6 2 2" xfId="6545" xr:uid="{BF6B2CAC-E684-4657-8508-8081AB4AF684}"/>
    <cellStyle name="Percent 2 6 2 3" xfId="6546" xr:uid="{5C6B8985-5E10-4B08-9D5F-8DC7DD93A5D9}"/>
    <cellStyle name="Percent 2 6 2 4" xfId="6547" xr:uid="{07BC1A5C-717C-46F7-BEF7-A8A6CC184FDF}"/>
    <cellStyle name="Percent 2 6 2 5" xfId="6548" xr:uid="{918B3927-4E6D-4C78-8D9A-9B9195C58B1C}"/>
    <cellStyle name="Percent 2 6 2 6" xfId="6549" xr:uid="{7DFA2739-A372-41A1-9513-C36FB78D1AED}"/>
    <cellStyle name="Percent 2 6 2 7" xfId="6550" xr:uid="{43B98E2A-1F2A-4311-A86E-41D8076CB461}"/>
    <cellStyle name="Percent 2 6 2 8" xfId="6544" xr:uid="{F8E60259-3556-4C0D-BC47-638FCC8DBA24}"/>
    <cellStyle name="Percent 2 6 20" xfId="6551" xr:uid="{76149B94-C747-4EA3-B5E1-5FA546DBFBDA}"/>
    <cellStyle name="Percent 2 6 21" xfId="6552" xr:uid="{ADD263F3-1CB0-442D-80C3-99A2555E0A2D}"/>
    <cellStyle name="Percent 2 6 22" xfId="6497" xr:uid="{DD8C7CB9-3529-4D36-B680-098E821CB74C}"/>
    <cellStyle name="Percent 2 6 3" xfId="1528" xr:uid="{F695C25B-D35E-4087-854E-E9AD8051A8E4}"/>
    <cellStyle name="Percent 2 6 3 2" xfId="6554" xr:uid="{20526A2A-1499-4BE1-A202-9FEE14273B81}"/>
    <cellStyle name="Percent 2 6 3 3" xfId="6555" xr:uid="{54194E8F-C14E-44CE-8AE8-A7F05F9FC73B}"/>
    <cellStyle name="Percent 2 6 3 4" xfId="6556" xr:uid="{7FD6F551-3222-45D1-ABDD-5795629D8340}"/>
    <cellStyle name="Percent 2 6 3 5" xfId="6557" xr:uid="{F68A7CA7-06EA-4721-BCE3-1ED88FA7984A}"/>
    <cellStyle name="Percent 2 6 3 6" xfId="6558" xr:uid="{24ABBA80-0F63-4F31-B231-57BEFA94DF96}"/>
    <cellStyle name="Percent 2 6 3 7" xfId="6559" xr:uid="{19BD9B17-710D-49B3-942C-BA62F7A49F93}"/>
    <cellStyle name="Percent 2 6 3 8" xfId="6553" xr:uid="{C8FC5B5F-3EE8-4BFD-9ADB-6F4E8B3E4EC8}"/>
    <cellStyle name="Percent 2 6 4" xfId="1529" xr:uid="{4657050B-895B-431C-BE55-3E0A42B3F6A3}"/>
    <cellStyle name="Percent 2 6 4 2" xfId="6561" xr:uid="{D56F0777-F53D-4BFC-BA9B-FB6FFA795D92}"/>
    <cellStyle name="Percent 2 6 4 3" xfId="6562" xr:uid="{F6CC9269-D3AE-44D5-82F9-172B500A0651}"/>
    <cellStyle name="Percent 2 6 4 4" xfId="6563" xr:uid="{F833ED46-5B3E-4D62-8049-EC37DED113EE}"/>
    <cellStyle name="Percent 2 6 4 5" xfId="6564" xr:uid="{86094671-A87A-496D-881E-E252EF8A6ACB}"/>
    <cellStyle name="Percent 2 6 4 6" xfId="6565" xr:uid="{1CED381D-04A2-4319-91D9-7BA0A6D0F452}"/>
    <cellStyle name="Percent 2 6 4 7" xfId="6566" xr:uid="{F5DBF818-CF99-4D8C-A8F5-85B2803C92E5}"/>
    <cellStyle name="Percent 2 6 4 8" xfId="6560" xr:uid="{1F2184E9-29D7-4FD4-A073-E2921A2B71ED}"/>
    <cellStyle name="Percent 2 6 5" xfId="1530" xr:uid="{2472AF7B-58A8-476A-945D-B98D6B354C1D}"/>
    <cellStyle name="Percent 2 6 5 2" xfId="6568" xr:uid="{FD991A50-76AC-4AF3-B92A-5FF8FFDF1C56}"/>
    <cellStyle name="Percent 2 6 5 3" xfId="6569" xr:uid="{E1DD7F9D-4C35-48AC-9980-7A5228D05BB8}"/>
    <cellStyle name="Percent 2 6 5 4" xfId="6570" xr:uid="{B2DCF1B0-BFED-41B8-9D9C-AD8219268463}"/>
    <cellStyle name="Percent 2 6 5 5" xfId="6571" xr:uid="{F363CA9F-8FA5-42F5-B328-472B268820B6}"/>
    <cellStyle name="Percent 2 6 5 6" xfId="6572" xr:uid="{20116E79-6EE9-4E40-B77B-71108F751F85}"/>
    <cellStyle name="Percent 2 6 5 7" xfId="6573" xr:uid="{75971302-0F7C-4D5D-8D90-FE2C36B2F0A2}"/>
    <cellStyle name="Percent 2 6 5 8" xfId="6567" xr:uid="{8E6880C7-089C-4B70-8A8C-62AA87712D3B}"/>
    <cellStyle name="Percent 2 6 6" xfId="1531" xr:uid="{D101DE1D-FC94-432B-AD0A-FF44A03D6CC0}"/>
    <cellStyle name="Percent 2 6 6 2" xfId="6575" xr:uid="{1F502640-0237-4C1B-A0C3-505D2E078040}"/>
    <cellStyle name="Percent 2 6 6 3" xfId="6576" xr:uid="{59B41F19-A5B7-40FB-8D9C-0EA6A610B073}"/>
    <cellStyle name="Percent 2 6 6 4" xfId="6577" xr:uid="{AFD15001-B82D-4654-8792-865ED9AEC27E}"/>
    <cellStyle name="Percent 2 6 6 5" xfId="6578" xr:uid="{512CD953-1472-4378-BD90-1481C52226FA}"/>
    <cellStyle name="Percent 2 6 6 6" xfId="6579" xr:uid="{32B2B649-61FD-4C6A-A7FB-FC72D1AFCD92}"/>
    <cellStyle name="Percent 2 6 6 7" xfId="6580" xr:uid="{3CF6236E-A970-4EF1-88E8-5BEA39C79144}"/>
    <cellStyle name="Percent 2 6 6 8" xfId="6574" xr:uid="{A1CA19F3-9AF9-4FDF-8E6F-BEBB583AA78A}"/>
    <cellStyle name="Percent 2 6 7" xfId="1532" xr:uid="{45FE6CC2-1370-4022-80DC-C45144C4A874}"/>
    <cellStyle name="Percent 2 6 7 2" xfId="6582" xr:uid="{0E13AE60-7986-4F01-847A-83F9A8670B04}"/>
    <cellStyle name="Percent 2 6 7 3" xfId="6583" xr:uid="{2FCBD2FB-1B47-4791-A4E8-680D6BE17185}"/>
    <cellStyle name="Percent 2 6 7 4" xfId="6584" xr:uid="{6DDCE0F4-4DA5-4BFF-ABC8-1162A0A9ABEF}"/>
    <cellStyle name="Percent 2 6 7 5" xfId="6585" xr:uid="{47D9A732-CEAB-48F4-94E6-F834E98B65E8}"/>
    <cellStyle name="Percent 2 6 7 6" xfId="6586" xr:uid="{BB019FE6-E707-4761-B82B-4D44E8F39D70}"/>
    <cellStyle name="Percent 2 6 7 7" xfId="6587" xr:uid="{2643BB3E-075A-4E1B-8CE6-F054348C43D5}"/>
    <cellStyle name="Percent 2 6 7 8" xfId="6581" xr:uid="{FEF08AE9-9FFE-400E-A286-4DB6FE2F5A20}"/>
    <cellStyle name="Percent 2 6 8" xfId="1533" xr:uid="{B701BEE3-6920-4B97-9EB6-BAAFAB8FEACB}"/>
    <cellStyle name="Percent 2 6 8 2" xfId="6589" xr:uid="{CE23C771-D5E9-448C-82E9-7BC8F1A62D70}"/>
    <cellStyle name="Percent 2 6 8 3" xfId="6590" xr:uid="{4B7C1949-586F-4E78-A116-5C19A61266E9}"/>
    <cellStyle name="Percent 2 6 8 4" xfId="6591" xr:uid="{8D86E61E-32E9-4227-9436-42EA33D67F73}"/>
    <cellStyle name="Percent 2 6 8 5" xfId="6592" xr:uid="{D4CEC983-A72B-4F5A-A344-A272674923BD}"/>
    <cellStyle name="Percent 2 6 8 6" xfId="6593" xr:uid="{152625BF-DBE9-40E2-8F5B-78781FFBCE18}"/>
    <cellStyle name="Percent 2 6 8 7" xfId="6594" xr:uid="{72CB56B0-17E5-49EB-9AB1-07A6B8A1D182}"/>
    <cellStyle name="Percent 2 6 8 8" xfId="6588" xr:uid="{7CB375F8-949A-45C6-A9C1-3B2F3D370956}"/>
    <cellStyle name="Percent 2 6 9" xfId="6595" xr:uid="{53B33190-0F40-4766-9CA9-072BBC597A3F}"/>
    <cellStyle name="Percent 2 6 9 2" xfId="6596" xr:uid="{F9F43748-F3AE-42F8-9305-E32D55418061}"/>
    <cellStyle name="Percent 2 6 9 3" xfId="6597" xr:uid="{2562BC6F-D391-4316-B3B4-3FACE94C5B02}"/>
    <cellStyle name="Percent 2 6 9 4" xfId="6598" xr:uid="{7F0F0F36-205D-4487-BA17-84610EA1145F}"/>
    <cellStyle name="Percent 2 6 9 5" xfId="6599" xr:uid="{4DA74098-8627-4899-A080-3CF5B35274DE}"/>
    <cellStyle name="Percent 2 6 9 6" xfId="6600" xr:uid="{4D492C68-BF05-41A7-B11C-6C3FA53FD392}"/>
    <cellStyle name="Percent 2 6 9 7" xfId="6601" xr:uid="{ACB0DA7D-3495-49D7-AE65-CB9C7B698BFA}"/>
    <cellStyle name="Percent 2 7" xfId="1534" xr:uid="{6CE6B92F-6100-472D-9224-C4D902F19AA5}"/>
    <cellStyle name="Percent 2 7 10" xfId="6603" xr:uid="{D85B0A59-0B76-48DA-9F51-2152A3EC2BC7}"/>
    <cellStyle name="Percent 2 7 11" xfId="6604" xr:uid="{FC283F50-7933-43B7-BC19-7429FF2A1AAF}"/>
    <cellStyle name="Percent 2 7 12" xfId="6605" xr:uid="{12FE8763-57BC-4473-AF42-CD1B2B409893}"/>
    <cellStyle name="Percent 2 7 13" xfId="6606" xr:uid="{46D1842A-31F3-4C55-A0A2-E72B5C64BAA9}"/>
    <cellStyle name="Percent 2 7 14" xfId="6607" xr:uid="{AB02AF20-5C62-4ABF-908B-83A571AB3023}"/>
    <cellStyle name="Percent 2 7 15" xfId="6602" xr:uid="{DA21594C-5F91-4AF9-B3C5-6F1E48673F29}"/>
    <cellStyle name="Percent 2 7 2" xfId="1535" xr:uid="{C4480738-4BDA-4EF5-AEC3-67DA256B8955}"/>
    <cellStyle name="Percent 2 7 2 2" xfId="6609" xr:uid="{6361AA96-75A4-42F0-B835-B09C4797B0AC}"/>
    <cellStyle name="Percent 2 7 2 3" xfId="6610" xr:uid="{73EE5725-3F80-4DFD-9908-A3B67B91354E}"/>
    <cellStyle name="Percent 2 7 2 4" xfId="6611" xr:uid="{091E527E-607C-46DE-AD7E-9E6257B254EB}"/>
    <cellStyle name="Percent 2 7 2 5" xfId="6612" xr:uid="{5E9DFE70-9A51-47F7-894E-8CD7107EF7F0}"/>
    <cellStyle name="Percent 2 7 2 6" xfId="6613" xr:uid="{A9C16841-57C0-4D1C-82C4-D9ED67AD9F27}"/>
    <cellStyle name="Percent 2 7 2 7" xfId="6614" xr:uid="{89A4D4A4-029A-41E2-A805-BA431C586FCA}"/>
    <cellStyle name="Percent 2 7 2 8" xfId="6608" xr:uid="{357737F1-336B-4FB0-ADA6-FC1831A2D7D0}"/>
    <cellStyle name="Percent 2 7 3" xfId="1536" xr:uid="{20D5961F-C013-4964-9609-FC690795A619}"/>
    <cellStyle name="Percent 2 7 3 2" xfId="6616" xr:uid="{1B3A8FB3-73EF-496F-AE2A-AC9590DB6D5E}"/>
    <cellStyle name="Percent 2 7 3 3" xfId="6617" xr:uid="{8C840155-8159-4C45-8F9F-6FC4C5DC6B1C}"/>
    <cellStyle name="Percent 2 7 3 4" xfId="6618" xr:uid="{F5BE72D9-0355-45AD-9850-1A5C3612E10A}"/>
    <cellStyle name="Percent 2 7 3 5" xfId="6619" xr:uid="{30C99063-B293-48EA-ABF3-1A3B12820ABA}"/>
    <cellStyle name="Percent 2 7 3 6" xfId="6620" xr:uid="{1BA0249B-835E-43B2-BD63-6C115D8F768D}"/>
    <cellStyle name="Percent 2 7 3 7" xfId="6621" xr:uid="{F4E9E042-9CCB-4374-8307-7E170BE947C5}"/>
    <cellStyle name="Percent 2 7 3 8" xfId="6615" xr:uid="{B3DE9378-EFC2-4D83-8A41-9F85D6BB76C6}"/>
    <cellStyle name="Percent 2 7 4" xfId="1537" xr:uid="{87FC1FBE-920D-403B-BA39-213AF66FB5A5}"/>
    <cellStyle name="Percent 2 7 4 2" xfId="6623" xr:uid="{12A932A2-4EA8-471E-8091-477F0A0743F5}"/>
    <cellStyle name="Percent 2 7 4 3" xfId="6624" xr:uid="{2BE39675-0B27-41D9-8F43-99ADE385C0D4}"/>
    <cellStyle name="Percent 2 7 4 4" xfId="6625" xr:uid="{62F46C4D-D095-4175-8700-F22E0E189EE1}"/>
    <cellStyle name="Percent 2 7 4 5" xfId="6626" xr:uid="{1EF27526-51F9-46B4-9293-8B543A80B982}"/>
    <cellStyle name="Percent 2 7 4 6" xfId="6627" xr:uid="{81CFCE93-F96D-47BD-98AC-B578C7B043CF}"/>
    <cellStyle name="Percent 2 7 4 7" xfId="6628" xr:uid="{088620A4-151E-4656-B130-B003AF737D58}"/>
    <cellStyle name="Percent 2 7 4 8" xfId="6622" xr:uid="{85F4746E-D504-4E9C-9CC8-7D71BC975954}"/>
    <cellStyle name="Percent 2 7 5" xfId="1538" xr:uid="{6C57A78D-1D26-4BC7-AAA9-81B099734012}"/>
    <cellStyle name="Percent 2 7 5 2" xfId="6630" xr:uid="{7019538C-B42A-478F-9780-D3B13CEAFC1B}"/>
    <cellStyle name="Percent 2 7 5 3" xfId="6631" xr:uid="{FA83BF06-2C8C-4B87-992B-C022D960431E}"/>
    <cellStyle name="Percent 2 7 5 4" xfId="6632" xr:uid="{95E88BED-8D07-4F0B-8D56-040C134E4D29}"/>
    <cellStyle name="Percent 2 7 5 5" xfId="6633" xr:uid="{0F5935B9-5854-4FE4-A043-D31ABD449F40}"/>
    <cellStyle name="Percent 2 7 5 6" xfId="6634" xr:uid="{9A40DFB7-AA95-430E-B438-08D9F8446A88}"/>
    <cellStyle name="Percent 2 7 5 7" xfId="6635" xr:uid="{D23AB77E-2D3E-4EAB-8B35-E405FA01188B}"/>
    <cellStyle name="Percent 2 7 5 8" xfId="6629" xr:uid="{17FFE72E-EB48-4E75-87DF-0E5318F89563}"/>
    <cellStyle name="Percent 2 7 6" xfId="1539" xr:uid="{F01F75D6-2A9F-4020-AA59-525D1611CB09}"/>
    <cellStyle name="Percent 2 7 6 2" xfId="6637" xr:uid="{2662C182-4646-4FF7-B14D-AF154CD44295}"/>
    <cellStyle name="Percent 2 7 6 3" xfId="6638" xr:uid="{1731B66A-14E8-41F8-9151-D3322848C668}"/>
    <cellStyle name="Percent 2 7 6 4" xfId="6639" xr:uid="{FFF34CAF-D836-4C39-B7C4-1B52F091D5E4}"/>
    <cellStyle name="Percent 2 7 6 5" xfId="6640" xr:uid="{EBB21452-EA02-49C8-B53F-B50B49715E45}"/>
    <cellStyle name="Percent 2 7 6 6" xfId="6641" xr:uid="{4BDCFC11-C6BA-4D64-B760-866F69562FEC}"/>
    <cellStyle name="Percent 2 7 6 7" xfId="6642" xr:uid="{FA0AF1F9-C149-4ABB-A5C4-49245643D1B4}"/>
    <cellStyle name="Percent 2 7 6 8" xfId="6636" xr:uid="{D8C1A4C7-A000-488C-BC82-F29486DE35AC}"/>
    <cellStyle name="Percent 2 7 7" xfId="1540" xr:uid="{33A80731-CE26-41C4-A601-706E6E5C3237}"/>
    <cellStyle name="Percent 2 7 7 2" xfId="6644" xr:uid="{5942DA95-B8AB-4652-8501-6018DFB61A3D}"/>
    <cellStyle name="Percent 2 7 7 3" xfId="6645" xr:uid="{BB764D29-E1FA-47E2-9D70-18688998E539}"/>
    <cellStyle name="Percent 2 7 7 4" xfId="6646" xr:uid="{2FCD65D2-F25C-45D9-977D-668811D2283C}"/>
    <cellStyle name="Percent 2 7 7 5" xfId="6647" xr:uid="{3EBB06C5-FB42-4683-BA0C-D40E19A328A9}"/>
    <cellStyle name="Percent 2 7 7 6" xfId="6648" xr:uid="{ACD2BADA-D428-4ABE-BCF2-9EF7A8C6104C}"/>
    <cellStyle name="Percent 2 7 7 7" xfId="6649" xr:uid="{BE816E7F-6052-409C-8208-2D6A7F597360}"/>
    <cellStyle name="Percent 2 7 7 8" xfId="6643" xr:uid="{E2AEFF04-96E7-4415-A4E8-235164F24D63}"/>
    <cellStyle name="Percent 2 7 8" xfId="1541" xr:uid="{27DE3EB5-5E74-4385-9051-57AFAD8E7836}"/>
    <cellStyle name="Percent 2 7 8 2" xfId="6651" xr:uid="{1BC8DEEC-56EC-4E72-AFAD-0F76A38E6A69}"/>
    <cellStyle name="Percent 2 7 8 3" xfId="6652" xr:uid="{5F851372-DE46-4CBC-B8FD-8AA1E04A9355}"/>
    <cellStyle name="Percent 2 7 8 4" xfId="6653" xr:uid="{E59D4606-CC12-4F12-9C5F-42A52D332AAB}"/>
    <cellStyle name="Percent 2 7 8 5" xfId="6654" xr:uid="{AA2448CA-DB4E-4404-B104-B87025921B54}"/>
    <cellStyle name="Percent 2 7 8 6" xfId="6655" xr:uid="{0E29AD3D-60F4-4F86-AAF2-269CAB70C376}"/>
    <cellStyle name="Percent 2 7 8 7" xfId="6656" xr:uid="{E3F46B9E-D8E6-46A0-A39D-991D3FFBA62A}"/>
    <cellStyle name="Percent 2 7 8 8" xfId="6650" xr:uid="{5E22046D-F808-4032-8D01-8F28BAB63E38}"/>
    <cellStyle name="Percent 2 7 9" xfId="6657" xr:uid="{99FA9A6F-FAEB-44BC-A8D5-4097332F2092}"/>
    <cellStyle name="Percent 2 8" xfId="1542" xr:uid="{8226497E-F028-4B94-9F73-0C4B913CDB9E}"/>
    <cellStyle name="Percent 2 8 10" xfId="6659" xr:uid="{AE6E52C0-6934-4ADD-9F92-6FC21EA5EC4D}"/>
    <cellStyle name="Percent 2 8 11" xfId="6660" xr:uid="{A7AB9C75-F9F7-479B-8C17-85940D5051EE}"/>
    <cellStyle name="Percent 2 8 12" xfId="6661" xr:uid="{7CD9F760-84E9-4D89-8A7A-95AE381ADF2F}"/>
    <cellStyle name="Percent 2 8 13" xfId="6662" xr:uid="{BD05FF2E-42A3-41D8-AAA5-801DCD058A73}"/>
    <cellStyle name="Percent 2 8 14" xfId="6663" xr:uid="{ABFA2422-0FA0-4075-A4F2-E47C55569CF1}"/>
    <cellStyle name="Percent 2 8 15" xfId="6658" xr:uid="{B8F273B6-BB58-4BBD-97D6-7EC8CBAB40E1}"/>
    <cellStyle name="Percent 2 8 2" xfId="1543" xr:uid="{353C3BB7-292C-4812-B824-C2C3D6331AD8}"/>
    <cellStyle name="Percent 2 8 2 2" xfId="6665" xr:uid="{7E75657D-44C9-4467-98F3-3BEC54A5CF3A}"/>
    <cellStyle name="Percent 2 8 2 3" xfId="6666" xr:uid="{DDC7FEA7-74BC-4479-A549-D2B3E0B5F3F0}"/>
    <cellStyle name="Percent 2 8 2 4" xfId="6667" xr:uid="{A5325D45-C81D-4AF8-9B53-FAE64B67BD92}"/>
    <cellStyle name="Percent 2 8 2 5" xfId="6668" xr:uid="{841D3326-C38A-4FAD-B537-ACC7CB002DF7}"/>
    <cellStyle name="Percent 2 8 2 6" xfId="6669" xr:uid="{BFE5B12F-4358-4A1F-BE36-E53302F3CB01}"/>
    <cellStyle name="Percent 2 8 2 7" xfId="6670" xr:uid="{AADACCA7-A511-4E52-A431-C5F5A943065F}"/>
    <cellStyle name="Percent 2 8 2 8" xfId="6664" xr:uid="{B61997A8-16D3-4FD6-BDBD-3E3682F9C628}"/>
    <cellStyle name="Percent 2 8 3" xfId="1544" xr:uid="{9A3BF727-02DA-496B-A767-640A75130930}"/>
    <cellStyle name="Percent 2 8 3 2" xfId="6672" xr:uid="{8ABB25BE-553D-441C-89B2-87AB3DBDA396}"/>
    <cellStyle name="Percent 2 8 3 3" xfId="6673" xr:uid="{D6821855-BF0F-4A85-92A0-F1AB2EAA7D5D}"/>
    <cellStyle name="Percent 2 8 3 4" xfId="6674" xr:uid="{CCFB42BA-D306-47EB-A61C-27DE0F23CC58}"/>
    <cellStyle name="Percent 2 8 3 5" xfId="6675" xr:uid="{D49877FA-9BF3-4AD4-8BA9-17A4DE67BCAC}"/>
    <cellStyle name="Percent 2 8 3 6" xfId="6676" xr:uid="{EA824875-1621-4DD7-B73E-47EE327A0353}"/>
    <cellStyle name="Percent 2 8 3 7" xfId="6677" xr:uid="{980612A4-FC7A-4222-97F7-83125B6A63DA}"/>
    <cellStyle name="Percent 2 8 3 8" xfId="6671" xr:uid="{83A2EA84-2413-4284-9DCF-95FB49184521}"/>
    <cellStyle name="Percent 2 8 4" xfId="1545" xr:uid="{BB9CAB7E-1635-4329-8E29-10F0FECE5499}"/>
    <cellStyle name="Percent 2 8 4 2" xfId="6679" xr:uid="{3A8F64C0-DAAF-492D-AF5C-23AD33A852C3}"/>
    <cellStyle name="Percent 2 8 4 3" xfId="6680" xr:uid="{5DEE4A3A-D095-4336-BC69-F39294D73060}"/>
    <cellStyle name="Percent 2 8 4 4" xfId="6681" xr:uid="{E0AB05C8-FF11-4040-B25B-C9B4848FBFD0}"/>
    <cellStyle name="Percent 2 8 4 5" xfId="6682" xr:uid="{B0C9C0A6-02B5-4988-AB18-5FC12D28D7DA}"/>
    <cellStyle name="Percent 2 8 4 6" xfId="6683" xr:uid="{7969A6ED-6D07-4EB2-8C2A-8F18B9D7E103}"/>
    <cellStyle name="Percent 2 8 4 7" xfId="6684" xr:uid="{74660752-1311-4C06-B04A-F739AED2867E}"/>
    <cellStyle name="Percent 2 8 4 8" xfId="6678" xr:uid="{BA7FF2B1-80C6-4EB3-9071-407E92AE55A2}"/>
    <cellStyle name="Percent 2 8 5" xfId="1546" xr:uid="{3DFFD949-F738-47E0-A608-A2596A7BF209}"/>
    <cellStyle name="Percent 2 8 5 2" xfId="6686" xr:uid="{2D087EC4-ABDA-48FF-8EDD-8E5180F43C2B}"/>
    <cellStyle name="Percent 2 8 5 3" xfId="6687" xr:uid="{37E8EFD2-046B-4D90-92F3-C86225A01832}"/>
    <cellStyle name="Percent 2 8 5 4" xfId="6688" xr:uid="{363A1A8D-632B-4A18-93B0-113759F479B1}"/>
    <cellStyle name="Percent 2 8 5 5" xfId="6689" xr:uid="{EC653928-02F0-4339-8A5B-098362ED9E1A}"/>
    <cellStyle name="Percent 2 8 5 6" xfId="6690" xr:uid="{86EE33D7-8850-43AE-9EF2-469110E4E1C5}"/>
    <cellStyle name="Percent 2 8 5 7" xfId="6691" xr:uid="{38E59AA5-AA40-4CE5-92AD-58A7378015B7}"/>
    <cellStyle name="Percent 2 8 5 8" xfId="6685" xr:uid="{382338A2-1FCF-4B76-8FC6-729AB67C0F96}"/>
    <cellStyle name="Percent 2 8 6" xfId="1547" xr:uid="{4C7055CA-26A4-4FA4-9D91-C578B3F15768}"/>
    <cellStyle name="Percent 2 8 6 2" xfId="6693" xr:uid="{3A8CAF6B-07F2-415E-A7C9-D415CE264F1A}"/>
    <cellStyle name="Percent 2 8 6 3" xfId="6694" xr:uid="{25C89E8D-4D96-4BD0-A9F7-C6FF9550ECA9}"/>
    <cellStyle name="Percent 2 8 6 4" xfId="6695" xr:uid="{2FCE71E8-6E20-4DC9-AFAB-3B3AB8260972}"/>
    <cellStyle name="Percent 2 8 6 5" xfId="6696" xr:uid="{5A3D026A-DAB4-4CD1-8D4C-BFB79E9D3D98}"/>
    <cellStyle name="Percent 2 8 6 6" xfId="6697" xr:uid="{36598C86-6A5B-414E-8039-F4C9882E9B28}"/>
    <cellStyle name="Percent 2 8 6 7" xfId="6698" xr:uid="{17868CD0-515C-40F7-8370-73AF08A25C90}"/>
    <cellStyle name="Percent 2 8 6 8" xfId="6692" xr:uid="{65CFEABC-1AFB-424D-8570-5D6AF4C2BC22}"/>
    <cellStyle name="Percent 2 8 7" xfId="1548" xr:uid="{36AAC90F-096C-4E43-B724-9D5B28C77512}"/>
    <cellStyle name="Percent 2 8 7 2" xfId="6700" xr:uid="{23A7E49D-6D77-492E-A212-C81FB3F056DE}"/>
    <cellStyle name="Percent 2 8 7 3" xfId="6701" xr:uid="{C9F94DF1-CC0C-473D-B3FD-CEBC109F33BD}"/>
    <cellStyle name="Percent 2 8 7 4" xfId="6702" xr:uid="{1B597F67-98CB-4587-B715-AFC1BF0BF0D0}"/>
    <cellStyle name="Percent 2 8 7 5" xfId="6703" xr:uid="{E0E8B6C2-9495-48AD-8113-302CC957F0A5}"/>
    <cellStyle name="Percent 2 8 7 6" xfId="6704" xr:uid="{79304BE9-0BAD-4753-88B3-43DFA279B385}"/>
    <cellStyle name="Percent 2 8 7 7" xfId="6705" xr:uid="{AE3B7A34-FB21-4DBB-9D5A-3D5E429F0C0D}"/>
    <cellStyle name="Percent 2 8 7 8" xfId="6699" xr:uid="{B9A4148D-A936-41C3-9A82-361CE8C3BA27}"/>
    <cellStyle name="Percent 2 8 8" xfId="1549" xr:uid="{85AA04C7-049E-415D-AEEF-50A9F5D2168B}"/>
    <cellStyle name="Percent 2 8 8 2" xfId="6707" xr:uid="{2B6AF46A-8179-47E2-B77F-9228164B72B6}"/>
    <cellStyle name="Percent 2 8 8 3" xfId="6708" xr:uid="{7024A316-C1DF-4C1D-AFA1-D80928D6827C}"/>
    <cellStyle name="Percent 2 8 8 4" xfId="6709" xr:uid="{7662D900-54BB-4CD0-82BD-4681490A1E15}"/>
    <cellStyle name="Percent 2 8 8 5" xfId="6710" xr:uid="{02722CB9-5C7C-4484-95D0-983B1E0C111E}"/>
    <cellStyle name="Percent 2 8 8 6" xfId="6711" xr:uid="{14A7E73D-01B6-4AAC-A182-9AF0C1894881}"/>
    <cellStyle name="Percent 2 8 8 7" xfId="6712" xr:uid="{A06DE112-8C61-488E-A4BC-0C11650CD87C}"/>
    <cellStyle name="Percent 2 8 8 8" xfId="6706" xr:uid="{538174A3-35FC-437F-B682-339DDFA037EE}"/>
    <cellStyle name="Percent 2 8 9" xfId="6713" xr:uid="{886E5488-EAED-423C-99F2-9160D688D0FE}"/>
    <cellStyle name="Percent 2 9" xfId="1550" xr:uid="{D7B0219E-0CFD-41F1-8830-AFCD3BD13386}"/>
    <cellStyle name="Percent 2 9 10" xfId="6715" xr:uid="{BF85E91D-04D3-4B2C-ABAD-FC0CA4C36076}"/>
    <cellStyle name="Percent 2 9 11" xfId="6716" xr:uid="{FA630C23-3863-4AFE-9D82-F893D2DD165E}"/>
    <cellStyle name="Percent 2 9 12" xfId="6717" xr:uid="{B18DA9E4-D796-48D6-A7A8-CE6A56CE1DF9}"/>
    <cellStyle name="Percent 2 9 13" xfId="6718" xr:uid="{F302AC1F-7D10-47CF-8A8C-7B587CC89078}"/>
    <cellStyle name="Percent 2 9 14" xfId="6719" xr:uid="{154CC9FC-CB2B-4633-82FE-6BCDFC6FAC92}"/>
    <cellStyle name="Percent 2 9 15" xfId="6714" xr:uid="{5E397925-346A-4E00-97F1-B80B85F45376}"/>
    <cellStyle name="Percent 2 9 2" xfId="1551" xr:uid="{60DB20AE-F5D8-46A1-B5C8-0F4AF78287ED}"/>
    <cellStyle name="Percent 2 9 2 2" xfId="6721" xr:uid="{EABA0E3E-2F57-4FFC-A7EB-CDED4E8C697F}"/>
    <cellStyle name="Percent 2 9 2 3" xfId="6722" xr:uid="{0B1E4465-E49D-4AE0-A855-EF7E2F6D95AE}"/>
    <cellStyle name="Percent 2 9 2 4" xfId="6723" xr:uid="{6B92CE47-D011-4E9C-878D-2DDEC0E841F8}"/>
    <cellStyle name="Percent 2 9 2 5" xfId="6724" xr:uid="{19F940FE-5B0D-42F1-BB30-4E54F2E75EDE}"/>
    <cellStyle name="Percent 2 9 2 6" xfId="6725" xr:uid="{66A87BD4-7191-4A96-8890-CB8579895C2C}"/>
    <cellStyle name="Percent 2 9 2 7" xfId="6726" xr:uid="{C29371D9-52F5-4213-89C1-692122943F19}"/>
    <cellStyle name="Percent 2 9 2 8" xfId="6720" xr:uid="{1FCD5E8A-7701-4CC8-A5C5-E14746C36362}"/>
    <cellStyle name="Percent 2 9 3" xfId="1552" xr:uid="{0A08FAF7-28E6-472B-9E33-3F82388851A0}"/>
    <cellStyle name="Percent 2 9 3 2" xfId="6728" xr:uid="{818714C8-1451-4B45-93F3-EF3E71ACCAC1}"/>
    <cellStyle name="Percent 2 9 3 3" xfId="6729" xr:uid="{280A2DE9-CE1A-4F5B-B73C-189E32745DA2}"/>
    <cellStyle name="Percent 2 9 3 4" xfId="6730" xr:uid="{55ADEB39-2C49-40FD-B06D-032DA8EC91A1}"/>
    <cellStyle name="Percent 2 9 3 5" xfId="6731" xr:uid="{95E74794-16C8-4641-AE19-A30895B5C973}"/>
    <cellStyle name="Percent 2 9 3 6" xfId="6732" xr:uid="{7A585351-ED96-4208-B267-EC024C8A9397}"/>
    <cellStyle name="Percent 2 9 3 7" xfId="6733" xr:uid="{204F30B4-DDFC-4E8A-BA39-F160F4D5FD79}"/>
    <cellStyle name="Percent 2 9 3 8" xfId="6727" xr:uid="{B6349462-945E-4AE6-86CC-364DAD6E5101}"/>
    <cellStyle name="Percent 2 9 4" xfId="1553" xr:uid="{473472C1-0445-4CFD-8665-6F0ADD6F9391}"/>
    <cellStyle name="Percent 2 9 4 2" xfId="6735" xr:uid="{E25B5526-2330-4A2B-BAFA-471B129DB1A0}"/>
    <cellStyle name="Percent 2 9 4 3" xfId="6736" xr:uid="{44A9E500-9971-4E77-98B8-FFF27D771979}"/>
    <cellStyle name="Percent 2 9 4 4" xfId="6737" xr:uid="{A5EED119-CA8E-4886-9366-E141CE8E4CF0}"/>
    <cellStyle name="Percent 2 9 4 5" xfId="6738" xr:uid="{4025253A-6020-401E-A6A9-DA3A9B32A0FE}"/>
    <cellStyle name="Percent 2 9 4 6" xfId="6739" xr:uid="{B8163C93-69D3-48CF-9962-63A2E38C2E05}"/>
    <cellStyle name="Percent 2 9 4 7" xfId="6740" xr:uid="{190D7FA9-89B8-418B-B539-88D22307A63B}"/>
    <cellStyle name="Percent 2 9 4 8" xfId="6734" xr:uid="{19D9CA3C-033B-4E47-8D9E-67C80734779B}"/>
    <cellStyle name="Percent 2 9 5" xfId="1554" xr:uid="{BF6E62D3-577C-46C8-8CBD-167972838D51}"/>
    <cellStyle name="Percent 2 9 5 2" xfId="6742" xr:uid="{B38A7C7F-50C7-4720-BFD7-70FDD31FB8FE}"/>
    <cellStyle name="Percent 2 9 5 3" xfId="6743" xr:uid="{9616189F-F679-4E65-ADDD-5BC38CE3FB0A}"/>
    <cellStyle name="Percent 2 9 5 4" xfId="6744" xr:uid="{7753A597-706D-4951-9E69-8A33CEB45C5B}"/>
    <cellStyle name="Percent 2 9 5 5" xfId="6745" xr:uid="{6A321B99-395F-4ED9-8507-58334CEFD140}"/>
    <cellStyle name="Percent 2 9 5 6" xfId="6746" xr:uid="{1B3C3223-2528-4A8A-A398-D874077BBAB3}"/>
    <cellStyle name="Percent 2 9 5 7" xfId="6747" xr:uid="{3C211EEA-468B-4211-8A50-AB1221614265}"/>
    <cellStyle name="Percent 2 9 5 8" xfId="6741" xr:uid="{90BFFAD3-FB56-4F7B-B120-AC2E632C1352}"/>
    <cellStyle name="Percent 2 9 6" xfId="1555" xr:uid="{0A8A07CA-8B84-40F2-ABE2-9708EA5BDFEA}"/>
    <cellStyle name="Percent 2 9 6 2" xfId="6749" xr:uid="{6DCEA49C-52FA-4C8C-A106-E3C4CC461CD5}"/>
    <cellStyle name="Percent 2 9 6 3" xfId="6750" xr:uid="{F31B7531-CF4D-42BF-B6B3-19FD2344B0AF}"/>
    <cellStyle name="Percent 2 9 6 4" xfId="6751" xr:uid="{26E629FE-C7EA-40FC-B991-A6FFEB72747A}"/>
    <cellStyle name="Percent 2 9 6 5" xfId="6752" xr:uid="{D6765B39-7AF5-4F24-A938-B30F11490916}"/>
    <cellStyle name="Percent 2 9 6 6" xfId="6753" xr:uid="{50B27447-DA45-43A9-8362-13D07FB7E433}"/>
    <cellStyle name="Percent 2 9 6 7" xfId="6754" xr:uid="{5E60C454-6C63-405F-854C-A073CADA7327}"/>
    <cellStyle name="Percent 2 9 6 8" xfId="6748" xr:uid="{4420F472-69B9-49D5-8E01-CC12727DBA4C}"/>
    <cellStyle name="Percent 2 9 7" xfId="1556" xr:uid="{618E5328-1D2C-445E-8CDC-553BC60A38B3}"/>
    <cellStyle name="Percent 2 9 7 2" xfId="6756" xr:uid="{EAC94B6F-7235-4540-AF54-314F6EFB7246}"/>
    <cellStyle name="Percent 2 9 7 3" xfId="6757" xr:uid="{C42DABA7-DCFB-418F-9930-C919E88BF63F}"/>
    <cellStyle name="Percent 2 9 7 4" xfId="6758" xr:uid="{E5352BE6-03B6-45F0-AFD7-CAAD1B02656D}"/>
    <cellStyle name="Percent 2 9 7 5" xfId="6759" xr:uid="{4F732AF2-AA34-43AB-8655-3F819046108D}"/>
    <cellStyle name="Percent 2 9 7 6" xfId="6760" xr:uid="{77C469FF-B942-4738-B41B-EBECDF7CE131}"/>
    <cellStyle name="Percent 2 9 7 7" xfId="6761" xr:uid="{96036AC9-B9BB-4CD4-BB15-B93E62B82D4D}"/>
    <cellStyle name="Percent 2 9 7 8" xfId="6755" xr:uid="{24BC3D0A-1F10-48F6-A19B-1D71C6317FE3}"/>
    <cellStyle name="Percent 2 9 8" xfId="1557" xr:uid="{8EB1AD36-73B6-4EFA-AB26-B0073F472D5B}"/>
    <cellStyle name="Percent 2 9 8 2" xfId="6763" xr:uid="{7060A114-B428-43CE-9CE2-8D0756949DDC}"/>
    <cellStyle name="Percent 2 9 8 3" xfId="6764" xr:uid="{ADEDA7A6-0FD5-48C8-A70F-5C0E0A9413C3}"/>
    <cellStyle name="Percent 2 9 8 4" xfId="6765" xr:uid="{D6EA77EA-189C-4EC5-A0E4-757AE200C3BA}"/>
    <cellStyle name="Percent 2 9 8 5" xfId="6766" xr:uid="{8F9026BE-53B8-47D9-82EA-6770E498F6C0}"/>
    <cellStyle name="Percent 2 9 8 6" xfId="6767" xr:uid="{F283288B-0494-4A53-9762-CB7881E90704}"/>
    <cellStyle name="Percent 2 9 8 7" xfId="6768" xr:uid="{4DA4EB93-B436-47E3-8F5C-1B4D37DDB280}"/>
    <cellStyle name="Percent 2 9 8 8" xfId="6762" xr:uid="{BC56E0AF-2D93-4D71-B80B-FD922A190632}"/>
    <cellStyle name="Percent 2 9 9" xfId="6769" xr:uid="{1E481AD0-3BF0-471F-AD0B-BE15427E42CF}"/>
    <cellStyle name="Percent 20" xfId="6770" xr:uid="{EC4D9D05-FCE3-473D-ACE9-C8241FFE0D8C}"/>
    <cellStyle name="Percent 20 10" xfId="6771" xr:uid="{6B4FCF93-A1B6-4755-A8A7-FB7BB03EB576}"/>
    <cellStyle name="Percent 20 11" xfId="6772" xr:uid="{82FBA2A2-ADA8-4B5C-9F50-A48DC789DE0F}"/>
    <cellStyle name="Percent 20 12" xfId="6773" xr:uid="{B2C0F7DC-6F35-4CBE-AFDA-0B6BDCE02FFF}"/>
    <cellStyle name="Percent 20 13" xfId="6774" xr:uid="{E4B169AF-068D-4C82-9910-5A088D7D6BEF}"/>
    <cellStyle name="Percent 20 2" xfId="6775" xr:uid="{29E5AD69-07DB-4CBC-B938-E6766C068A1A}"/>
    <cellStyle name="Percent 20 2 2" xfId="6776" xr:uid="{7B462B06-06DB-4496-BD1C-5479B4454748}"/>
    <cellStyle name="Percent 20 2 2 2" xfId="6777" xr:uid="{10DD2C60-DC50-4903-9582-D868A2DAE3EF}"/>
    <cellStyle name="Percent 20 2 2 3" xfId="6778" xr:uid="{F8FEBDF8-BBD7-474C-9FA2-BC0C1AEBD7B2}"/>
    <cellStyle name="Percent 20 2 3" xfId="6779" xr:uid="{F0426F5B-A552-4957-AC93-98DBE06C94FA}"/>
    <cellStyle name="Percent 20 2 4" xfId="6780" xr:uid="{7DF2B033-2618-4A99-825E-E6613544920D}"/>
    <cellStyle name="Percent 20 2 5" xfId="6781" xr:uid="{6DAAAC7B-2AD2-4C5C-8099-33DE0A0F84E7}"/>
    <cellStyle name="Percent 20 2 6" xfId="6782" xr:uid="{F2364807-55F9-4DC1-88C6-A69753F0CB80}"/>
    <cellStyle name="Percent 20 2 7" xfId="6783" xr:uid="{8768D6D3-4148-436C-81E9-0F34C99BD499}"/>
    <cellStyle name="Percent 20 3" xfId="6784" xr:uid="{5D16D468-2CC1-4DDE-9DCD-8BEB7EE65699}"/>
    <cellStyle name="Percent 20 3 2" xfId="6785" xr:uid="{E1ACE974-2A61-4C26-8CFD-A01F84EC9021}"/>
    <cellStyle name="Percent 20 3 3" xfId="6786" xr:uid="{1DF19BEA-D705-42A9-8082-CEF36ABDA639}"/>
    <cellStyle name="Percent 20 3 4" xfId="6787" xr:uid="{BFB821DB-AE71-4D83-9297-D80E854E48A0}"/>
    <cellStyle name="Percent 20 3 5" xfId="6788" xr:uid="{C5071E99-1BDC-40EF-8E61-16D9F42A2052}"/>
    <cellStyle name="Percent 20 3 6" xfId="6789" xr:uid="{58F47A5A-7CE4-4AE4-93E7-5E1428EBFC26}"/>
    <cellStyle name="Percent 20 3 7" xfId="6790" xr:uid="{EF7ED0AC-35ED-4B09-99A7-8E5067C30F8C}"/>
    <cellStyle name="Percent 20 4" xfId="6791" xr:uid="{E32448BC-BE5D-4113-B0CE-A19DA5D29C12}"/>
    <cellStyle name="Percent 20 4 2" xfId="6792" xr:uid="{899DC53D-7895-4025-BB44-1A76E19C63CC}"/>
    <cellStyle name="Percent 20 4 3" xfId="6793" xr:uid="{C373927E-772A-4DC3-8CCD-04A9C2DA0F92}"/>
    <cellStyle name="Percent 20 4 4" xfId="6794" xr:uid="{75EAFEB6-ABCC-4545-B319-0FA064C0C1DF}"/>
    <cellStyle name="Percent 20 4 5" xfId="6795" xr:uid="{4652E594-C5EB-491E-8F49-BB6992960B9B}"/>
    <cellStyle name="Percent 20 4 6" xfId="6796" xr:uid="{44F44B77-90DD-42BE-9FDD-41FB0B5EB104}"/>
    <cellStyle name="Percent 20 4 7" xfId="6797" xr:uid="{E3F84402-19E2-4575-ABE4-2B238E5A247A}"/>
    <cellStyle name="Percent 20 5" xfId="6798" xr:uid="{04522747-BC7E-45C0-B576-3F25A4C9C75D}"/>
    <cellStyle name="Percent 20 5 2" xfId="6799" xr:uid="{0A56EF50-D141-41DD-AFB9-C772F5D25FC0}"/>
    <cellStyle name="Percent 20 5 3" xfId="6800" xr:uid="{D7184DF0-915A-464B-B6AB-3BBC3912125C}"/>
    <cellStyle name="Percent 20 5 4" xfId="6801" xr:uid="{6B1FA91E-3A74-488A-A6DE-28649D1DED0D}"/>
    <cellStyle name="Percent 20 5 5" xfId="6802" xr:uid="{6EFE399A-4B15-48AD-AE8F-B0E01C32DD8E}"/>
    <cellStyle name="Percent 20 5 6" xfId="6803" xr:uid="{E8C9E074-CAEB-49E1-A7A1-4B3C79C3F6FD}"/>
    <cellStyle name="Percent 20 5 7" xfId="6804" xr:uid="{9B3D8F0D-3C5C-443F-AF1F-E01F4F9B8242}"/>
    <cellStyle name="Percent 20 6" xfId="6805" xr:uid="{68B520CE-76AA-431F-B73A-1E7BE8E0D72E}"/>
    <cellStyle name="Percent 20 6 2" xfId="6806" xr:uid="{60E52584-F1CE-44B4-9437-C7709191622D}"/>
    <cellStyle name="Percent 20 6 3" xfId="6807" xr:uid="{A1AB132A-2D15-4669-A205-B6ECAF2D95A8}"/>
    <cellStyle name="Percent 20 6 4" xfId="6808" xr:uid="{5FA8E365-C2B1-49E1-B796-72B75DF3D548}"/>
    <cellStyle name="Percent 20 6 5" xfId="6809" xr:uid="{47B74CF1-0EC0-40E2-8F26-1B32A699F547}"/>
    <cellStyle name="Percent 20 6 6" xfId="6810" xr:uid="{F98A3445-5227-45B7-B30D-00C5BA122C62}"/>
    <cellStyle name="Percent 20 6 7" xfId="6811" xr:uid="{68E68122-5BEC-436D-8270-B64B6137354F}"/>
    <cellStyle name="Percent 20 7" xfId="6812" xr:uid="{A3810E62-557D-4CBA-B600-B37D8ECBA9F6}"/>
    <cellStyle name="Percent 20 7 2" xfId="6813" xr:uid="{75D9A17C-CF66-4B44-818D-425DE2F8217D}"/>
    <cellStyle name="Percent 20 7 2 2" xfId="6814" xr:uid="{3B098AB4-70F3-48F7-B943-4BC1D4F49BDD}"/>
    <cellStyle name="Percent 20 7 2 3" xfId="6815" xr:uid="{A681A7DD-6A8B-420A-A1ED-98E2914DF92E}"/>
    <cellStyle name="Percent 20 7 2 4" xfId="6816" xr:uid="{01C67447-0ED0-4F37-9012-324290F5732F}"/>
    <cellStyle name="Percent 20 7 2 5" xfId="6817" xr:uid="{31C17142-7A95-4D2A-8580-D7BA70CE6961}"/>
    <cellStyle name="Percent 20 7 2 6" xfId="6818" xr:uid="{AE2847D4-54E8-4206-8A83-959CA544AB4B}"/>
    <cellStyle name="Percent 20 7 2 7" xfId="6819" xr:uid="{DA5A61E9-66E5-4EAE-883D-1E4420A172EA}"/>
    <cellStyle name="Percent 20 7 3" xfId="6820" xr:uid="{DE514FEB-D911-45C5-ADAF-56CC66F398ED}"/>
    <cellStyle name="Percent 20 7 3 2" xfId="6821" xr:uid="{604AA142-11D1-43FE-A92C-43FCD85A5F94}"/>
    <cellStyle name="Percent 20 7 3 3" xfId="6822" xr:uid="{2BF68E0A-F1B2-41D1-B5BC-3AE7733748FA}"/>
    <cellStyle name="Percent 20 7 3 4" xfId="6823" xr:uid="{F08C043D-DFBE-481A-AFC4-9DB279F2593E}"/>
    <cellStyle name="Percent 20 7 3 5" xfId="6824" xr:uid="{D50E461C-B2A8-41DA-98D0-5867D90331BD}"/>
    <cellStyle name="Percent 20 7 3 6" xfId="6825" xr:uid="{13372A7A-788F-4AB9-A10B-8B7C8EFC79A7}"/>
    <cellStyle name="Percent 20 7 3 7" xfId="6826" xr:uid="{9C94012E-9CC6-48A7-A628-7490754C2E5C}"/>
    <cellStyle name="Percent 20 7 4" xfId="6827" xr:uid="{1A867F0B-6B1A-421D-8144-736A89B8B9F2}"/>
    <cellStyle name="Percent 20 7 5" xfId="6828" xr:uid="{C4E4295D-3A8B-4535-8536-6A93B82FB12C}"/>
    <cellStyle name="Percent 20 7 6" xfId="6829" xr:uid="{47DD8053-EAE2-4DC0-B5CD-8C8EEDE36603}"/>
    <cellStyle name="Percent 20 7 7" xfId="6830" xr:uid="{C18726E0-FE55-4784-94A7-A89D148F6DB1}"/>
    <cellStyle name="Percent 20 7 8" xfId="6831" xr:uid="{6AE57727-152F-452A-9EE3-21BEB3762396}"/>
    <cellStyle name="Percent 20 7 9" xfId="6832" xr:uid="{CBADBFF8-A720-4D9C-9862-EE9EE3335C06}"/>
    <cellStyle name="Percent 20 8" xfId="6833" xr:uid="{F07E2FFA-DF27-47B0-8F5E-5C40C11D258E}"/>
    <cellStyle name="Percent 20 8 2" xfId="6834" xr:uid="{CA3DC3DF-7096-4378-9C01-D6129F97C64F}"/>
    <cellStyle name="Percent 20 8 3" xfId="6835" xr:uid="{756F0F40-9EEB-4853-9174-168E7891B7DF}"/>
    <cellStyle name="Percent 20 9" xfId="6836" xr:uid="{0BC41309-743A-449C-8492-9F2EA843CAB4}"/>
    <cellStyle name="Percent 21" xfId="6837" xr:uid="{8A3F6DF2-DD15-48CE-8A00-BCD2B04C0294}"/>
    <cellStyle name="Percent 21 10" xfId="6838" xr:uid="{F87E1627-8FCF-4949-AFEB-6E4FBF775A0F}"/>
    <cellStyle name="Percent 21 11" xfId="6839" xr:uid="{E30FFE69-CA5E-433F-932B-04F552ABD425}"/>
    <cellStyle name="Percent 21 12" xfId="6840" xr:uid="{F66CD5BA-34CD-45FF-9022-F55FBD446F67}"/>
    <cellStyle name="Percent 21 13" xfId="6841" xr:uid="{37286017-81EA-4CD1-8DB8-98046EEBE108}"/>
    <cellStyle name="Percent 21 2" xfId="6842" xr:uid="{4BD93395-6567-40C9-994D-CA8E368B7473}"/>
    <cellStyle name="Percent 21 2 2" xfId="6843" xr:uid="{ADD6C696-10B1-4D84-9AB5-E46C7C3CBB59}"/>
    <cellStyle name="Percent 21 2 3" xfId="6844" xr:uid="{757BCCB1-E06C-4C0B-8343-43C262056C9F}"/>
    <cellStyle name="Percent 21 2 4" xfId="6845" xr:uid="{E1A6CC6D-5326-44DC-9C63-E9FE0E2461FC}"/>
    <cellStyle name="Percent 21 2 5" xfId="6846" xr:uid="{043D4448-6C1A-4535-BE78-A513CC92C302}"/>
    <cellStyle name="Percent 21 2 6" xfId="6847" xr:uid="{BF3FBDF4-08DA-440D-8305-163CA0C346A9}"/>
    <cellStyle name="Percent 21 2 7" xfId="6848" xr:uid="{3EBE4751-8E8A-4BD5-9A28-9ED5E44048E8}"/>
    <cellStyle name="Percent 21 3" xfId="6849" xr:uid="{2F63182B-3CC6-4F20-A653-0B831CBC97D5}"/>
    <cellStyle name="Percent 21 3 2" xfId="6850" xr:uid="{5A262491-E5A1-4620-9EC5-1709E6E95719}"/>
    <cellStyle name="Percent 21 3 3" xfId="6851" xr:uid="{0AFB5361-ABB9-458D-AF9A-636F9D0B5D95}"/>
    <cellStyle name="Percent 21 3 4" xfId="6852" xr:uid="{8B3A6B18-44F7-4A13-9406-2E2FAB61CCFC}"/>
    <cellStyle name="Percent 21 3 5" xfId="6853" xr:uid="{9E608AD9-3605-4C3B-98CA-1EB97046766D}"/>
    <cellStyle name="Percent 21 3 6" xfId="6854" xr:uid="{A8BC92E9-F184-4F89-902F-79A7B1E05AC7}"/>
    <cellStyle name="Percent 21 3 7" xfId="6855" xr:uid="{7EA49C05-AB48-4C20-8030-4145F6F4C60F}"/>
    <cellStyle name="Percent 21 4" xfId="6856" xr:uid="{B268D1EC-7F98-441A-B2CD-D2676713CB35}"/>
    <cellStyle name="Percent 21 4 2" xfId="6857" xr:uid="{0FD0CA0E-06FA-49C1-ACD9-ACE3E4C0CDBD}"/>
    <cellStyle name="Percent 21 4 3" xfId="6858" xr:uid="{149BF796-4FDB-46A3-8BAE-ABC0AD80BDBE}"/>
    <cellStyle name="Percent 21 4 4" xfId="6859" xr:uid="{C7184391-387E-4DC0-99D0-C1B360711B0D}"/>
    <cellStyle name="Percent 21 4 5" xfId="6860" xr:uid="{CF56744D-4B90-40B8-8C79-CF8EC04B70A2}"/>
    <cellStyle name="Percent 21 4 6" xfId="6861" xr:uid="{C4966EFA-BD13-4195-BEC1-5E6B0EDC294F}"/>
    <cellStyle name="Percent 21 4 7" xfId="6862" xr:uid="{09207BFD-B07D-4BDC-8ACC-5E26015800FD}"/>
    <cellStyle name="Percent 21 5" xfId="6863" xr:uid="{60A86536-75F4-4F4D-A60A-2CF244A38674}"/>
    <cellStyle name="Percent 21 5 2" xfId="6864" xr:uid="{4EEBD0C8-96DB-4649-B06B-F6454FF0525E}"/>
    <cellStyle name="Percent 21 5 3" xfId="6865" xr:uid="{BEF6EAF3-7E63-435E-8F23-15E95945170C}"/>
    <cellStyle name="Percent 21 5 4" xfId="6866" xr:uid="{107A0676-ACE6-4722-8536-7D6D988CB8EC}"/>
    <cellStyle name="Percent 21 5 5" xfId="6867" xr:uid="{84170E32-69C6-45D7-9D5D-90151BA6712C}"/>
    <cellStyle name="Percent 21 5 6" xfId="6868" xr:uid="{E02F6616-8251-4D5C-A82F-D5C8156F1A80}"/>
    <cellStyle name="Percent 21 5 7" xfId="6869" xr:uid="{62521020-C0BB-491E-8BC0-0D78E66226A0}"/>
    <cellStyle name="Percent 21 6" xfId="6870" xr:uid="{4E4CF947-9280-4515-87C5-3347E67DB302}"/>
    <cellStyle name="Percent 21 6 2" xfId="6871" xr:uid="{55F86034-87A6-4919-91AB-01E744491B8D}"/>
    <cellStyle name="Percent 21 6 3" xfId="6872" xr:uid="{381E9222-622C-46FF-85A3-1255C8BE8330}"/>
    <cellStyle name="Percent 21 6 4" xfId="6873" xr:uid="{F1368FC6-3D91-407B-A695-DE8A0DE4C421}"/>
    <cellStyle name="Percent 21 6 5" xfId="6874" xr:uid="{68BC206E-1BAD-4611-AEA9-0F04C0BED85B}"/>
    <cellStyle name="Percent 21 6 6" xfId="6875" xr:uid="{833A367C-68B9-48C1-B13B-B9C32BDD1E68}"/>
    <cellStyle name="Percent 21 6 7" xfId="6876" xr:uid="{FC41852B-4574-4E6D-9FC9-2616EBDA9D2C}"/>
    <cellStyle name="Percent 21 7" xfId="6877" xr:uid="{D4462284-B055-4904-8EB1-4F95C248E61C}"/>
    <cellStyle name="Percent 21 7 2" xfId="6878" xr:uid="{5DE20319-3553-481C-BD08-E7EC42288EE0}"/>
    <cellStyle name="Percent 21 7 2 2" xfId="6879" xr:uid="{A91A0C07-4AC6-4E5F-9441-54D4272CE453}"/>
    <cellStyle name="Percent 21 7 2 3" xfId="6880" xr:uid="{5758DD2B-8902-41D8-B89D-409710AECF8A}"/>
    <cellStyle name="Percent 21 7 2 4" xfId="6881" xr:uid="{10076216-3DCE-4990-8861-103C75355E01}"/>
    <cellStyle name="Percent 21 7 2 5" xfId="6882" xr:uid="{85F57A0F-D5A1-495F-8105-6BA8A8A8AE1F}"/>
    <cellStyle name="Percent 21 7 2 6" xfId="6883" xr:uid="{1F3C3D18-E62E-4CBB-ACEB-AD2A5011ABFD}"/>
    <cellStyle name="Percent 21 7 2 7" xfId="6884" xr:uid="{82E2993E-6E2E-4997-A1B4-7E5B4A2CC44C}"/>
    <cellStyle name="Percent 21 7 3" xfId="6885" xr:uid="{BA7D568E-77CE-4AC0-B629-CB0CBC1A54B2}"/>
    <cellStyle name="Percent 21 7 3 2" xfId="6886" xr:uid="{FD992A64-3342-414A-B979-6E29A17B1630}"/>
    <cellStyle name="Percent 21 7 3 3" xfId="6887" xr:uid="{CFF18FC9-78CA-4EA1-86F5-18B994166300}"/>
    <cellStyle name="Percent 21 7 3 4" xfId="6888" xr:uid="{C60B98D5-4FC4-4C35-BE6F-FEDE991BEDEB}"/>
    <cellStyle name="Percent 21 7 3 5" xfId="6889" xr:uid="{0FF196A2-B590-4CAC-95D9-EE8377AA4FC8}"/>
    <cellStyle name="Percent 21 7 3 6" xfId="6890" xr:uid="{71596427-1A61-4A19-9BF1-4B930E7786F9}"/>
    <cellStyle name="Percent 21 7 3 7" xfId="6891" xr:uid="{8E442164-A178-446B-9A72-B3EF34E488E7}"/>
    <cellStyle name="Percent 21 7 4" xfId="6892" xr:uid="{333FC86C-3801-44F6-9E72-D6A328FDB5EE}"/>
    <cellStyle name="Percent 21 7 5" xfId="6893" xr:uid="{E85D894F-A96B-4FC4-ABAC-45C59584DE1F}"/>
    <cellStyle name="Percent 21 7 6" xfId="6894" xr:uid="{798E60EC-A129-4AC4-85AB-0C1BC39D1B15}"/>
    <cellStyle name="Percent 21 7 7" xfId="6895" xr:uid="{5FD381DB-6FDF-4733-ADE8-83DBC743A8E7}"/>
    <cellStyle name="Percent 21 7 8" xfId="6896" xr:uid="{B9BD524D-A1CA-4B60-8B71-D720B4BEE10E}"/>
    <cellStyle name="Percent 21 7 9" xfId="6897" xr:uid="{85F41430-C883-4EAC-AB71-ACB83EE99A9F}"/>
    <cellStyle name="Percent 21 8" xfId="6898" xr:uid="{07EC5841-3C04-42F9-A7E4-166EE3A4B935}"/>
    <cellStyle name="Percent 21 9" xfId="6899" xr:uid="{1B35E32E-3D6A-4D24-A9A9-B209DFD5AB97}"/>
    <cellStyle name="Percent 22" xfId="6900" xr:uid="{C43AF428-2B20-442B-B583-ACC257FC1501}"/>
    <cellStyle name="Percent 22 10" xfId="6901" xr:uid="{B71C6284-10A7-470B-804A-7A09244CCB75}"/>
    <cellStyle name="Percent 22 11" xfId="6902" xr:uid="{420612DD-D8B4-433B-8527-DFA01DC45456}"/>
    <cellStyle name="Percent 22 12" xfId="6903" xr:uid="{AAE947E2-C9F4-4393-B707-F83B8148A374}"/>
    <cellStyle name="Percent 22 13" xfId="6904" xr:uid="{3C717582-EB0E-44A9-8E34-517CA1626990}"/>
    <cellStyle name="Percent 22 2" xfId="6905" xr:uid="{30522063-F050-4E61-A09D-950B394B14DE}"/>
    <cellStyle name="Percent 22 2 2" xfId="6906" xr:uid="{25A0D30A-4BE6-43E9-9FEE-7E2AF9148568}"/>
    <cellStyle name="Percent 22 2 3" xfId="6907" xr:uid="{A3E3A086-C653-44D7-863F-76358257DC86}"/>
    <cellStyle name="Percent 22 2 4" xfId="6908" xr:uid="{63EDFC21-389D-41B7-9EE4-324558A55505}"/>
    <cellStyle name="Percent 22 2 5" xfId="6909" xr:uid="{E1E68931-435C-49BD-AA08-FB913B5A0FF3}"/>
    <cellStyle name="Percent 22 2 6" xfId="6910" xr:uid="{66D38D0F-3DB7-4C61-ABE6-ED9FD6E22128}"/>
    <cellStyle name="Percent 22 2 7" xfId="6911" xr:uid="{F30CDBA4-029D-4B6A-8ADB-62974931528B}"/>
    <cellStyle name="Percent 22 3" xfId="6912" xr:uid="{7BEC3E39-3A45-4DAB-AB15-1C9D673C5D12}"/>
    <cellStyle name="Percent 22 3 2" xfId="6913" xr:uid="{98105321-2431-473F-8C37-E952A9B6FFA8}"/>
    <cellStyle name="Percent 22 3 3" xfId="6914" xr:uid="{A01797CB-1C79-4CA2-A3BD-A81C1A18CD65}"/>
    <cellStyle name="Percent 22 3 4" xfId="6915" xr:uid="{11A6C040-28CE-43C4-8C57-3A838F3462CB}"/>
    <cellStyle name="Percent 22 3 5" xfId="6916" xr:uid="{A8BE2D81-5B55-4340-8C93-78D50E6241C7}"/>
    <cellStyle name="Percent 22 3 6" xfId="6917" xr:uid="{DFEFD98D-0645-4D9C-9D33-A89BFABF4CB7}"/>
    <cellStyle name="Percent 22 3 7" xfId="6918" xr:uid="{646FA208-9345-4448-BEAE-681A276A4186}"/>
    <cellStyle name="Percent 22 4" xfId="6919" xr:uid="{A88420B3-D5B0-49B4-BBAC-B93FE8F2E58E}"/>
    <cellStyle name="Percent 22 4 2" xfId="6920" xr:uid="{BFD6425F-77D1-40BD-9B5F-DDD36D7EFA44}"/>
    <cellStyle name="Percent 22 4 3" xfId="6921" xr:uid="{5F8A1B23-5FD2-486E-85EA-85B8C84AB995}"/>
    <cellStyle name="Percent 22 4 4" xfId="6922" xr:uid="{99AB4731-DF34-4368-BBFD-3E1FE410F4B0}"/>
    <cellStyle name="Percent 22 4 5" xfId="6923" xr:uid="{FEC030EF-44C7-4669-8D7A-D6972B41A30E}"/>
    <cellStyle name="Percent 22 4 6" xfId="6924" xr:uid="{6427320B-C6AB-4336-BA67-DB117932CEBA}"/>
    <cellStyle name="Percent 22 4 7" xfId="6925" xr:uid="{D57CD4CD-748F-4B1E-BD66-EC374804DCE7}"/>
    <cellStyle name="Percent 22 5" xfId="6926" xr:uid="{28EF0CBB-3F36-490B-A60A-5B63BC00B73E}"/>
    <cellStyle name="Percent 22 5 2" xfId="6927" xr:uid="{689E5B5C-DCD8-4778-9BF2-D2FD09A63214}"/>
    <cellStyle name="Percent 22 5 3" xfId="6928" xr:uid="{0C839566-91F7-4D41-8247-BBD89CB522AA}"/>
    <cellStyle name="Percent 22 5 4" xfId="6929" xr:uid="{B2804959-8076-4FDD-90CF-61485341904C}"/>
    <cellStyle name="Percent 22 5 5" xfId="6930" xr:uid="{944815DE-DB90-44D5-A372-99718DDA4ADA}"/>
    <cellStyle name="Percent 22 5 6" xfId="6931" xr:uid="{A88E92B5-EDD2-484C-B451-7A4CFEF48FF4}"/>
    <cellStyle name="Percent 22 5 7" xfId="6932" xr:uid="{295D967A-3DCE-4CE1-854E-6A117A6983A0}"/>
    <cellStyle name="Percent 22 6" xfId="6933" xr:uid="{B0302516-9CC9-49AE-98BE-479646CBCEB4}"/>
    <cellStyle name="Percent 22 6 2" xfId="6934" xr:uid="{7CD938ED-ED96-4DE1-90AC-D433CA42D2A2}"/>
    <cellStyle name="Percent 22 6 3" xfId="6935" xr:uid="{5C119096-F1ED-4FFD-9332-7D296796A3EE}"/>
    <cellStyle name="Percent 22 6 4" xfId="6936" xr:uid="{F8C7E47E-49DA-4401-B3D2-FDFD70B243EA}"/>
    <cellStyle name="Percent 22 6 5" xfId="6937" xr:uid="{DCAEB90A-CD69-4BD8-8A5B-0E70AB273E52}"/>
    <cellStyle name="Percent 22 6 6" xfId="6938" xr:uid="{2D4B43DA-D8F4-4391-AC67-64A01AA840AF}"/>
    <cellStyle name="Percent 22 6 7" xfId="6939" xr:uid="{82EFCFED-9B3A-4699-9D30-9C991827938F}"/>
    <cellStyle name="Percent 22 7" xfId="6940" xr:uid="{2F7DAB53-E3F7-4E01-BBAE-389E63D2E22D}"/>
    <cellStyle name="Percent 22 7 2" xfId="6941" xr:uid="{0967BFB7-9EE4-4F0A-A874-065D1C72BBBF}"/>
    <cellStyle name="Percent 22 7 2 2" xfId="6942" xr:uid="{DCE9ACAB-545B-44BA-9EB0-C02744B2F23C}"/>
    <cellStyle name="Percent 22 7 2 3" xfId="6943" xr:uid="{E8982EBB-8786-4A76-806D-447F25F81D6A}"/>
    <cellStyle name="Percent 22 7 2 4" xfId="6944" xr:uid="{C3AD75C0-CBFB-4ED7-B2D1-61E0696F4563}"/>
    <cellStyle name="Percent 22 7 2 5" xfId="6945" xr:uid="{04996CA7-AB47-43EB-A530-1F25D11C9A74}"/>
    <cellStyle name="Percent 22 7 2 6" xfId="6946" xr:uid="{4A103978-DA2C-49B8-A003-481B70A08917}"/>
    <cellStyle name="Percent 22 7 2 7" xfId="6947" xr:uid="{708B143E-E792-416A-8672-79364455C9CA}"/>
    <cellStyle name="Percent 22 7 3" xfId="6948" xr:uid="{9611746A-AB51-4274-817D-7246B52F0091}"/>
    <cellStyle name="Percent 22 7 3 2" xfId="6949" xr:uid="{B98C15CC-FD1F-41B4-8D65-75FC4FD6F15C}"/>
    <cellStyle name="Percent 22 7 3 3" xfId="6950" xr:uid="{B136EC01-CB51-41B0-BA98-6741F01FF3E1}"/>
    <cellStyle name="Percent 22 7 3 4" xfId="6951" xr:uid="{052E4473-DEF8-4AEA-9F83-F1FD0C599D93}"/>
    <cellStyle name="Percent 22 7 3 5" xfId="6952" xr:uid="{BAD73A01-D9C0-4984-AB88-3CD8A83339B1}"/>
    <cellStyle name="Percent 22 7 3 6" xfId="6953" xr:uid="{8A22C61A-8AB4-4887-8C2B-9F97A02CF6CF}"/>
    <cellStyle name="Percent 22 7 3 7" xfId="6954" xr:uid="{AA2AC121-E687-4A33-B7D8-B5CE59F82AC5}"/>
    <cellStyle name="Percent 22 7 4" xfId="6955" xr:uid="{067CA2A4-AF8B-41D5-B425-3717BA085B21}"/>
    <cellStyle name="Percent 22 7 5" xfId="6956" xr:uid="{A2C2CD6C-E5AF-4A89-B5C7-97DD88AE40A3}"/>
    <cellStyle name="Percent 22 7 6" xfId="6957" xr:uid="{5119E02B-FF1E-4287-A56F-517682378210}"/>
    <cellStyle name="Percent 22 7 7" xfId="6958" xr:uid="{DD5CAEEF-3C53-4A5D-A2BF-93D1784EE6AF}"/>
    <cellStyle name="Percent 22 7 8" xfId="6959" xr:uid="{52B19B67-7393-47EC-93C7-E91204E26A29}"/>
    <cellStyle name="Percent 22 7 9" xfId="6960" xr:uid="{5A62FC6B-73A2-43F9-AD6C-B5C20AC95466}"/>
    <cellStyle name="Percent 22 8" xfId="6961" xr:uid="{8F93C4B7-31A5-47A3-BE6D-CA85EF080628}"/>
    <cellStyle name="Percent 22 9" xfId="6962" xr:uid="{2F88DC59-8E8F-4A21-8597-CCAA7CACE621}"/>
    <cellStyle name="Percent 23" xfId="6963" xr:uid="{812CF1D3-F714-4673-921E-38759228386E}"/>
    <cellStyle name="Percent 23 10" xfId="6964" xr:uid="{EE20DD44-F130-4D0F-BC7F-6462087F3E54}"/>
    <cellStyle name="Percent 23 11" xfId="6965" xr:uid="{36DCDB44-2E5A-481C-8A76-268882BD0927}"/>
    <cellStyle name="Percent 23 12" xfId="6966" xr:uid="{BF15220F-9118-45F5-8C41-EB830DAF2CE1}"/>
    <cellStyle name="Percent 23 13" xfId="6967" xr:uid="{8E99D92B-2213-4FEC-9B24-D397AAF47387}"/>
    <cellStyle name="Percent 23 2" xfId="6968" xr:uid="{9D880395-5017-4A44-AD43-A58BE5B3750B}"/>
    <cellStyle name="Percent 23 2 2" xfId="6969" xr:uid="{63E3EE05-2528-486A-B92E-ADAD4DD88527}"/>
    <cellStyle name="Percent 23 2 3" xfId="6970" xr:uid="{BD4798A0-5011-47D6-987C-407B6BD768E6}"/>
    <cellStyle name="Percent 23 2 4" xfId="6971" xr:uid="{59D38165-19F5-4169-9DE5-52B73AEEDD39}"/>
    <cellStyle name="Percent 23 2 5" xfId="6972" xr:uid="{72BF0B98-E25E-47B3-A6F8-B3F101E37E82}"/>
    <cellStyle name="Percent 23 2 6" xfId="6973" xr:uid="{0AD03F21-A3A2-44B9-9114-A473D9D7B5FF}"/>
    <cellStyle name="Percent 23 2 7" xfId="6974" xr:uid="{7BD9D40D-3769-48FF-9206-82A157785192}"/>
    <cellStyle name="Percent 23 3" xfId="6975" xr:uid="{9A763383-BBEE-4094-9F15-79F9CFB4ED17}"/>
    <cellStyle name="Percent 23 3 2" xfId="6976" xr:uid="{D57232A5-E31F-432B-AADB-F7E94B8FD976}"/>
    <cellStyle name="Percent 23 3 3" xfId="6977" xr:uid="{E7BF4CFC-D132-4FBF-8061-DA842A964BC0}"/>
    <cellStyle name="Percent 23 3 4" xfId="6978" xr:uid="{F3493736-B07F-4CE5-8F9C-74B95C000728}"/>
    <cellStyle name="Percent 23 3 5" xfId="6979" xr:uid="{3CCDFC3E-2C03-4592-9448-CF219F3703E3}"/>
    <cellStyle name="Percent 23 3 6" xfId="6980" xr:uid="{E95CBB01-3406-4C81-A315-0FDC9CA24B5A}"/>
    <cellStyle name="Percent 23 3 7" xfId="6981" xr:uid="{2CB97251-86F1-4C87-A2FE-6ACDE7BCAD7D}"/>
    <cellStyle name="Percent 23 4" xfId="6982" xr:uid="{C002D86C-FD36-4219-83DF-DBB0D2A289D1}"/>
    <cellStyle name="Percent 23 4 2" xfId="6983" xr:uid="{DAF7D48E-C7F5-4EBA-8825-82A18EE0A9EF}"/>
    <cellStyle name="Percent 23 4 3" xfId="6984" xr:uid="{F1D62D39-E9D5-4812-8704-A5A4B24A0B0F}"/>
    <cellStyle name="Percent 23 4 4" xfId="6985" xr:uid="{E6BF1EA1-BF0D-4F93-B791-93262295B838}"/>
    <cellStyle name="Percent 23 4 5" xfId="6986" xr:uid="{C21E58E9-76CC-453C-8210-536B827115B2}"/>
    <cellStyle name="Percent 23 4 6" xfId="6987" xr:uid="{CF360694-1B17-425B-A1B1-C21801FA697F}"/>
    <cellStyle name="Percent 23 4 7" xfId="6988" xr:uid="{1A8D5211-0FD1-44F0-858D-00C9A3939432}"/>
    <cellStyle name="Percent 23 5" xfId="6989" xr:uid="{3CA56228-DC07-462C-B72F-D44287378F20}"/>
    <cellStyle name="Percent 23 5 2" xfId="6990" xr:uid="{2F86301E-7A34-4D6B-B026-A5CFE94F8407}"/>
    <cellStyle name="Percent 23 5 3" xfId="6991" xr:uid="{EB9ED7D6-25D2-4CE8-9083-8910C53968D1}"/>
    <cellStyle name="Percent 23 5 4" xfId="6992" xr:uid="{3F12C2D4-B59B-488C-9D1F-6BE982EFDB87}"/>
    <cellStyle name="Percent 23 5 5" xfId="6993" xr:uid="{CBB0308A-0CC2-4A3D-855D-45EC1D649225}"/>
    <cellStyle name="Percent 23 5 6" xfId="6994" xr:uid="{3EFF3984-CECA-4572-8928-C6FAD4EAE162}"/>
    <cellStyle name="Percent 23 5 7" xfId="6995" xr:uid="{E97FD607-6F5E-486C-953E-0100595F154A}"/>
    <cellStyle name="Percent 23 6" xfId="6996" xr:uid="{F3005966-718D-45C6-820A-7A6559B00C88}"/>
    <cellStyle name="Percent 23 6 2" xfId="6997" xr:uid="{2F868514-D3FE-4CAD-ACCF-544F2CD02F57}"/>
    <cellStyle name="Percent 23 6 3" xfId="6998" xr:uid="{6D2802C4-9920-4F8E-B202-9D5F6A6B3711}"/>
    <cellStyle name="Percent 23 6 4" xfId="6999" xr:uid="{FCE83F9F-BF76-448F-80CB-F9E872D17B35}"/>
    <cellStyle name="Percent 23 6 5" xfId="7000" xr:uid="{7295827E-E175-4345-8F76-0988DFB77A1F}"/>
    <cellStyle name="Percent 23 6 6" xfId="7001" xr:uid="{CDFDA307-DFF8-4D14-B5B0-BE0B1732EA93}"/>
    <cellStyle name="Percent 23 6 7" xfId="7002" xr:uid="{95D76F8A-6FD5-4F68-A5E6-2B9F87086E52}"/>
    <cellStyle name="Percent 23 7" xfId="7003" xr:uid="{64D47C51-3A36-40A3-BC90-049D44DD9290}"/>
    <cellStyle name="Percent 23 7 2" xfId="7004" xr:uid="{ABB05D22-709E-4B80-8666-07F1A72322BA}"/>
    <cellStyle name="Percent 23 7 2 2" xfId="7005" xr:uid="{6C597670-607C-4362-8CD0-B3C1EA7D50CE}"/>
    <cellStyle name="Percent 23 7 2 3" xfId="7006" xr:uid="{7F4E6693-B100-49C0-A04D-2C44AEC493FC}"/>
    <cellStyle name="Percent 23 7 2 4" xfId="7007" xr:uid="{9A7E0304-8447-46C7-A09A-A92EAACF110C}"/>
    <cellStyle name="Percent 23 7 2 5" xfId="7008" xr:uid="{7669E6EB-C2C3-4CDE-AE1B-79037D4E4D40}"/>
    <cellStyle name="Percent 23 7 2 6" xfId="7009" xr:uid="{7B4837E9-3074-4DCA-B38D-83E92646ED87}"/>
    <cellStyle name="Percent 23 7 2 7" xfId="7010" xr:uid="{329D4856-9AA0-4DDC-9088-7BAA8E7EC598}"/>
    <cellStyle name="Percent 23 7 3" xfId="7011" xr:uid="{E99EB260-0068-4539-83FF-099CC86C6DD5}"/>
    <cellStyle name="Percent 23 7 3 2" xfId="7012" xr:uid="{074A0AA7-6662-4A07-BA9F-A0BC0AE990C3}"/>
    <cellStyle name="Percent 23 7 3 3" xfId="7013" xr:uid="{4F4F4BF1-53B3-4525-B6F8-57E2D232AFA5}"/>
    <cellStyle name="Percent 23 7 3 4" xfId="7014" xr:uid="{4A6DBBD5-D40A-4961-8624-92C9AA719032}"/>
    <cellStyle name="Percent 23 7 3 5" xfId="7015" xr:uid="{4E7A02F8-4590-46C3-9ECD-1C40E1562C6C}"/>
    <cellStyle name="Percent 23 7 3 6" xfId="7016" xr:uid="{B139EBC9-F9F1-4DDA-B24F-DE45491AE730}"/>
    <cellStyle name="Percent 23 7 3 7" xfId="7017" xr:uid="{612CBF0F-8F77-427A-ADD8-0D8C6CC1024B}"/>
    <cellStyle name="Percent 23 7 4" xfId="7018" xr:uid="{741709DC-C6F2-40CE-8428-46AB46DE7AF2}"/>
    <cellStyle name="Percent 23 7 5" xfId="7019" xr:uid="{4C1DECC2-D410-40FA-82B6-5D4321810BBB}"/>
    <cellStyle name="Percent 23 7 6" xfId="7020" xr:uid="{13EA5A3B-3191-4887-AB2D-27F778DEAF44}"/>
    <cellStyle name="Percent 23 7 7" xfId="7021" xr:uid="{3553DA7A-F0BD-4A8A-9F2E-D331E03C3BED}"/>
    <cellStyle name="Percent 23 7 8" xfId="7022" xr:uid="{614A5394-7179-4F95-A518-CDB173563187}"/>
    <cellStyle name="Percent 23 7 9" xfId="7023" xr:uid="{0633A319-6FFA-4296-8A80-0F5BFB8FA955}"/>
    <cellStyle name="Percent 23 8" xfId="7024" xr:uid="{A21BFD9C-0B1A-48A0-AF96-A990FB51BC43}"/>
    <cellStyle name="Percent 23 9" xfId="7025" xr:uid="{202C78D1-5013-43D2-B7BD-185B2C1EABAA}"/>
    <cellStyle name="Percent 24" xfId="7026" xr:uid="{ECD2C3EB-DFB2-4993-A4C2-1ED40D0941FB}"/>
    <cellStyle name="Percent 24 2" xfId="7027" xr:uid="{3C90AD8B-BB05-412B-8C8E-E75A29C5CDF1}"/>
    <cellStyle name="Percent 24 2 2" xfId="7028" xr:uid="{4DC86B96-D7CD-4A8A-98AF-FF032AE67B22}"/>
    <cellStyle name="Percent 24 2 3" xfId="7029" xr:uid="{0511C215-28FD-4142-9BD3-1C197F8B9210}"/>
    <cellStyle name="Percent 24 2 4" xfId="7030" xr:uid="{486AD4E9-7BC4-479C-8201-930563AF13F6}"/>
    <cellStyle name="Percent 24 2 5" xfId="7031" xr:uid="{51B65410-03EF-48FD-8650-8FCE6B4613B3}"/>
    <cellStyle name="Percent 24 2 6" xfId="7032" xr:uid="{E9E1AE19-A1A9-4F81-8D99-1ACF95C63143}"/>
    <cellStyle name="Percent 24 2 7" xfId="7033" xr:uid="{97947267-8BCD-418A-9373-BD1810A696EE}"/>
    <cellStyle name="Percent 24 3" xfId="7034" xr:uid="{4C9CB567-3F27-4DF3-BC8B-5AD574F8F358}"/>
    <cellStyle name="Percent 24 3 2" xfId="7035" xr:uid="{C6F01174-E3F7-472E-84A5-47B8542C1BDB}"/>
    <cellStyle name="Percent 24 3 3" xfId="7036" xr:uid="{0B44B7E8-D887-43E5-A60F-A460DD47F2E2}"/>
    <cellStyle name="Percent 24 3 4" xfId="7037" xr:uid="{2F2A5DA2-DBF5-4986-9ED5-F46D5FB070B4}"/>
    <cellStyle name="Percent 24 3 5" xfId="7038" xr:uid="{352FB946-DD1A-4D7E-94C1-1F5A25744A9A}"/>
    <cellStyle name="Percent 24 3 6" xfId="7039" xr:uid="{2BA32EDB-4D64-45E6-B392-43414DECEFBF}"/>
    <cellStyle name="Percent 24 3 7" xfId="7040" xr:uid="{EEE88F02-BACB-4536-8DF6-B1222B1ACDD6}"/>
    <cellStyle name="Percent 24 4" xfId="7041" xr:uid="{A38BE2CF-8D0C-4258-A0D9-FBD925ED44F3}"/>
    <cellStyle name="Percent 24 4 2" xfId="7042" xr:uid="{ADCBE334-0BB0-482E-8FA6-558DB4752FF6}"/>
    <cellStyle name="Percent 24 4 3" xfId="7043" xr:uid="{3435744A-A59B-45C8-9FB1-0388F498DE7F}"/>
    <cellStyle name="Percent 24 4 4" xfId="7044" xr:uid="{C36678EC-E276-4505-AF7A-45A0BCEEC831}"/>
    <cellStyle name="Percent 24 4 5" xfId="7045" xr:uid="{9E223467-B8D2-4D65-8EF0-1F6695FED01E}"/>
    <cellStyle name="Percent 24 4 6" xfId="7046" xr:uid="{281CA8B8-F2B4-4F72-83E9-3E1D8C2FC826}"/>
    <cellStyle name="Percent 24 4 7" xfId="7047" xr:uid="{FE8612FA-20C3-4962-87F3-1E448799FE4F}"/>
    <cellStyle name="Percent 24 5" xfId="7048" xr:uid="{BF5701EB-7EF6-45B3-837D-4F61607013CE}"/>
    <cellStyle name="Percent 24 5 2" xfId="7049" xr:uid="{1F107277-841C-4047-BFA2-B0794005E80E}"/>
    <cellStyle name="Percent 24 5 3" xfId="7050" xr:uid="{FE50F226-1E32-43F3-BD88-AD0920083814}"/>
    <cellStyle name="Percent 24 5 4" xfId="7051" xr:uid="{738BBE2B-6F4F-45F0-9099-6644BD48B838}"/>
    <cellStyle name="Percent 24 5 5" xfId="7052" xr:uid="{4366DC87-8654-4A7A-8B2D-D1BE41F7C5D8}"/>
    <cellStyle name="Percent 24 5 6" xfId="7053" xr:uid="{05F056DB-7F6A-4DD9-874E-8F53AB9E95D1}"/>
    <cellStyle name="Percent 24 5 7" xfId="7054" xr:uid="{A2E1AEB1-0E4A-4010-B601-BC3D24541A8D}"/>
    <cellStyle name="Percent 24 6" xfId="7055" xr:uid="{FDB11FE2-438E-429E-B8B5-C2FF7248B1D4}"/>
    <cellStyle name="Percent 24 6 2" xfId="7056" xr:uid="{5AEF8045-F0C7-408E-98AF-DE0FF26BB894}"/>
    <cellStyle name="Percent 24 6 3" xfId="7057" xr:uid="{CB5AD48C-779C-4B54-A2DF-EECD9C396354}"/>
    <cellStyle name="Percent 24 6 4" xfId="7058" xr:uid="{F447F823-F4AA-4E07-BE2F-4CB732822BEC}"/>
    <cellStyle name="Percent 24 6 5" xfId="7059" xr:uid="{038F0CD6-736D-4215-8EBD-B52B0BB00E39}"/>
    <cellStyle name="Percent 24 6 6" xfId="7060" xr:uid="{5644BE58-81AE-48AD-9C79-46314E53A76F}"/>
    <cellStyle name="Percent 24 6 7" xfId="7061" xr:uid="{C4A10A53-32FC-4ED4-8485-1F8BEB8ED62C}"/>
    <cellStyle name="Percent 24 7" xfId="7062" xr:uid="{6BB9854F-80A0-490C-BCC5-30E5A65C3D02}"/>
    <cellStyle name="Percent 24 7 2" xfId="7063" xr:uid="{838F1DE4-3FE0-4CFD-8355-5EE7E7071EED}"/>
    <cellStyle name="Percent 24 7 2 2" xfId="7064" xr:uid="{2257BBBE-AF81-48DE-B300-EBABF87AF66A}"/>
    <cellStyle name="Percent 24 7 2 3" xfId="7065" xr:uid="{7B61401F-0A13-4984-A6FD-3364F0E2F132}"/>
    <cellStyle name="Percent 24 7 2 4" xfId="7066" xr:uid="{69EA1666-E118-4EB8-A74C-A30DBD717735}"/>
    <cellStyle name="Percent 24 7 2 5" xfId="7067" xr:uid="{118721BA-D104-4A36-BD25-A13927C0CC04}"/>
    <cellStyle name="Percent 24 7 2 6" xfId="7068" xr:uid="{F1CF74D8-AF6E-45DC-A0B3-4A4A8CA70169}"/>
    <cellStyle name="Percent 24 7 2 7" xfId="7069" xr:uid="{57D2B600-9D1E-4214-B7C1-2CDAC8E5D619}"/>
    <cellStyle name="Percent 24 7 3" xfId="7070" xr:uid="{FFAA5AFA-5B2A-4428-91B1-3740A221DCA3}"/>
    <cellStyle name="Percent 24 7 3 2" xfId="7071" xr:uid="{C3FE6C0F-71B9-43BE-9DF9-2AFF58C455EE}"/>
    <cellStyle name="Percent 24 7 3 3" xfId="7072" xr:uid="{68CECC45-7626-474A-B0D7-5C9967525300}"/>
    <cellStyle name="Percent 24 7 3 4" xfId="7073" xr:uid="{CFCF09B7-1DAB-44C4-94CF-ACCC8B255550}"/>
    <cellStyle name="Percent 24 7 3 5" xfId="7074" xr:uid="{CD473AD6-D3F3-490A-A99D-80B707CA7846}"/>
    <cellStyle name="Percent 24 7 3 6" xfId="7075" xr:uid="{05138C24-F3F2-4576-8B30-A006DC40CC04}"/>
    <cellStyle name="Percent 24 7 3 7" xfId="7076" xr:uid="{3466CD92-47A7-4B28-A046-AE3F9D20CEB2}"/>
    <cellStyle name="Percent 24 7 4" xfId="7077" xr:uid="{C8F8D468-7A15-4B40-B367-ED1BBE48B800}"/>
    <cellStyle name="Percent 24 7 5" xfId="7078" xr:uid="{54067A6B-1D19-40EB-A7A7-E6BAB520267F}"/>
    <cellStyle name="Percent 24 7 6" xfId="7079" xr:uid="{C5B53889-EA38-4747-8FDE-9D1685837AB9}"/>
    <cellStyle name="Percent 24 7 7" xfId="7080" xr:uid="{2BAEF754-9730-4789-B2F9-542D71014AA1}"/>
    <cellStyle name="Percent 24 7 8" xfId="7081" xr:uid="{59293B0F-2859-40C3-A08E-50F43C04D754}"/>
    <cellStyle name="Percent 24 7 9" xfId="7082" xr:uid="{FCACCE65-3645-4C96-9CCF-807C91965F8C}"/>
    <cellStyle name="Percent 24 8" xfId="7083" xr:uid="{C9BD8E91-64C4-44B3-BDCC-34542A05EDC0}"/>
    <cellStyle name="Percent 24 9" xfId="7084" xr:uid="{6F3BC4BC-E1A3-41FE-A45A-DCD244F489F3}"/>
    <cellStyle name="Percent 25" xfId="7085" xr:uid="{AFB4EDE0-0D9F-49CA-B7FF-F93F06E496A1}"/>
    <cellStyle name="Percent 25 10" xfId="7086" xr:uid="{F89881B8-CBDF-4908-818C-936EF0564718}"/>
    <cellStyle name="Percent 25 11" xfId="7087" xr:uid="{97CA5ACF-DDCA-4877-B76A-79D1B93F1E26}"/>
    <cellStyle name="Percent 25 12" xfId="7088" xr:uid="{6C524DBC-BB81-4A38-861E-55546D540819}"/>
    <cellStyle name="Percent 25 13" xfId="7089" xr:uid="{CB4CD573-89C8-4A3E-83C3-B2FBBEA1AF6F}"/>
    <cellStyle name="Percent 25 2" xfId="7090" xr:uid="{FEC54881-7461-4E2B-82D9-812341594DDF}"/>
    <cellStyle name="Percent 25 2 2" xfId="7091" xr:uid="{8E5636BF-3760-4B04-A595-DB4710EB77AA}"/>
    <cellStyle name="Percent 25 2 3" xfId="7092" xr:uid="{C0D361D5-37CD-48A5-9746-8FCD410D5407}"/>
    <cellStyle name="Percent 25 2 4" xfId="7093" xr:uid="{BB9F0CE8-CA62-4B77-B584-1F22D980E6ED}"/>
    <cellStyle name="Percent 25 2 5" xfId="7094" xr:uid="{CDAC1877-2348-4B41-91DD-66CBF6C3E99E}"/>
    <cellStyle name="Percent 25 2 6" xfId="7095" xr:uid="{C68000BA-F567-4925-86AF-16D326915867}"/>
    <cellStyle name="Percent 25 2 7" xfId="7096" xr:uid="{88825445-05F4-429B-930C-C9CEDC28C339}"/>
    <cellStyle name="Percent 25 3" xfId="7097" xr:uid="{F1F27DEB-998F-4403-A589-46D00B7D634F}"/>
    <cellStyle name="Percent 25 3 2" xfId="7098" xr:uid="{0B37333E-C7D0-4604-B89A-0439846BABA4}"/>
    <cellStyle name="Percent 25 3 3" xfId="7099" xr:uid="{6B3D7A2E-60ED-43BE-9B63-DFB16451F5E8}"/>
    <cellStyle name="Percent 25 3 4" xfId="7100" xr:uid="{7261A581-DB31-472A-99E6-8E106594F3C4}"/>
    <cellStyle name="Percent 25 3 5" xfId="7101" xr:uid="{EF677768-C371-487E-BDA5-49C1CF981DC7}"/>
    <cellStyle name="Percent 25 3 6" xfId="7102" xr:uid="{A95FDE70-7EC6-4C4F-9E2D-DA70EAA4B711}"/>
    <cellStyle name="Percent 25 3 7" xfId="7103" xr:uid="{6E503BAC-FCD8-4820-B3A8-6948C6334B82}"/>
    <cellStyle name="Percent 25 4" xfId="7104" xr:uid="{363DCEAF-F12F-402B-A83F-3075B39364E4}"/>
    <cellStyle name="Percent 25 4 2" xfId="7105" xr:uid="{5CD1A328-2B10-49EE-BF30-F9BB8AA37F64}"/>
    <cellStyle name="Percent 25 4 3" xfId="7106" xr:uid="{9B8B82C4-F40F-4764-B5AD-B08D25A8F5E5}"/>
    <cellStyle name="Percent 25 4 4" xfId="7107" xr:uid="{F375A58E-3ECE-490A-8131-4A13E1997001}"/>
    <cellStyle name="Percent 25 4 5" xfId="7108" xr:uid="{9A7E1E44-EA0A-4641-AEDC-20E8F5695073}"/>
    <cellStyle name="Percent 25 4 6" xfId="7109" xr:uid="{3101ED3D-F92C-478A-B99F-CF44DE2C4ADA}"/>
    <cellStyle name="Percent 25 4 7" xfId="7110" xr:uid="{033D13EE-E549-4E3F-89A4-CAE4C2D0B769}"/>
    <cellStyle name="Percent 25 5" xfId="7111" xr:uid="{DD72DC5C-EAC9-4F25-9972-44F503312AA3}"/>
    <cellStyle name="Percent 25 5 2" xfId="7112" xr:uid="{E3702E34-725B-46EB-B1BF-7F91F2934DA6}"/>
    <cellStyle name="Percent 25 5 3" xfId="7113" xr:uid="{F01BFD55-B5C0-4ED3-85FD-E8DE471A3379}"/>
    <cellStyle name="Percent 25 5 4" xfId="7114" xr:uid="{4EEDFFA5-1E85-4FCB-834F-7F5DA749F372}"/>
    <cellStyle name="Percent 25 5 5" xfId="7115" xr:uid="{F06EBA39-8F2B-4C51-B52E-45833FE7561A}"/>
    <cellStyle name="Percent 25 5 6" xfId="7116" xr:uid="{D545A380-1F38-497B-B276-EFA747F00AC1}"/>
    <cellStyle name="Percent 25 5 7" xfId="7117" xr:uid="{2C93A5FE-3786-4B0D-88C9-0EDEC2697C8E}"/>
    <cellStyle name="Percent 25 6" xfId="7118" xr:uid="{3CE35CAC-A5A4-49A3-9CD2-326FFCBFD3D8}"/>
    <cellStyle name="Percent 25 6 2" xfId="7119" xr:uid="{67966FA3-A98E-4414-86D9-9C9B5E7625B4}"/>
    <cellStyle name="Percent 25 6 3" xfId="7120" xr:uid="{1EA8C691-D420-4E41-AC00-7FFD46BC0ADC}"/>
    <cellStyle name="Percent 25 6 4" xfId="7121" xr:uid="{3C9F1A13-C88D-434C-8554-87021F78A3F4}"/>
    <cellStyle name="Percent 25 6 5" xfId="7122" xr:uid="{1A863CAA-3540-4D82-9361-7D0799478CFC}"/>
    <cellStyle name="Percent 25 6 6" xfId="7123" xr:uid="{7602BBBE-C952-4110-B546-CDBA29C2EBD4}"/>
    <cellStyle name="Percent 25 6 7" xfId="7124" xr:uid="{6C315C55-BA2D-4F41-8F85-FD1E083740DE}"/>
    <cellStyle name="Percent 25 7" xfId="7125" xr:uid="{A578FD4D-9B99-4F70-9229-5B8B2659BB3A}"/>
    <cellStyle name="Percent 25 7 2" xfId="7126" xr:uid="{DC8DC787-C045-460D-A3D0-C1F7056E3561}"/>
    <cellStyle name="Percent 25 7 2 2" xfId="7127" xr:uid="{66725B91-6D80-42F8-81A0-A2984ACD96AB}"/>
    <cellStyle name="Percent 25 7 2 3" xfId="7128" xr:uid="{AE92CFBE-D3B6-410A-99A0-00829F2CA5E7}"/>
    <cellStyle name="Percent 25 7 2 4" xfId="7129" xr:uid="{E226D509-84D8-4F33-ABDF-11FDAA2762C6}"/>
    <cellStyle name="Percent 25 7 2 5" xfId="7130" xr:uid="{D99E330F-DE8A-4C10-90F4-4C82E50C3697}"/>
    <cellStyle name="Percent 25 7 2 6" xfId="7131" xr:uid="{5043FAB7-992B-4338-9718-14A2C10D71DC}"/>
    <cellStyle name="Percent 25 7 2 7" xfId="7132" xr:uid="{1107BF8E-D946-43A1-8C61-8DEE2577A120}"/>
    <cellStyle name="Percent 25 7 3" xfId="7133" xr:uid="{C02E832F-1A32-4B3B-B321-3FBDD9CA3325}"/>
    <cellStyle name="Percent 25 7 3 2" xfId="7134" xr:uid="{09B199E3-19B6-42DC-B170-4F243C84B6FD}"/>
    <cellStyle name="Percent 25 7 3 3" xfId="7135" xr:uid="{6EAC72C1-37C8-48C7-8FCA-11B2DABFAAB0}"/>
    <cellStyle name="Percent 25 7 3 4" xfId="7136" xr:uid="{11251EBB-CF4B-4796-8E0F-10C0B8234368}"/>
    <cellStyle name="Percent 25 7 3 5" xfId="7137" xr:uid="{E86110E1-03E1-4774-8444-B6D6B57DF0CE}"/>
    <cellStyle name="Percent 25 7 3 6" xfId="7138" xr:uid="{02639DA3-734C-4925-B659-EA9A3BAF8C8B}"/>
    <cellStyle name="Percent 25 7 3 7" xfId="7139" xr:uid="{A1061BF9-3012-4553-99FF-879506A55150}"/>
    <cellStyle name="Percent 25 7 4" xfId="7140" xr:uid="{AF419F18-2239-4313-9F28-2236087297FD}"/>
    <cellStyle name="Percent 25 7 5" xfId="7141" xr:uid="{7568DD81-4AED-4810-ACB7-57BEA56DDFCF}"/>
    <cellStyle name="Percent 25 7 6" xfId="7142" xr:uid="{8701F2D4-BEC1-408A-B5F4-32C24BC32BEE}"/>
    <cellStyle name="Percent 25 7 7" xfId="7143" xr:uid="{8E395BF9-C930-45DF-B3D4-3B27A3E8AF7F}"/>
    <cellStyle name="Percent 25 7 8" xfId="7144" xr:uid="{EA115C8E-8AF8-4EC7-81EC-4CB4EBCA8D1D}"/>
    <cellStyle name="Percent 25 7 9" xfId="7145" xr:uid="{E4CA8ED2-5472-4603-A5DD-A5CD5F6C3992}"/>
    <cellStyle name="Percent 25 8" xfId="7146" xr:uid="{EDB174D8-FB41-47F5-9E33-EDAC845C4325}"/>
    <cellStyle name="Percent 25 9" xfId="7147" xr:uid="{DC707C4A-3E27-43BD-B74C-D384B173BFA3}"/>
    <cellStyle name="Percent 26" xfId="7148" xr:uid="{137D2BC7-952B-4CE1-B797-09EF1FDC7538}"/>
    <cellStyle name="Percent 26 10" xfId="7149" xr:uid="{CA18ACF7-120D-4375-80E5-58D69FB234AF}"/>
    <cellStyle name="Percent 26 11" xfId="7150" xr:uid="{BABB2981-34E1-4893-B523-03DF17DEA7F0}"/>
    <cellStyle name="Percent 26 12" xfId="7151" xr:uid="{2243D8DF-5965-46DF-A817-A90584125674}"/>
    <cellStyle name="Percent 26 13" xfId="7152" xr:uid="{9E55BB06-5C8D-4182-9712-7A20E61C825F}"/>
    <cellStyle name="Percent 26 2" xfId="7153" xr:uid="{5B2119AE-CFD7-4562-A25D-214A3071B035}"/>
    <cellStyle name="Percent 26 2 2" xfId="7154" xr:uid="{57480C83-6D13-403C-B39D-5EDE04CE36F4}"/>
    <cellStyle name="Percent 26 2 3" xfId="7155" xr:uid="{C146A039-69C8-4D0E-8AE3-9481F30C93A8}"/>
    <cellStyle name="Percent 26 2 4" xfId="7156" xr:uid="{10D1DD56-6D55-43E0-B675-BBE54946A963}"/>
    <cellStyle name="Percent 26 2 5" xfId="7157" xr:uid="{C7B994F2-34B1-4357-BDBD-68352CEE04D8}"/>
    <cellStyle name="Percent 26 2 6" xfId="7158" xr:uid="{2E3A252F-E395-4C71-B271-35646DA63AA1}"/>
    <cellStyle name="Percent 26 2 7" xfId="7159" xr:uid="{FC02138A-7F88-481C-9632-F5AA91FDCDE8}"/>
    <cellStyle name="Percent 26 3" xfId="7160" xr:uid="{DDFC4039-2079-4C99-BACF-BE49A927C889}"/>
    <cellStyle name="Percent 26 3 2" xfId="7161" xr:uid="{5A71EE65-1879-4DED-A2C6-FC2219265BB8}"/>
    <cellStyle name="Percent 26 3 3" xfId="7162" xr:uid="{0FA3A149-924B-483C-AC1A-DF4996977022}"/>
    <cellStyle name="Percent 26 3 4" xfId="7163" xr:uid="{12108C05-A6AB-4FF2-ACF7-851C2092E591}"/>
    <cellStyle name="Percent 26 3 5" xfId="7164" xr:uid="{A5ADC6D3-1354-4D15-8148-D2148DF6DB5B}"/>
    <cellStyle name="Percent 26 3 6" xfId="7165" xr:uid="{C068EB60-4C08-4C93-8628-CE4B3ADED259}"/>
    <cellStyle name="Percent 26 3 7" xfId="7166" xr:uid="{EFE06174-CFCA-4C9C-AAEE-ADAA1B47D037}"/>
    <cellStyle name="Percent 26 3 8" xfId="7167" xr:uid="{234023D8-13FC-408D-B888-AD2665A68303}"/>
    <cellStyle name="Percent 26 4" xfId="7168" xr:uid="{F2BC2F07-4839-4DE6-ABBC-80CD2E8B7725}"/>
    <cellStyle name="Percent 26 4 2" xfId="7169" xr:uid="{5E9B1368-6C6E-4310-B2E2-F03074E11DEE}"/>
    <cellStyle name="Percent 26 4 3" xfId="7170" xr:uid="{95E08222-9F31-4F94-B85D-61FD36ECA3BB}"/>
    <cellStyle name="Percent 26 4 4" xfId="7171" xr:uid="{B4050C09-CC3B-42B5-A592-D778569347B4}"/>
    <cellStyle name="Percent 26 4 5" xfId="7172" xr:uid="{CB99EF86-DC07-441E-904E-9B339866EBF2}"/>
    <cellStyle name="Percent 26 4 6" xfId="7173" xr:uid="{CEBED3A3-5D50-4893-B630-21A6D9AFCC66}"/>
    <cellStyle name="Percent 26 4 7" xfId="7174" xr:uid="{6C73E13E-61E6-48C1-B85D-35A81AB586F4}"/>
    <cellStyle name="Percent 26 4 8" xfId="7175" xr:uid="{F0D149AD-A2C9-429A-92EF-FEB45CFC0A77}"/>
    <cellStyle name="Percent 26 5" xfId="7176" xr:uid="{EEE4372A-B7E5-46B2-927D-7568F388ED9E}"/>
    <cellStyle name="Percent 26 5 2" xfId="7177" xr:uid="{14F1A05A-DD24-4D90-8434-6204D013F4F5}"/>
    <cellStyle name="Percent 26 5 3" xfId="7178" xr:uid="{2A59DDD2-A40E-473A-B282-828E162A50CC}"/>
    <cellStyle name="Percent 26 5 4" xfId="7179" xr:uid="{2AB7403E-9DE3-4C49-ACFA-92E0407EE780}"/>
    <cellStyle name="Percent 26 5 5" xfId="7180" xr:uid="{2A033C42-1A9C-4BC2-9D44-0376AB8287CA}"/>
    <cellStyle name="Percent 26 5 6" xfId="7181" xr:uid="{8C515DEC-75B7-4593-9F31-9FA786519E10}"/>
    <cellStyle name="Percent 26 5 7" xfId="7182" xr:uid="{B5D80C34-8ADA-486D-8AED-3137C5CF99CE}"/>
    <cellStyle name="Percent 26 5 8" xfId="7183" xr:uid="{E0E2BADB-97BA-425C-8E75-2DDCDBFE0B71}"/>
    <cellStyle name="Percent 26 6" xfId="7184" xr:uid="{1C12C3A0-70B6-4117-B2E8-6F5E1F3FC3C3}"/>
    <cellStyle name="Percent 26 6 2" xfId="7185" xr:uid="{2F7202E1-BAD5-46D0-887D-402DD5899C43}"/>
    <cellStyle name="Percent 26 6 3" xfId="7186" xr:uid="{6D106057-DFD0-49BD-9748-B0878F9E42A9}"/>
    <cellStyle name="Percent 26 6 4" xfId="7187" xr:uid="{B1E9987D-DD65-49C9-910D-247E91D47707}"/>
    <cellStyle name="Percent 26 6 5" xfId="7188" xr:uid="{A2417144-D2E3-44A4-91E3-75538601C9C8}"/>
    <cellStyle name="Percent 26 6 6" xfId="7189" xr:uid="{5916B11D-8787-47CA-A0F2-6A42D5652EDB}"/>
    <cellStyle name="Percent 26 6 7" xfId="7190" xr:uid="{EE5B7259-23AD-499B-AFBB-38539E720271}"/>
    <cellStyle name="Percent 26 6 8" xfId="7191" xr:uid="{3BC7A663-7348-4FB2-84E6-BDB11F7B19AB}"/>
    <cellStyle name="Percent 26 7" xfId="7192" xr:uid="{819DCF3C-30F6-47AA-84AE-74EFD9080731}"/>
    <cellStyle name="Percent 26 7 10" xfId="7193" xr:uid="{DDA1CC08-6BB3-4F55-B93B-10ABF5F79117}"/>
    <cellStyle name="Percent 26 7 2" xfId="7194" xr:uid="{3200C46F-AC46-411E-B014-C738A7A50723}"/>
    <cellStyle name="Percent 26 7 2 2" xfId="7195" xr:uid="{1A4CB715-350D-41B4-BC34-72F4453A9509}"/>
    <cellStyle name="Percent 26 7 2 3" xfId="7196" xr:uid="{42F18423-6C77-4D72-A313-6BB7078B7AC1}"/>
    <cellStyle name="Percent 26 7 2 4" xfId="7197" xr:uid="{C131E43A-C683-4AC8-99C1-EB9BB97BA736}"/>
    <cellStyle name="Percent 26 7 2 5" xfId="7198" xr:uid="{A86AE40B-82A8-4CC3-9F19-5B48102803A2}"/>
    <cellStyle name="Percent 26 7 2 6" xfId="7199" xr:uid="{A3CCFEF0-7964-46AC-9441-B0F0E7BC20AA}"/>
    <cellStyle name="Percent 26 7 2 7" xfId="7200" xr:uid="{325EFCB3-EEDF-468C-9B63-F89D3E0BC0EA}"/>
    <cellStyle name="Percent 26 7 2 8" xfId="7201" xr:uid="{6520871C-658D-41DD-BE46-3D5893757A98}"/>
    <cellStyle name="Percent 26 7 3" xfId="7202" xr:uid="{D200D8A3-A8FC-4540-8A5E-C3DBFEA6BBB1}"/>
    <cellStyle name="Percent 26 7 3 2" xfId="7203" xr:uid="{09E14D92-5328-4345-B60C-BBA5C6AA28CA}"/>
    <cellStyle name="Percent 26 7 3 3" xfId="7204" xr:uid="{938035B5-B816-45A5-826C-866EC30AE01E}"/>
    <cellStyle name="Percent 26 7 3 4" xfId="7205" xr:uid="{ADF46488-72C7-4F05-AE35-C0E008BA7F34}"/>
    <cellStyle name="Percent 26 7 3 5" xfId="7206" xr:uid="{5CD84B11-172D-4368-BA85-C64EC3B56083}"/>
    <cellStyle name="Percent 26 7 3 6" xfId="7207" xr:uid="{48D2E029-52DC-4BB0-996A-2FB86119AE24}"/>
    <cellStyle name="Percent 26 7 3 7" xfId="7208" xr:uid="{B1719B9E-C195-40A3-8764-6745F623304D}"/>
    <cellStyle name="Percent 26 7 3 8" xfId="7209" xr:uid="{AD27DCE9-C924-4163-9614-32687ACA67A9}"/>
    <cellStyle name="Percent 26 7 4" xfId="7210" xr:uid="{D068CED7-8F2C-4CF6-AB3E-439B0508E3C7}"/>
    <cellStyle name="Percent 26 7 5" xfId="7211" xr:uid="{78F5B694-1CB4-440D-A467-06E13216ACCE}"/>
    <cellStyle name="Percent 26 7 6" xfId="7212" xr:uid="{FBCDB419-C7AB-42FA-8CB9-09663AD2DDDF}"/>
    <cellStyle name="Percent 26 7 7" xfId="7213" xr:uid="{EC14DF2E-20EC-4DEC-AFE3-7CCCE05D4DC5}"/>
    <cellStyle name="Percent 26 7 8" xfId="7214" xr:uid="{28FD321E-50EC-4D19-AC2F-F8232A5666BC}"/>
    <cellStyle name="Percent 26 7 9" xfId="7215" xr:uid="{37858EC6-7CA3-4618-9CAB-E15C1A32BE28}"/>
    <cellStyle name="Percent 26 8" xfId="7216" xr:uid="{4DA3EA8F-5509-4051-B2F6-A8A2DA9E012F}"/>
    <cellStyle name="Percent 26 9" xfId="7217" xr:uid="{14A76C9A-7402-43A7-B4D2-D6B7043D9021}"/>
    <cellStyle name="Percent 27" xfId="7218" xr:uid="{75D0075E-12A6-4B6C-B4A9-A423FFD9A163}"/>
    <cellStyle name="Percent 27 2" xfId="7219" xr:uid="{67134809-BD12-4331-9D15-AABB5A0D1A1E}"/>
    <cellStyle name="Percent 27 3" xfId="7220" xr:uid="{458D63CD-0EDD-4836-8825-FBA16C3AC5E1}"/>
    <cellStyle name="Percent 27 4" xfId="7221" xr:uid="{6F8756E2-96A5-4BEA-9877-E651239C5F74}"/>
    <cellStyle name="Percent 27 5" xfId="7222" xr:uid="{DCEE8239-4ABC-4A4C-A8A6-6CC44627C12C}"/>
    <cellStyle name="Percent 27 6" xfId="7223" xr:uid="{B2C09153-5E8A-479B-AAEA-9E0A8E4B7003}"/>
    <cellStyle name="Percent 27 7" xfId="7224" xr:uid="{40CE5FC6-06B2-4C20-B0B4-F3315269DF98}"/>
    <cellStyle name="Percent 27 8" xfId="7225" xr:uid="{27EB7F62-00D6-460B-936B-CEAFF2901549}"/>
    <cellStyle name="Percent 28" xfId="7226" xr:uid="{8D699F2A-72BF-4133-BB47-0BBD8D52DE05}"/>
    <cellStyle name="Percent 29" xfId="7227" xr:uid="{EC4F2442-93D4-42A3-B4E5-43B5B8D5B0C1}"/>
    <cellStyle name="Percent 3" xfId="1558" xr:uid="{6A19A280-71FD-4A13-B76B-684043255FF8}"/>
    <cellStyle name="Percent 3 10" xfId="7229" xr:uid="{FF8A290C-D0C6-4EB8-BD07-471D2384037E}"/>
    <cellStyle name="Percent 3 10 10" xfId="7230" xr:uid="{7BA1E7C9-3694-4A06-9C1E-CBC173774C79}"/>
    <cellStyle name="Percent 3 10 10 2" xfId="7231" xr:uid="{4BB6A591-C9A5-49E1-9EEB-782B7D1D88DF}"/>
    <cellStyle name="Percent 3 10 10 3" xfId="7232" xr:uid="{D96501CB-727D-4E95-8DC7-DF797BF892E0}"/>
    <cellStyle name="Percent 3 10 10 4" xfId="7233" xr:uid="{94F92FAD-F69A-444D-9F25-8A2938993945}"/>
    <cellStyle name="Percent 3 10 10 5" xfId="7234" xr:uid="{29101FED-9956-4A81-B4D9-8C9B932B9A3C}"/>
    <cellStyle name="Percent 3 10 10 6" xfId="7235" xr:uid="{7539B28C-5A15-42DF-8A44-E9F96F69643E}"/>
    <cellStyle name="Percent 3 10 10 7" xfId="7236" xr:uid="{D680D735-513A-4BE0-A1A9-FB8D22554575}"/>
    <cellStyle name="Percent 3 10 10 8" xfId="7237" xr:uid="{274B8686-4376-48C3-81D7-5DEEBB3DC6DE}"/>
    <cellStyle name="Percent 3 10 11" xfId="7238" xr:uid="{C242B64E-937C-42EB-99D7-018EDD6D1715}"/>
    <cellStyle name="Percent 3 10 11 2" xfId="7239" xr:uid="{30FFEB31-90F0-471A-BB75-4DC306508199}"/>
    <cellStyle name="Percent 3 10 11 2 2" xfId="7240" xr:uid="{B26BF5F1-9DD5-4901-A57B-FE72937E00D9}"/>
    <cellStyle name="Percent 3 10 11 3" xfId="7241" xr:uid="{A21C9480-F48D-4DCA-AFD8-1BA38F66D059}"/>
    <cellStyle name="Percent 3 10 11 4" xfId="7242" xr:uid="{BA8E5B40-35AC-4AF2-A714-2038ABE1882C}"/>
    <cellStyle name="Percent 3 10 11 5" xfId="7243" xr:uid="{44463816-52E1-434F-8273-8823EB2C0D37}"/>
    <cellStyle name="Percent 3 10 11 6" xfId="7244" xr:uid="{3962B557-FBA4-4E26-8378-C1B7D3158276}"/>
    <cellStyle name="Percent 3 10 11 7" xfId="7245" xr:uid="{A3CDF2DB-D70D-4727-BFD8-657E0069B454}"/>
    <cellStyle name="Percent 3 10 11 8" xfId="7246" xr:uid="{D4B19C9D-3A57-47A0-9CC7-23064A80FB63}"/>
    <cellStyle name="Percent 3 10 12" xfId="7247" xr:uid="{64CC1BD5-47E9-4434-848B-4AD6FC34BF6D}"/>
    <cellStyle name="Percent 3 10 12 2" xfId="7248" xr:uid="{9CE80D4D-401E-4734-A42D-CA3AB7FAFE99}"/>
    <cellStyle name="Percent 3 10 12 2 2" xfId="7249" xr:uid="{E3761E76-3ACC-44D1-992D-688F67DBA8C3}"/>
    <cellStyle name="Percent 3 10 12 3" xfId="7250" xr:uid="{49ADE586-BE57-40C8-8A01-F48D6B32CBAE}"/>
    <cellStyle name="Percent 3 10 12 4" xfId="7251" xr:uid="{21C8C975-532A-46BF-AEC7-8B2268E173B6}"/>
    <cellStyle name="Percent 3 10 12 5" xfId="7252" xr:uid="{C51E0BB1-9F7A-49AC-B4DE-7F73BA4E0831}"/>
    <cellStyle name="Percent 3 10 12 6" xfId="7253" xr:uid="{1132FC58-20F6-4174-B670-FA18EF4EED5A}"/>
    <cellStyle name="Percent 3 10 12 7" xfId="7254" xr:uid="{CAA8DE40-1EF3-47C1-9B21-8641F0FA9467}"/>
    <cellStyle name="Percent 3 10 12 8" xfId="7255" xr:uid="{81735C49-B5CC-41D1-A3D0-6F659ADDD2F6}"/>
    <cellStyle name="Percent 3 10 13" xfId="7256" xr:uid="{285D9CF6-74E6-4268-983C-2370274A30BC}"/>
    <cellStyle name="Percent 3 10 13 2" xfId="7257" xr:uid="{B871694F-E0DE-4F44-B968-F726E3138B60}"/>
    <cellStyle name="Percent 3 10 13 2 2" xfId="7258" xr:uid="{A5D969B8-217C-4FD2-A318-8B59B689DE23}"/>
    <cellStyle name="Percent 3 10 13 3" xfId="7259" xr:uid="{0D6BD9FA-28F5-4421-9DE5-D3C10B773822}"/>
    <cellStyle name="Percent 3 10 13 3 2" xfId="7260" xr:uid="{4D965842-C9F8-415A-B790-99EDFAC13D01}"/>
    <cellStyle name="Percent 3 10 13 4" xfId="7261" xr:uid="{10D22C60-77BF-42FD-A589-DECE1B0B2763}"/>
    <cellStyle name="Percent 3 10 13 5" xfId="7262" xr:uid="{A4DCBC8F-B181-4705-A949-DE4D6AD90F57}"/>
    <cellStyle name="Percent 3 10 13 6" xfId="7263" xr:uid="{596A4523-CFAA-4BAF-90C0-26CC8F012242}"/>
    <cellStyle name="Percent 3 10 13 7" xfId="7264" xr:uid="{7A5A1636-3BD9-42D9-8CBF-50002A6ED9D0}"/>
    <cellStyle name="Percent 3 10 13 8" xfId="7265" xr:uid="{6E450B17-500E-44BB-8328-D47A344CC14F}"/>
    <cellStyle name="Percent 3 10 14" xfId="7266" xr:uid="{71EFA02D-ADE8-4725-9D54-6743C115E086}"/>
    <cellStyle name="Percent 3 10 14 2" xfId="7267" xr:uid="{5E1B3D7C-9CDB-41A3-857D-459336E6AB70}"/>
    <cellStyle name="Percent 3 10 14 2 2" xfId="7268" xr:uid="{FBA1ED9F-89CD-4A43-9C8F-BCFB902E09AC}"/>
    <cellStyle name="Percent 3 10 14 3" xfId="7269" xr:uid="{B2F82213-D690-4ECA-8F26-5F6EEB30E695}"/>
    <cellStyle name="Percent 3 10 14 3 2" xfId="7270" xr:uid="{8184F7F6-64E5-4F7C-8317-ABD9B4627A8C}"/>
    <cellStyle name="Percent 3 10 14 4" xfId="7271" xr:uid="{7B10E08D-F259-449E-A1B3-0C144ED4C8F8}"/>
    <cellStyle name="Percent 3 10 14 5" xfId="7272" xr:uid="{2719D88C-953D-46E9-8307-27B3DCBAC948}"/>
    <cellStyle name="Percent 3 10 14 6" xfId="7273" xr:uid="{C4C4C8A2-03FA-46FD-B121-B32E149E0653}"/>
    <cellStyle name="Percent 3 10 14 7" xfId="7274" xr:uid="{5E4FA006-23F4-45E7-9665-D3FCE97975E5}"/>
    <cellStyle name="Percent 3 10 14 8" xfId="7275" xr:uid="{0B0D171E-3D30-42D5-9785-D9061B77C68D}"/>
    <cellStyle name="Percent 3 10 15" xfId="7276" xr:uid="{0BAA31F3-361E-4253-B8A0-C83FBA628636}"/>
    <cellStyle name="Percent 3 10 15 2" xfId="7277" xr:uid="{A34B5FB8-57B9-468C-8CD8-4A86E77C976C}"/>
    <cellStyle name="Percent 3 10 15 2 2" xfId="7278" xr:uid="{45B8E467-C46A-42EC-83F3-FD519DBDDA2E}"/>
    <cellStyle name="Percent 3 10 15 3" xfId="7279" xr:uid="{288C26EA-B058-494C-88F0-3E3CE9DA7776}"/>
    <cellStyle name="Percent 3 10 15 3 2" xfId="7280" xr:uid="{7394837D-D0AE-4D56-90F4-D5DDD7840627}"/>
    <cellStyle name="Percent 3 10 15 4" xfId="7281" xr:uid="{A5BF447D-6E2B-4FE6-A6E4-67431ADBE369}"/>
    <cellStyle name="Percent 3 10 15 5" xfId="7282" xr:uid="{0848B856-92BA-46B7-8AA1-E36F7B806778}"/>
    <cellStyle name="Percent 3 10 15 6" xfId="7283" xr:uid="{4A0225C1-F463-41F5-B55F-511B02DF0D88}"/>
    <cellStyle name="Percent 3 10 15 7" xfId="7284" xr:uid="{80787841-1691-4969-9626-CE89059833B2}"/>
    <cellStyle name="Percent 3 10 15 8" xfId="7285" xr:uid="{2D248947-3941-4CA1-B018-9DB078939ED2}"/>
    <cellStyle name="Percent 3 10 16" xfId="7286" xr:uid="{6769E1A1-D030-4E57-92AE-10D736D656C4}"/>
    <cellStyle name="Percent 3 10 17" xfId="7287" xr:uid="{E99BA6F0-3BCE-4477-BCF9-88CC0E5CB69B}"/>
    <cellStyle name="Percent 3 10 18" xfId="7288" xr:uid="{4C167B0F-7EF3-4AB5-B6BD-FC20E8D41233}"/>
    <cellStyle name="Percent 3 10 19" xfId="7289" xr:uid="{BCFE20F1-DF8B-4483-98EE-5D6E1ACEFEF8}"/>
    <cellStyle name="Percent 3 10 2" xfId="7290" xr:uid="{C945854F-3D78-4544-AB08-CFA389549E8D}"/>
    <cellStyle name="Percent 3 10 2 2" xfId="7291" xr:uid="{8D07CCB6-6F77-462F-A660-E73B22A16E4C}"/>
    <cellStyle name="Percent 3 10 2 2 2" xfId="7292" xr:uid="{CFC8F36C-0753-490D-9632-860FDD94DDA7}"/>
    <cellStyle name="Percent 3 10 2 3" xfId="7293" xr:uid="{94972D28-A92C-4B1F-99AC-B2A0762CF1D3}"/>
    <cellStyle name="Percent 3 10 2 3 2" xfId="7294" xr:uid="{37E9F1B0-6BE3-481F-BB26-22A4D7BD1CD3}"/>
    <cellStyle name="Percent 3 10 2 4" xfId="7295" xr:uid="{D3BAE453-D479-4E5A-B04E-6BED3D2BFDBD}"/>
    <cellStyle name="Percent 3 10 2 5" xfId="7296" xr:uid="{3AEBCAAE-FB58-4B8C-AA69-C58FB1527350}"/>
    <cellStyle name="Percent 3 10 2 6" xfId="7297" xr:uid="{146882F3-4D88-4A01-8BE4-3030E2470D7F}"/>
    <cellStyle name="Percent 3 10 2 7" xfId="7298" xr:uid="{5B5B8A78-DF6F-4742-9E8E-58CCBB438906}"/>
    <cellStyle name="Percent 3 10 2 8" xfId="7299" xr:uid="{9C524BFE-7A6B-474F-9146-7B7B800552DD}"/>
    <cellStyle name="Percent 3 10 20" xfId="7300" xr:uid="{34BCA6E6-1603-4547-870F-C5FE88E97537}"/>
    <cellStyle name="Percent 3 10 21" xfId="7301" xr:uid="{BF25CDDE-40C4-4994-AD8F-8AA46D86CE59}"/>
    <cellStyle name="Percent 3 10 22" xfId="7302" xr:uid="{CC9FF1D2-D677-40ED-8B62-91BE58630642}"/>
    <cellStyle name="Percent 3 10 3" xfId="7303" xr:uid="{50F04759-2C6F-4EC6-A5FD-A5547E9612AA}"/>
    <cellStyle name="Percent 3 10 3 2" xfId="7304" xr:uid="{814F91C0-1FD5-4122-B391-AAFEB89AD192}"/>
    <cellStyle name="Percent 3 10 3 2 2" xfId="7305" xr:uid="{AEAC1F9E-2A11-4702-ACBB-69C2A056BA0E}"/>
    <cellStyle name="Percent 3 10 3 3" xfId="7306" xr:uid="{6229B4B8-8A0F-41FA-BEF7-DD1CEA0E1D0A}"/>
    <cellStyle name="Percent 3 10 3 3 2" xfId="7307" xr:uid="{31870FFE-18A1-479B-BBE1-C788FF1A84C3}"/>
    <cellStyle name="Percent 3 10 3 4" xfId="7308" xr:uid="{2835134B-4FE3-4FF0-AAF9-C6779BD592D2}"/>
    <cellStyle name="Percent 3 10 3 5" xfId="7309" xr:uid="{81893DDF-1E60-40F6-AF6E-9145731F8751}"/>
    <cellStyle name="Percent 3 10 3 6" xfId="7310" xr:uid="{CC399894-5DE3-4DC6-B1F1-FD8030306948}"/>
    <cellStyle name="Percent 3 10 3 7" xfId="7311" xr:uid="{89FE1585-5F4A-4ED6-8455-232D737ED6F8}"/>
    <cellStyle name="Percent 3 10 3 8" xfId="7312" xr:uid="{CCBA46B1-0525-4854-BBC3-063495BAAE21}"/>
    <cellStyle name="Percent 3 10 4" xfId="7313" xr:uid="{8F86BB53-F734-49A1-8A21-380A599BA1E0}"/>
    <cellStyle name="Percent 3 10 4 2" xfId="7314" xr:uid="{D0FC4C9D-D5BA-4979-B20C-620502DC5DE2}"/>
    <cellStyle name="Percent 3 10 4 2 2" xfId="7315" xr:uid="{4FDF0F05-28FF-4CC0-8669-DB9B696EBFFC}"/>
    <cellStyle name="Percent 3 10 4 3" xfId="7316" xr:uid="{5E670170-222A-4DF8-9BAF-3247C19022E9}"/>
    <cellStyle name="Percent 3 10 4 3 2" xfId="7317" xr:uid="{73F355A4-B443-4407-A612-ECE403DF262E}"/>
    <cellStyle name="Percent 3 10 4 4" xfId="7318" xr:uid="{1A26B451-BFAC-4DAB-8EA2-3699868128D2}"/>
    <cellStyle name="Percent 3 10 4 5" xfId="7319" xr:uid="{FE7BA369-17AD-4A7F-ADAF-25F3C74F00D1}"/>
    <cellStyle name="Percent 3 10 4 6" xfId="7320" xr:uid="{19271CE6-1F4A-4CBD-9DEC-0B0E5553C537}"/>
    <cellStyle name="Percent 3 10 4 7" xfId="7321" xr:uid="{BBF3276D-8B42-412D-844F-5959AB89DC8F}"/>
    <cellStyle name="Percent 3 10 4 8" xfId="7322" xr:uid="{C3315F1B-32F2-461F-B643-169C99C104AA}"/>
    <cellStyle name="Percent 3 10 5" xfId="7323" xr:uid="{22CDA263-1640-4BF7-B3B7-7DEA343E8368}"/>
    <cellStyle name="Percent 3 10 5 2" xfId="7324" xr:uid="{F742E7D3-BA64-45FA-B800-B68A09013AEB}"/>
    <cellStyle name="Percent 3 10 5 2 2" xfId="7325" xr:uid="{1E6EA19A-10B1-4956-B690-7F826776F353}"/>
    <cellStyle name="Percent 3 10 5 3" xfId="7326" xr:uid="{37CA5118-E5B1-40A8-BC44-227AE43212FA}"/>
    <cellStyle name="Percent 3 10 5 3 2" xfId="7327" xr:uid="{23089996-788C-41DF-AE47-130749DE7E74}"/>
    <cellStyle name="Percent 3 10 5 4" xfId="7328" xr:uid="{A53AFED9-04E2-42EC-97AC-2FB5287C6106}"/>
    <cellStyle name="Percent 3 10 5 5" xfId="7329" xr:uid="{A75E20B1-B73B-4A4D-B3E1-304639B21ABA}"/>
    <cellStyle name="Percent 3 10 5 6" xfId="7330" xr:uid="{2E59C194-D997-40EF-9E01-E7BD1CF7BB25}"/>
    <cellStyle name="Percent 3 10 5 7" xfId="7331" xr:uid="{B55A9CA9-9E17-4857-83E3-1996CECAE358}"/>
    <cellStyle name="Percent 3 10 5 8" xfId="7332" xr:uid="{8B4055B8-5F23-40C4-8F7A-6722804BB069}"/>
    <cellStyle name="Percent 3 10 6" xfId="7333" xr:uid="{C4BCD0AA-40B6-428D-B8E9-74803CC3DD8E}"/>
    <cellStyle name="Percent 3 10 6 2" xfId="7334" xr:uid="{A642D5A1-0FCF-406B-8DF7-5FF6D510D4A6}"/>
    <cellStyle name="Percent 3 10 6 2 2" xfId="7335" xr:uid="{E96CD910-381B-4D49-B0C2-D88A356A2358}"/>
    <cellStyle name="Percent 3 10 6 3" xfId="7336" xr:uid="{9C3CB9F5-8018-4C95-9394-396C90658278}"/>
    <cellStyle name="Percent 3 10 6 3 2" xfId="7337" xr:uid="{80D9D59A-A7EC-4C9E-BD83-3F2C09C8BC0C}"/>
    <cellStyle name="Percent 3 10 6 4" xfId="7338" xr:uid="{4FB77DAA-4C6E-42E8-9EA7-9673A14A2E30}"/>
    <cellStyle name="Percent 3 10 6 5" xfId="7339" xr:uid="{585B2BB6-33F0-47CA-AD0C-C46AEEC5381B}"/>
    <cellStyle name="Percent 3 10 6 6" xfId="7340" xr:uid="{91AF2540-CF95-4BCD-847F-B58B9C1A2216}"/>
    <cellStyle name="Percent 3 10 6 7" xfId="7341" xr:uid="{5ACF6ECA-1C6C-4C08-A875-EDED5CCF01A3}"/>
    <cellStyle name="Percent 3 10 6 8" xfId="7342" xr:uid="{6DD0D4FA-5F2A-4E6F-BA73-FE83C5F0DECD}"/>
    <cellStyle name="Percent 3 10 7" xfId="7343" xr:uid="{778F1ECC-B991-44F3-90EA-B92E23449CEF}"/>
    <cellStyle name="Percent 3 10 7 2" xfId="7344" xr:uid="{C3D6C05C-15A2-4F48-818E-DE2ED4F70E99}"/>
    <cellStyle name="Percent 3 10 7 2 2" xfId="7345" xr:uid="{F9016429-AB3E-46DC-83F7-C4746992DDB6}"/>
    <cellStyle name="Percent 3 10 7 3" xfId="7346" xr:uid="{EAE786BA-79C6-4535-AE46-27F8663C91FD}"/>
    <cellStyle name="Percent 3 10 7 3 2" xfId="7347" xr:uid="{73C16004-452C-4A4B-B78A-0A52D5A935E0}"/>
    <cellStyle name="Percent 3 10 7 4" xfId="7348" xr:uid="{024A9D62-F881-4C0A-BBED-684B67C800EC}"/>
    <cellStyle name="Percent 3 10 7 5" xfId="7349" xr:uid="{EFAE8F75-6706-45AC-83B5-09AAC2E79E90}"/>
    <cellStyle name="Percent 3 10 7 6" xfId="7350" xr:uid="{472672E5-55F8-4417-A1D3-0F32715ACF96}"/>
    <cellStyle name="Percent 3 10 7 7" xfId="7351" xr:uid="{77B9A592-4492-4894-B7F3-28576BF22D06}"/>
    <cellStyle name="Percent 3 10 7 8" xfId="7352" xr:uid="{FB6E1C4E-0256-40F7-8BBD-F52C6F66C493}"/>
    <cellStyle name="Percent 3 10 8" xfId="7353" xr:uid="{2642783E-4F4B-49F4-BCB5-E9973A3EB13E}"/>
    <cellStyle name="Percent 3 10 8 2" xfId="7354" xr:uid="{BE7ACE0E-79AA-4ED3-8AA4-E1B66ED87AD9}"/>
    <cellStyle name="Percent 3 10 8 2 2" xfId="7355" xr:uid="{BCE52669-FF05-4CD4-87F4-AAECF38D8489}"/>
    <cellStyle name="Percent 3 10 8 3" xfId="7356" xr:uid="{72C1BE60-87D2-4192-816D-7EA8B5829FCE}"/>
    <cellStyle name="Percent 3 10 8 3 2" xfId="7357" xr:uid="{610BAFD1-8CD2-47CB-848E-4FBE7868FE83}"/>
    <cellStyle name="Percent 3 10 8 4" xfId="7358" xr:uid="{6CE47F4A-8612-4C74-8DE6-5FFE888FC247}"/>
    <cellStyle name="Percent 3 10 8 5" xfId="7359" xr:uid="{B7D2C5F6-59AF-442B-93DA-B5EBE1B2B7DE}"/>
    <cellStyle name="Percent 3 10 8 6" xfId="7360" xr:uid="{9DC0F840-7FBD-4669-B3C1-C89A3EBBD86B}"/>
    <cellStyle name="Percent 3 10 8 7" xfId="7361" xr:uid="{58EE9D99-A988-4CC1-BA95-E5F66BEBE580}"/>
    <cellStyle name="Percent 3 10 8 8" xfId="7362" xr:uid="{72CFF4DC-93E2-453C-A7E0-983B841F1C50}"/>
    <cellStyle name="Percent 3 10 9" xfId="7363" xr:uid="{9FC247E1-39B1-4EFA-9145-5CD183359743}"/>
    <cellStyle name="Percent 3 10 9 2" xfId="7364" xr:uid="{D5D33C8D-4A2A-4A3B-B984-13BE1C55121A}"/>
    <cellStyle name="Percent 3 10 9 2 2" xfId="7365" xr:uid="{1A34D2BB-5850-463C-B86A-8E55D5C7BF38}"/>
    <cellStyle name="Percent 3 10 9 3" xfId="7366" xr:uid="{F04E49B8-5B65-442E-AC69-2EBDD8F4C801}"/>
    <cellStyle name="Percent 3 10 9 3 2" xfId="7367" xr:uid="{21436493-AD04-4B60-826E-E7F637E63F5A}"/>
    <cellStyle name="Percent 3 10 9 4" xfId="7368" xr:uid="{7DE8C9F8-86BF-4E68-B8F8-A40E261B83D2}"/>
    <cellStyle name="Percent 3 10 9 5" xfId="7369" xr:uid="{E525BDFD-45A4-46D8-B328-8BE54A87D81C}"/>
    <cellStyle name="Percent 3 10 9 6" xfId="7370" xr:uid="{66F10665-9625-4B11-8DA5-B1650B3F8118}"/>
    <cellStyle name="Percent 3 10 9 7" xfId="7371" xr:uid="{316C59C7-1E73-4B84-B114-E4B506654B20}"/>
    <cellStyle name="Percent 3 10 9 8" xfId="7372" xr:uid="{3D2D3981-DF38-4DB9-BD32-2BE03B31DE70}"/>
    <cellStyle name="Percent 3 11" xfId="7373" xr:uid="{80DF1138-2411-4D83-8BD5-A078F9A48647}"/>
    <cellStyle name="Percent 3 11 2" xfId="7374" xr:uid="{F3213221-1342-4DB5-AD5E-261689E7856F}"/>
    <cellStyle name="Percent 3 11 2 2" xfId="7375" xr:uid="{3634A6BC-5718-4CA9-AD98-A0396A95988C}"/>
    <cellStyle name="Percent 3 11 3" xfId="7376" xr:uid="{C81374C0-32A0-4B0C-9137-B01349C33C5F}"/>
    <cellStyle name="Percent 3 11 3 2" xfId="7377" xr:uid="{9DBD98D9-9C1D-4864-AA94-B96B070AC7F3}"/>
    <cellStyle name="Percent 3 11 4" xfId="7378" xr:uid="{1DAD27C4-3F1C-4919-A844-068235B83285}"/>
    <cellStyle name="Percent 3 11 5" xfId="7379" xr:uid="{5F23585A-7C4C-48BF-91FE-B5EFD5C31DF5}"/>
    <cellStyle name="Percent 3 11 6" xfId="7380" xr:uid="{CBFBD5CD-1249-4797-A499-A28D1C6A083C}"/>
    <cellStyle name="Percent 3 11 7" xfId="7381" xr:uid="{E673E9F2-28E0-4AF5-9F1C-23B583FA8FF8}"/>
    <cellStyle name="Percent 3 11 8" xfId="7382" xr:uid="{B2C8824D-5799-457D-9FD0-18D42FAF9A7E}"/>
    <cellStyle name="Percent 3 12" xfId="7383" xr:uid="{FBEFD9AD-11F5-4A06-9E43-F8CEAD953F8A}"/>
    <cellStyle name="Percent 3 12 2" xfId="7384" xr:uid="{C0819456-457D-460B-B34C-D7DA1E98E28C}"/>
    <cellStyle name="Percent 3 12 2 2" xfId="7385" xr:uid="{2DAD2A82-EECD-46C4-ADBF-8ACBA35F118B}"/>
    <cellStyle name="Percent 3 12 3" xfId="7386" xr:uid="{27119AA6-1367-4804-B1BE-481CE158920F}"/>
    <cellStyle name="Percent 3 12 3 2" xfId="7387" xr:uid="{F1F93601-2DDB-43A1-B229-1084ABEE99C2}"/>
    <cellStyle name="Percent 3 12 4" xfId="7388" xr:uid="{E580568D-8C7A-41B0-B347-09E4C058540B}"/>
    <cellStyle name="Percent 3 12 5" xfId="7389" xr:uid="{3B2575CC-9D72-49A8-921F-1BB1AA707C15}"/>
    <cellStyle name="Percent 3 12 6" xfId="7390" xr:uid="{57355290-451D-4B26-BAEC-8E7CC700A966}"/>
    <cellStyle name="Percent 3 12 7" xfId="7391" xr:uid="{3E8F4E9B-ECC5-4C5C-B57D-1F01070A29FB}"/>
    <cellStyle name="Percent 3 12 8" xfId="7392" xr:uid="{B4248B65-F7EB-4183-B3C0-FB0BD59BDD48}"/>
    <cellStyle name="Percent 3 13" xfId="7393" xr:uid="{0FA3CECE-2BEB-44E5-83DF-B43A67AC2062}"/>
    <cellStyle name="Percent 3 13 2" xfId="7394" xr:uid="{8FCAD3E3-58A0-412A-A58F-DC19ED33131A}"/>
    <cellStyle name="Percent 3 13 2 2" xfId="7395" xr:uid="{8EE00D06-956E-43F6-A3BB-9E402EBB86A9}"/>
    <cellStyle name="Percent 3 13 3" xfId="7396" xr:uid="{FDA53665-901E-4A07-A83E-8982B689CF73}"/>
    <cellStyle name="Percent 3 13 3 2" xfId="7397" xr:uid="{317094A2-9A83-4BFD-A5DC-99A056FE74EB}"/>
    <cellStyle name="Percent 3 13 4" xfId="7398" xr:uid="{105060BC-C31F-4351-A516-ED6214A958BE}"/>
    <cellStyle name="Percent 3 13 5" xfId="7399" xr:uid="{3CFF5951-844A-4315-B296-CB1B4883A597}"/>
    <cellStyle name="Percent 3 13 6" xfId="7400" xr:uid="{4EFCBFCC-FD4E-48A0-BFED-46E7DE726AEA}"/>
    <cellStyle name="Percent 3 13 7" xfId="7401" xr:uid="{7E651CAA-9058-4D57-8119-2E446A1E451A}"/>
    <cellStyle name="Percent 3 13 8" xfId="7402" xr:uid="{2C36741A-B0BC-4F8F-882A-A90626BCCC50}"/>
    <cellStyle name="Percent 3 14" xfId="7403" xr:uid="{E2071E86-9FF6-4663-A4F1-4E436987787F}"/>
    <cellStyle name="Percent 3 14 2" xfId="7404" xr:uid="{31C85D1B-9DFB-445D-988B-C8E037242685}"/>
    <cellStyle name="Percent 3 14 2 2" xfId="7405" xr:uid="{5FAC8CC4-A815-40F0-86DB-13F5092614EA}"/>
    <cellStyle name="Percent 3 14 3" xfId="7406" xr:uid="{61CD7826-B3E4-4D84-89E0-09A182EBADC0}"/>
    <cellStyle name="Percent 3 14 3 2" xfId="7407" xr:uid="{F93724B4-995E-451B-A0E6-E7D2F81BFABB}"/>
    <cellStyle name="Percent 3 14 4" xfId="7408" xr:uid="{93F9845E-9C11-4E2F-A1D7-8C79F4EFCC57}"/>
    <cellStyle name="Percent 3 14 5" xfId="7409" xr:uid="{68DE771C-E4DC-48C3-BF8B-664AF1FB2910}"/>
    <cellStyle name="Percent 3 14 6" xfId="7410" xr:uid="{901EFF2F-82B0-448C-9FB2-A3935C4321B9}"/>
    <cellStyle name="Percent 3 14 7" xfId="7411" xr:uid="{B7A339FC-F0C0-44C2-86FB-59F61A27456F}"/>
    <cellStyle name="Percent 3 14 8" xfId="7412" xr:uid="{7F810DC5-10DD-4AD1-AD0B-A68FED6B4610}"/>
    <cellStyle name="Percent 3 15" xfId="7413" xr:uid="{40CC44F5-5566-43AF-AF79-94B9678D509C}"/>
    <cellStyle name="Percent 3 15 2" xfId="7414" xr:uid="{559099D1-6596-4098-A398-DE3E5FAFE0BB}"/>
    <cellStyle name="Percent 3 15 2 2" xfId="7415" xr:uid="{F0E16200-DDA2-490B-B304-3BA425002A84}"/>
    <cellStyle name="Percent 3 15 3" xfId="7416" xr:uid="{278AFF1E-F7B9-474D-ADC2-602F52806C17}"/>
    <cellStyle name="Percent 3 15 3 2" xfId="7417" xr:uid="{904D5FD0-1EB2-421B-BBD2-EA9A739EFF99}"/>
    <cellStyle name="Percent 3 15 4" xfId="7418" xr:uid="{0C1A5CDC-99C4-4563-ABAE-8BABC85208EB}"/>
    <cellStyle name="Percent 3 15 5" xfId="7419" xr:uid="{D34F44A0-51C0-41E9-AFD1-62030765C169}"/>
    <cellStyle name="Percent 3 15 6" xfId="7420" xr:uid="{12FE4E19-7DBC-4D8B-8E06-CD940CBD3BB7}"/>
    <cellStyle name="Percent 3 15 7" xfId="7421" xr:uid="{AF2E3AA7-CFE3-4E79-851C-6FBEA3389FDB}"/>
    <cellStyle name="Percent 3 15 8" xfId="7422" xr:uid="{F9DD6A3A-666E-4A9C-A81D-F7151CDB4782}"/>
    <cellStyle name="Percent 3 16" xfId="7423" xr:uid="{993B95D4-2642-4BE9-9FD1-E67B5559E9D6}"/>
    <cellStyle name="Percent 3 16 2" xfId="7424" xr:uid="{E314497B-EDA5-41CA-B629-473BF3969F7A}"/>
    <cellStyle name="Percent 3 16 2 2" xfId="7425" xr:uid="{EFE741ED-E602-4B6B-9EA7-19594005256B}"/>
    <cellStyle name="Percent 3 16 3" xfId="7426" xr:uid="{BE4CFE0A-7E5D-4379-B8B4-4B5875C4920F}"/>
    <cellStyle name="Percent 3 16 3 2" xfId="7427" xr:uid="{1ECAFFBC-2539-4A2A-90C3-89EC903511F3}"/>
    <cellStyle name="Percent 3 16 4" xfId="7428" xr:uid="{78D49FD3-8EF9-43D6-924E-0779897B5CD8}"/>
    <cellStyle name="Percent 3 16 5" xfId="7429" xr:uid="{DB26C7F1-7DF0-4D2F-A18F-6F6B92C8FA85}"/>
    <cellStyle name="Percent 3 16 6" xfId="7430" xr:uid="{A0E403F9-85A8-4898-8E66-0A7A0360297A}"/>
    <cellStyle name="Percent 3 16 7" xfId="7431" xr:uid="{1BFC85EE-28F7-4849-AB46-050F00060A55}"/>
    <cellStyle name="Percent 3 16 8" xfId="7432" xr:uid="{9366FD76-992D-42A7-AD21-50550CA77478}"/>
    <cellStyle name="Percent 3 17" xfId="7433" xr:uid="{7A7E6D80-69DA-409D-BEDD-F5C8DB3682AC}"/>
    <cellStyle name="Percent 3 17 2" xfId="7434" xr:uid="{22771317-928D-47B1-980D-6BC3B519E7F2}"/>
    <cellStyle name="Percent 3 17 2 2" xfId="7435" xr:uid="{15FABD86-C8EC-43A6-AF19-AD32A1768117}"/>
    <cellStyle name="Percent 3 17 3" xfId="7436" xr:uid="{44653D54-7EC2-4689-999F-CEEE009D0D4A}"/>
    <cellStyle name="Percent 3 17 3 2" xfId="7437" xr:uid="{15929358-C63E-4B9F-AA97-9FF5E69BE829}"/>
    <cellStyle name="Percent 3 17 4" xfId="7438" xr:uid="{D92B3ADB-7F70-4775-ABFB-9BB22C236813}"/>
    <cellStyle name="Percent 3 17 5" xfId="7439" xr:uid="{8F7A5221-F847-4198-BDFD-7716BCDCF163}"/>
    <cellStyle name="Percent 3 17 6" xfId="7440" xr:uid="{F9ACA242-D3AB-4B55-89FA-3B8FB23D2EFB}"/>
    <cellStyle name="Percent 3 17 7" xfId="7441" xr:uid="{95DB80AF-581C-4100-AC4D-A81AD736A613}"/>
    <cellStyle name="Percent 3 17 8" xfId="7442" xr:uid="{1049666E-0731-4F59-9889-D89B9F67147A}"/>
    <cellStyle name="Percent 3 18" xfId="7443" xr:uid="{3F497A90-122C-45D8-A2CF-E5F899CA79FF}"/>
    <cellStyle name="Percent 3 18 2" xfId="7444" xr:uid="{6F222A63-9957-4EDF-9894-B9C418D913CE}"/>
    <cellStyle name="Percent 3 18 2 2" xfId="7445" xr:uid="{73B4AE6D-5F5D-4C15-A17B-427E18973681}"/>
    <cellStyle name="Percent 3 18 3" xfId="7446" xr:uid="{E55DB367-3D7D-4070-96E5-5C1CDABD23BE}"/>
    <cellStyle name="Percent 3 18 3 2" xfId="7447" xr:uid="{16B50340-EC84-44F4-B92C-6BFBE30EF2A3}"/>
    <cellStyle name="Percent 3 18 4" xfId="7448" xr:uid="{F516A057-36F1-438F-83B8-C03262A1028D}"/>
    <cellStyle name="Percent 3 18 5" xfId="7449" xr:uid="{A26446D7-E63F-42D0-B7FF-32A527D0C1C2}"/>
    <cellStyle name="Percent 3 18 6" xfId="7450" xr:uid="{DE3D997A-F090-45E2-B531-6160949EA140}"/>
    <cellStyle name="Percent 3 18 7" xfId="7451" xr:uid="{7BB84467-06AF-40CC-BECC-0AA9692AF362}"/>
    <cellStyle name="Percent 3 18 8" xfId="7452" xr:uid="{C6EB6C7C-9763-4B52-84D1-B71435A483CC}"/>
    <cellStyle name="Percent 3 19" xfId="7453" xr:uid="{3C8E656C-E38E-4B5F-AD26-75E5ECBA5F62}"/>
    <cellStyle name="Percent 3 19 2" xfId="7454" xr:uid="{8C3B5D13-D2F1-4F33-9E73-C8D4420890A5}"/>
    <cellStyle name="Percent 3 19 2 2" xfId="7455" xr:uid="{82FEFF1B-0996-4F2E-88EE-13995634C8D7}"/>
    <cellStyle name="Percent 3 19 2 3" xfId="7456" xr:uid="{3D792516-087D-42E1-B8A3-874B787C8017}"/>
    <cellStyle name="Percent 3 19 3" xfId="7457" xr:uid="{DF0B51F9-BE43-48DD-9796-CFCBFB1E5B77}"/>
    <cellStyle name="Percent 3 19 3 2" xfId="7458" xr:uid="{B26D2776-3F6B-414D-BB57-09861F0E54E5}"/>
    <cellStyle name="Percent 3 19 4" xfId="7459" xr:uid="{4D278FBD-0DD5-44F2-A034-939B0933FB92}"/>
    <cellStyle name="Percent 3 19 4 2" xfId="7460" xr:uid="{C52DF7D9-9C61-4438-AB7F-0F650F133B69}"/>
    <cellStyle name="Percent 3 19 5" xfId="7461" xr:uid="{CDDCF85D-94BD-421A-AB62-BBBF16F7ED0A}"/>
    <cellStyle name="Percent 3 19 6" xfId="7462" xr:uid="{641D8EB2-05BC-407A-848D-8A69E1148CCA}"/>
    <cellStyle name="Percent 3 19 7" xfId="7463" xr:uid="{B9CE1548-F431-4CCC-B42B-3CE2135EC308}"/>
    <cellStyle name="Percent 3 19 8" xfId="7464" xr:uid="{95E147C3-797A-496B-BF41-1960A7A18BBC}"/>
    <cellStyle name="Percent 3 19 9" xfId="7465" xr:uid="{EAD8E340-4C0D-4565-B31A-8D23C3966C2C}"/>
    <cellStyle name="Percent 3 2" xfId="1559" xr:uid="{B2329878-B7E5-4A42-A99B-EF92AB7C9497}"/>
    <cellStyle name="Percent 3 2 10" xfId="7467" xr:uid="{BCFBF43A-3800-40FC-BE25-E0C57B396DE9}"/>
    <cellStyle name="Percent 3 2 10 10" xfId="7468" xr:uid="{5D13F115-4EA8-4F3B-9604-B88230BC8DCF}"/>
    <cellStyle name="Percent 3 2 10 2" xfId="7469" xr:uid="{74B6FD6E-8DDE-4B8C-8A7F-290B77EB9B4A}"/>
    <cellStyle name="Percent 3 2 10 2 2" xfId="7470" xr:uid="{72738B9D-B110-4443-A3B3-D31D20817FA9}"/>
    <cellStyle name="Percent 3 2 10 2 3" xfId="7471" xr:uid="{E2015CD0-48A5-4F9B-AAC0-706842E08ED3}"/>
    <cellStyle name="Percent 3 2 10 3" xfId="7472" xr:uid="{9946C538-FD5A-4CF2-A694-5ECAFE79DBBB}"/>
    <cellStyle name="Percent 3 2 10 3 2" xfId="7473" xr:uid="{D8B3B165-F454-4B7B-9EAD-5B37C3382015}"/>
    <cellStyle name="Percent 3 2 10 3 3" xfId="7474" xr:uid="{5AF5662F-CC33-4288-B183-1144B4C4D617}"/>
    <cellStyle name="Percent 3 2 10 4" xfId="7475" xr:uid="{90917B61-3AF6-4797-AB82-E40A83DCC003}"/>
    <cellStyle name="Percent 3 2 10 4 2" xfId="7476" xr:uid="{235F4345-09D2-48CC-BE5D-E464DD8EDD03}"/>
    <cellStyle name="Percent 3 2 10 5" xfId="7477" xr:uid="{992F0184-5FE6-47D7-AF2D-04B8085536DD}"/>
    <cellStyle name="Percent 3 2 10 5 2" xfId="7478" xr:uid="{47E019D8-08D1-4313-AB92-631FF5C75487}"/>
    <cellStyle name="Percent 3 2 10 6" xfId="7479" xr:uid="{1C21D1C4-4F7C-4F7D-BCB5-E82DFF8CB4CA}"/>
    <cellStyle name="Percent 3 2 10 7" xfId="7480" xr:uid="{3BB90CD0-6C6B-49CB-83F7-8239128A48D6}"/>
    <cellStyle name="Percent 3 2 10 8" xfId="7481" xr:uid="{DA31E5ED-779E-4FA7-A376-8667C89B8EEF}"/>
    <cellStyle name="Percent 3 2 10 9" xfId="7482" xr:uid="{609C6BDA-E30A-496C-A5E0-F917217CD0AA}"/>
    <cellStyle name="Percent 3 2 11" xfId="7483" xr:uid="{85A3C958-F8E3-43E9-B30B-69926F52EA20}"/>
    <cellStyle name="Percent 3 2 11 10" xfId="7484" xr:uid="{6740DB2F-7B67-40D6-8B39-CBA4BB8D0521}"/>
    <cellStyle name="Percent 3 2 11 2" xfId="7485" xr:uid="{5F5667F0-BF0F-4C22-BB9E-8273C011865C}"/>
    <cellStyle name="Percent 3 2 11 2 2" xfId="7486" xr:uid="{B6DD9671-DCF6-4526-88D6-B7BA8C85C421}"/>
    <cellStyle name="Percent 3 2 11 2 3" xfId="7487" xr:uid="{52F45F07-0E1C-4378-9E89-C4AF4B4DF199}"/>
    <cellStyle name="Percent 3 2 11 3" xfId="7488" xr:uid="{B8935743-E1EA-4CC5-90A1-1FA53BDED426}"/>
    <cellStyle name="Percent 3 2 11 3 2" xfId="7489" xr:uid="{7CF8B734-C506-4B8F-9A5F-A5E9313066C3}"/>
    <cellStyle name="Percent 3 2 11 3 3" xfId="7490" xr:uid="{04500258-6BB0-4E1C-997F-EC802A9F17DB}"/>
    <cellStyle name="Percent 3 2 11 4" xfId="7491" xr:uid="{891C7D25-4B37-43AA-A945-4D46ACDAEBAE}"/>
    <cellStyle name="Percent 3 2 11 4 2" xfId="7492" xr:uid="{FA13DD97-BBD0-4D8E-A1A5-A0625C1FB4AB}"/>
    <cellStyle name="Percent 3 2 11 5" xfId="7493" xr:uid="{2640BBAA-5570-4D93-9911-82D0F6468FB0}"/>
    <cellStyle name="Percent 3 2 11 5 2" xfId="7494" xr:uid="{E4A661AE-F30A-49B8-87C5-B4BBF7CFEA70}"/>
    <cellStyle name="Percent 3 2 11 6" xfId="7495" xr:uid="{DA832948-4B52-4419-A364-6CDAF2350161}"/>
    <cellStyle name="Percent 3 2 11 7" xfId="7496" xr:uid="{7F279D65-5740-4ED1-B581-DB2E279203EF}"/>
    <cellStyle name="Percent 3 2 11 8" xfId="7497" xr:uid="{A6D6A119-105E-48A4-A22A-0F162B5DA184}"/>
    <cellStyle name="Percent 3 2 11 9" xfId="7498" xr:uid="{AA13DEE9-9002-4C8C-921C-1976A7571B67}"/>
    <cellStyle name="Percent 3 2 12" xfId="7499" xr:uid="{BD2C5670-B6D9-44C5-BAC7-5D4D009C7416}"/>
    <cellStyle name="Percent 3 2 12 10" xfId="7500" xr:uid="{84051C92-434C-401B-8CDB-998B22417289}"/>
    <cellStyle name="Percent 3 2 12 2" xfId="7501" xr:uid="{F654BD17-8386-4F57-ABE3-E134F8A11C20}"/>
    <cellStyle name="Percent 3 2 12 2 2" xfId="7502" xr:uid="{85BA0983-5074-42DC-AA40-55E1366E09E9}"/>
    <cellStyle name="Percent 3 2 12 2 3" xfId="7503" xr:uid="{40F96D0C-C2CE-4C38-A7A4-A60B83E28081}"/>
    <cellStyle name="Percent 3 2 12 3" xfId="7504" xr:uid="{BDC71233-C271-4683-ACC5-E60A1DC49A5F}"/>
    <cellStyle name="Percent 3 2 12 3 2" xfId="7505" xr:uid="{9D61DBAE-70E0-42AA-81E9-36C2642D5DE6}"/>
    <cellStyle name="Percent 3 2 12 3 3" xfId="7506" xr:uid="{8B326499-2F02-4688-9CF0-AE51810097F0}"/>
    <cellStyle name="Percent 3 2 12 4" xfId="7507" xr:uid="{9298D22D-C676-426A-9897-644AAF54DA7B}"/>
    <cellStyle name="Percent 3 2 12 4 2" xfId="7508" xr:uid="{58806300-E3DC-40AE-9590-C86266BCDE3B}"/>
    <cellStyle name="Percent 3 2 12 5" xfId="7509" xr:uid="{52CCCCBC-EA21-4FD2-9A36-EF07B5665B02}"/>
    <cellStyle name="Percent 3 2 12 5 2" xfId="7510" xr:uid="{278D756A-7CF7-4AE8-A915-DDF94D527E71}"/>
    <cellStyle name="Percent 3 2 12 6" xfId="7511" xr:uid="{BB72ED35-636B-48A0-8F88-760C6B7BDD11}"/>
    <cellStyle name="Percent 3 2 12 7" xfId="7512" xr:uid="{ECB72207-8133-4EE9-B7C0-AE6574549CAD}"/>
    <cellStyle name="Percent 3 2 12 8" xfId="7513" xr:uid="{98153AB1-580E-4E01-8B33-1F467AD71520}"/>
    <cellStyle name="Percent 3 2 12 9" xfId="7514" xr:uid="{75E79834-D8B0-4133-B507-4287DE597C0A}"/>
    <cellStyle name="Percent 3 2 13" xfId="7515" xr:uid="{D701AAE0-E32B-4E85-A3CE-7FFE819D03AE}"/>
    <cellStyle name="Percent 3 2 13 10" xfId="7516" xr:uid="{118FDC8E-E43E-4BA9-90F5-B0E2D2F1E2BB}"/>
    <cellStyle name="Percent 3 2 13 2" xfId="7517" xr:uid="{BECF3732-79AE-4EF6-A74E-79F1E507337A}"/>
    <cellStyle name="Percent 3 2 13 2 2" xfId="7518" xr:uid="{ABEA4B7C-7D30-47A5-B3B2-D904460ACF0B}"/>
    <cellStyle name="Percent 3 2 13 2 3" xfId="7519" xr:uid="{B24B52AC-3394-40D7-A9F2-7D6C0595D71D}"/>
    <cellStyle name="Percent 3 2 13 3" xfId="7520" xr:uid="{CF8712EC-CD1F-47AC-931C-24A9AEE07304}"/>
    <cellStyle name="Percent 3 2 13 3 2" xfId="7521" xr:uid="{1D98EFB5-78DD-4A56-A2AE-785BF90DC6AA}"/>
    <cellStyle name="Percent 3 2 13 3 3" xfId="7522" xr:uid="{B9978FFA-02F9-444D-B61C-D793063BD6C1}"/>
    <cellStyle name="Percent 3 2 13 4" xfId="7523" xr:uid="{F8A77C1C-BAA5-4CCF-BCD6-8C145FC9827C}"/>
    <cellStyle name="Percent 3 2 13 4 2" xfId="7524" xr:uid="{42513044-847E-4DEF-BA72-AFD5DF34A369}"/>
    <cellStyle name="Percent 3 2 13 5" xfId="7525" xr:uid="{0FC89713-AC0D-4A2E-BAED-C9396EF262A3}"/>
    <cellStyle name="Percent 3 2 13 5 2" xfId="7526" xr:uid="{A4BA16C4-DD0B-4D5F-8797-6E892867206C}"/>
    <cellStyle name="Percent 3 2 13 6" xfId="7527" xr:uid="{686112E6-81AE-4DBE-AB4D-7098139DDBE6}"/>
    <cellStyle name="Percent 3 2 13 7" xfId="7528" xr:uid="{3D9EE9F1-9366-41FE-9869-8F53983BA1C4}"/>
    <cellStyle name="Percent 3 2 13 8" xfId="7529" xr:uid="{7FD21B11-9D9C-4351-80B0-A06D342DF389}"/>
    <cellStyle name="Percent 3 2 13 9" xfId="7530" xr:uid="{E18C1B66-8CEF-4381-9079-5CD210E3135F}"/>
    <cellStyle name="Percent 3 2 14" xfId="7531" xr:uid="{24512867-48D0-4EBC-AC81-D3372B6F0A74}"/>
    <cellStyle name="Percent 3 2 14 2" xfId="7532" xr:uid="{D20BE0F0-4204-48C5-A423-73BBEFFD541E}"/>
    <cellStyle name="Percent 3 2 14 2 2" xfId="7533" xr:uid="{AA7DD6C4-D987-4162-97E9-E420A77386F8}"/>
    <cellStyle name="Percent 3 2 14 2 3" xfId="7534" xr:uid="{9D47BA06-1D2E-4CF5-B4D1-8BE6CB31BA55}"/>
    <cellStyle name="Percent 3 2 14 3" xfId="7535" xr:uid="{FE34596A-568A-4523-88BA-AC93502D99CA}"/>
    <cellStyle name="Percent 3 2 14 3 2" xfId="7536" xr:uid="{FDDA95A6-B9E2-4E56-988F-94615C3257C4}"/>
    <cellStyle name="Percent 3 2 14 3 3" xfId="7537" xr:uid="{A7C90ECA-1B26-4615-A5A5-E1052E2258C0}"/>
    <cellStyle name="Percent 3 2 14 4" xfId="7538" xr:uid="{72B0D638-4C41-46DA-BAAA-26A1C4A9F54A}"/>
    <cellStyle name="Percent 3 2 14 5" xfId="7539" xr:uid="{D1AAD689-4EB2-4073-A92B-BC2A89E23783}"/>
    <cellStyle name="Percent 3 2 14 6" xfId="7540" xr:uid="{FC064157-E770-4F45-8BD4-5026BBD9EDEE}"/>
    <cellStyle name="Percent 3 2 14 7" xfId="7541" xr:uid="{8D3924E2-BC46-4B42-BBDE-A4C4ED2F1E30}"/>
    <cellStyle name="Percent 3 2 14 8" xfId="7542" xr:uid="{96650409-408D-4492-B94B-B97F1CFED776}"/>
    <cellStyle name="Percent 3 2 14 9" xfId="7543" xr:uid="{AFB822D5-6184-4E71-A736-B6D5EFDEAE3F}"/>
    <cellStyle name="Percent 3 2 15" xfId="7544" xr:uid="{CAFB6B8B-18AB-4935-AF03-90D4B9F02E66}"/>
    <cellStyle name="Percent 3 2 15 2" xfId="7545" xr:uid="{0DFF5967-0C98-486F-9CF7-FE6964A7A136}"/>
    <cellStyle name="Percent 3 2 15 2 2" xfId="7546" xr:uid="{9378F8AF-546E-4956-AD65-8267004FE30D}"/>
    <cellStyle name="Percent 3 2 15 2 3" xfId="7547" xr:uid="{64005657-6823-46CD-BF9E-83F5C9D06268}"/>
    <cellStyle name="Percent 3 2 15 3" xfId="7548" xr:uid="{3441979B-5DAD-4026-A849-01898E13BEA1}"/>
    <cellStyle name="Percent 3 2 15 3 2" xfId="7549" xr:uid="{93BDBF04-F282-4366-A370-5B85CDDE511C}"/>
    <cellStyle name="Percent 3 2 15 3 3" xfId="7550" xr:uid="{C116EB7B-AD58-4A9C-9696-BFCDFA931BC9}"/>
    <cellStyle name="Percent 3 2 15 4" xfId="7551" xr:uid="{384EF016-D3C1-4475-90EA-C9A6EF9C097D}"/>
    <cellStyle name="Percent 3 2 15 5" xfId="7552" xr:uid="{B1E32744-7BBC-4FB4-B437-F9183D468723}"/>
    <cellStyle name="Percent 3 2 15 6" xfId="7553" xr:uid="{63A794D2-0C10-40B2-BA87-98F6B81B58F3}"/>
    <cellStyle name="Percent 3 2 15 7" xfId="7554" xr:uid="{31A0A2C9-70BA-4EBE-B628-5979105D7B36}"/>
    <cellStyle name="Percent 3 2 15 8" xfId="7555" xr:uid="{D40E1237-9613-4B2E-838B-7433C369E0A9}"/>
    <cellStyle name="Percent 3 2 15 9" xfId="7556" xr:uid="{ACDDF071-E33E-4B2A-98C0-9203B4F3EA71}"/>
    <cellStyle name="Percent 3 2 16" xfId="7557" xr:uid="{1F32DB11-063A-46AB-85A3-9D2E2A6C52D2}"/>
    <cellStyle name="Percent 3 2 16 2" xfId="7558" xr:uid="{AFF8151C-C507-4DAF-B28B-105ED226A026}"/>
    <cellStyle name="Percent 3 2 16 2 2" xfId="7559" xr:uid="{1A4163B7-5384-4464-948E-C279214C6179}"/>
    <cellStyle name="Percent 3 2 16 2 3" xfId="7560" xr:uid="{5DA1DD5B-5A1D-4545-B1D5-5956BC6ADD8B}"/>
    <cellStyle name="Percent 3 2 16 3" xfId="7561" xr:uid="{B7498193-11A1-492F-8FC3-7AB8946F3A4F}"/>
    <cellStyle name="Percent 3 2 16 3 2" xfId="7562" xr:uid="{E5075C38-4FE5-42B2-8EFA-0984A01D0AA1}"/>
    <cellStyle name="Percent 3 2 16 3 3" xfId="7563" xr:uid="{D84BA9D9-B0C9-432D-9048-423606CEB530}"/>
    <cellStyle name="Percent 3 2 16 4" xfId="7564" xr:uid="{FC0B8E47-5E1C-40F0-8A01-91AE03EC56EF}"/>
    <cellStyle name="Percent 3 2 16 5" xfId="7565" xr:uid="{EC9CE79B-331C-43CA-9F29-61C7F958BC58}"/>
    <cellStyle name="Percent 3 2 16 6" xfId="7566" xr:uid="{0EA8AF2F-37C1-4438-AF40-3D535C02C6F3}"/>
    <cellStyle name="Percent 3 2 16 7" xfId="7567" xr:uid="{D026548D-9A6B-4BDF-97F7-6913336D8793}"/>
    <cellStyle name="Percent 3 2 16 8" xfId="7568" xr:uid="{699F7086-F9BB-4DA4-B5C3-C1BDFD471656}"/>
    <cellStyle name="Percent 3 2 16 9" xfId="7569" xr:uid="{766E3C84-3E35-4339-AEFA-0F9A03C96D5B}"/>
    <cellStyle name="Percent 3 2 17" xfId="7570" xr:uid="{D6CB1536-B020-4CD1-9F89-08A3F00901AB}"/>
    <cellStyle name="Percent 3 2 17 2" xfId="7571" xr:uid="{59674800-9F95-4D0F-8CC2-AF984EE833FA}"/>
    <cellStyle name="Percent 3 2 17 3" xfId="7572" xr:uid="{3AF3F361-6F9D-4FE3-936C-C7CB48977CE5}"/>
    <cellStyle name="Percent 3 2 17 4" xfId="7573" xr:uid="{42F69041-0CEA-4718-AACE-34ACF3C81D53}"/>
    <cellStyle name="Percent 3 2 17 5" xfId="7574" xr:uid="{9EF81B6D-62A7-4D71-BA22-0768F831801C}"/>
    <cellStyle name="Percent 3 2 17 6" xfId="7575" xr:uid="{B38FCEA4-6225-4EDD-8549-E3671E5CFD61}"/>
    <cellStyle name="Percent 3 2 17 7" xfId="7576" xr:uid="{5A710D87-0ED7-49FE-B302-79547577C5EB}"/>
    <cellStyle name="Percent 3 2 18" xfId="7577" xr:uid="{6FB4EDB8-07BA-4DC0-A842-05F19DCEC135}"/>
    <cellStyle name="Percent 3 2 18 2" xfId="7578" xr:uid="{39BE63C7-3085-40C7-BAC4-A7A4A8069D8C}"/>
    <cellStyle name="Percent 3 2 18 3" xfId="7579" xr:uid="{7D112BEB-E77B-4353-9653-FD3803C57CC8}"/>
    <cellStyle name="Percent 3 2 19" xfId="7580" xr:uid="{475A8503-F0C2-428F-9BF0-F94A526E9AA9}"/>
    <cellStyle name="Percent 3 2 2" xfId="7581" xr:uid="{03BC1919-F996-447A-960D-C2D9730ED11C}"/>
    <cellStyle name="Percent 3 2 2 10" xfId="7582" xr:uid="{0BFA5B3F-68BC-4FC2-8A75-D50069B59870}"/>
    <cellStyle name="Percent 3 2 2 11" xfId="7583" xr:uid="{82854948-AA4F-4A41-B5FB-23C86D78EDD9}"/>
    <cellStyle name="Percent 3 2 2 2" xfId="7584" xr:uid="{CB8DDDD3-3349-4155-987B-41BD0739BEC0}"/>
    <cellStyle name="Percent 3 2 2 2 2" xfId="7585" xr:uid="{411E8336-CAD4-4F0F-A19A-1F5A888C5227}"/>
    <cellStyle name="Percent 3 2 2 2 2 2" xfId="7586" xr:uid="{FCB04C46-D053-4156-8F18-F08DC59E02C0}"/>
    <cellStyle name="Percent 3 2 2 2 2 3" xfId="7587" xr:uid="{1EF51278-41F7-4DD8-95B5-DA0F2F80394B}"/>
    <cellStyle name="Percent 3 2 2 2 2 4" xfId="7588" xr:uid="{9A61C311-7308-405F-BC4D-AB2D5C7F6E93}"/>
    <cellStyle name="Percent 3 2 2 2 2 5" xfId="7589" xr:uid="{5A7AC77E-4004-4960-9540-F5394D5AD271}"/>
    <cellStyle name="Percent 3 2 2 2 2 6" xfId="7590" xr:uid="{5A9572FC-A085-4C04-94E0-3766EC9D83C9}"/>
    <cellStyle name="Percent 3 2 2 2 2 7" xfId="7591" xr:uid="{EB5EA44D-EAFF-41EA-912C-0C47D1816143}"/>
    <cellStyle name="Percent 3 2 2 2 3" xfId="7592" xr:uid="{B7C49E18-2AFB-44AD-A0B4-6F958B2B4DD6}"/>
    <cellStyle name="Percent 3 2 2 2 3 2" xfId="7593" xr:uid="{C2698E22-8922-49AC-A1B6-AC6ECC7622DB}"/>
    <cellStyle name="Percent 3 2 2 2 3 3" xfId="7594" xr:uid="{0EF23592-03C6-4CAE-AD2C-E5F348A25CCC}"/>
    <cellStyle name="Percent 3 2 2 2 4" xfId="7595" xr:uid="{ABCC40C2-E01F-4851-8FD4-7B6E9AEFCBC5}"/>
    <cellStyle name="Percent 3 2 2 2 5" xfId="7596" xr:uid="{8411B0AA-93EC-4D24-80FE-A3626A6E646D}"/>
    <cellStyle name="Percent 3 2 2 2 6" xfId="7597" xr:uid="{7E6808EF-E40D-46DB-8A36-F6572E10A3AB}"/>
    <cellStyle name="Percent 3 2 2 2 7" xfId="7598" xr:uid="{F56EE8F3-466F-498E-90A8-31B85148A4AA}"/>
    <cellStyle name="Percent 3 2 2 2 8" xfId="7599" xr:uid="{999A6AC7-4630-4FF0-8E2A-52211F313717}"/>
    <cellStyle name="Percent 3 2 2 2 9" xfId="7600" xr:uid="{A148088C-FF8E-4DCA-AD93-D8D970A0A7C8}"/>
    <cellStyle name="Percent 3 2 2 3" xfId="7601" xr:uid="{9717FA80-72B9-4742-8514-039EDAC56B59}"/>
    <cellStyle name="Percent 3 2 2 3 2" xfId="7602" xr:uid="{B0E7F814-887F-4BF1-88A7-72F1D602ACF9}"/>
    <cellStyle name="Percent 3 2 2 3 3" xfId="7603" xr:uid="{1B9EB3ED-C2A1-439B-B799-994FD462CBC4}"/>
    <cellStyle name="Percent 3 2 2 3 4" xfId="7604" xr:uid="{52830C42-8835-45EE-AD97-319A266BCED9}"/>
    <cellStyle name="Percent 3 2 2 3 5" xfId="7605" xr:uid="{F9BFD275-007B-41FE-915D-ACC40C8C9D2B}"/>
    <cellStyle name="Percent 3 2 2 3 6" xfId="7606" xr:uid="{6132D943-648B-440C-8623-69A39E83E9E6}"/>
    <cellStyle name="Percent 3 2 2 3 7" xfId="7607" xr:uid="{822DBF06-91C2-413E-A15A-0CD5CA3E8B8C}"/>
    <cellStyle name="Percent 3 2 2 4" xfId="7608" xr:uid="{BBD17228-22E3-476F-8A39-FC84E7BD28CB}"/>
    <cellStyle name="Percent 3 2 2 4 2" xfId="7609" xr:uid="{4E1DE1D9-0417-4A65-B8F2-ADBB175F5C02}"/>
    <cellStyle name="Percent 3 2 2 4 3" xfId="7610" xr:uid="{5DB3E985-DAC4-41F8-945A-76CA3C03ACEB}"/>
    <cellStyle name="Percent 3 2 2 5" xfId="7611" xr:uid="{687B95EA-F297-4739-9226-8AC916576FBE}"/>
    <cellStyle name="Percent 3 2 2 6" xfId="7612" xr:uid="{1664123C-CE8F-49E9-A45A-84FE36C5B091}"/>
    <cellStyle name="Percent 3 2 2 7" xfId="7613" xr:uid="{3F4A8453-4A71-4216-93EE-298AD06ED99D}"/>
    <cellStyle name="Percent 3 2 2 8" xfId="7614" xr:uid="{A9CE312D-A7A2-4898-933F-B3DF82169FAB}"/>
    <cellStyle name="Percent 3 2 2 9" xfId="7615" xr:uid="{7FA48AD9-A086-4165-A281-DA1E67934989}"/>
    <cellStyle name="Percent 3 2 20" xfId="7616" xr:uid="{A18128DB-A2F5-4500-909B-67555F497150}"/>
    <cellStyle name="Percent 3 2 21" xfId="7617" xr:uid="{57DA0FA9-E9FE-41B2-AB44-823A835EB05C}"/>
    <cellStyle name="Percent 3 2 22" xfId="7618" xr:uid="{7948CAC0-5ED2-4645-807D-9CFA68530BCE}"/>
    <cellStyle name="Percent 3 2 23" xfId="7619" xr:uid="{7640623B-E8E3-4928-83FC-43A134201F8D}"/>
    <cellStyle name="Percent 3 2 24" xfId="7620" xr:uid="{ADDB8A2F-0FB9-4D4D-B37C-FFE7107A33A9}"/>
    <cellStyle name="Percent 3 2 25" xfId="7621" xr:uid="{B6159CC8-FDCD-4BD3-A0DF-FAF88EACC65A}"/>
    <cellStyle name="Percent 3 2 26" xfId="7466" xr:uid="{E8CD78A0-29DF-42B3-9035-CA634623649E}"/>
    <cellStyle name="Percent 3 2 3" xfId="7622" xr:uid="{5BE5A87A-5CE2-496A-91BB-297B7770D507}"/>
    <cellStyle name="Percent 3 2 3 10" xfId="7623" xr:uid="{6088E442-1B20-4707-8AFA-20F1E5FEB3AF}"/>
    <cellStyle name="Percent 3 2 3 2" xfId="7624" xr:uid="{AF34B5A4-8CB1-49ED-9783-ECE74F80C992}"/>
    <cellStyle name="Percent 3 2 3 2 2" xfId="7625" xr:uid="{6ED170E8-A3E9-4DF7-A0D0-DFB8244B3C17}"/>
    <cellStyle name="Percent 3 2 3 2 3" xfId="7626" xr:uid="{CF827E0E-A7A3-4E1D-B268-D1599299E987}"/>
    <cellStyle name="Percent 3 2 3 2 4" xfId="7627" xr:uid="{A837299A-37C9-42F1-880A-E7DF73CD159A}"/>
    <cellStyle name="Percent 3 2 3 2 5" xfId="7628" xr:uid="{AB599A10-8CB0-4CE0-B70D-E0E218DF33C6}"/>
    <cellStyle name="Percent 3 2 3 2 6" xfId="7629" xr:uid="{ACF2DBF2-8EE7-4FE2-811F-FEF36C7F730E}"/>
    <cellStyle name="Percent 3 2 3 2 7" xfId="7630" xr:uid="{3A684A4C-DD2A-4C45-86E5-0856BB4A9631}"/>
    <cellStyle name="Percent 3 2 3 3" xfId="7631" xr:uid="{8FE485E4-0690-4059-9DED-E67A81BE6A14}"/>
    <cellStyle name="Percent 3 2 3 3 2" xfId="7632" xr:uid="{FE9AA6C5-4FE9-477F-9C03-5C66746DAAAA}"/>
    <cellStyle name="Percent 3 2 3 3 3" xfId="7633" xr:uid="{95E9A770-A3AE-4E3F-A628-0307ADBC4905}"/>
    <cellStyle name="Percent 3 2 3 4" xfId="7634" xr:uid="{351FF79E-ED99-45E1-A961-C8A7CE01A505}"/>
    <cellStyle name="Percent 3 2 3 5" xfId="7635" xr:uid="{59664B0A-211F-41D7-8CB4-8C0DBE29B709}"/>
    <cellStyle name="Percent 3 2 3 6" xfId="7636" xr:uid="{14AACA6D-9257-4653-B31E-FE5351F27904}"/>
    <cellStyle name="Percent 3 2 3 7" xfId="7637" xr:uid="{D3280FCF-5B26-41CA-B57D-FE8AE51213F5}"/>
    <cellStyle name="Percent 3 2 3 8" xfId="7638" xr:uid="{D74FA6C6-4AD2-4C48-AB59-BB52FCB572FD}"/>
    <cellStyle name="Percent 3 2 3 9" xfId="7639" xr:uid="{EE7BA146-197F-439A-97FA-ABEDCAFA4831}"/>
    <cellStyle name="Percent 3 2 4" xfId="7640" xr:uid="{994AEC95-9B46-46E3-916F-C67994A83AF3}"/>
    <cellStyle name="Percent 3 2 4 2" xfId="7641" xr:uid="{5F415373-4EA1-446C-8786-B37EA95FEA4F}"/>
    <cellStyle name="Percent 3 2 4 2 2" xfId="7642" xr:uid="{1EA58A8E-F979-4819-BFD2-018EED49B7A5}"/>
    <cellStyle name="Percent 3 2 4 2 3" xfId="7643" xr:uid="{36733319-B781-48F1-921F-C02778ACB3E1}"/>
    <cellStyle name="Percent 3 2 4 3" xfId="7644" xr:uid="{A0BBD583-6E4A-4485-82F8-E0A8B8540246}"/>
    <cellStyle name="Percent 3 2 4 3 2" xfId="7645" xr:uid="{1641274B-463C-4BF3-8C17-B971CFD7E8AF}"/>
    <cellStyle name="Percent 3 2 4 3 3" xfId="7646" xr:uid="{5B588DA2-DB6A-4CF4-8C0A-42E16CFCBD1D}"/>
    <cellStyle name="Percent 3 2 4 4" xfId="7647" xr:uid="{FAD6F45B-9D90-4FBC-8CEA-129E5FBCFAED}"/>
    <cellStyle name="Percent 3 2 4 5" xfId="7648" xr:uid="{3DA69CAA-3A48-40C4-9302-87E272D6128E}"/>
    <cellStyle name="Percent 3 2 4 6" xfId="7649" xr:uid="{229F9DEB-B2E3-4551-B0C2-1D196AF61E66}"/>
    <cellStyle name="Percent 3 2 4 7" xfId="7650" xr:uid="{57141319-236A-49DC-AE5E-5573D9179142}"/>
    <cellStyle name="Percent 3 2 4 8" xfId="7651" xr:uid="{CF86A1FE-8F60-4CCF-AE7F-32CE5B02D396}"/>
    <cellStyle name="Percent 3 2 4 9" xfId="7652" xr:uid="{8BCE00AE-24F7-4E6B-AFCD-8040A3A2FAAC}"/>
    <cellStyle name="Percent 3 2 5" xfId="7653" xr:uid="{5770D964-C2C4-44CF-B3F1-B08DBB1494CA}"/>
    <cellStyle name="Percent 3 2 5 2" xfId="7654" xr:uid="{00508707-36F7-471F-8D79-57AC0CB134C8}"/>
    <cellStyle name="Percent 3 2 5 2 2" xfId="7655" xr:uid="{E43FA6A2-6924-4F6C-B493-5665A3F45721}"/>
    <cellStyle name="Percent 3 2 5 2 3" xfId="7656" xr:uid="{3265B1C8-C923-44CD-94AE-56DC5230E69A}"/>
    <cellStyle name="Percent 3 2 5 3" xfId="7657" xr:uid="{8170ECC3-3DA2-4CFC-96BD-922419DA0F9D}"/>
    <cellStyle name="Percent 3 2 5 3 2" xfId="7658" xr:uid="{00C11608-686E-4F39-9034-E16F569799C6}"/>
    <cellStyle name="Percent 3 2 5 3 3" xfId="7659" xr:uid="{C0744B70-5B16-44B7-AA12-8B131D90BDA8}"/>
    <cellStyle name="Percent 3 2 5 4" xfId="7660" xr:uid="{BD4D67C9-BDC9-47B4-8D9D-0B98152F95BB}"/>
    <cellStyle name="Percent 3 2 5 5" xfId="7661" xr:uid="{E0165C9C-84D6-4E1C-B9C5-822CBD90A47B}"/>
    <cellStyle name="Percent 3 2 5 6" xfId="7662" xr:uid="{5736D871-3828-4697-801D-B44729D15EF8}"/>
    <cellStyle name="Percent 3 2 5 7" xfId="7663" xr:uid="{7A65C109-A7B6-49DB-8D04-FD46B0F2CD4F}"/>
    <cellStyle name="Percent 3 2 5 8" xfId="7664" xr:uid="{8D44C45F-F844-4306-9928-2CB530AE2BD8}"/>
    <cellStyle name="Percent 3 2 5 9" xfId="7665" xr:uid="{21F530B2-B799-40D1-AF8E-F44AF008F401}"/>
    <cellStyle name="Percent 3 2 6" xfId="7666" xr:uid="{3DC7E8AF-DB14-443D-9030-5E649A6EE6B4}"/>
    <cellStyle name="Percent 3 2 6 2" xfId="7667" xr:uid="{2EBFEBE1-29B5-43AB-B91A-99CE85A753A4}"/>
    <cellStyle name="Percent 3 2 6 2 2" xfId="7668" xr:uid="{162FC849-3E27-476D-A60B-FA8C0C565372}"/>
    <cellStyle name="Percent 3 2 6 2 3" xfId="7669" xr:uid="{4D9A8AAF-7138-4778-A4F6-D5D5D13D67D0}"/>
    <cellStyle name="Percent 3 2 6 3" xfId="7670" xr:uid="{6355E6AE-D5EB-40EB-8BDC-75BAF6DD95DE}"/>
    <cellStyle name="Percent 3 2 6 3 2" xfId="7671" xr:uid="{E0072DEE-3F43-4624-B1E8-433A5D4130E7}"/>
    <cellStyle name="Percent 3 2 6 3 3" xfId="7672" xr:uid="{F91CE938-B083-4D37-8D23-FEE3CA132A18}"/>
    <cellStyle name="Percent 3 2 6 4" xfId="7673" xr:uid="{3532A796-6089-468B-85EB-E80FA42F25BE}"/>
    <cellStyle name="Percent 3 2 6 5" xfId="7674" xr:uid="{694AC7C6-3BC5-4F67-BB01-95F8BCF9D149}"/>
    <cellStyle name="Percent 3 2 6 6" xfId="7675" xr:uid="{A63FD184-BFB0-422B-883E-6CBA411DC122}"/>
    <cellStyle name="Percent 3 2 6 7" xfId="7676" xr:uid="{E43F9F78-4328-4954-8488-120C12E3B6CA}"/>
    <cellStyle name="Percent 3 2 6 8" xfId="7677" xr:uid="{053CC41C-F21F-4484-8B64-E1B099D04A97}"/>
    <cellStyle name="Percent 3 2 6 9" xfId="7678" xr:uid="{29E5E292-6242-42A0-9409-17D063E83DC1}"/>
    <cellStyle name="Percent 3 2 7" xfId="7679" xr:uid="{F96F3FA5-7C69-45D3-A7DD-D8AECB552568}"/>
    <cellStyle name="Percent 3 2 7 2" xfId="7680" xr:uid="{EF799E76-8E46-4817-A806-C02290FAE5D4}"/>
    <cellStyle name="Percent 3 2 7 2 2" xfId="7681" xr:uid="{4CD0EFEB-361F-49EB-AA9D-353AD4CB337B}"/>
    <cellStyle name="Percent 3 2 7 2 3" xfId="7682" xr:uid="{C9CFA272-F4B0-474C-8422-4F970F270AF8}"/>
    <cellStyle name="Percent 3 2 7 3" xfId="7683" xr:uid="{8DC693BD-846F-4BD7-B30D-9FDDADAE4A28}"/>
    <cellStyle name="Percent 3 2 7 3 2" xfId="7684" xr:uid="{2BF1EB93-A7E7-4194-947D-48F162397FE6}"/>
    <cellStyle name="Percent 3 2 7 3 3" xfId="7685" xr:uid="{3E997322-DA48-4189-A39F-6A6DCBBFF02A}"/>
    <cellStyle name="Percent 3 2 7 4" xfId="7686" xr:uid="{7074A908-B213-4821-8316-1BB46C08AA97}"/>
    <cellStyle name="Percent 3 2 7 5" xfId="7687" xr:uid="{5DA97C24-6902-4675-891D-2FA1E69D0EC7}"/>
    <cellStyle name="Percent 3 2 7 6" xfId="7688" xr:uid="{D2F9FABD-71BE-4FA9-A071-2519AA308AC8}"/>
    <cellStyle name="Percent 3 2 7 7" xfId="7689" xr:uid="{1F73AEA2-41D0-47A3-BED4-249783454613}"/>
    <cellStyle name="Percent 3 2 7 8" xfId="7690" xr:uid="{66701E05-BC26-4270-8AE0-F2B62DBCA700}"/>
    <cellStyle name="Percent 3 2 7 9" xfId="7691" xr:uid="{C47B5CF2-E06C-448C-8201-4D48EF159875}"/>
    <cellStyle name="Percent 3 2 8" xfId="7692" xr:uid="{228BF06C-36CD-49E2-9222-2D0B7535C45F}"/>
    <cellStyle name="Percent 3 2 8 2" xfId="7693" xr:uid="{2A3451A0-9C0B-4701-9952-A6C93EF472B6}"/>
    <cellStyle name="Percent 3 2 8 2 2" xfId="7694" xr:uid="{F8F58763-65F2-47F5-88E2-8996671C33B0}"/>
    <cellStyle name="Percent 3 2 8 2 3" xfId="7695" xr:uid="{8C57C2E5-33F5-4458-836C-FE6C2E2D1959}"/>
    <cellStyle name="Percent 3 2 8 3" xfId="7696" xr:uid="{D77D7764-8D42-4E40-8CBD-25AF3C653662}"/>
    <cellStyle name="Percent 3 2 8 3 2" xfId="7697" xr:uid="{33194265-C150-4C1C-9134-B4B13C8660AD}"/>
    <cellStyle name="Percent 3 2 8 3 3" xfId="7698" xr:uid="{51664971-BED4-49C4-8EF4-6931B865B224}"/>
    <cellStyle name="Percent 3 2 8 4" xfId="7699" xr:uid="{18B84F94-AF90-4578-B95D-04671A1E20AA}"/>
    <cellStyle name="Percent 3 2 8 5" xfId="7700" xr:uid="{D4FAAAB2-B845-4B51-A930-F2D3F38061B1}"/>
    <cellStyle name="Percent 3 2 8 6" xfId="7701" xr:uid="{DD7337E8-7797-42A6-BD9A-82CC3948EC42}"/>
    <cellStyle name="Percent 3 2 8 7" xfId="7702" xr:uid="{FA729BD5-5118-4249-80C5-335F92762E6C}"/>
    <cellStyle name="Percent 3 2 8 8" xfId="7703" xr:uid="{2EE671A0-EFC4-4571-909A-8EE603E05032}"/>
    <cellStyle name="Percent 3 2 8 9" xfId="7704" xr:uid="{BF24FBC4-E3E6-4816-9EBA-E976997D3795}"/>
    <cellStyle name="Percent 3 2 9" xfId="7705" xr:uid="{27E0607D-7EB1-4FF1-85C8-201C861615B6}"/>
    <cellStyle name="Percent 3 2 9 2" xfId="7706" xr:uid="{F8566C24-9F01-448D-8281-0D37F053475B}"/>
    <cellStyle name="Percent 3 2 9 2 2" xfId="7707" xr:uid="{83A248E1-5384-4C3A-A82C-6463278BDAF8}"/>
    <cellStyle name="Percent 3 2 9 2 3" xfId="7708" xr:uid="{B82D9F89-EEC8-4817-83A5-73DBEA2D4C99}"/>
    <cellStyle name="Percent 3 2 9 3" xfId="7709" xr:uid="{D0FBF7AC-C0B1-47CA-80E7-54D6A669F435}"/>
    <cellStyle name="Percent 3 2 9 3 2" xfId="7710" xr:uid="{6542C73B-B976-4C2E-833A-EC5C0DF16695}"/>
    <cellStyle name="Percent 3 2 9 3 3" xfId="7711" xr:uid="{CC6BD5A4-6095-404E-A2A4-D35B53D2C6C8}"/>
    <cellStyle name="Percent 3 2 9 4" xfId="7712" xr:uid="{96C22C7F-623C-4C78-B440-DEA05E809C20}"/>
    <cellStyle name="Percent 3 2 9 5" xfId="7713" xr:uid="{D19E3884-2106-4B47-83A6-CEB75C5EA219}"/>
    <cellStyle name="Percent 3 2 9 6" xfId="7714" xr:uid="{B28BB29A-67C3-46FF-B988-AD67EF97178E}"/>
    <cellStyle name="Percent 3 2 9 7" xfId="7715" xr:uid="{B0BCD833-FFBE-432B-BC0C-EA4B73C9167C}"/>
    <cellStyle name="Percent 3 2 9 8" xfId="7716" xr:uid="{099BF62B-3C4C-4263-8D47-380D361CB6BF}"/>
    <cellStyle name="Percent 3 2 9 9" xfId="7717" xr:uid="{57A74D8B-24A1-4FFB-92EF-EC1E3C7AE515}"/>
    <cellStyle name="Percent 3 20" xfId="7718" xr:uid="{425FB373-637B-4FC2-B775-072833C29370}"/>
    <cellStyle name="Percent 3 20 2" xfId="7719" xr:uid="{B32F8B6D-C85B-41EE-95A5-D0A39E237D85}"/>
    <cellStyle name="Percent 3 20 2 2" xfId="7720" xr:uid="{88D60FAE-C7C7-4485-9595-838688A172DB}"/>
    <cellStyle name="Percent 3 20 2 3" xfId="7721" xr:uid="{3D1EBEE6-7533-4FC5-8BBB-DD7C34A16919}"/>
    <cellStyle name="Percent 3 20 3" xfId="7722" xr:uid="{8C7B757D-EC5D-412C-A317-4CC71B450528}"/>
    <cellStyle name="Percent 3 20 3 2" xfId="7723" xr:uid="{34555AE8-B7FA-4FA6-AA03-9236DFCDA04A}"/>
    <cellStyle name="Percent 3 20 3 3" xfId="7724" xr:uid="{195D0FC4-554E-403D-B48E-B0CDCC040D18}"/>
    <cellStyle name="Percent 3 20 4" xfId="7725" xr:uid="{155D1A38-7DEC-49DB-824D-A9F1F291272C}"/>
    <cellStyle name="Percent 3 20 5" xfId="7726" xr:uid="{4BEF9C1D-503C-4E8E-9632-B4125E25E399}"/>
    <cellStyle name="Percent 3 20 6" xfId="7727" xr:uid="{5CC2ABEF-2373-4161-BE62-B119271D9A59}"/>
    <cellStyle name="Percent 3 20 7" xfId="7728" xr:uid="{7A1AB9F5-A0B7-46AD-9F38-15CB348195B1}"/>
    <cellStyle name="Percent 3 20 8" xfId="7729" xr:uid="{CD4AF52B-82D7-45FB-83D0-B1E684375BFF}"/>
    <cellStyle name="Percent 3 20 9" xfId="7730" xr:uid="{12C897D2-9DC7-4D35-9F20-C1B655AD0430}"/>
    <cellStyle name="Percent 3 21" xfId="7731" xr:uid="{DE41FC52-99F2-4E3D-9698-8C064BC61956}"/>
    <cellStyle name="Percent 3 21 2" xfId="7732" xr:uid="{7FED9550-0E5F-49BD-9A5E-0F8FC595ECE9}"/>
    <cellStyle name="Percent 3 21 2 2" xfId="7733" xr:uid="{0C1E8648-252C-43E2-8E1C-A2D7318712F3}"/>
    <cellStyle name="Percent 3 21 2 3" xfId="7734" xr:uid="{80944D91-8CC4-485A-9256-CBF577BEF15A}"/>
    <cellStyle name="Percent 3 21 3" xfId="7735" xr:uid="{8588289E-0439-415B-9DF6-48BF0ADFC4CA}"/>
    <cellStyle name="Percent 3 21 3 2" xfId="7736" xr:uid="{E67BB523-2237-4D4F-9F50-BD7C1AA06551}"/>
    <cellStyle name="Percent 3 21 3 3" xfId="7737" xr:uid="{C291CE12-65C2-4092-BEDD-2C167CF21128}"/>
    <cellStyle name="Percent 3 21 4" xfId="7738" xr:uid="{30C8EF8A-9BE5-43AB-A99B-EE588FDD88DB}"/>
    <cellStyle name="Percent 3 21 5" xfId="7739" xr:uid="{F81493AE-D2BC-43AB-B66C-FC9B871D5718}"/>
    <cellStyle name="Percent 3 21 6" xfId="7740" xr:uid="{3DD34013-A685-419A-B1D6-62042D9C3C0B}"/>
    <cellStyle name="Percent 3 21 7" xfId="7741" xr:uid="{9B7F4E2C-4045-4D04-8361-53B5E662F2E9}"/>
    <cellStyle name="Percent 3 21 8" xfId="7742" xr:uid="{064109A5-3C64-4A36-908F-535774588D52}"/>
    <cellStyle name="Percent 3 21 9" xfId="7743" xr:uid="{546760CA-33D5-4E6C-9F7C-3E27A41E079F}"/>
    <cellStyle name="Percent 3 22" xfId="7744" xr:uid="{77CF42A6-EE22-4306-B325-E8695BD5DEE3}"/>
    <cellStyle name="Percent 3 22 2" xfId="7745" xr:uid="{C2E6219E-4EDB-45B0-BC58-F9CF16C43BFF}"/>
    <cellStyle name="Percent 3 22 2 2" xfId="7746" xr:uid="{8EDD7264-BD79-4660-8BFA-7D851330A1FE}"/>
    <cellStyle name="Percent 3 22 2 3" xfId="7747" xr:uid="{3F3714B0-6591-415C-9B88-97C714CFC02E}"/>
    <cellStyle name="Percent 3 22 3" xfId="7748" xr:uid="{7D877DD6-6A4F-4740-8616-205AF8932679}"/>
    <cellStyle name="Percent 3 22 3 2" xfId="7749" xr:uid="{DE36DC4A-62B1-4E90-A375-B5CBA05824C1}"/>
    <cellStyle name="Percent 3 22 3 3" xfId="7750" xr:uid="{9C9937FC-6017-45A6-85CE-D6FDE61C6C9B}"/>
    <cellStyle name="Percent 3 22 4" xfId="7751" xr:uid="{122A6EF9-072E-429B-B322-51DE29B04A12}"/>
    <cellStyle name="Percent 3 22 5" xfId="7752" xr:uid="{5275AB0F-2FD8-4D13-B78C-29077855D0E2}"/>
    <cellStyle name="Percent 3 22 6" xfId="7753" xr:uid="{5D1DB489-8158-4C07-9891-6020321C9DC8}"/>
    <cellStyle name="Percent 3 22 7" xfId="7754" xr:uid="{58C4AE8F-C5B3-4797-8747-24D6B03D9CC3}"/>
    <cellStyle name="Percent 3 22 8" xfId="7755" xr:uid="{EE4E5D54-F214-46EF-8B27-F67FF256C86A}"/>
    <cellStyle name="Percent 3 22 9" xfId="7756" xr:uid="{127A7135-7236-4337-9DEA-7CF7FC319AB8}"/>
    <cellStyle name="Percent 3 23" xfId="7757" xr:uid="{9610B392-66D2-4BE0-B2CE-3EACFD69247A}"/>
    <cellStyle name="Percent 3 23 2" xfId="7758" xr:uid="{45E3A58C-3D56-4CE1-B0C1-4CC7FD920027}"/>
    <cellStyle name="Percent 3 23 2 2" xfId="7759" xr:uid="{8401848D-15A7-4D19-A8D0-DAB7914EE7EA}"/>
    <cellStyle name="Percent 3 23 2 3" xfId="7760" xr:uid="{6F26C390-ED58-4CA0-9A6E-D6E9FAE23D66}"/>
    <cellStyle name="Percent 3 23 3" xfId="7761" xr:uid="{2B01052E-3D9E-4D8F-9378-F830B11276FD}"/>
    <cellStyle name="Percent 3 23 3 2" xfId="7762" xr:uid="{8FA2B2D9-D9A4-435F-AE1A-4EFE0F9B072E}"/>
    <cellStyle name="Percent 3 23 3 3" xfId="7763" xr:uid="{64BC8932-C3A4-46F1-82FB-A956C86CCC57}"/>
    <cellStyle name="Percent 3 23 4" xfId="7764" xr:uid="{DE0FBE87-D5D6-43E4-A4D1-79901399EEE3}"/>
    <cellStyle name="Percent 3 23 5" xfId="7765" xr:uid="{371561B2-86A7-463C-B771-C79A9EA46CDC}"/>
    <cellStyle name="Percent 3 23 6" xfId="7766" xr:uid="{D1C5B1BB-F5B0-44D1-8361-62C6BD9A5B25}"/>
    <cellStyle name="Percent 3 23 7" xfId="7767" xr:uid="{01B9DB61-2CE7-4551-97F5-7D9A0D2DC509}"/>
    <cellStyle name="Percent 3 23 8" xfId="7768" xr:uid="{69B053B9-3118-4D1A-9FBC-BEAC72F83E57}"/>
    <cellStyle name="Percent 3 23 9" xfId="7769" xr:uid="{58FCEFDD-8275-4CB1-9920-54B73D545576}"/>
    <cellStyle name="Percent 3 24" xfId="7770" xr:uid="{8BBBF6DC-4CA7-4FEB-8211-F9661D7E457F}"/>
    <cellStyle name="Percent 3 24 2" xfId="7771" xr:uid="{8D2F99D9-48C1-49E7-A3DF-46FE1236CFE2}"/>
    <cellStyle name="Percent 3 24 2 2" xfId="7772" xr:uid="{925E5E7C-7AB1-470B-869F-85FC89A217BA}"/>
    <cellStyle name="Percent 3 24 2 3" xfId="7773" xr:uid="{E1948A82-18A2-4240-902D-52144497D90E}"/>
    <cellStyle name="Percent 3 24 3" xfId="7774" xr:uid="{3C341166-4EFB-4660-90C5-56F507122BEB}"/>
    <cellStyle name="Percent 3 24 3 2" xfId="7775" xr:uid="{C5CC07AE-8775-431F-A5A1-E983EBBE8470}"/>
    <cellStyle name="Percent 3 24 3 3" xfId="7776" xr:uid="{D11F4286-4349-45C9-8780-F2BABC7A4E74}"/>
    <cellStyle name="Percent 3 24 4" xfId="7777" xr:uid="{6FB4747F-62DB-4226-AF35-1F2826EC03B3}"/>
    <cellStyle name="Percent 3 24 5" xfId="7778" xr:uid="{1EE88841-99AB-4300-B2BD-360E3EE70A72}"/>
    <cellStyle name="Percent 3 24 6" xfId="7779" xr:uid="{2B3AB5D4-23B7-4B6A-8B9A-34DE686759EE}"/>
    <cellStyle name="Percent 3 24 7" xfId="7780" xr:uid="{70F5851B-254E-4C45-9671-96CBDC9F291F}"/>
    <cellStyle name="Percent 3 24 8" xfId="7781" xr:uid="{B8825ABF-6EFA-48D5-81D9-D1ED166459ED}"/>
    <cellStyle name="Percent 3 24 9" xfId="7782" xr:uid="{58130000-7E5B-4CCD-8C2E-2AD0DEB08E7C}"/>
    <cellStyle name="Percent 3 25" xfId="7783" xr:uid="{F377239E-B213-4729-97D9-ED89F8FA3CA6}"/>
    <cellStyle name="Percent 3 25 2" xfId="7784" xr:uid="{2545BA5A-8E04-46D5-A021-39F94BF69BE4}"/>
    <cellStyle name="Percent 3 25 2 2" xfId="7785" xr:uid="{95CBFD9A-76B6-4144-9551-521482CB8940}"/>
    <cellStyle name="Percent 3 25 2 3" xfId="7786" xr:uid="{F1C09847-F117-4257-B862-3237FC3E0C11}"/>
    <cellStyle name="Percent 3 25 3" xfId="7787" xr:uid="{C09BDE1B-E981-4A12-9150-11C84D544375}"/>
    <cellStyle name="Percent 3 25 3 2" xfId="7788" xr:uid="{F3DCFB4D-EB5E-491F-857A-0149EA473775}"/>
    <cellStyle name="Percent 3 25 3 3" xfId="7789" xr:uid="{349C0AE5-657A-491F-9462-F4A0BFA748DD}"/>
    <cellStyle name="Percent 3 25 4" xfId="7790" xr:uid="{F035758E-04B5-4051-AE6D-98D94BA4C09D}"/>
    <cellStyle name="Percent 3 25 5" xfId="7791" xr:uid="{7D86B00F-95F3-4739-8B69-16C561C0CFF9}"/>
    <cellStyle name="Percent 3 25 6" xfId="7792" xr:uid="{81CC5332-A2D4-4192-93E8-5C31637BAF6C}"/>
    <cellStyle name="Percent 3 25 7" xfId="7793" xr:uid="{EAC4D913-B37A-40BF-BBB4-98FAE9B5C865}"/>
    <cellStyle name="Percent 3 25 8" xfId="7794" xr:uid="{C8E78CB9-93DE-431F-A028-E070DD5897C4}"/>
    <cellStyle name="Percent 3 25 9" xfId="7795" xr:uid="{102A8219-A9BF-4682-AB36-51D4CB9FEAB9}"/>
    <cellStyle name="Percent 3 26" xfId="7796" xr:uid="{64033238-3F1F-4073-A6D4-85533B0462C6}"/>
    <cellStyle name="Percent 3 26 2" xfId="7797" xr:uid="{9AE1CAA3-01C4-4FAB-A227-2EDEED9E887D}"/>
    <cellStyle name="Percent 3 26 2 2" xfId="7798" xr:uid="{B54F1FE4-C3C7-4915-845C-55B0819086DA}"/>
    <cellStyle name="Percent 3 26 2 3" xfId="7799" xr:uid="{29EFBEC6-0C8D-4499-9488-89FEEBF64174}"/>
    <cellStyle name="Percent 3 26 3" xfId="7800" xr:uid="{9EE6E50E-47F9-4400-A913-C7A8910975D1}"/>
    <cellStyle name="Percent 3 26 3 2" xfId="7801" xr:uid="{1B09E54D-76F9-4DD5-A858-B437665C93C4}"/>
    <cellStyle name="Percent 3 26 3 3" xfId="7802" xr:uid="{E88B9A27-4B1C-4B8A-8332-19CB44F06FE1}"/>
    <cellStyle name="Percent 3 26 4" xfId="7803" xr:uid="{CACB1BD8-4525-4AB9-B408-2A1BA9C394A5}"/>
    <cellStyle name="Percent 3 26 5" xfId="7804" xr:uid="{3B5958D8-EA89-47C4-92A0-A90197139DEB}"/>
    <cellStyle name="Percent 3 26 6" xfId="7805" xr:uid="{71B9DB84-457F-4C00-B090-7FFB269E10E9}"/>
    <cellStyle name="Percent 3 26 7" xfId="7806" xr:uid="{DCABC0B8-558D-40AF-9AA7-8981163DDC9D}"/>
    <cellStyle name="Percent 3 26 8" xfId="7807" xr:uid="{D3DFF2CB-08F3-4398-B2D2-5C917134ABAA}"/>
    <cellStyle name="Percent 3 26 9" xfId="7808" xr:uid="{FD3B69FC-BC2F-4974-81A9-FC937329D1FF}"/>
    <cellStyle name="Percent 3 27" xfId="7809" xr:uid="{D1B6C14F-DC27-4731-AC60-876835A619C7}"/>
    <cellStyle name="Percent 3 27 2" xfId="7810" xr:uid="{88D7696C-A504-4869-BF4B-C86F93BE0724}"/>
    <cellStyle name="Percent 3 27 2 2" xfId="7811" xr:uid="{14C365B2-2606-44BE-9333-BBC3C595C512}"/>
    <cellStyle name="Percent 3 27 2 3" xfId="7812" xr:uid="{5CE1C4DC-BC2D-4F9F-BCE8-A96F71AE9FEB}"/>
    <cellStyle name="Percent 3 27 3" xfId="7813" xr:uid="{14996CE7-743D-4B67-AEE3-338EC9171808}"/>
    <cellStyle name="Percent 3 27 3 2" xfId="7814" xr:uid="{5C3AF332-2A92-4E9A-B21F-378D6F2AB52C}"/>
    <cellStyle name="Percent 3 27 3 3" xfId="7815" xr:uid="{00D52E8B-6E1C-4BA6-984F-73F2A3E455DB}"/>
    <cellStyle name="Percent 3 27 4" xfId="7816" xr:uid="{4F6C8AD7-AF4B-4D1F-90CD-C47824992EB0}"/>
    <cellStyle name="Percent 3 27 5" xfId="7817" xr:uid="{2EC33ADE-0221-4A7B-9E57-BF7FBFB72B58}"/>
    <cellStyle name="Percent 3 27 6" xfId="7818" xr:uid="{2FD14B62-6CAE-46B6-BE1B-872574B45AC4}"/>
    <cellStyle name="Percent 3 27 7" xfId="7819" xr:uid="{F4099BFB-AEAB-417C-8D84-80245CE82ACE}"/>
    <cellStyle name="Percent 3 27 8" xfId="7820" xr:uid="{05B660CA-3B39-4106-BFEE-AE3D44FBBCAE}"/>
    <cellStyle name="Percent 3 27 9" xfId="7821" xr:uid="{2797DA6E-B1A5-46B7-9F91-0477E8FA7A15}"/>
    <cellStyle name="Percent 3 28" xfId="7822" xr:uid="{F3608E8B-BEB0-438F-9501-1CF7C31B204C}"/>
    <cellStyle name="Percent 3 28 2" xfId="7823" xr:uid="{9B2EE193-7AAC-4E8E-8CD7-37DA2FDCF76C}"/>
    <cellStyle name="Percent 3 28 2 2" xfId="7824" xr:uid="{FD174DC7-239F-481A-B33A-605A33332EB1}"/>
    <cellStyle name="Percent 3 28 2 3" xfId="7825" xr:uid="{B8A260A7-1CEB-43D9-A2B9-309714F425EC}"/>
    <cellStyle name="Percent 3 28 3" xfId="7826" xr:uid="{978049FB-EC3E-45AB-8319-638616328BEE}"/>
    <cellStyle name="Percent 3 28 3 2" xfId="7827" xr:uid="{9EFC4F93-1955-47DF-94C1-5F2E07ED3A6C}"/>
    <cellStyle name="Percent 3 28 3 3" xfId="7828" xr:uid="{14DCC101-849E-4E1F-9DB7-66793A593A1D}"/>
    <cellStyle name="Percent 3 28 4" xfId="7829" xr:uid="{51034DF6-7F5F-4511-87E0-D39F0DF68E8A}"/>
    <cellStyle name="Percent 3 28 5" xfId="7830" xr:uid="{88E0F84B-CDD3-4B04-9FD6-CD162DE4F59C}"/>
    <cellStyle name="Percent 3 28 6" xfId="7831" xr:uid="{15D8CC56-5E19-4707-9929-93B5941C20CA}"/>
    <cellStyle name="Percent 3 28 7" xfId="7832" xr:uid="{70AC7486-0233-476D-8D76-7F3D31DDD2EC}"/>
    <cellStyle name="Percent 3 28 8" xfId="7833" xr:uid="{C8056DD8-A22C-4FFB-9046-0A06C53C923A}"/>
    <cellStyle name="Percent 3 28 9" xfId="7834" xr:uid="{CE2A18A6-EE53-4084-B6FE-A87BAF4253ED}"/>
    <cellStyle name="Percent 3 29" xfId="7835" xr:uid="{F2CA78FB-BB1D-4EAF-99C9-E49AC99A1AE9}"/>
    <cellStyle name="Percent 3 29 2" xfId="7836" xr:uid="{600858F7-4914-40AB-BA57-99F198765993}"/>
    <cellStyle name="Percent 3 29 3" xfId="7837" xr:uid="{13A0D99D-7585-4904-BFC3-93A03E9942D3}"/>
    <cellStyle name="Percent 3 29 4" xfId="7838" xr:uid="{CE118D65-1644-4AFD-AD04-4D63DF486D48}"/>
    <cellStyle name="Percent 3 29 5" xfId="7839" xr:uid="{5E3395A2-14B4-4155-8B39-6C4F72999AFE}"/>
    <cellStyle name="Percent 3 29 6" xfId="7840" xr:uid="{1D326D0D-7A4C-49AC-A9E3-807BF046F4D1}"/>
    <cellStyle name="Percent 3 3" xfId="1560" xr:uid="{0D682D9B-C769-4907-80CC-AE038EF28400}"/>
    <cellStyle name="Percent 3 3 10" xfId="7842" xr:uid="{12C186C5-C29D-43F1-AFC5-E2902213BF53}"/>
    <cellStyle name="Percent 3 3 10 2" xfId="7843" xr:uid="{4E97B6A7-C232-4AD3-941D-D841699CDA3B}"/>
    <cellStyle name="Percent 3 3 10 2 2" xfId="7844" xr:uid="{A4C5613E-B80A-4620-9784-FDE5FB7899B6}"/>
    <cellStyle name="Percent 3 3 10 2 3" xfId="7845" xr:uid="{48D41F92-FDE6-4C92-ABD9-7DDD7BAA6E14}"/>
    <cellStyle name="Percent 3 3 10 3" xfId="7846" xr:uid="{92EEB3B4-9A8F-4E90-94CA-49A15EDC8783}"/>
    <cellStyle name="Percent 3 3 10 3 2" xfId="7847" xr:uid="{675D3E0D-1676-455F-9F20-492152F1AFB8}"/>
    <cellStyle name="Percent 3 3 10 3 3" xfId="7848" xr:uid="{F59A3414-4458-4013-8BBC-BFC657E7C2F2}"/>
    <cellStyle name="Percent 3 3 10 4" xfId="7849" xr:uid="{10A8D869-7A0E-4802-B14A-51C769C9B216}"/>
    <cellStyle name="Percent 3 3 10 5" xfId="7850" xr:uid="{E4E0C111-642E-40F0-AD6B-B37BAAFDF21A}"/>
    <cellStyle name="Percent 3 3 10 6" xfId="7851" xr:uid="{249CC0E9-D758-40A3-9390-EE0385480CC2}"/>
    <cellStyle name="Percent 3 3 10 7" xfId="7852" xr:uid="{3D63CB6F-158E-4CE0-A9C4-50E8FECAC5C8}"/>
    <cellStyle name="Percent 3 3 10 8" xfId="7853" xr:uid="{FA2BAFC9-FC25-47D1-B8DB-914139275979}"/>
    <cellStyle name="Percent 3 3 10 9" xfId="7854" xr:uid="{87ADD888-CBD0-4100-BE89-669B6C330346}"/>
    <cellStyle name="Percent 3 3 11" xfId="7855" xr:uid="{97D35D5C-4D52-4FDB-BBFD-C20C585D008B}"/>
    <cellStyle name="Percent 3 3 11 2" xfId="7856" xr:uid="{148BF810-84B4-4061-BA92-AB245457E483}"/>
    <cellStyle name="Percent 3 3 11 2 2" xfId="7857" xr:uid="{4EECB973-75C6-4327-B493-39512F4B919E}"/>
    <cellStyle name="Percent 3 3 11 2 3" xfId="7858" xr:uid="{1411F2C7-1685-4C39-9130-2FC57D32BCAF}"/>
    <cellStyle name="Percent 3 3 11 3" xfId="7859" xr:uid="{51DE1028-93F9-4821-856F-A37070148BDF}"/>
    <cellStyle name="Percent 3 3 11 3 2" xfId="7860" xr:uid="{9D2D98AC-046A-4FEE-8AD5-FEA87FE5A683}"/>
    <cellStyle name="Percent 3 3 11 3 3" xfId="7861" xr:uid="{6D25AFE6-29DB-46CF-AD16-D78EE3DF2EDF}"/>
    <cellStyle name="Percent 3 3 11 4" xfId="7862" xr:uid="{BAEC0949-20C9-409B-BE53-9B8195770B8F}"/>
    <cellStyle name="Percent 3 3 11 5" xfId="7863" xr:uid="{AA5078B7-8AD3-4674-836B-D7658BA05798}"/>
    <cellStyle name="Percent 3 3 11 6" xfId="7864" xr:uid="{1EF6BD01-B394-44D7-978C-24C91745B39B}"/>
    <cellStyle name="Percent 3 3 11 7" xfId="7865" xr:uid="{1C2158FC-2DAC-422F-AD3E-603CB75BFE8E}"/>
    <cellStyle name="Percent 3 3 11 8" xfId="7866" xr:uid="{A1818A03-6D21-4333-BDCA-E03090333F4C}"/>
    <cellStyle name="Percent 3 3 11 9" xfId="7867" xr:uid="{2ED49578-1A40-4F65-84F2-34019D232C9C}"/>
    <cellStyle name="Percent 3 3 12" xfId="7868" xr:uid="{E837FFC5-1059-421A-9990-1A1F4514EEBC}"/>
    <cellStyle name="Percent 3 3 12 2" xfId="7869" xr:uid="{3E4C61C5-8840-4C07-8B47-762DCC2863FC}"/>
    <cellStyle name="Percent 3 3 12 2 2" xfId="7870" xr:uid="{C4723FB4-599C-4501-97C6-621ABB1D5149}"/>
    <cellStyle name="Percent 3 3 12 2 3" xfId="7871" xr:uid="{FE9CCFB1-F77B-47DC-8917-F7B3062F7312}"/>
    <cellStyle name="Percent 3 3 12 3" xfId="7872" xr:uid="{11F8B08F-E3E3-4077-8D8B-A0A326AA8664}"/>
    <cellStyle name="Percent 3 3 12 3 2" xfId="7873" xr:uid="{F643E01E-77F3-444E-8C42-55C5795CDC3A}"/>
    <cellStyle name="Percent 3 3 12 3 3" xfId="7874" xr:uid="{21DA9EF5-961C-41B8-85B0-902217270156}"/>
    <cellStyle name="Percent 3 3 12 4" xfId="7875" xr:uid="{91B6B2CA-4D6D-49F8-A8B4-0054ED58FB1F}"/>
    <cellStyle name="Percent 3 3 12 5" xfId="7876" xr:uid="{3C9E8862-07BA-41D8-82B3-BE19D57D7F29}"/>
    <cellStyle name="Percent 3 3 12 6" xfId="7877" xr:uid="{20CADAE7-DA8D-42A2-B21D-4F19432EB943}"/>
    <cellStyle name="Percent 3 3 12 7" xfId="7878" xr:uid="{D3E9489E-A300-43BD-BA86-615B98A40FB4}"/>
    <cellStyle name="Percent 3 3 12 8" xfId="7879" xr:uid="{D6EAF037-C56A-4056-86BA-53A9ACB6CA32}"/>
    <cellStyle name="Percent 3 3 12 9" xfId="7880" xr:uid="{D6DF2AAE-2894-4029-BA6C-724E7B20E299}"/>
    <cellStyle name="Percent 3 3 13" xfId="7881" xr:uid="{F3FE6424-9BC4-43D9-B5DF-EA5C45DD31F8}"/>
    <cellStyle name="Percent 3 3 13 2" xfId="7882" xr:uid="{A9DD9743-7593-4EEC-AA42-0AFC3ACF68A8}"/>
    <cellStyle name="Percent 3 3 13 2 2" xfId="7883" xr:uid="{DC00834E-7E14-45A2-A914-113D9EB32226}"/>
    <cellStyle name="Percent 3 3 13 2 3" xfId="7884" xr:uid="{011C8AB8-1333-4DE4-BEE6-03AE9911B965}"/>
    <cellStyle name="Percent 3 3 13 3" xfId="7885" xr:uid="{96A96161-2298-4568-87E6-4C9E70759CBF}"/>
    <cellStyle name="Percent 3 3 13 3 2" xfId="7886" xr:uid="{35B1F209-484A-46CB-9146-8EDB2FF5AD02}"/>
    <cellStyle name="Percent 3 3 13 3 3" xfId="7887" xr:uid="{51BC7BEB-0858-4234-AC64-5319C6547967}"/>
    <cellStyle name="Percent 3 3 13 4" xfId="7888" xr:uid="{93D70CCA-E6CF-4BB7-A8C9-956E055E16C6}"/>
    <cellStyle name="Percent 3 3 13 5" xfId="7889" xr:uid="{F1D48A9B-FBDD-4FB6-903C-16CEDECE43A3}"/>
    <cellStyle name="Percent 3 3 13 6" xfId="7890" xr:uid="{466F691F-8B5F-4849-963F-CD575A621323}"/>
    <cellStyle name="Percent 3 3 13 7" xfId="7891" xr:uid="{D9CED3D0-EA80-4374-B92E-E0F1731468C3}"/>
    <cellStyle name="Percent 3 3 13 8" xfId="7892" xr:uid="{0D2A341B-E2F6-489A-B335-FDFE4B4A353F}"/>
    <cellStyle name="Percent 3 3 13 9" xfId="7893" xr:uid="{7EF4FFC3-0769-4076-A96F-6E867E4BFDFD}"/>
    <cellStyle name="Percent 3 3 14" xfId="7894" xr:uid="{4D10FDF4-6558-48BC-8324-ED371F02917B}"/>
    <cellStyle name="Percent 3 3 14 2" xfId="7895" xr:uid="{411CFE9B-A273-4F27-ABC9-93027A422BC9}"/>
    <cellStyle name="Percent 3 3 14 2 2" xfId="7896" xr:uid="{2DF63522-D967-4B1A-B7FD-663D1C61C8CE}"/>
    <cellStyle name="Percent 3 3 14 2 3" xfId="7897" xr:uid="{FDA08837-BC2F-4E12-A9D4-F208C890689A}"/>
    <cellStyle name="Percent 3 3 14 3" xfId="7898" xr:uid="{E205B1DB-C7A1-43FD-BFBE-BF2DF1BC88B9}"/>
    <cellStyle name="Percent 3 3 14 3 2" xfId="7899" xr:uid="{806AA317-1394-491C-9B71-19FC4289CD6C}"/>
    <cellStyle name="Percent 3 3 14 3 3" xfId="7900" xr:uid="{92210413-BBCB-43A9-95D5-36001F103936}"/>
    <cellStyle name="Percent 3 3 14 4" xfId="7901" xr:uid="{A87E98E8-7B5B-4487-8D18-EAACAB812958}"/>
    <cellStyle name="Percent 3 3 14 5" xfId="7902" xr:uid="{70828501-6FA3-4A4E-A1DB-3B222C8297B5}"/>
    <cellStyle name="Percent 3 3 14 6" xfId="7903" xr:uid="{CC26DA3E-77E6-4A84-B188-5787F7E99C19}"/>
    <cellStyle name="Percent 3 3 14 7" xfId="7904" xr:uid="{5A4F480C-D436-4EBE-9311-7E6B21E297F9}"/>
    <cellStyle name="Percent 3 3 14 8" xfId="7905" xr:uid="{50A52A86-AB01-4A90-8F31-04BAE8C59B78}"/>
    <cellStyle name="Percent 3 3 14 9" xfId="7906" xr:uid="{7020540F-70EF-4CBF-8BBE-DA19825FC2AB}"/>
    <cellStyle name="Percent 3 3 15" xfId="7907" xr:uid="{0A49479E-4F33-4D96-986E-D6D5AB1A6A97}"/>
    <cellStyle name="Percent 3 3 15 2" xfId="7908" xr:uid="{CC21C9B4-ACC8-4405-B1A5-5D23F9D8A7B6}"/>
    <cellStyle name="Percent 3 3 15 2 2" xfId="7909" xr:uid="{4DDAFF0C-800B-44B8-B9A9-00903D33340B}"/>
    <cellStyle name="Percent 3 3 15 2 3" xfId="7910" xr:uid="{FD4DF8B7-4B71-4562-8ADE-D8FA28D35927}"/>
    <cellStyle name="Percent 3 3 15 3" xfId="7911" xr:uid="{F4816FCF-4904-46C4-9683-1A1FBD5A1A14}"/>
    <cellStyle name="Percent 3 3 15 3 2" xfId="7912" xr:uid="{F84F3B7E-500D-43A7-B01E-FE6A40FDAD8D}"/>
    <cellStyle name="Percent 3 3 15 3 3" xfId="7913" xr:uid="{DE2CB67A-744E-4BF1-8614-6A331C3BF6A8}"/>
    <cellStyle name="Percent 3 3 15 4" xfId="7914" xr:uid="{23A7040F-EC86-44DD-8B85-5FE1710DEC49}"/>
    <cellStyle name="Percent 3 3 15 5" xfId="7915" xr:uid="{684DF3EE-066F-4837-849F-4CBC463CA448}"/>
    <cellStyle name="Percent 3 3 15 6" xfId="7916" xr:uid="{2DB113B1-55B5-48D1-95A9-21DD8820827F}"/>
    <cellStyle name="Percent 3 3 15 7" xfId="7917" xr:uid="{5BC9AC9C-13F7-402B-B3B3-B3763CDC28F3}"/>
    <cellStyle name="Percent 3 3 15 8" xfId="7918" xr:uid="{8B5EDC5A-EFFB-4C02-BA49-7A24498FA868}"/>
    <cellStyle name="Percent 3 3 15 9" xfId="7919" xr:uid="{72CCF70D-3D27-46E5-B299-95D23670E642}"/>
    <cellStyle name="Percent 3 3 16" xfId="7920" xr:uid="{472D6E13-BE95-427E-83B4-AA6ED5FBC351}"/>
    <cellStyle name="Percent 3 3 16 2" xfId="7921" xr:uid="{C66E574F-3FD1-4B25-A9CE-5C8FC529235B}"/>
    <cellStyle name="Percent 3 3 16 3" xfId="7922" xr:uid="{F0F2B98E-8010-4439-BD05-55E11CD0F974}"/>
    <cellStyle name="Percent 3 3 17" xfId="7923" xr:uid="{CE92C68E-7AB4-4AAE-9E7C-68690072ACEF}"/>
    <cellStyle name="Percent 3 3 17 2" xfId="7924" xr:uid="{EAACC683-BAE7-47BC-B575-E0227B673313}"/>
    <cellStyle name="Percent 3 3 17 3" xfId="7925" xr:uid="{2422EFFB-FBCA-4BDE-8FC2-7D67C4587C3B}"/>
    <cellStyle name="Percent 3 3 18" xfId="7926" xr:uid="{C3E7FD83-B7DB-47CA-A1A3-99498AD40FFC}"/>
    <cellStyle name="Percent 3 3 19" xfId="7927" xr:uid="{B903B583-D521-4591-9EFE-993FE14161EB}"/>
    <cellStyle name="Percent 3 3 2" xfId="7928" xr:uid="{FAFEE045-BBD7-4E9D-9DDD-90AC5E609F63}"/>
    <cellStyle name="Percent 3 3 2 2" xfId="7929" xr:uid="{65C71E34-38F9-45C8-A9D5-07CC7E3AF9EC}"/>
    <cellStyle name="Percent 3 3 2 2 2" xfId="7930" xr:uid="{1DCFAB56-80B3-45AF-BBDE-F329DA0A2007}"/>
    <cellStyle name="Percent 3 3 2 2 3" xfId="7931" xr:uid="{E7CE1396-0CB7-4A64-91C7-9697BD831D71}"/>
    <cellStyle name="Percent 3 3 2 3" xfId="7932" xr:uid="{C50C7FA9-1748-4499-8A16-5A21977D2484}"/>
    <cellStyle name="Percent 3 3 2 3 2" xfId="7933" xr:uid="{5B76F626-71C8-46F6-8235-69B2EF9B2886}"/>
    <cellStyle name="Percent 3 3 2 3 3" xfId="7934" xr:uid="{CAE48C27-3918-4010-90A0-6552D4AA18C1}"/>
    <cellStyle name="Percent 3 3 2 4" xfId="7935" xr:uid="{124E810B-C4ED-4521-9CCD-FC2E048A4FAB}"/>
    <cellStyle name="Percent 3 3 2 5" xfId="7936" xr:uid="{9113E0E7-7DBB-42A0-8EB7-2ED5FDA541F9}"/>
    <cellStyle name="Percent 3 3 2 6" xfId="7937" xr:uid="{60783CBE-B050-4C7E-982D-9AC2C03597C0}"/>
    <cellStyle name="Percent 3 3 2 7" xfId="7938" xr:uid="{A296BB50-12CE-4108-98F9-8CBA18A970B9}"/>
    <cellStyle name="Percent 3 3 2 8" xfId="7939" xr:uid="{BC1BE08B-65B8-4901-AADE-00B81D07C82D}"/>
    <cellStyle name="Percent 3 3 2 9" xfId="7940" xr:uid="{117809AE-62AE-430A-98AA-CE03461A9366}"/>
    <cellStyle name="Percent 3 3 20" xfId="7941" xr:uid="{50052B2F-AD98-4836-A1BC-6CAB94D07A23}"/>
    <cellStyle name="Percent 3 3 21" xfId="7942" xr:uid="{3A7C1C4E-C3D9-4FC4-8FB9-10688CAC19AB}"/>
    <cellStyle name="Percent 3 3 22" xfId="7943" xr:uid="{6AAAF7F8-0227-4C44-BC34-B988E1EC1EC3}"/>
    <cellStyle name="Percent 3 3 23" xfId="7944" xr:uid="{90ABD82C-B2AD-468B-8296-3B73288D8DDE}"/>
    <cellStyle name="Percent 3 3 24" xfId="7841" xr:uid="{6A9FC390-CB64-4FC8-968B-E5D77472CB4D}"/>
    <cellStyle name="Percent 3 3 3" xfId="7945" xr:uid="{0B42E3D7-B956-407D-B5A9-BC92173C2247}"/>
    <cellStyle name="Percent 3 3 3 10" xfId="7946" xr:uid="{6B64AC72-E0AB-46F0-A9BD-A2D575A5151F}"/>
    <cellStyle name="Percent 3 3 3 11" xfId="7947" xr:uid="{4D48DE82-608B-4806-9595-D1C05F6AC532}"/>
    <cellStyle name="Percent 3 3 3 2" xfId="7948" xr:uid="{85F20929-B6C8-436B-A2BE-43E3FC13A134}"/>
    <cellStyle name="Percent 3 3 3 2 2" xfId="7949" xr:uid="{9347DF1B-69FB-49DF-890E-8752AFC12E19}"/>
    <cellStyle name="Percent 3 3 3 2 2 2" xfId="7950" xr:uid="{0E1FBA52-43F1-4D84-A9A4-7EB4370D0C86}"/>
    <cellStyle name="Percent 3 3 3 2 3" xfId="7951" xr:uid="{D621E309-B053-444B-952B-D758F5C585B9}"/>
    <cellStyle name="Percent 3 3 3 2 4" xfId="7952" xr:uid="{5A3CB411-37FA-4D58-A520-D155DC59A689}"/>
    <cellStyle name="Percent 3 3 3 2 5" xfId="7953" xr:uid="{16FF62D4-5240-4E6E-93D1-8035FE12969B}"/>
    <cellStyle name="Percent 3 3 3 2 6" xfId="7954" xr:uid="{A180AD7D-ADFF-4817-A990-0F2BB8DED817}"/>
    <cellStyle name="Percent 3 3 3 2 7" xfId="7955" xr:uid="{775512E0-E572-4389-A1C9-EE8A3C099980}"/>
    <cellStyle name="Percent 3 3 3 2 8" xfId="7956" xr:uid="{BEA2B1D8-201F-44E4-A5AE-10BA4CDD3382}"/>
    <cellStyle name="Percent 3 3 3 2 9" xfId="7957" xr:uid="{216A07D8-8EB3-4B0A-B990-9A3D47843480}"/>
    <cellStyle name="Percent 3 3 3 3" xfId="7958" xr:uid="{D3F4D621-F7B4-48E0-B637-307201996D66}"/>
    <cellStyle name="Percent 3 3 3 3 10" xfId="7959" xr:uid="{1F2A167C-9505-4D9E-8C3D-00923633BD7F}"/>
    <cellStyle name="Percent 3 3 3 3 2" xfId="7960" xr:uid="{5ED5D2AC-51AD-4DF9-BA8A-2AAE96F46DCB}"/>
    <cellStyle name="Percent 3 3 3 3 2 2" xfId="7961" xr:uid="{F6D907EF-9B80-4A02-82CD-AE8342103A40}"/>
    <cellStyle name="Percent 3 3 3 3 2 3" xfId="7962" xr:uid="{8020153C-4AE7-4181-9097-87895B492017}"/>
    <cellStyle name="Percent 3 3 3 3 2 4" xfId="7963" xr:uid="{0905E2C3-FFAD-461E-B843-7DBA38972E77}"/>
    <cellStyle name="Percent 3 3 3 3 2 5" xfId="7964" xr:uid="{1BEB3C99-158A-433D-973E-2C9D33F45872}"/>
    <cellStyle name="Percent 3 3 3 3 2 6" xfId="7965" xr:uid="{03F3A865-2BB2-4B36-AD1E-E8B6244FC1D8}"/>
    <cellStyle name="Percent 3 3 3 3 3" xfId="7966" xr:uid="{99C9A15B-8761-452F-AC44-27AD5185654B}"/>
    <cellStyle name="Percent 3 3 3 3 3 2" xfId="7967" xr:uid="{54640F31-7638-483E-B90C-534ACC152942}"/>
    <cellStyle name="Percent 3 3 3 3 3 3" xfId="7968" xr:uid="{F770C4A2-DE02-4DFC-A288-A48422AAE214}"/>
    <cellStyle name="Percent 3 3 3 3 3 4" xfId="7969" xr:uid="{25CCAB59-81E2-4EE7-9905-C35B29AD0459}"/>
    <cellStyle name="Percent 3 3 3 3 3 5" xfId="7970" xr:uid="{16FDC8C6-F061-420A-A6FB-B75E54CBF7F8}"/>
    <cellStyle name="Percent 3 3 3 3 3 6" xfId="7971" xr:uid="{09F84061-9EA4-4BA9-B603-12940E3010B0}"/>
    <cellStyle name="Percent 3 3 3 3 4" xfId="7972" xr:uid="{416B6CF2-2722-492B-AFEA-239D0D2A29AE}"/>
    <cellStyle name="Percent 3 3 3 3 4 2" xfId="7973" xr:uid="{8A87097A-1025-4E3F-A363-70AC7F3D60B9}"/>
    <cellStyle name="Percent 3 3 3 3 4 2 2" xfId="7974" xr:uid="{33E84E73-B7F4-4907-A39F-2406B0136942}"/>
    <cellStyle name="Percent 3 3 3 3 4 2 3" xfId="7975" xr:uid="{8E1C51F2-1067-477F-B18E-844409923B12}"/>
    <cellStyle name="Percent 3 3 3 3 4 2 4" xfId="7976" xr:uid="{EFDA1903-15F9-4D35-94E7-66539C24862E}"/>
    <cellStyle name="Percent 3 3 3 3 4 2 5" xfId="7977" xr:uid="{3B294732-E1C0-4979-B5D9-AC47B3AD837B}"/>
    <cellStyle name="Percent 3 3 3 3 4 2 6" xfId="7978" xr:uid="{7794994D-56E0-40C6-899F-039C4214CC9C}"/>
    <cellStyle name="Percent 3 3 3 3 4 3" xfId="7979" xr:uid="{D19C7765-D3A6-449C-B9F2-711D0308CC61}"/>
    <cellStyle name="Percent 3 3 3 3 4 4" xfId="7980" xr:uid="{8792CB6C-88C4-4A2E-BFEC-D7143CFF45E6}"/>
    <cellStyle name="Percent 3 3 3 3 4 5" xfId="7981" xr:uid="{A4D31850-341F-46A9-B29E-290CE1B57664}"/>
    <cellStyle name="Percent 3 3 3 3 4 6" xfId="7982" xr:uid="{8A740BAA-7184-4496-94A7-AB0DA4FD4A76}"/>
    <cellStyle name="Percent 3 3 3 3 4 7" xfId="7983" xr:uid="{BBA16D95-5008-449C-879E-2EA6D1ACFF69}"/>
    <cellStyle name="Percent 3 3 3 3 5" xfId="7984" xr:uid="{CDEF054D-396C-4C68-9E7E-D7B186BEF6FA}"/>
    <cellStyle name="Percent 3 3 3 3 6" xfId="7985" xr:uid="{30F28126-A7D7-419D-A52E-15877C69CA1C}"/>
    <cellStyle name="Percent 3 3 3 3 7" xfId="7986" xr:uid="{DEE5AEC2-0936-4D4B-BF61-CD144B4846D6}"/>
    <cellStyle name="Percent 3 3 3 3 8" xfId="7987" xr:uid="{7EF2E3C1-7745-45E4-B1F9-58C419555E2D}"/>
    <cellStyle name="Percent 3 3 3 3 9" xfId="7988" xr:uid="{0119174A-8636-4FC7-B1AB-27D27BECFE16}"/>
    <cellStyle name="Percent 3 3 3 4" xfId="7989" xr:uid="{D361015B-8F46-4B6E-8862-FEF44DB869CE}"/>
    <cellStyle name="Percent 3 3 3 4 2" xfId="7990" xr:uid="{BFB8573B-50E6-48C4-8151-0405EAE210FF}"/>
    <cellStyle name="Percent 3 3 3 5" xfId="7991" xr:uid="{00E3E32F-3B04-496F-A672-38B6EC0B724B}"/>
    <cellStyle name="Percent 3 3 3 6" xfId="7992" xr:uid="{BCAF8F9D-664C-48C6-886A-665524AE0136}"/>
    <cellStyle name="Percent 3 3 3 7" xfId="7993" xr:uid="{03E034C0-20E8-4EEF-9CB1-368DFB424DF9}"/>
    <cellStyle name="Percent 3 3 3 8" xfId="7994" xr:uid="{3F593106-29BF-4120-B07F-E1332296440F}"/>
    <cellStyle name="Percent 3 3 3 9" xfId="7995" xr:uid="{11371C19-7899-461D-994A-4070BFCA24F4}"/>
    <cellStyle name="Percent 3 3 4" xfId="7996" xr:uid="{0071B742-48CD-41E5-9354-ED5A64AF830E}"/>
    <cellStyle name="Percent 3 3 4 2" xfId="7997" xr:uid="{BDD557E6-5129-47C4-8228-1A1C74821A44}"/>
    <cellStyle name="Percent 3 3 4 2 2" xfId="7998" xr:uid="{F04D505A-0CB6-4664-8790-68B31BB28D50}"/>
    <cellStyle name="Percent 3 3 4 2 3" xfId="7999" xr:uid="{CA2E1C58-D173-4E7C-B535-AEFDC69DEAFF}"/>
    <cellStyle name="Percent 3 3 4 2 4" xfId="8000" xr:uid="{CA12A8E8-5AED-4862-8541-4A406E075BA7}"/>
    <cellStyle name="Percent 3 3 4 2 5" xfId="8001" xr:uid="{63D58E31-9482-462C-A734-E682F9EAB7DA}"/>
    <cellStyle name="Percent 3 3 4 2 6" xfId="8002" xr:uid="{3585E569-AADF-4C49-82B2-3528D397097C}"/>
    <cellStyle name="Percent 3 3 4 2 7" xfId="8003" xr:uid="{62D108B2-D98B-417C-B7CE-6F2D065AA96F}"/>
    <cellStyle name="Percent 3 3 4 3" xfId="8004" xr:uid="{71AEB83E-4F4F-4D3B-881B-2D63652DC693}"/>
    <cellStyle name="Percent 3 3 4 3 2" xfId="8005" xr:uid="{7501B065-845D-4FB7-955D-E5ED92E08265}"/>
    <cellStyle name="Percent 3 3 4 3 3" xfId="8006" xr:uid="{C47F6D84-CB2E-44D4-B630-9CE3EFB3A3B6}"/>
    <cellStyle name="Percent 3 3 4 4" xfId="8007" xr:uid="{8514927D-0072-4EF7-9A0C-58D8FC41B49A}"/>
    <cellStyle name="Percent 3 3 4 5" xfId="8008" xr:uid="{1EB177D8-84EB-4174-BFDE-9E0996D6CEAB}"/>
    <cellStyle name="Percent 3 3 4 6" xfId="8009" xr:uid="{D6D938FC-73B2-4848-A2C6-B725B1BEAD87}"/>
    <cellStyle name="Percent 3 3 4 7" xfId="8010" xr:uid="{D022310E-F1F2-4658-8E7F-99D94A01D388}"/>
    <cellStyle name="Percent 3 3 4 8" xfId="8011" xr:uid="{9C5C8707-F367-4540-A783-A6A6209A2623}"/>
    <cellStyle name="Percent 3 3 4 9" xfId="8012" xr:uid="{77DEA765-FCDB-413D-A7B6-2B2B4A3305D5}"/>
    <cellStyle name="Percent 3 3 5" xfId="8013" xr:uid="{D474037B-8B87-4294-AE49-E51E6E425FBE}"/>
    <cellStyle name="Percent 3 3 5 10" xfId="8014" xr:uid="{7C53ECB0-5421-47CE-BAC0-D8A83C3370CE}"/>
    <cellStyle name="Percent 3 3 5 11" xfId="8015" xr:uid="{BB434047-830F-4382-8B34-252759D45814}"/>
    <cellStyle name="Percent 3 3 5 2" xfId="8016" xr:uid="{1251A9D9-EE40-4734-B8D0-EB63F82E3BF4}"/>
    <cellStyle name="Percent 3 3 5 2 2" xfId="8017" xr:uid="{AC9029F3-C5F6-434F-A4B6-0ABCFF0D0CBD}"/>
    <cellStyle name="Percent 3 3 5 2 2 2" xfId="8018" xr:uid="{F74B554E-75CB-4734-97E6-4C3D23594B72}"/>
    <cellStyle name="Percent 3 3 5 2 2 3" xfId="8019" xr:uid="{7D95E3C7-B266-4F3E-87DF-DD21B0144CB5}"/>
    <cellStyle name="Percent 3 3 5 2 3" xfId="8020" xr:uid="{AC3BF342-68A3-43CD-AA69-17AC2C26E0C5}"/>
    <cellStyle name="Percent 3 3 5 2 3 2" xfId="8021" xr:uid="{D5ED3B4C-CE79-40BC-BBFB-ECB3E9CD693A}"/>
    <cellStyle name="Percent 3 3 5 2 3 3" xfId="8022" xr:uid="{FFD06441-3B40-4FC6-BEF5-64CB877717A8}"/>
    <cellStyle name="Percent 3 3 5 2 4" xfId="8023" xr:uid="{7CDC70D2-A86F-4D72-9C7C-D9F83D2ACD15}"/>
    <cellStyle name="Percent 3 3 5 2 5" xfId="8024" xr:uid="{F7499981-961B-4479-98C5-9373D9549226}"/>
    <cellStyle name="Percent 3 3 5 3" xfId="8025" xr:uid="{205C134E-7E6D-465E-9987-A0BA9B564E63}"/>
    <cellStyle name="Percent 3 3 5 3 2" xfId="8026" xr:uid="{C834B3F2-47FB-41E9-9D18-7DB593D8F7F9}"/>
    <cellStyle name="Percent 3 3 5 3 2 2" xfId="8027" xr:uid="{241D2ECA-6736-4E4D-8F9D-058C8548126B}"/>
    <cellStyle name="Percent 3 3 5 3 2 3" xfId="8028" xr:uid="{CDD9AA45-8592-496E-BC34-5474476E440E}"/>
    <cellStyle name="Percent 3 3 5 3 3" xfId="8029" xr:uid="{034331E6-3725-4462-8EB6-E8277017CB9D}"/>
    <cellStyle name="Percent 3 3 5 3 3 2" xfId="8030" xr:uid="{DFF33F41-1FDF-47B2-B27D-766AC79EB6D2}"/>
    <cellStyle name="Percent 3 3 5 3 3 3" xfId="8031" xr:uid="{3ABEA657-3F51-43E3-A95D-D9C073559BA0}"/>
    <cellStyle name="Percent 3 3 5 3 4" xfId="8032" xr:uid="{C8FEF50A-FF75-4F49-A68E-D4276C4EED4A}"/>
    <cellStyle name="Percent 3 3 5 3 5" xfId="8033" xr:uid="{16D6C44E-B95B-4A4A-AE38-ACA14357E141}"/>
    <cellStyle name="Percent 3 3 5 4" xfId="8034" xr:uid="{484BC20B-1118-418F-B1B1-146D8AD41E04}"/>
    <cellStyle name="Percent 3 3 5 4 2" xfId="8035" xr:uid="{8EA019BE-EE0B-4828-98ED-AA3D32999197}"/>
    <cellStyle name="Percent 3 3 5 4 3" xfId="8036" xr:uid="{679A2156-9799-43AC-94C2-C7942A8D7DA4}"/>
    <cellStyle name="Percent 3 3 5 5" xfId="8037" xr:uid="{3321BC7D-49FB-4742-9CAC-BCB865F340BE}"/>
    <cellStyle name="Percent 3 3 5 5 2" xfId="8038" xr:uid="{6B3411D4-3B6E-43A1-B770-36D749DD9AB4}"/>
    <cellStyle name="Percent 3 3 5 5 3" xfId="8039" xr:uid="{3D89AFB5-9B94-45BF-8100-6F20C1CA2E41}"/>
    <cellStyle name="Percent 3 3 5 6" xfId="8040" xr:uid="{F7778DEE-EA69-4572-BEDB-AFEFFF816972}"/>
    <cellStyle name="Percent 3 3 5 7" xfId="8041" xr:uid="{874A3DCA-728B-462E-8AAE-60F7D0923B5D}"/>
    <cellStyle name="Percent 3 3 5 8" xfId="8042" xr:uid="{6CF296B9-95AA-4485-A748-C9925BF82929}"/>
    <cellStyle name="Percent 3 3 5 9" xfId="8043" xr:uid="{931528F9-20FF-451F-BC9E-D3913E902B9B}"/>
    <cellStyle name="Percent 3 3 6" xfId="8044" xr:uid="{987F3422-C458-4D1B-869F-35ED9A690444}"/>
    <cellStyle name="Percent 3 3 6 10" xfId="8045" xr:uid="{813F699C-C707-4DE1-AE4F-BE1F7B62D253}"/>
    <cellStyle name="Percent 3 3 6 11" xfId="8046" xr:uid="{D1FF7506-6574-49C5-B15C-3772EDE8CE8E}"/>
    <cellStyle name="Percent 3 3 6 2" xfId="8047" xr:uid="{D8D363EB-EDEB-4955-9777-00A76F98AB2D}"/>
    <cellStyle name="Percent 3 3 6 2 2" xfId="8048" xr:uid="{E6312030-8618-4B6A-9B14-F3D0020EE4AD}"/>
    <cellStyle name="Percent 3 3 6 2 2 2" xfId="8049" xr:uid="{450E42DE-58AE-4437-881D-F430DF9AB017}"/>
    <cellStyle name="Percent 3 3 6 2 2 3" xfId="8050" xr:uid="{644B5951-601C-495E-89BE-09098EF4AE4B}"/>
    <cellStyle name="Percent 3 3 6 2 3" xfId="8051" xr:uid="{58097CD6-F9EC-44BE-AC77-7555D9A35216}"/>
    <cellStyle name="Percent 3 3 6 2 3 2" xfId="8052" xr:uid="{56BE2363-F768-49E1-A4E9-FF8EEF9DA0CE}"/>
    <cellStyle name="Percent 3 3 6 2 3 3" xfId="8053" xr:uid="{C855F040-9741-4AFB-BDFD-BB553C4C0CE7}"/>
    <cellStyle name="Percent 3 3 6 2 4" xfId="8054" xr:uid="{6A0963C2-49B5-493E-A066-2C60C0BE1DB6}"/>
    <cellStyle name="Percent 3 3 6 2 5" xfId="8055" xr:uid="{F296DCFE-F9EA-4CB1-AEBE-841E166B42AE}"/>
    <cellStyle name="Percent 3 3 6 2 6" xfId="8056" xr:uid="{96A0BBF2-2EE1-4A4D-8A3D-D3F42E274456}"/>
    <cellStyle name="Percent 3 3 6 2 7" xfId="8057" xr:uid="{B4633B6C-8D6F-4A2C-A8C8-4C11EB8AEDD1}"/>
    <cellStyle name="Percent 3 3 6 2 8" xfId="8058" xr:uid="{F3627B0A-D25E-42D7-B61A-1D88590BAE5E}"/>
    <cellStyle name="Percent 3 3 6 3" xfId="8059" xr:uid="{7744F16F-F65A-46FF-B70E-918CF30DABC5}"/>
    <cellStyle name="Percent 3 3 6 3 2" xfId="8060" xr:uid="{8164D1CD-82E6-4BA4-88F2-A514BD1A999E}"/>
    <cellStyle name="Percent 3 3 6 3 2 2" xfId="8061" xr:uid="{EEC44FEB-0FB5-499F-BDD3-5DA31096D6AB}"/>
    <cellStyle name="Percent 3 3 6 3 2 3" xfId="8062" xr:uid="{C0C4A29C-08A6-4C8E-926C-56D90BB51A20}"/>
    <cellStyle name="Percent 3 3 6 3 3" xfId="8063" xr:uid="{95DD8A12-30CC-4F3C-BBE0-6D5E97B04852}"/>
    <cellStyle name="Percent 3 3 6 3 3 2" xfId="8064" xr:uid="{D4631C3B-DD68-432A-AA6E-B527D7B2A7A9}"/>
    <cellStyle name="Percent 3 3 6 3 3 3" xfId="8065" xr:uid="{F46B3D07-B495-4A33-B106-1351D8496555}"/>
    <cellStyle name="Percent 3 3 6 3 4" xfId="8066" xr:uid="{63348E23-3990-4518-9392-286672C63051}"/>
    <cellStyle name="Percent 3 3 6 3 5" xfId="8067" xr:uid="{6B915BF2-0742-4CD4-87B7-800C60ED8BDE}"/>
    <cellStyle name="Percent 3 3 6 4" xfId="8068" xr:uid="{802BA13C-7F5D-4C9F-B82F-93037A002505}"/>
    <cellStyle name="Percent 3 3 6 4 2" xfId="8069" xr:uid="{95EA77C3-0598-43C5-96E8-C433F4F8D044}"/>
    <cellStyle name="Percent 3 3 6 4 3" xfId="8070" xr:uid="{B4B7123E-98BF-4EEF-97B6-582C5667523A}"/>
    <cellStyle name="Percent 3 3 6 5" xfId="8071" xr:uid="{2AC7511D-F48E-46A7-9709-B101137D32F9}"/>
    <cellStyle name="Percent 3 3 6 5 2" xfId="8072" xr:uid="{635AF7D4-96AB-419B-A5E8-5C25492F7561}"/>
    <cellStyle name="Percent 3 3 6 5 3" xfId="8073" xr:uid="{6147800B-D5CD-4C01-BE3A-D784EF01C836}"/>
    <cellStyle name="Percent 3 3 6 6" xfId="8074" xr:uid="{5CAEE865-EA8C-4F2B-817E-6F89389D8EEB}"/>
    <cellStyle name="Percent 3 3 6 7" xfId="8075" xr:uid="{6D5F7DF8-3CB2-4EC2-8A9F-43771BD8B514}"/>
    <cellStyle name="Percent 3 3 6 8" xfId="8076" xr:uid="{3BEF3D89-E5F1-4BC3-AEF2-EBE6A2A7798F}"/>
    <cellStyle name="Percent 3 3 6 9" xfId="8077" xr:uid="{A00C69F0-1FE7-4144-B579-8B8AA62EF21C}"/>
    <cellStyle name="Percent 3 3 7" xfId="8078" xr:uid="{513A3D7F-26C2-448F-8D18-4CD70753D065}"/>
    <cellStyle name="Percent 3 3 7 10" xfId="8079" xr:uid="{8D307B8E-731D-47E8-8BDE-0E68F78328DA}"/>
    <cellStyle name="Percent 3 3 7 11" xfId="8080" xr:uid="{7B73E891-4C41-4409-BC27-21B12A00A611}"/>
    <cellStyle name="Percent 3 3 7 2" xfId="8081" xr:uid="{C0B9853C-102F-49DA-A462-1677D0D7FAF0}"/>
    <cellStyle name="Percent 3 3 7 2 2" xfId="8082" xr:uid="{83FA3E0B-0D88-472B-91D5-0CF20A8866AD}"/>
    <cellStyle name="Percent 3 3 7 2 2 2" xfId="8083" xr:uid="{74D5C412-4FB0-4987-AACD-89F1EFF1E223}"/>
    <cellStyle name="Percent 3 3 7 2 2 3" xfId="8084" xr:uid="{02B48B07-552D-45E8-A5A2-AA1F92BCDA8C}"/>
    <cellStyle name="Percent 3 3 7 2 3" xfId="8085" xr:uid="{DD99A7D8-15FD-470B-8C86-1305F569F11E}"/>
    <cellStyle name="Percent 3 3 7 2 3 2" xfId="8086" xr:uid="{F5BEE569-81FD-4C41-A924-5894583F53A3}"/>
    <cellStyle name="Percent 3 3 7 2 3 3" xfId="8087" xr:uid="{BC1478CF-021C-4981-8A22-F32225A05F2F}"/>
    <cellStyle name="Percent 3 3 7 2 4" xfId="8088" xr:uid="{4C3323AF-4226-4C6E-BC84-C0A6300C10AB}"/>
    <cellStyle name="Percent 3 3 7 2 5" xfId="8089" xr:uid="{0AFB638B-4261-4B05-96CC-3B79495BA3D5}"/>
    <cellStyle name="Percent 3 3 7 3" xfId="8090" xr:uid="{2B19987B-C6B5-4B8F-8DFF-2F5D699C9D18}"/>
    <cellStyle name="Percent 3 3 7 3 2" xfId="8091" xr:uid="{9164ACA3-A649-4442-BA8A-CBB005E244F3}"/>
    <cellStyle name="Percent 3 3 7 3 2 2" xfId="8092" xr:uid="{C2417210-0C32-4446-8FD8-CBC99231D6F6}"/>
    <cellStyle name="Percent 3 3 7 3 2 3" xfId="8093" xr:uid="{D1244568-84C8-4873-86B8-AF5C4D175F3A}"/>
    <cellStyle name="Percent 3 3 7 3 3" xfId="8094" xr:uid="{E09E9E8D-21D6-421B-AFA6-917B02CADD02}"/>
    <cellStyle name="Percent 3 3 7 3 3 2" xfId="8095" xr:uid="{78E4E591-B7B6-4557-AC9E-570E470F4BA2}"/>
    <cellStyle name="Percent 3 3 7 3 3 3" xfId="8096" xr:uid="{77A99230-C5C8-46A2-849F-EAC9B81EE1C1}"/>
    <cellStyle name="Percent 3 3 7 3 4" xfId="8097" xr:uid="{C1BD5B20-4FF8-4136-88A5-C4DBDFD6B94B}"/>
    <cellStyle name="Percent 3 3 7 3 5" xfId="8098" xr:uid="{87BED419-130C-4407-BB2D-F40F96359B93}"/>
    <cellStyle name="Percent 3 3 7 4" xfId="8099" xr:uid="{1A2C539F-211B-4B97-BB6E-A9D3A5931CD1}"/>
    <cellStyle name="Percent 3 3 7 4 2" xfId="8100" xr:uid="{04016A83-8794-4CFB-8C97-694C28DB035C}"/>
    <cellStyle name="Percent 3 3 7 4 3" xfId="8101" xr:uid="{0A159246-EC5D-49D9-96F9-BFB0DC2B77D9}"/>
    <cellStyle name="Percent 3 3 7 5" xfId="8102" xr:uid="{D646786D-6841-441C-A468-9D498A3C468E}"/>
    <cellStyle name="Percent 3 3 7 5 2" xfId="8103" xr:uid="{E6F87675-361E-43EE-9D6E-8D7A0149E5EF}"/>
    <cellStyle name="Percent 3 3 7 5 3" xfId="8104" xr:uid="{CD4E19DD-877B-4C3B-A078-383C0745E650}"/>
    <cellStyle name="Percent 3 3 7 6" xfId="8105" xr:uid="{469F2CE5-0401-4D6F-86D5-5B78B806E8CD}"/>
    <cellStyle name="Percent 3 3 7 7" xfId="8106" xr:uid="{B4BAE440-036E-40BB-AC55-1E7B81867EE6}"/>
    <cellStyle name="Percent 3 3 7 8" xfId="8107" xr:uid="{2ECCE01E-821F-4ADF-BDAC-F5A44C90AB58}"/>
    <cellStyle name="Percent 3 3 7 9" xfId="8108" xr:uid="{D47D9544-3B0B-47CD-925A-1E567AA0B5ED}"/>
    <cellStyle name="Percent 3 3 8" xfId="8109" xr:uid="{2B9C3369-B675-450B-B5B3-7ACCEE056F49}"/>
    <cellStyle name="Percent 3 3 8 10" xfId="8110" xr:uid="{59599942-5F45-45A1-AB3C-B16639D1AB71}"/>
    <cellStyle name="Percent 3 3 8 11" xfId="8111" xr:uid="{479C402C-2F1F-4E5E-9F3E-225A227D5F05}"/>
    <cellStyle name="Percent 3 3 8 2" xfId="8112" xr:uid="{400D7FCD-ED14-45A5-849E-AB3F19BFE4FC}"/>
    <cellStyle name="Percent 3 3 8 2 2" xfId="8113" xr:uid="{1615F5A4-EE62-4680-8015-E2B5DC9C563D}"/>
    <cellStyle name="Percent 3 3 8 2 2 2" xfId="8114" xr:uid="{119EA6C2-0366-4D37-AC01-880E33847969}"/>
    <cellStyle name="Percent 3 3 8 2 2 3" xfId="8115" xr:uid="{37EF855F-C8C2-4810-9DB4-CB0E2ECD6C8D}"/>
    <cellStyle name="Percent 3 3 8 2 3" xfId="8116" xr:uid="{3CF6A5DB-6AC8-4710-A140-FBB1DD087ED8}"/>
    <cellStyle name="Percent 3 3 8 2 3 2" xfId="8117" xr:uid="{82E0F597-7B79-46C5-98D4-13374D759C04}"/>
    <cellStyle name="Percent 3 3 8 2 3 3" xfId="8118" xr:uid="{69A820B5-85A7-463D-96D5-4ABEE3FB829F}"/>
    <cellStyle name="Percent 3 3 8 2 4" xfId="8119" xr:uid="{1B44E046-F0E7-402D-84FA-69D4C4F73256}"/>
    <cellStyle name="Percent 3 3 8 2 5" xfId="8120" xr:uid="{CAD44FDA-95BE-4D79-B0A8-ADD9ADE1CA8C}"/>
    <cellStyle name="Percent 3 3 8 3" xfId="8121" xr:uid="{86A31430-04E5-42F7-8BA3-F0EAB2F875B7}"/>
    <cellStyle name="Percent 3 3 8 3 2" xfId="8122" xr:uid="{6F07DE77-7477-4EC0-86CC-11727634621B}"/>
    <cellStyle name="Percent 3 3 8 3 2 2" xfId="8123" xr:uid="{58EA0A28-14DE-4612-B5B0-D5A1E7FFD0B1}"/>
    <cellStyle name="Percent 3 3 8 3 2 3" xfId="8124" xr:uid="{9B5B8AB9-1B0B-4F5B-B0B1-8C5EEEC67FED}"/>
    <cellStyle name="Percent 3 3 8 3 3" xfId="8125" xr:uid="{D9DEC42B-5A10-4B30-ACF5-FCB855FCAAE4}"/>
    <cellStyle name="Percent 3 3 8 3 3 2" xfId="8126" xr:uid="{88CDEF34-829F-4859-ADF7-7BF3AB06798F}"/>
    <cellStyle name="Percent 3 3 8 3 3 3" xfId="8127" xr:uid="{F516A5A5-55FE-4542-AF0C-B7EEFDFDF768}"/>
    <cellStyle name="Percent 3 3 8 3 4" xfId="8128" xr:uid="{6213AA09-71A3-40FD-B6F0-91B0F8E34FD9}"/>
    <cellStyle name="Percent 3 3 8 3 5" xfId="8129" xr:uid="{E67D7295-D1BB-4F2C-A32C-A6908DF272DE}"/>
    <cellStyle name="Percent 3 3 8 4" xfId="8130" xr:uid="{3D8820E4-4345-4049-AA88-6E89D674B31A}"/>
    <cellStyle name="Percent 3 3 8 4 2" xfId="8131" xr:uid="{4FC35178-87D2-43D6-81DB-B29F03F12F7D}"/>
    <cellStyle name="Percent 3 3 8 4 3" xfId="8132" xr:uid="{052930E5-45AC-4A5C-A3B4-85C0547258C3}"/>
    <cellStyle name="Percent 3 3 8 5" xfId="8133" xr:uid="{AB2C8CA5-DDD8-473E-B1E8-EB6095514871}"/>
    <cellStyle name="Percent 3 3 8 5 2" xfId="8134" xr:uid="{93CC0870-D452-4756-8B00-8123B3FFBA29}"/>
    <cellStyle name="Percent 3 3 8 5 3" xfId="8135" xr:uid="{F1FC8FD9-3B2F-49D1-ABDE-8308EBC03B32}"/>
    <cellStyle name="Percent 3 3 8 6" xfId="8136" xr:uid="{2D1FBE27-FACF-4101-A46C-0A4827419CBD}"/>
    <cellStyle name="Percent 3 3 8 7" xfId="8137" xr:uid="{9895242D-3EE7-47EF-997F-26ED90194491}"/>
    <cellStyle name="Percent 3 3 8 8" xfId="8138" xr:uid="{A58EED70-8EB1-423E-B455-8104E4A8A499}"/>
    <cellStyle name="Percent 3 3 8 9" xfId="8139" xr:uid="{7D33C73F-75B4-43ED-8D61-E925DEC38BA3}"/>
    <cellStyle name="Percent 3 3 9" xfId="8140" xr:uid="{BD0BED1A-A4EE-4787-B889-7BC92B0DF5CD}"/>
    <cellStyle name="Percent 3 3 9 10" xfId="8141" xr:uid="{DE8CED37-588C-4F79-BCD1-9B568A90446C}"/>
    <cellStyle name="Percent 3 3 9 11" xfId="8142" xr:uid="{21E8CCB0-D018-4657-9C56-6BA8DA1A0C0B}"/>
    <cellStyle name="Percent 3 3 9 2" xfId="8143" xr:uid="{74043C08-5019-4F27-A8B9-86101F552BC9}"/>
    <cellStyle name="Percent 3 3 9 2 2" xfId="8144" xr:uid="{8BDA0FCE-EDB9-4BFD-9A1C-552D735F40D7}"/>
    <cellStyle name="Percent 3 3 9 2 2 2" xfId="8145" xr:uid="{DBF5C4AF-6FFE-465F-ABEC-85231D971697}"/>
    <cellStyle name="Percent 3 3 9 2 2 3" xfId="8146" xr:uid="{B6FE2757-4925-414C-B4BF-3116CCD53EE9}"/>
    <cellStyle name="Percent 3 3 9 2 3" xfId="8147" xr:uid="{38F4B27F-737A-44D9-8C66-77EADF793161}"/>
    <cellStyle name="Percent 3 3 9 2 3 2" xfId="8148" xr:uid="{B514D1D8-3A94-4BFF-BF27-A6D87775CCD6}"/>
    <cellStyle name="Percent 3 3 9 2 3 3" xfId="8149" xr:uid="{E7E7E3CA-D721-4635-B6A3-75268FADF07C}"/>
    <cellStyle name="Percent 3 3 9 2 4" xfId="8150" xr:uid="{845A8037-C4E7-4537-B87B-9A62B755A8E5}"/>
    <cellStyle name="Percent 3 3 9 2 5" xfId="8151" xr:uid="{B0A22475-565F-4BA5-BB36-F4CCC9C98B03}"/>
    <cellStyle name="Percent 3 3 9 3" xfId="8152" xr:uid="{9F652336-C34C-4D04-A58F-63492A9C6601}"/>
    <cellStyle name="Percent 3 3 9 3 2" xfId="8153" xr:uid="{BB8CDD6B-401F-4C7B-B7C9-F413870E8A1A}"/>
    <cellStyle name="Percent 3 3 9 3 2 2" xfId="8154" xr:uid="{3CDD56A3-C7DC-4BD7-AB38-EFFD209C6B89}"/>
    <cellStyle name="Percent 3 3 9 3 2 3" xfId="8155" xr:uid="{F1C8F547-03A0-412F-BBED-E4E9645BB8CF}"/>
    <cellStyle name="Percent 3 3 9 3 3" xfId="8156" xr:uid="{F273F4F8-7F43-4B92-BDCC-6387F7BEE511}"/>
    <cellStyle name="Percent 3 3 9 3 3 2" xfId="8157" xr:uid="{50D9A371-9295-4863-8EE5-991E85C331E7}"/>
    <cellStyle name="Percent 3 3 9 3 3 3" xfId="8158" xr:uid="{552A0DE2-7C0F-4C15-A214-A52455AC9D91}"/>
    <cellStyle name="Percent 3 3 9 3 4" xfId="8159" xr:uid="{EF144D00-4A01-4891-A924-34F3BCCD1CD5}"/>
    <cellStyle name="Percent 3 3 9 3 5" xfId="8160" xr:uid="{7A159E2A-EFF4-4629-A716-740E8FAB3B32}"/>
    <cellStyle name="Percent 3 3 9 4" xfId="8161" xr:uid="{EBB2E716-55CE-4473-ACE4-F7C1FCAF4CD3}"/>
    <cellStyle name="Percent 3 3 9 4 2" xfId="8162" xr:uid="{B6854404-CBA7-4355-92B2-FE2A015C5EB1}"/>
    <cellStyle name="Percent 3 3 9 4 3" xfId="8163" xr:uid="{011D6DDB-1A97-4F50-9F74-DDBD1B9EE606}"/>
    <cellStyle name="Percent 3 3 9 5" xfId="8164" xr:uid="{F75980FB-0B87-421C-AC4C-833264B2508B}"/>
    <cellStyle name="Percent 3 3 9 5 2" xfId="8165" xr:uid="{A79C29DE-223E-41AA-93B2-FEC24C0B2A0D}"/>
    <cellStyle name="Percent 3 3 9 5 3" xfId="8166" xr:uid="{1D3B3DFA-BCE5-4028-8C61-29CE27881239}"/>
    <cellStyle name="Percent 3 3 9 6" xfId="8167" xr:uid="{615A20E7-7528-4E45-B254-758516FBEA62}"/>
    <cellStyle name="Percent 3 3 9 7" xfId="8168" xr:uid="{519507DE-F915-4D81-9AE0-78B0964EF786}"/>
    <cellStyle name="Percent 3 3 9 8" xfId="8169" xr:uid="{DB98C798-05EA-4FC4-918F-3DCFD07F44C8}"/>
    <cellStyle name="Percent 3 3 9 9" xfId="8170" xr:uid="{F0D4698F-6246-47D1-A9D1-A4D65C86B006}"/>
    <cellStyle name="Percent 3 30" xfId="8171" xr:uid="{9CC65428-72AA-4D87-BFC1-F67391BFB3C4}"/>
    <cellStyle name="Percent 3 30 2" xfId="8172" xr:uid="{62B2767E-B6F6-43EB-A242-6884053BE447}"/>
    <cellStyle name="Percent 3 30 3" xfId="8173" xr:uid="{25B45DF8-2453-48D1-ABAB-6C4A867AB171}"/>
    <cellStyle name="Percent 3 30 4" xfId="8174" xr:uid="{0FDBA9E2-4303-4478-8C6D-077DC23A6840}"/>
    <cellStyle name="Percent 3 30 5" xfId="8175" xr:uid="{B75E0733-0C9A-44B2-932F-EDA069D28D7E}"/>
    <cellStyle name="Percent 3 30 6" xfId="8176" xr:uid="{CAA33973-5269-4EE4-BD02-A829C0F60ADD}"/>
    <cellStyle name="Percent 3 31" xfId="8177" xr:uid="{203F8A19-16FD-451E-B7F7-8E0D7C4FC819}"/>
    <cellStyle name="Percent 3 31 2" xfId="8178" xr:uid="{7FC2D9E7-6672-49FB-9981-4951F36A0930}"/>
    <cellStyle name="Percent 3 32" xfId="8179" xr:uid="{1E7E9A2A-90FC-4B14-9E69-5DAE3F09A040}"/>
    <cellStyle name="Percent 3 33" xfId="8180" xr:uid="{488E5A5E-69CE-475D-8926-7D4BFCBA37C0}"/>
    <cellStyle name="Percent 3 34" xfId="8181" xr:uid="{2366EF29-C99F-4729-B2E4-4D873BCE934E}"/>
    <cellStyle name="Percent 3 35" xfId="8182" xr:uid="{7366581B-FB63-4250-B7EF-134B32DEB8F1}"/>
    <cellStyle name="Percent 3 36" xfId="8183" xr:uid="{AC166F13-6B69-44E5-B6DF-2801C05DB329}"/>
    <cellStyle name="Percent 3 37" xfId="8184" xr:uid="{E5C944D2-E22F-432A-B88F-68898C0301F3}"/>
    <cellStyle name="Percent 3 38" xfId="8185" xr:uid="{B9A18C7B-5B90-4C22-BBF2-3D8E2EB5BA63}"/>
    <cellStyle name="Percent 3 39" xfId="8186" xr:uid="{004EF254-A70F-49C4-B3A8-C74F9869F03E}"/>
    <cellStyle name="Percent 3 4" xfId="1561" xr:uid="{97571891-3868-47ED-A311-348B856717A3}"/>
    <cellStyle name="Percent 3 4 10" xfId="8188" xr:uid="{19A46E3C-A99B-41BB-BE93-77190EF4187C}"/>
    <cellStyle name="Percent 3 4 10 10" xfId="8189" xr:uid="{4EA215F1-77B9-4DCA-9D3B-CF690E500C56}"/>
    <cellStyle name="Percent 3 4 10 11" xfId="8190" xr:uid="{D2B727C1-452D-47A6-9F83-6DC7FA6433B3}"/>
    <cellStyle name="Percent 3 4 10 2" xfId="8191" xr:uid="{EAFB7F8B-2C4B-4CE8-957C-F9B4F884C43A}"/>
    <cellStyle name="Percent 3 4 10 2 2" xfId="8192" xr:uid="{53CD5244-4CFC-491A-AAAB-A29E5CC52517}"/>
    <cellStyle name="Percent 3 4 10 2 2 2" xfId="8193" xr:uid="{9B386171-E5CA-41E7-8DA0-850DF68407BC}"/>
    <cellStyle name="Percent 3 4 10 2 2 3" xfId="8194" xr:uid="{387844DD-AEB6-499C-BF1F-BF036148FB67}"/>
    <cellStyle name="Percent 3 4 10 2 3" xfId="8195" xr:uid="{9F8382DE-0E8D-475E-A434-5936DD09600B}"/>
    <cellStyle name="Percent 3 4 10 2 3 2" xfId="8196" xr:uid="{D21147F5-1F1B-487C-B44B-BF7DF675BDF1}"/>
    <cellStyle name="Percent 3 4 10 2 3 3" xfId="8197" xr:uid="{6C3C6653-AAC9-49DD-8B20-FB08F1DAD522}"/>
    <cellStyle name="Percent 3 4 10 2 4" xfId="8198" xr:uid="{0E3EEF2D-9DFC-488D-9166-173D11D682AC}"/>
    <cellStyle name="Percent 3 4 10 2 5" xfId="8199" xr:uid="{1B36F53D-3102-4DFE-ABE5-694C4A8492B4}"/>
    <cellStyle name="Percent 3 4 10 2 6" xfId="8200" xr:uid="{54B5FD99-3725-4AC7-80E3-A2B801841318}"/>
    <cellStyle name="Percent 3 4 10 3" xfId="8201" xr:uid="{A0264B48-A57C-437A-8252-435F7D34E11D}"/>
    <cellStyle name="Percent 3 4 10 3 2" xfId="8202" xr:uid="{79E9F829-BA7C-49BE-93CD-CD56C17263EB}"/>
    <cellStyle name="Percent 3 4 10 3 2 2" xfId="8203" xr:uid="{D0968C00-8A5D-4173-9F88-86871B910264}"/>
    <cellStyle name="Percent 3 4 10 3 2 3" xfId="8204" xr:uid="{71302798-83C6-4582-9B40-541EB715F40A}"/>
    <cellStyle name="Percent 3 4 10 3 3" xfId="8205" xr:uid="{3C287616-A8EE-4505-8C9A-E2A11E1ABF74}"/>
    <cellStyle name="Percent 3 4 10 3 3 2" xfId="8206" xr:uid="{BE9D7D68-EC49-4B41-A162-B09899122FF8}"/>
    <cellStyle name="Percent 3 4 10 3 3 3" xfId="8207" xr:uid="{C51F3867-C8F2-4F16-8A72-E000840BC399}"/>
    <cellStyle name="Percent 3 4 10 3 4" xfId="8208" xr:uid="{8AE1B301-55AE-4AD9-B944-9FB1E8CA45A5}"/>
    <cellStyle name="Percent 3 4 10 3 5" xfId="8209" xr:uid="{149E3F9A-37B8-4049-9A0E-3B822CB8C20C}"/>
    <cellStyle name="Percent 3 4 10 4" xfId="8210" xr:uid="{92CBC099-2BD2-4FB6-8AAD-294222D15D86}"/>
    <cellStyle name="Percent 3 4 10 4 2" xfId="8211" xr:uid="{668FA8C2-AEBF-4589-8B40-67FA23393001}"/>
    <cellStyle name="Percent 3 4 10 4 3" xfId="8212" xr:uid="{E40C988B-8659-4B78-93AB-8106ED3F5881}"/>
    <cellStyle name="Percent 3 4 10 5" xfId="8213" xr:uid="{E663B38C-2086-4F9D-B546-EFDF4F3EF057}"/>
    <cellStyle name="Percent 3 4 10 5 2" xfId="8214" xr:uid="{5CFF98BD-6370-494B-B4CD-F9A916D6E348}"/>
    <cellStyle name="Percent 3 4 10 5 3" xfId="8215" xr:uid="{E98B403A-7065-4544-B016-D375A237A37B}"/>
    <cellStyle name="Percent 3 4 10 6" xfId="8216" xr:uid="{B6E3DEE6-8E0A-4CCC-8936-C11458A3E7C6}"/>
    <cellStyle name="Percent 3 4 10 7" xfId="8217" xr:uid="{F8D86158-40A7-4215-A1BF-4B7D5F037180}"/>
    <cellStyle name="Percent 3 4 10 8" xfId="8218" xr:uid="{4987BE27-4001-4206-AFFE-FF29C6E7D012}"/>
    <cellStyle name="Percent 3 4 10 9" xfId="8219" xr:uid="{7B499FAF-8579-4522-B60C-88F9B01027FA}"/>
    <cellStyle name="Percent 3 4 11" xfId="8220" xr:uid="{A2D73E71-BCCE-43D2-B48F-23C7011C48F3}"/>
    <cellStyle name="Percent 3 4 11 10" xfId="8221" xr:uid="{7B433B33-B133-4FA1-9D7B-C4BA92982FCC}"/>
    <cellStyle name="Percent 3 4 11 11" xfId="8222" xr:uid="{697FFE39-DE91-4CF9-ABC4-43175CABB0B5}"/>
    <cellStyle name="Percent 3 4 11 2" xfId="8223" xr:uid="{F41070A7-6AAD-4828-9C51-9C584F9163EF}"/>
    <cellStyle name="Percent 3 4 11 2 2" xfId="8224" xr:uid="{CBD34D94-B87C-4D87-A26A-914B32C6AC9F}"/>
    <cellStyle name="Percent 3 4 11 2 2 2" xfId="8225" xr:uid="{A0913510-FF64-4BBE-B0FE-148EB2D457E4}"/>
    <cellStyle name="Percent 3 4 11 2 2 3" xfId="8226" xr:uid="{E5F74584-9391-4C82-83F4-B5D2C45A4BE7}"/>
    <cellStyle name="Percent 3 4 11 2 3" xfId="8227" xr:uid="{37816C20-11B0-4520-850B-E00715ED3422}"/>
    <cellStyle name="Percent 3 4 11 2 3 2" xfId="8228" xr:uid="{E05DC916-675D-4014-A38B-40323D03E3DB}"/>
    <cellStyle name="Percent 3 4 11 2 3 3" xfId="8229" xr:uid="{F0608FBD-B54D-4219-9B9C-E08D3AA8E3A7}"/>
    <cellStyle name="Percent 3 4 11 2 4" xfId="8230" xr:uid="{8B177050-82BF-4642-9D89-600064BC5B43}"/>
    <cellStyle name="Percent 3 4 11 2 5" xfId="8231" xr:uid="{0A652186-2F5A-4DBE-89A5-4214A7F38672}"/>
    <cellStyle name="Percent 3 4 11 2 6" xfId="8232" xr:uid="{3B0534EF-F1D4-42FC-8D5B-1EFBBFFBBC45}"/>
    <cellStyle name="Percent 3 4 11 3" xfId="8233" xr:uid="{F25D7CF8-45A4-4EEB-8B80-CCC8603BFF5E}"/>
    <cellStyle name="Percent 3 4 11 3 2" xfId="8234" xr:uid="{F5516481-E562-4ABE-A374-EF955E7E9177}"/>
    <cellStyle name="Percent 3 4 11 3 2 2" xfId="8235" xr:uid="{CA65FE80-AF13-42CC-8AF2-BC4C177CB441}"/>
    <cellStyle name="Percent 3 4 11 3 2 3" xfId="8236" xr:uid="{913A8A1D-464D-4009-9737-12D06E8B0A31}"/>
    <cellStyle name="Percent 3 4 11 3 3" xfId="8237" xr:uid="{BE03C1E4-B03B-4AC8-8B0F-4B0C05695523}"/>
    <cellStyle name="Percent 3 4 11 3 3 2" xfId="8238" xr:uid="{3DE16429-B116-4E5D-A41E-49E084FD172A}"/>
    <cellStyle name="Percent 3 4 11 3 3 3" xfId="8239" xr:uid="{639F8681-4453-4395-8791-3F5AF671A037}"/>
    <cellStyle name="Percent 3 4 11 3 4" xfId="8240" xr:uid="{D4EAAD93-A8CF-4FD9-94B7-B0CFA0812E68}"/>
    <cellStyle name="Percent 3 4 11 3 5" xfId="8241" xr:uid="{604F6715-63DA-4CE0-BDC8-81CDE31B3228}"/>
    <cellStyle name="Percent 3 4 11 4" xfId="8242" xr:uid="{126BB013-FDC1-4A39-AFF9-AF8FA4EBE734}"/>
    <cellStyle name="Percent 3 4 11 4 2" xfId="8243" xr:uid="{D0B05D2F-B7C7-4AAF-AE8D-29B836F7DEC1}"/>
    <cellStyle name="Percent 3 4 11 4 3" xfId="8244" xr:uid="{1CA0B320-F946-4845-8DFF-316849877750}"/>
    <cellStyle name="Percent 3 4 11 5" xfId="8245" xr:uid="{62164C92-1A84-471B-BA24-D11766FAB8BA}"/>
    <cellStyle name="Percent 3 4 11 5 2" xfId="8246" xr:uid="{56AF23CF-EFF3-4E00-A5EE-179FBA8AD9D8}"/>
    <cellStyle name="Percent 3 4 11 5 3" xfId="8247" xr:uid="{4BCDB387-191E-4008-BE5E-EEECEA3FC944}"/>
    <cellStyle name="Percent 3 4 11 6" xfId="8248" xr:uid="{544CAB19-79AC-4BA4-ABAD-857D15E3D341}"/>
    <cellStyle name="Percent 3 4 11 7" xfId="8249" xr:uid="{C22C96E3-018C-4AE8-9E96-022DC91ECCC3}"/>
    <cellStyle name="Percent 3 4 11 8" xfId="8250" xr:uid="{E09528A1-FCDA-4DE7-8EEB-44AB708B8CDE}"/>
    <cellStyle name="Percent 3 4 11 9" xfId="8251" xr:uid="{3DC28203-748D-4508-9DFD-099F5D668F8D}"/>
    <cellStyle name="Percent 3 4 12" xfId="8252" xr:uid="{1D0DF356-9759-40BF-8BFD-A19262C97F2D}"/>
    <cellStyle name="Percent 3 4 12 10" xfId="8253" xr:uid="{599F1BA6-9B51-4749-A66A-4C6FA552FA7F}"/>
    <cellStyle name="Percent 3 4 12 11" xfId="8254" xr:uid="{1F54AD7F-8E3A-45C0-A2B3-7DF352118A22}"/>
    <cellStyle name="Percent 3 4 12 2" xfId="8255" xr:uid="{D318FE55-51F7-4D72-9B32-15015BE21C87}"/>
    <cellStyle name="Percent 3 4 12 2 2" xfId="8256" xr:uid="{0D11949F-E98D-408D-8883-4E0E1FBF706A}"/>
    <cellStyle name="Percent 3 4 12 2 2 2" xfId="8257" xr:uid="{2C78D95F-0A88-44CE-8452-902D3C4034C0}"/>
    <cellStyle name="Percent 3 4 12 2 2 3" xfId="8258" xr:uid="{11E86B09-1DBC-40F1-987D-D27FB2DF04E3}"/>
    <cellStyle name="Percent 3 4 12 2 3" xfId="8259" xr:uid="{276334C3-07DC-4543-8D39-C0CC596575BF}"/>
    <cellStyle name="Percent 3 4 12 2 3 2" xfId="8260" xr:uid="{AB217B28-F372-481A-A61C-2C2F0C99B77B}"/>
    <cellStyle name="Percent 3 4 12 2 3 3" xfId="8261" xr:uid="{7981753D-D3A8-4EC3-B565-A874AEAC2522}"/>
    <cellStyle name="Percent 3 4 12 2 4" xfId="8262" xr:uid="{68ED357D-8EDD-446C-81D8-E3D5E14709AD}"/>
    <cellStyle name="Percent 3 4 12 2 5" xfId="8263" xr:uid="{4AB90CB3-8763-4229-9388-DA02808D5ECD}"/>
    <cellStyle name="Percent 3 4 12 2 6" xfId="8264" xr:uid="{1B94CD73-19F1-46F8-AFF9-AD4F84CD2E18}"/>
    <cellStyle name="Percent 3 4 12 3" xfId="8265" xr:uid="{7E6E694C-EF31-4279-8A64-68B008A860DD}"/>
    <cellStyle name="Percent 3 4 12 3 2" xfId="8266" xr:uid="{F4A55782-0FAB-4FD4-A0CF-1B52B690DB40}"/>
    <cellStyle name="Percent 3 4 12 3 2 2" xfId="8267" xr:uid="{FE922AE0-E691-499E-B936-AE749AF29522}"/>
    <cellStyle name="Percent 3 4 12 3 2 3" xfId="8268" xr:uid="{A3D5F441-F0D2-4C34-9B8D-ADF508ABCBA8}"/>
    <cellStyle name="Percent 3 4 12 3 3" xfId="8269" xr:uid="{BC72857A-5D9F-4492-8E73-6A122EA24A91}"/>
    <cellStyle name="Percent 3 4 12 3 3 2" xfId="8270" xr:uid="{D1E222D2-6B93-45A6-A0D9-5F66EC08FB94}"/>
    <cellStyle name="Percent 3 4 12 3 3 3" xfId="8271" xr:uid="{65B51FCE-7DF7-4E96-A9DD-FAA606BF81C7}"/>
    <cellStyle name="Percent 3 4 12 3 4" xfId="8272" xr:uid="{4575F8B2-5A0B-4391-973E-0F3311694DF0}"/>
    <cellStyle name="Percent 3 4 12 3 5" xfId="8273" xr:uid="{50CB0789-D9DF-4AC3-AD9F-6589D1110C2A}"/>
    <cellStyle name="Percent 3 4 12 4" xfId="8274" xr:uid="{8AD1D7A4-49B5-4F9F-A238-52FACFBF81C0}"/>
    <cellStyle name="Percent 3 4 12 4 2" xfId="8275" xr:uid="{505105B0-2E8B-4503-9896-AB226A4D2467}"/>
    <cellStyle name="Percent 3 4 12 4 3" xfId="8276" xr:uid="{66C62856-1D20-499E-A96E-E2FC83416D04}"/>
    <cellStyle name="Percent 3 4 12 5" xfId="8277" xr:uid="{697CDFE3-1C2D-4A95-BBF6-1D88FC0C2DCE}"/>
    <cellStyle name="Percent 3 4 12 5 2" xfId="8278" xr:uid="{EE85EEB5-196E-4455-8F96-5DB726241797}"/>
    <cellStyle name="Percent 3 4 12 5 3" xfId="8279" xr:uid="{095F5BA0-D0BE-4E1E-A914-7282B5A1BC15}"/>
    <cellStyle name="Percent 3 4 12 6" xfId="8280" xr:uid="{AA7246F2-6D16-4FA5-ADCE-6519DC13DC3A}"/>
    <cellStyle name="Percent 3 4 12 7" xfId="8281" xr:uid="{0C0E3034-529E-4C78-B9FF-C7FA7264A8CC}"/>
    <cellStyle name="Percent 3 4 12 8" xfId="8282" xr:uid="{9536F6A0-2767-478D-AF7C-5DEC69875B9E}"/>
    <cellStyle name="Percent 3 4 12 9" xfId="8283" xr:uid="{A97CD7A1-F3C4-4474-B023-63064E08DA51}"/>
    <cellStyle name="Percent 3 4 13" xfId="8284" xr:uid="{5796666C-2205-424F-8576-FEDE811B9D2D}"/>
    <cellStyle name="Percent 3 4 13 10" xfId="8285" xr:uid="{0B97239E-6E08-47EA-A588-99C55510B609}"/>
    <cellStyle name="Percent 3 4 13 11" xfId="8286" xr:uid="{ADAD2931-7F19-49B3-B788-350F351259D8}"/>
    <cellStyle name="Percent 3 4 13 2" xfId="8287" xr:uid="{2767A01C-6266-4AB5-B6C9-5887D5040C67}"/>
    <cellStyle name="Percent 3 4 13 2 2" xfId="8288" xr:uid="{583FDEC1-5AF7-41ED-A5DE-F0531ED5D596}"/>
    <cellStyle name="Percent 3 4 13 2 2 2" xfId="8289" xr:uid="{B8DD7D72-680A-43EB-B423-271B3CB3D6CC}"/>
    <cellStyle name="Percent 3 4 13 2 2 3" xfId="8290" xr:uid="{AC5B8C09-21CF-4705-967B-7D0147527BFE}"/>
    <cellStyle name="Percent 3 4 13 2 3" xfId="8291" xr:uid="{3F88100C-5D28-48F1-8B25-B0FA9CB7BD2D}"/>
    <cellStyle name="Percent 3 4 13 2 3 2" xfId="8292" xr:uid="{2A38BD87-16E9-4F1D-B38A-2A8F3691C625}"/>
    <cellStyle name="Percent 3 4 13 2 3 3" xfId="8293" xr:uid="{0017B0E1-5933-4E0B-91F8-41E9C4F6EA2A}"/>
    <cellStyle name="Percent 3 4 13 2 4" xfId="8294" xr:uid="{C04829CF-B247-4160-98D1-B023D39F11C0}"/>
    <cellStyle name="Percent 3 4 13 2 5" xfId="8295" xr:uid="{DF996851-D7C8-4E7B-A617-F431BB8ED6D0}"/>
    <cellStyle name="Percent 3 4 13 2 6" xfId="8296" xr:uid="{CD680BC7-C4D1-4346-8168-675F0949AA26}"/>
    <cellStyle name="Percent 3 4 13 3" xfId="8297" xr:uid="{2F8CD10C-8809-43EA-8CD4-A585CC904E4D}"/>
    <cellStyle name="Percent 3 4 13 3 2" xfId="8298" xr:uid="{10B1841F-D3E3-4E99-8941-AA600244851A}"/>
    <cellStyle name="Percent 3 4 13 3 2 2" xfId="8299" xr:uid="{B488519C-70D9-4D42-8E68-F62A78ADFB69}"/>
    <cellStyle name="Percent 3 4 13 3 2 3" xfId="8300" xr:uid="{47577479-26A2-4091-998C-8C33E98C2FDC}"/>
    <cellStyle name="Percent 3 4 13 3 3" xfId="8301" xr:uid="{237AC447-E96F-40E9-BFB0-BC7B13437D6D}"/>
    <cellStyle name="Percent 3 4 13 3 3 2" xfId="8302" xr:uid="{3911BCF5-B794-4684-9C1A-2FD3857D4985}"/>
    <cellStyle name="Percent 3 4 13 3 3 3" xfId="8303" xr:uid="{77BD51BA-B1D8-41B4-9544-8DA77E141D0B}"/>
    <cellStyle name="Percent 3 4 13 3 4" xfId="8304" xr:uid="{1D582A43-A064-4FCB-B46D-75176A84836D}"/>
    <cellStyle name="Percent 3 4 13 3 5" xfId="8305" xr:uid="{DAAE0740-87AD-480B-B31E-F9E3D9444210}"/>
    <cellStyle name="Percent 3 4 13 4" xfId="8306" xr:uid="{2AF1D591-62F5-433B-A29C-8C053D173EE0}"/>
    <cellStyle name="Percent 3 4 13 4 2" xfId="8307" xr:uid="{0E8104FF-FACE-40F2-B97C-05055B462FFA}"/>
    <cellStyle name="Percent 3 4 13 4 3" xfId="8308" xr:uid="{20740657-573C-47D4-8F20-E3A1422BC776}"/>
    <cellStyle name="Percent 3 4 13 5" xfId="8309" xr:uid="{390FC696-7625-4CBF-8ABE-3FD27CA3E27C}"/>
    <cellStyle name="Percent 3 4 13 5 2" xfId="8310" xr:uid="{3B0D6282-7D47-4F67-B2F3-FE20D8D21B9D}"/>
    <cellStyle name="Percent 3 4 13 5 3" xfId="8311" xr:uid="{F176A29F-C391-4176-A3E5-952C6B36B954}"/>
    <cellStyle name="Percent 3 4 13 6" xfId="8312" xr:uid="{50CE6470-6E28-40CC-B2D4-2859199CF1DA}"/>
    <cellStyle name="Percent 3 4 13 7" xfId="8313" xr:uid="{49BC3FB4-D39C-4B80-81B6-34D9C3391DED}"/>
    <cellStyle name="Percent 3 4 13 8" xfId="8314" xr:uid="{B6DFC29C-BBA4-44B4-ADB1-C6005B3962D3}"/>
    <cellStyle name="Percent 3 4 13 9" xfId="8315" xr:uid="{CEBBEB1D-29BB-4CBE-AC71-9176D027FF2A}"/>
    <cellStyle name="Percent 3 4 14" xfId="8316" xr:uid="{DC9EEA41-2DEF-4E35-99B9-DA8467FD6EB1}"/>
    <cellStyle name="Percent 3 4 14 10" xfId="8317" xr:uid="{C3F0278E-5462-4B61-B74E-E79BEAA08450}"/>
    <cellStyle name="Percent 3 4 14 11" xfId="8318" xr:uid="{1F8B2F60-E21F-4117-9EE9-BB1789D2DAAC}"/>
    <cellStyle name="Percent 3 4 14 2" xfId="8319" xr:uid="{9FB36D67-0DC1-4AE6-A28D-438660858917}"/>
    <cellStyle name="Percent 3 4 14 2 2" xfId="8320" xr:uid="{3B980A17-6EDF-4A57-AE97-00571827752C}"/>
    <cellStyle name="Percent 3 4 14 2 2 2" xfId="8321" xr:uid="{88E9F9A3-CA18-480A-A8B3-CF55E6EF023F}"/>
    <cellStyle name="Percent 3 4 14 2 2 3" xfId="8322" xr:uid="{FC09E5BD-5C11-4734-BC7E-45A3A64EB08A}"/>
    <cellStyle name="Percent 3 4 14 2 3" xfId="8323" xr:uid="{49F50F29-C662-40FB-94D3-0B8413A6AD64}"/>
    <cellStyle name="Percent 3 4 14 2 3 2" xfId="8324" xr:uid="{C309C427-C09E-471E-95DE-74B22FBE5724}"/>
    <cellStyle name="Percent 3 4 14 2 3 3" xfId="8325" xr:uid="{22B5FA00-9493-4B2B-927E-3DD3DB882DCF}"/>
    <cellStyle name="Percent 3 4 14 2 4" xfId="8326" xr:uid="{8DECF37E-3EF1-4FB8-8E4E-77179EB476E6}"/>
    <cellStyle name="Percent 3 4 14 2 5" xfId="8327" xr:uid="{EB5A65B6-BC65-450B-8505-5F2890DA33F0}"/>
    <cellStyle name="Percent 3 4 14 2 6" xfId="8328" xr:uid="{AEE1A922-DB2C-45BC-B89C-4F2D99A095A7}"/>
    <cellStyle name="Percent 3 4 14 3" xfId="8329" xr:uid="{AFA44931-8AF4-4565-9965-08BF65A8C934}"/>
    <cellStyle name="Percent 3 4 14 3 2" xfId="8330" xr:uid="{57AD52FE-5CE5-4288-A192-DAC60047BF8C}"/>
    <cellStyle name="Percent 3 4 14 3 2 2" xfId="8331" xr:uid="{612A5CA5-5306-4AF8-94B6-7331351857CB}"/>
    <cellStyle name="Percent 3 4 14 3 2 3" xfId="8332" xr:uid="{A19BFA0E-2A82-480C-92B0-6ACC5EB33293}"/>
    <cellStyle name="Percent 3 4 14 3 3" xfId="8333" xr:uid="{27AD7737-618C-46F5-B4B4-8CA138F88A46}"/>
    <cellStyle name="Percent 3 4 14 3 3 2" xfId="8334" xr:uid="{DD7611B2-C8D3-45E0-997F-2AC71260B975}"/>
    <cellStyle name="Percent 3 4 14 3 3 3" xfId="8335" xr:uid="{D9E82BA8-205A-4FF8-8A73-C216D2A73358}"/>
    <cellStyle name="Percent 3 4 14 3 4" xfId="8336" xr:uid="{42B0E4C4-AB0C-4A14-B95C-9FDC35F149DF}"/>
    <cellStyle name="Percent 3 4 14 3 5" xfId="8337" xr:uid="{2063AC2C-21AB-46C6-92AF-C684962BF686}"/>
    <cellStyle name="Percent 3 4 14 4" xfId="8338" xr:uid="{71C4D4E6-9D50-4181-BFA9-A81A63C06E51}"/>
    <cellStyle name="Percent 3 4 14 4 2" xfId="8339" xr:uid="{3B70751B-AE40-40CF-896B-95FF10E95E71}"/>
    <cellStyle name="Percent 3 4 14 4 3" xfId="8340" xr:uid="{16725B97-011E-408A-8A08-B7C9F8ECA348}"/>
    <cellStyle name="Percent 3 4 14 5" xfId="8341" xr:uid="{84E5E325-268F-43CD-8ADB-E9D5AC8338EB}"/>
    <cellStyle name="Percent 3 4 14 5 2" xfId="8342" xr:uid="{F1D15F25-5034-4CAA-AB84-391922566169}"/>
    <cellStyle name="Percent 3 4 14 5 3" xfId="8343" xr:uid="{394FE236-E97B-4572-A4BF-EE335BDFE4FD}"/>
    <cellStyle name="Percent 3 4 14 6" xfId="8344" xr:uid="{B2E98448-6DD1-4F9D-A282-F80EED33BB90}"/>
    <cellStyle name="Percent 3 4 14 7" xfId="8345" xr:uid="{E8E54028-DECB-4684-B856-0BCB93ED28C1}"/>
    <cellStyle name="Percent 3 4 14 8" xfId="8346" xr:uid="{1101C915-8A52-47CE-AFA9-E498E944E1A7}"/>
    <cellStyle name="Percent 3 4 14 9" xfId="8347" xr:uid="{F99CA479-27BC-4681-8021-E2C28344F9E9}"/>
    <cellStyle name="Percent 3 4 15" xfId="8348" xr:uid="{7B561CB0-F9F9-4B1D-9517-5D2FD511A8E6}"/>
    <cellStyle name="Percent 3 4 15 10" xfId="8349" xr:uid="{0A29AB53-95F5-4C43-8929-4938AB4B445B}"/>
    <cellStyle name="Percent 3 4 15 11" xfId="8350" xr:uid="{CB235C8D-8288-41F6-8981-849FDD55AE09}"/>
    <cellStyle name="Percent 3 4 15 2" xfId="8351" xr:uid="{4EB1A7E1-0E0C-4ED5-8C0D-E9DE2D12F4EA}"/>
    <cellStyle name="Percent 3 4 15 2 2" xfId="8352" xr:uid="{E3B8429C-3590-442B-9E1A-238BB4C0BD26}"/>
    <cellStyle name="Percent 3 4 15 2 2 2" xfId="8353" xr:uid="{068DE67A-5F9A-4133-B220-5F1D7476B245}"/>
    <cellStyle name="Percent 3 4 15 2 2 3" xfId="8354" xr:uid="{565F22D0-1E1C-4630-81FF-A920C09C565A}"/>
    <cellStyle name="Percent 3 4 15 2 3" xfId="8355" xr:uid="{8E73BABF-0E40-4A64-9FD5-9AFC556D515A}"/>
    <cellStyle name="Percent 3 4 15 2 3 2" xfId="8356" xr:uid="{AADCEDC2-DF64-4C95-8FDE-B63A82159DF6}"/>
    <cellStyle name="Percent 3 4 15 2 3 3" xfId="8357" xr:uid="{DACD6904-6CF3-4AF5-A422-00AF4A9729D1}"/>
    <cellStyle name="Percent 3 4 15 2 4" xfId="8358" xr:uid="{E71AFEB1-6DD1-4B7C-A260-F1F07DDE9DC2}"/>
    <cellStyle name="Percent 3 4 15 2 5" xfId="8359" xr:uid="{DB105A1B-9610-4B9B-975C-37F4CCF26F41}"/>
    <cellStyle name="Percent 3 4 15 2 6" xfId="8360" xr:uid="{C9FFBDE9-ECC0-437D-9308-441C357E3316}"/>
    <cellStyle name="Percent 3 4 15 3" xfId="8361" xr:uid="{862FB3AB-183F-4FD3-9F7A-99C1D0633365}"/>
    <cellStyle name="Percent 3 4 15 3 2" xfId="8362" xr:uid="{78BECE1C-97D5-47A0-99BA-1C279B34F4BC}"/>
    <cellStyle name="Percent 3 4 15 3 2 2" xfId="8363" xr:uid="{C7401816-0525-4C8A-A940-63DCCC6A754B}"/>
    <cellStyle name="Percent 3 4 15 3 2 3" xfId="8364" xr:uid="{A5FFF832-87EB-47D4-BEE1-621EB83EF2E7}"/>
    <cellStyle name="Percent 3 4 15 3 3" xfId="8365" xr:uid="{262BBE6A-03A1-4824-9342-C4E67ED2C1DF}"/>
    <cellStyle name="Percent 3 4 15 3 3 2" xfId="8366" xr:uid="{ADB0CAE1-840E-42DE-8F1F-6111A27BDA37}"/>
    <cellStyle name="Percent 3 4 15 3 3 3" xfId="8367" xr:uid="{16ABFF92-CB69-4EE8-9D17-41758E44FFC2}"/>
    <cellStyle name="Percent 3 4 15 3 4" xfId="8368" xr:uid="{B55DC0E9-E663-49D1-944B-2159CC7E6213}"/>
    <cellStyle name="Percent 3 4 15 3 5" xfId="8369" xr:uid="{B89AED8C-7B96-4F23-BC54-BC0F5204618E}"/>
    <cellStyle name="Percent 3 4 15 4" xfId="8370" xr:uid="{F5FDA507-3CFF-4332-828D-C0BCF697F537}"/>
    <cellStyle name="Percent 3 4 15 4 2" xfId="8371" xr:uid="{B06A6184-A3D1-488D-B20C-7C3FE3BB8BB5}"/>
    <cellStyle name="Percent 3 4 15 4 3" xfId="8372" xr:uid="{18B4C19D-9ED3-48AF-9B43-AA02F2551DD4}"/>
    <cellStyle name="Percent 3 4 15 5" xfId="8373" xr:uid="{41D81E93-48D5-4D2F-B040-256EA151BA07}"/>
    <cellStyle name="Percent 3 4 15 5 2" xfId="8374" xr:uid="{EA938E70-28C2-4B22-BE83-09C70B2EFD0E}"/>
    <cellStyle name="Percent 3 4 15 5 3" xfId="8375" xr:uid="{0830A469-BBE5-45EA-9909-E8109CDE0BEA}"/>
    <cellStyle name="Percent 3 4 15 6" xfId="8376" xr:uid="{2B850319-242A-43FF-8971-E1EBEF12DE9C}"/>
    <cellStyle name="Percent 3 4 15 7" xfId="8377" xr:uid="{5DD2A3EE-F2F9-431B-A445-F0F86C8A93ED}"/>
    <cellStyle name="Percent 3 4 15 8" xfId="8378" xr:uid="{3C1CBBC8-E367-4531-B74B-8C0AF611195D}"/>
    <cellStyle name="Percent 3 4 15 9" xfId="8379" xr:uid="{F1C6C146-CF79-42DC-AEEC-DE80675E392C}"/>
    <cellStyle name="Percent 3 4 16" xfId="8380" xr:uid="{3FB4EA47-FE0C-483B-912E-03FD2F305ECF}"/>
    <cellStyle name="Percent 3 4 16 2" xfId="8381" xr:uid="{2ED6400E-6A57-4352-AFD7-2AE66A11E4BD}"/>
    <cellStyle name="Percent 3 4 16 2 2" xfId="8382" xr:uid="{23D07374-E8B3-4214-B965-945B7D0885F1}"/>
    <cellStyle name="Percent 3 4 16 2 3" xfId="8383" xr:uid="{E9F69F68-B24B-42A8-8200-22D9CC5F31BB}"/>
    <cellStyle name="Percent 3 4 16 3" xfId="8384" xr:uid="{A1033997-5D1A-46A9-9ABF-56C7E3F69BDC}"/>
    <cellStyle name="Percent 3 4 16 3 2" xfId="8385" xr:uid="{FB4B7395-4ABE-49B0-B51A-86269CD50D33}"/>
    <cellStyle name="Percent 3 4 16 3 3" xfId="8386" xr:uid="{248C00EC-C04E-4832-B609-686388E95DB2}"/>
    <cellStyle name="Percent 3 4 16 4" xfId="8387" xr:uid="{662AC6C8-EDCD-4B0E-B120-BC8828CA19B9}"/>
    <cellStyle name="Percent 3 4 16 5" xfId="8388" xr:uid="{E90B5C54-4D3E-44AE-9474-12E0B6F047A0}"/>
    <cellStyle name="Percent 3 4 17" xfId="8389" xr:uid="{FD8BC845-C44F-4734-A4F7-376AE30DB118}"/>
    <cellStyle name="Percent 3 4 17 2" xfId="8390" xr:uid="{56C019D2-A1E1-488D-94B7-E61133EE22B3}"/>
    <cellStyle name="Percent 3 4 17 2 2" xfId="8391" xr:uid="{124447DF-6776-4BA4-A824-911AB298A5ED}"/>
    <cellStyle name="Percent 3 4 17 2 3" xfId="8392" xr:uid="{CEE33263-1D05-4E2F-B434-E432A6EB3F78}"/>
    <cellStyle name="Percent 3 4 17 3" xfId="8393" xr:uid="{CCCC20A2-D8D5-4D10-B2E7-E896A9763816}"/>
    <cellStyle name="Percent 3 4 17 3 2" xfId="8394" xr:uid="{5BBF750E-D37E-44CA-BB92-E81F538F25E9}"/>
    <cellStyle name="Percent 3 4 17 3 3" xfId="8395" xr:uid="{86FEB83C-832B-4C6A-9965-763B279D04A9}"/>
    <cellStyle name="Percent 3 4 17 4" xfId="8396" xr:uid="{BC5AFE56-6A70-4CBA-AB60-D13EB9C83AF7}"/>
    <cellStyle name="Percent 3 4 17 5" xfId="8397" xr:uid="{CECA18F3-CED5-4EE0-91F0-F02C11D797B1}"/>
    <cellStyle name="Percent 3 4 18" xfId="8398" xr:uid="{96D8F423-E26F-40C2-9A8F-74E5B46321CD}"/>
    <cellStyle name="Percent 3 4 18 2" xfId="8399" xr:uid="{A24FB6D0-46F6-4877-966C-487D2400FCBD}"/>
    <cellStyle name="Percent 3 4 18 3" xfId="8400" xr:uid="{9A05FD65-EF22-4B9E-9BF5-6A58164E3FFC}"/>
    <cellStyle name="Percent 3 4 19" xfId="8401" xr:uid="{1EDE153D-CBCB-4D70-81C0-F52AB7FF0A7F}"/>
    <cellStyle name="Percent 3 4 19 2" xfId="8402" xr:uid="{F17FC722-B8E0-4CEF-AFBC-2212C138DF9F}"/>
    <cellStyle name="Percent 3 4 19 3" xfId="8403" xr:uid="{87C521DF-97B3-4BC7-A221-D8698B60BF79}"/>
    <cellStyle name="Percent 3 4 2" xfId="8404" xr:uid="{CB01F153-8C1A-46FC-BC10-21B86A17E54D}"/>
    <cellStyle name="Percent 3 4 2 10" xfId="8405" xr:uid="{C373CBC2-3BA3-41B7-B6DA-955DA0DC8E5F}"/>
    <cellStyle name="Percent 3 4 2 11" xfId="8406" xr:uid="{F1EA43A7-EEB0-4B4D-9A13-1AE6D3933367}"/>
    <cellStyle name="Percent 3 4 2 12" xfId="8407" xr:uid="{CBE8A6C3-3F3C-4CDB-BACB-4F86BBC19BA5}"/>
    <cellStyle name="Percent 3 4 2 2" xfId="8408" xr:uid="{E60943B2-BE2D-4397-810A-3329D255EFA0}"/>
    <cellStyle name="Percent 3 4 2 2 2" xfId="8409" xr:uid="{E6FACC9A-A9F7-45C3-AE2F-16D0FC00BF78}"/>
    <cellStyle name="Percent 3 4 2 2 2 2" xfId="8410" xr:uid="{EECB69C2-7B8C-4DB2-BA9A-D142B5A50FFE}"/>
    <cellStyle name="Percent 3 4 2 2 2 3" xfId="8411" xr:uid="{C7B4ABAD-03D3-43FC-9DFE-C3406C12342A}"/>
    <cellStyle name="Percent 3 4 2 2 3" xfId="8412" xr:uid="{FF854050-5C71-4E5D-B5A2-76FD86E352BA}"/>
    <cellStyle name="Percent 3 4 2 2 3 2" xfId="8413" xr:uid="{13805155-C819-42E3-B7E5-0AAC4C52470C}"/>
    <cellStyle name="Percent 3 4 2 2 3 3" xfId="8414" xr:uid="{9E4373ED-6020-436E-9E12-CA9AB75E3449}"/>
    <cellStyle name="Percent 3 4 2 2 4" xfId="8415" xr:uid="{42918CE2-6C7A-4791-9FF3-6A6EF19B17F1}"/>
    <cellStyle name="Percent 3 4 2 2 5" xfId="8416" xr:uid="{894CAC76-19ED-471A-85A2-8F6BE6FEE3F5}"/>
    <cellStyle name="Percent 3 4 2 2 6" xfId="8417" xr:uid="{D6836762-D186-45AC-AF07-D6900027691B}"/>
    <cellStyle name="Percent 3 4 2 3" xfId="8418" xr:uid="{B341F2B0-FC07-4641-A7DA-A409676601F3}"/>
    <cellStyle name="Percent 3 4 2 3 2" xfId="8419" xr:uid="{89B5F0CB-3C10-461C-ADD3-988103369FC1}"/>
    <cellStyle name="Percent 3 4 2 3 2 2" xfId="8420" xr:uid="{1696A6F4-D551-436F-8D3A-841BE995A437}"/>
    <cellStyle name="Percent 3 4 2 3 2 3" xfId="8421" xr:uid="{BFD523FA-8841-4B91-A676-CD7B525E0E70}"/>
    <cellStyle name="Percent 3 4 2 3 3" xfId="8422" xr:uid="{007C247F-37BA-4F0E-A4BA-E5F00ECD014B}"/>
    <cellStyle name="Percent 3 4 2 3 3 2" xfId="8423" xr:uid="{31AA3530-3B1D-4B65-9F34-F1CF4C9C743A}"/>
    <cellStyle name="Percent 3 4 2 3 3 3" xfId="8424" xr:uid="{17D29447-27BA-423E-BC36-757700E2DFCC}"/>
    <cellStyle name="Percent 3 4 2 3 4" xfId="8425" xr:uid="{913EC966-B9E1-4986-A669-D4A92DCD0364}"/>
    <cellStyle name="Percent 3 4 2 3 5" xfId="8426" xr:uid="{B2E67DB2-446F-4070-A781-41634E58DF25}"/>
    <cellStyle name="Percent 3 4 2 4" xfId="8427" xr:uid="{E3C2E69A-0599-48F3-BDC9-DE4E14A95AF1}"/>
    <cellStyle name="Percent 3 4 2 4 2" xfId="8428" xr:uid="{8825AC30-4821-4B8C-8150-EE7FE8E75A76}"/>
    <cellStyle name="Percent 3 4 2 4 2 2" xfId="8429" xr:uid="{0663FF31-C3C8-4161-BBFC-08B14A1147A9}"/>
    <cellStyle name="Percent 3 4 2 4 2 3" xfId="8430" xr:uid="{7FE99C76-C972-442F-B78F-BE92B7316D59}"/>
    <cellStyle name="Percent 3 4 2 4 3" xfId="8431" xr:uid="{623998E1-4A97-47F7-B324-D719AB1FBE09}"/>
    <cellStyle name="Percent 3 4 2 4 3 2" xfId="8432" xr:uid="{9E6FD1BF-5AD0-4DEC-BF0B-A9AACAF41980}"/>
    <cellStyle name="Percent 3 4 2 4 3 3" xfId="8433" xr:uid="{3AF505BF-4C5B-49C3-91A7-7EDC3A38C3A3}"/>
    <cellStyle name="Percent 3 4 2 4 4" xfId="8434" xr:uid="{C1FD220D-B220-4585-8B79-1A51720C8D06}"/>
    <cellStyle name="Percent 3 4 2 4 5" xfId="8435" xr:uid="{F9053C26-0A6F-4DE5-B254-CCE9B7861A1E}"/>
    <cellStyle name="Percent 3 4 2 5" xfId="8436" xr:uid="{57E6C5BC-B40F-4508-8ED0-258457A290BB}"/>
    <cellStyle name="Percent 3 4 2 5 2" xfId="8437" xr:uid="{98C2E2DB-5951-4221-97DE-2383A3E177DE}"/>
    <cellStyle name="Percent 3 4 2 5 3" xfId="8438" xr:uid="{74AE29F4-1BCC-4094-B470-49C4EBFB43E8}"/>
    <cellStyle name="Percent 3 4 2 6" xfId="8439" xr:uid="{DBD63323-0CD2-4E56-BD10-231693DA5558}"/>
    <cellStyle name="Percent 3 4 2 6 2" xfId="8440" xr:uid="{D69E335F-BA11-4B4A-ACEA-6FF65D33EF0A}"/>
    <cellStyle name="Percent 3 4 2 6 3" xfId="8441" xr:uid="{AEB61BC9-5684-4199-AC13-E8D8F5923EF9}"/>
    <cellStyle name="Percent 3 4 2 7" xfId="8442" xr:uid="{29517C64-8847-4FF5-AFA0-71FD35B00968}"/>
    <cellStyle name="Percent 3 4 2 8" xfId="8443" xr:uid="{9E4D13F7-1109-47E4-AEFA-4BB463E5C563}"/>
    <cellStyle name="Percent 3 4 2 9" xfId="8444" xr:uid="{2723E95B-ECD9-4283-9F34-145C774B4836}"/>
    <cellStyle name="Percent 3 4 20" xfId="8445" xr:uid="{2496DF22-741F-497F-ADB0-63F313DAD89C}"/>
    <cellStyle name="Percent 3 4 21" xfId="8446" xr:uid="{182BA03D-9EE9-43C6-B6AC-66EC1F7925F5}"/>
    <cellStyle name="Percent 3 4 22" xfId="8447" xr:uid="{C43DA5AC-357F-468A-A338-E84426A46520}"/>
    <cellStyle name="Percent 3 4 23" xfId="8448" xr:uid="{6EEFFD38-E411-4255-8C5F-7D0B6E5F3C79}"/>
    <cellStyle name="Percent 3 4 24" xfId="8449" xr:uid="{E90B311E-B655-464A-9553-F76998D39839}"/>
    <cellStyle name="Percent 3 4 25" xfId="8450" xr:uid="{84C7FBDD-1E4E-40EE-8BF5-3E845D41F6C2}"/>
    <cellStyle name="Percent 3 4 26" xfId="8187" xr:uid="{FCDB9FD3-64BA-498D-9332-1FDE27D90E64}"/>
    <cellStyle name="Percent 3 4 3" xfId="8451" xr:uid="{EA948830-B5ED-4AA3-8F14-32771165F8C9}"/>
    <cellStyle name="Percent 3 4 3 10" xfId="8452" xr:uid="{9538284E-5C47-42BE-8AA9-33AFB9D2E27E}"/>
    <cellStyle name="Percent 3 4 3 11" xfId="8453" xr:uid="{3C61A47B-9DC8-475C-BE6E-BECAF33A6293}"/>
    <cellStyle name="Percent 3 4 3 12" xfId="8454" xr:uid="{AEC108B8-FBE0-4515-B202-9BACDB9E5080}"/>
    <cellStyle name="Percent 3 4 3 2" xfId="8455" xr:uid="{51BC5D42-08C2-4AC1-8A67-A4EB5A345D18}"/>
    <cellStyle name="Percent 3 4 3 2 2" xfId="8456" xr:uid="{3D8DEFDC-0F68-478C-9E48-2D46AA473DA6}"/>
    <cellStyle name="Percent 3 4 3 2 2 2" xfId="8457" xr:uid="{F5A81E1E-FB4E-472C-A9B4-07E0E05914CD}"/>
    <cellStyle name="Percent 3 4 3 2 2 3" xfId="8458" xr:uid="{CA17C14C-4749-4E86-98F6-01917986EB87}"/>
    <cellStyle name="Percent 3 4 3 2 3" xfId="8459" xr:uid="{E7890875-996C-40CC-AD2C-F5E76542F70B}"/>
    <cellStyle name="Percent 3 4 3 2 3 2" xfId="8460" xr:uid="{1135C0E5-9785-4CCF-8177-94534BD30A08}"/>
    <cellStyle name="Percent 3 4 3 2 3 3" xfId="8461" xr:uid="{AEAD1B77-FE76-4247-96FD-5A1D288614C6}"/>
    <cellStyle name="Percent 3 4 3 2 4" xfId="8462" xr:uid="{D16BD9B3-6BE0-4A26-BB46-7714C55D9E5D}"/>
    <cellStyle name="Percent 3 4 3 2 5" xfId="8463" xr:uid="{7E85816B-17CF-4B33-9F75-720A5034EB50}"/>
    <cellStyle name="Percent 3 4 3 2 6" xfId="8464" xr:uid="{9D7510E7-494F-445D-89CC-4DAB0EE4E794}"/>
    <cellStyle name="Percent 3 4 3 3" xfId="8465" xr:uid="{650D4A2C-C06F-4A36-AD48-A99AD0C2EC21}"/>
    <cellStyle name="Percent 3 4 3 3 2" xfId="8466" xr:uid="{4EEB18D6-B9DA-48DE-9890-0E0B1CED678E}"/>
    <cellStyle name="Percent 3 4 3 3 2 2" xfId="8467" xr:uid="{0A8839D5-AC69-457A-AFDC-A7796DC73B57}"/>
    <cellStyle name="Percent 3 4 3 3 2 3" xfId="8468" xr:uid="{8E279F71-E7CA-49E3-B7E5-2E664ED50609}"/>
    <cellStyle name="Percent 3 4 3 3 3" xfId="8469" xr:uid="{7F9F0AC0-FCCB-41F5-83DB-712896D22395}"/>
    <cellStyle name="Percent 3 4 3 3 3 2" xfId="8470" xr:uid="{88233AA8-F434-44B4-9EF2-3B44A7EF49C6}"/>
    <cellStyle name="Percent 3 4 3 3 3 3" xfId="8471" xr:uid="{3BD3BEC2-29BD-4EB1-9CA4-CC036E4A023F}"/>
    <cellStyle name="Percent 3 4 3 3 4" xfId="8472" xr:uid="{1DB906DA-F95B-40A6-B74C-B779C4C68646}"/>
    <cellStyle name="Percent 3 4 3 3 5" xfId="8473" xr:uid="{EC427D1E-CF3B-4BAB-A775-CC73A087D05D}"/>
    <cellStyle name="Percent 3 4 3 4" xfId="8474" xr:uid="{95D15960-8946-4F6B-940C-3E4316F9008D}"/>
    <cellStyle name="Percent 3 4 3 4 2" xfId="8475" xr:uid="{2C0EC4E0-F6DE-47B6-9DF4-9688FF1FCB49}"/>
    <cellStyle name="Percent 3 4 3 4 2 2" xfId="8476" xr:uid="{2E7BD9F1-9242-4CC5-B22B-CFBFD7186D01}"/>
    <cellStyle name="Percent 3 4 3 4 2 3" xfId="8477" xr:uid="{38DBE0DB-3E24-4FAB-9E65-4302EA101CCA}"/>
    <cellStyle name="Percent 3 4 3 4 3" xfId="8478" xr:uid="{48B0F6A2-962F-41F9-8D0D-B0C956C03E30}"/>
    <cellStyle name="Percent 3 4 3 4 3 2" xfId="8479" xr:uid="{1D5FADBC-0124-440C-8E58-7741532A563A}"/>
    <cellStyle name="Percent 3 4 3 4 3 3" xfId="8480" xr:uid="{D99415F5-3D5C-4C7A-B15A-F636C8E433D0}"/>
    <cellStyle name="Percent 3 4 3 4 4" xfId="8481" xr:uid="{CFE0190E-F9DD-44DC-BED4-D440B132749E}"/>
    <cellStyle name="Percent 3 4 3 4 5" xfId="8482" xr:uid="{AEA1B03D-B7DA-45A1-A6FB-7DD43B527A3A}"/>
    <cellStyle name="Percent 3 4 3 5" xfId="8483" xr:uid="{958BCC4B-AE54-423B-BF06-20E1F5DB8181}"/>
    <cellStyle name="Percent 3 4 3 5 2" xfId="8484" xr:uid="{46EB1123-7A54-4AF8-A929-9C8C8B0A4D77}"/>
    <cellStyle name="Percent 3 4 3 5 3" xfId="8485" xr:uid="{B460AE8C-3E4A-4D73-9A90-81958D21C4D4}"/>
    <cellStyle name="Percent 3 4 3 6" xfId="8486" xr:uid="{908DDAEC-FF2A-423F-B92A-A1AF7318784D}"/>
    <cellStyle name="Percent 3 4 3 6 2" xfId="8487" xr:uid="{CCDB38B8-F81E-4B1C-B444-A8D5F3A7C1BB}"/>
    <cellStyle name="Percent 3 4 3 6 3" xfId="8488" xr:uid="{FA53773B-0D2F-4D43-AD9C-78ECC4974426}"/>
    <cellStyle name="Percent 3 4 3 7" xfId="8489" xr:uid="{34C93C93-1B43-48B7-9669-4341AD6B6AED}"/>
    <cellStyle name="Percent 3 4 3 8" xfId="8490" xr:uid="{2D1B006D-EA16-4E38-9EB7-C8368ED80163}"/>
    <cellStyle name="Percent 3 4 3 9" xfId="8491" xr:uid="{895D29B0-7E14-4E0A-AEC4-578E2998395C}"/>
    <cellStyle name="Percent 3 4 4" xfId="8492" xr:uid="{9DEDECD0-B1FE-41E5-80EC-D0ED6A15B1D6}"/>
    <cellStyle name="Percent 3 4 4 10" xfId="8493" xr:uid="{0C7CABF7-A3A3-44E3-8257-F397B29536D9}"/>
    <cellStyle name="Percent 3 4 4 11" xfId="8494" xr:uid="{6809648B-1688-4335-A11F-D7175A3A1F10}"/>
    <cellStyle name="Percent 3 4 4 12" xfId="8495" xr:uid="{2A13288F-DFB2-4E8F-BE99-435D0388056A}"/>
    <cellStyle name="Percent 3 4 4 2" xfId="8496" xr:uid="{4E2C396F-B83A-4A84-AF9D-7087611BD882}"/>
    <cellStyle name="Percent 3 4 4 2 2" xfId="8497" xr:uid="{186BF413-8E4D-4729-A646-F11A18E3996C}"/>
    <cellStyle name="Percent 3 4 4 2 2 2" xfId="8498" xr:uid="{23B17C3A-73CD-4DD1-929E-7A3E87FE2553}"/>
    <cellStyle name="Percent 3 4 4 2 2 3" xfId="8499" xr:uid="{BD805F79-BED5-45C9-9895-706665C32254}"/>
    <cellStyle name="Percent 3 4 4 2 3" xfId="8500" xr:uid="{222E41CD-A5E7-44B1-89E8-9EE18F1DA7DA}"/>
    <cellStyle name="Percent 3 4 4 2 3 2" xfId="8501" xr:uid="{8A4ECC4E-8311-4EF0-937E-5F3EFD58B851}"/>
    <cellStyle name="Percent 3 4 4 2 3 3" xfId="8502" xr:uid="{1F192763-6B74-4E79-ABC0-431B28C742CE}"/>
    <cellStyle name="Percent 3 4 4 2 4" xfId="8503" xr:uid="{3925A050-9DBD-4452-B14B-2C5E349AAD8D}"/>
    <cellStyle name="Percent 3 4 4 2 5" xfId="8504" xr:uid="{0E466F0B-99F0-4CE9-9F82-BCF3278BAB31}"/>
    <cellStyle name="Percent 3 4 4 2 6" xfId="8505" xr:uid="{B48C8093-71E8-45E1-992F-221A622FC43F}"/>
    <cellStyle name="Percent 3 4 4 2 7" xfId="8506" xr:uid="{42FC2BC3-E4F8-4FE0-9E50-6FD9AD609C59}"/>
    <cellStyle name="Percent 3 4 4 2 8" xfId="8507" xr:uid="{FE850710-6C56-41E7-9726-160E677D56BC}"/>
    <cellStyle name="Percent 3 4 4 2 9" xfId="8508" xr:uid="{86212825-9A2F-4EED-99BB-C581C505EE3C}"/>
    <cellStyle name="Percent 3 4 4 3" xfId="8509" xr:uid="{D2C744B6-E28C-41BD-AE40-37089240FA3A}"/>
    <cellStyle name="Percent 3 4 4 3 2" xfId="8510" xr:uid="{C3F39234-166D-463C-9E43-E885D03288A7}"/>
    <cellStyle name="Percent 3 4 4 3 2 2" xfId="8511" xr:uid="{8F2019B7-1297-41B7-B74E-673BE56C7BDB}"/>
    <cellStyle name="Percent 3 4 4 3 2 3" xfId="8512" xr:uid="{DBD3B30B-E24D-477D-A477-5323A82DE55C}"/>
    <cellStyle name="Percent 3 4 4 3 3" xfId="8513" xr:uid="{31448342-3DEC-4D23-A127-635F833D7B1E}"/>
    <cellStyle name="Percent 3 4 4 3 3 2" xfId="8514" xr:uid="{B790366F-ED65-4FD8-AFBF-2273AD2EFD38}"/>
    <cellStyle name="Percent 3 4 4 3 3 3" xfId="8515" xr:uid="{1A366244-C312-4D16-A84E-364C83B332C7}"/>
    <cellStyle name="Percent 3 4 4 3 4" xfId="8516" xr:uid="{5554DBB0-F8D0-4328-8DF9-8FE8DB487036}"/>
    <cellStyle name="Percent 3 4 4 3 5" xfId="8517" xr:uid="{FDC2E5AA-8295-4A7B-A5A0-92DF02ED1C24}"/>
    <cellStyle name="Percent 3 4 4 4" xfId="8518" xr:uid="{5E44641F-6EE1-4795-BC86-918658DAABC5}"/>
    <cellStyle name="Percent 3 4 4 4 2" xfId="8519" xr:uid="{A114D8C0-6910-4B2F-8EC7-6ADA9AD65DDB}"/>
    <cellStyle name="Percent 3 4 4 4 2 2" xfId="8520" xr:uid="{759AF355-D8D8-4914-B16F-5902F2E89594}"/>
    <cellStyle name="Percent 3 4 4 4 2 3" xfId="8521" xr:uid="{A199B4DB-DA1D-4225-B634-DAE166D89FD6}"/>
    <cellStyle name="Percent 3 4 4 4 3" xfId="8522" xr:uid="{A1C84586-7C90-4D29-9B24-A40FEFB43F25}"/>
    <cellStyle name="Percent 3 4 4 4 3 2" xfId="8523" xr:uid="{31BB8ED0-611C-4944-B4B3-81BF1C9A086C}"/>
    <cellStyle name="Percent 3 4 4 4 3 3" xfId="8524" xr:uid="{48C02727-BF2D-40B3-AA40-DFD81FA495B4}"/>
    <cellStyle name="Percent 3 4 4 4 4" xfId="8525" xr:uid="{D05857DE-197A-40CF-8654-8AB8CFD9D9FB}"/>
    <cellStyle name="Percent 3 4 4 4 5" xfId="8526" xr:uid="{FDFFCB25-CD57-400A-90E4-49A59D52CB87}"/>
    <cellStyle name="Percent 3 4 4 5" xfId="8527" xr:uid="{9CCD4427-6B23-45AD-8DC1-B246A70233E1}"/>
    <cellStyle name="Percent 3 4 4 5 2" xfId="8528" xr:uid="{9B7A999F-41D9-4045-ACA5-3E9D522B4F68}"/>
    <cellStyle name="Percent 3 4 4 5 3" xfId="8529" xr:uid="{A122665A-21F2-48EC-B41E-9B7D240F2899}"/>
    <cellStyle name="Percent 3 4 4 6" xfId="8530" xr:uid="{FD289443-5F86-426C-A6D4-72EE62CA87E3}"/>
    <cellStyle name="Percent 3 4 4 6 2" xfId="8531" xr:uid="{D5FF969D-7804-4022-9885-00003497292B}"/>
    <cellStyle name="Percent 3 4 4 6 3" xfId="8532" xr:uid="{1D50F122-B17D-4564-AF1D-8156B72C0715}"/>
    <cellStyle name="Percent 3 4 4 7" xfId="8533" xr:uid="{9D0C9E81-A6E2-4359-BEA8-F32BB963982F}"/>
    <cellStyle name="Percent 3 4 4 8" xfId="8534" xr:uid="{151EE5FF-44B0-4FA6-B6A3-4D26F11928BA}"/>
    <cellStyle name="Percent 3 4 4 9" xfId="8535" xr:uid="{BDDD4602-B4A6-46CB-8C00-5A9C0CE8854F}"/>
    <cellStyle name="Percent 3 4 5" xfId="8536" xr:uid="{003D099D-05A2-4239-A30E-E04E16EAE429}"/>
    <cellStyle name="Percent 3 4 5 10" xfId="8537" xr:uid="{F969E91F-A402-49AC-9FCE-7000B6DEAA06}"/>
    <cellStyle name="Percent 3 4 5 11" xfId="8538" xr:uid="{B23F6C63-388C-42DC-B880-91F98FA5B9CE}"/>
    <cellStyle name="Percent 3 4 5 12" xfId="8539" xr:uid="{F691D3EE-82CD-4595-B322-1F4ABA5CE013}"/>
    <cellStyle name="Percent 3 4 5 2" xfId="8540" xr:uid="{43FD45EF-CE40-4425-81C6-8D973DAFE0CA}"/>
    <cellStyle name="Percent 3 4 5 2 2" xfId="8541" xr:uid="{9028C1C4-C27C-4DC1-A671-35A1A3B62343}"/>
    <cellStyle name="Percent 3 4 5 2 2 2" xfId="8542" xr:uid="{3980D01E-9B36-47A5-94FA-8D6D48BA794F}"/>
    <cellStyle name="Percent 3 4 5 2 2 3" xfId="8543" xr:uid="{675B2A4D-0D05-4FC7-AFF0-CB6751BD3AE1}"/>
    <cellStyle name="Percent 3 4 5 2 3" xfId="8544" xr:uid="{31D9A814-08E8-47C9-A9B7-0466486C67BF}"/>
    <cellStyle name="Percent 3 4 5 2 3 2" xfId="8545" xr:uid="{64E0644C-FEC8-4AF6-8362-8CD1559DF4D5}"/>
    <cellStyle name="Percent 3 4 5 2 3 3" xfId="8546" xr:uid="{E9CC2B67-07C9-4E87-9FC9-5CDF889A123D}"/>
    <cellStyle name="Percent 3 4 5 2 4" xfId="8547" xr:uid="{A3F08A1D-A0F4-4DB6-8AFF-6A409153CAE3}"/>
    <cellStyle name="Percent 3 4 5 2 5" xfId="8548" xr:uid="{C5A26F38-99D7-47AC-8AC3-D197212B8844}"/>
    <cellStyle name="Percent 3 4 5 2 6" xfId="8549" xr:uid="{A4DDCF09-2AAF-40AA-961C-5C78D7AB757D}"/>
    <cellStyle name="Percent 3 4 5 3" xfId="8550" xr:uid="{B0B59FBE-BF46-4123-98F9-A4B18F37E026}"/>
    <cellStyle name="Percent 3 4 5 3 2" xfId="8551" xr:uid="{7E12C44F-504A-4A86-A1EC-E166A8169F4B}"/>
    <cellStyle name="Percent 3 4 5 3 2 2" xfId="8552" xr:uid="{65CC38AB-4115-469E-8B7A-660D7C01B7CC}"/>
    <cellStyle name="Percent 3 4 5 3 2 3" xfId="8553" xr:uid="{0E7F22C8-6067-466E-9A2B-B0DD91BA0B65}"/>
    <cellStyle name="Percent 3 4 5 3 3" xfId="8554" xr:uid="{AB756277-9938-4D63-BF1D-1589D8831B3F}"/>
    <cellStyle name="Percent 3 4 5 3 3 2" xfId="8555" xr:uid="{3BBC13B4-7078-4539-9C16-211DFFE3E1CB}"/>
    <cellStyle name="Percent 3 4 5 3 3 3" xfId="8556" xr:uid="{6CBFDC13-6A03-467B-9BFE-E8F8692288DC}"/>
    <cellStyle name="Percent 3 4 5 3 4" xfId="8557" xr:uid="{DFCE5F36-F631-4D8A-8D0D-16223159AA1E}"/>
    <cellStyle name="Percent 3 4 5 3 5" xfId="8558" xr:uid="{A9C6C903-D9E6-4B19-90AA-F90BF5C249CB}"/>
    <cellStyle name="Percent 3 4 5 4" xfId="8559" xr:uid="{5B249D88-2451-47ED-A6B6-A901A675F706}"/>
    <cellStyle name="Percent 3 4 5 4 2" xfId="8560" xr:uid="{3D9B9398-8FF0-4A21-8BA5-BA688CC389A5}"/>
    <cellStyle name="Percent 3 4 5 4 2 2" xfId="8561" xr:uid="{9001C86C-FADC-4756-AEEA-D19F7C61A1DA}"/>
    <cellStyle name="Percent 3 4 5 4 2 3" xfId="8562" xr:uid="{ED746520-7CB0-48C0-9CE2-9B5ED4D347D0}"/>
    <cellStyle name="Percent 3 4 5 4 3" xfId="8563" xr:uid="{41A3A7EE-A8AD-4EAC-A629-AA0B3D75080F}"/>
    <cellStyle name="Percent 3 4 5 4 3 2" xfId="8564" xr:uid="{3F3F298B-1785-4AA1-923C-5930A0DB6F4B}"/>
    <cellStyle name="Percent 3 4 5 4 3 3" xfId="8565" xr:uid="{04DA5B9A-5E8F-4944-A007-EB28257926FA}"/>
    <cellStyle name="Percent 3 4 5 4 4" xfId="8566" xr:uid="{0846F3C8-8DCF-4A92-91D7-78D879DD8AD2}"/>
    <cellStyle name="Percent 3 4 5 4 5" xfId="8567" xr:uid="{1EC4BC02-DA23-48BE-94A2-12331D95A378}"/>
    <cellStyle name="Percent 3 4 5 5" xfId="8568" xr:uid="{8B258A1F-AF15-47C1-A032-874629A90C02}"/>
    <cellStyle name="Percent 3 4 5 5 2" xfId="8569" xr:uid="{A8FE0EAF-B464-4C23-994C-B06BBC50EFC8}"/>
    <cellStyle name="Percent 3 4 5 5 3" xfId="8570" xr:uid="{102C501C-EC86-4DAE-B9D0-286DB74AC5AA}"/>
    <cellStyle name="Percent 3 4 5 6" xfId="8571" xr:uid="{914559CF-85C0-4AB3-8B26-AEC21D612618}"/>
    <cellStyle name="Percent 3 4 5 6 2" xfId="8572" xr:uid="{19166AF5-7777-4173-8465-53F1F1E08927}"/>
    <cellStyle name="Percent 3 4 5 6 3" xfId="8573" xr:uid="{75EEB2A6-851D-4699-ADD3-42D1DCF1F4A2}"/>
    <cellStyle name="Percent 3 4 5 7" xfId="8574" xr:uid="{5E06FC2E-0267-4FF7-80FA-848E6C583773}"/>
    <cellStyle name="Percent 3 4 5 8" xfId="8575" xr:uid="{826B6B50-5259-41C2-8C45-E7F81CCBF40B}"/>
    <cellStyle name="Percent 3 4 5 9" xfId="8576" xr:uid="{ED9C0F0E-2D8D-4B3D-B9B7-5B0CE6BD8CC4}"/>
    <cellStyle name="Percent 3 4 6" xfId="8577" xr:uid="{B94808C7-80EA-4799-8CDA-A57FC9B9FC81}"/>
    <cellStyle name="Percent 3 4 6 10" xfId="8578" xr:uid="{EFA3F8F0-ECE4-492D-9334-93D75B39145E}"/>
    <cellStyle name="Percent 3 4 6 11" xfId="8579" xr:uid="{93BC28B8-D3B2-488B-82FA-D473EEA5C03C}"/>
    <cellStyle name="Percent 3 4 6 12" xfId="8580" xr:uid="{5A447578-FB2E-419D-B237-66C1740FF3DB}"/>
    <cellStyle name="Percent 3 4 6 2" xfId="8581" xr:uid="{EF623899-FA9E-4CCE-9608-8CE106E12D28}"/>
    <cellStyle name="Percent 3 4 6 2 2" xfId="8582" xr:uid="{A2FCDF08-C11A-4D5F-A717-CBDAFDE5EBCB}"/>
    <cellStyle name="Percent 3 4 6 2 2 2" xfId="8583" xr:uid="{64E5C752-7736-4693-9689-E5E2FB947BBF}"/>
    <cellStyle name="Percent 3 4 6 2 2 3" xfId="8584" xr:uid="{E94B7991-5AB6-4E2C-BAD1-E0FE7F391683}"/>
    <cellStyle name="Percent 3 4 6 2 3" xfId="8585" xr:uid="{5AC67F65-23A0-4A0A-A540-C20DE86737E4}"/>
    <cellStyle name="Percent 3 4 6 2 3 2" xfId="8586" xr:uid="{FB03B8EE-6EFE-4A42-A720-D864E9DD379A}"/>
    <cellStyle name="Percent 3 4 6 2 3 3" xfId="8587" xr:uid="{9E7465D6-1A21-47CC-8F46-CFE7357322A0}"/>
    <cellStyle name="Percent 3 4 6 2 4" xfId="8588" xr:uid="{688EBD1A-9E7D-4667-8DB1-3E7EA9909CEF}"/>
    <cellStyle name="Percent 3 4 6 2 5" xfId="8589" xr:uid="{8105715F-36BF-4E84-913C-683B106C811F}"/>
    <cellStyle name="Percent 3 4 6 2 6" xfId="8590" xr:uid="{57A0D2E8-8061-4357-B64C-3F9C14449085}"/>
    <cellStyle name="Percent 3 4 6 3" xfId="8591" xr:uid="{3CB1A84F-3B96-4FA1-B4A2-30A78806875D}"/>
    <cellStyle name="Percent 3 4 6 3 2" xfId="8592" xr:uid="{534497BC-FD09-469D-B549-8841E2FFA294}"/>
    <cellStyle name="Percent 3 4 6 3 2 2" xfId="8593" xr:uid="{DB4CFB5D-04F4-451D-A3E7-E3BD6C688350}"/>
    <cellStyle name="Percent 3 4 6 3 2 3" xfId="8594" xr:uid="{C315BFB9-7D6E-4034-9028-15628838BDF3}"/>
    <cellStyle name="Percent 3 4 6 3 3" xfId="8595" xr:uid="{27F971A1-2596-4BD8-8606-A09E492F92DF}"/>
    <cellStyle name="Percent 3 4 6 3 3 2" xfId="8596" xr:uid="{B20CC889-399A-49AF-AB62-79451A591036}"/>
    <cellStyle name="Percent 3 4 6 3 3 3" xfId="8597" xr:uid="{ED818277-65D0-4505-9498-EB2E204918F7}"/>
    <cellStyle name="Percent 3 4 6 3 4" xfId="8598" xr:uid="{FE7F28F2-F654-4229-9050-D6340E0B1C99}"/>
    <cellStyle name="Percent 3 4 6 3 5" xfId="8599" xr:uid="{18E056DC-2A2C-46DF-9966-C2A7FDE06F0E}"/>
    <cellStyle name="Percent 3 4 6 4" xfId="8600" xr:uid="{2CBC43B6-1F3C-4DAF-ACB9-5AAD984A8BA5}"/>
    <cellStyle name="Percent 3 4 6 4 2" xfId="8601" xr:uid="{B1B12183-E02C-4B02-B0CD-6073BAD666FD}"/>
    <cellStyle name="Percent 3 4 6 4 2 2" xfId="8602" xr:uid="{C11AD3B3-F360-4072-A2A8-013D3C64F83C}"/>
    <cellStyle name="Percent 3 4 6 4 2 3" xfId="8603" xr:uid="{BCC8ED09-53B6-4A2C-B4E1-98CCAD29FFE5}"/>
    <cellStyle name="Percent 3 4 6 4 3" xfId="8604" xr:uid="{DC98FB89-C894-4F5B-B021-0CE420D68CFC}"/>
    <cellStyle name="Percent 3 4 6 4 3 2" xfId="8605" xr:uid="{F0AA00FA-BE0B-430E-A661-07F581F6CFF0}"/>
    <cellStyle name="Percent 3 4 6 4 3 3" xfId="8606" xr:uid="{DAAB730A-68E9-44C4-9848-DEB901C67293}"/>
    <cellStyle name="Percent 3 4 6 4 4" xfId="8607" xr:uid="{6407B983-7396-4430-8161-3FDC9AFE5C59}"/>
    <cellStyle name="Percent 3 4 6 4 5" xfId="8608" xr:uid="{CFC116AB-A465-435F-B5AF-7C593911B020}"/>
    <cellStyle name="Percent 3 4 6 5" xfId="8609" xr:uid="{10806875-8AC0-4BC8-B498-6FF43BCA1533}"/>
    <cellStyle name="Percent 3 4 6 5 2" xfId="8610" xr:uid="{1FEAAA13-49F3-4B08-ACC5-B4685733CF1E}"/>
    <cellStyle name="Percent 3 4 6 5 3" xfId="8611" xr:uid="{6E345B71-B397-4760-9651-91187C99A0B1}"/>
    <cellStyle name="Percent 3 4 6 6" xfId="8612" xr:uid="{5DE07740-EEB9-47FE-88D8-A600B110E32F}"/>
    <cellStyle name="Percent 3 4 6 6 2" xfId="8613" xr:uid="{048223A6-76E0-49C7-8953-8519DA5C0EAC}"/>
    <cellStyle name="Percent 3 4 6 6 3" xfId="8614" xr:uid="{941F860B-FA2B-4702-BDA9-C470F0E39840}"/>
    <cellStyle name="Percent 3 4 6 7" xfId="8615" xr:uid="{2C7FE463-AC21-42AA-8691-E60C8383DC8B}"/>
    <cellStyle name="Percent 3 4 6 8" xfId="8616" xr:uid="{AEDD682E-963C-4EE2-A5E1-81F4B9E0BDE8}"/>
    <cellStyle name="Percent 3 4 6 9" xfId="8617" xr:uid="{517B7969-D9AC-4A29-A9AD-6EFCCE92236F}"/>
    <cellStyle name="Percent 3 4 7" xfId="8618" xr:uid="{EA60FF1A-7A6A-4DD7-864A-5E9A7024C434}"/>
    <cellStyle name="Percent 3 4 7 10" xfId="8619" xr:uid="{99273BC1-F382-4CDB-B0B1-3430805B39E4}"/>
    <cellStyle name="Percent 3 4 7 11" xfId="8620" xr:uid="{52354A51-07E4-418A-B2E5-9E633B6B22BF}"/>
    <cellStyle name="Percent 3 4 7 12" xfId="8621" xr:uid="{D7EB1602-6F3D-477C-8F3E-9881BBCD9F0A}"/>
    <cellStyle name="Percent 3 4 7 2" xfId="8622" xr:uid="{70238000-8EF8-4B0D-8030-235340BB830A}"/>
    <cellStyle name="Percent 3 4 7 2 2" xfId="8623" xr:uid="{F11C6425-1CE7-47F9-8FB9-A6D444387471}"/>
    <cellStyle name="Percent 3 4 7 2 2 2" xfId="8624" xr:uid="{0B66A962-5B76-4C80-AC17-D0D52F7C0B71}"/>
    <cellStyle name="Percent 3 4 7 2 2 3" xfId="8625" xr:uid="{5F5D42CE-0BFA-4CEA-ADCA-4D3D17B596E5}"/>
    <cellStyle name="Percent 3 4 7 2 3" xfId="8626" xr:uid="{02D74202-2DAD-4755-BCA5-AA8B7B9B7BA5}"/>
    <cellStyle name="Percent 3 4 7 2 3 2" xfId="8627" xr:uid="{3A4C432D-A17D-4B82-B4AA-A46F7E2EF6B6}"/>
    <cellStyle name="Percent 3 4 7 2 3 3" xfId="8628" xr:uid="{48A44F3F-80F0-410C-A12D-E3A1F8B41FB4}"/>
    <cellStyle name="Percent 3 4 7 2 4" xfId="8629" xr:uid="{7D47A329-6B18-431E-9069-70E2687865B1}"/>
    <cellStyle name="Percent 3 4 7 2 5" xfId="8630" xr:uid="{55B10352-1D4C-4048-98AF-52AAFBEE0C8B}"/>
    <cellStyle name="Percent 3 4 7 2 6" xfId="8631" xr:uid="{3428D767-F91D-4E54-AA98-B6875633136E}"/>
    <cellStyle name="Percent 3 4 7 3" xfId="8632" xr:uid="{042EA0EE-F4A8-4789-AF26-BB4D2FC37567}"/>
    <cellStyle name="Percent 3 4 7 3 2" xfId="8633" xr:uid="{6D5E5D67-A5D3-4EA3-ADFF-AC36BF16E3FA}"/>
    <cellStyle name="Percent 3 4 7 3 2 2" xfId="8634" xr:uid="{1B19D7AD-73F5-4E0D-8DFE-E43003B465C5}"/>
    <cellStyle name="Percent 3 4 7 3 2 3" xfId="8635" xr:uid="{6FA0768C-4A40-47C7-838D-FBE42E6BF5F2}"/>
    <cellStyle name="Percent 3 4 7 3 3" xfId="8636" xr:uid="{6F22EF49-55E5-4F0E-AE05-186275893352}"/>
    <cellStyle name="Percent 3 4 7 3 3 2" xfId="8637" xr:uid="{3D1F1680-C239-411C-9B01-92EE9F1E77DC}"/>
    <cellStyle name="Percent 3 4 7 3 3 3" xfId="8638" xr:uid="{82C624C0-C6CF-4911-97E6-4E7A7EC87819}"/>
    <cellStyle name="Percent 3 4 7 3 4" xfId="8639" xr:uid="{84146752-D1CF-4A44-A247-EB41C43E60A0}"/>
    <cellStyle name="Percent 3 4 7 3 5" xfId="8640" xr:uid="{98075D33-00CE-442D-A0EA-3DC80AA54F55}"/>
    <cellStyle name="Percent 3 4 7 4" xfId="8641" xr:uid="{D19848FC-3727-4155-B31A-F40420B053A9}"/>
    <cellStyle name="Percent 3 4 7 4 2" xfId="8642" xr:uid="{019FEB82-BAEE-4927-9C57-5F3E2DE4C616}"/>
    <cellStyle name="Percent 3 4 7 4 2 2" xfId="8643" xr:uid="{C017DF4F-DC65-41C2-9F4C-F22B992D8991}"/>
    <cellStyle name="Percent 3 4 7 4 2 3" xfId="8644" xr:uid="{05E976DB-2B2C-44E8-A977-9A7AE402F686}"/>
    <cellStyle name="Percent 3 4 7 4 3" xfId="8645" xr:uid="{5581015D-81D2-4896-8F0B-F7094E36984B}"/>
    <cellStyle name="Percent 3 4 7 4 3 2" xfId="8646" xr:uid="{7E6BA6D6-4469-44E7-81A6-9DB35D39A6BD}"/>
    <cellStyle name="Percent 3 4 7 4 3 3" xfId="8647" xr:uid="{ACD11E2F-4FBE-4BBE-B7D4-5DA29729E946}"/>
    <cellStyle name="Percent 3 4 7 4 4" xfId="8648" xr:uid="{CCB42738-FB20-4497-9D01-92E76545DBD4}"/>
    <cellStyle name="Percent 3 4 7 4 5" xfId="8649" xr:uid="{5D00D419-BB3B-4E4C-8B84-1A5791D30332}"/>
    <cellStyle name="Percent 3 4 7 5" xfId="8650" xr:uid="{459769CE-4DD1-4EDA-B892-9A9473EB7D4A}"/>
    <cellStyle name="Percent 3 4 7 5 2" xfId="8651" xr:uid="{A5162CF3-8CA1-4F2D-A1FF-495080F61866}"/>
    <cellStyle name="Percent 3 4 7 5 3" xfId="8652" xr:uid="{9278A93F-D58E-468D-8188-C502F4535B30}"/>
    <cellStyle name="Percent 3 4 7 6" xfId="8653" xr:uid="{7AB8C953-BEFE-4B90-9E7A-F81F56375AA3}"/>
    <cellStyle name="Percent 3 4 7 6 2" xfId="8654" xr:uid="{D3EA685F-FE63-4526-A653-DA805FA3C5AA}"/>
    <cellStyle name="Percent 3 4 7 6 3" xfId="8655" xr:uid="{309F2536-BEE4-4918-80A8-C98A389C11B2}"/>
    <cellStyle name="Percent 3 4 7 7" xfId="8656" xr:uid="{3CDF1E1F-AD9A-4603-8F0A-1726A594E4F7}"/>
    <cellStyle name="Percent 3 4 7 8" xfId="8657" xr:uid="{64EF67B3-1F4B-4FB1-B342-938002B7B312}"/>
    <cellStyle name="Percent 3 4 7 9" xfId="8658" xr:uid="{9C1D6A8A-EE11-44C8-B3C3-862055484704}"/>
    <cellStyle name="Percent 3 4 8" xfId="8659" xr:uid="{77C2590F-AA99-4191-B493-2D0B77EAF5A7}"/>
    <cellStyle name="Percent 3 4 8 10" xfId="8660" xr:uid="{48CFEDBE-6144-4D17-9429-CD61064EC1AC}"/>
    <cellStyle name="Percent 3 4 8 11" xfId="8661" xr:uid="{3B79CAB7-891B-4C0B-8C3F-C270D944F9FC}"/>
    <cellStyle name="Percent 3 4 8 12" xfId="8662" xr:uid="{B1E9C376-9DD2-4F3D-AFD0-D9D7E5956B88}"/>
    <cellStyle name="Percent 3 4 8 13" xfId="8663" xr:uid="{45F8DA63-D4F8-4152-89BE-700E2F64D9E3}"/>
    <cellStyle name="Percent 3 4 8 14" xfId="8664" xr:uid="{0D5AFA21-A061-4CA4-AB3F-5256A5CF9490}"/>
    <cellStyle name="Percent 3 4 8 15" xfId="8665" xr:uid="{9C1FEB86-8178-4FDE-AA99-03A6836357CF}"/>
    <cellStyle name="Percent 3 4 8 2" xfId="8666" xr:uid="{BB8B38AF-FFBE-4F1B-8E54-EAD230694FC5}"/>
    <cellStyle name="Percent 3 4 8 2 2" xfId="8667" xr:uid="{ECF44BF9-AC8F-4DB1-8380-CFE2B7ED05B2}"/>
    <cellStyle name="Percent 3 4 8 2 2 2" xfId="8668" xr:uid="{F72F31DC-D48D-4C92-9599-E66718916D7F}"/>
    <cellStyle name="Percent 3 4 8 2 2 3" xfId="8669" xr:uid="{D43F7A2C-AA32-47E5-B733-2119278D1E45}"/>
    <cellStyle name="Percent 3 4 8 2 3" xfId="8670" xr:uid="{496F21EA-F8D6-4668-9C7E-B14F2B2DA1C0}"/>
    <cellStyle name="Percent 3 4 8 2 3 2" xfId="8671" xr:uid="{BA4AFE78-A0EB-4353-A9AA-71292E2A56F0}"/>
    <cellStyle name="Percent 3 4 8 2 3 3" xfId="8672" xr:uid="{E6D5CE59-0905-4841-9BE8-071012E86F2B}"/>
    <cellStyle name="Percent 3 4 8 2 4" xfId="8673" xr:uid="{14E7B3B8-45C7-460C-9D66-C45DBB3F6CBB}"/>
    <cellStyle name="Percent 3 4 8 2 5" xfId="8674" xr:uid="{64C7AA10-D11C-4B47-80D0-C6C3A6B7F819}"/>
    <cellStyle name="Percent 3 4 8 2 6" xfId="8675" xr:uid="{4028429C-378C-419D-85E2-DFD930EE4ED2}"/>
    <cellStyle name="Percent 3 4 8 3" xfId="8676" xr:uid="{B5583F58-82BB-4BF7-917E-DDE1902F0F8F}"/>
    <cellStyle name="Percent 3 4 8 3 2" xfId="8677" xr:uid="{819E2917-7F63-4D0A-82AF-2D9426A78C1F}"/>
    <cellStyle name="Percent 3 4 8 3 2 2" xfId="8678" xr:uid="{757FFB60-77D2-4078-A53F-CE5C8ABEB976}"/>
    <cellStyle name="Percent 3 4 8 3 2 3" xfId="8679" xr:uid="{4DF449DF-C33B-4AE7-90D6-E9B772221CE6}"/>
    <cellStyle name="Percent 3 4 8 3 3" xfId="8680" xr:uid="{E2681CCD-D7CB-456E-A2C1-F1768AE9B9AA}"/>
    <cellStyle name="Percent 3 4 8 3 3 2" xfId="8681" xr:uid="{01EDC9CD-F59D-499E-9C17-71CFEF585211}"/>
    <cellStyle name="Percent 3 4 8 3 3 3" xfId="8682" xr:uid="{B8A95315-692D-4AE1-8ECE-BE7C849F1837}"/>
    <cellStyle name="Percent 3 4 8 3 4" xfId="8683" xr:uid="{DBD72685-F2A6-4069-85E7-A1F6D07BEC3F}"/>
    <cellStyle name="Percent 3 4 8 3 5" xfId="8684" xr:uid="{4D316A13-A83D-4F8F-8175-F56B11BEA3A4}"/>
    <cellStyle name="Percent 3 4 8 4" xfId="8685" xr:uid="{8E8DDD30-0C15-4BE8-9093-6837CDFC9CD1}"/>
    <cellStyle name="Percent 3 4 8 4 2" xfId="8686" xr:uid="{2E0B2C73-2A19-43F0-876D-F2F932D60CBA}"/>
    <cellStyle name="Percent 3 4 8 4 2 2" xfId="8687" xr:uid="{DAEBB095-32C5-471E-8FCD-DAA0E9F67C6E}"/>
    <cellStyle name="Percent 3 4 8 4 2 3" xfId="8688" xr:uid="{D5B0CD3F-658E-4384-B5A8-723B644CD119}"/>
    <cellStyle name="Percent 3 4 8 4 3" xfId="8689" xr:uid="{A73C86C2-304C-4E6B-B84B-4EFB72E9C18D}"/>
    <cellStyle name="Percent 3 4 8 4 3 2" xfId="8690" xr:uid="{12E350C3-73ED-4A36-B16E-49C46CDD979F}"/>
    <cellStyle name="Percent 3 4 8 4 3 3" xfId="8691" xr:uid="{CF4EA366-E9FB-4148-ACC0-21155BD3406E}"/>
    <cellStyle name="Percent 3 4 8 4 4" xfId="8692" xr:uid="{16FCC424-2CE5-4509-96BE-0074FDCA80D1}"/>
    <cellStyle name="Percent 3 4 8 4 5" xfId="8693" xr:uid="{7E4857C2-EF34-4555-B4E5-A1A84267E180}"/>
    <cellStyle name="Percent 3 4 8 5" xfId="8694" xr:uid="{3F2B20A8-F1A0-4D94-B374-6664594BE57C}"/>
    <cellStyle name="Percent 3 4 8 5 2" xfId="8695" xr:uid="{9ECAB1C5-A63D-4331-848A-72DFE3FD5CD8}"/>
    <cellStyle name="Percent 3 4 8 5 2 2" xfId="8696" xr:uid="{D093324B-6775-4AAC-81AB-43192BD2F7A0}"/>
    <cellStyle name="Percent 3 4 8 5 2 3" xfId="8697" xr:uid="{E1CF8B52-D0C8-4A76-8D9F-14B120DE7215}"/>
    <cellStyle name="Percent 3 4 8 5 3" xfId="8698" xr:uid="{9E1F3F08-41D2-49E9-AF99-CAC1FFB8F0E7}"/>
    <cellStyle name="Percent 3 4 8 5 3 2" xfId="8699" xr:uid="{181079A9-2D89-459E-9EEB-65C765415630}"/>
    <cellStyle name="Percent 3 4 8 5 3 3" xfId="8700" xr:uid="{FDF1B9D9-2E58-4A16-B44A-6A3C3BB6AE95}"/>
    <cellStyle name="Percent 3 4 8 5 4" xfId="8701" xr:uid="{A3A6D5B3-8D85-4232-8098-6914525D4E98}"/>
    <cellStyle name="Percent 3 4 8 5 4 2" xfId="8702" xr:uid="{6C632141-3CA0-4037-AD01-4B60C2F02CE5}"/>
    <cellStyle name="Percent 3 4 8 5 4 3" xfId="8703" xr:uid="{13E99E95-8CF7-4A8D-B17E-286FB64D1B97}"/>
    <cellStyle name="Percent 3 4 8 5 5" xfId="8704" xr:uid="{79F2BD53-DA2D-48F7-BA7E-BBAE1D0EE7EA}"/>
    <cellStyle name="Percent 3 4 8 5 6" xfId="8705" xr:uid="{81FC2AD7-AC83-4084-8061-46EA89DE61FC}"/>
    <cellStyle name="Percent 3 4 8 6" xfId="8706" xr:uid="{77CA0DC0-A97B-42AD-94F2-E7A11110BE5F}"/>
    <cellStyle name="Percent 3 4 8 6 2" xfId="8707" xr:uid="{07BAEC7B-CD1B-4927-8D3F-445F3490AC35}"/>
    <cellStyle name="Percent 3 4 8 6 2 2" xfId="8708" xr:uid="{18D567DB-D3E1-4EDB-8149-32CDA8A085AE}"/>
    <cellStyle name="Percent 3 4 8 6 2 3" xfId="8709" xr:uid="{1ECD9ACC-6BBF-43C3-9FAC-37312C911E4C}"/>
    <cellStyle name="Percent 3 4 8 6 3" xfId="8710" xr:uid="{6B4B3A12-77AC-4A91-8AAA-42CCE6BBE394}"/>
    <cellStyle name="Percent 3 4 8 6 3 2" xfId="8711" xr:uid="{9D57EAA8-451F-4D06-85C2-BE6808DD1519}"/>
    <cellStyle name="Percent 3 4 8 6 3 3" xfId="8712" xr:uid="{137E6B83-E13F-4B5A-B8AB-EA007EAF0C88}"/>
    <cellStyle name="Percent 3 4 8 6 4" xfId="8713" xr:uid="{C2F8C5FA-BA2D-4E36-81C8-DD34A7BAB412}"/>
    <cellStyle name="Percent 3 4 8 6 5" xfId="8714" xr:uid="{0EB560D4-3999-4709-A953-438093C944AD}"/>
    <cellStyle name="Percent 3 4 8 7" xfId="8715" xr:uid="{A9403B6A-1934-4728-BA00-F42AA29306A9}"/>
    <cellStyle name="Percent 3 4 8 7 2" xfId="8716" xr:uid="{46EFBB0F-27D1-45E1-9785-91A650F3012C}"/>
    <cellStyle name="Percent 3 4 8 7 3" xfId="8717" xr:uid="{6F969A8C-1DFB-4576-9A58-69B045B5149E}"/>
    <cellStyle name="Percent 3 4 8 8" xfId="8718" xr:uid="{14C85734-835D-42D4-AB9C-D1C42F015E32}"/>
    <cellStyle name="Percent 3 4 8 8 2" xfId="8719" xr:uid="{9CD80F90-A4F6-4E0E-9DCC-9A605BBFE5D5}"/>
    <cellStyle name="Percent 3 4 8 8 3" xfId="8720" xr:uid="{7A13A4CD-B5EF-4D5C-BFDC-C5BBAAA8C862}"/>
    <cellStyle name="Percent 3 4 8 9" xfId="8721" xr:uid="{F4EA002F-7975-4820-97E1-345CFB2D18D4}"/>
    <cellStyle name="Percent 3 4 8 9 2" xfId="8722" xr:uid="{D0C5134E-CEB0-45B1-9BDC-DB1FE3A8F7CF}"/>
    <cellStyle name="Percent 3 4 8 9 3" xfId="8723" xr:uid="{1D8982B1-A457-4867-AEB9-500425DFF844}"/>
    <cellStyle name="Percent 3 4 9" xfId="8724" xr:uid="{9A9C0AFC-C595-4D4C-BD14-E42FBEEEB7EC}"/>
    <cellStyle name="Percent 3 4 9 10" xfId="8725" xr:uid="{45086060-7957-480A-8414-DE3382A03B58}"/>
    <cellStyle name="Percent 3 4 9 11" xfId="8726" xr:uid="{105E013D-A7D6-4DFD-81DD-48F24816D551}"/>
    <cellStyle name="Percent 3 4 9 12" xfId="8727" xr:uid="{897EB492-ACBD-42CE-ABB2-56D8A390D697}"/>
    <cellStyle name="Percent 3 4 9 13" xfId="8728" xr:uid="{1215E941-1CB1-4081-AC3A-E826331352DF}"/>
    <cellStyle name="Percent 3 4 9 14" xfId="8729" xr:uid="{83745672-AFE9-4434-9259-A1EC0754948A}"/>
    <cellStyle name="Percent 3 4 9 15" xfId="8730" xr:uid="{6A4BE955-489D-4692-B195-87C81A72C8D9}"/>
    <cellStyle name="Percent 3 4 9 2" xfId="8731" xr:uid="{F134A103-760E-4A6B-8A84-56190FBEDE22}"/>
    <cellStyle name="Percent 3 4 9 2 2" xfId="8732" xr:uid="{99801042-12CA-486C-B43C-AB727C6C1C81}"/>
    <cellStyle name="Percent 3 4 9 2 2 2" xfId="8733" xr:uid="{7133C517-9834-46F6-82A1-2A6B7E11BC96}"/>
    <cellStyle name="Percent 3 4 9 2 2 3" xfId="8734" xr:uid="{3A8E7433-2453-4B87-9EB9-5E4D24635E14}"/>
    <cellStyle name="Percent 3 4 9 2 3" xfId="8735" xr:uid="{F01C395E-722E-467D-9532-CFF695C1D008}"/>
    <cellStyle name="Percent 3 4 9 2 3 2" xfId="8736" xr:uid="{DEA624D0-7FD5-4C71-A173-4CD2F1A5988B}"/>
    <cellStyle name="Percent 3 4 9 2 3 3" xfId="8737" xr:uid="{744DEEA3-9863-4727-810B-B6230F36A339}"/>
    <cellStyle name="Percent 3 4 9 2 4" xfId="8738" xr:uid="{423AAC60-F50C-429B-BCE1-4F0375598BA8}"/>
    <cellStyle name="Percent 3 4 9 2 5" xfId="8739" xr:uid="{41796CB7-CCD7-42FA-B31D-C23877E369D4}"/>
    <cellStyle name="Percent 3 4 9 2 6" xfId="8740" xr:uid="{17EACD88-9B4F-4C6F-8CD8-5951F40410A1}"/>
    <cellStyle name="Percent 3 4 9 3" xfId="8741" xr:uid="{0684CB07-4A9A-4564-9C4B-6B0BDAA6D368}"/>
    <cellStyle name="Percent 3 4 9 3 2" xfId="8742" xr:uid="{9ECC3842-0D0D-4D6F-809D-DD254BEE825D}"/>
    <cellStyle name="Percent 3 4 9 3 2 2" xfId="8743" xr:uid="{F969E16E-9C57-4193-AC57-B007E9EDFFA0}"/>
    <cellStyle name="Percent 3 4 9 3 2 3" xfId="8744" xr:uid="{D2D8FD75-2E61-4813-A63F-5F11489F9BC5}"/>
    <cellStyle name="Percent 3 4 9 3 3" xfId="8745" xr:uid="{ADE9C20C-54A3-4803-B597-109600778F7A}"/>
    <cellStyle name="Percent 3 4 9 3 3 2" xfId="8746" xr:uid="{7DFB765B-C14E-4AAC-BEBE-CE21CF5FBC6F}"/>
    <cellStyle name="Percent 3 4 9 3 3 3" xfId="8747" xr:uid="{624CE6AE-78D7-41B0-AD74-6C35D82F17C6}"/>
    <cellStyle name="Percent 3 4 9 3 4" xfId="8748" xr:uid="{845EE017-F503-49FF-BADB-B0CB0329F9B2}"/>
    <cellStyle name="Percent 3 4 9 3 5" xfId="8749" xr:uid="{7B7965F3-EF9B-4853-A1EA-8E671BB55A8C}"/>
    <cellStyle name="Percent 3 4 9 4" xfId="8750" xr:uid="{1AF8C595-4820-40B6-A1CA-869CF56A86F3}"/>
    <cellStyle name="Percent 3 4 9 4 2" xfId="8751" xr:uid="{587E328F-D2BE-4DA6-8061-88E23C1BDDE7}"/>
    <cellStyle name="Percent 3 4 9 4 2 2" xfId="8752" xr:uid="{C40560FD-E6C6-4824-80C5-AF18903DB13A}"/>
    <cellStyle name="Percent 3 4 9 4 2 3" xfId="8753" xr:uid="{8164C9B0-7C60-4497-9798-41547A13B762}"/>
    <cellStyle name="Percent 3 4 9 4 3" xfId="8754" xr:uid="{6D55BA21-1D57-4C5D-BB48-B98D16C3A029}"/>
    <cellStyle name="Percent 3 4 9 4 3 2" xfId="8755" xr:uid="{506132AD-544F-4C12-8E5E-4A06F93E9012}"/>
    <cellStyle name="Percent 3 4 9 4 3 3" xfId="8756" xr:uid="{39CED3D6-FA42-4D54-8CFC-04A97771D147}"/>
    <cellStyle name="Percent 3 4 9 4 4" xfId="8757" xr:uid="{05B62104-C8C5-442A-A1B7-54600338B65C}"/>
    <cellStyle name="Percent 3 4 9 4 5" xfId="8758" xr:uid="{E49F7402-976D-4BE7-95E9-9163BB315C2F}"/>
    <cellStyle name="Percent 3 4 9 5" xfId="8759" xr:uid="{64CB071F-212F-4E08-9586-01F3E9D1B305}"/>
    <cellStyle name="Percent 3 4 9 5 2" xfId="8760" xr:uid="{0BBFC471-A5C9-44DD-9CE6-1D9F70425554}"/>
    <cellStyle name="Percent 3 4 9 5 2 2" xfId="8761" xr:uid="{032BF02B-ADA6-4678-930B-867DF669B229}"/>
    <cellStyle name="Percent 3 4 9 5 2 3" xfId="8762" xr:uid="{E64852A6-0575-4160-9B4E-7AB9FA2E36FB}"/>
    <cellStyle name="Percent 3 4 9 5 3" xfId="8763" xr:uid="{AF1B16AA-F644-472D-8892-34867D929FFF}"/>
    <cellStyle name="Percent 3 4 9 5 3 2" xfId="8764" xr:uid="{5A6F80DF-69CE-4E4E-9F46-B0AE7B0CEECD}"/>
    <cellStyle name="Percent 3 4 9 5 3 3" xfId="8765" xr:uid="{5B5A82C1-2FB7-417C-AB23-19F76750EE6B}"/>
    <cellStyle name="Percent 3 4 9 5 4" xfId="8766" xr:uid="{8DE709E2-8801-4C2B-913F-52528637C273}"/>
    <cellStyle name="Percent 3 4 9 5 4 2" xfId="8767" xr:uid="{D615077A-7D52-4592-9FD4-BEF3FA28EDB2}"/>
    <cellStyle name="Percent 3 4 9 5 4 3" xfId="8768" xr:uid="{2554C2EB-923B-4989-BDB2-83DA8E5D8684}"/>
    <cellStyle name="Percent 3 4 9 5 5" xfId="8769" xr:uid="{4C4D4B60-318F-42E7-88E1-8FB58B427ED6}"/>
    <cellStyle name="Percent 3 4 9 5 6" xfId="8770" xr:uid="{E5447597-4DA2-476F-BE4E-78F84E7FF332}"/>
    <cellStyle name="Percent 3 4 9 6" xfId="8771" xr:uid="{595D34C0-B9AB-45DC-948B-8F1ECB00FC77}"/>
    <cellStyle name="Percent 3 4 9 6 2" xfId="8772" xr:uid="{82938A85-82AA-438E-8CF2-541859F8DECF}"/>
    <cellStyle name="Percent 3 4 9 6 2 2" xfId="8773" xr:uid="{E87CAEB0-EC06-4F1D-94D3-A14CAA15577F}"/>
    <cellStyle name="Percent 3 4 9 6 2 3" xfId="8774" xr:uid="{9DD45B29-3453-47B5-A429-A39F5DC50CC5}"/>
    <cellStyle name="Percent 3 4 9 6 3" xfId="8775" xr:uid="{CBEF656A-2500-4C31-B91B-3982742EDF42}"/>
    <cellStyle name="Percent 3 4 9 6 3 2" xfId="8776" xr:uid="{A0F9B8E5-ECF0-481E-9DBC-C1912F415AF8}"/>
    <cellStyle name="Percent 3 4 9 6 3 3" xfId="8777" xr:uid="{208173EC-6F1B-44DF-A6DD-544FE246DE76}"/>
    <cellStyle name="Percent 3 4 9 6 4" xfId="8778" xr:uid="{22B56D95-160F-43E4-91C3-B1D81FE7FDE5}"/>
    <cellStyle name="Percent 3 4 9 6 5" xfId="8779" xr:uid="{834C10F5-3E37-4E50-A434-A05ADA9C9535}"/>
    <cellStyle name="Percent 3 4 9 7" xfId="8780" xr:uid="{097E0930-0860-4FF8-93A9-9BEB45B2F3BE}"/>
    <cellStyle name="Percent 3 4 9 7 2" xfId="8781" xr:uid="{E6E89F42-E182-4FCA-9391-01C60B87E7B7}"/>
    <cellStyle name="Percent 3 4 9 7 3" xfId="8782" xr:uid="{3CB61555-369C-480A-8563-713F882D3BCD}"/>
    <cellStyle name="Percent 3 4 9 8" xfId="8783" xr:uid="{D29BA174-561E-4DF3-9991-37EFCB63DAB8}"/>
    <cellStyle name="Percent 3 4 9 8 2" xfId="8784" xr:uid="{A0FEDAA1-78EB-48DB-9C32-26E4AC629035}"/>
    <cellStyle name="Percent 3 4 9 8 3" xfId="8785" xr:uid="{B0BF25D9-0371-43B4-8DC2-6EB52FD08BC9}"/>
    <cellStyle name="Percent 3 4 9 9" xfId="8786" xr:uid="{780A769E-F18A-4BB4-B6D7-3F95E2A379A5}"/>
    <cellStyle name="Percent 3 4 9 9 2" xfId="8787" xr:uid="{611E8893-83FB-4A79-B51F-6320F01A9A34}"/>
    <cellStyle name="Percent 3 4 9 9 3" xfId="8788" xr:uid="{0842017C-A948-4ABD-B431-09CFAB487567}"/>
    <cellStyle name="Percent 3 40" xfId="8789" xr:uid="{2747E0D3-0C26-4FFF-AF23-F604B295C639}"/>
    <cellStyle name="Percent 3 41" xfId="35208" xr:uid="{4D685E4F-5BBE-4E31-B335-01772AF3C2BB}"/>
    <cellStyle name="Percent 3 42" xfId="7228" xr:uid="{2CA95D5E-01DD-43EE-A477-FAB5E047C104}"/>
    <cellStyle name="Percent 3 5" xfId="1562" xr:uid="{96AEA8E0-2393-469F-9C47-FD0124B40C43}"/>
    <cellStyle name="Percent 3 5 10" xfId="8791" xr:uid="{6E787D0B-4C53-4BE9-B899-C81EF193BC07}"/>
    <cellStyle name="Percent 3 5 10 10" xfId="8792" xr:uid="{4051F27D-5717-44C7-A96D-DE56075C6512}"/>
    <cellStyle name="Percent 3 5 10 11" xfId="8793" xr:uid="{6E5C0204-173D-4263-BB39-3639A369D3D6}"/>
    <cellStyle name="Percent 3 5 10 12" xfId="8794" xr:uid="{E69EF6E2-D6CA-4318-A504-BA0F14B973EA}"/>
    <cellStyle name="Percent 3 5 10 13" xfId="8795" xr:uid="{2E14DB03-73D8-474F-9DB4-3577EAC71988}"/>
    <cellStyle name="Percent 3 5 10 14" xfId="8796" xr:uid="{3C3D5C12-7BBB-4263-B7B5-5B387087C0D3}"/>
    <cellStyle name="Percent 3 5 10 15" xfId="8797" xr:uid="{339A6415-764C-47AF-B9F3-EFBCAE5C8B52}"/>
    <cellStyle name="Percent 3 5 10 2" xfId="8798" xr:uid="{0C8EBF93-3615-4DB2-A4C3-B20CD975C59E}"/>
    <cellStyle name="Percent 3 5 10 2 2" xfId="8799" xr:uid="{D121F720-CE71-463F-A2D9-D08924FE8495}"/>
    <cellStyle name="Percent 3 5 10 2 2 2" xfId="8800" xr:uid="{7E9DFBF5-EA6C-4602-93C7-1802D785E8FC}"/>
    <cellStyle name="Percent 3 5 10 2 2 3" xfId="8801" xr:uid="{CC9078E5-1244-4E3E-BF81-D55C0DCB1236}"/>
    <cellStyle name="Percent 3 5 10 2 3" xfId="8802" xr:uid="{B406ED93-8BF1-4CA3-A22D-0AC8E75A3298}"/>
    <cellStyle name="Percent 3 5 10 2 3 2" xfId="8803" xr:uid="{B00D64D3-D590-437F-80E1-8629E37A0F93}"/>
    <cellStyle name="Percent 3 5 10 2 3 3" xfId="8804" xr:uid="{C049A3A4-E4A6-4066-8946-D87D550A6984}"/>
    <cellStyle name="Percent 3 5 10 2 4" xfId="8805" xr:uid="{49BBC569-4DFA-4806-8146-F34C4A470F63}"/>
    <cellStyle name="Percent 3 5 10 2 5" xfId="8806" xr:uid="{E9FF5F59-6743-462A-BD12-3E28FD85D4C8}"/>
    <cellStyle name="Percent 3 5 10 2 6" xfId="8807" xr:uid="{96591F86-BD52-4450-8EF9-C3DD00CE0704}"/>
    <cellStyle name="Percent 3 5 10 3" xfId="8808" xr:uid="{27CAFE9F-8A7A-45FD-8BA3-BC138C7A84CC}"/>
    <cellStyle name="Percent 3 5 10 3 2" xfId="8809" xr:uid="{C3648E17-AC6A-46DA-B4AE-337F81039662}"/>
    <cellStyle name="Percent 3 5 10 3 2 2" xfId="8810" xr:uid="{06B281E7-F920-4228-B153-CDF83823F273}"/>
    <cellStyle name="Percent 3 5 10 3 2 3" xfId="8811" xr:uid="{2659DB77-9A66-4A81-9CBD-46CC89A59627}"/>
    <cellStyle name="Percent 3 5 10 3 3" xfId="8812" xr:uid="{34572796-3E60-4A09-88F6-25BC1733B7E5}"/>
    <cellStyle name="Percent 3 5 10 3 3 2" xfId="8813" xr:uid="{9226D873-BECA-416B-89DE-9B27B8EDEE14}"/>
    <cellStyle name="Percent 3 5 10 3 3 3" xfId="8814" xr:uid="{2A73F6C0-0F31-4A36-9A83-903BEF5E385A}"/>
    <cellStyle name="Percent 3 5 10 3 4" xfId="8815" xr:uid="{028B1D71-E355-48BC-A0D6-3FD41A9EE31E}"/>
    <cellStyle name="Percent 3 5 10 3 5" xfId="8816" xr:uid="{9FD4F3A3-5D2E-4E59-AAC3-0E2BE02BE7C2}"/>
    <cellStyle name="Percent 3 5 10 4" xfId="8817" xr:uid="{9029326D-C0E9-47BE-ADAA-ADEECADD63D9}"/>
    <cellStyle name="Percent 3 5 10 4 2" xfId="8818" xr:uid="{47C30227-1B65-437D-9902-C44F504862E1}"/>
    <cellStyle name="Percent 3 5 10 4 2 2" xfId="8819" xr:uid="{48358708-3481-469F-A95D-C38FBC52C2CA}"/>
    <cellStyle name="Percent 3 5 10 4 2 3" xfId="8820" xr:uid="{A36B7A9D-DDC9-4482-9617-F2BF21B86B7A}"/>
    <cellStyle name="Percent 3 5 10 4 3" xfId="8821" xr:uid="{D3DB3A1E-46FE-415A-B42C-89BD65193A2C}"/>
    <cellStyle name="Percent 3 5 10 4 3 2" xfId="8822" xr:uid="{CFFA58BE-3F06-42B1-88CE-A5CE17416583}"/>
    <cellStyle name="Percent 3 5 10 4 3 3" xfId="8823" xr:uid="{FA67290F-92D9-4425-BB39-BDC736C1648A}"/>
    <cellStyle name="Percent 3 5 10 4 4" xfId="8824" xr:uid="{2173B285-CD56-4D2D-B04A-D3413A032689}"/>
    <cellStyle name="Percent 3 5 10 4 5" xfId="8825" xr:uid="{ED672E75-97DF-4629-AE46-4F9523CCCBCE}"/>
    <cellStyle name="Percent 3 5 10 5" xfId="8826" xr:uid="{05E1C108-A27C-4255-93BC-7EF68122D7E1}"/>
    <cellStyle name="Percent 3 5 10 5 2" xfId="8827" xr:uid="{6D4EA190-35C7-43D2-B677-0841A753D0BC}"/>
    <cellStyle name="Percent 3 5 10 5 2 2" xfId="8828" xr:uid="{4CC69195-401F-4E2C-B0B1-EE28229C788F}"/>
    <cellStyle name="Percent 3 5 10 5 2 3" xfId="8829" xr:uid="{04733754-DD6E-44FE-91D9-3D1735B371DC}"/>
    <cellStyle name="Percent 3 5 10 5 3" xfId="8830" xr:uid="{A6A771D5-2489-4909-9C95-A92432668877}"/>
    <cellStyle name="Percent 3 5 10 5 3 2" xfId="8831" xr:uid="{19A32D90-7473-4B99-BD7D-66D8DD8B5096}"/>
    <cellStyle name="Percent 3 5 10 5 3 3" xfId="8832" xr:uid="{661AF1FE-50D3-4677-8831-40B338FA6249}"/>
    <cellStyle name="Percent 3 5 10 5 4" xfId="8833" xr:uid="{C8D15F39-9BD6-41E4-BE32-8CC813408EEA}"/>
    <cellStyle name="Percent 3 5 10 5 4 2" xfId="8834" xr:uid="{5A57C8A4-234A-403C-B4F5-95BDB86616C9}"/>
    <cellStyle name="Percent 3 5 10 5 4 3" xfId="8835" xr:uid="{5551A8BE-DA86-493B-9F0D-668F9633E905}"/>
    <cellStyle name="Percent 3 5 10 5 5" xfId="8836" xr:uid="{6670C65D-709C-47B4-A2E8-9135BDFA8A3D}"/>
    <cellStyle name="Percent 3 5 10 5 6" xfId="8837" xr:uid="{0B722E79-A954-436B-94C2-F46C8EF04B11}"/>
    <cellStyle name="Percent 3 5 10 6" xfId="8838" xr:uid="{55508AD4-3D63-4D34-988B-4E490CABCC74}"/>
    <cellStyle name="Percent 3 5 10 6 2" xfId="8839" xr:uid="{2A2A170E-3330-4259-B8C0-9F2939D62298}"/>
    <cellStyle name="Percent 3 5 10 6 2 2" xfId="8840" xr:uid="{69AAD4D2-A47E-4BFA-B8E0-6728D79BF0AA}"/>
    <cellStyle name="Percent 3 5 10 6 2 3" xfId="8841" xr:uid="{D86EC19D-57DF-4263-938E-AA57EBC91579}"/>
    <cellStyle name="Percent 3 5 10 6 3" xfId="8842" xr:uid="{6371145F-8D64-49CF-8F28-630C364E25DE}"/>
    <cellStyle name="Percent 3 5 10 6 3 2" xfId="8843" xr:uid="{76132239-E1CD-4DC1-B040-D926C1559892}"/>
    <cellStyle name="Percent 3 5 10 6 3 3" xfId="8844" xr:uid="{7D7DF9D3-51D4-4CD3-8D3A-6496F3FA9283}"/>
    <cellStyle name="Percent 3 5 10 6 4" xfId="8845" xr:uid="{3810188A-8101-4FBB-92C5-A10436232562}"/>
    <cellStyle name="Percent 3 5 10 6 5" xfId="8846" xr:uid="{7A7A06E3-0A82-46D9-9606-A9371D54C7DF}"/>
    <cellStyle name="Percent 3 5 10 7" xfId="8847" xr:uid="{C877834D-9529-46E8-BF57-6CC1BC1CC7B8}"/>
    <cellStyle name="Percent 3 5 10 7 2" xfId="8848" xr:uid="{A5A48696-B95B-4BEB-A68F-6A0FF9836F79}"/>
    <cellStyle name="Percent 3 5 10 7 3" xfId="8849" xr:uid="{B5DD03FC-3906-4FD3-899C-A55180D1CDBC}"/>
    <cellStyle name="Percent 3 5 10 8" xfId="8850" xr:uid="{107922A3-ACB6-48C5-A4E0-D24B5FF5C03D}"/>
    <cellStyle name="Percent 3 5 10 8 2" xfId="8851" xr:uid="{5187641C-A8DD-476A-A7CB-AE1AD2745473}"/>
    <cellStyle name="Percent 3 5 10 8 3" xfId="8852" xr:uid="{BD46C069-8FAF-4D53-BC72-905098625F0B}"/>
    <cellStyle name="Percent 3 5 10 9" xfId="8853" xr:uid="{117D1CF3-BD10-41F6-9254-A85BEF62CACD}"/>
    <cellStyle name="Percent 3 5 10 9 2" xfId="8854" xr:uid="{634F2B57-1713-42DB-B335-67468CA6107E}"/>
    <cellStyle name="Percent 3 5 10 9 3" xfId="8855" xr:uid="{EA011D3C-F470-4DD6-8516-61AA13C729D8}"/>
    <cellStyle name="Percent 3 5 11" xfId="8856" xr:uid="{6D9CD6D7-8DB6-4FA2-B316-2474F80CADB8}"/>
    <cellStyle name="Percent 3 5 11 10" xfId="8857" xr:uid="{97ABC95A-C993-4748-9F06-6204FAC46F06}"/>
    <cellStyle name="Percent 3 5 11 11" xfId="8858" xr:uid="{A69E1AB3-F65D-4256-B649-111E46615100}"/>
    <cellStyle name="Percent 3 5 11 12" xfId="8859" xr:uid="{B2E1551A-91FC-4FE7-885F-78C2B8AEEDFF}"/>
    <cellStyle name="Percent 3 5 11 13" xfId="8860" xr:uid="{0BB89526-6113-482B-AF2B-13295F7A6F4D}"/>
    <cellStyle name="Percent 3 5 11 14" xfId="8861" xr:uid="{8FD67D96-9B0B-4D9E-AB23-17098A83B5E0}"/>
    <cellStyle name="Percent 3 5 11 15" xfId="8862" xr:uid="{23C21152-68F5-49B2-B35B-04C84ED42C40}"/>
    <cellStyle name="Percent 3 5 11 2" xfId="8863" xr:uid="{9C36BF61-5222-429D-93EF-EAEF19AA71F1}"/>
    <cellStyle name="Percent 3 5 11 2 2" xfId="8864" xr:uid="{3775FF01-8F1A-425D-A451-413F6438D00B}"/>
    <cellStyle name="Percent 3 5 11 2 2 2" xfId="8865" xr:uid="{929A720F-9A27-4EFA-A453-8D40D0E04CEE}"/>
    <cellStyle name="Percent 3 5 11 2 2 3" xfId="8866" xr:uid="{AB558790-93CE-4EF9-A643-57405DAD02A2}"/>
    <cellStyle name="Percent 3 5 11 2 3" xfId="8867" xr:uid="{6590ADF5-748A-469C-A7C8-3973FEB7E569}"/>
    <cellStyle name="Percent 3 5 11 2 3 2" xfId="8868" xr:uid="{1B112098-C7D2-450E-8271-AC2AC355BEC6}"/>
    <cellStyle name="Percent 3 5 11 2 3 3" xfId="8869" xr:uid="{47652167-53F3-41BC-9DD5-36D7016B9BF5}"/>
    <cellStyle name="Percent 3 5 11 2 4" xfId="8870" xr:uid="{9FD40DBF-4A2E-48BF-9FC7-E878C10C962B}"/>
    <cellStyle name="Percent 3 5 11 2 5" xfId="8871" xr:uid="{7107C6CE-E5DC-4145-BF9B-6EC02C335B65}"/>
    <cellStyle name="Percent 3 5 11 2 6" xfId="8872" xr:uid="{B4416385-447D-4731-9161-51B2E415F00C}"/>
    <cellStyle name="Percent 3 5 11 3" xfId="8873" xr:uid="{61746282-212E-45ED-8624-E6AD37885FA2}"/>
    <cellStyle name="Percent 3 5 11 3 2" xfId="8874" xr:uid="{A45CD7F9-D87F-411F-90E1-06AD8D9D9C7D}"/>
    <cellStyle name="Percent 3 5 11 3 2 2" xfId="8875" xr:uid="{76246CB9-011A-46D1-8227-3FB1C626BCED}"/>
    <cellStyle name="Percent 3 5 11 3 2 3" xfId="8876" xr:uid="{DB341178-6AF3-4BFE-B2BC-5D2446BAD00A}"/>
    <cellStyle name="Percent 3 5 11 3 3" xfId="8877" xr:uid="{1EC8CA6D-C810-4CD3-903A-7F6438892A4E}"/>
    <cellStyle name="Percent 3 5 11 3 3 2" xfId="8878" xr:uid="{DFB65D47-93A6-485D-8AE9-FAC7878F8921}"/>
    <cellStyle name="Percent 3 5 11 3 3 3" xfId="8879" xr:uid="{01960D93-5148-461E-A412-85A759F11A70}"/>
    <cellStyle name="Percent 3 5 11 3 4" xfId="8880" xr:uid="{1E7C3441-2BED-4A81-B908-DF97A619272A}"/>
    <cellStyle name="Percent 3 5 11 3 5" xfId="8881" xr:uid="{C9E8A2DB-8AA0-4235-90B6-086A0BA4C1D5}"/>
    <cellStyle name="Percent 3 5 11 4" xfId="8882" xr:uid="{E9CD93D9-0F88-4832-9AF9-0C1906FCBE86}"/>
    <cellStyle name="Percent 3 5 11 4 2" xfId="8883" xr:uid="{9AB726B2-7033-4865-B446-C19AE841E826}"/>
    <cellStyle name="Percent 3 5 11 4 2 2" xfId="8884" xr:uid="{AA8F3F5E-1F6E-40ED-A471-511DBEF49105}"/>
    <cellStyle name="Percent 3 5 11 4 2 3" xfId="8885" xr:uid="{FA3CBE35-4065-4B15-8919-4B027E534ADE}"/>
    <cellStyle name="Percent 3 5 11 4 3" xfId="8886" xr:uid="{33F317BC-F6BD-4F3A-8BEE-41410BF418B4}"/>
    <cellStyle name="Percent 3 5 11 4 3 2" xfId="8887" xr:uid="{0F7FBB15-6D0D-468A-B8D2-09C77944019F}"/>
    <cellStyle name="Percent 3 5 11 4 3 3" xfId="8888" xr:uid="{0439070C-2C51-4019-B1C0-D119522F2EF5}"/>
    <cellStyle name="Percent 3 5 11 4 4" xfId="8889" xr:uid="{8147C0F8-8C53-4AD7-A6A5-3BF950D30086}"/>
    <cellStyle name="Percent 3 5 11 4 5" xfId="8890" xr:uid="{16A90BCB-BE6B-4D02-90D4-377C45745436}"/>
    <cellStyle name="Percent 3 5 11 5" xfId="8891" xr:uid="{2705408F-EE5A-453F-9E7B-E52106154D0B}"/>
    <cellStyle name="Percent 3 5 11 5 2" xfId="8892" xr:uid="{D42BD971-4773-49A5-B142-1F903E2C79DE}"/>
    <cellStyle name="Percent 3 5 11 5 2 2" xfId="8893" xr:uid="{EC48CDB4-EA66-4198-810C-4D5E610932C1}"/>
    <cellStyle name="Percent 3 5 11 5 2 3" xfId="8894" xr:uid="{5138DFDA-555A-4AAC-890F-37E797D9CC07}"/>
    <cellStyle name="Percent 3 5 11 5 3" xfId="8895" xr:uid="{2F761FC3-BA6D-446D-8C7D-54CC8189F52D}"/>
    <cellStyle name="Percent 3 5 11 5 3 2" xfId="8896" xr:uid="{82066107-8ED1-4E9E-AA51-582A5E4689E9}"/>
    <cellStyle name="Percent 3 5 11 5 3 3" xfId="8897" xr:uid="{E8CE001E-8666-4A8E-9027-0F8F7A4754EF}"/>
    <cellStyle name="Percent 3 5 11 5 4" xfId="8898" xr:uid="{951EA79D-8995-4651-B203-9ACA531D4D47}"/>
    <cellStyle name="Percent 3 5 11 5 4 2" xfId="8899" xr:uid="{6F21FFBB-6B67-4417-AD05-1B496F8C62B8}"/>
    <cellStyle name="Percent 3 5 11 5 4 3" xfId="8900" xr:uid="{88C251B8-4073-40B1-9AD5-614D98A89EF4}"/>
    <cellStyle name="Percent 3 5 11 5 5" xfId="8901" xr:uid="{A3B63EF1-4DA6-4DAC-BFEB-07DC3458DAC2}"/>
    <cellStyle name="Percent 3 5 11 5 6" xfId="8902" xr:uid="{65C293DB-C5E9-4C15-B3A6-723D437C2A3C}"/>
    <cellStyle name="Percent 3 5 11 6" xfId="8903" xr:uid="{8AC256B8-914E-454A-8015-BF7A08F2C863}"/>
    <cellStyle name="Percent 3 5 11 6 2" xfId="8904" xr:uid="{2BA24B0B-C4DE-45AD-ADD8-DB8FC7E41B43}"/>
    <cellStyle name="Percent 3 5 11 6 2 2" xfId="8905" xr:uid="{296F109D-8DD2-43A0-8B2F-6A08D37284D1}"/>
    <cellStyle name="Percent 3 5 11 6 2 3" xfId="8906" xr:uid="{F3517154-D4C8-465A-9B31-BD238E073C43}"/>
    <cellStyle name="Percent 3 5 11 6 3" xfId="8907" xr:uid="{6A7BD01F-8BF7-46A6-9D1D-36D14DEB6C35}"/>
    <cellStyle name="Percent 3 5 11 6 3 2" xfId="8908" xr:uid="{C0072E7D-A57E-4612-8B45-8B6625731A73}"/>
    <cellStyle name="Percent 3 5 11 6 3 3" xfId="8909" xr:uid="{9453F2A3-03EC-4DAC-B063-3581DBBD92A2}"/>
    <cellStyle name="Percent 3 5 11 6 4" xfId="8910" xr:uid="{F172EC37-5D22-4318-AF34-E4D508B934A3}"/>
    <cellStyle name="Percent 3 5 11 6 5" xfId="8911" xr:uid="{5A5782FB-0001-4FBF-9CF3-12D853A312BE}"/>
    <cellStyle name="Percent 3 5 11 7" xfId="8912" xr:uid="{74B0666B-C940-42D2-B1A4-E2D7B35D7799}"/>
    <cellStyle name="Percent 3 5 11 7 2" xfId="8913" xr:uid="{751A620A-C11A-4945-9107-A55C18EBDDE8}"/>
    <cellStyle name="Percent 3 5 11 7 3" xfId="8914" xr:uid="{E4867B5C-4081-4BC2-BFEF-500883FD2EA6}"/>
    <cellStyle name="Percent 3 5 11 8" xfId="8915" xr:uid="{5969CF51-81C0-4F79-AB3F-E49EE8F71349}"/>
    <cellStyle name="Percent 3 5 11 8 2" xfId="8916" xr:uid="{F738F7D4-5694-455E-9086-A52ADF05DC38}"/>
    <cellStyle name="Percent 3 5 11 8 3" xfId="8917" xr:uid="{41FD16F7-E9B0-47CE-B634-B5FA203B8D68}"/>
    <cellStyle name="Percent 3 5 11 9" xfId="8918" xr:uid="{F9691441-A8FA-4CA9-9570-DD0BB81822FD}"/>
    <cellStyle name="Percent 3 5 11 9 2" xfId="8919" xr:uid="{937DA7BE-5BCD-4D98-8694-C6BBBAF2C4D8}"/>
    <cellStyle name="Percent 3 5 11 9 3" xfId="8920" xr:uid="{E0E848D5-9316-469D-B298-26D6235EDF5C}"/>
    <cellStyle name="Percent 3 5 12" xfId="8921" xr:uid="{E2D0B50B-ABAF-43C5-8020-83AA9A7C3E09}"/>
    <cellStyle name="Percent 3 5 12 10" xfId="8922" xr:uid="{5BAF2F4E-EABE-493E-8CFE-2EAF7EE87628}"/>
    <cellStyle name="Percent 3 5 12 11" xfId="8923" xr:uid="{A1610D90-7C33-4911-88C8-E7741CCA25FD}"/>
    <cellStyle name="Percent 3 5 12 12" xfId="8924" xr:uid="{5CF2A670-DC47-4A73-8D4B-CDDA3EA83E37}"/>
    <cellStyle name="Percent 3 5 12 13" xfId="8925" xr:uid="{A8009DE3-3130-4D43-BFAA-626CD811E9B8}"/>
    <cellStyle name="Percent 3 5 12 14" xfId="8926" xr:uid="{782D3A94-E6AD-42F8-9DA4-6DA0EEDB9228}"/>
    <cellStyle name="Percent 3 5 12 15" xfId="8927" xr:uid="{16923841-381B-47BA-928F-CDCC10BD7E2A}"/>
    <cellStyle name="Percent 3 5 12 2" xfId="8928" xr:uid="{FEDBE247-692B-4B67-9E16-75C08A45ED00}"/>
    <cellStyle name="Percent 3 5 12 2 2" xfId="8929" xr:uid="{9F8DE569-0460-43A2-ABBD-AED923E56DFA}"/>
    <cellStyle name="Percent 3 5 12 2 2 2" xfId="8930" xr:uid="{8B1E01D2-C155-4094-822A-F9AC35F43DB2}"/>
    <cellStyle name="Percent 3 5 12 2 2 3" xfId="8931" xr:uid="{FC569118-2AE9-4A94-8BF6-C3B1DB4E7B3E}"/>
    <cellStyle name="Percent 3 5 12 2 3" xfId="8932" xr:uid="{0D63C363-FFF0-4098-B3EA-15CC786578EF}"/>
    <cellStyle name="Percent 3 5 12 2 3 2" xfId="8933" xr:uid="{8A149F4D-380E-432F-9FFA-B3305FA13BCB}"/>
    <cellStyle name="Percent 3 5 12 2 3 3" xfId="8934" xr:uid="{260F23D8-AC83-4AEE-BA70-64BC40501719}"/>
    <cellStyle name="Percent 3 5 12 2 4" xfId="8935" xr:uid="{ABC312FC-58DF-402A-8E71-C9E7CB39D881}"/>
    <cellStyle name="Percent 3 5 12 2 5" xfId="8936" xr:uid="{DF656A84-942B-4D09-A4D7-093F28F5094F}"/>
    <cellStyle name="Percent 3 5 12 2 6" xfId="8937" xr:uid="{B7D90230-AD97-4C60-9679-C33E57DBD97B}"/>
    <cellStyle name="Percent 3 5 12 3" xfId="8938" xr:uid="{3BF9AD88-8516-4A6D-AA7B-8563EFAC72D3}"/>
    <cellStyle name="Percent 3 5 12 3 2" xfId="8939" xr:uid="{D3E44B2E-8559-47F7-8A0A-12B302DA726D}"/>
    <cellStyle name="Percent 3 5 12 3 2 2" xfId="8940" xr:uid="{2ABCC885-B23F-49B9-8924-96469FA4BDF1}"/>
    <cellStyle name="Percent 3 5 12 3 2 3" xfId="8941" xr:uid="{002A715D-CFCE-42A7-8433-376825DBF00D}"/>
    <cellStyle name="Percent 3 5 12 3 3" xfId="8942" xr:uid="{DC01F3BF-7A2C-44E4-816A-78ACCE3D2039}"/>
    <cellStyle name="Percent 3 5 12 3 3 2" xfId="8943" xr:uid="{B1588778-D19D-48D4-80BF-F84DDEC9360B}"/>
    <cellStyle name="Percent 3 5 12 3 3 3" xfId="8944" xr:uid="{AE6496F2-3736-4B11-BED4-242E12EE0A5E}"/>
    <cellStyle name="Percent 3 5 12 3 4" xfId="8945" xr:uid="{1C2EFCF2-AE5F-42B5-BB7E-97BBCDB94132}"/>
    <cellStyle name="Percent 3 5 12 3 5" xfId="8946" xr:uid="{1F07F378-3BC4-45B6-9A85-742C25C77668}"/>
    <cellStyle name="Percent 3 5 12 4" xfId="8947" xr:uid="{B8A688F6-C569-4B52-A3F5-ECA0BCC11D09}"/>
    <cellStyle name="Percent 3 5 12 4 2" xfId="8948" xr:uid="{FB4F8FEE-2372-445A-9634-C9ABFAB214C4}"/>
    <cellStyle name="Percent 3 5 12 4 2 2" xfId="8949" xr:uid="{4CF3D556-A352-4A58-8E51-7377620C16DD}"/>
    <cellStyle name="Percent 3 5 12 4 2 3" xfId="8950" xr:uid="{72A89196-301C-4614-96EA-865C11A39F43}"/>
    <cellStyle name="Percent 3 5 12 4 3" xfId="8951" xr:uid="{7F206709-E6A2-4394-9F76-1C226C86D70D}"/>
    <cellStyle name="Percent 3 5 12 4 3 2" xfId="8952" xr:uid="{A99A902B-AF75-485A-9A8D-E53036BF3331}"/>
    <cellStyle name="Percent 3 5 12 4 3 3" xfId="8953" xr:uid="{38EE1560-6132-4B74-A43A-1EB03ABFE98F}"/>
    <cellStyle name="Percent 3 5 12 4 4" xfId="8954" xr:uid="{D91C6DBA-2D5E-422B-9F2A-49D25A3F73DD}"/>
    <cellStyle name="Percent 3 5 12 4 5" xfId="8955" xr:uid="{7E83918A-08FB-4951-958F-EF54FA5EF66C}"/>
    <cellStyle name="Percent 3 5 12 5" xfId="8956" xr:uid="{CE481A75-31DE-4122-95A0-95075BBD924C}"/>
    <cellStyle name="Percent 3 5 12 5 2" xfId="8957" xr:uid="{6BE97C4D-724A-4AAB-A697-AD19957248A8}"/>
    <cellStyle name="Percent 3 5 12 5 2 2" xfId="8958" xr:uid="{C1F57A41-8AE4-47F1-A346-CE23AFA3EEF4}"/>
    <cellStyle name="Percent 3 5 12 5 2 3" xfId="8959" xr:uid="{22EB9E28-BC82-45C4-BB75-E0A79CAD72A9}"/>
    <cellStyle name="Percent 3 5 12 5 3" xfId="8960" xr:uid="{3639E29C-0318-4AFB-95A8-B926E93FD678}"/>
    <cellStyle name="Percent 3 5 12 5 3 2" xfId="8961" xr:uid="{1995390F-E5F9-49D8-A4F1-3E0F069E3885}"/>
    <cellStyle name="Percent 3 5 12 5 3 3" xfId="8962" xr:uid="{65795D30-CD6E-4808-A702-346997CAD947}"/>
    <cellStyle name="Percent 3 5 12 5 4" xfId="8963" xr:uid="{31616E16-6E26-4249-AA8F-3F67B306A17D}"/>
    <cellStyle name="Percent 3 5 12 5 4 2" xfId="8964" xr:uid="{3AF8ED34-E06D-47FB-B5CC-D35628AA76F5}"/>
    <cellStyle name="Percent 3 5 12 5 4 3" xfId="8965" xr:uid="{6266FE57-499B-44A4-A52C-A285B8D3FA27}"/>
    <cellStyle name="Percent 3 5 12 5 5" xfId="8966" xr:uid="{EA7FAD8C-1B70-4417-8FF1-CFFE7D46FBB1}"/>
    <cellStyle name="Percent 3 5 12 5 6" xfId="8967" xr:uid="{04BD105C-FC50-499A-A005-84A72504117C}"/>
    <cellStyle name="Percent 3 5 12 6" xfId="8968" xr:uid="{2DB4A834-AD29-4CEB-B8FE-5F897CFFF995}"/>
    <cellStyle name="Percent 3 5 12 6 2" xfId="8969" xr:uid="{3C884753-34FB-4E27-853A-3FF952AEBAD8}"/>
    <cellStyle name="Percent 3 5 12 6 2 2" xfId="8970" xr:uid="{78260577-F164-4EE5-AAE1-3A1BA8CC0905}"/>
    <cellStyle name="Percent 3 5 12 6 2 3" xfId="8971" xr:uid="{B991C46D-8085-4022-8680-4BB271A5165D}"/>
    <cellStyle name="Percent 3 5 12 6 3" xfId="8972" xr:uid="{94D96166-D357-4A49-B0BC-D2A4D3058DC1}"/>
    <cellStyle name="Percent 3 5 12 6 3 2" xfId="8973" xr:uid="{A6F5ECE5-8DC9-40E7-B60D-9904B9B8E7E5}"/>
    <cellStyle name="Percent 3 5 12 6 3 3" xfId="8974" xr:uid="{7D89A859-42A7-4092-B1DD-20EECD1651AB}"/>
    <cellStyle name="Percent 3 5 12 6 4" xfId="8975" xr:uid="{921E14C1-91E7-4393-ACEE-69545807CCAD}"/>
    <cellStyle name="Percent 3 5 12 6 5" xfId="8976" xr:uid="{80505FE4-441F-4E92-AA87-E4A2A2DEBD1C}"/>
    <cellStyle name="Percent 3 5 12 7" xfId="8977" xr:uid="{38654FAF-25AB-41BD-A8E4-DB6FB7C4AE9F}"/>
    <cellStyle name="Percent 3 5 12 7 2" xfId="8978" xr:uid="{0DF739DC-6E3A-41EA-93F5-5E74FFD0BF0A}"/>
    <cellStyle name="Percent 3 5 12 7 3" xfId="8979" xr:uid="{F100DBE0-CF6B-4D85-974E-BBC04A437C02}"/>
    <cellStyle name="Percent 3 5 12 8" xfId="8980" xr:uid="{191985D7-F066-4F5E-ACB0-462D49642428}"/>
    <cellStyle name="Percent 3 5 12 8 2" xfId="8981" xr:uid="{C69AD83B-F782-4123-8C08-BD2739911850}"/>
    <cellStyle name="Percent 3 5 12 8 3" xfId="8982" xr:uid="{F3C1CC02-673D-46AE-9197-BB5664951FE2}"/>
    <cellStyle name="Percent 3 5 12 9" xfId="8983" xr:uid="{62ACDDA1-CA56-4E41-BBFD-BCABF3C8878B}"/>
    <cellStyle name="Percent 3 5 12 9 2" xfId="8984" xr:uid="{42D0F579-C01C-4427-92EB-69BBD54AA198}"/>
    <cellStyle name="Percent 3 5 12 9 3" xfId="8985" xr:uid="{ACB3A69B-9B3D-43A0-8526-4F0652CBB46F}"/>
    <cellStyle name="Percent 3 5 13" xfId="8986" xr:uid="{B6DBEB96-BCA5-48A1-94E9-66B0194099B8}"/>
    <cellStyle name="Percent 3 5 13 10" xfId="8987" xr:uid="{E07B3371-EFB6-4F16-A193-F7D89339B575}"/>
    <cellStyle name="Percent 3 5 13 11" xfId="8988" xr:uid="{1477915A-B893-46AC-9C41-632917A1415D}"/>
    <cellStyle name="Percent 3 5 13 12" xfId="8989" xr:uid="{5F9F371A-D83C-47CF-8A1E-485BC5FE554F}"/>
    <cellStyle name="Percent 3 5 13 13" xfId="8990" xr:uid="{6BE46E76-727A-4576-88C5-BA480B9A2433}"/>
    <cellStyle name="Percent 3 5 13 14" xfId="8991" xr:uid="{B76010AA-7FC2-4349-814B-B712999D1145}"/>
    <cellStyle name="Percent 3 5 13 15" xfId="8992" xr:uid="{F9833A27-D419-4F63-B75D-6359841457D9}"/>
    <cellStyle name="Percent 3 5 13 2" xfId="8993" xr:uid="{8B008355-4C2E-48F7-A462-80300DAB1EFF}"/>
    <cellStyle name="Percent 3 5 13 2 2" xfId="8994" xr:uid="{6E8EA6FE-0381-4376-A3A5-60ADD190805E}"/>
    <cellStyle name="Percent 3 5 13 2 2 2" xfId="8995" xr:uid="{4375F375-49C8-4F68-A98F-44C41404B939}"/>
    <cellStyle name="Percent 3 5 13 2 2 3" xfId="8996" xr:uid="{AF5B3DE2-89AA-4B60-860E-2E9DDA8A22F0}"/>
    <cellStyle name="Percent 3 5 13 2 3" xfId="8997" xr:uid="{CEDF5DEB-9866-4484-9A24-8BB9B7901345}"/>
    <cellStyle name="Percent 3 5 13 2 3 2" xfId="8998" xr:uid="{6D88C5AB-7D8D-47A8-B513-D595EF8F171E}"/>
    <cellStyle name="Percent 3 5 13 2 3 3" xfId="8999" xr:uid="{2E208476-BFE2-43F3-AD11-95DAA25DC4C7}"/>
    <cellStyle name="Percent 3 5 13 2 4" xfId="9000" xr:uid="{01B3660C-3EC8-4B35-8C15-E3F0149436DA}"/>
    <cellStyle name="Percent 3 5 13 2 5" xfId="9001" xr:uid="{29F4E48B-EC41-4441-B52E-FDE7266BAAE0}"/>
    <cellStyle name="Percent 3 5 13 2 6" xfId="9002" xr:uid="{CEED430F-ABC9-47C0-80A5-42C238231DD5}"/>
    <cellStyle name="Percent 3 5 13 3" xfId="9003" xr:uid="{13E32B02-D4BF-46E2-A7B1-61FEE70B8E29}"/>
    <cellStyle name="Percent 3 5 13 3 2" xfId="9004" xr:uid="{778C605C-5794-46CE-A79E-177807699DE0}"/>
    <cellStyle name="Percent 3 5 13 3 2 2" xfId="9005" xr:uid="{F2B5E653-A28F-4446-A2FD-6BBDA491513B}"/>
    <cellStyle name="Percent 3 5 13 3 2 3" xfId="9006" xr:uid="{F96D984D-C78A-4913-8C8D-4E9C7982E4F1}"/>
    <cellStyle name="Percent 3 5 13 3 3" xfId="9007" xr:uid="{9BE35187-419C-4B54-B9EE-D47EEA39ACEA}"/>
    <cellStyle name="Percent 3 5 13 3 3 2" xfId="9008" xr:uid="{7CA4FC2A-C44C-4044-80C2-B168446C7261}"/>
    <cellStyle name="Percent 3 5 13 3 3 3" xfId="9009" xr:uid="{6257627B-24B3-4FF2-8DF6-992B1BA063B8}"/>
    <cellStyle name="Percent 3 5 13 3 4" xfId="9010" xr:uid="{321D156F-7D72-477B-A9A5-2D6FDCBCC644}"/>
    <cellStyle name="Percent 3 5 13 3 5" xfId="9011" xr:uid="{5FA67B34-61E5-4EBE-A0AE-EB6F72F3F275}"/>
    <cellStyle name="Percent 3 5 13 4" xfId="9012" xr:uid="{5B6BA56D-46D0-4F82-9602-88A88307C4E6}"/>
    <cellStyle name="Percent 3 5 13 4 2" xfId="9013" xr:uid="{E398500B-A0AA-4BF2-871B-EFBA62F6942C}"/>
    <cellStyle name="Percent 3 5 13 4 2 2" xfId="9014" xr:uid="{18C36B72-A927-4E79-A6B4-C0C34D5779C1}"/>
    <cellStyle name="Percent 3 5 13 4 2 3" xfId="9015" xr:uid="{29AD20F3-10B3-4908-B638-0E4E08FEB374}"/>
    <cellStyle name="Percent 3 5 13 4 3" xfId="9016" xr:uid="{AACF3BE1-2C3B-4DE4-AE92-CE25D1620024}"/>
    <cellStyle name="Percent 3 5 13 4 3 2" xfId="9017" xr:uid="{37BE5D6D-771B-4FD6-B575-16DF044AF2AD}"/>
    <cellStyle name="Percent 3 5 13 4 3 3" xfId="9018" xr:uid="{7AEE8B6F-5CA5-4F88-9737-2EA869D139D4}"/>
    <cellStyle name="Percent 3 5 13 4 4" xfId="9019" xr:uid="{9271ED9C-B1BF-422A-BD7F-B57BA11B78DF}"/>
    <cellStyle name="Percent 3 5 13 4 5" xfId="9020" xr:uid="{9C56840C-5F84-4219-8641-223B82429CA7}"/>
    <cellStyle name="Percent 3 5 13 5" xfId="9021" xr:uid="{C4AD547A-B92E-4DE6-8D99-99DA898D0DC3}"/>
    <cellStyle name="Percent 3 5 13 5 2" xfId="9022" xr:uid="{7FB6E74F-6C34-4242-845B-B49B3B5BB719}"/>
    <cellStyle name="Percent 3 5 13 5 2 2" xfId="9023" xr:uid="{8791A4C0-ED66-41A0-A1A0-B55D88681054}"/>
    <cellStyle name="Percent 3 5 13 5 2 3" xfId="9024" xr:uid="{34C0F14C-C62D-4464-9452-007E19AB1D6F}"/>
    <cellStyle name="Percent 3 5 13 5 3" xfId="9025" xr:uid="{9C48D0B1-5B47-4729-BC49-EF4EA76F3AAE}"/>
    <cellStyle name="Percent 3 5 13 5 3 2" xfId="9026" xr:uid="{D34A6F8B-474E-41A6-A2FC-49620CB05364}"/>
    <cellStyle name="Percent 3 5 13 5 3 3" xfId="9027" xr:uid="{B07ACE10-7E92-482D-8BCD-2AB376A71987}"/>
    <cellStyle name="Percent 3 5 13 5 4" xfId="9028" xr:uid="{7C41CFC2-4CE7-41EB-8AE2-CCD884C416AE}"/>
    <cellStyle name="Percent 3 5 13 5 4 2" xfId="9029" xr:uid="{95C2823D-C3E3-4FD1-91DC-1CC05724C671}"/>
    <cellStyle name="Percent 3 5 13 5 4 3" xfId="9030" xr:uid="{7631DEF0-B164-46D1-9BA5-C4D0DC802B8A}"/>
    <cellStyle name="Percent 3 5 13 5 5" xfId="9031" xr:uid="{13785FDE-B854-4247-BF27-2C2F8997F44A}"/>
    <cellStyle name="Percent 3 5 13 5 6" xfId="9032" xr:uid="{2539E43F-FC2C-49FB-BFAD-235BAC3B0864}"/>
    <cellStyle name="Percent 3 5 13 6" xfId="9033" xr:uid="{90779C33-BE26-4821-91F7-68E88B97DFD6}"/>
    <cellStyle name="Percent 3 5 13 6 2" xfId="9034" xr:uid="{80F92C61-6EF6-41CD-80B5-283BB0E98CF6}"/>
    <cellStyle name="Percent 3 5 13 6 2 2" xfId="9035" xr:uid="{298C1EDA-8044-4FAA-93E0-ACF7FB750866}"/>
    <cellStyle name="Percent 3 5 13 6 2 3" xfId="9036" xr:uid="{1B59A0EC-091A-445F-A27C-4646E108A4F3}"/>
    <cellStyle name="Percent 3 5 13 6 3" xfId="9037" xr:uid="{737F7EA7-AEB3-408C-A972-E2B54E8A56C4}"/>
    <cellStyle name="Percent 3 5 13 6 3 2" xfId="9038" xr:uid="{AC5E098D-8EAB-4973-AF3D-52C1C9FC21CD}"/>
    <cellStyle name="Percent 3 5 13 6 3 3" xfId="9039" xr:uid="{DC83A3F3-9845-400F-A215-F6B85BB0213D}"/>
    <cellStyle name="Percent 3 5 13 6 4" xfId="9040" xr:uid="{46A8853F-B11F-47A9-A67A-D2501F50DDA5}"/>
    <cellStyle name="Percent 3 5 13 6 5" xfId="9041" xr:uid="{93C26140-50BB-48B8-BDBC-567AD42FFE51}"/>
    <cellStyle name="Percent 3 5 13 7" xfId="9042" xr:uid="{12489B28-9155-4578-BFBD-1A7E0A7319A0}"/>
    <cellStyle name="Percent 3 5 13 7 2" xfId="9043" xr:uid="{3B81F62D-23FC-44C7-A0FA-8B78CF279320}"/>
    <cellStyle name="Percent 3 5 13 7 3" xfId="9044" xr:uid="{87E850CD-997E-4D4A-A40D-91307250D11C}"/>
    <cellStyle name="Percent 3 5 13 8" xfId="9045" xr:uid="{64391885-992A-4B86-8F28-5C7B79FF74EF}"/>
    <cellStyle name="Percent 3 5 13 8 2" xfId="9046" xr:uid="{7C16B821-4449-467E-A1DC-C66A57EB4FB8}"/>
    <cellStyle name="Percent 3 5 13 8 3" xfId="9047" xr:uid="{1C3B7BDD-2DE9-4A48-8266-DC8FB2032003}"/>
    <cellStyle name="Percent 3 5 13 9" xfId="9048" xr:uid="{20ED2331-6B2D-4D72-B3CD-BB2358D7A530}"/>
    <cellStyle name="Percent 3 5 13 9 2" xfId="9049" xr:uid="{3A584777-A2A4-47A5-B6EA-1FA8D38BF2FB}"/>
    <cellStyle name="Percent 3 5 13 9 3" xfId="9050" xr:uid="{DA8B8ADA-8B01-4A53-AAC7-D7AB70FCA0F5}"/>
    <cellStyle name="Percent 3 5 14" xfId="9051" xr:uid="{60E0654F-A430-474A-8456-A0BA4DFDFCEA}"/>
    <cellStyle name="Percent 3 5 14 10" xfId="9052" xr:uid="{8CBF02D6-DCD8-480C-823E-3E558206DE7F}"/>
    <cellStyle name="Percent 3 5 14 11" xfId="9053" xr:uid="{E823B76D-2258-48D3-8BD2-E893515EA9D5}"/>
    <cellStyle name="Percent 3 5 14 12" xfId="9054" xr:uid="{1FA3E4C3-C30D-4C9C-889F-24069AB37A48}"/>
    <cellStyle name="Percent 3 5 14 13" xfId="9055" xr:uid="{539F2351-164F-4BA2-A687-5C72DF3C267E}"/>
    <cellStyle name="Percent 3 5 14 14" xfId="9056" xr:uid="{D07F71A5-D97D-4840-9EC0-CBAE28F8AF9C}"/>
    <cellStyle name="Percent 3 5 14 15" xfId="9057" xr:uid="{3353A1B6-D4F2-42EF-B371-64E48AF76D1B}"/>
    <cellStyle name="Percent 3 5 14 2" xfId="9058" xr:uid="{ED1EDA29-2F47-432D-A46E-7FC98F5DBEBA}"/>
    <cellStyle name="Percent 3 5 14 2 2" xfId="9059" xr:uid="{BDE64458-B3E2-4D21-A670-7E9EEBE1F45D}"/>
    <cellStyle name="Percent 3 5 14 2 2 2" xfId="9060" xr:uid="{4D693A97-F38A-46BD-8A51-50F12959869F}"/>
    <cellStyle name="Percent 3 5 14 2 2 3" xfId="9061" xr:uid="{1060734B-33E7-4F18-BE2E-99D57834E219}"/>
    <cellStyle name="Percent 3 5 14 2 3" xfId="9062" xr:uid="{4D8B3E9E-20C6-4CED-AE08-4B87ADB3B063}"/>
    <cellStyle name="Percent 3 5 14 2 3 2" xfId="9063" xr:uid="{6E969349-6210-4290-86AC-FC16BD66A0E0}"/>
    <cellStyle name="Percent 3 5 14 2 3 3" xfId="9064" xr:uid="{F5E799A4-3BF9-437C-8884-FDF5C15847A7}"/>
    <cellStyle name="Percent 3 5 14 2 4" xfId="9065" xr:uid="{F1652AB5-4716-4539-B011-47079412791A}"/>
    <cellStyle name="Percent 3 5 14 2 5" xfId="9066" xr:uid="{EA7B459E-2CA6-4CEC-A20C-10CE7D45D5BF}"/>
    <cellStyle name="Percent 3 5 14 2 6" xfId="9067" xr:uid="{BF45CC97-44AF-4A89-837B-7D77379B007F}"/>
    <cellStyle name="Percent 3 5 14 3" xfId="9068" xr:uid="{BAEE01C3-398B-47C5-954D-61CA5EEE0C08}"/>
    <cellStyle name="Percent 3 5 14 3 2" xfId="9069" xr:uid="{A9A16D90-3AD4-408A-B726-D1593EECDFA1}"/>
    <cellStyle name="Percent 3 5 14 3 2 2" xfId="9070" xr:uid="{0C05A4B4-5187-43FC-8A91-B0216D802F2D}"/>
    <cellStyle name="Percent 3 5 14 3 2 3" xfId="9071" xr:uid="{9B1F9E10-C31A-43ED-85BF-4A13C40BE15A}"/>
    <cellStyle name="Percent 3 5 14 3 3" xfId="9072" xr:uid="{DA9C72AF-D6EC-4DBC-99F7-5E067DB43BDB}"/>
    <cellStyle name="Percent 3 5 14 3 3 2" xfId="9073" xr:uid="{675CF765-809C-4A1B-8A9D-D3C9ACF51424}"/>
    <cellStyle name="Percent 3 5 14 3 3 3" xfId="9074" xr:uid="{5E823C81-FA28-480B-8A61-9D3892A285D3}"/>
    <cellStyle name="Percent 3 5 14 3 4" xfId="9075" xr:uid="{15359916-26A1-4900-B968-36352D09EB19}"/>
    <cellStyle name="Percent 3 5 14 3 5" xfId="9076" xr:uid="{376E33E2-5529-4069-9F0C-0F9B59BC9CB4}"/>
    <cellStyle name="Percent 3 5 14 4" xfId="9077" xr:uid="{16CAF2E2-75C7-422F-A471-D1553376CCFE}"/>
    <cellStyle name="Percent 3 5 14 4 2" xfId="9078" xr:uid="{C4A44846-6B4F-438F-9028-A5FE0A07DF82}"/>
    <cellStyle name="Percent 3 5 14 4 2 2" xfId="9079" xr:uid="{685D062D-C4CF-4EDB-B3A6-18A3EB93E546}"/>
    <cellStyle name="Percent 3 5 14 4 2 3" xfId="9080" xr:uid="{F0A73FFE-15AF-4C54-A343-D6F272BC3DFE}"/>
    <cellStyle name="Percent 3 5 14 4 3" xfId="9081" xr:uid="{70C6AAB6-7F4F-4B49-AE4C-CF12A3C4BA8A}"/>
    <cellStyle name="Percent 3 5 14 4 3 2" xfId="9082" xr:uid="{15D1142C-59F4-436F-910D-2C20AB767937}"/>
    <cellStyle name="Percent 3 5 14 4 3 3" xfId="9083" xr:uid="{983C49D9-3461-4A84-90C1-B198176ECD09}"/>
    <cellStyle name="Percent 3 5 14 4 4" xfId="9084" xr:uid="{381798D2-54B6-44DA-8116-82BDB8273809}"/>
    <cellStyle name="Percent 3 5 14 4 5" xfId="9085" xr:uid="{60F82CDF-49E3-47C4-B652-4E7C2850E699}"/>
    <cellStyle name="Percent 3 5 14 5" xfId="9086" xr:uid="{F99A4B54-7F65-4F76-BD13-664C33BF3210}"/>
    <cellStyle name="Percent 3 5 14 5 2" xfId="9087" xr:uid="{9A82A49B-5671-4089-A80B-1B21AD65973A}"/>
    <cellStyle name="Percent 3 5 14 5 2 2" xfId="9088" xr:uid="{03EB38BE-58D1-4FA1-B0AA-9117295968D5}"/>
    <cellStyle name="Percent 3 5 14 5 2 3" xfId="9089" xr:uid="{D1F4B7F4-1292-4E25-B98A-C27FC3ED665A}"/>
    <cellStyle name="Percent 3 5 14 5 3" xfId="9090" xr:uid="{B6776B6D-C8A7-4DA3-B292-26D241112B4D}"/>
    <cellStyle name="Percent 3 5 14 5 3 2" xfId="9091" xr:uid="{45219169-28C4-40C2-B33C-A757DB99A44A}"/>
    <cellStyle name="Percent 3 5 14 5 3 3" xfId="9092" xr:uid="{4B2DC51C-D216-4B76-85B5-90B587B57A4A}"/>
    <cellStyle name="Percent 3 5 14 5 4" xfId="9093" xr:uid="{E1468EE0-79E0-4ABF-A53A-B0A82BD54F05}"/>
    <cellStyle name="Percent 3 5 14 5 4 2" xfId="9094" xr:uid="{60770106-A2CF-4B50-9220-EF788BA9DC06}"/>
    <cellStyle name="Percent 3 5 14 5 4 3" xfId="9095" xr:uid="{2CFC39A4-6139-447D-8998-952970D612BF}"/>
    <cellStyle name="Percent 3 5 14 5 5" xfId="9096" xr:uid="{A2D32E71-EE2B-45E7-90E2-19D9C1910EB2}"/>
    <cellStyle name="Percent 3 5 14 5 6" xfId="9097" xr:uid="{C7EE13DD-1570-4A5E-8909-C8E5D8773285}"/>
    <cellStyle name="Percent 3 5 14 6" xfId="9098" xr:uid="{83478E40-154E-434A-9005-16B3FEB892B9}"/>
    <cellStyle name="Percent 3 5 14 6 2" xfId="9099" xr:uid="{F451548F-7C6E-4280-854C-C6D7B207E456}"/>
    <cellStyle name="Percent 3 5 14 6 2 2" xfId="9100" xr:uid="{6BAD0065-CAB9-4353-B787-F874A3BC541D}"/>
    <cellStyle name="Percent 3 5 14 6 2 3" xfId="9101" xr:uid="{9DDDAD8E-24F0-4E1F-889B-EFB14D999CFF}"/>
    <cellStyle name="Percent 3 5 14 6 3" xfId="9102" xr:uid="{C87C17EE-A4BB-4CF4-B0C2-77E91906FE04}"/>
    <cellStyle name="Percent 3 5 14 6 3 2" xfId="9103" xr:uid="{D08E1549-84F2-4727-9312-7FEDE027F9BB}"/>
    <cellStyle name="Percent 3 5 14 6 3 3" xfId="9104" xr:uid="{C01DAE3A-9D2E-4206-BB1C-96F33E1B6CFE}"/>
    <cellStyle name="Percent 3 5 14 6 4" xfId="9105" xr:uid="{891B7514-A255-489D-8B54-92994453C2F3}"/>
    <cellStyle name="Percent 3 5 14 6 5" xfId="9106" xr:uid="{55785146-46B8-4341-9062-2BFB1961D25D}"/>
    <cellStyle name="Percent 3 5 14 7" xfId="9107" xr:uid="{33C44CA3-FA0C-487C-BACF-7F6A6A5EED6A}"/>
    <cellStyle name="Percent 3 5 14 7 2" xfId="9108" xr:uid="{99FC2E4F-D390-4498-88FD-F84DD103ADB8}"/>
    <cellStyle name="Percent 3 5 14 7 3" xfId="9109" xr:uid="{31A07F2C-6C7D-46A0-9148-485285A9063F}"/>
    <cellStyle name="Percent 3 5 14 8" xfId="9110" xr:uid="{6B463E3D-4D67-40B7-B64D-550EC952D6D2}"/>
    <cellStyle name="Percent 3 5 14 8 2" xfId="9111" xr:uid="{137EE698-EFBE-4E6E-BC3B-3E0540B7ED9A}"/>
    <cellStyle name="Percent 3 5 14 8 3" xfId="9112" xr:uid="{BA196ABE-4289-412F-84C4-A888C364786D}"/>
    <cellStyle name="Percent 3 5 14 9" xfId="9113" xr:uid="{76932CF4-9925-4FBA-896C-9C6591083CB6}"/>
    <cellStyle name="Percent 3 5 14 9 2" xfId="9114" xr:uid="{985991B7-E4CB-46B6-A339-07F8287801A8}"/>
    <cellStyle name="Percent 3 5 14 9 3" xfId="9115" xr:uid="{2C5ECC26-FEC1-4B66-B651-CD830376BBC8}"/>
    <cellStyle name="Percent 3 5 15" xfId="9116" xr:uid="{73DB0526-E541-4778-BFFB-6AACBBE6655D}"/>
    <cellStyle name="Percent 3 5 15 10" xfId="9117" xr:uid="{425954B5-7E86-47FC-908F-12769B5CCA15}"/>
    <cellStyle name="Percent 3 5 15 11" xfId="9118" xr:uid="{D1212248-533B-4638-A9A8-E131DE901250}"/>
    <cellStyle name="Percent 3 5 15 12" xfId="9119" xr:uid="{D2EEC4FB-81AB-4E5A-9801-1B8CB41DBF8A}"/>
    <cellStyle name="Percent 3 5 15 13" xfId="9120" xr:uid="{345305DF-08A5-4751-A114-9B492C25881C}"/>
    <cellStyle name="Percent 3 5 15 14" xfId="9121" xr:uid="{1409E2A0-9B33-404F-8FA3-856CA2F7EA74}"/>
    <cellStyle name="Percent 3 5 15 15" xfId="9122" xr:uid="{1E523B38-7324-48BF-AA56-CD1CFF6F8F3D}"/>
    <cellStyle name="Percent 3 5 15 2" xfId="9123" xr:uid="{70EAE270-B800-4311-B78F-F49A455C4682}"/>
    <cellStyle name="Percent 3 5 15 2 2" xfId="9124" xr:uid="{75C80509-735E-43B9-82BC-70C0DEC28AA0}"/>
    <cellStyle name="Percent 3 5 15 2 2 2" xfId="9125" xr:uid="{45FA5602-B1F2-452C-9F3F-55F83EAED738}"/>
    <cellStyle name="Percent 3 5 15 2 2 3" xfId="9126" xr:uid="{D24D16E7-76EE-4A3F-B3BE-165C05ED3C97}"/>
    <cellStyle name="Percent 3 5 15 2 3" xfId="9127" xr:uid="{9F20998F-68F8-46C4-97DF-6734F316C395}"/>
    <cellStyle name="Percent 3 5 15 2 3 2" xfId="9128" xr:uid="{39635116-283B-43D4-A1E0-63E3AECA301C}"/>
    <cellStyle name="Percent 3 5 15 2 3 3" xfId="9129" xr:uid="{8304A5EF-7B24-476C-B60B-8997D5BC27CB}"/>
    <cellStyle name="Percent 3 5 15 2 4" xfId="9130" xr:uid="{97258E0F-49DF-4254-8591-B0E6375C49EB}"/>
    <cellStyle name="Percent 3 5 15 2 5" xfId="9131" xr:uid="{72AED6A9-57AE-4239-9D55-5C9078AB7DCE}"/>
    <cellStyle name="Percent 3 5 15 2 6" xfId="9132" xr:uid="{AEFD205C-3016-49A4-8B2C-F19523212AAD}"/>
    <cellStyle name="Percent 3 5 15 3" xfId="9133" xr:uid="{0DDB2A98-BDBD-44A4-B1D7-CD0410D37A0B}"/>
    <cellStyle name="Percent 3 5 15 3 2" xfId="9134" xr:uid="{0BE7D785-765B-4FE1-B140-76D8E0856A99}"/>
    <cellStyle name="Percent 3 5 15 3 2 2" xfId="9135" xr:uid="{6634C767-3CE1-40DC-8533-5A26B22D5062}"/>
    <cellStyle name="Percent 3 5 15 3 2 3" xfId="9136" xr:uid="{89704420-C01B-497A-B3F0-51E2392EED8B}"/>
    <cellStyle name="Percent 3 5 15 3 3" xfId="9137" xr:uid="{F91E493E-302F-4745-AFA4-9D00BC0B968E}"/>
    <cellStyle name="Percent 3 5 15 3 3 2" xfId="9138" xr:uid="{9D2F35E5-27A2-4766-8812-702D92E4E54D}"/>
    <cellStyle name="Percent 3 5 15 3 3 3" xfId="9139" xr:uid="{CF271852-70F8-49A5-9CD6-D0ADEE134096}"/>
    <cellStyle name="Percent 3 5 15 3 4" xfId="9140" xr:uid="{F150CCA2-5282-4C22-B29A-7CEDFDFE66EC}"/>
    <cellStyle name="Percent 3 5 15 3 5" xfId="9141" xr:uid="{0501279B-B2A1-4646-BA9E-37E527E01AF1}"/>
    <cellStyle name="Percent 3 5 15 4" xfId="9142" xr:uid="{FB599341-738D-44DC-A0B4-103A21FA3F5D}"/>
    <cellStyle name="Percent 3 5 15 4 2" xfId="9143" xr:uid="{2C457917-CD34-40D1-8CB2-9C5DF7FD10F9}"/>
    <cellStyle name="Percent 3 5 15 4 2 2" xfId="9144" xr:uid="{535A8066-8D61-41B2-8353-FEE6E8BBFCCF}"/>
    <cellStyle name="Percent 3 5 15 4 2 3" xfId="9145" xr:uid="{7A821082-B4A9-483C-AA8D-BB0B8F0E78DC}"/>
    <cellStyle name="Percent 3 5 15 4 3" xfId="9146" xr:uid="{79C919F1-516D-4F2E-9771-3D831FFD6C25}"/>
    <cellStyle name="Percent 3 5 15 4 3 2" xfId="9147" xr:uid="{23978AF9-5349-4E10-B48A-4510BDC32241}"/>
    <cellStyle name="Percent 3 5 15 4 3 3" xfId="9148" xr:uid="{C66342D9-AFBE-4774-8A7E-64A783B00124}"/>
    <cellStyle name="Percent 3 5 15 4 4" xfId="9149" xr:uid="{B1BC4CA1-6293-4172-922E-799426ACEEA0}"/>
    <cellStyle name="Percent 3 5 15 4 5" xfId="9150" xr:uid="{0FC51CBD-DBF5-4791-B3C3-D70D2C1439F1}"/>
    <cellStyle name="Percent 3 5 15 5" xfId="9151" xr:uid="{219AA939-DE38-4090-BC15-0A8F8F856FE1}"/>
    <cellStyle name="Percent 3 5 15 5 2" xfId="9152" xr:uid="{B2D6F2C4-0677-4556-9769-E1A1E5F52409}"/>
    <cellStyle name="Percent 3 5 15 5 2 2" xfId="9153" xr:uid="{E672444D-12C9-454A-BCE3-6E06956AED58}"/>
    <cellStyle name="Percent 3 5 15 5 2 3" xfId="9154" xr:uid="{478CEF65-0E77-4F44-B073-7157CB132051}"/>
    <cellStyle name="Percent 3 5 15 5 3" xfId="9155" xr:uid="{73F4EEE3-4936-41C9-A002-8076C46F8E0B}"/>
    <cellStyle name="Percent 3 5 15 5 3 2" xfId="9156" xr:uid="{68C80C30-DF24-4236-A1BD-02BD02BB3F3F}"/>
    <cellStyle name="Percent 3 5 15 5 3 3" xfId="9157" xr:uid="{4FFE6E98-5257-4796-9437-F894C228F3ED}"/>
    <cellStyle name="Percent 3 5 15 5 4" xfId="9158" xr:uid="{3C5DC3C7-8F25-43C0-B297-915938F6EC64}"/>
    <cellStyle name="Percent 3 5 15 5 4 2" xfId="9159" xr:uid="{14B306DF-EDAF-4197-AFC8-B92CCA860051}"/>
    <cellStyle name="Percent 3 5 15 5 4 3" xfId="9160" xr:uid="{A53F3551-8665-4547-B007-D2E824F3C580}"/>
    <cellStyle name="Percent 3 5 15 5 5" xfId="9161" xr:uid="{FCE2BD5E-34C8-4A28-BE39-9A897983D347}"/>
    <cellStyle name="Percent 3 5 15 5 6" xfId="9162" xr:uid="{467A2088-FCE4-4DC7-9E4F-263CF05002D0}"/>
    <cellStyle name="Percent 3 5 15 6" xfId="9163" xr:uid="{2033CFAE-3A94-4423-AC2F-C25FC2BA0B2B}"/>
    <cellStyle name="Percent 3 5 15 6 2" xfId="9164" xr:uid="{870F34B9-D5A5-4864-8336-B784B398D92C}"/>
    <cellStyle name="Percent 3 5 15 6 2 2" xfId="9165" xr:uid="{039CD25C-4B78-4C9F-9DC5-8129135ED599}"/>
    <cellStyle name="Percent 3 5 15 6 2 3" xfId="9166" xr:uid="{F863F2B5-F166-4351-B694-5C64487B2667}"/>
    <cellStyle name="Percent 3 5 15 6 3" xfId="9167" xr:uid="{C8A1EE18-2616-474A-BF0D-2E7F084AA60D}"/>
    <cellStyle name="Percent 3 5 15 6 3 2" xfId="9168" xr:uid="{B95B8405-5868-4671-A24A-AAB1C7E97536}"/>
    <cellStyle name="Percent 3 5 15 6 3 3" xfId="9169" xr:uid="{8180BE0E-C0C1-42E9-B607-25CEC011F3EA}"/>
    <cellStyle name="Percent 3 5 15 6 4" xfId="9170" xr:uid="{C03F83B1-E9EC-4024-960E-1AC1DD78F491}"/>
    <cellStyle name="Percent 3 5 15 6 5" xfId="9171" xr:uid="{1509EE1E-0EBA-4E9D-8A48-EB4C138D8D93}"/>
    <cellStyle name="Percent 3 5 15 7" xfId="9172" xr:uid="{AB66FA9C-D8E9-44A8-A9D6-62D15A62FD5F}"/>
    <cellStyle name="Percent 3 5 15 7 2" xfId="9173" xr:uid="{DED54655-1EBF-4AB0-B223-BED52F5D4760}"/>
    <cellStyle name="Percent 3 5 15 7 3" xfId="9174" xr:uid="{EB1A5447-0A7E-4294-8017-B338658A5305}"/>
    <cellStyle name="Percent 3 5 15 8" xfId="9175" xr:uid="{0CFD7C8E-7C54-4C96-BFF9-0C3A501185AD}"/>
    <cellStyle name="Percent 3 5 15 8 2" xfId="9176" xr:uid="{007891B7-3CD9-41B9-9538-8CDBB6EF5C8A}"/>
    <cellStyle name="Percent 3 5 15 8 3" xfId="9177" xr:uid="{4567E0A4-5CB1-4E44-A122-CCB6DAC62E91}"/>
    <cellStyle name="Percent 3 5 15 9" xfId="9178" xr:uid="{27FD2BCB-3D0B-4538-8489-05C90F3A6372}"/>
    <cellStyle name="Percent 3 5 15 9 2" xfId="9179" xr:uid="{C89414C0-4C26-4060-B32A-B85A4EAECAA3}"/>
    <cellStyle name="Percent 3 5 15 9 3" xfId="9180" xr:uid="{FFCA1738-B2E6-401D-8A8C-212F79B46FD4}"/>
    <cellStyle name="Percent 3 5 16" xfId="9181" xr:uid="{268F1C7C-26CF-4FED-A598-A40415ECB956}"/>
    <cellStyle name="Percent 3 5 16 2" xfId="9182" xr:uid="{280E152C-557E-4ACA-81E8-C7FC9D21AA0E}"/>
    <cellStyle name="Percent 3 5 16 2 2" xfId="9183" xr:uid="{F80B4386-F1AF-4F6C-9651-5415229279AB}"/>
    <cellStyle name="Percent 3 5 16 2 3" xfId="9184" xr:uid="{42887187-453B-47DA-912F-C60E2A123A94}"/>
    <cellStyle name="Percent 3 5 16 3" xfId="9185" xr:uid="{99101A63-97E1-476B-BEE0-B7D715758148}"/>
    <cellStyle name="Percent 3 5 16 3 2" xfId="9186" xr:uid="{6FC7A78F-39DD-4166-BDB2-8E2372E576B2}"/>
    <cellStyle name="Percent 3 5 16 3 3" xfId="9187" xr:uid="{EA23DDB2-DAA6-48F4-A496-4DB50D630D09}"/>
    <cellStyle name="Percent 3 5 16 4" xfId="9188" xr:uid="{5BD45E69-160A-4623-A7F7-82D252FA4E54}"/>
    <cellStyle name="Percent 3 5 16 5" xfId="9189" xr:uid="{494E0426-A06D-4CCC-84BF-AE6B57031243}"/>
    <cellStyle name="Percent 3 5 16 6" xfId="9190" xr:uid="{E730CB13-E310-4860-8E4D-5A4F09DD0758}"/>
    <cellStyle name="Percent 3 5 16 7" xfId="9191" xr:uid="{C97570A9-4816-4061-9DCA-1F8E63D5CEE5}"/>
    <cellStyle name="Percent 3 5 16 8" xfId="9192" xr:uid="{3917F5DC-E7CB-465F-BC0B-F530FC1A1BC2}"/>
    <cellStyle name="Percent 3 5 16 9" xfId="9193" xr:uid="{B6DD52D2-0D7C-4B93-9EE1-B92FB16CB190}"/>
    <cellStyle name="Percent 3 5 17" xfId="9194" xr:uid="{29BBECBC-72EA-47C5-99A7-11756519EEDC}"/>
    <cellStyle name="Percent 3 5 17 2" xfId="9195" xr:uid="{CCC75127-C656-4E6D-B48C-3DE11A0CBB04}"/>
    <cellStyle name="Percent 3 5 17 2 2" xfId="9196" xr:uid="{011A86F5-2CF4-4D28-AD9E-79FFB47BCEC0}"/>
    <cellStyle name="Percent 3 5 17 2 3" xfId="9197" xr:uid="{2D86D963-0CAA-4421-8D54-07A90A14A0CA}"/>
    <cellStyle name="Percent 3 5 17 3" xfId="9198" xr:uid="{1B0DD826-EDFF-47D3-A7A2-F47F8280416D}"/>
    <cellStyle name="Percent 3 5 17 3 2" xfId="9199" xr:uid="{C5A77EEF-0007-4E35-BB63-8939D9CD0769}"/>
    <cellStyle name="Percent 3 5 17 3 3" xfId="9200" xr:uid="{12BAB6B4-BCBC-4B1A-9F96-FC0D9B87F806}"/>
    <cellStyle name="Percent 3 5 17 4" xfId="9201" xr:uid="{B4943918-0E2D-4D7F-BE5F-FA96266794A7}"/>
    <cellStyle name="Percent 3 5 17 5" xfId="9202" xr:uid="{9DBC546C-D934-4963-AC16-F7AA984E58C9}"/>
    <cellStyle name="Percent 3 5 17 6" xfId="9203" xr:uid="{9C2D9148-92C4-4097-A21D-5609F318B062}"/>
    <cellStyle name="Percent 3 5 18" xfId="9204" xr:uid="{1039D939-4125-416F-8EE4-F250FE7D975B}"/>
    <cellStyle name="Percent 3 5 18 2" xfId="9205" xr:uid="{6C98DCE5-A2E7-4A67-B89F-846FEB7E954D}"/>
    <cellStyle name="Percent 3 5 18 2 2" xfId="9206" xr:uid="{5B0E05EF-BD21-4FB4-9A17-C400DA926439}"/>
    <cellStyle name="Percent 3 5 18 2 3" xfId="9207" xr:uid="{B8F6E031-6BBA-4FEA-9B7E-E516E3E8EF71}"/>
    <cellStyle name="Percent 3 5 18 3" xfId="9208" xr:uid="{012BF59E-FBED-4987-A6A3-71373E4D1A42}"/>
    <cellStyle name="Percent 3 5 18 3 2" xfId="9209" xr:uid="{77971F62-D3E5-4374-869F-D36D5F039E74}"/>
    <cellStyle name="Percent 3 5 18 3 3" xfId="9210" xr:uid="{F93258AC-7762-48BF-A46C-B76967F06472}"/>
    <cellStyle name="Percent 3 5 18 4" xfId="9211" xr:uid="{235CFB33-8FC9-4C1A-83AE-B3A084F76DD1}"/>
    <cellStyle name="Percent 3 5 18 5" xfId="9212" xr:uid="{31542A20-6556-476D-869C-BA1C75C7B922}"/>
    <cellStyle name="Percent 3 5 19" xfId="9213" xr:uid="{9FB51649-5352-488B-AB23-BCD5B0CA505C}"/>
    <cellStyle name="Percent 3 5 19 2" xfId="9214" xr:uid="{43DC6E14-A99C-4D69-9F49-75DCD77265A2}"/>
    <cellStyle name="Percent 3 5 19 2 2" xfId="9215" xr:uid="{C7293D94-EC3B-4EB2-8B4E-EB5EB175B45D}"/>
    <cellStyle name="Percent 3 5 19 2 3" xfId="9216" xr:uid="{2E1A0D79-52D5-4AEB-B087-230BA5C3C834}"/>
    <cellStyle name="Percent 3 5 19 3" xfId="9217" xr:uid="{4A5ABA87-40F1-4D3E-B37B-A9F28B74B5D0}"/>
    <cellStyle name="Percent 3 5 19 3 2" xfId="9218" xr:uid="{CEC66912-0133-40AB-84A8-7F0AC5F103AF}"/>
    <cellStyle name="Percent 3 5 19 3 3" xfId="9219" xr:uid="{B1CC0083-6248-4C06-B04D-1019EFFE8E95}"/>
    <cellStyle name="Percent 3 5 19 4" xfId="9220" xr:uid="{BE8CF170-3735-4AE3-8CC8-4DF784E28B93}"/>
    <cellStyle name="Percent 3 5 19 4 2" xfId="9221" xr:uid="{0B1709BE-BCBC-4786-A801-CF585049364D}"/>
    <cellStyle name="Percent 3 5 19 4 3" xfId="9222" xr:uid="{4007952D-641A-4311-8687-C54B433F3425}"/>
    <cellStyle name="Percent 3 5 19 5" xfId="9223" xr:uid="{F3976FF4-D7EE-4806-9A4F-E6BE0CD58D35}"/>
    <cellStyle name="Percent 3 5 19 6" xfId="9224" xr:uid="{E86FAAC6-B0C0-4026-B28A-AF4A2E71A871}"/>
    <cellStyle name="Percent 3 5 2" xfId="9225" xr:uid="{828DDA2C-66F6-4570-AF4D-D6AD38744DE0}"/>
    <cellStyle name="Percent 3 5 2 10" xfId="9226" xr:uid="{9CEE5C3F-0886-4FA1-B3F4-06E8C7532688}"/>
    <cellStyle name="Percent 3 5 2 11" xfId="9227" xr:uid="{80B0BFCF-D208-4BAB-9FF6-1D6AF533069D}"/>
    <cellStyle name="Percent 3 5 2 12" xfId="9228" xr:uid="{485EECED-5413-4044-9765-BBE1FCBCBE5B}"/>
    <cellStyle name="Percent 3 5 2 13" xfId="9229" xr:uid="{DE17E6CF-75F3-4CC6-8C32-4D142AC4FEBA}"/>
    <cellStyle name="Percent 3 5 2 14" xfId="9230" xr:uid="{3E04D06A-F9B3-47A8-9396-10C03A0E33AB}"/>
    <cellStyle name="Percent 3 5 2 15" xfId="9231" xr:uid="{CFF7E5B6-E3D8-4372-9968-85B84C8A2F27}"/>
    <cellStyle name="Percent 3 5 2 2" xfId="9232" xr:uid="{10E514DE-B04D-4631-AC00-A5FEC2CCA5E7}"/>
    <cellStyle name="Percent 3 5 2 2 2" xfId="9233" xr:uid="{188989DF-152D-4EBA-BEE3-6F3F8D046C75}"/>
    <cellStyle name="Percent 3 5 2 2 2 2" xfId="9234" xr:uid="{675F4F4C-F962-49A5-8F15-0046E03DE032}"/>
    <cellStyle name="Percent 3 5 2 2 2 3" xfId="9235" xr:uid="{955744E5-1380-4CE1-AFF1-EF22F991BB0F}"/>
    <cellStyle name="Percent 3 5 2 2 3" xfId="9236" xr:uid="{E132274F-BA8C-44C2-8377-F1C8674033D1}"/>
    <cellStyle name="Percent 3 5 2 2 3 2" xfId="9237" xr:uid="{C65A98E0-39F6-487C-93F4-B062BAF11ACC}"/>
    <cellStyle name="Percent 3 5 2 2 3 3" xfId="9238" xr:uid="{F122A108-383A-4BBF-B5B3-7974A410697F}"/>
    <cellStyle name="Percent 3 5 2 2 4" xfId="9239" xr:uid="{55473819-3923-40D3-9E41-3DF8DDFBA024}"/>
    <cellStyle name="Percent 3 5 2 2 5" xfId="9240" xr:uid="{F4A13604-D0B7-47BF-BB92-AC8CD4E21B70}"/>
    <cellStyle name="Percent 3 5 2 2 6" xfId="9241" xr:uid="{530E2538-A5F5-4EDD-BC0E-C6474B95D912}"/>
    <cellStyle name="Percent 3 5 2 3" xfId="9242" xr:uid="{DE083843-ED4D-4915-B275-F30AF0108E72}"/>
    <cellStyle name="Percent 3 5 2 3 2" xfId="9243" xr:uid="{F4D2C85B-0B34-4954-BE32-8B1BCAC67701}"/>
    <cellStyle name="Percent 3 5 2 3 2 2" xfId="9244" xr:uid="{6CCEECAC-EEE9-43F0-9480-EA854E122251}"/>
    <cellStyle name="Percent 3 5 2 3 2 3" xfId="9245" xr:uid="{77B6F26F-B43D-43E7-A36A-34496172D82B}"/>
    <cellStyle name="Percent 3 5 2 3 3" xfId="9246" xr:uid="{783966B3-E06B-4FE9-9654-2C154583B930}"/>
    <cellStyle name="Percent 3 5 2 3 3 2" xfId="9247" xr:uid="{D47F89AD-781C-4315-A2F3-EE077A70C338}"/>
    <cellStyle name="Percent 3 5 2 3 3 3" xfId="9248" xr:uid="{30F1CD59-04CD-43B4-978C-207A5F2F1FDF}"/>
    <cellStyle name="Percent 3 5 2 3 4" xfId="9249" xr:uid="{04C57FC1-43C6-4154-8A25-3F695F24B8D7}"/>
    <cellStyle name="Percent 3 5 2 3 5" xfId="9250" xr:uid="{12C50B30-6314-46B2-AF9B-E945E459E5CD}"/>
    <cellStyle name="Percent 3 5 2 4" xfId="9251" xr:uid="{BAA3D674-AEC8-4E25-8F27-105BF82A3D65}"/>
    <cellStyle name="Percent 3 5 2 4 2" xfId="9252" xr:uid="{59592AAA-E3E7-47D1-A0A0-CF7AA325DDA1}"/>
    <cellStyle name="Percent 3 5 2 4 2 2" xfId="9253" xr:uid="{87A05EFC-477A-42D6-AC43-5FF5C25D2A00}"/>
    <cellStyle name="Percent 3 5 2 4 2 3" xfId="9254" xr:uid="{9E81B6CE-2289-4C23-B516-35B6D27BB213}"/>
    <cellStyle name="Percent 3 5 2 4 3" xfId="9255" xr:uid="{50D9830A-59CD-4A24-BAEB-90FE8717B01A}"/>
    <cellStyle name="Percent 3 5 2 4 3 2" xfId="9256" xr:uid="{BF432436-9A5A-4B3D-B872-7BE4E550561F}"/>
    <cellStyle name="Percent 3 5 2 4 3 3" xfId="9257" xr:uid="{75C06584-5191-4B24-A2B2-3016BE66A761}"/>
    <cellStyle name="Percent 3 5 2 4 4" xfId="9258" xr:uid="{8A6C11A3-4AF5-4E5B-A6EA-DEF59B699D23}"/>
    <cellStyle name="Percent 3 5 2 4 5" xfId="9259" xr:uid="{2276E58F-3136-49DB-A1AC-FC4388352F63}"/>
    <cellStyle name="Percent 3 5 2 5" xfId="9260" xr:uid="{48BB9DB1-9F4D-4F23-82B3-6882222AF852}"/>
    <cellStyle name="Percent 3 5 2 5 2" xfId="9261" xr:uid="{BD9EB748-575C-4ABB-89DF-0643C3E2FB2D}"/>
    <cellStyle name="Percent 3 5 2 5 2 2" xfId="9262" xr:uid="{3469245A-6992-41E0-ADE0-7892AAD1B4EA}"/>
    <cellStyle name="Percent 3 5 2 5 2 3" xfId="9263" xr:uid="{DE6C061E-A5C1-49B8-AC2D-67F0A86375BD}"/>
    <cellStyle name="Percent 3 5 2 5 3" xfId="9264" xr:uid="{7D1B669D-1133-4129-BACA-F0480F65A67C}"/>
    <cellStyle name="Percent 3 5 2 5 3 2" xfId="9265" xr:uid="{C558C627-C3D3-4C74-AC6D-440F228B09B6}"/>
    <cellStyle name="Percent 3 5 2 5 3 3" xfId="9266" xr:uid="{364AEF1F-BA6E-45D1-96FF-48A2CC291800}"/>
    <cellStyle name="Percent 3 5 2 5 4" xfId="9267" xr:uid="{5A0DEED3-BEC2-4AF3-8EB8-D41E0F5BD6AD}"/>
    <cellStyle name="Percent 3 5 2 5 4 2" xfId="9268" xr:uid="{BD8BD247-7E28-4BB7-AF94-208BBFD96F83}"/>
    <cellStyle name="Percent 3 5 2 5 4 3" xfId="9269" xr:uid="{85C7231E-E2A8-4C56-9A25-9DE7D2E9A61A}"/>
    <cellStyle name="Percent 3 5 2 5 5" xfId="9270" xr:uid="{17CC75FB-3453-4A70-947C-A891A99EB67E}"/>
    <cellStyle name="Percent 3 5 2 5 6" xfId="9271" xr:uid="{0B439A45-7540-4414-A5AC-211862AD1DD2}"/>
    <cellStyle name="Percent 3 5 2 6" xfId="9272" xr:uid="{09476137-021E-4B45-B5B2-6F3958FE3DA1}"/>
    <cellStyle name="Percent 3 5 2 6 2" xfId="9273" xr:uid="{0D1217AC-A50C-4427-9E49-73B375A14794}"/>
    <cellStyle name="Percent 3 5 2 6 2 2" xfId="9274" xr:uid="{62C92378-911C-4D37-966C-4E3343CFEFC2}"/>
    <cellStyle name="Percent 3 5 2 6 2 3" xfId="9275" xr:uid="{A0EBFDFC-99C4-48A1-976A-E53D3266A850}"/>
    <cellStyle name="Percent 3 5 2 6 3" xfId="9276" xr:uid="{6662504A-9CBC-4F90-9067-D91981C3B15C}"/>
    <cellStyle name="Percent 3 5 2 6 3 2" xfId="9277" xr:uid="{6189CBB9-7FB4-44C0-8E19-7E0F8601EA53}"/>
    <cellStyle name="Percent 3 5 2 6 3 3" xfId="9278" xr:uid="{0EE4D2C2-5FD4-4632-9971-167AA57B96F3}"/>
    <cellStyle name="Percent 3 5 2 6 4" xfId="9279" xr:uid="{E1F4CC73-47DE-43E2-96AE-84F7D23D5C05}"/>
    <cellStyle name="Percent 3 5 2 6 5" xfId="9280" xr:uid="{514B22F9-2379-4795-A132-22D1450AC936}"/>
    <cellStyle name="Percent 3 5 2 7" xfId="9281" xr:uid="{99E1A1D0-35A3-433D-A9A1-432BFE844284}"/>
    <cellStyle name="Percent 3 5 2 7 2" xfId="9282" xr:uid="{94562DE3-FB58-4665-8C06-55AFD65166AA}"/>
    <cellStyle name="Percent 3 5 2 7 3" xfId="9283" xr:uid="{4366C698-F4F6-4B02-A979-22CA6C0E72CB}"/>
    <cellStyle name="Percent 3 5 2 8" xfId="9284" xr:uid="{6D590D09-6465-4760-85BB-E61DB0181FFA}"/>
    <cellStyle name="Percent 3 5 2 8 2" xfId="9285" xr:uid="{A172E0EB-B242-44CB-A8DA-4FFB658F7810}"/>
    <cellStyle name="Percent 3 5 2 8 3" xfId="9286" xr:uid="{A01A3186-D683-45DF-9715-B4F0C1D8A110}"/>
    <cellStyle name="Percent 3 5 2 9" xfId="9287" xr:uid="{688C5837-526A-43E8-8BA3-C1BB1B67CA12}"/>
    <cellStyle name="Percent 3 5 2 9 2" xfId="9288" xr:uid="{7C06472E-38D7-4B97-BD07-1D795C1193A5}"/>
    <cellStyle name="Percent 3 5 2 9 3" xfId="9289" xr:uid="{7CB96DF6-18AC-42A3-A0F4-6A98D1DE49CC}"/>
    <cellStyle name="Percent 3 5 20" xfId="9290" xr:uid="{D8632A58-1FD5-4141-A2D2-9F3EEC16585D}"/>
    <cellStyle name="Percent 3 5 20 2" xfId="9291" xr:uid="{C2ED829D-2A62-4939-902C-BDA677985A61}"/>
    <cellStyle name="Percent 3 5 20 2 2" xfId="9292" xr:uid="{47828E1F-521F-41A4-907D-683A0E0884D0}"/>
    <cellStyle name="Percent 3 5 20 2 3" xfId="9293" xr:uid="{BC2E7155-9BB9-4FA8-B8EA-B4DFE557A35C}"/>
    <cellStyle name="Percent 3 5 20 3" xfId="9294" xr:uid="{58BA5855-3F81-4233-BDED-59AC1035036A}"/>
    <cellStyle name="Percent 3 5 20 3 2" xfId="9295" xr:uid="{E9C87522-40B1-4B52-8997-0A3FF15AF4B7}"/>
    <cellStyle name="Percent 3 5 20 3 3" xfId="9296" xr:uid="{33287794-04B9-45E2-BB26-6A3AD77A9715}"/>
    <cellStyle name="Percent 3 5 20 4" xfId="9297" xr:uid="{D2A85862-A791-4BB1-9590-B084E76F64F5}"/>
    <cellStyle name="Percent 3 5 20 5" xfId="9298" xr:uid="{8360F22C-A2F5-4DCA-9E01-2F74AF79CD5A}"/>
    <cellStyle name="Percent 3 5 21" xfId="9299" xr:uid="{19CB4EE2-E4E3-4D65-A43C-DF716913ECA7}"/>
    <cellStyle name="Percent 3 5 21 2" xfId="9300" xr:uid="{104BDE12-518B-4442-A2A0-33AFF6346397}"/>
    <cellStyle name="Percent 3 5 21 3" xfId="9301" xr:uid="{0105C460-35C3-43B6-97B1-2F9874F50C67}"/>
    <cellStyle name="Percent 3 5 22" xfId="9302" xr:uid="{12F99C05-6908-441D-BFC0-EF90000000FC}"/>
    <cellStyle name="Percent 3 5 22 2" xfId="9303" xr:uid="{FAF8EC5D-5E8A-4BF7-89D0-275381C4E887}"/>
    <cellStyle name="Percent 3 5 22 3" xfId="9304" xr:uid="{0B5E9891-7B0D-4333-B7F3-3BC2A37A4925}"/>
    <cellStyle name="Percent 3 5 23" xfId="9305" xr:uid="{95B9C5A3-ABDC-49AB-BA7B-AD7CA3B60AFA}"/>
    <cellStyle name="Percent 3 5 23 2" xfId="9306" xr:uid="{11CF8F57-22EE-4A3B-AEF8-915C122E647D}"/>
    <cellStyle name="Percent 3 5 23 3" xfId="9307" xr:uid="{618C5E49-E0FE-49BA-8364-4F4019B6A7A0}"/>
    <cellStyle name="Percent 3 5 24" xfId="9308" xr:uid="{9DD34514-DBED-4E31-9125-DA12B737ABD1}"/>
    <cellStyle name="Percent 3 5 25" xfId="9309" xr:uid="{DEB6FCCD-757A-4C65-8AB6-49AA91B4B4CE}"/>
    <cellStyle name="Percent 3 5 26" xfId="9310" xr:uid="{67749E3D-A41D-4FF8-B033-865E3E1CFFD6}"/>
    <cellStyle name="Percent 3 5 27" xfId="9311" xr:uid="{E2A5636D-7334-45E3-AD75-47B51DAAC237}"/>
    <cellStyle name="Percent 3 5 28" xfId="9312" xr:uid="{82BE0124-42EA-4687-BF6B-21B5BA4D19E2}"/>
    <cellStyle name="Percent 3 5 29" xfId="9313" xr:uid="{29886A2F-B39A-46D3-B0E0-DCD0DE363B04}"/>
    <cellStyle name="Percent 3 5 3" xfId="9314" xr:uid="{EF44F087-A1AA-4C12-8C8E-86FB81A407B7}"/>
    <cellStyle name="Percent 3 5 3 10" xfId="9315" xr:uid="{50CD2B31-B352-40D8-AB35-79993039D742}"/>
    <cellStyle name="Percent 3 5 3 11" xfId="9316" xr:uid="{58D36FFD-449A-4E60-8DCD-C73EB32CBA26}"/>
    <cellStyle name="Percent 3 5 3 12" xfId="9317" xr:uid="{58E735D5-6DA1-428F-8792-57065ABF4333}"/>
    <cellStyle name="Percent 3 5 3 13" xfId="9318" xr:uid="{14899CDA-413E-449E-819B-B1E0EFFA6B04}"/>
    <cellStyle name="Percent 3 5 3 14" xfId="9319" xr:uid="{090732DD-7046-4308-B9C5-3475986D11D4}"/>
    <cellStyle name="Percent 3 5 3 15" xfId="9320" xr:uid="{C5AC68CF-C8CF-4431-A099-7020000FB24C}"/>
    <cellStyle name="Percent 3 5 3 2" xfId="9321" xr:uid="{E4213A8F-E3E2-46CB-B737-291FFFA382BE}"/>
    <cellStyle name="Percent 3 5 3 2 2" xfId="9322" xr:uid="{FAD2A159-0172-4674-9D4A-49F02B6927CC}"/>
    <cellStyle name="Percent 3 5 3 2 2 2" xfId="9323" xr:uid="{D6087C6A-515A-4D8C-A6E4-C3BBF864AB16}"/>
    <cellStyle name="Percent 3 5 3 2 2 3" xfId="9324" xr:uid="{02C8CB62-FED7-42BB-AE85-24DEF9DC099A}"/>
    <cellStyle name="Percent 3 5 3 2 3" xfId="9325" xr:uid="{1A4B2E3F-6737-4CC5-A901-BA80BC48820F}"/>
    <cellStyle name="Percent 3 5 3 2 3 2" xfId="9326" xr:uid="{7926F029-FDA4-42BD-A08C-F44862E29524}"/>
    <cellStyle name="Percent 3 5 3 2 3 3" xfId="9327" xr:uid="{4BF27A1F-EDA9-4131-AD47-86BE702DA166}"/>
    <cellStyle name="Percent 3 5 3 2 4" xfId="9328" xr:uid="{656BA858-E89C-4A41-BB67-9AEFE82E3C4B}"/>
    <cellStyle name="Percent 3 5 3 2 5" xfId="9329" xr:uid="{50DA8A18-7785-473C-B50C-649BCC202803}"/>
    <cellStyle name="Percent 3 5 3 2 6" xfId="9330" xr:uid="{4D3B4544-44B5-4FD3-B9CF-D0F7032FF050}"/>
    <cellStyle name="Percent 3 5 3 3" xfId="9331" xr:uid="{9C78632A-E23F-4F60-A596-CE1540F2351E}"/>
    <cellStyle name="Percent 3 5 3 3 2" xfId="9332" xr:uid="{925FE01A-39B7-4A66-91F7-BE73B5229001}"/>
    <cellStyle name="Percent 3 5 3 3 2 2" xfId="9333" xr:uid="{130FDD57-57B7-4D29-B56D-7807E0656FDB}"/>
    <cellStyle name="Percent 3 5 3 3 2 3" xfId="9334" xr:uid="{4173A090-3B62-48C5-818D-8FDE7D66D55D}"/>
    <cellStyle name="Percent 3 5 3 3 3" xfId="9335" xr:uid="{3C51D504-3EEA-4A88-8520-CCEAD191DEC3}"/>
    <cellStyle name="Percent 3 5 3 3 3 2" xfId="9336" xr:uid="{4E42754F-E6AD-4F72-AE4C-DDE2E5FB1B49}"/>
    <cellStyle name="Percent 3 5 3 3 3 3" xfId="9337" xr:uid="{7ADF3973-78D0-49B5-8F1D-14B722787F9D}"/>
    <cellStyle name="Percent 3 5 3 3 4" xfId="9338" xr:uid="{7BB37051-E4B0-4E4C-BE30-12BCD5B7A8A7}"/>
    <cellStyle name="Percent 3 5 3 3 5" xfId="9339" xr:uid="{9BA8B953-0DD3-47CF-AE76-6A2F2F2C37CD}"/>
    <cellStyle name="Percent 3 5 3 4" xfId="9340" xr:uid="{0A8D3CD3-5F81-41FC-9BE3-66D390CAAB71}"/>
    <cellStyle name="Percent 3 5 3 4 2" xfId="9341" xr:uid="{CD674049-2124-457A-897E-799FA18C2273}"/>
    <cellStyle name="Percent 3 5 3 4 2 2" xfId="9342" xr:uid="{BFB4E98F-4753-4336-9326-3CF6E973EDCB}"/>
    <cellStyle name="Percent 3 5 3 4 2 3" xfId="9343" xr:uid="{B893747C-6143-487A-833F-36E56699DCC0}"/>
    <cellStyle name="Percent 3 5 3 4 3" xfId="9344" xr:uid="{3366F9D7-669A-4949-A85D-222CECA67120}"/>
    <cellStyle name="Percent 3 5 3 4 3 2" xfId="9345" xr:uid="{AE85CAD7-73B7-4940-9C84-59F9DB948927}"/>
    <cellStyle name="Percent 3 5 3 4 3 3" xfId="9346" xr:uid="{F19C8737-978E-434A-A66D-B7B3D0A21782}"/>
    <cellStyle name="Percent 3 5 3 4 4" xfId="9347" xr:uid="{F5478DE0-D059-4C1D-A723-1EC5BD042EEA}"/>
    <cellStyle name="Percent 3 5 3 4 5" xfId="9348" xr:uid="{222F6199-06E6-472A-8740-7A6BC8D491E7}"/>
    <cellStyle name="Percent 3 5 3 5" xfId="9349" xr:uid="{A5422D01-A2AD-47F2-B6DC-6DBF695F3514}"/>
    <cellStyle name="Percent 3 5 3 5 2" xfId="9350" xr:uid="{A9DF80E8-F06A-4CCB-B8F4-574C8492B1E5}"/>
    <cellStyle name="Percent 3 5 3 5 2 2" xfId="9351" xr:uid="{6E0E9FF4-CD7E-498D-991A-18592B046344}"/>
    <cellStyle name="Percent 3 5 3 5 2 3" xfId="9352" xr:uid="{1B6B8F23-DB6D-415A-915E-A5302E987A27}"/>
    <cellStyle name="Percent 3 5 3 5 3" xfId="9353" xr:uid="{87810444-4EA2-43CA-8BC5-1B60F5B80628}"/>
    <cellStyle name="Percent 3 5 3 5 3 2" xfId="9354" xr:uid="{83D3CF59-2D12-44BF-98AD-150386B62C89}"/>
    <cellStyle name="Percent 3 5 3 5 3 3" xfId="9355" xr:uid="{7CA5BC6B-F1EB-4829-99DE-1D91AB3DC987}"/>
    <cellStyle name="Percent 3 5 3 5 4" xfId="9356" xr:uid="{169A1E60-D7AE-46A4-B6ED-4461B0868103}"/>
    <cellStyle name="Percent 3 5 3 5 4 2" xfId="9357" xr:uid="{53C324EE-8452-46B4-AF3A-2EDBE219CC06}"/>
    <cellStyle name="Percent 3 5 3 5 4 3" xfId="9358" xr:uid="{CBED642A-2B30-40FC-8AA0-9D34B711D1EC}"/>
    <cellStyle name="Percent 3 5 3 5 5" xfId="9359" xr:uid="{224B6158-98EB-4A80-8394-603887FB7009}"/>
    <cellStyle name="Percent 3 5 3 5 6" xfId="9360" xr:uid="{52021543-B4B1-4461-9AF1-D54A00FC8098}"/>
    <cellStyle name="Percent 3 5 3 6" xfId="9361" xr:uid="{9654008D-1873-4423-AAE2-1EDFE4BD36C1}"/>
    <cellStyle name="Percent 3 5 3 6 2" xfId="9362" xr:uid="{F9113F31-DE20-4E12-9B72-5F6392DE9B6E}"/>
    <cellStyle name="Percent 3 5 3 6 2 2" xfId="9363" xr:uid="{C7378056-D2C1-4F19-9039-A77955EDB789}"/>
    <cellStyle name="Percent 3 5 3 6 2 3" xfId="9364" xr:uid="{1C8A8BE2-5789-41CB-8926-707D05DC7F32}"/>
    <cellStyle name="Percent 3 5 3 6 3" xfId="9365" xr:uid="{373F2A5A-7160-4F82-B926-702EB2563C05}"/>
    <cellStyle name="Percent 3 5 3 6 3 2" xfId="9366" xr:uid="{E187CA82-F8DD-4ADF-936B-F412B1D8DED5}"/>
    <cellStyle name="Percent 3 5 3 6 3 3" xfId="9367" xr:uid="{C14F1AE3-9208-4AA5-B27A-BFC16C15D7A2}"/>
    <cellStyle name="Percent 3 5 3 6 4" xfId="9368" xr:uid="{C3EE11BF-BEF5-433F-8B74-CE1E36B4C403}"/>
    <cellStyle name="Percent 3 5 3 6 5" xfId="9369" xr:uid="{3AAED131-460F-4D94-995F-31A4214840DD}"/>
    <cellStyle name="Percent 3 5 3 7" xfId="9370" xr:uid="{DAFCD56B-F524-4D48-8143-0CE50561B70C}"/>
    <cellStyle name="Percent 3 5 3 7 2" xfId="9371" xr:uid="{307FA0A4-C9E7-4C1C-B6E3-F112F47D9CA2}"/>
    <cellStyle name="Percent 3 5 3 7 3" xfId="9372" xr:uid="{1C5A6AA1-D897-4B2C-8D6A-423C62C927D8}"/>
    <cellStyle name="Percent 3 5 3 8" xfId="9373" xr:uid="{1A567646-AC44-433F-BB2B-3F46366FBD28}"/>
    <cellStyle name="Percent 3 5 3 8 2" xfId="9374" xr:uid="{A7CAD87A-61F5-46E7-9B02-D6D298C07058}"/>
    <cellStyle name="Percent 3 5 3 8 3" xfId="9375" xr:uid="{3AFB1A3E-C460-4ABB-8E80-5ABA4D989F54}"/>
    <cellStyle name="Percent 3 5 3 9" xfId="9376" xr:uid="{D776C4D5-B3A4-4213-A192-30E7D749A620}"/>
    <cellStyle name="Percent 3 5 3 9 2" xfId="9377" xr:uid="{4B19EB28-73CF-46FD-A4CA-A395486917D6}"/>
    <cellStyle name="Percent 3 5 3 9 3" xfId="9378" xr:uid="{B18F0088-E410-4558-93D3-DB0929FABB08}"/>
    <cellStyle name="Percent 3 5 30" xfId="8790" xr:uid="{481CAEE0-E447-42BB-99EB-144D1EC07050}"/>
    <cellStyle name="Percent 3 5 4" xfId="9379" xr:uid="{2C222483-1EC1-4CBD-819A-E3DB94516AA5}"/>
    <cellStyle name="Percent 3 5 4 10" xfId="9380" xr:uid="{386B7C83-D6F4-428F-A695-ADC8D11500DD}"/>
    <cellStyle name="Percent 3 5 4 11" xfId="9381" xr:uid="{DCA4F5EE-25A4-42A4-B375-732E0900E29D}"/>
    <cellStyle name="Percent 3 5 4 12" xfId="9382" xr:uid="{4B8F3978-DDDA-41E6-A5E7-BC771FF15141}"/>
    <cellStyle name="Percent 3 5 4 13" xfId="9383" xr:uid="{9DBFC45C-4BEB-48CA-9B6E-3500312FAE56}"/>
    <cellStyle name="Percent 3 5 4 14" xfId="9384" xr:uid="{D1414838-6B10-4275-90CC-63F79F502939}"/>
    <cellStyle name="Percent 3 5 4 15" xfId="9385" xr:uid="{E6491F51-1F2E-4304-A5FA-1863E52A123E}"/>
    <cellStyle name="Percent 3 5 4 2" xfId="9386" xr:uid="{599691FD-C0E2-445A-B28E-F6AB62216EA0}"/>
    <cellStyle name="Percent 3 5 4 2 2" xfId="9387" xr:uid="{A523E804-001A-4941-9ADD-9D325EDC39A9}"/>
    <cellStyle name="Percent 3 5 4 2 2 2" xfId="9388" xr:uid="{47776489-9A39-4C04-BC7A-24D6B8EF99D1}"/>
    <cellStyle name="Percent 3 5 4 2 2 3" xfId="9389" xr:uid="{2F906A9D-68BD-48EA-B604-D23B26980D68}"/>
    <cellStyle name="Percent 3 5 4 2 3" xfId="9390" xr:uid="{3B84E939-AC9F-4A43-A0B7-2EAE61209A89}"/>
    <cellStyle name="Percent 3 5 4 2 3 2" xfId="9391" xr:uid="{EE28826E-EC08-4F41-AB66-BEC2C8F7C804}"/>
    <cellStyle name="Percent 3 5 4 2 3 3" xfId="9392" xr:uid="{ED79C238-1AF4-4B15-BD26-8C6C3BE02F33}"/>
    <cellStyle name="Percent 3 5 4 2 4" xfId="9393" xr:uid="{D9B8D92F-3BA4-42DD-A622-E0D2EEABD916}"/>
    <cellStyle name="Percent 3 5 4 2 5" xfId="9394" xr:uid="{139FC51D-34E5-4D7B-A9C7-E37EF723B1A4}"/>
    <cellStyle name="Percent 3 5 4 2 6" xfId="9395" xr:uid="{4ADF41FA-9615-4929-B57D-66B1031ADB16}"/>
    <cellStyle name="Percent 3 5 4 3" xfId="9396" xr:uid="{C516E961-8F53-45B3-8C50-66F6C4377548}"/>
    <cellStyle name="Percent 3 5 4 3 2" xfId="9397" xr:uid="{55109F35-882F-4EA5-9676-B20B2A2E5168}"/>
    <cellStyle name="Percent 3 5 4 3 2 2" xfId="9398" xr:uid="{E205C4BE-572D-4B13-8085-02DBCB912C81}"/>
    <cellStyle name="Percent 3 5 4 3 2 3" xfId="9399" xr:uid="{ADD748CE-74A8-49B4-9991-F60A4D90C313}"/>
    <cellStyle name="Percent 3 5 4 3 3" xfId="9400" xr:uid="{ADAC3890-66AD-4C4B-851B-221EDC2A7FD4}"/>
    <cellStyle name="Percent 3 5 4 3 3 2" xfId="9401" xr:uid="{29CCFAC8-25A8-4F30-9EA4-E0F72F4DA85F}"/>
    <cellStyle name="Percent 3 5 4 3 3 3" xfId="9402" xr:uid="{B0294D01-D113-4DA6-ACC0-B6CEEA239C18}"/>
    <cellStyle name="Percent 3 5 4 3 4" xfId="9403" xr:uid="{AE6E5DA6-ECFF-486F-8A8A-4EE42207C4EC}"/>
    <cellStyle name="Percent 3 5 4 3 5" xfId="9404" xr:uid="{D806CC45-92D2-4359-A4CC-84E8050E0AEB}"/>
    <cellStyle name="Percent 3 5 4 4" xfId="9405" xr:uid="{1BCE7BDD-128F-47DF-929C-65C7E8144AD5}"/>
    <cellStyle name="Percent 3 5 4 4 2" xfId="9406" xr:uid="{48BA2E3A-1EFC-4BE4-9CDE-9A883C7D5790}"/>
    <cellStyle name="Percent 3 5 4 4 2 2" xfId="9407" xr:uid="{E080C10B-200B-43AA-9712-0B934167979D}"/>
    <cellStyle name="Percent 3 5 4 4 2 3" xfId="9408" xr:uid="{246D8ECD-7039-42F9-9E81-83E0298D0F9F}"/>
    <cellStyle name="Percent 3 5 4 4 3" xfId="9409" xr:uid="{A77CE771-1134-4A3E-B318-2C954864F021}"/>
    <cellStyle name="Percent 3 5 4 4 3 2" xfId="9410" xr:uid="{410A2B36-6597-48A7-B872-471C71CA6E06}"/>
    <cellStyle name="Percent 3 5 4 4 3 3" xfId="9411" xr:uid="{B5F47875-D61A-407B-9162-11AE24B0B306}"/>
    <cellStyle name="Percent 3 5 4 4 4" xfId="9412" xr:uid="{A1AD3189-E062-4A6A-A818-DB1B87349341}"/>
    <cellStyle name="Percent 3 5 4 4 5" xfId="9413" xr:uid="{CAAFA7FC-3784-45A4-BB3C-B23B4CFD8A37}"/>
    <cellStyle name="Percent 3 5 4 5" xfId="9414" xr:uid="{E3FEF3E6-E808-443F-B73E-E33864E28A26}"/>
    <cellStyle name="Percent 3 5 4 5 2" xfId="9415" xr:uid="{1DBCD999-40CD-4973-82BE-92AFBEE2A64E}"/>
    <cellStyle name="Percent 3 5 4 5 2 2" xfId="9416" xr:uid="{6DFF3574-5CE7-4AA7-88DC-FDA0F958AF27}"/>
    <cellStyle name="Percent 3 5 4 5 2 3" xfId="9417" xr:uid="{6865BB03-B1FF-4AB5-AE61-2AF04CC2672E}"/>
    <cellStyle name="Percent 3 5 4 5 3" xfId="9418" xr:uid="{7E37A55F-76C7-447D-BB4D-B80DDF9F28EA}"/>
    <cellStyle name="Percent 3 5 4 5 3 2" xfId="9419" xr:uid="{5A783470-1359-4EAF-9E7E-C1EA6EB0EF6B}"/>
    <cellStyle name="Percent 3 5 4 5 3 3" xfId="9420" xr:uid="{AB3E62A0-07FF-4C10-820F-57162DB7BF0D}"/>
    <cellStyle name="Percent 3 5 4 5 4" xfId="9421" xr:uid="{91BE04FA-B48F-4A91-8AFD-299742157DD3}"/>
    <cellStyle name="Percent 3 5 4 5 4 2" xfId="9422" xr:uid="{57A77737-9DC1-458F-BDFD-3C07239C62B8}"/>
    <cellStyle name="Percent 3 5 4 5 4 3" xfId="9423" xr:uid="{E9A32CE5-CDB5-45ED-AA42-D4CA3E245143}"/>
    <cellStyle name="Percent 3 5 4 5 5" xfId="9424" xr:uid="{FF5C9805-62C6-43C3-81F9-B2C75C6E8D89}"/>
    <cellStyle name="Percent 3 5 4 5 6" xfId="9425" xr:uid="{07C5CBD9-8D6E-49C9-AE2B-2BBA367EE703}"/>
    <cellStyle name="Percent 3 5 4 6" xfId="9426" xr:uid="{1CB864E1-1F14-4EC9-ADF4-DFDB699575CE}"/>
    <cellStyle name="Percent 3 5 4 6 2" xfId="9427" xr:uid="{2020D142-DD98-418B-8D3B-D43CD8E6BA3B}"/>
    <cellStyle name="Percent 3 5 4 6 2 2" xfId="9428" xr:uid="{09D55BDD-1FBB-40A2-BA93-1D54D697BF01}"/>
    <cellStyle name="Percent 3 5 4 6 2 3" xfId="9429" xr:uid="{76599AE9-E979-43E4-AD2E-A2BFE41ED113}"/>
    <cellStyle name="Percent 3 5 4 6 3" xfId="9430" xr:uid="{1BBB1408-8224-4475-9E3D-C2AAE09035CA}"/>
    <cellStyle name="Percent 3 5 4 6 3 2" xfId="9431" xr:uid="{D3E1DD1D-4D44-4F00-9DB4-D76FA3694BD5}"/>
    <cellStyle name="Percent 3 5 4 6 3 3" xfId="9432" xr:uid="{C1AC27EB-4481-4EE1-A647-DAC4D50EE4BA}"/>
    <cellStyle name="Percent 3 5 4 6 4" xfId="9433" xr:uid="{5C73BE46-5CBE-4258-8312-39877F4D0A8F}"/>
    <cellStyle name="Percent 3 5 4 6 5" xfId="9434" xr:uid="{FA1BA723-1D96-48E0-B68A-0F3674005D6E}"/>
    <cellStyle name="Percent 3 5 4 7" xfId="9435" xr:uid="{C3305F4F-5786-47D0-B6BF-AFE385EB0ADC}"/>
    <cellStyle name="Percent 3 5 4 7 2" xfId="9436" xr:uid="{2456E1D8-1093-46D6-B172-DCD1AE58D70D}"/>
    <cellStyle name="Percent 3 5 4 7 3" xfId="9437" xr:uid="{F321068B-36A6-4100-BF97-38786EA9CF3D}"/>
    <cellStyle name="Percent 3 5 4 8" xfId="9438" xr:uid="{DE1B032F-E6CE-41FE-A2FD-5D28632AA0FB}"/>
    <cellStyle name="Percent 3 5 4 8 2" xfId="9439" xr:uid="{9DBD0D41-74EE-4E3E-9BE6-ED80F425C660}"/>
    <cellStyle name="Percent 3 5 4 8 3" xfId="9440" xr:uid="{1B24A84C-C62A-43C8-8627-72780B7D02D7}"/>
    <cellStyle name="Percent 3 5 4 9" xfId="9441" xr:uid="{9D483FCD-9D3C-4B87-AD89-53EF6D3918BE}"/>
    <cellStyle name="Percent 3 5 4 9 2" xfId="9442" xr:uid="{F0965D58-7E51-4C03-8F1C-7E07AB75342C}"/>
    <cellStyle name="Percent 3 5 4 9 3" xfId="9443" xr:uid="{F951AE63-59CD-40EF-92B5-D60609EC06BA}"/>
    <cellStyle name="Percent 3 5 5" xfId="9444" xr:uid="{A018579D-6756-466D-A37E-B0923C957A39}"/>
    <cellStyle name="Percent 3 5 5 10" xfId="9445" xr:uid="{35F6AACF-B2B9-4DB9-8790-C9F7CB6EF76D}"/>
    <cellStyle name="Percent 3 5 5 11" xfId="9446" xr:uid="{3F9ABCFE-CCA8-4E7C-AD5B-E31EC08279FB}"/>
    <cellStyle name="Percent 3 5 5 12" xfId="9447" xr:uid="{118AABA3-9476-4DDC-9A70-C2611118C687}"/>
    <cellStyle name="Percent 3 5 5 13" xfId="9448" xr:uid="{349A21C4-61E1-4CBA-8119-6260F6606D6B}"/>
    <cellStyle name="Percent 3 5 5 14" xfId="9449" xr:uid="{BF1295D0-287B-4B65-9A5B-ABC36480A95B}"/>
    <cellStyle name="Percent 3 5 5 15" xfId="9450" xr:uid="{B112EDBB-8F36-4E11-B81A-47D0E5356D7C}"/>
    <cellStyle name="Percent 3 5 5 2" xfId="9451" xr:uid="{4CBD4BE0-23DE-4C8F-B6E5-B10C17C42586}"/>
    <cellStyle name="Percent 3 5 5 2 2" xfId="9452" xr:uid="{602F6A8C-9E58-4BB0-B734-0109004B9E30}"/>
    <cellStyle name="Percent 3 5 5 2 2 2" xfId="9453" xr:uid="{2FC914D6-6AAE-493B-A859-969E8FAFD285}"/>
    <cellStyle name="Percent 3 5 5 2 2 3" xfId="9454" xr:uid="{18314A84-C3EE-4D39-9F35-2F466F571DEE}"/>
    <cellStyle name="Percent 3 5 5 2 3" xfId="9455" xr:uid="{2FE54167-B6CC-4854-8561-07449BD90C3B}"/>
    <cellStyle name="Percent 3 5 5 2 3 2" xfId="9456" xr:uid="{16DE3A09-1514-434C-8611-57FE4E1FDE07}"/>
    <cellStyle name="Percent 3 5 5 2 3 3" xfId="9457" xr:uid="{35175671-4999-463B-BB8B-FCF6F3F0ECD2}"/>
    <cellStyle name="Percent 3 5 5 2 4" xfId="9458" xr:uid="{A194E772-9450-46D9-969C-25C05124CD59}"/>
    <cellStyle name="Percent 3 5 5 2 5" xfId="9459" xr:uid="{16A9EB24-13D1-40C5-94A8-84DA0530AB98}"/>
    <cellStyle name="Percent 3 5 5 2 6" xfId="9460" xr:uid="{4FEC8BA4-EEEF-4965-BC32-CEC13B807CA1}"/>
    <cellStyle name="Percent 3 5 5 3" xfId="9461" xr:uid="{B3C9EE3C-C17F-45A5-B8CF-EA7255ED6031}"/>
    <cellStyle name="Percent 3 5 5 3 2" xfId="9462" xr:uid="{6337B44D-7547-4F3D-991B-CAC0E0BBF5A8}"/>
    <cellStyle name="Percent 3 5 5 3 2 2" xfId="9463" xr:uid="{675D9001-944F-4ACF-83EF-E246E3EBF2E8}"/>
    <cellStyle name="Percent 3 5 5 3 2 3" xfId="9464" xr:uid="{C16808AE-B9D4-4742-BEA1-FF73AF5AB4EA}"/>
    <cellStyle name="Percent 3 5 5 3 3" xfId="9465" xr:uid="{08175099-4BB0-4779-907B-DFE5C9917030}"/>
    <cellStyle name="Percent 3 5 5 3 3 2" xfId="9466" xr:uid="{B369A314-4235-4CC2-8E96-0A49997AD87C}"/>
    <cellStyle name="Percent 3 5 5 3 3 3" xfId="9467" xr:uid="{51EC567E-B90C-4577-B93E-B083ACB06F89}"/>
    <cellStyle name="Percent 3 5 5 3 4" xfId="9468" xr:uid="{62562A80-191F-4BE9-9406-E65FA6631311}"/>
    <cellStyle name="Percent 3 5 5 3 5" xfId="9469" xr:uid="{8F7426FE-59C7-4654-9BEE-7DF408307675}"/>
    <cellStyle name="Percent 3 5 5 4" xfId="9470" xr:uid="{11433345-02E7-4D8E-83B4-684CD8E6D192}"/>
    <cellStyle name="Percent 3 5 5 4 2" xfId="9471" xr:uid="{1CB6BCDE-A897-4693-A45D-1F6480B4E7AE}"/>
    <cellStyle name="Percent 3 5 5 4 2 2" xfId="9472" xr:uid="{8D96FBBD-A1AF-4CF7-95B0-F0F8AC9A419D}"/>
    <cellStyle name="Percent 3 5 5 4 2 3" xfId="9473" xr:uid="{E3068325-8096-43B9-96C0-DC87815CDB6B}"/>
    <cellStyle name="Percent 3 5 5 4 3" xfId="9474" xr:uid="{3031B1F8-084B-49A2-A26A-9E2EDA0696B5}"/>
    <cellStyle name="Percent 3 5 5 4 3 2" xfId="9475" xr:uid="{439BAB81-7D0E-488D-92EA-D00681055576}"/>
    <cellStyle name="Percent 3 5 5 4 3 3" xfId="9476" xr:uid="{A53123F0-E276-41B9-AAA9-E17E129F8279}"/>
    <cellStyle name="Percent 3 5 5 4 4" xfId="9477" xr:uid="{599D94C1-1269-4506-B491-DA955C2E7CA7}"/>
    <cellStyle name="Percent 3 5 5 4 5" xfId="9478" xr:uid="{E3FF4DA8-0A94-4DD4-8941-6C3AD8882911}"/>
    <cellStyle name="Percent 3 5 5 5" xfId="9479" xr:uid="{D6F39F50-54D3-4C61-90A6-0D98699A3853}"/>
    <cellStyle name="Percent 3 5 5 5 2" xfId="9480" xr:uid="{2E6C3013-727C-450F-9849-33C4CA6D78C4}"/>
    <cellStyle name="Percent 3 5 5 5 2 2" xfId="9481" xr:uid="{251B6F8B-7262-4F4D-B8AF-54A3B056F832}"/>
    <cellStyle name="Percent 3 5 5 5 2 3" xfId="9482" xr:uid="{A65B78F5-19FF-43EE-9BFA-5D36BB265349}"/>
    <cellStyle name="Percent 3 5 5 5 3" xfId="9483" xr:uid="{0A655AF1-9CB1-479D-BCCB-85034D6DA624}"/>
    <cellStyle name="Percent 3 5 5 5 3 2" xfId="9484" xr:uid="{0570D634-5C56-4D30-8ACF-5A8609533F1E}"/>
    <cellStyle name="Percent 3 5 5 5 3 3" xfId="9485" xr:uid="{6A7F893A-284D-462D-B8C4-F723B265EDE0}"/>
    <cellStyle name="Percent 3 5 5 5 4" xfId="9486" xr:uid="{E1CB284E-B769-4B7E-A095-7BBB3EB81FC0}"/>
    <cellStyle name="Percent 3 5 5 5 4 2" xfId="9487" xr:uid="{24EF28A2-6483-4AA2-A6D9-DF18E4457319}"/>
    <cellStyle name="Percent 3 5 5 5 4 3" xfId="9488" xr:uid="{19DF8FD6-4A1D-4FFD-BE9F-4DBCBFA4290E}"/>
    <cellStyle name="Percent 3 5 5 5 5" xfId="9489" xr:uid="{7FBF18B5-79CC-4982-B731-6329B84F947C}"/>
    <cellStyle name="Percent 3 5 5 5 6" xfId="9490" xr:uid="{D2000202-9FBB-428D-A00B-CB62EED244C0}"/>
    <cellStyle name="Percent 3 5 5 6" xfId="9491" xr:uid="{BC2ADBAA-F2A8-4DCF-9128-382628AA3491}"/>
    <cellStyle name="Percent 3 5 5 6 2" xfId="9492" xr:uid="{2843D1D2-8C82-40D0-B2F3-A43927942E9B}"/>
    <cellStyle name="Percent 3 5 5 6 2 2" xfId="9493" xr:uid="{4E3EA60A-5294-4587-B134-A67EA61DD77A}"/>
    <cellStyle name="Percent 3 5 5 6 2 3" xfId="9494" xr:uid="{EDB1B57A-A975-4459-9D5E-2F2B89FF895F}"/>
    <cellStyle name="Percent 3 5 5 6 3" xfId="9495" xr:uid="{2A17CB92-4BC4-415C-B5AE-B112BCDA1F64}"/>
    <cellStyle name="Percent 3 5 5 6 3 2" xfId="9496" xr:uid="{62E3E310-A210-43C7-997A-0F15F7E80102}"/>
    <cellStyle name="Percent 3 5 5 6 3 3" xfId="9497" xr:uid="{AA934B3B-B5AB-482D-816D-35CE3D843043}"/>
    <cellStyle name="Percent 3 5 5 6 4" xfId="9498" xr:uid="{2FB83747-2BFE-4948-A023-BB1270FD02BB}"/>
    <cellStyle name="Percent 3 5 5 6 5" xfId="9499" xr:uid="{4AF7EC1B-03A5-4F25-9057-7335AC937705}"/>
    <cellStyle name="Percent 3 5 5 7" xfId="9500" xr:uid="{8C9B6205-0CD6-4970-8688-91D374929E11}"/>
    <cellStyle name="Percent 3 5 5 7 2" xfId="9501" xr:uid="{808EB328-5FDB-4FD6-A634-26A649E58E59}"/>
    <cellStyle name="Percent 3 5 5 7 3" xfId="9502" xr:uid="{D02CC1DA-84BB-479B-911C-BC1A9FD78BEF}"/>
    <cellStyle name="Percent 3 5 5 8" xfId="9503" xr:uid="{9B369152-F09C-4900-BB6C-EB1A4CEAF30C}"/>
    <cellStyle name="Percent 3 5 5 8 2" xfId="9504" xr:uid="{53651060-362E-4DCF-AAE0-888DC4D991D8}"/>
    <cellStyle name="Percent 3 5 5 8 3" xfId="9505" xr:uid="{33E68B11-7FCD-452F-BFA2-717D277FDE4C}"/>
    <cellStyle name="Percent 3 5 5 9" xfId="9506" xr:uid="{4C09BB5C-B264-40A1-8D1E-8C3C9B130FE8}"/>
    <cellStyle name="Percent 3 5 5 9 2" xfId="9507" xr:uid="{1CAA8137-3CB3-41BF-BB33-093EB5D933B6}"/>
    <cellStyle name="Percent 3 5 5 9 3" xfId="9508" xr:uid="{0F02502A-2B0E-492B-8BBD-98BE427FDE28}"/>
    <cellStyle name="Percent 3 5 6" xfId="9509" xr:uid="{E04CCE7A-1642-463C-88FA-E89EEA8E8DE5}"/>
    <cellStyle name="Percent 3 5 6 10" xfId="9510" xr:uid="{265F2E2B-C36D-4A5D-A35C-AFBF7DC18EF7}"/>
    <cellStyle name="Percent 3 5 6 11" xfId="9511" xr:uid="{42952FB0-CE2D-4B2B-9C1E-835F965F4B85}"/>
    <cellStyle name="Percent 3 5 6 12" xfId="9512" xr:uid="{102469F3-D2B3-40D2-B8B3-66ACFB8F8510}"/>
    <cellStyle name="Percent 3 5 6 13" xfId="9513" xr:uid="{210EA192-D31B-4220-9662-6F0057D43B40}"/>
    <cellStyle name="Percent 3 5 6 14" xfId="9514" xr:uid="{14BE5C97-A8CF-4C53-A944-DDEFB2FD73E7}"/>
    <cellStyle name="Percent 3 5 6 15" xfId="9515" xr:uid="{BF182F62-0A8A-4525-9C58-9D13350FE765}"/>
    <cellStyle name="Percent 3 5 6 2" xfId="9516" xr:uid="{24A0D587-F6ED-49C5-991E-8C5C3CDB9F03}"/>
    <cellStyle name="Percent 3 5 6 2 2" xfId="9517" xr:uid="{A117F983-86BC-4B36-8499-7542B8472406}"/>
    <cellStyle name="Percent 3 5 6 2 2 2" xfId="9518" xr:uid="{1BE178ED-7185-477E-BEC1-A58A14067D7E}"/>
    <cellStyle name="Percent 3 5 6 2 2 3" xfId="9519" xr:uid="{C78C53E4-5AE8-4AC3-A854-6A81DEB2FCE9}"/>
    <cellStyle name="Percent 3 5 6 2 3" xfId="9520" xr:uid="{374265E4-9C6E-4968-BE03-EEEF38EBE679}"/>
    <cellStyle name="Percent 3 5 6 2 3 2" xfId="9521" xr:uid="{99138A7D-38F6-4C8C-92A2-2A73171FD71E}"/>
    <cellStyle name="Percent 3 5 6 2 3 3" xfId="9522" xr:uid="{0F76E35E-E206-41B9-B421-C0E1FAF21F10}"/>
    <cellStyle name="Percent 3 5 6 2 4" xfId="9523" xr:uid="{AF873682-BF85-40D2-943E-2C9C0D161EC3}"/>
    <cellStyle name="Percent 3 5 6 2 5" xfId="9524" xr:uid="{89326450-7B1E-44B5-B060-EFF22C913024}"/>
    <cellStyle name="Percent 3 5 6 2 6" xfId="9525" xr:uid="{6C801DAD-6F26-4E17-B2FD-9F3E3B34512F}"/>
    <cellStyle name="Percent 3 5 6 3" xfId="9526" xr:uid="{E13FE24B-76DD-4EF9-84FD-9BB11693B84C}"/>
    <cellStyle name="Percent 3 5 6 3 2" xfId="9527" xr:uid="{DBE4AABE-2AE5-41EB-917D-DD6A26686132}"/>
    <cellStyle name="Percent 3 5 6 3 2 2" xfId="9528" xr:uid="{E3EEE0E3-2729-4C89-91A0-424EE6459F52}"/>
    <cellStyle name="Percent 3 5 6 3 2 3" xfId="9529" xr:uid="{60367EEC-C910-48FE-97D3-5344A1F39028}"/>
    <cellStyle name="Percent 3 5 6 3 3" xfId="9530" xr:uid="{52441705-A7FF-4B7C-8BB9-8D3B7E401834}"/>
    <cellStyle name="Percent 3 5 6 3 3 2" xfId="9531" xr:uid="{4E9AE8E9-8895-4C04-9CFB-68956BCC24AF}"/>
    <cellStyle name="Percent 3 5 6 3 3 3" xfId="9532" xr:uid="{C84DFBCE-67C2-4B87-B064-D4D12427B489}"/>
    <cellStyle name="Percent 3 5 6 3 4" xfId="9533" xr:uid="{B4E3A470-AFEF-4C60-BA57-448BA232F63B}"/>
    <cellStyle name="Percent 3 5 6 3 5" xfId="9534" xr:uid="{28B0FB0F-7408-4EAA-9A6E-62B607A46890}"/>
    <cellStyle name="Percent 3 5 6 4" xfId="9535" xr:uid="{7C4F0D20-5C1B-44AB-AA9C-C4CCC59F941B}"/>
    <cellStyle name="Percent 3 5 6 4 2" xfId="9536" xr:uid="{EE61F97D-F8F7-478C-A308-F896E38088D5}"/>
    <cellStyle name="Percent 3 5 6 4 2 2" xfId="9537" xr:uid="{60656623-EDAD-41EE-A790-696BE407942E}"/>
    <cellStyle name="Percent 3 5 6 4 2 3" xfId="9538" xr:uid="{4B2EE446-CEF3-45B6-9CB3-ADF92F51BD64}"/>
    <cellStyle name="Percent 3 5 6 4 3" xfId="9539" xr:uid="{E547BD42-42BB-4648-AE62-5CA69C5084CA}"/>
    <cellStyle name="Percent 3 5 6 4 3 2" xfId="9540" xr:uid="{13D23ECC-C88B-4064-A49E-9220B7CA7AF7}"/>
    <cellStyle name="Percent 3 5 6 4 3 3" xfId="9541" xr:uid="{FB0F403C-E58D-4C5B-B9B8-F8F8F80E53D8}"/>
    <cellStyle name="Percent 3 5 6 4 4" xfId="9542" xr:uid="{B814DFF7-5C18-4158-AA46-0AC965F0758D}"/>
    <cellStyle name="Percent 3 5 6 4 5" xfId="9543" xr:uid="{9B15E778-E602-4ABE-8D8C-43F52E0C49A6}"/>
    <cellStyle name="Percent 3 5 6 5" xfId="9544" xr:uid="{72852BFB-C6CC-4655-9B55-12221E9C6F80}"/>
    <cellStyle name="Percent 3 5 6 5 2" xfId="9545" xr:uid="{2C7DE568-AA00-43FD-804F-50008D2929BE}"/>
    <cellStyle name="Percent 3 5 6 5 2 2" xfId="9546" xr:uid="{7D6CD9E5-158A-4FD6-84AA-25FFCCCD7B1B}"/>
    <cellStyle name="Percent 3 5 6 5 2 3" xfId="9547" xr:uid="{255C932D-4BA0-4D16-96DB-463314D62CA8}"/>
    <cellStyle name="Percent 3 5 6 5 3" xfId="9548" xr:uid="{DC188B3B-62A3-4F9B-A7AE-610D216266A2}"/>
    <cellStyle name="Percent 3 5 6 5 3 2" xfId="9549" xr:uid="{FE07848F-D5BE-4910-AE4E-C287BB55947E}"/>
    <cellStyle name="Percent 3 5 6 5 3 3" xfId="9550" xr:uid="{B97135CA-0FC9-4D1E-B253-5FD2CBFEB6F4}"/>
    <cellStyle name="Percent 3 5 6 5 4" xfId="9551" xr:uid="{D4AF84E6-9C8C-44F6-A3BC-1FC64331271B}"/>
    <cellStyle name="Percent 3 5 6 5 4 2" xfId="9552" xr:uid="{3A02ED53-52C5-4CD1-9AA5-E15D4FA9B00E}"/>
    <cellStyle name="Percent 3 5 6 5 4 3" xfId="9553" xr:uid="{A9B71FC4-C97D-41D7-87D5-421C02A79476}"/>
    <cellStyle name="Percent 3 5 6 5 5" xfId="9554" xr:uid="{600615C0-0130-4C4B-978C-DAABF74232D7}"/>
    <cellStyle name="Percent 3 5 6 5 6" xfId="9555" xr:uid="{7E58E77C-A602-404E-B1C8-99C0C0984C3D}"/>
    <cellStyle name="Percent 3 5 6 6" xfId="9556" xr:uid="{1A7B732E-FB47-4806-8F69-7D6B7FCAE5F1}"/>
    <cellStyle name="Percent 3 5 6 6 2" xfId="9557" xr:uid="{CCE79ED1-5023-4FB7-B0F8-8F442DA0A814}"/>
    <cellStyle name="Percent 3 5 6 6 2 2" xfId="9558" xr:uid="{9AB942B8-0BA6-4E71-A3C8-F010F428EA42}"/>
    <cellStyle name="Percent 3 5 6 6 2 3" xfId="9559" xr:uid="{A00CFD93-A4D8-40E7-A85D-4D50C83CA8C0}"/>
    <cellStyle name="Percent 3 5 6 6 3" xfId="9560" xr:uid="{D61A3086-A6FA-4C60-B6F1-88661007B292}"/>
    <cellStyle name="Percent 3 5 6 6 3 2" xfId="9561" xr:uid="{88F5CC5D-DD6E-4EA9-BB42-C122AADF2EC1}"/>
    <cellStyle name="Percent 3 5 6 6 3 3" xfId="9562" xr:uid="{03191768-07B7-4F09-8C63-C57CCC5F49F5}"/>
    <cellStyle name="Percent 3 5 6 6 4" xfId="9563" xr:uid="{E7615FAF-8BF3-465D-A115-C30653E6FAE1}"/>
    <cellStyle name="Percent 3 5 6 6 5" xfId="9564" xr:uid="{A3F359FA-912D-4652-907A-82B76548222F}"/>
    <cellStyle name="Percent 3 5 6 7" xfId="9565" xr:uid="{D9AE62D1-1405-40A7-9ED1-48E8C26D21EC}"/>
    <cellStyle name="Percent 3 5 6 7 2" xfId="9566" xr:uid="{52ABBBED-9B69-4699-813D-E0A5C5D5D4B4}"/>
    <cellStyle name="Percent 3 5 6 7 3" xfId="9567" xr:uid="{52222C97-F307-430B-8B1E-FEBC706BFB92}"/>
    <cellStyle name="Percent 3 5 6 8" xfId="9568" xr:uid="{149AD15C-01EE-4796-9FFA-EDB311257DC4}"/>
    <cellStyle name="Percent 3 5 6 8 2" xfId="9569" xr:uid="{8BA7FD09-B5F5-405C-A9C0-0801FC9A40F0}"/>
    <cellStyle name="Percent 3 5 6 8 3" xfId="9570" xr:uid="{32DD75C3-A2A1-41BF-A24E-90A3C3B4E1C9}"/>
    <cellStyle name="Percent 3 5 6 9" xfId="9571" xr:uid="{3F1AE87E-0E89-482E-8BE4-729E4A298C46}"/>
    <cellStyle name="Percent 3 5 6 9 2" xfId="9572" xr:uid="{52685859-A282-4D73-ABA7-502B6A7DDB2D}"/>
    <cellStyle name="Percent 3 5 6 9 3" xfId="9573" xr:uid="{4FC6948A-E7AF-463D-829F-8D0AF5C9FD00}"/>
    <cellStyle name="Percent 3 5 7" xfId="9574" xr:uid="{ACDC01C3-0468-427B-9DBF-A10AF9D5D1DD}"/>
    <cellStyle name="Percent 3 5 7 10" xfId="9575" xr:uid="{5EC2F84F-8B53-4859-8793-A13880D93958}"/>
    <cellStyle name="Percent 3 5 7 11" xfId="9576" xr:uid="{56935BD1-DBBF-4517-8C11-EE2C6F70A477}"/>
    <cellStyle name="Percent 3 5 7 12" xfId="9577" xr:uid="{D0BDDF86-F224-4C57-AD26-A93A9F65E655}"/>
    <cellStyle name="Percent 3 5 7 13" xfId="9578" xr:uid="{E46F2761-4D63-4913-9EBD-63F60D1B1B17}"/>
    <cellStyle name="Percent 3 5 7 14" xfId="9579" xr:uid="{69A31B66-347F-4DA0-8852-A43418B589FA}"/>
    <cellStyle name="Percent 3 5 7 15" xfId="9580" xr:uid="{30BE4E91-8FAC-4E8C-937D-321A79A51B78}"/>
    <cellStyle name="Percent 3 5 7 2" xfId="9581" xr:uid="{51CAE899-DE94-4527-A523-D727D647ACBA}"/>
    <cellStyle name="Percent 3 5 7 2 2" xfId="9582" xr:uid="{764A8A38-352E-4AC2-B9B0-0257B0FEF2C2}"/>
    <cellStyle name="Percent 3 5 7 2 2 2" xfId="9583" xr:uid="{5F46557A-9280-4299-87D9-7F11329D0781}"/>
    <cellStyle name="Percent 3 5 7 2 2 3" xfId="9584" xr:uid="{8879BF4C-F671-4FF0-8537-BB9460733D61}"/>
    <cellStyle name="Percent 3 5 7 2 3" xfId="9585" xr:uid="{60D1A9D5-A378-4CCA-B1AE-296B55E84D6C}"/>
    <cellStyle name="Percent 3 5 7 2 3 2" xfId="9586" xr:uid="{3EBEEE21-3319-4B2D-82F4-9BADB17202B0}"/>
    <cellStyle name="Percent 3 5 7 2 3 3" xfId="9587" xr:uid="{B10D0063-0035-48B9-B2E8-8941AE718A5D}"/>
    <cellStyle name="Percent 3 5 7 2 4" xfId="9588" xr:uid="{AF71C6D5-6213-428F-9F9D-92B9B21BC061}"/>
    <cellStyle name="Percent 3 5 7 2 5" xfId="9589" xr:uid="{FB19865F-02B2-4A75-8ACC-FD9EE802A6B3}"/>
    <cellStyle name="Percent 3 5 7 2 6" xfId="9590" xr:uid="{9C0634FB-6C39-4D60-9A18-72D29418D0C2}"/>
    <cellStyle name="Percent 3 5 7 3" xfId="9591" xr:uid="{A0BC1E8D-8C6C-462D-A3C6-4DD2FCFC5754}"/>
    <cellStyle name="Percent 3 5 7 3 2" xfId="9592" xr:uid="{F840380A-AA16-4C92-AFF6-D14CE504D82E}"/>
    <cellStyle name="Percent 3 5 7 3 2 2" xfId="9593" xr:uid="{153C9411-6F64-4EDE-B818-D0BAC7E38F38}"/>
    <cellStyle name="Percent 3 5 7 3 2 3" xfId="9594" xr:uid="{E2CC16DB-4CCA-4972-9D94-D5D51B28A49D}"/>
    <cellStyle name="Percent 3 5 7 3 3" xfId="9595" xr:uid="{FDC836D8-3BFB-4020-8FC5-1BFC21A47A44}"/>
    <cellStyle name="Percent 3 5 7 3 3 2" xfId="9596" xr:uid="{5A20EE73-8EEB-49E9-8428-CC6052AE4B15}"/>
    <cellStyle name="Percent 3 5 7 3 3 3" xfId="9597" xr:uid="{A0A8FE7F-C159-4EB9-9BCA-5935C5A9083A}"/>
    <cellStyle name="Percent 3 5 7 3 4" xfId="9598" xr:uid="{23B75CCA-6629-4492-BA0C-1E3B6F0C1479}"/>
    <cellStyle name="Percent 3 5 7 3 5" xfId="9599" xr:uid="{09B1FEAD-1527-48A0-9B2B-32F52922827B}"/>
    <cellStyle name="Percent 3 5 7 4" xfId="9600" xr:uid="{D01778A6-5C45-4A65-A36F-98FE64BCC2AB}"/>
    <cellStyle name="Percent 3 5 7 4 2" xfId="9601" xr:uid="{B9DAC521-8D64-4387-A852-48A5D4940C81}"/>
    <cellStyle name="Percent 3 5 7 4 2 2" xfId="9602" xr:uid="{7C4EEC6B-6828-41EB-8FE1-7FF17AC93156}"/>
    <cellStyle name="Percent 3 5 7 4 2 3" xfId="9603" xr:uid="{59CE94E0-D5AA-42B3-8CB7-09322610882C}"/>
    <cellStyle name="Percent 3 5 7 4 3" xfId="9604" xr:uid="{766028DA-31DF-46BE-A2F0-774E871EDC11}"/>
    <cellStyle name="Percent 3 5 7 4 3 2" xfId="9605" xr:uid="{C9975A0D-4CE2-4CCD-BC1C-D42EF4CAED6A}"/>
    <cellStyle name="Percent 3 5 7 4 3 3" xfId="9606" xr:uid="{477A7081-F64A-4BC4-90A9-4B11FD8DD126}"/>
    <cellStyle name="Percent 3 5 7 4 4" xfId="9607" xr:uid="{8345EDD9-11B5-4269-A950-EC1C151751C8}"/>
    <cellStyle name="Percent 3 5 7 4 5" xfId="9608" xr:uid="{F205F447-DD5F-4F13-86A1-1059DDF9821C}"/>
    <cellStyle name="Percent 3 5 7 5" xfId="9609" xr:uid="{DF413E71-F5D5-4A03-A7F8-79A286D71514}"/>
    <cellStyle name="Percent 3 5 7 5 2" xfId="9610" xr:uid="{B7B0337D-06D4-4551-9AEE-D53ECE9E67CD}"/>
    <cellStyle name="Percent 3 5 7 5 2 2" xfId="9611" xr:uid="{B5247010-F158-4186-B6F9-E7DEF378F416}"/>
    <cellStyle name="Percent 3 5 7 5 2 3" xfId="9612" xr:uid="{5AE755CF-2FDF-4670-886A-AE5D5BE45D78}"/>
    <cellStyle name="Percent 3 5 7 5 3" xfId="9613" xr:uid="{CAFAD9B2-9AC7-461D-9ECC-BB028F5481A4}"/>
    <cellStyle name="Percent 3 5 7 5 3 2" xfId="9614" xr:uid="{08F4A02D-91EC-486F-B30A-666A7BAA09A2}"/>
    <cellStyle name="Percent 3 5 7 5 3 3" xfId="9615" xr:uid="{709DF44F-652F-4D00-A18E-722450D2991A}"/>
    <cellStyle name="Percent 3 5 7 5 4" xfId="9616" xr:uid="{11B19770-7394-41FB-B583-278225880436}"/>
    <cellStyle name="Percent 3 5 7 5 4 2" xfId="9617" xr:uid="{5F09D411-AD10-4C15-B669-7B39E8C4BB11}"/>
    <cellStyle name="Percent 3 5 7 5 4 3" xfId="9618" xr:uid="{BBF62F2F-4D84-40CB-B670-DC141D09F507}"/>
    <cellStyle name="Percent 3 5 7 5 5" xfId="9619" xr:uid="{0F0C457A-76AA-4D85-80B9-CB39BA71DEBD}"/>
    <cellStyle name="Percent 3 5 7 5 6" xfId="9620" xr:uid="{C2F81D76-F59B-4739-8D51-9181A8F36EB6}"/>
    <cellStyle name="Percent 3 5 7 6" xfId="9621" xr:uid="{66BC9862-C37F-4694-824C-37984383DF08}"/>
    <cellStyle name="Percent 3 5 7 6 2" xfId="9622" xr:uid="{3FB62D74-A5A5-49C2-A864-4DE50FE02FD5}"/>
    <cellStyle name="Percent 3 5 7 6 2 2" xfId="9623" xr:uid="{E7820B70-F633-47B5-8E8F-F6287EDFDB1F}"/>
    <cellStyle name="Percent 3 5 7 6 2 3" xfId="9624" xr:uid="{716A8AE7-44F5-4705-AC99-845E24228540}"/>
    <cellStyle name="Percent 3 5 7 6 3" xfId="9625" xr:uid="{5C520C81-CCEF-4881-B95D-F9AB6EE51CF4}"/>
    <cellStyle name="Percent 3 5 7 6 3 2" xfId="9626" xr:uid="{FE50EBBF-D6F9-4CB1-8F4B-0CEE5209D872}"/>
    <cellStyle name="Percent 3 5 7 6 3 3" xfId="9627" xr:uid="{2CE419C1-0277-4442-A51C-93098F8079F8}"/>
    <cellStyle name="Percent 3 5 7 6 4" xfId="9628" xr:uid="{CD8EAE22-D804-46E5-8D27-1E862A8F3EBE}"/>
    <cellStyle name="Percent 3 5 7 6 5" xfId="9629" xr:uid="{953319B7-BF48-4BB2-91D6-F96CF6F90D56}"/>
    <cellStyle name="Percent 3 5 7 7" xfId="9630" xr:uid="{19583DAB-6EC5-42DC-894A-E1995EEA0E56}"/>
    <cellStyle name="Percent 3 5 7 7 2" xfId="9631" xr:uid="{9C5663A3-FAF1-4701-9302-EC7566D13943}"/>
    <cellStyle name="Percent 3 5 7 7 3" xfId="9632" xr:uid="{D680C8D5-D221-4309-B4D7-A2F81F603D8E}"/>
    <cellStyle name="Percent 3 5 7 8" xfId="9633" xr:uid="{614A51D5-CAA3-4189-AF14-8CDF9660B1FC}"/>
    <cellStyle name="Percent 3 5 7 8 2" xfId="9634" xr:uid="{2821AFD4-F4EA-4635-8F3E-1140E487428D}"/>
    <cellStyle name="Percent 3 5 7 8 3" xfId="9635" xr:uid="{1A07221E-1407-4DEA-AD7C-09089C09F571}"/>
    <cellStyle name="Percent 3 5 7 9" xfId="9636" xr:uid="{2A78F46A-6BB4-4FB3-AC1C-813887B253A8}"/>
    <cellStyle name="Percent 3 5 7 9 2" xfId="9637" xr:uid="{51087260-26AA-44BE-8A86-2A136A22CAEC}"/>
    <cellStyle name="Percent 3 5 7 9 3" xfId="9638" xr:uid="{F45306E4-E6D8-4CD6-9733-0AFA1FA439A4}"/>
    <cellStyle name="Percent 3 5 8" xfId="9639" xr:uid="{4D6CC59A-E259-4666-936D-86C4C36F5EBB}"/>
    <cellStyle name="Percent 3 5 8 10" xfId="9640" xr:uid="{4D0299F7-69F4-4613-BAA2-A5D5EB165FA9}"/>
    <cellStyle name="Percent 3 5 8 11" xfId="9641" xr:uid="{D72F8469-6A54-4A8A-A1E3-9BFF010E9E1D}"/>
    <cellStyle name="Percent 3 5 8 12" xfId="9642" xr:uid="{F8833510-4051-4B6D-92FE-C205E7CCDD27}"/>
    <cellStyle name="Percent 3 5 8 13" xfId="9643" xr:uid="{8C49B6BB-B1EF-4A7E-A05D-FD44E33ED62A}"/>
    <cellStyle name="Percent 3 5 8 14" xfId="9644" xr:uid="{40452A34-BBEC-4AE3-AAE3-46992CCACD71}"/>
    <cellStyle name="Percent 3 5 8 15" xfId="9645" xr:uid="{B6FA8149-14FF-4AEF-97DE-11ADBDD7DB3E}"/>
    <cellStyle name="Percent 3 5 8 2" xfId="9646" xr:uid="{FC882FE6-A286-452F-9CE3-EC0CB8603ED9}"/>
    <cellStyle name="Percent 3 5 8 2 2" xfId="9647" xr:uid="{A3BB779D-CB1D-4781-AF38-514752E488A0}"/>
    <cellStyle name="Percent 3 5 8 2 2 2" xfId="9648" xr:uid="{7F20345D-FB1D-4438-905F-675D92FA203E}"/>
    <cellStyle name="Percent 3 5 8 2 2 3" xfId="9649" xr:uid="{904E9991-2B99-4899-A0B3-2764D244F53B}"/>
    <cellStyle name="Percent 3 5 8 2 3" xfId="9650" xr:uid="{76DFCD6E-30C5-40C3-A391-AC3CC787D1B2}"/>
    <cellStyle name="Percent 3 5 8 2 3 2" xfId="9651" xr:uid="{34352FF5-4DB5-469A-A399-2CE257A6E2BF}"/>
    <cellStyle name="Percent 3 5 8 2 3 3" xfId="9652" xr:uid="{57BE9BC7-8655-4492-92F5-7D8698889E94}"/>
    <cellStyle name="Percent 3 5 8 2 4" xfId="9653" xr:uid="{5F8FF4E4-76BF-43CF-9C92-3483A294CB85}"/>
    <cellStyle name="Percent 3 5 8 2 5" xfId="9654" xr:uid="{E180A20E-5F67-4147-A9FA-9005FFCA9B1E}"/>
    <cellStyle name="Percent 3 5 8 2 6" xfId="9655" xr:uid="{C46DB76F-AF10-45A8-ADC0-64DC82C6D4FE}"/>
    <cellStyle name="Percent 3 5 8 3" xfId="9656" xr:uid="{78C15BA9-F349-4008-84F7-608D4CACD1A8}"/>
    <cellStyle name="Percent 3 5 8 3 2" xfId="9657" xr:uid="{5802705F-F633-4FB7-9A43-05BE47DB1496}"/>
    <cellStyle name="Percent 3 5 8 3 2 2" xfId="9658" xr:uid="{EB6F5936-06F6-4D82-A883-D61D9591D2C7}"/>
    <cellStyle name="Percent 3 5 8 3 2 3" xfId="9659" xr:uid="{C265DB05-D8A0-416D-8A49-B970DC7E26F0}"/>
    <cellStyle name="Percent 3 5 8 3 3" xfId="9660" xr:uid="{99CD4AD3-B6E2-4608-9A72-E1A9C899347B}"/>
    <cellStyle name="Percent 3 5 8 3 3 2" xfId="9661" xr:uid="{3810EFA0-2580-4D34-B362-9241A292F935}"/>
    <cellStyle name="Percent 3 5 8 3 3 3" xfId="9662" xr:uid="{0407F2A0-7CDB-4CAD-AE26-95BF3868A477}"/>
    <cellStyle name="Percent 3 5 8 3 4" xfId="9663" xr:uid="{305CB82B-9051-43DD-BDA1-B970085A111E}"/>
    <cellStyle name="Percent 3 5 8 3 5" xfId="9664" xr:uid="{994B4AB8-F471-450A-B578-ADC812729E11}"/>
    <cellStyle name="Percent 3 5 8 4" xfId="9665" xr:uid="{839A6655-E7BC-4247-8AF2-AB6D971C87E3}"/>
    <cellStyle name="Percent 3 5 8 4 2" xfId="9666" xr:uid="{BD416E92-31E8-4964-BBC5-F7A5129806CB}"/>
    <cellStyle name="Percent 3 5 8 4 2 2" xfId="9667" xr:uid="{B445D9C2-2D6A-4D78-8D1C-1CA1864123F5}"/>
    <cellStyle name="Percent 3 5 8 4 2 3" xfId="9668" xr:uid="{B8AEE4CB-D446-4F81-A9C3-F4F370BB8EF3}"/>
    <cellStyle name="Percent 3 5 8 4 3" xfId="9669" xr:uid="{886F462C-855F-41B3-A9EB-03558B0047BA}"/>
    <cellStyle name="Percent 3 5 8 4 3 2" xfId="9670" xr:uid="{CE53200D-6455-4811-9761-753DCBCB32AE}"/>
    <cellStyle name="Percent 3 5 8 4 3 3" xfId="9671" xr:uid="{693C92D0-F0E7-47F0-B8B4-AB327EFE3C2E}"/>
    <cellStyle name="Percent 3 5 8 4 4" xfId="9672" xr:uid="{621B6946-1B93-41B7-93E5-50992B28B81D}"/>
    <cellStyle name="Percent 3 5 8 4 5" xfId="9673" xr:uid="{5CCDBA38-576D-43C4-8347-57555071C9B9}"/>
    <cellStyle name="Percent 3 5 8 5" xfId="9674" xr:uid="{FC2560B7-A9F6-4771-A401-537ED40FD365}"/>
    <cellStyle name="Percent 3 5 8 5 2" xfId="9675" xr:uid="{62A01ABB-2367-4731-8D7B-12E6624E27F7}"/>
    <cellStyle name="Percent 3 5 8 5 2 2" xfId="9676" xr:uid="{61BA7066-5886-4774-A344-C8ECD82BE8EB}"/>
    <cellStyle name="Percent 3 5 8 5 2 3" xfId="9677" xr:uid="{A45ED201-7C24-409B-8A76-165A0CAFC51B}"/>
    <cellStyle name="Percent 3 5 8 5 3" xfId="9678" xr:uid="{669C38E9-6C29-4616-B1F7-56FFDA5C5003}"/>
    <cellStyle name="Percent 3 5 8 5 3 2" xfId="9679" xr:uid="{51A0A94E-EF92-46C3-98D9-A73CC34AB75D}"/>
    <cellStyle name="Percent 3 5 8 5 3 3" xfId="9680" xr:uid="{63EEA6DB-F7DD-4B32-ABE7-ADA44B95029C}"/>
    <cellStyle name="Percent 3 5 8 5 4" xfId="9681" xr:uid="{2B418B25-B195-45DA-BB3A-01FD4C1B6CB7}"/>
    <cellStyle name="Percent 3 5 8 5 4 2" xfId="9682" xr:uid="{2214CCF6-4376-48B9-A3D2-436FB2CAAF7D}"/>
    <cellStyle name="Percent 3 5 8 5 4 3" xfId="9683" xr:uid="{10DD2745-F674-48B1-9284-919025DBE5E8}"/>
    <cellStyle name="Percent 3 5 8 5 5" xfId="9684" xr:uid="{7D64CBB9-E67B-4D5F-8DC7-C9BA35AE8A27}"/>
    <cellStyle name="Percent 3 5 8 5 6" xfId="9685" xr:uid="{B065A2A9-81FC-4645-92B2-F0B98D2A701D}"/>
    <cellStyle name="Percent 3 5 8 6" xfId="9686" xr:uid="{8FBAE49C-7C76-4080-B5B5-9AEAB80E287D}"/>
    <cellStyle name="Percent 3 5 8 6 2" xfId="9687" xr:uid="{05211378-EFC1-4882-89D6-F49DF4274D67}"/>
    <cellStyle name="Percent 3 5 8 6 2 2" xfId="9688" xr:uid="{BC05AB16-E5CB-4320-8E7D-813CC1762FA9}"/>
    <cellStyle name="Percent 3 5 8 6 2 3" xfId="9689" xr:uid="{D6297BE4-79DC-4EC9-A7B9-57115E2F76DC}"/>
    <cellStyle name="Percent 3 5 8 6 3" xfId="9690" xr:uid="{A431E5F0-BD2B-4EC2-BFD8-2CF1776D79FF}"/>
    <cellStyle name="Percent 3 5 8 6 3 2" xfId="9691" xr:uid="{32FC0B39-E08E-4296-B716-47FEEA7E0725}"/>
    <cellStyle name="Percent 3 5 8 6 3 3" xfId="9692" xr:uid="{9DA92AEA-2179-4630-90EC-360B65B05A2B}"/>
    <cellStyle name="Percent 3 5 8 6 4" xfId="9693" xr:uid="{242F3A09-4B47-41AE-B413-BA26B9020D9B}"/>
    <cellStyle name="Percent 3 5 8 6 5" xfId="9694" xr:uid="{D0D26D3B-3058-46AF-A16A-60E2263582DC}"/>
    <cellStyle name="Percent 3 5 8 7" xfId="9695" xr:uid="{385F8A0D-F9B2-42BF-B79C-CA5021DC702E}"/>
    <cellStyle name="Percent 3 5 8 7 2" xfId="9696" xr:uid="{DF582994-7D82-405E-A927-B4A5886B3FC8}"/>
    <cellStyle name="Percent 3 5 8 7 3" xfId="9697" xr:uid="{D7BE6B3A-23DA-45F3-9FCA-C5BFABD33E6F}"/>
    <cellStyle name="Percent 3 5 8 8" xfId="9698" xr:uid="{F1FF159C-1C72-45A3-8488-A0C4E5694739}"/>
    <cellStyle name="Percent 3 5 8 8 2" xfId="9699" xr:uid="{8C407B66-260A-43EE-9D2C-FEAB9D796C97}"/>
    <cellStyle name="Percent 3 5 8 8 3" xfId="9700" xr:uid="{BF0B5EDB-B562-4D21-951C-7A698E1459EE}"/>
    <cellStyle name="Percent 3 5 8 9" xfId="9701" xr:uid="{55C8B1D3-8EFB-4C21-BFB3-1C28DB74770C}"/>
    <cellStyle name="Percent 3 5 8 9 2" xfId="9702" xr:uid="{1393A9DB-21CC-4697-B096-AD5B20B2BC99}"/>
    <cellStyle name="Percent 3 5 8 9 3" xfId="9703" xr:uid="{04545064-A75E-4753-B7F4-32E1AB308542}"/>
    <cellStyle name="Percent 3 5 9" xfId="9704" xr:uid="{BB66B14E-DBDB-44ED-8749-CF8293AC5361}"/>
    <cellStyle name="Percent 3 5 9 10" xfId="9705" xr:uid="{98EA58E9-A355-4127-B232-AF4C024EE48D}"/>
    <cellStyle name="Percent 3 5 9 11" xfId="9706" xr:uid="{E9F2A486-D2FD-427C-854C-578FC57C088F}"/>
    <cellStyle name="Percent 3 5 9 12" xfId="9707" xr:uid="{750A5120-6352-4012-9F66-0F14A7B8D59F}"/>
    <cellStyle name="Percent 3 5 9 13" xfId="9708" xr:uid="{AF8419AA-DBAF-487A-BEFE-D34D607BE21C}"/>
    <cellStyle name="Percent 3 5 9 14" xfId="9709" xr:uid="{73FD1504-986A-47FC-AF8A-D19F3E8C1AE2}"/>
    <cellStyle name="Percent 3 5 9 15" xfId="9710" xr:uid="{D3A001FA-5EA7-4AF3-A59A-0C83A00766C6}"/>
    <cellStyle name="Percent 3 5 9 2" xfId="9711" xr:uid="{2C114C8A-58C0-46D5-94F5-B7933A3AC027}"/>
    <cellStyle name="Percent 3 5 9 2 2" xfId="9712" xr:uid="{5F97FDC5-156F-4DCB-984D-FE23744AB82B}"/>
    <cellStyle name="Percent 3 5 9 2 2 2" xfId="9713" xr:uid="{B4180656-563C-467B-8AF3-776ECC8D5021}"/>
    <cellStyle name="Percent 3 5 9 2 2 3" xfId="9714" xr:uid="{7C20D494-8EE9-44D6-AFB1-46A5136A53A9}"/>
    <cellStyle name="Percent 3 5 9 2 3" xfId="9715" xr:uid="{C9022676-B768-46F0-BACB-DFFE5CFD43AC}"/>
    <cellStyle name="Percent 3 5 9 2 3 2" xfId="9716" xr:uid="{D3E60B3B-C278-4D85-A61D-874214585AF1}"/>
    <cellStyle name="Percent 3 5 9 2 3 3" xfId="9717" xr:uid="{810E7C48-EB8C-4910-9415-990685AF71E6}"/>
    <cellStyle name="Percent 3 5 9 2 4" xfId="9718" xr:uid="{1996A8AA-2E5A-462D-B91A-F1B823E3B8DA}"/>
    <cellStyle name="Percent 3 5 9 2 5" xfId="9719" xr:uid="{484E13A8-E8E5-4DC7-AC47-B06737AEFDA4}"/>
    <cellStyle name="Percent 3 5 9 2 6" xfId="9720" xr:uid="{1051F15B-A59E-4AD7-B507-3F0954558F11}"/>
    <cellStyle name="Percent 3 5 9 3" xfId="9721" xr:uid="{EDD8303F-D2D4-40A0-8248-7B06D2E29761}"/>
    <cellStyle name="Percent 3 5 9 3 2" xfId="9722" xr:uid="{767F509C-ED8F-4A04-9579-9FA91167F605}"/>
    <cellStyle name="Percent 3 5 9 3 2 2" xfId="9723" xr:uid="{54448F66-1786-4DD2-938C-B81E97EC589C}"/>
    <cellStyle name="Percent 3 5 9 3 2 3" xfId="9724" xr:uid="{F8649269-61BD-47AE-9152-C749DB06A49B}"/>
    <cellStyle name="Percent 3 5 9 3 3" xfId="9725" xr:uid="{6FE27F92-25A2-4F17-91F9-AFA0E7A854D5}"/>
    <cellStyle name="Percent 3 5 9 3 3 2" xfId="9726" xr:uid="{6C9ADE99-EFF0-4385-BE1B-9408A442C9F9}"/>
    <cellStyle name="Percent 3 5 9 3 3 3" xfId="9727" xr:uid="{428646A1-DC2C-4321-B30E-0CDDC5E50A3C}"/>
    <cellStyle name="Percent 3 5 9 3 4" xfId="9728" xr:uid="{8E2528CA-5103-4755-A0B6-D598862C8168}"/>
    <cellStyle name="Percent 3 5 9 3 5" xfId="9729" xr:uid="{920357C9-FC64-4EB7-8D5A-733D505DC4F5}"/>
    <cellStyle name="Percent 3 5 9 4" xfId="9730" xr:uid="{C182E8E9-BBD3-4D2B-ACCE-2C3CA4010215}"/>
    <cellStyle name="Percent 3 5 9 4 2" xfId="9731" xr:uid="{A20BDD14-DFDA-43E6-BD39-474270D59F81}"/>
    <cellStyle name="Percent 3 5 9 4 2 2" xfId="9732" xr:uid="{74A29BD5-D591-4AE7-B45F-BEBBBCFEA868}"/>
    <cellStyle name="Percent 3 5 9 4 2 3" xfId="9733" xr:uid="{260BEB9F-09FE-4A14-B991-A0F6A134C9FA}"/>
    <cellStyle name="Percent 3 5 9 4 3" xfId="9734" xr:uid="{A20EBB21-8528-476A-B3BC-B1F4BD83FC8F}"/>
    <cellStyle name="Percent 3 5 9 4 3 2" xfId="9735" xr:uid="{93BA35E3-967A-4756-B39C-33AFF971A156}"/>
    <cellStyle name="Percent 3 5 9 4 3 3" xfId="9736" xr:uid="{4B990CD8-FA76-439A-981F-D1F61029AFCD}"/>
    <cellStyle name="Percent 3 5 9 4 4" xfId="9737" xr:uid="{3AEE0A4F-32B8-4FF3-B8CD-9C7D2CC78410}"/>
    <cellStyle name="Percent 3 5 9 4 5" xfId="9738" xr:uid="{A7AB4D03-6729-4390-9F0E-56B365DD3A0E}"/>
    <cellStyle name="Percent 3 5 9 5" xfId="9739" xr:uid="{0C7D019E-AD6A-40F3-A280-BC4A5696723A}"/>
    <cellStyle name="Percent 3 5 9 5 2" xfId="9740" xr:uid="{EFF75224-8DD3-406D-BCF2-26ED211DD1BA}"/>
    <cellStyle name="Percent 3 5 9 5 2 2" xfId="9741" xr:uid="{13893C9C-95FD-4662-8FC6-967C7C5AB603}"/>
    <cellStyle name="Percent 3 5 9 5 2 3" xfId="9742" xr:uid="{80EC2D3E-B6A7-4AA2-84A8-5784464EFB63}"/>
    <cellStyle name="Percent 3 5 9 5 3" xfId="9743" xr:uid="{006915F0-B6E4-4B65-A199-949402933D97}"/>
    <cellStyle name="Percent 3 5 9 5 3 2" xfId="9744" xr:uid="{1D6C6EC0-6A25-4D78-9592-59B9C5DF0555}"/>
    <cellStyle name="Percent 3 5 9 5 3 3" xfId="9745" xr:uid="{BE0FEB7F-1B6F-45BC-BEC1-08DD06EADE6E}"/>
    <cellStyle name="Percent 3 5 9 5 4" xfId="9746" xr:uid="{78C3A9A4-CDDA-439C-B493-F26345B74986}"/>
    <cellStyle name="Percent 3 5 9 5 4 2" xfId="9747" xr:uid="{8F801BD0-86C8-4BCC-8CC2-62220CBF7EAD}"/>
    <cellStyle name="Percent 3 5 9 5 4 3" xfId="9748" xr:uid="{BE7FBA93-DC31-4303-8EAF-FADDF1068183}"/>
    <cellStyle name="Percent 3 5 9 5 5" xfId="9749" xr:uid="{7FD3D9CC-A545-449B-9DAA-507EFED5BDA9}"/>
    <cellStyle name="Percent 3 5 9 5 6" xfId="9750" xr:uid="{40A22AB3-58A5-4399-996E-84B5B49D217F}"/>
    <cellStyle name="Percent 3 5 9 6" xfId="9751" xr:uid="{2AD78185-07C9-4453-B801-D41C0592429A}"/>
    <cellStyle name="Percent 3 5 9 6 2" xfId="9752" xr:uid="{25B13FA7-AE4B-445A-9107-5F0A511440DA}"/>
    <cellStyle name="Percent 3 5 9 6 2 2" xfId="9753" xr:uid="{9CD3D1E6-FD47-4196-94C6-D5ECBEF32902}"/>
    <cellStyle name="Percent 3 5 9 6 2 3" xfId="9754" xr:uid="{6EB123D7-1F89-47CB-BE5C-F68E88ED2F4F}"/>
    <cellStyle name="Percent 3 5 9 6 3" xfId="9755" xr:uid="{EB6122E7-652F-495E-9ACD-00DBBBE3E836}"/>
    <cellStyle name="Percent 3 5 9 6 3 2" xfId="9756" xr:uid="{5EB1E5C0-6080-4B8D-8CEF-ACA57C2E3EB5}"/>
    <cellStyle name="Percent 3 5 9 6 3 3" xfId="9757" xr:uid="{5A484B48-CBEE-494E-BD0B-079524321941}"/>
    <cellStyle name="Percent 3 5 9 6 4" xfId="9758" xr:uid="{467F0823-9222-4901-A1C6-D9C7A7621DFD}"/>
    <cellStyle name="Percent 3 5 9 6 5" xfId="9759" xr:uid="{48981A85-8748-4EF8-BA0D-BA4065693C0D}"/>
    <cellStyle name="Percent 3 5 9 7" xfId="9760" xr:uid="{1446EC3D-A428-417F-B2F7-4D4C33F4D9D5}"/>
    <cellStyle name="Percent 3 5 9 7 2" xfId="9761" xr:uid="{499BBCE3-BAFA-480B-9059-232435535C0A}"/>
    <cellStyle name="Percent 3 5 9 7 3" xfId="9762" xr:uid="{99154C7F-CE8E-43F6-A48B-9AD912D1D88B}"/>
    <cellStyle name="Percent 3 5 9 8" xfId="9763" xr:uid="{59DC2107-A5BA-452D-A753-B7E0D7ED28A7}"/>
    <cellStyle name="Percent 3 5 9 8 2" xfId="9764" xr:uid="{392AC277-B579-493E-8B8E-91E48AAFD52A}"/>
    <cellStyle name="Percent 3 5 9 8 3" xfId="9765" xr:uid="{BAE830AB-4906-453D-B94C-B1C559E84DEF}"/>
    <cellStyle name="Percent 3 5 9 9" xfId="9766" xr:uid="{9F0D301A-91AB-4F16-A032-ABD2D33C641F}"/>
    <cellStyle name="Percent 3 5 9 9 2" xfId="9767" xr:uid="{28EEF47B-61F9-4D23-A5BF-FEEB0CCBBB9B}"/>
    <cellStyle name="Percent 3 5 9 9 3" xfId="9768" xr:uid="{E46CA5B6-BD01-47C7-A3EB-E9812845348D}"/>
    <cellStyle name="Percent 3 6" xfId="1563" xr:uid="{D6794807-5DC9-45FB-A41E-F6C05BF0CDED}"/>
    <cellStyle name="Percent 3 6 10" xfId="9770" xr:uid="{8393CCCA-F9BE-4BBC-A7B2-2C401C26895B}"/>
    <cellStyle name="Percent 3 6 10 10" xfId="9771" xr:uid="{70DA351A-570D-4E66-9962-F67F13C10713}"/>
    <cellStyle name="Percent 3 6 10 11" xfId="9772" xr:uid="{7A3589F3-4340-40BE-A8C0-E39F29B0614D}"/>
    <cellStyle name="Percent 3 6 10 12" xfId="9773" xr:uid="{2ACA76D8-F2FB-4857-B549-C1F8F0D73E44}"/>
    <cellStyle name="Percent 3 6 10 13" xfId="9774" xr:uid="{1D8F5DEE-F89C-4E9E-B064-04F7290680AA}"/>
    <cellStyle name="Percent 3 6 10 14" xfId="9775" xr:uid="{7BD1B4F2-A454-47BE-B13F-6FB2ADF0C33E}"/>
    <cellStyle name="Percent 3 6 10 15" xfId="9776" xr:uid="{C4B1ABA9-63C5-4082-A1C3-F8B515E4A735}"/>
    <cellStyle name="Percent 3 6 10 2" xfId="9777" xr:uid="{DA66910A-697F-4A50-BCB7-0E961E5A942E}"/>
    <cellStyle name="Percent 3 6 10 2 2" xfId="9778" xr:uid="{8CFB5C3E-2E80-4877-A34B-FE8798588E6B}"/>
    <cellStyle name="Percent 3 6 10 2 2 2" xfId="9779" xr:uid="{0E260326-9F5A-4DA7-B95D-60079C3F9C5A}"/>
    <cellStyle name="Percent 3 6 10 2 2 3" xfId="9780" xr:uid="{3D45BB9D-A814-4C0B-9FDE-B42410C1B1ED}"/>
    <cellStyle name="Percent 3 6 10 2 3" xfId="9781" xr:uid="{FD227A36-28F4-4A77-A414-5D13B41842CF}"/>
    <cellStyle name="Percent 3 6 10 2 3 2" xfId="9782" xr:uid="{6BC8EFBC-BE78-44E4-955D-A0EED4B81392}"/>
    <cellStyle name="Percent 3 6 10 2 3 3" xfId="9783" xr:uid="{7C8A05DD-C096-4E24-AA16-B588FEC13ACF}"/>
    <cellStyle name="Percent 3 6 10 2 4" xfId="9784" xr:uid="{46A8F0B5-CA2E-47D9-B089-8DA5E068E197}"/>
    <cellStyle name="Percent 3 6 10 2 5" xfId="9785" xr:uid="{FD1252FD-9430-40A6-9639-69061A97AECB}"/>
    <cellStyle name="Percent 3 6 10 2 6" xfId="9786" xr:uid="{F22F733F-3261-4A80-916B-B24507B1D3AA}"/>
    <cellStyle name="Percent 3 6 10 3" xfId="9787" xr:uid="{ABFC0C71-35FA-4026-86A1-2FA4FF88B891}"/>
    <cellStyle name="Percent 3 6 10 3 2" xfId="9788" xr:uid="{AF3322B5-623A-4AC7-8441-F0A0EB368F6E}"/>
    <cellStyle name="Percent 3 6 10 3 2 2" xfId="9789" xr:uid="{8DEECF5C-A9D1-4BF2-BB28-C218D2577BB5}"/>
    <cellStyle name="Percent 3 6 10 3 2 3" xfId="9790" xr:uid="{C172CE49-6EBC-4F38-8527-DA18E12F94AF}"/>
    <cellStyle name="Percent 3 6 10 3 3" xfId="9791" xr:uid="{0DCFA5D6-AFF7-4D01-AB41-117E5E44207D}"/>
    <cellStyle name="Percent 3 6 10 3 3 2" xfId="9792" xr:uid="{42DDE187-69E4-4968-B4E5-FC76227B6FD0}"/>
    <cellStyle name="Percent 3 6 10 3 3 3" xfId="9793" xr:uid="{B466B817-42DF-42F8-B97A-40861D80C8B7}"/>
    <cellStyle name="Percent 3 6 10 3 4" xfId="9794" xr:uid="{AD6AABF4-D169-46EE-A4F9-0316F30A497A}"/>
    <cellStyle name="Percent 3 6 10 3 5" xfId="9795" xr:uid="{888F57C0-87EA-4EE6-8803-FA2CEF921BF3}"/>
    <cellStyle name="Percent 3 6 10 4" xfId="9796" xr:uid="{9D136DC8-4FC8-4226-A92A-0E0B157F3C08}"/>
    <cellStyle name="Percent 3 6 10 4 2" xfId="9797" xr:uid="{84D86757-09C7-43C9-BBC7-C1270179BBFC}"/>
    <cellStyle name="Percent 3 6 10 4 2 2" xfId="9798" xr:uid="{F6A1A103-A74E-475C-A833-7A7A80C59BB2}"/>
    <cellStyle name="Percent 3 6 10 4 2 3" xfId="9799" xr:uid="{B036F44A-D00C-45B9-8C46-FA5D80684FEC}"/>
    <cellStyle name="Percent 3 6 10 4 3" xfId="9800" xr:uid="{11B7E3CD-37E2-41BE-8060-91A5F5B68E22}"/>
    <cellStyle name="Percent 3 6 10 4 3 2" xfId="9801" xr:uid="{21D961AA-EDC3-4E1F-B180-216250B6808B}"/>
    <cellStyle name="Percent 3 6 10 4 3 3" xfId="9802" xr:uid="{20AC34F9-E468-4478-9F87-4C59AFF716C3}"/>
    <cellStyle name="Percent 3 6 10 4 4" xfId="9803" xr:uid="{5119B4F8-2106-4BDA-B7B7-3FAAC1F1DCAC}"/>
    <cellStyle name="Percent 3 6 10 4 5" xfId="9804" xr:uid="{5B078E10-B7A6-4102-8863-987322EC199B}"/>
    <cellStyle name="Percent 3 6 10 5" xfId="9805" xr:uid="{62A51D40-A61D-464F-9DEE-FF741582E66D}"/>
    <cellStyle name="Percent 3 6 10 5 2" xfId="9806" xr:uid="{972B990D-E4F8-422F-8E1F-141F3FD2EC03}"/>
    <cellStyle name="Percent 3 6 10 5 2 2" xfId="9807" xr:uid="{315E1A14-A46C-4D24-AB6C-AF8A400B6814}"/>
    <cellStyle name="Percent 3 6 10 5 2 3" xfId="9808" xr:uid="{F6EF720D-322C-4BD1-9474-2C5C82794913}"/>
    <cellStyle name="Percent 3 6 10 5 3" xfId="9809" xr:uid="{F6507CF9-85BD-4BFB-A17D-DE69CF6BEF31}"/>
    <cellStyle name="Percent 3 6 10 5 3 2" xfId="9810" xr:uid="{A2499C77-8D80-4715-B2ED-E125F14C7A39}"/>
    <cellStyle name="Percent 3 6 10 5 3 3" xfId="9811" xr:uid="{7DA2D5BE-2EC4-4552-B376-38E33F59D0DC}"/>
    <cellStyle name="Percent 3 6 10 5 4" xfId="9812" xr:uid="{A3F120C2-E086-45FB-9D8B-300399DDBF11}"/>
    <cellStyle name="Percent 3 6 10 5 4 2" xfId="9813" xr:uid="{F93BD0D3-7938-496D-B593-96B2744C95C2}"/>
    <cellStyle name="Percent 3 6 10 5 4 3" xfId="9814" xr:uid="{4CEF7246-CF11-4088-BEB3-7EBA8605BCF3}"/>
    <cellStyle name="Percent 3 6 10 5 5" xfId="9815" xr:uid="{5CC12977-A4DC-4184-BC4C-33B94F32E015}"/>
    <cellStyle name="Percent 3 6 10 5 6" xfId="9816" xr:uid="{8F9A2A76-6F1B-4AAD-B737-C0EF82189FE8}"/>
    <cellStyle name="Percent 3 6 10 6" xfId="9817" xr:uid="{1FAC8440-9598-4951-8471-33BEDED605B4}"/>
    <cellStyle name="Percent 3 6 10 6 2" xfId="9818" xr:uid="{B651D480-5576-4656-8DD6-658F74883BD4}"/>
    <cellStyle name="Percent 3 6 10 6 2 2" xfId="9819" xr:uid="{F6CA55DD-4E0F-4E56-BD86-6AAF4F973DE8}"/>
    <cellStyle name="Percent 3 6 10 6 2 3" xfId="9820" xr:uid="{741BFDD3-3811-4304-81C5-0F579E232DEB}"/>
    <cellStyle name="Percent 3 6 10 6 3" xfId="9821" xr:uid="{FAF26640-1281-480A-A401-2A48C4EB82F3}"/>
    <cellStyle name="Percent 3 6 10 6 3 2" xfId="9822" xr:uid="{696E3F93-E56F-4A3B-B7E4-1F36A91811DD}"/>
    <cellStyle name="Percent 3 6 10 6 3 3" xfId="9823" xr:uid="{17B32526-1BEA-4C26-8A6E-1B3B56889333}"/>
    <cellStyle name="Percent 3 6 10 6 4" xfId="9824" xr:uid="{50046743-74CC-49B2-A43D-095AF860278E}"/>
    <cellStyle name="Percent 3 6 10 6 5" xfId="9825" xr:uid="{9305B424-3631-4AA4-867A-44D92E0546AA}"/>
    <cellStyle name="Percent 3 6 10 7" xfId="9826" xr:uid="{9D467CF6-D1F4-4242-B69C-DEFA30F8E5E1}"/>
    <cellStyle name="Percent 3 6 10 7 2" xfId="9827" xr:uid="{768CB3E9-5E29-4A46-9BB1-F22C47A896D3}"/>
    <cellStyle name="Percent 3 6 10 7 3" xfId="9828" xr:uid="{53421B24-9BD0-4669-8D7D-50B2CC7246C1}"/>
    <cellStyle name="Percent 3 6 10 8" xfId="9829" xr:uid="{C510D92C-360B-4D8B-B71B-B06056A3F2EE}"/>
    <cellStyle name="Percent 3 6 10 8 2" xfId="9830" xr:uid="{5BB9A197-8990-488A-B9EC-851F2F6875F0}"/>
    <cellStyle name="Percent 3 6 10 8 3" xfId="9831" xr:uid="{A612E87B-8415-418A-95AC-F66F9B501A29}"/>
    <cellStyle name="Percent 3 6 10 9" xfId="9832" xr:uid="{DFC151B0-9214-4CF4-917F-24FCED4B1F12}"/>
    <cellStyle name="Percent 3 6 10 9 2" xfId="9833" xr:uid="{0CC0EFE3-B86C-4E90-977D-4DF6966837F3}"/>
    <cellStyle name="Percent 3 6 10 9 3" xfId="9834" xr:uid="{61B2E8E0-4361-4D0D-84C6-B9DFC441898F}"/>
    <cellStyle name="Percent 3 6 11" xfId="9835" xr:uid="{05441183-A93E-480E-92CD-195D4E4C1E2A}"/>
    <cellStyle name="Percent 3 6 11 10" xfId="9836" xr:uid="{A0539847-0F6F-4DBD-BAC2-A50C12467EF2}"/>
    <cellStyle name="Percent 3 6 11 11" xfId="9837" xr:uid="{B6343ECF-4282-4F00-A080-EAFAD083DF5F}"/>
    <cellStyle name="Percent 3 6 11 12" xfId="9838" xr:uid="{DE6BF1C4-4610-4FCA-B5A1-001713D1EE9B}"/>
    <cellStyle name="Percent 3 6 11 13" xfId="9839" xr:uid="{2FEB1A01-2B29-4C6A-9BF2-B3C031C24687}"/>
    <cellStyle name="Percent 3 6 11 14" xfId="9840" xr:uid="{790E12E5-C97B-4FF4-A936-93D3291B6B98}"/>
    <cellStyle name="Percent 3 6 11 15" xfId="9841" xr:uid="{8A194190-04DE-41F8-B74E-56A558515D5A}"/>
    <cellStyle name="Percent 3 6 11 2" xfId="9842" xr:uid="{31181C79-68FE-4D35-BCD4-1D6437CE543A}"/>
    <cellStyle name="Percent 3 6 11 2 2" xfId="9843" xr:uid="{B6D3BDC4-1468-4D90-B6F6-7BCF47C1F4EF}"/>
    <cellStyle name="Percent 3 6 11 2 2 2" xfId="9844" xr:uid="{61F58D96-ED6D-46BB-BBC0-401C78FB1A25}"/>
    <cellStyle name="Percent 3 6 11 2 2 3" xfId="9845" xr:uid="{4E1D7EEE-F083-49FD-9AC4-2A3BE4CB5856}"/>
    <cellStyle name="Percent 3 6 11 2 3" xfId="9846" xr:uid="{250F7CE8-57EA-4427-AE17-F4634B63C707}"/>
    <cellStyle name="Percent 3 6 11 2 3 2" xfId="9847" xr:uid="{24B40CAB-BE07-40C8-8C71-D4EC1478BAB7}"/>
    <cellStyle name="Percent 3 6 11 2 3 3" xfId="9848" xr:uid="{121CD7EF-DEC7-4EE3-9889-5F7176566808}"/>
    <cellStyle name="Percent 3 6 11 2 4" xfId="9849" xr:uid="{BA4BC905-8CD9-492D-9A3A-972041405BBE}"/>
    <cellStyle name="Percent 3 6 11 2 5" xfId="9850" xr:uid="{AD649E42-F191-4F84-A887-7EE91E0593A7}"/>
    <cellStyle name="Percent 3 6 11 2 6" xfId="9851" xr:uid="{434BC075-3319-4263-B8BA-91A95B32E319}"/>
    <cellStyle name="Percent 3 6 11 3" xfId="9852" xr:uid="{979B817A-1AC0-4CDF-A501-AD56E17551BA}"/>
    <cellStyle name="Percent 3 6 11 3 2" xfId="9853" xr:uid="{3FE80871-8006-492B-812F-62F1DE8F1A66}"/>
    <cellStyle name="Percent 3 6 11 3 2 2" xfId="9854" xr:uid="{08351DBC-6974-47F4-9E1F-4A14784FB382}"/>
    <cellStyle name="Percent 3 6 11 3 2 3" xfId="9855" xr:uid="{63769EBF-A1B2-4444-98A2-509B7ACA4D22}"/>
    <cellStyle name="Percent 3 6 11 3 3" xfId="9856" xr:uid="{5BDE079D-24A3-49C4-AACF-2B850D06F6BF}"/>
    <cellStyle name="Percent 3 6 11 3 3 2" xfId="9857" xr:uid="{06B222FE-0106-4604-9E2C-C60709B25A2E}"/>
    <cellStyle name="Percent 3 6 11 3 3 3" xfId="9858" xr:uid="{13B13BC7-4D58-4CEA-B6D1-9090515BE0EE}"/>
    <cellStyle name="Percent 3 6 11 3 4" xfId="9859" xr:uid="{A91D4AD0-B3CD-42A2-8803-BA6337504814}"/>
    <cellStyle name="Percent 3 6 11 3 5" xfId="9860" xr:uid="{C6C27501-28C0-4123-9A75-09FDDC73C201}"/>
    <cellStyle name="Percent 3 6 11 4" xfId="9861" xr:uid="{C80DD693-11DD-4A34-856F-7189A79DF862}"/>
    <cellStyle name="Percent 3 6 11 4 2" xfId="9862" xr:uid="{E4223054-5D34-4157-9B07-BB20B7140789}"/>
    <cellStyle name="Percent 3 6 11 4 2 2" xfId="9863" xr:uid="{C903E601-09C0-4679-8CD6-FC375FBD6425}"/>
    <cellStyle name="Percent 3 6 11 4 2 3" xfId="9864" xr:uid="{BEC2A7AC-84B4-4A14-88E9-A5F06A096B17}"/>
    <cellStyle name="Percent 3 6 11 4 3" xfId="9865" xr:uid="{57BFD2D4-7B63-470F-9A22-5FE78CF1BE39}"/>
    <cellStyle name="Percent 3 6 11 4 3 2" xfId="9866" xr:uid="{47FF5D84-B38F-49DE-AD76-1657B0D875BA}"/>
    <cellStyle name="Percent 3 6 11 4 3 3" xfId="9867" xr:uid="{AAE1B452-15A9-4471-BEF9-A7540BA02E51}"/>
    <cellStyle name="Percent 3 6 11 4 4" xfId="9868" xr:uid="{0732D845-D754-4581-9320-FF4B788EDC04}"/>
    <cellStyle name="Percent 3 6 11 4 5" xfId="9869" xr:uid="{A4D6922E-063A-4FFE-867A-E0811C100EA4}"/>
    <cellStyle name="Percent 3 6 11 5" xfId="9870" xr:uid="{E602A95D-525B-4805-9E52-8D4F7C5DDAEF}"/>
    <cellStyle name="Percent 3 6 11 5 2" xfId="9871" xr:uid="{48955180-0AF1-4B20-A8DA-C28F18A03D9B}"/>
    <cellStyle name="Percent 3 6 11 5 2 2" xfId="9872" xr:uid="{FD80CFA2-C3C3-4872-947E-30A08B72879C}"/>
    <cellStyle name="Percent 3 6 11 5 2 3" xfId="9873" xr:uid="{B848EF41-E7A9-41B5-889E-5CF1C82395BF}"/>
    <cellStyle name="Percent 3 6 11 5 3" xfId="9874" xr:uid="{517EBDC0-400D-4E14-A7DA-0699F58FED62}"/>
    <cellStyle name="Percent 3 6 11 5 3 2" xfId="9875" xr:uid="{EC5FF1E6-8241-4CFC-9188-681CBC5909D0}"/>
    <cellStyle name="Percent 3 6 11 5 3 3" xfId="9876" xr:uid="{F5129E74-FEB3-4D0D-B8B9-97DBFC44F282}"/>
    <cellStyle name="Percent 3 6 11 5 4" xfId="9877" xr:uid="{7520DACC-F400-475B-A437-43ADCD772625}"/>
    <cellStyle name="Percent 3 6 11 5 4 2" xfId="9878" xr:uid="{946D198F-446A-4901-9485-8FDDEC7DEA0B}"/>
    <cellStyle name="Percent 3 6 11 5 4 3" xfId="9879" xr:uid="{AF30B503-9744-40D6-B691-04C988FCF63E}"/>
    <cellStyle name="Percent 3 6 11 5 5" xfId="9880" xr:uid="{75AAD3ED-35CF-4329-8A4F-F1C9278D048D}"/>
    <cellStyle name="Percent 3 6 11 5 6" xfId="9881" xr:uid="{D2925F87-75B4-4EFB-810B-310A28551BCB}"/>
    <cellStyle name="Percent 3 6 11 6" xfId="9882" xr:uid="{C45B5FD7-FD85-4CB7-93B3-9285F184FF05}"/>
    <cellStyle name="Percent 3 6 11 6 2" xfId="9883" xr:uid="{4FBB0274-C21B-432E-9479-6432FB250533}"/>
    <cellStyle name="Percent 3 6 11 6 2 2" xfId="9884" xr:uid="{FBC769DC-5E04-4233-99F5-836E5C23658D}"/>
    <cellStyle name="Percent 3 6 11 6 2 3" xfId="9885" xr:uid="{7F1F3235-1201-4DCA-88BD-5C710CB35D45}"/>
    <cellStyle name="Percent 3 6 11 6 3" xfId="9886" xr:uid="{97BAB261-335F-4F94-80F6-22F63229C2EE}"/>
    <cellStyle name="Percent 3 6 11 6 3 2" xfId="9887" xr:uid="{A1B4CA28-E2AD-4BBE-BB2B-C961C2B975B4}"/>
    <cellStyle name="Percent 3 6 11 6 3 3" xfId="9888" xr:uid="{67AE442B-225C-4F3E-9AD5-85BAB0612917}"/>
    <cellStyle name="Percent 3 6 11 6 4" xfId="9889" xr:uid="{7B83D8DA-4338-48B9-8E78-5247CB607C3E}"/>
    <cellStyle name="Percent 3 6 11 6 5" xfId="9890" xr:uid="{C0F8BCC0-9D2D-4564-B4FE-C1EF506DBBBD}"/>
    <cellStyle name="Percent 3 6 11 7" xfId="9891" xr:uid="{42DD5D57-FFEE-4582-8D7B-3A06D2DD0885}"/>
    <cellStyle name="Percent 3 6 11 7 2" xfId="9892" xr:uid="{E28A1EB9-1396-4249-868D-D7C9719A1AEE}"/>
    <cellStyle name="Percent 3 6 11 7 3" xfId="9893" xr:uid="{D965D483-516C-4A6F-B05D-29150042793A}"/>
    <cellStyle name="Percent 3 6 11 8" xfId="9894" xr:uid="{B0490C02-E9A3-4592-A92D-98F6D185C9A3}"/>
    <cellStyle name="Percent 3 6 11 8 2" xfId="9895" xr:uid="{0ED29569-1C5E-463E-AECF-DA6B3CBE7EFA}"/>
    <cellStyle name="Percent 3 6 11 8 3" xfId="9896" xr:uid="{0DF38001-BF46-4646-8B20-90304C686AF7}"/>
    <cellStyle name="Percent 3 6 11 9" xfId="9897" xr:uid="{E50BFFFA-28E2-44BC-A34E-A623B3C4A3CF}"/>
    <cellStyle name="Percent 3 6 11 9 2" xfId="9898" xr:uid="{50C9055F-48D0-4117-87E0-801362926113}"/>
    <cellStyle name="Percent 3 6 11 9 3" xfId="9899" xr:uid="{E7289894-5580-421E-842F-A12C8EBD9256}"/>
    <cellStyle name="Percent 3 6 12" xfId="9900" xr:uid="{055E9C83-58EB-4D8F-98FD-DF197077CEEB}"/>
    <cellStyle name="Percent 3 6 12 10" xfId="9901" xr:uid="{9332ECA7-3F20-413F-9D00-051EF5D0339F}"/>
    <cellStyle name="Percent 3 6 12 11" xfId="9902" xr:uid="{BC8CD22B-B349-4DBF-AE58-34FDCA39E874}"/>
    <cellStyle name="Percent 3 6 12 12" xfId="9903" xr:uid="{D2B2255F-0F14-4950-AE20-3D3650BA4838}"/>
    <cellStyle name="Percent 3 6 12 13" xfId="9904" xr:uid="{91EC7876-DF4F-4CE6-8C7B-2D941EF034AE}"/>
    <cellStyle name="Percent 3 6 12 14" xfId="9905" xr:uid="{C73A0F40-F9C7-47E6-BA1C-63AEF26CF2AB}"/>
    <cellStyle name="Percent 3 6 12 15" xfId="9906" xr:uid="{0B289C2A-44BD-4FE4-9AEC-4CFD8CD973B9}"/>
    <cellStyle name="Percent 3 6 12 2" xfId="9907" xr:uid="{1CBE671E-9C0F-4666-9685-01FBD29BDCF8}"/>
    <cellStyle name="Percent 3 6 12 2 2" xfId="9908" xr:uid="{218366C0-1B3D-451F-977A-7DE4B8FF438F}"/>
    <cellStyle name="Percent 3 6 12 2 2 2" xfId="9909" xr:uid="{F97FF031-9EA5-4C5F-8B4F-D5EC6DB1EBD2}"/>
    <cellStyle name="Percent 3 6 12 2 2 3" xfId="9910" xr:uid="{93D5BC3C-36B3-45E7-B7B2-2EFE4B3DBDE7}"/>
    <cellStyle name="Percent 3 6 12 2 3" xfId="9911" xr:uid="{779CFC2B-428F-416A-8924-3B9EC35EA20A}"/>
    <cellStyle name="Percent 3 6 12 2 3 2" xfId="9912" xr:uid="{BDF77E21-F18F-4859-8043-52A5043E3723}"/>
    <cellStyle name="Percent 3 6 12 2 3 3" xfId="9913" xr:uid="{F7113F6D-07CF-4186-936A-7AC40E3F1482}"/>
    <cellStyle name="Percent 3 6 12 2 4" xfId="9914" xr:uid="{1FB25A7E-5277-45B8-80CB-0FA0999620DA}"/>
    <cellStyle name="Percent 3 6 12 2 5" xfId="9915" xr:uid="{D48A840A-4B15-485C-945D-EFF2AAD9FECB}"/>
    <cellStyle name="Percent 3 6 12 2 6" xfId="9916" xr:uid="{9187912A-D417-452D-9431-6C6DAD9A871A}"/>
    <cellStyle name="Percent 3 6 12 3" xfId="9917" xr:uid="{A40960B4-62B0-4AA3-805B-E1EB42599EFD}"/>
    <cellStyle name="Percent 3 6 12 3 2" xfId="9918" xr:uid="{53A13747-D8B6-456B-8650-BE67F601C537}"/>
    <cellStyle name="Percent 3 6 12 3 2 2" xfId="9919" xr:uid="{FA6A743D-BDDA-4568-A903-5026D1EAFE03}"/>
    <cellStyle name="Percent 3 6 12 3 2 3" xfId="9920" xr:uid="{5221606F-D2CB-4291-A47D-85F027400E0F}"/>
    <cellStyle name="Percent 3 6 12 3 3" xfId="9921" xr:uid="{30DE6BF7-62DA-40D1-AB2B-E9B8CC6BCF7D}"/>
    <cellStyle name="Percent 3 6 12 3 3 2" xfId="9922" xr:uid="{0DA2C0B9-030F-42BB-89C8-EB29D0602813}"/>
    <cellStyle name="Percent 3 6 12 3 3 3" xfId="9923" xr:uid="{1AD2C27B-393A-41FE-8698-98250382168B}"/>
    <cellStyle name="Percent 3 6 12 3 4" xfId="9924" xr:uid="{53C42D11-5086-4691-BF6C-31547A5F444C}"/>
    <cellStyle name="Percent 3 6 12 3 5" xfId="9925" xr:uid="{DC9D9E5B-86B3-46F4-BA1C-954A6437D7A1}"/>
    <cellStyle name="Percent 3 6 12 4" xfId="9926" xr:uid="{1A137778-CAEC-4784-B6E5-0765FE3A1E94}"/>
    <cellStyle name="Percent 3 6 12 4 2" xfId="9927" xr:uid="{81412CC9-46C2-4D7D-A3CE-0AE4309A86B6}"/>
    <cellStyle name="Percent 3 6 12 4 2 2" xfId="9928" xr:uid="{AC99328B-8DA3-4DB8-B9A5-7D2499052EB1}"/>
    <cellStyle name="Percent 3 6 12 4 2 3" xfId="9929" xr:uid="{7FEA89F1-700E-4600-8554-3A876567AEE9}"/>
    <cellStyle name="Percent 3 6 12 4 3" xfId="9930" xr:uid="{8E8AC453-2C03-427A-A35C-E7ABCEF20341}"/>
    <cellStyle name="Percent 3 6 12 4 3 2" xfId="9931" xr:uid="{4B714693-44EA-43DD-906F-984C23B6E319}"/>
    <cellStyle name="Percent 3 6 12 4 3 3" xfId="9932" xr:uid="{5F68F3DF-17E2-40A2-A44B-56C9B7807590}"/>
    <cellStyle name="Percent 3 6 12 4 4" xfId="9933" xr:uid="{62D61F78-3318-4CA8-B804-A84C86023965}"/>
    <cellStyle name="Percent 3 6 12 4 5" xfId="9934" xr:uid="{18F2E471-A6E9-4C6A-BE7A-14F768F25895}"/>
    <cellStyle name="Percent 3 6 12 5" xfId="9935" xr:uid="{1928195F-1FBE-4D9F-8A78-8706DF56DA6D}"/>
    <cellStyle name="Percent 3 6 12 5 2" xfId="9936" xr:uid="{D65124E3-164E-4079-A098-4951CFDBAA86}"/>
    <cellStyle name="Percent 3 6 12 5 2 2" xfId="9937" xr:uid="{20EC254F-8756-4AA3-AB6B-A1F15DF91DC2}"/>
    <cellStyle name="Percent 3 6 12 5 2 3" xfId="9938" xr:uid="{D59ACFA3-3250-486B-A478-EFF7E9EDD415}"/>
    <cellStyle name="Percent 3 6 12 5 3" xfId="9939" xr:uid="{4B78B3F1-9218-40F5-9FC4-7F1DFED9756B}"/>
    <cellStyle name="Percent 3 6 12 5 3 2" xfId="9940" xr:uid="{347956C9-3C01-47DB-A267-C11A9B685D81}"/>
    <cellStyle name="Percent 3 6 12 5 3 3" xfId="9941" xr:uid="{6472D459-FA19-4DE5-B696-54F0098074FA}"/>
    <cellStyle name="Percent 3 6 12 5 4" xfId="9942" xr:uid="{F07A61DA-EA7C-411A-8FE0-6E57C1253560}"/>
    <cellStyle name="Percent 3 6 12 5 4 2" xfId="9943" xr:uid="{CB146F85-DFC1-470B-A812-965BC2F13DE0}"/>
    <cellStyle name="Percent 3 6 12 5 4 3" xfId="9944" xr:uid="{CA9F0A5E-EE93-4719-9E53-10395430B49F}"/>
    <cellStyle name="Percent 3 6 12 5 5" xfId="9945" xr:uid="{04B55DB0-A57C-408F-89F0-BCA67CB54CB3}"/>
    <cellStyle name="Percent 3 6 12 5 6" xfId="9946" xr:uid="{30D22DF0-EB38-41F0-B489-7A1BBB70077B}"/>
    <cellStyle name="Percent 3 6 12 6" xfId="9947" xr:uid="{05E2EE6B-8E9A-48A8-A6D1-275BD4D8E352}"/>
    <cellStyle name="Percent 3 6 12 6 2" xfId="9948" xr:uid="{26B72F80-99F7-4152-9923-981A8B955ABB}"/>
    <cellStyle name="Percent 3 6 12 6 2 2" xfId="9949" xr:uid="{552F3F14-4091-4F99-8485-31F24F907F17}"/>
    <cellStyle name="Percent 3 6 12 6 2 3" xfId="9950" xr:uid="{58479997-3FAD-4F1D-A90D-D26540178039}"/>
    <cellStyle name="Percent 3 6 12 6 3" xfId="9951" xr:uid="{99074600-D2EE-4FB2-97A4-CA47CAFC7660}"/>
    <cellStyle name="Percent 3 6 12 6 3 2" xfId="9952" xr:uid="{686F2AA6-684E-4B67-9607-325F9EF28EE0}"/>
    <cellStyle name="Percent 3 6 12 6 3 3" xfId="9953" xr:uid="{EFD03604-5E47-436B-8510-290834965219}"/>
    <cellStyle name="Percent 3 6 12 6 4" xfId="9954" xr:uid="{603AF1F7-F79E-4774-A215-1950D5C79926}"/>
    <cellStyle name="Percent 3 6 12 6 5" xfId="9955" xr:uid="{B1B128D6-018F-4B72-8EFF-780BA9B34D2C}"/>
    <cellStyle name="Percent 3 6 12 7" xfId="9956" xr:uid="{98D1211A-85A9-4EA9-9F2D-A2FC98FB5CF1}"/>
    <cellStyle name="Percent 3 6 12 7 2" xfId="9957" xr:uid="{52834317-AA3E-41FC-BD38-2725BFE830FF}"/>
    <cellStyle name="Percent 3 6 12 7 3" xfId="9958" xr:uid="{DBFC45AB-1B05-481B-B8D8-9294F2ADEE77}"/>
    <cellStyle name="Percent 3 6 12 8" xfId="9959" xr:uid="{87D1AAFB-24DD-4B3C-BAAF-CF1A8C585EC6}"/>
    <cellStyle name="Percent 3 6 12 8 2" xfId="9960" xr:uid="{AE0C9B89-F079-452D-AEAA-F50B89323E82}"/>
    <cellStyle name="Percent 3 6 12 8 3" xfId="9961" xr:uid="{78A77AF1-9F0C-4844-81A2-1CE1D3C00008}"/>
    <cellStyle name="Percent 3 6 12 9" xfId="9962" xr:uid="{C2E2DFC5-11EF-41AC-B0FB-F7F70FE4B3E5}"/>
    <cellStyle name="Percent 3 6 12 9 2" xfId="9963" xr:uid="{B8A25366-1523-4491-8240-E93477949747}"/>
    <cellStyle name="Percent 3 6 12 9 3" xfId="9964" xr:uid="{AC535973-3E76-49B5-A91B-29FEBAB298A7}"/>
    <cellStyle name="Percent 3 6 13" xfId="9965" xr:uid="{BF98A4B2-EC24-4E26-8E4F-BB618573C947}"/>
    <cellStyle name="Percent 3 6 13 10" xfId="9966" xr:uid="{2B46F5BF-2DF9-4FD8-B39A-548424CA8C39}"/>
    <cellStyle name="Percent 3 6 13 11" xfId="9967" xr:uid="{5B7487F1-EDA6-472B-ABB8-F660B65ABCE1}"/>
    <cellStyle name="Percent 3 6 13 12" xfId="9968" xr:uid="{EF3FBB7F-DA73-451B-9669-15D50982C032}"/>
    <cellStyle name="Percent 3 6 13 13" xfId="9969" xr:uid="{91F1D126-AD23-4662-9568-255A5376BD9E}"/>
    <cellStyle name="Percent 3 6 13 14" xfId="9970" xr:uid="{90164A42-75F3-4BA6-8C1D-76A9044B4420}"/>
    <cellStyle name="Percent 3 6 13 15" xfId="9971" xr:uid="{6D0A494B-F199-4553-97D7-A5805E2F2F87}"/>
    <cellStyle name="Percent 3 6 13 2" xfId="9972" xr:uid="{C158B505-316E-43D4-A2ED-91A1B53BC888}"/>
    <cellStyle name="Percent 3 6 13 2 2" xfId="9973" xr:uid="{4ADC5811-B0D9-421D-9694-F9B600D7C9D7}"/>
    <cellStyle name="Percent 3 6 13 2 2 2" xfId="9974" xr:uid="{0812FAA9-5AAF-4772-BD4C-DA21486A1D83}"/>
    <cellStyle name="Percent 3 6 13 2 2 3" xfId="9975" xr:uid="{508D3945-F839-452E-870C-BC4435762C2D}"/>
    <cellStyle name="Percent 3 6 13 2 3" xfId="9976" xr:uid="{B7B58251-CACF-49EC-8DA7-941967585D38}"/>
    <cellStyle name="Percent 3 6 13 2 3 2" xfId="9977" xr:uid="{FA6DEF94-AE76-4B7B-8626-D890D2CC8D86}"/>
    <cellStyle name="Percent 3 6 13 2 3 3" xfId="9978" xr:uid="{EAF5E212-34E0-4719-ABBB-F7B1F4092110}"/>
    <cellStyle name="Percent 3 6 13 2 4" xfId="9979" xr:uid="{A9AEAF08-9029-4F5B-B871-2B404037FE0F}"/>
    <cellStyle name="Percent 3 6 13 2 5" xfId="9980" xr:uid="{75DE8F78-0F8E-4D85-8946-928555FF8526}"/>
    <cellStyle name="Percent 3 6 13 2 6" xfId="9981" xr:uid="{BE589705-FB20-4C84-B121-2C1FD61E9B33}"/>
    <cellStyle name="Percent 3 6 13 3" xfId="9982" xr:uid="{74C5D790-8833-4396-9B7C-B956E1A63B7D}"/>
    <cellStyle name="Percent 3 6 13 3 2" xfId="9983" xr:uid="{833A92B3-A2B5-442E-8958-92FF1886C7C6}"/>
    <cellStyle name="Percent 3 6 13 3 2 2" xfId="9984" xr:uid="{DF11A8E4-31C0-4FEE-A39A-649A92F41191}"/>
    <cellStyle name="Percent 3 6 13 3 2 3" xfId="9985" xr:uid="{28A6FBC1-9442-4782-AF04-5BA43944D032}"/>
    <cellStyle name="Percent 3 6 13 3 3" xfId="9986" xr:uid="{8E172C9C-DA0F-4EFE-AA38-98A5789707B3}"/>
    <cellStyle name="Percent 3 6 13 3 3 2" xfId="9987" xr:uid="{C4BC2329-F0CE-4B04-9ECE-D3652D6ACC53}"/>
    <cellStyle name="Percent 3 6 13 3 3 3" xfId="9988" xr:uid="{15C30594-436C-4AD3-A25E-45DFCD98B028}"/>
    <cellStyle name="Percent 3 6 13 3 4" xfId="9989" xr:uid="{80D0AF81-8CC1-403D-AB95-523246945B1F}"/>
    <cellStyle name="Percent 3 6 13 3 5" xfId="9990" xr:uid="{A12FD4F8-20E4-47DD-9B7A-838FBA6345A5}"/>
    <cellStyle name="Percent 3 6 13 4" xfId="9991" xr:uid="{B1E7B40B-FC0F-4643-9427-0499DED852FB}"/>
    <cellStyle name="Percent 3 6 13 4 2" xfId="9992" xr:uid="{2CE93D5C-4594-4295-A731-DB4571D4B254}"/>
    <cellStyle name="Percent 3 6 13 4 2 2" xfId="9993" xr:uid="{634155C8-5311-422F-995E-208BC7607CA6}"/>
    <cellStyle name="Percent 3 6 13 4 2 3" xfId="9994" xr:uid="{72FABA15-DDAE-4E72-A068-03A6C881789C}"/>
    <cellStyle name="Percent 3 6 13 4 3" xfId="9995" xr:uid="{EB4E79B3-017C-4869-96CD-B3BB25011187}"/>
    <cellStyle name="Percent 3 6 13 4 3 2" xfId="9996" xr:uid="{A58631DB-A83F-401C-8148-D60800B60A63}"/>
    <cellStyle name="Percent 3 6 13 4 3 3" xfId="9997" xr:uid="{F1A6FFCD-29E1-43B8-84B8-E1DA279A8471}"/>
    <cellStyle name="Percent 3 6 13 4 4" xfId="9998" xr:uid="{107797C4-59BA-4CF9-B778-907FFEA37B40}"/>
    <cellStyle name="Percent 3 6 13 4 5" xfId="9999" xr:uid="{2C2C5F54-7FA3-4A52-8531-D18303501301}"/>
    <cellStyle name="Percent 3 6 13 5" xfId="10000" xr:uid="{1AA6C9C2-9178-441D-8E41-7B04CD94DF24}"/>
    <cellStyle name="Percent 3 6 13 5 2" xfId="10001" xr:uid="{A7D78D00-D4DD-481B-995D-FE6632C85062}"/>
    <cellStyle name="Percent 3 6 13 5 2 2" xfId="10002" xr:uid="{ADEB1703-89D1-41F7-912F-302BEC41692C}"/>
    <cellStyle name="Percent 3 6 13 5 2 3" xfId="10003" xr:uid="{0FCC8A65-62D0-42FB-B953-F3009DC2BA94}"/>
    <cellStyle name="Percent 3 6 13 5 3" xfId="10004" xr:uid="{78B15342-A13B-4EF8-A45A-5DFC2C5B374F}"/>
    <cellStyle name="Percent 3 6 13 5 3 2" xfId="10005" xr:uid="{BEB04215-E0CB-4ED3-8425-9FDECAA93FF8}"/>
    <cellStyle name="Percent 3 6 13 5 3 3" xfId="10006" xr:uid="{10ABD70A-DE4A-4529-9F7F-0F8E7DC3EA94}"/>
    <cellStyle name="Percent 3 6 13 5 4" xfId="10007" xr:uid="{9E37A832-546F-406D-999C-267323B01E08}"/>
    <cellStyle name="Percent 3 6 13 5 4 2" xfId="10008" xr:uid="{01D6A434-4DAF-4652-BEDD-284285836554}"/>
    <cellStyle name="Percent 3 6 13 5 4 3" xfId="10009" xr:uid="{02C6A482-FD69-43A0-9424-AC8AE3274E59}"/>
    <cellStyle name="Percent 3 6 13 5 5" xfId="10010" xr:uid="{B9612BB2-1D71-422A-A3EC-3402DB16794D}"/>
    <cellStyle name="Percent 3 6 13 5 6" xfId="10011" xr:uid="{888B23C9-BEBA-442C-9A69-90A806F1D4FE}"/>
    <cellStyle name="Percent 3 6 13 6" xfId="10012" xr:uid="{55DC7609-EA54-476F-9611-5C7958B782E1}"/>
    <cellStyle name="Percent 3 6 13 6 2" xfId="10013" xr:uid="{E8DE4797-7EA9-405D-9416-CF522A06009A}"/>
    <cellStyle name="Percent 3 6 13 6 2 2" xfId="10014" xr:uid="{3689ABFA-25E2-488F-8EAB-7D4C420EA7C9}"/>
    <cellStyle name="Percent 3 6 13 6 2 3" xfId="10015" xr:uid="{E965A4E0-48C0-4423-8204-7D6D5D14B232}"/>
    <cellStyle name="Percent 3 6 13 6 3" xfId="10016" xr:uid="{BA11EE7E-B074-4182-838F-C416A17E8526}"/>
    <cellStyle name="Percent 3 6 13 6 3 2" xfId="10017" xr:uid="{9B51EE81-C647-4270-9B57-4384F73F275E}"/>
    <cellStyle name="Percent 3 6 13 6 3 3" xfId="10018" xr:uid="{6FD29164-CA87-4400-8757-ADACE9E25B2D}"/>
    <cellStyle name="Percent 3 6 13 6 4" xfId="10019" xr:uid="{B2F86BE2-82CA-4D83-A0A0-04CA648DC248}"/>
    <cellStyle name="Percent 3 6 13 6 5" xfId="10020" xr:uid="{51716903-7039-4068-8E4F-023B365331AD}"/>
    <cellStyle name="Percent 3 6 13 7" xfId="10021" xr:uid="{970A2B82-CD9F-453C-93D2-4AEEA25B06A1}"/>
    <cellStyle name="Percent 3 6 13 7 2" xfId="10022" xr:uid="{6853739D-7777-4C28-924F-FBACD3205536}"/>
    <cellStyle name="Percent 3 6 13 7 3" xfId="10023" xr:uid="{A74EFFEA-3A55-4CBE-BB48-234C2A4D3AA8}"/>
    <cellStyle name="Percent 3 6 13 8" xfId="10024" xr:uid="{97D9DA5F-2424-4EA6-AFFC-2A7AF18E594E}"/>
    <cellStyle name="Percent 3 6 13 8 2" xfId="10025" xr:uid="{4768CD8A-BE6A-4148-A210-6ED07BEDA078}"/>
    <cellStyle name="Percent 3 6 13 8 3" xfId="10026" xr:uid="{09B42281-BFAF-4734-85CD-6A0D69BF597B}"/>
    <cellStyle name="Percent 3 6 13 9" xfId="10027" xr:uid="{405A8800-A609-4268-ABD5-62C03F5569C3}"/>
    <cellStyle name="Percent 3 6 13 9 2" xfId="10028" xr:uid="{0F761C54-7C96-4C46-BEB1-E76DED65A5B1}"/>
    <cellStyle name="Percent 3 6 13 9 3" xfId="10029" xr:uid="{AFC89E0F-3069-4825-870C-033A925D628C}"/>
    <cellStyle name="Percent 3 6 14" xfId="10030" xr:uid="{3C9EC7AE-58BB-46EE-92AE-EE1A6EA660B9}"/>
    <cellStyle name="Percent 3 6 14 10" xfId="10031" xr:uid="{2F85D7E3-C95D-4555-85F7-48A389CBB0D1}"/>
    <cellStyle name="Percent 3 6 14 11" xfId="10032" xr:uid="{12A029CA-C6F1-44B7-B7DC-156D5DD1ABFB}"/>
    <cellStyle name="Percent 3 6 14 12" xfId="10033" xr:uid="{53CF0B2E-E83A-47F5-926D-8C77DECEC82D}"/>
    <cellStyle name="Percent 3 6 14 13" xfId="10034" xr:uid="{8BE46E63-9297-47D7-BB15-96E98EBCB5B0}"/>
    <cellStyle name="Percent 3 6 14 14" xfId="10035" xr:uid="{6C4D407B-0770-4F91-BEEB-3BE7EDD9654A}"/>
    <cellStyle name="Percent 3 6 14 15" xfId="10036" xr:uid="{ADE2C019-6D78-4515-A48B-A4FD91B8AD27}"/>
    <cellStyle name="Percent 3 6 14 2" xfId="10037" xr:uid="{6E9F6A64-7EAB-4807-A110-6235474C743A}"/>
    <cellStyle name="Percent 3 6 14 2 2" xfId="10038" xr:uid="{21775045-7D24-4FAC-8C45-42028094CD2D}"/>
    <cellStyle name="Percent 3 6 14 2 2 2" xfId="10039" xr:uid="{8F82EEC9-66CA-4D24-85A4-4E6CF23B3FB1}"/>
    <cellStyle name="Percent 3 6 14 2 2 3" xfId="10040" xr:uid="{B7E1AB90-668E-4CE7-91DE-B16D79BF4E01}"/>
    <cellStyle name="Percent 3 6 14 2 3" xfId="10041" xr:uid="{074D134D-4AA5-49D6-ADC7-5954110D309A}"/>
    <cellStyle name="Percent 3 6 14 2 3 2" xfId="10042" xr:uid="{B3156639-C734-427A-8703-6E0953262F3B}"/>
    <cellStyle name="Percent 3 6 14 2 3 3" xfId="10043" xr:uid="{CCCD5A8F-52CC-43D4-9AC2-3D2E04B7FD63}"/>
    <cellStyle name="Percent 3 6 14 2 4" xfId="10044" xr:uid="{8C4AC3DE-A2A5-4023-BA24-4D2667B37E32}"/>
    <cellStyle name="Percent 3 6 14 2 5" xfId="10045" xr:uid="{794B7E0A-B3A2-42AA-980E-DB4266067E68}"/>
    <cellStyle name="Percent 3 6 14 2 6" xfId="10046" xr:uid="{7373BE56-C0BE-4CEB-BFB8-F4701B037F95}"/>
    <cellStyle name="Percent 3 6 14 3" xfId="10047" xr:uid="{950A96A5-DA42-4D85-8509-320DBF476FDE}"/>
    <cellStyle name="Percent 3 6 14 3 2" xfId="10048" xr:uid="{0628955F-08ED-41CD-B107-F3BC5EA88EB5}"/>
    <cellStyle name="Percent 3 6 14 3 2 2" xfId="10049" xr:uid="{766A5ACA-73E4-4DD5-A7C4-3A8F98798162}"/>
    <cellStyle name="Percent 3 6 14 3 2 3" xfId="10050" xr:uid="{5D0DB182-5B65-4509-A5C0-35A354D91611}"/>
    <cellStyle name="Percent 3 6 14 3 3" xfId="10051" xr:uid="{ECD8AC35-2D7B-4212-9D86-AC2AA1B07004}"/>
    <cellStyle name="Percent 3 6 14 3 3 2" xfId="10052" xr:uid="{F85AD9CF-164C-4BA6-BA81-BA808DCCE45D}"/>
    <cellStyle name="Percent 3 6 14 3 3 3" xfId="10053" xr:uid="{CF4CD5D2-90C5-416F-A1E9-5DFBBB267D35}"/>
    <cellStyle name="Percent 3 6 14 3 4" xfId="10054" xr:uid="{B1B3B5B3-100A-4E79-A305-C88498515446}"/>
    <cellStyle name="Percent 3 6 14 3 5" xfId="10055" xr:uid="{6577E21F-4E1A-4F60-A769-DDE1D73524C0}"/>
    <cellStyle name="Percent 3 6 14 4" xfId="10056" xr:uid="{75A4A83A-3059-4DF9-8FF4-C9C2BCC6141F}"/>
    <cellStyle name="Percent 3 6 14 4 2" xfId="10057" xr:uid="{3DBCBA0A-065C-4072-BE8A-20DD73E4A41D}"/>
    <cellStyle name="Percent 3 6 14 4 2 2" xfId="10058" xr:uid="{4625B859-3745-4349-B622-7DAFFEAE6165}"/>
    <cellStyle name="Percent 3 6 14 4 2 3" xfId="10059" xr:uid="{F6554F09-235C-47D0-8C8E-1DE7C591F030}"/>
    <cellStyle name="Percent 3 6 14 4 3" xfId="10060" xr:uid="{0155B2D8-255F-4284-8E3D-12ADDA592F3F}"/>
    <cellStyle name="Percent 3 6 14 4 3 2" xfId="10061" xr:uid="{3A277F9B-8125-4408-9CE7-A07D2E426055}"/>
    <cellStyle name="Percent 3 6 14 4 3 3" xfId="10062" xr:uid="{64A88F62-CE3E-4866-A831-08EAFC6761C1}"/>
    <cellStyle name="Percent 3 6 14 4 4" xfId="10063" xr:uid="{646D7F61-EB5F-44CD-A2AE-7FCDAC664EEB}"/>
    <cellStyle name="Percent 3 6 14 4 5" xfId="10064" xr:uid="{0FD0BC6F-7751-470E-ABA1-AD0B59BDB1D2}"/>
    <cellStyle name="Percent 3 6 14 5" xfId="10065" xr:uid="{F8019FE9-C2EB-4643-BA21-038DD3AB8C51}"/>
    <cellStyle name="Percent 3 6 14 5 2" xfId="10066" xr:uid="{3436A007-50A9-4E56-876E-061F762B0106}"/>
    <cellStyle name="Percent 3 6 14 5 2 2" xfId="10067" xr:uid="{6D5162F5-7CCA-45EB-BABF-2D5F60856895}"/>
    <cellStyle name="Percent 3 6 14 5 2 3" xfId="10068" xr:uid="{CB9C9086-0FC5-454E-9BCC-B968709EB847}"/>
    <cellStyle name="Percent 3 6 14 5 3" xfId="10069" xr:uid="{11F43027-EA34-4413-9208-305751693030}"/>
    <cellStyle name="Percent 3 6 14 5 3 2" xfId="10070" xr:uid="{39E117B2-356B-4C62-B5FA-D5B76F95F2C8}"/>
    <cellStyle name="Percent 3 6 14 5 3 3" xfId="10071" xr:uid="{376CC3E8-F82A-4A0C-9A15-C28E35CB8A1B}"/>
    <cellStyle name="Percent 3 6 14 5 4" xfId="10072" xr:uid="{FD293A91-4087-4A36-A573-F4EC7F93B3F5}"/>
    <cellStyle name="Percent 3 6 14 5 4 2" xfId="10073" xr:uid="{85F2597C-5D27-408D-91A2-CB3A68978C8F}"/>
    <cellStyle name="Percent 3 6 14 5 4 3" xfId="10074" xr:uid="{D2F94F7C-0D39-4B6C-AB7A-2B73E2708C0A}"/>
    <cellStyle name="Percent 3 6 14 5 5" xfId="10075" xr:uid="{821301F3-82F4-49F7-830D-0E0C277E09C4}"/>
    <cellStyle name="Percent 3 6 14 5 6" xfId="10076" xr:uid="{6ED98BF8-F4A3-413F-B5D6-8B31582FEBA9}"/>
    <cellStyle name="Percent 3 6 14 6" xfId="10077" xr:uid="{BCE0B9DC-1A98-432F-A0F2-789A104AB650}"/>
    <cellStyle name="Percent 3 6 14 6 2" xfId="10078" xr:uid="{BD485347-9782-4489-948E-48DD0E37DB23}"/>
    <cellStyle name="Percent 3 6 14 6 2 2" xfId="10079" xr:uid="{3EEDC732-D876-40D7-9E5F-50FFD71FDF3A}"/>
    <cellStyle name="Percent 3 6 14 6 2 3" xfId="10080" xr:uid="{EA1CFA8B-56DF-4C71-A60F-226EB22CE2F8}"/>
    <cellStyle name="Percent 3 6 14 6 3" xfId="10081" xr:uid="{B7CA6840-785C-4377-BF06-DD110FF11035}"/>
    <cellStyle name="Percent 3 6 14 6 3 2" xfId="10082" xr:uid="{6A1C6B53-271D-4F54-8F35-F7302E12B8AB}"/>
    <cellStyle name="Percent 3 6 14 6 3 3" xfId="10083" xr:uid="{4E474E26-A903-4FA3-9D73-8160A63D6B33}"/>
    <cellStyle name="Percent 3 6 14 6 4" xfId="10084" xr:uid="{E2CBB04B-8ABD-47EB-948B-A7128A3D991B}"/>
    <cellStyle name="Percent 3 6 14 6 5" xfId="10085" xr:uid="{65420AE4-7E38-42E4-957E-56304D6E4A58}"/>
    <cellStyle name="Percent 3 6 14 7" xfId="10086" xr:uid="{E50AC4FB-B0F6-45B7-8FBE-C0A2E8273FB0}"/>
    <cellStyle name="Percent 3 6 14 7 2" xfId="10087" xr:uid="{FA354ABA-8266-4B7B-84E2-55895A306A5D}"/>
    <cellStyle name="Percent 3 6 14 7 3" xfId="10088" xr:uid="{146947C3-372A-4018-A42A-8F7B96CF1400}"/>
    <cellStyle name="Percent 3 6 14 8" xfId="10089" xr:uid="{B802765E-949D-4E59-AE8D-20F19E6A3945}"/>
    <cellStyle name="Percent 3 6 14 8 2" xfId="10090" xr:uid="{D0724496-A15F-42DA-9E99-A4A960AB04AB}"/>
    <cellStyle name="Percent 3 6 14 8 3" xfId="10091" xr:uid="{CCAF1B03-BEC2-476B-888F-786494BFFF84}"/>
    <cellStyle name="Percent 3 6 14 9" xfId="10092" xr:uid="{563E6FC9-E5D3-4976-84A2-42C1754B13C1}"/>
    <cellStyle name="Percent 3 6 14 9 2" xfId="10093" xr:uid="{7903F1E6-C5B7-4F31-AAAA-E31623783E65}"/>
    <cellStyle name="Percent 3 6 14 9 3" xfId="10094" xr:uid="{124CE854-2AD9-4052-B79C-3DA5EFE6ECE2}"/>
    <cellStyle name="Percent 3 6 15" xfId="10095" xr:uid="{A457D3B6-EBDE-49FC-8169-AA8070124671}"/>
    <cellStyle name="Percent 3 6 15 10" xfId="10096" xr:uid="{A9D21B8A-4375-46BC-8791-5A42DD34873B}"/>
    <cellStyle name="Percent 3 6 15 11" xfId="10097" xr:uid="{B28E255E-CF2E-4BD2-B179-4C7035B5FFFF}"/>
    <cellStyle name="Percent 3 6 15 12" xfId="10098" xr:uid="{52ACA99D-8F31-4A00-9FDA-78C0F2BC1554}"/>
    <cellStyle name="Percent 3 6 15 13" xfId="10099" xr:uid="{29F80E25-5BBC-4A7A-96B6-4A507F5D79A6}"/>
    <cellStyle name="Percent 3 6 15 14" xfId="10100" xr:uid="{B70F0F6F-C5C8-40A2-994C-9B3204977868}"/>
    <cellStyle name="Percent 3 6 15 15" xfId="10101" xr:uid="{77816503-79C8-46F0-8903-AC1F6414E72C}"/>
    <cellStyle name="Percent 3 6 15 2" xfId="10102" xr:uid="{19974DF8-E0B2-4B4B-B282-D927C15037D9}"/>
    <cellStyle name="Percent 3 6 15 2 2" xfId="10103" xr:uid="{EBA2A274-32A7-4218-AD92-F99482E8CD43}"/>
    <cellStyle name="Percent 3 6 15 2 2 2" xfId="10104" xr:uid="{A8C72EFD-8C93-4D30-942A-2BEDE7AE9666}"/>
    <cellStyle name="Percent 3 6 15 2 2 3" xfId="10105" xr:uid="{F986F07A-7358-4888-B72B-8AE78F1D7C05}"/>
    <cellStyle name="Percent 3 6 15 2 3" xfId="10106" xr:uid="{C2384C78-B626-494E-BD59-74F49C13C04F}"/>
    <cellStyle name="Percent 3 6 15 2 3 2" xfId="10107" xr:uid="{CBF0AC17-9A1C-498B-ABD3-37C50D2DA1D0}"/>
    <cellStyle name="Percent 3 6 15 2 3 3" xfId="10108" xr:uid="{47DACF10-0818-46B9-A397-F4CE5961DBE6}"/>
    <cellStyle name="Percent 3 6 15 2 4" xfId="10109" xr:uid="{79D0AEC0-6FCD-4CA1-9846-9626AFB92FFD}"/>
    <cellStyle name="Percent 3 6 15 2 5" xfId="10110" xr:uid="{09E410E1-6F72-4952-B30D-563ADE06779C}"/>
    <cellStyle name="Percent 3 6 15 2 6" xfId="10111" xr:uid="{6E168F9D-0273-4445-87AE-A0FEA6F766C1}"/>
    <cellStyle name="Percent 3 6 15 3" xfId="10112" xr:uid="{FBE7FAA7-3922-4D2A-BD5F-A2D238662745}"/>
    <cellStyle name="Percent 3 6 15 3 2" xfId="10113" xr:uid="{F28766F1-00AB-4C5E-8D08-02628560DF9E}"/>
    <cellStyle name="Percent 3 6 15 3 2 2" xfId="10114" xr:uid="{E83C5E5C-C68D-4F6E-835E-41B17B5B9D8F}"/>
    <cellStyle name="Percent 3 6 15 3 2 3" xfId="10115" xr:uid="{248B62A5-76E2-4D5A-B8A7-C32636C2128B}"/>
    <cellStyle name="Percent 3 6 15 3 3" xfId="10116" xr:uid="{594E634D-76B2-42DE-A908-2412A4C79A31}"/>
    <cellStyle name="Percent 3 6 15 3 3 2" xfId="10117" xr:uid="{2FD20DB1-06DA-42D8-9935-9C09BDF9F1B0}"/>
    <cellStyle name="Percent 3 6 15 3 3 3" xfId="10118" xr:uid="{83E8BF6D-1B60-46BA-B9C5-DF964A1AA5D8}"/>
    <cellStyle name="Percent 3 6 15 3 4" xfId="10119" xr:uid="{BEECAB8B-2033-4610-A88E-DC6E497DBDB2}"/>
    <cellStyle name="Percent 3 6 15 3 5" xfId="10120" xr:uid="{96D68465-3FFF-46B0-8178-80D90CCEBE0D}"/>
    <cellStyle name="Percent 3 6 15 4" xfId="10121" xr:uid="{2ACB9761-419F-433F-9F7C-6465249E7E2C}"/>
    <cellStyle name="Percent 3 6 15 4 2" xfId="10122" xr:uid="{3977EEFF-0E9C-4658-AE86-1183AAEE2C97}"/>
    <cellStyle name="Percent 3 6 15 4 2 2" xfId="10123" xr:uid="{33CBC027-7204-4EFD-9374-D6FCE0AC4B43}"/>
    <cellStyle name="Percent 3 6 15 4 2 3" xfId="10124" xr:uid="{12DA31FF-F56E-4DDB-BCA3-08CFF877BFB7}"/>
    <cellStyle name="Percent 3 6 15 4 3" xfId="10125" xr:uid="{E653213F-256C-47E1-84EC-A5E0393E4129}"/>
    <cellStyle name="Percent 3 6 15 4 3 2" xfId="10126" xr:uid="{98BF10FE-CE45-4F80-947A-DB922FB39D19}"/>
    <cellStyle name="Percent 3 6 15 4 3 3" xfId="10127" xr:uid="{45BAA131-03D6-4996-BF6A-7F13E747C825}"/>
    <cellStyle name="Percent 3 6 15 4 4" xfId="10128" xr:uid="{5DDA686B-BB27-4D7B-BE93-AC6B2BA79089}"/>
    <cellStyle name="Percent 3 6 15 4 5" xfId="10129" xr:uid="{CAC76363-3037-47B0-8C0C-EBDA97201346}"/>
    <cellStyle name="Percent 3 6 15 5" xfId="10130" xr:uid="{239E8A97-9DA2-4500-BE0C-04961947EB56}"/>
    <cellStyle name="Percent 3 6 15 5 2" xfId="10131" xr:uid="{5DAB9B1A-313C-4DCC-90F5-96F0B7EC6CCD}"/>
    <cellStyle name="Percent 3 6 15 5 2 2" xfId="10132" xr:uid="{65F73B1A-E590-4620-BC31-E30236D9346B}"/>
    <cellStyle name="Percent 3 6 15 5 2 3" xfId="10133" xr:uid="{088FE6FA-C9E1-4D11-9A66-21A75C4BA777}"/>
    <cellStyle name="Percent 3 6 15 5 3" xfId="10134" xr:uid="{182F73CD-769D-4E64-986C-152A951F2CF7}"/>
    <cellStyle name="Percent 3 6 15 5 3 2" xfId="10135" xr:uid="{856CF048-BC6D-4A1C-B98B-523359E09E1C}"/>
    <cellStyle name="Percent 3 6 15 5 3 3" xfId="10136" xr:uid="{D11D7095-6FA0-4080-BF48-83AAD17CD2A4}"/>
    <cellStyle name="Percent 3 6 15 5 4" xfId="10137" xr:uid="{3000524E-289A-485B-8F5D-45E933A06757}"/>
    <cellStyle name="Percent 3 6 15 5 4 2" xfId="10138" xr:uid="{A6F9B55C-2B69-4878-94C4-1FB838CFD338}"/>
    <cellStyle name="Percent 3 6 15 5 4 3" xfId="10139" xr:uid="{143920BA-C14E-4B4D-B652-1077D0B102E3}"/>
    <cellStyle name="Percent 3 6 15 5 5" xfId="10140" xr:uid="{2AFBF30A-71FD-4FD4-AC83-465F2BEBC8D7}"/>
    <cellStyle name="Percent 3 6 15 5 6" xfId="10141" xr:uid="{7F502741-66D1-412F-9AB2-65163C0A5001}"/>
    <cellStyle name="Percent 3 6 15 6" xfId="10142" xr:uid="{6F4C894F-277D-45FA-AB3C-CD4143FEEF29}"/>
    <cellStyle name="Percent 3 6 15 6 2" xfId="10143" xr:uid="{C5B1F490-D6E6-4141-9670-0BC46D91C0BF}"/>
    <cellStyle name="Percent 3 6 15 6 2 2" xfId="10144" xr:uid="{693369C4-4DE8-4559-8FA2-70DD17765A16}"/>
    <cellStyle name="Percent 3 6 15 6 2 3" xfId="10145" xr:uid="{FC1CB5B3-9FD1-4273-BA38-03F2D1125163}"/>
    <cellStyle name="Percent 3 6 15 6 3" xfId="10146" xr:uid="{0F47F7C6-0528-493F-BAE7-642EAC905F56}"/>
    <cellStyle name="Percent 3 6 15 6 3 2" xfId="10147" xr:uid="{8E7C2CB2-4F0A-4330-B64D-6897C1BC736B}"/>
    <cellStyle name="Percent 3 6 15 6 3 3" xfId="10148" xr:uid="{E551D978-A54C-4D09-8A70-CF3C69BEC1AF}"/>
    <cellStyle name="Percent 3 6 15 6 4" xfId="10149" xr:uid="{225CDA5B-C541-44B5-9C78-9D5652AC4667}"/>
    <cellStyle name="Percent 3 6 15 6 5" xfId="10150" xr:uid="{938E0A9F-E2BE-4045-928D-242DFE866671}"/>
    <cellStyle name="Percent 3 6 15 7" xfId="10151" xr:uid="{16802A00-2765-4F40-AA00-D20662BEDE49}"/>
    <cellStyle name="Percent 3 6 15 7 2" xfId="10152" xr:uid="{AA35888D-1EE9-4DE4-85BE-44926DA1528C}"/>
    <cellStyle name="Percent 3 6 15 7 3" xfId="10153" xr:uid="{AE16345E-2C6E-4711-A008-D407C4BC5190}"/>
    <cellStyle name="Percent 3 6 15 8" xfId="10154" xr:uid="{0BE0C0B1-7F2F-4E1C-A2DA-F053C43ECF42}"/>
    <cellStyle name="Percent 3 6 15 8 2" xfId="10155" xr:uid="{6915B4ED-A26B-4A2D-A8C0-3A77B38A5111}"/>
    <cellStyle name="Percent 3 6 15 8 3" xfId="10156" xr:uid="{76DECE71-39D4-4D6E-9DF2-A2C96979B577}"/>
    <cellStyle name="Percent 3 6 15 9" xfId="10157" xr:uid="{8E55AB07-0A58-4799-B582-2C2F93FFF6B6}"/>
    <cellStyle name="Percent 3 6 15 9 2" xfId="10158" xr:uid="{30DEAEB0-DB2A-495E-A34A-F515A76ED06B}"/>
    <cellStyle name="Percent 3 6 15 9 3" xfId="10159" xr:uid="{D69D20F2-9FE4-4FC2-939E-9BAB95D0B9EA}"/>
    <cellStyle name="Percent 3 6 16" xfId="10160" xr:uid="{9B6F4419-DBC6-4532-86C5-4CC9BE76176B}"/>
    <cellStyle name="Percent 3 6 16 2" xfId="10161" xr:uid="{1D4BE24E-2816-41FD-A1FA-9DF258C9DC80}"/>
    <cellStyle name="Percent 3 6 16 2 2" xfId="10162" xr:uid="{69E2F622-A5C3-4799-9255-6E747530A05E}"/>
    <cellStyle name="Percent 3 6 16 2 3" xfId="10163" xr:uid="{EA52B90C-D9E6-45A0-8C33-CD5C908D6C75}"/>
    <cellStyle name="Percent 3 6 16 3" xfId="10164" xr:uid="{16CCFA34-EB13-4E81-A14A-FE6E7905C6AE}"/>
    <cellStyle name="Percent 3 6 16 3 2" xfId="10165" xr:uid="{63BC4344-D6C1-4464-BE44-76C1811B75D4}"/>
    <cellStyle name="Percent 3 6 16 3 3" xfId="10166" xr:uid="{12DBC864-A21A-414F-BC74-C8ADB90A0DDA}"/>
    <cellStyle name="Percent 3 6 16 4" xfId="10167" xr:uid="{C91DAB1A-B76F-41CD-A597-CE8F5F73C867}"/>
    <cellStyle name="Percent 3 6 16 5" xfId="10168" xr:uid="{3368EF74-538A-461C-849C-72333625A70F}"/>
    <cellStyle name="Percent 3 6 16 6" xfId="10169" xr:uid="{5C454E9F-A296-4F44-B4E2-F48E4D30EDC8}"/>
    <cellStyle name="Percent 3 6 17" xfId="10170" xr:uid="{F2B82865-E505-479A-9AC3-BE1821ED682B}"/>
    <cellStyle name="Percent 3 6 17 2" xfId="10171" xr:uid="{B5B8B40A-6799-43CA-8BD5-70C46A0970B3}"/>
    <cellStyle name="Percent 3 6 17 2 2" xfId="10172" xr:uid="{7B641FA6-C2EB-4D26-B16D-84C0D05F650B}"/>
    <cellStyle name="Percent 3 6 17 2 3" xfId="10173" xr:uid="{85FDB9CE-6527-4EC9-8214-7813D4538D3D}"/>
    <cellStyle name="Percent 3 6 17 3" xfId="10174" xr:uid="{5FF7D0A0-37C0-4123-8626-02839165AA29}"/>
    <cellStyle name="Percent 3 6 17 3 2" xfId="10175" xr:uid="{6C4C9FD3-2A2D-4C9B-8570-99D55554B4A0}"/>
    <cellStyle name="Percent 3 6 17 3 3" xfId="10176" xr:uid="{E8C434D0-AA03-489C-A306-D991C3ADB4DB}"/>
    <cellStyle name="Percent 3 6 17 4" xfId="10177" xr:uid="{093B3F20-E9EC-444A-BB3F-666661B89E41}"/>
    <cellStyle name="Percent 3 6 17 5" xfId="10178" xr:uid="{45A4B2A4-8F9A-4D64-B5D1-0F7CF125423E}"/>
    <cellStyle name="Percent 3 6 18" xfId="10179" xr:uid="{6297EB69-CD30-41F6-BC2B-F120C73CB3A0}"/>
    <cellStyle name="Percent 3 6 18 2" xfId="10180" xr:uid="{ED51911C-F96D-4267-9986-A1B62A341516}"/>
    <cellStyle name="Percent 3 6 18 2 2" xfId="10181" xr:uid="{A628090F-D9EB-466D-9E7E-20DF9E428F76}"/>
    <cellStyle name="Percent 3 6 18 2 3" xfId="10182" xr:uid="{23C116E4-7D9E-4916-AE70-59D5AE1AABA0}"/>
    <cellStyle name="Percent 3 6 18 3" xfId="10183" xr:uid="{A91FBE42-5308-4B72-BBD2-EB449EB4B0AB}"/>
    <cellStyle name="Percent 3 6 18 3 2" xfId="10184" xr:uid="{405AB2FE-6094-4C0C-BC0B-A51D91AA827E}"/>
    <cellStyle name="Percent 3 6 18 3 3" xfId="10185" xr:uid="{E9EDCFB1-E448-4C4B-9708-A8965CB62CAF}"/>
    <cellStyle name="Percent 3 6 18 4" xfId="10186" xr:uid="{52E55BDB-077A-43AD-B34C-DB03ABC42927}"/>
    <cellStyle name="Percent 3 6 18 5" xfId="10187" xr:uid="{B67E855A-EECC-4640-9CA8-FB594B1831A2}"/>
    <cellStyle name="Percent 3 6 19" xfId="10188" xr:uid="{A9B69D93-FEEC-41F4-9F35-1DED67EAB810}"/>
    <cellStyle name="Percent 3 6 19 2" xfId="10189" xr:uid="{9EEF2BF3-32F3-4744-BD06-83F6D3C5EB5B}"/>
    <cellStyle name="Percent 3 6 19 2 2" xfId="10190" xr:uid="{94112F6E-8055-4383-9AC7-F19C7723EF8E}"/>
    <cellStyle name="Percent 3 6 19 2 3" xfId="10191" xr:uid="{41F468AA-A441-4675-B898-5416CC57E614}"/>
    <cellStyle name="Percent 3 6 19 3" xfId="10192" xr:uid="{BF7D1E61-0AE4-4D77-B80F-E46F667C9063}"/>
    <cellStyle name="Percent 3 6 19 3 2" xfId="10193" xr:uid="{EE92C8AA-D4CD-494E-B4A8-E8DB89F5D322}"/>
    <cellStyle name="Percent 3 6 19 3 3" xfId="10194" xr:uid="{2068374C-A9DA-4613-83C5-C1F408EC7C8E}"/>
    <cellStyle name="Percent 3 6 19 4" xfId="10195" xr:uid="{75004031-80CE-408F-978E-B4299603AB05}"/>
    <cellStyle name="Percent 3 6 19 4 2" xfId="10196" xr:uid="{DFED276A-ECB5-45AC-AC41-B1C825DB9889}"/>
    <cellStyle name="Percent 3 6 19 4 3" xfId="10197" xr:uid="{2812BF26-CE9D-4E03-8C26-D0B287030054}"/>
    <cellStyle name="Percent 3 6 19 5" xfId="10198" xr:uid="{322A1728-0AA8-471F-872A-58A1F590F6AF}"/>
    <cellStyle name="Percent 3 6 19 6" xfId="10199" xr:uid="{F36FCC29-BA12-45CA-B208-DF05F21B61B0}"/>
    <cellStyle name="Percent 3 6 2" xfId="10200" xr:uid="{6207554E-0845-447E-B3A6-C03E4720B134}"/>
    <cellStyle name="Percent 3 6 2 10" xfId="10201" xr:uid="{D31D1BF3-F8C5-46F6-948A-3B5BE5CB0952}"/>
    <cellStyle name="Percent 3 6 2 11" xfId="10202" xr:uid="{82DFCA7C-6465-4B6C-895C-FFCE2A2F3991}"/>
    <cellStyle name="Percent 3 6 2 12" xfId="10203" xr:uid="{BB5D4C9D-906C-4D8C-9DCA-5559F19B8542}"/>
    <cellStyle name="Percent 3 6 2 13" xfId="10204" xr:uid="{D08C600B-7D1A-42D7-B420-2405B82FFE5C}"/>
    <cellStyle name="Percent 3 6 2 14" xfId="10205" xr:uid="{D3D65AD6-A861-4051-BA45-0FC32C0D8E60}"/>
    <cellStyle name="Percent 3 6 2 15" xfId="10206" xr:uid="{6EA64F14-23F7-402A-A502-215128DBB30B}"/>
    <cellStyle name="Percent 3 6 2 2" xfId="10207" xr:uid="{1869106F-B877-4A62-8FFE-5A42563C1242}"/>
    <cellStyle name="Percent 3 6 2 2 2" xfId="10208" xr:uid="{D5F03753-F814-46C9-AAD3-946495CBF984}"/>
    <cellStyle name="Percent 3 6 2 2 2 2" xfId="10209" xr:uid="{E5CD318F-88D5-4361-A28E-82A065A192F1}"/>
    <cellStyle name="Percent 3 6 2 2 2 3" xfId="10210" xr:uid="{BED32888-4830-4005-AAB2-646FEA579E4C}"/>
    <cellStyle name="Percent 3 6 2 2 3" xfId="10211" xr:uid="{228609F0-1077-48D1-A802-E8938F505590}"/>
    <cellStyle name="Percent 3 6 2 2 3 2" xfId="10212" xr:uid="{74B89E19-2989-4A96-9338-252C28F4E7BB}"/>
    <cellStyle name="Percent 3 6 2 2 3 3" xfId="10213" xr:uid="{5ED75832-282C-4920-B9CA-9F5E3B7C91A3}"/>
    <cellStyle name="Percent 3 6 2 2 4" xfId="10214" xr:uid="{3E8516B5-0B6B-4BC3-A975-F079B18C5015}"/>
    <cellStyle name="Percent 3 6 2 2 5" xfId="10215" xr:uid="{CE202CDB-6213-4380-8B4D-15FC1F9AE05E}"/>
    <cellStyle name="Percent 3 6 2 2 6" xfId="10216" xr:uid="{D81C421F-B8C3-45AE-8BDB-15A8F419A8B9}"/>
    <cellStyle name="Percent 3 6 2 3" xfId="10217" xr:uid="{255A5102-9117-4596-BF11-C76C48C58009}"/>
    <cellStyle name="Percent 3 6 2 3 2" xfId="10218" xr:uid="{24F99260-9EA3-44DB-91C5-95A48FBEC84A}"/>
    <cellStyle name="Percent 3 6 2 3 2 2" xfId="10219" xr:uid="{C905BCDB-5305-4D0F-B1F8-CF9122F487E4}"/>
    <cellStyle name="Percent 3 6 2 3 2 3" xfId="10220" xr:uid="{1C6CF60C-FFFF-4702-B189-7CC53C7653A1}"/>
    <cellStyle name="Percent 3 6 2 3 3" xfId="10221" xr:uid="{069A61DC-8F3A-4753-BE7A-FBDDA65A19FD}"/>
    <cellStyle name="Percent 3 6 2 3 3 2" xfId="10222" xr:uid="{7D368D33-9A0B-474E-B374-B1651874D3CE}"/>
    <cellStyle name="Percent 3 6 2 3 3 3" xfId="10223" xr:uid="{4E641F63-D56B-4863-A77A-521C1AFC3A2E}"/>
    <cellStyle name="Percent 3 6 2 3 4" xfId="10224" xr:uid="{0422DEDD-50FD-40E1-9ECC-9925C7E4D333}"/>
    <cellStyle name="Percent 3 6 2 3 5" xfId="10225" xr:uid="{1435AA96-5924-49E9-8F2C-2BDDEBB1C0D1}"/>
    <cellStyle name="Percent 3 6 2 4" xfId="10226" xr:uid="{70DB0069-58B2-4988-B9F3-7556C3047798}"/>
    <cellStyle name="Percent 3 6 2 4 2" xfId="10227" xr:uid="{125DB3AD-5B61-4278-AEF5-F03F32CAC02E}"/>
    <cellStyle name="Percent 3 6 2 4 2 2" xfId="10228" xr:uid="{61EAA6BC-BDF2-4EDB-A01C-BB78857E0F40}"/>
    <cellStyle name="Percent 3 6 2 4 2 3" xfId="10229" xr:uid="{E24BD45E-DA34-4297-973F-FF7F845E8069}"/>
    <cellStyle name="Percent 3 6 2 4 3" xfId="10230" xr:uid="{BC6E1B13-E43F-4CA1-A749-11B4B9F24699}"/>
    <cellStyle name="Percent 3 6 2 4 3 2" xfId="10231" xr:uid="{596E3E47-0795-4A16-BC2A-B4F90EB847D7}"/>
    <cellStyle name="Percent 3 6 2 4 3 3" xfId="10232" xr:uid="{F43DE2CC-8287-464A-B221-D2DB9C5371B0}"/>
    <cellStyle name="Percent 3 6 2 4 4" xfId="10233" xr:uid="{1AC7336C-8C87-4D01-B275-5A1C1A446067}"/>
    <cellStyle name="Percent 3 6 2 4 5" xfId="10234" xr:uid="{67E29DFD-8C85-4D06-BC29-4C676EB27221}"/>
    <cellStyle name="Percent 3 6 2 5" xfId="10235" xr:uid="{843D55AC-2BBA-482D-9DF2-197F17ED11CA}"/>
    <cellStyle name="Percent 3 6 2 5 2" xfId="10236" xr:uid="{029B1AB0-29E9-4139-8BAC-B6915B48BC59}"/>
    <cellStyle name="Percent 3 6 2 5 2 2" xfId="10237" xr:uid="{C9822D2B-9881-4B72-A3C9-B7DBFA6195E6}"/>
    <cellStyle name="Percent 3 6 2 5 2 3" xfId="10238" xr:uid="{888CFA58-A631-4152-A066-85D3F1EA9C5F}"/>
    <cellStyle name="Percent 3 6 2 5 3" xfId="10239" xr:uid="{D43A14D3-EDDD-4772-8542-86BFE9B2B845}"/>
    <cellStyle name="Percent 3 6 2 5 3 2" xfId="10240" xr:uid="{D6179C52-217D-479D-B0A4-4FEB8CF9EADF}"/>
    <cellStyle name="Percent 3 6 2 5 3 3" xfId="10241" xr:uid="{7DEA05FD-928F-4865-9978-7507E78649FF}"/>
    <cellStyle name="Percent 3 6 2 5 4" xfId="10242" xr:uid="{BBA91CC9-D3CD-46DE-82CF-7A5745464E4E}"/>
    <cellStyle name="Percent 3 6 2 5 4 2" xfId="10243" xr:uid="{BF108A7C-5992-4298-A9D8-CAC03FD93DC2}"/>
    <cellStyle name="Percent 3 6 2 5 4 3" xfId="10244" xr:uid="{08738CBD-C585-4293-BEDD-D4CB5F190C71}"/>
    <cellStyle name="Percent 3 6 2 5 5" xfId="10245" xr:uid="{5B255F17-D8DF-4384-9CA0-D34A193DF97E}"/>
    <cellStyle name="Percent 3 6 2 5 6" xfId="10246" xr:uid="{13E5AF7F-DF00-4108-8A8A-DAA97B2880D7}"/>
    <cellStyle name="Percent 3 6 2 6" xfId="10247" xr:uid="{0892AF8C-8343-4A80-8040-81F643502594}"/>
    <cellStyle name="Percent 3 6 2 6 2" xfId="10248" xr:uid="{21B93F7C-7815-4116-B2DF-FF3714351BFA}"/>
    <cellStyle name="Percent 3 6 2 6 2 2" xfId="10249" xr:uid="{132107FD-D312-428E-83AC-CA6CB51F799F}"/>
    <cellStyle name="Percent 3 6 2 6 2 3" xfId="10250" xr:uid="{7075690B-9AE1-403F-8A45-CF9965A942D5}"/>
    <cellStyle name="Percent 3 6 2 6 3" xfId="10251" xr:uid="{FCEF682F-06DB-49B7-A5FD-2C8A7D05C338}"/>
    <cellStyle name="Percent 3 6 2 6 3 2" xfId="10252" xr:uid="{26A1EF37-A593-4179-9354-57F0FE598A61}"/>
    <cellStyle name="Percent 3 6 2 6 3 3" xfId="10253" xr:uid="{50DDBB10-1901-4811-AF18-7348CE9F18C3}"/>
    <cellStyle name="Percent 3 6 2 6 4" xfId="10254" xr:uid="{DAEAEDE8-17DC-40F3-8E6B-0732DF818E8E}"/>
    <cellStyle name="Percent 3 6 2 6 5" xfId="10255" xr:uid="{B988B9A5-5AAD-46EE-95D4-06832D21882C}"/>
    <cellStyle name="Percent 3 6 2 7" xfId="10256" xr:uid="{75EE67CB-2498-4FDE-992E-8BC72ECA69BB}"/>
    <cellStyle name="Percent 3 6 2 7 2" xfId="10257" xr:uid="{DD6B599E-1FC9-437D-B2DE-7827E9FBBF3C}"/>
    <cellStyle name="Percent 3 6 2 7 3" xfId="10258" xr:uid="{DF66CE69-3330-4307-8296-AE107D029AFD}"/>
    <cellStyle name="Percent 3 6 2 8" xfId="10259" xr:uid="{8554D5BD-DCB4-4484-A2F6-8C1ECA982860}"/>
    <cellStyle name="Percent 3 6 2 8 2" xfId="10260" xr:uid="{1FB72D5E-F3B2-40E9-840F-621945241F68}"/>
    <cellStyle name="Percent 3 6 2 8 3" xfId="10261" xr:uid="{5CE91B07-047D-42AB-962E-942143084DB8}"/>
    <cellStyle name="Percent 3 6 2 9" xfId="10262" xr:uid="{060C4E15-969E-4298-B696-A862A8F1FDF0}"/>
    <cellStyle name="Percent 3 6 2 9 2" xfId="10263" xr:uid="{299FDF9C-2723-4E55-920B-2D42D1072AD8}"/>
    <cellStyle name="Percent 3 6 2 9 3" xfId="10264" xr:uid="{EE897C27-9C21-44CF-BB16-23B773D86298}"/>
    <cellStyle name="Percent 3 6 20" xfId="10265" xr:uid="{7E14AB21-25D4-4E8C-8FEF-57CCB7950B65}"/>
    <cellStyle name="Percent 3 6 20 2" xfId="10266" xr:uid="{6DB29EAC-9AC0-4D45-B75D-BCBF4B045318}"/>
    <cellStyle name="Percent 3 6 20 2 2" xfId="10267" xr:uid="{68D2D2D5-342D-49ED-9BEA-51221D3FA8C4}"/>
    <cellStyle name="Percent 3 6 20 2 3" xfId="10268" xr:uid="{FE85DA95-05A0-42DA-9851-6C4C382EF6D3}"/>
    <cellStyle name="Percent 3 6 20 3" xfId="10269" xr:uid="{235EBD18-03CF-433A-AD7F-CF834F12821A}"/>
    <cellStyle name="Percent 3 6 20 3 2" xfId="10270" xr:uid="{69865BCB-DEE8-44CD-BC5D-DD752F735D40}"/>
    <cellStyle name="Percent 3 6 20 3 3" xfId="10271" xr:uid="{DBC15E78-430C-4E73-B33D-634BFD1DB5FA}"/>
    <cellStyle name="Percent 3 6 20 4" xfId="10272" xr:uid="{39C46884-856E-4B30-88E2-41CAF3006EBA}"/>
    <cellStyle name="Percent 3 6 20 5" xfId="10273" xr:uid="{44CBF04D-F0B1-43DB-BC6F-63672243A0AD}"/>
    <cellStyle name="Percent 3 6 21" xfId="10274" xr:uid="{C752C9D4-5332-4F29-BDD2-9BA0F62483E6}"/>
    <cellStyle name="Percent 3 6 21 2" xfId="10275" xr:uid="{36B89F75-C547-4977-8966-762690B7A25D}"/>
    <cellStyle name="Percent 3 6 21 3" xfId="10276" xr:uid="{FBE25D5E-F47F-41F0-86E7-93C013E14BA3}"/>
    <cellStyle name="Percent 3 6 22" xfId="10277" xr:uid="{C6B06C5B-9703-4A3B-8DFB-3862584FC5FB}"/>
    <cellStyle name="Percent 3 6 22 2" xfId="10278" xr:uid="{B1DE068B-367F-46CD-B004-E88445295D8A}"/>
    <cellStyle name="Percent 3 6 22 3" xfId="10279" xr:uid="{AC932479-80FA-4AC0-B313-174AFA1587D5}"/>
    <cellStyle name="Percent 3 6 23" xfId="10280" xr:uid="{74EC0552-9B14-4517-BEDA-0DFB155DF367}"/>
    <cellStyle name="Percent 3 6 23 2" xfId="10281" xr:uid="{D4107D5D-A251-4E36-9681-7B3B75C39278}"/>
    <cellStyle name="Percent 3 6 23 3" xfId="10282" xr:uid="{0F46A3D1-F944-47F3-B347-2B84CA39013E}"/>
    <cellStyle name="Percent 3 6 24" xfId="10283" xr:uid="{E33D4F07-CB14-4B70-91CF-7BDCEF83C458}"/>
    <cellStyle name="Percent 3 6 25" xfId="10284" xr:uid="{0F7E7859-585F-4E94-A161-888E71654545}"/>
    <cellStyle name="Percent 3 6 26" xfId="10285" xr:uid="{B5467621-D53E-4747-AB63-AF17C1240AA8}"/>
    <cellStyle name="Percent 3 6 27" xfId="10286" xr:uid="{F76B2CA4-303D-436B-AB8B-22574EDBCE53}"/>
    <cellStyle name="Percent 3 6 28" xfId="10287" xr:uid="{1867C07B-B9D8-4448-81FB-BCBE7C3DCD46}"/>
    <cellStyle name="Percent 3 6 29" xfId="10288" xr:uid="{D4CD4F7A-5ED7-49BE-899D-C572BB621939}"/>
    <cellStyle name="Percent 3 6 3" xfId="10289" xr:uid="{A26E822F-7C64-4F5F-8DAB-F721CA8F1031}"/>
    <cellStyle name="Percent 3 6 3 10" xfId="10290" xr:uid="{E29CAE1C-A37A-4FC9-9757-10D3F452ADB0}"/>
    <cellStyle name="Percent 3 6 3 11" xfId="10291" xr:uid="{98C2F7A9-A9E8-487E-A539-AB336F77F315}"/>
    <cellStyle name="Percent 3 6 3 12" xfId="10292" xr:uid="{9431C57A-9C1B-46D8-9BE2-4D9A0D7CFD72}"/>
    <cellStyle name="Percent 3 6 3 13" xfId="10293" xr:uid="{A869A746-AE51-49B3-8AE7-7E5E4F31A9FC}"/>
    <cellStyle name="Percent 3 6 3 14" xfId="10294" xr:uid="{A3CA0F94-7F74-4C2B-95C8-17510502ADDC}"/>
    <cellStyle name="Percent 3 6 3 15" xfId="10295" xr:uid="{711988AA-A023-4931-A118-E951788BBF2A}"/>
    <cellStyle name="Percent 3 6 3 2" xfId="10296" xr:uid="{32F707D7-9B9D-4385-981F-E01BE340443F}"/>
    <cellStyle name="Percent 3 6 3 2 2" xfId="10297" xr:uid="{2D799C34-6532-494E-9F30-87F9C4AED133}"/>
    <cellStyle name="Percent 3 6 3 2 2 2" xfId="10298" xr:uid="{AD595E51-94E6-4C12-99F9-96DA50014930}"/>
    <cellStyle name="Percent 3 6 3 2 2 3" xfId="10299" xr:uid="{FA1BC8F8-FA77-417D-BA54-8AD7EF49D99E}"/>
    <cellStyle name="Percent 3 6 3 2 3" xfId="10300" xr:uid="{566F2B5A-498E-4E8D-BA77-7021CBF93384}"/>
    <cellStyle name="Percent 3 6 3 2 3 2" xfId="10301" xr:uid="{E58E90E2-1AE3-46F4-AD3D-76FDBD3356F0}"/>
    <cellStyle name="Percent 3 6 3 2 3 3" xfId="10302" xr:uid="{0647BFBA-8739-43E8-BCD6-5A3B5B9DCA3C}"/>
    <cellStyle name="Percent 3 6 3 2 4" xfId="10303" xr:uid="{3C54A723-F825-4277-8A89-AD6EC202EF0B}"/>
    <cellStyle name="Percent 3 6 3 2 5" xfId="10304" xr:uid="{46AFD97B-EF8D-4F8E-B809-984B95BEF7A8}"/>
    <cellStyle name="Percent 3 6 3 2 6" xfId="10305" xr:uid="{6018465C-79FB-4815-98DD-8629044631C9}"/>
    <cellStyle name="Percent 3 6 3 3" xfId="10306" xr:uid="{3AD22EF0-1C04-495D-A79B-18A4B329B344}"/>
    <cellStyle name="Percent 3 6 3 3 2" xfId="10307" xr:uid="{EB7E1D00-B09F-46D5-8A85-5943080FFF6E}"/>
    <cellStyle name="Percent 3 6 3 3 2 2" xfId="10308" xr:uid="{A7D445BA-1B7A-477D-AD80-C43B5C03F2D5}"/>
    <cellStyle name="Percent 3 6 3 3 2 3" xfId="10309" xr:uid="{5F96FCB3-CC12-4A7F-B4FA-4420A18DB25F}"/>
    <cellStyle name="Percent 3 6 3 3 3" xfId="10310" xr:uid="{C9E3CF55-108B-4276-893D-CF62727692ED}"/>
    <cellStyle name="Percent 3 6 3 3 3 2" xfId="10311" xr:uid="{95DA9D00-B720-4DF3-B57B-0DE2CC46C14E}"/>
    <cellStyle name="Percent 3 6 3 3 3 3" xfId="10312" xr:uid="{520877A3-AA0D-4134-AB20-D96C5CF17F25}"/>
    <cellStyle name="Percent 3 6 3 3 4" xfId="10313" xr:uid="{61B893E7-BD0E-4131-923D-498CF95EDC21}"/>
    <cellStyle name="Percent 3 6 3 3 5" xfId="10314" xr:uid="{9B2A23B7-A393-4D32-A257-1A32441973B3}"/>
    <cellStyle name="Percent 3 6 3 4" xfId="10315" xr:uid="{23089D74-5387-4903-A33E-C7EFBB0A80B8}"/>
    <cellStyle name="Percent 3 6 3 4 2" xfId="10316" xr:uid="{4844C743-E088-4204-A421-10633E404C15}"/>
    <cellStyle name="Percent 3 6 3 4 2 2" xfId="10317" xr:uid="{72576326-50C8-4013-AAB2-A0BAE374269C}"/>
    <cellStyle name="Percent 3 6 3 4 2 3" xfId="10318" xr:uid="{924B9AD1-7161-47B0-9F6D-379107CC81E7}"/>
    <cellStyle name="Percent 3 6 3 4 3" xfId="10319" xr:uid="{1257A38D-E598-4C5F-980C-1E89F46519B9}"/>
    <cellStyle name="Percent 3 6 3 4 3 2" xfId="10320" xr:uid="{B6754BDB-6FD2-48D0-91E6-FC334866E69C}"/>
    <cellStyle name="Percent 3 6 3 4 3 3" xfId="10321" xr:uid="{D985DF26-B895-439D-A1FC-EF862D1B3853}"/>
    <cellStyle name="Percent 3 6 3 4 4" xfId="10322" xr:uid="{A5DA9EC1-7AD1-4A91-AAE1-D19BF6107427}"/>
    <cellStyle name="Percent 3 6 3 4 5" xfId="10323" xr:uid="{D7053D03-5FEC-4BD1-BF9A-687A3732116C}"/>
    <cellStyle name="Percent 3 6 3 5" xfId="10324" xr:uid="{2D8D156B-0E4E-4FAC-B310-16F94B8E5E83}"/>
    <cellStyle name="Percent 3 6 3 5 2" xfId="10325" xr:uid="{923FFB7E-B8BE-4F98-9A16-55B04892B8A2}"/>
    <cellStyle name="Percent 3 6 3 5 2 2" xfId="10326" xr:uid="{8B65AEA7-5F80-42FC-8516-B2D01E9276F1}"/>
    <cellStyle name="Percent 3 6 3 5 2 3" xfId="10327" xr:uid="{1F0FF16F-7398-4E51-A2AA-1EE2B4530830}"/>
    <cellStyle name="Percent 3 6 3 5 3" xfId="10328" xr:uid="{B617706B-DEE5-4572-8779-2B1BF6BF4DC5}"/>
    <cellStyle name="Percent 3 6 3 5 3 2" xfId="10329" xr:uid="{8110D5B9-58CE-4EC3-8452-80651D5A2233}"/>
    <cellStyle name="Percent 3 6 3 5 3 3" xfId="10330" xr:uid="{214A337B-0CC5-49D9-8852-8939152AD7D1}"/>
    <cellStyle name="Percent 3 6 3 5 4" xfId="10331" xr:uid="{CB6A58A3-7F55-47EA-8FE4-D3570E5BB8F0}"/>
    <cellStyle name="Percent 3 6 3 5 4 2" xfId="10332" xr:uid="{6374542C-2D09-4D1D-AE60-76F480BAB0D2}"/>
    <cellStyle name="Percent 3 6 3 5 4 3" xfId="10333" xr:uid="{55D83760-6B76-43C6-A89B-2119AB19118A}"/>
    <cellStyle name="Percent 3 6 3 5 5" xfId="10334" xr:uid="{1B997C01-ABFB-4F84-8D11-A3A3A52753D4}"/>
    <cellStyle name="Percent 3 6 3 5 6" xfId="10335" xr:uid="{7A0FCBEC-2901-42A6-97B0-F896B2F75A63}"/>
    <cellStyle name="Percent 3 6 3 6" xfId="10336" xr:uid="{98DAFB07-A948-4990-BE61-A802047B962B}"/>
    <cellStyle name="Percent 3 6 3 6 2" xfId="10337" xr:uid="{82F35BEA-1E27-466C-8260-D93F227B5E26}"/>
    <cellStyle name="Percent 3 6 3 6 2 2" xfId="10338" xr:uid="{9FCC0E8A-5DAF-475A-B044-D593FA6D1CE8}"/>
    <cellStyle name="Percent 3 6 3 6 2 3" xfId="10339" xr:uid="{60FC5C92-F3CB-4B0E-AAF0-51CF34B665C5}"/>
    <cellStyle name="Percent 3 6 3 6 3" xfId="10340" xr:uid="{E31F9D22-5B56-436F-AFCE-4B21BC6BB138}"/>
    <cellStyle name="Percent 3 6 3 6 3 2" xfId="10341" xr:uid="{9071BDA3-B027-42A3-AA23-3DCA88010E8B}"/>
    <cellStyle name="Percent 3 6 3 6 3 3" xfId="10342" xr:uid="{30EC1E51-C973-4425-BA10-5032EAE87FEB}"/>
    <cellStyle name="Percent 3 6 3 6 4" xfId="10343" xr:uid="{C81B8015-09C7-4D48-A41B-7C7F6A39A59F}"/>
    <cellStyle name="Percent 3 6 3 6 5" xfId="10344" xr:uid="{2F785059-E349-4807-8B7C-6B2D3288AFD2}"/>
    <cellStyle name="Percent 3 6 3 7" xfId="10345" xr:uid="{049DE89D-06E3-4D5D-A749-0C7CA2AF52A5}"/>
    <cellStyle name="Percent 3 6 3 7 2" xfId="10346" xr:uid="{C1C023F7-F764-48EE-913D-CBF7BB3CB42A}"/>
    <cellStyle name="Percent 3 6 3 7 3" xfId="10347" xr:uid="{3D237612-A039-4C8A-BED9-5DBD60016DC2}"/>
    <cellStyle name="Percent 3 6 3 8" xfId="10348" xr:uid="{26DABE39-6EEF-4C80-981C-5EDDD0FB2CC9}"/>
    <cellStyle name="Percent 3 6 3 8 2" xfId="10349" xr:uid="{88E9E3C9-9091-4988-BB41-E0F784C44FD0}"/>
    <cellStyle name="Percent 3 6 3 8 3" xfId="10350" xr:uid="{576B84A7-90E7-4C9C-8DAD-EE32287C5429}"/>
    <cellStyle name="Percent 3 6 3 9" xfId="10351" xr:uid="{E8653FD3-AE20-46C2-898C-F4BE7AE87C61}"/>
    <cellStyle name="Percent 3 6 3 9 2" xfId="10352" xr:uid="{60F26DAA-E8B4-4A61-9777-061D84638EB3}"/>
    <cellStyle name="Percent 3 6 3 9 3" xfId="10353" xr:uid="{34DD4D32-CA33-4482-AC05-D0A27AC4F05E}"/>
    <cellStyle name="Percent 3 6 30" xfId="9769" xr:uid="{74779337-53E1-44D3-ADCB-343F41F865E1}"/>
    <cellStyle name="Percent 3 6 4" xfId="10354" xr:uid="{733C8C83-4C5A-47AC-A9A0-E9F5EC5627F9}"/>
    <cellStyle name="Percent 3 6 4 10" xfId="10355" xr:uid="{D307FE22-17EC-495A-8146-B5F3C6D78885}"/>
    <cellStyle name="Percent 3 6 4 11" xfId="10356" xr:uid="{61B811BB-CD9C-4031-8F51-EE6063C8ABEF}"/>
    <cellStyle name="Percent 3 6 4 12" xfId="10357" xr:uid="{A4EBD6C2-923E-4C93-9477-37C7464DA432}"/>
    <cellStyle name="Percent 3 6 4 13" xfId="10358" xr:uid="{D1BBDA63-14B9-42DD-979B-3B812F40D61B}"/>
    <cellStyle name="Percent 3 6 4 14" xfId="10359" xr:uid="{6890AFA0-E875-4389-B039-13BE29F7C79A}"/>
    <cellStyle name="Percent 3 6 4 15" xfId="10360" xr:uid="{ACF19B55-4EEC-4946-91D8-8EC66DAAB07E}"/>
    <cellStyle name="Percent 3 6 4 2" xfId="10361" xr:uid="{72659AAD-5894-48C4-81AC-A1311343FB53}"/>
    <cellStyle name="Percent 3 6 4 2 2" xfId="10362" xr:uid="{25C6A574-275C-47C0-A952-4172B91DA425}"/>
    <cellStyle name="Percent 3 6 4 2 2 2" xfId="10363" xr:uid="{238C0C34-0957-484B-8918-D917D441605A}"/>
    <cellStyle name="Percent 3 6 4 2 2 3" xfId="10364" xr:uid="{7FAB9408-2821-40CF-85C0-D4E29525BC69}"/>
    <cellStyle name="Percent 3 6 4 2 3" xfId="10365" xr:uid="{768D0CC2-CDBD-4E12-BB6A-98C6A4F55AB6}"/>
    <cellStyle name="Percent 3 6 4 2 3 2" xfId="10366" xr:uid="{74FC94AA-0FF9-4CE4-B080-6B20F6C09A48}"/>
    <cellStyle name="Percent 3 6 4 2 3 3" xfId="10367" xr:uid="{2B7F9A19-F62E-4C08-B6B2-4C2EB901D96A}"/>
    <cellStyle name="Percent 3 6 4 2 4" xfId="10368" xr:uid="{792B4F97-B413-4E81-9A32-684DD1BB8C05}"/>
    <cellStyle name="Percent 3 6 4 2 5" xfId="10369" xr:uid="{785CF863-5831-485F-BBEE-7CA77DAAF529}"/>
    <cellStyle name="Percent 3 6 4 2 6" xfId="10370" xr:uid="{5E0B33EC-00C2-4EA9-90AA-CE85759061A5}"/>
    <cellStyle name="Percent 3 6 4 3" xfId="10371" xr:uid="{F9FF6DBB-FA4E-49E2-90FE-E8567ACB9295}"/>
    <cellStyle name="Percent 3 6 4 3 2" xfId="10372" xr:uid="{C8076C51-A4C4-4A6F-9809-AFBC65DE3401}"/>
    <cellStyle name="Percent 3 6 4 3 2 2" xfId="10373" xr:uid="{E59F61EE-62DB-49D3-86C4-38F00E7F5F68}"/>
    <cellStyle name="Percent 3 6 4 3 2 3" xfId="10374" xr:uid="{2AE91480-9DE1-4397-A37D-B99ADAEA2245}"/>
    <cellStyle name="Percent 3 6 4 3 3" xfId="10375" xr:uid="{DB09EB24-D78F-4919-8243-95247BE8D8C4}"/>
    <cellStyle name="Percent 3 6 4 3 3 2" xfId="10376" xr:uid="{42450A9C-5E64-45B7-AFD7-28D9AE1CF6AF}"/>
    <cellStyle name="Percent 3 6 4 3 3 3" xfId="10377" xr:uid="{278D9B38-B854-44E0-A1C4-6962ED1F3949}"/>
    <cellStyle name="Percent 3 6 4 3 4" xfId="10378" xr:uid="{5ADD89B0-45EA-474A-B69C-DAC263282C66}"/>
    <cellStyle name="Percent 3 6 4 3 5" xfId="10379" xr:uid="{254EA654-1AD4-46C8-9E9D-F949B45D5F9F}"/>
    <cellStyle name="Percent 3 6 4 4" xfId="10380" xr:uid="{79757CA3-E844-43DD-BC9F-A704775D44C6}"/>
    <cellStyle name="Percent 3 6 4 4 2" xfId="10381" xr:uid="{1814BDFC-48D3-4020-ACCC-C2ECB3754AB8}"/>
    <cellStyle name="Percent 3 6 4 4 2 2" xfId="10382" xr:uid="{B59BA54F-8961-4A0E-9963-1DF3AD6BEBA3}"/>
    <cellStyle name="Percent 3 6 4 4 2 3" xfId="10383" xr:uid="{E8128C5B-6856-44F8-AF46-624C17378D7A}"/>
    <cellStyle name="Percent 3 6 4 4 3" xfId="10384" xr:uid="{344385C6-A135-4BBF-BA49-95B1078A482F}"/>
    <cellStyle name="Percent 3 6 4 4 3 2" xfId="10385" xr:uid="{67B63D59-7BBD-49A1-8D9F-74934D7E6ADE}"/>
    <cellStyle name="Percent 3 6 4 4 3 3" xfId="10386" xr:uid="{2E537344-E2FD-40CB-ABA6-3C203D63EB49}"/>
    <cellStyle name="Percent 3 6 4 4 4" xfId="10387" xr:uid="{4B951858-C2FF-4BFC-9E14-2975102F9E44}"/>
    <cellStyle name="Percent 3 6 4 4 5" xfId="10388" xr:uid="{FA2807CD-8571-4F26-9DEE-A563951D7056}"/>
    <cellStyle name="Percent 3 6 4 5" xfId="10389" xr:uid="{C376CB3C-7976-4161-87DA-3065712837C3}"/>
    <cellStyle name="Percent 3 6 4 5 2" xfId="10390" xr:uid="{CBC1F48D-CD01-4C7B-84EC-F41BC19F5217}"/>
    <cellStyle name="Percent 3 6 4 5 2 2" xfId="10391" xr:uid="{B7E5B07A-C88D-40A8-B4E3-1EA7C1CADAAC}"/>
    <cellStyle name="Percent 3 6 4 5 2 3" xfId="10392" xr:uid="{2A6D44A3-4810-4C95-B8F2-B10A019CC7F3}"/>
    <cellStyle name="Percent 3 6 4 5 3" xfId="10393" xr:uid="{1F2CD603-8A37-4435-A055-EAC342B3B02E}"/>
    <cellStyle name="Percent 3 6 4 5 3 2" xfId="10394" xr:uid="{06E8E464-41B3-418C-9515-7970335F4A1B}"/>
    <cellStyle name="Percent 3 6 4 5 3 3" xfId="10395" xr:uid="{B735EAFE-1210-4450-9251-4E8460EE7E83}"/>
    <cellStyle name="Percent 3 6 4 5 4" xfId="10396" xr:uid="{4FCD221A-5938-42F0-A18E-207F740B9E9A}"/>
    <cellStyle name="Percent 3 6 4 5 4 2" xfId="10397" xr:uid="{B4569901-7081-4D5D-BC39-14EEE906BE33}"/>
    <cellStyle name="Percent 3 6 4 5 4 3" xfId="10398" xr:uid="{C6FD9509-F590-4540-8A71-43B1085BE18E}"/>
    <cellStyle name="Percent 3 6 4 5 5" xfId="10399" xr:uid="{E2195861-6FE6-426C-9273-C87A6CA8C586}"/>
    <cellStyle name="Percent 3 6 4 5 6" xfId="10400" xr:uid="{6A7686EE-A1C8-459F-A795-A7F7F53F0114}"/>
    <cellStyle name="Percent 3 6 4 6" xfId="10401" xr:uid="{56EB2666-2A63-4E52-9C58-EA50BC0B2F7B}"/>
    <cellStyle name="Percent 3 6 4 6 2" xfId="10402" xr:uid="{88383357-33E7-4ED4-814D-B5CFAF5DB905}"/>
    <cellStyle name="Percent 3 6 4 6 2 2" xfId="10403" xr:uid="{E6A57EA6-7B52-455A-BAF2-FE53E51DD84A}"/>
    <cellStyle name="Percent 3 6 4 6 2 3" xfId="10404" xr:uid="{5E0FAB9A-1551-493E-8C1C-A5B3F171E584}"/>
    <cellStyle name="Percent 3 6 4 6 3" xfId="10405" xr:uid="{B1A556CC-6F29-49B0-B088-C69E567C2D9A}"/>
    <cellStyle name="Percent 3 6 4 6 3 2" xfId="10406" xr:uid="{81FC33F6-AFBA-45CA-AD71-777258E91F7C}"/>
    <cellStyle name="Percent 3 6 4 6 3 3" xfId="10407" xr:uid="{32537620-4364-4531-AFD0-97BF9F9C7762}"/>
    <cellStyle name="Percent 3 6 4 6 4" xfId="10408" xr:uid="{CF3BA11F-B665-4273-A327-43B8712929F1}"/>
    <cellStyle name="Percent 3 6 4 6 5" xfId="10409" xr:uid="{A96689AD-F811-4D9A-A2FF-A6A8895B2F10}"/>
    <cellStyle name="Percent 3 6 4 7" xfId="10410" xr:uid="{BF05FBE9-537E-40A9-BADC-5AA303BE2C68}"/>
    <cellStyle name="Percent 3 6 4 7 2" xfId="10411" xr:uid="{3AF1225F-1F1B-4ABA-838A-034ABDEF31E9}"/>
    <cellStyle name="Percent 3 6 4 7 3" xfId="10412" xr:uid="{355FE416-9877-44B7-9274-7927E71E9CED}"/>
    <cellStyle name="Percent 3 6 4 8" xfId="10413" xr:uid="{7DFD100D-42D4-4C09-9F95-2A75E52188BF}"/>
    <cellStyle name="Percent 3 6 4 8 2" xfId="10414" xr:uid="{7D8169AC-2ED6-4779-A76F-98F02B249A6A}"/>
    <cellStyle name="Percent 3 6 4 8 3" xfId="10415" xr:uid="{70DF891F-BBE2-4FF8-A8F9-C9E955095401}"/>
    <cellStyle name="Percent 3 6 4 9" xfId="10416" xr:uid="{8BB37721-6FDA-43DB-ABBF-D076EEFAEBAA}"/>
    <cellStyle name="Percent 3 6 4 9 2" xfId="10417" xr:uid="{2A95FCDA-870A-44FF-81CD-C05BB72FEC66}"/>
    <cellStyle name="Percent 3 6 4 9 3" xfId="10418" xr:uid="{52E42164-089A-4F10-BFAB-7E85779ED2E8}"/>
    <cellStyle name="Percent 3 6 5" xfId="10419" xr:uid="{96D05F1F-EE0C-49CA-B568-DF993C510ACC}"/>
    <cellStyle name="Percent 3 6 5 10" xfId="10420" xr:uid="{FC651587-211A-45E6-8317-C1DCC69F91D0}"/>
    <cellStyle name="Percent 3 6 5 11" xfId="10421" xr:uid="{95A20115-E6CF-4E4E-9342-2BFEC1F3F8FA}"/>
    <cellStyle name="Percent 3 6 5 12" xfId="10422" xr:uid="{FCAB85C9-E6DC-4513-910A-33A3CD3094B7}"/>
    <cellStyle name="Percent 3 6 5 13" xfId="10423" xr:uid="{A178B227-AE4F-4BAB-AF37-056996798FE7}"/>
    <cellStyle name="Percent 3 6 5 14" xfId="10424" xr:uid="{AC788D68-BD51-4B16-A627-C67738F8282B}"/>
    <cellStyle name="Percent 3 6 5 15" xfId="10425" xr:uid="{8D17D7A1-E281-43F1-B350-8CE3B40CA4C5}"/>
    <cellStyle name="Percent 3 6 5 2" xfId="10426" xr:uid="{24167181-E8BB-4A8A-B226-90201E9AFFA1}"/>
    <cellStyle name="Percent 3 6 5 2 2" xfId="10427" xr:uid="{95C1CE68-6E37-482C-882D-6D1AC8764E1D}"/>
    <cellStyle name="Percent 3 6 5 2 2 2" xfId="10428" xr:uid="{26EB2D9F-746A-4AAD-A233-76C183252474}"/>
    <cellStyle name="Percent 3 6 5 2 2 3" xfId="10429" xr:uid="{2D739FE9-F85D-4D59-A28D-B70CC90AF1A8}"/>
    <cellStyle name="Percent 3 6 5 2 3" xfId="10430" xr:uid="{26734867-A21C-4BE8-AF14-5DFD9EBF0301}"/>
    <cellStyle name="Percent 3 6 5 2 3 2" xfId="10431" xr:uid="{A28935A7-8EC1-47AB-9DFB-4455DD638D26}"/>
    <cellStyle name="Percent 3 6 5 2 3 3" xfId="10432" xr:uid="{BA9D4F8B-3E38-4E06-A0E7-7FCE2D3547AE}"/>
    <cellStyle name="Percent 3 6 5 2 4" xfId="10433" xr:uid="{4BC4C84E-1404-4BAB-99B9-6F8BF9A6A2A3}"/>
    <cellStyle name="Percent 3 6 5 2 5" xfId="10434" xr:uid="{F8FEE474-58B6-4CB0-930A-6B8CCCA94158}"/>
    <cellStyle name="Percent 3 6 5 2 6" xfId="10435" xr:uid="{101E36B7-B9A2-44C9-ABFE-137BE03E7646}"/>
    <cellStyle name="Percent 3 6 5 3" xfId="10436" xr:uid="{01B7D077-AE9E-4AC1-AF87-C44B7E549B68}"/>
    <cellStyle name="Percent 3 6 5 3 2" xfId="10437" xr:uid="{F03345C1-8723-4CE6-BEB2-27A7B3287F45}"/>
    <cellStyle name="Percent 3 6 5 3 2 2" xfId="10438" xr:uid="{120A03DE-DE11-4720-AA0F-DBB2FD6452FF}"/>
    <cellStyle name="Percent 3 6 5 3 2 3" xfId="10439" xr:uid="{B60ED3AD-C2B3-490C-9902-A48051B4F1DC}"/>
    <cellStyle name="Percent 3 6 5 3 3" xfId="10440" xr:uid="{24B61016-6847-44F8-B42B-5296D122F942}"/>
    <cellStyle name="Percent 3 6 5 3 3 2" xfId="10441" xr:uid="{D7A3181F-8BB3-4007-8AEA-544604EB8B07}"/>
    <cellStyle name="Percent 3 6 5 3 3 3" xfId="10442" xr:uid="{4E55F824-FBB5-4BAC-BE20-6601661A26D5}"/>
    <cellStyle name="Percent 3 6 5 3 4" xfId="10443" xr:uid="{66A71B12-4D43-4EF9-BEBC-1992D2FFE530}"/>
    <cellStyle name="Percent 3 6 5 3 5" xfId="10444" xr:uid="{57ACD420-7327-4B35-AB91-F1317F2E83B3}"/>
    <cellStyle name="Percent 3 6 5 4" xfId="10445" xr:uid="{6CCD0F07-10C2-41A0-AE71-2FFC67890117}"/>
    <cellStyle name="Percent 3 6 5 4 2" xfId="10446" xr:uid="{043BABDE-B1D1-40AC-B770-D8C4DAA80B61}"/>
    <cellStyle name="Percent 3 6 5 4 2 2" xfId="10447" xr:uid="{B7845E85-75A1-4736-B40E-E11CE98703BB}"/>
    <cellStyle name="Percent 3 6 5 4 2 3" xfId="10448" xr:uid="{AB7B30D9-D6BB-44F5-AA1F-DACE12823A5E}"/>
    <cellStyle name="Percent 3 6 5 4 3" xfId="10449" xr:uid="{4458AC8A-2B10-4291-8DE7-9FF90AC9A99E}"/>
    <cellStyle name="Percent 3 6 5 4 3 2" xfId="10450" xr:uid="{34369959-39C8-4D75-ABD0-444475389422}"/>
    <cellStyle name="Percent 3 6 5 4 3 3" xfId="10451" xr:uid="{25F12471-D45E-491F-99A9-E26F28852C08}"/>
    <cellStyle name="Percent 3 6 5 4 4" xfId="10452" xr:uid="{8E8EA992-4864-4FEF-9192-30B3CC2CF7A7}"/>
    <cellStyle name="Percent 3 6 5 4 5" xfId="10453" xr:uid="{EC03235E-50C6-4606-BCE7-C08B47F7ADB4}"/>
    <cellStyle name="Percent 3 6 5 5" xfId="10454" xr:uid="{7A1E29AE-57B1-4C85-9109-131EAEBA6BED}"/>
    <cellStyle name="Percent 3 6 5 5 2" xfId="10455" xr:uid="{6046CC25-A958-47E2-97F3-DAFCB60F2575}"/>
    <cellStyle name="Percent 3 6 5 5 2 2" xfId="10456" xr:uid="{8A1787CA-F2BE-4C36-8D51-8CF864AC6D73}"/>
    <cellStyle name="Percent 3 6 5 5 2 3" xfId="10457" xr:uid="{5CDDD262-868F-43F2-BCBC-F70829E38A7B}"/>
    <cellStyle name="Percent 3 6 5 5 3" xfId="10458" xr:uid="{6B74F860-0712-4B34-A9C7-D70FBBF9EC3E}"/>
    <cellStyle name="Percent 3 6 5 5 3 2" xfId="10459" xr:uid="{C34B5550-3423-4FF3-906C-47936A54D056}"/>
    <cellStyle name="Percent 3 6 5 5 3 3" xfId="10460" xr:uid="{4514DBF6-FA8F-44C9-B29D-89D7EC0164C5}"/>
    <cellStyle name="Percent 3 6 5 5 4" xfId="10461" xr:uid="{3402428B-ACF8-4E95-A299-E6B4189298A4}"/>
    <cellStyle name="Percent 3 6 5 5 4 2" xfId="10462" xr:uid="{995E210B-D069-4416-9571-3F7B1AC16CC4}"/>
    <cellStyle name="Percent 3 6 5 5 4 3" xfId="10463" xr:uid="{E01A7028-8323-44BE-95B6-D45ADFDC2F1C}"/>
    <cellStyle name="Percent 3 6 5 5 5" xfId="10464" xr:uid="{FE7BBAC0-B8BF-4399-8EF3-405B8FB51C99}"/>
    <cellStyle name="Percent 3 6 5 5 6" xfId="10465" xr:uid="{B4635738-3EEB-4FED-A636-FE831B53C31B}"/>
    <cellStyle name="Percent 3 6 5 6" xfId="10466" xr:uid="{E73D2F71-43C4-49DE-9960-95DFF51197EF}"/>
    <cellStyle name="Percent 3 6 5 6 2" xfId="10467" xr:uid="{E0231048-05DB-41AD-8979-9BF3904081C9}"/>
    <cellStyle name="Percent 3 6 5 6 2 2" xfId="10468" xr:uid="{0292B443-5F65-425F-A83C-D8E6AB2EE87E}"/>
    <cellStyle name="Percent 3 6 5 6 2 3" xfId="10469" xr:uid="{EEBF3435-5258-41C8-8E32-34CFEF6326F9}"/>
    <cellStyle name="Percent 3 6 5 6 3" xfId="10470" xr:uid="{D9960E8D-B6EE-45EF-B182-3764E52108E7}"/>
    <cellStyle name="Percent 3 6 5 6 3 2" xfId="10471" xr:uid="{2CEC98FF-E5B6-405A-99A0-3855FBF9C841}"/>
    <cellStyle name="Percent 3 6 5 6 3 3" xfId="10472" xr:uid="{29502268-77DA-4E8C-8EB9-46CA7B94C68E}"/>
    <cellStyle name="Percent 3 6 5 6 4" xfId="10473" xr:uid="{60B51498-8E15-4705-94EC-017C3765FA6D}"/>
    <cellStyle name="Percent 3 6 5 6 5" xfId="10474" xr:uid="{32FA59E8-4B67-44B7-A847-5D6E53786D47}"/>
    <cellStyle name="Percent 3 6 5 7" xfId="10475" xr:uid="{E67C5C2F-DD47-4464-9194-F478607D9582}"/>
    <cellStyle name="Percent 3 6 5 7 2" xfId="10476" xr:uid="{B61B2444-D9C8-4D9F-9DCE-563DD4ACAD47}"/>
    <cellStyle name="Percent 3 6 5 7 3" xfId="10477" xr:uid="{D8E2B178-AADB-497A-BA3A-48473FD0100A}"/>
    <cellStyle name="Percent 3 6 5 8" xfId="10478" xr:uid="{AAF27682-1C46-4355-8F5D-C9D5D1B9671C}"/>
    <cellStyle name="Percent 3 6 5 8 2" xfId="10479" xr:uid="{90A95248-087A-4343-9374-33CC590EDE7E}"/>
    <cellStyle name="Percent 3 6 5 8 3" xfId="10480" xr:uid="{A703AA01-52B0-4A8A-8490-C411029FF341}"/>
    <cellStyle name="Percent 3 6 5 9" xfId="10481" xr:uid="{EA745946-57D8-44A9-B6BA-B1CC03F9D5A9}"/>
    <cellStyle name="Percent 3 6 5 9 2" xfId="10482" xr:uid="{BBEDE708-6B96-4324-BA7B-C118663FA59C}"/>
    <cellStyle name="Percent 3 6 5 9 3" xfId="10483" xr:uid="{6189511C-39BD-48C9-80B4-322FE18965AD}"/>
    <cellStyle name="Percent 3 6 6" xfId="10484" xr:uid="{8D902F3C-267F-4076-BE8F-DEF188DEDAE2}"/>
    <cellStyle name="Percent 3 6 6 10" xfId="10485" xr:uid="{0F017C3A-6B80-45E8-99F7-AACF5668E680}"/>
    <cellStyle name="Percent 3 6 6 11" xfId="10486" xr:uid="{1D747991-5D00-47D8-AFEF-366AA71DB4C5}"/>
    <cellStyle name="Percent 3 6 6 12" xfId="10487" xr:uid="{E0E84A6F-8659-4B1D-B840-51CF8E42098F}"/>
    <cellStyle name="Percent 3 6 6 13" xfId="10488" xr:uid="{AA9A9E63-5116-447E-A17D-7FDB0D471C9E}"/>
    <cellStyle name="Percent 3 6 6 14" xfId="10489" xr:uid="{6F2F23D6-900C-4682-9CC2-6402FA8E9BD6}"/>
    <cellStyle name="Percent 3 6 6 15" xfId="10490" xr:uid="{563E7299-A88E-4B1B-A312-48050A474BD4}"/>
    <cellStyle name="Percent 3 6 6 2" xfId="10491" xr:uid="{F0309291-7F32-4A75-A238-6D09E28CCC52}"/>
    <cellStyle name="Percent 3 6 6 2 2" xfId="10492" xr:uid="{1452061A-7D88-430B-926C-041524E8B8E5}"/>
    <cellStyle name="Percent 3 6 6 2 2 2" xfId="10493" xr:uid="{3962F782-617D-4174-B1A0-BBF64699759C}"/>
    <cellStyle name="Percent 3 6 6 2 2 3" xfId="10494" xr:uid="{B4914C88-D290-4513-A821-8B892BEAFCAA}"/>
    <cellStyle name="Percent 3 6 6 2 3" xfId="10495" xr:uid="{F19F973F-89C0-49AD-B3F8-05C1AACB1AB3}"/>
    <cellStyle name="Percent 3 6 6 2 3 2" xfId="10496" xr:uid="{0914791B-4BB8-406F-9744-D01E6F69DD1D}"/>
    <cellStyle name="Percent 3 6 6 2 3 3" xfId="10497" xr:uid="{E37D1C2B-BE45-42AF-A2E4-C314DD7F3B84}"/>
    <cellStyle name="Percent 3 6 6 2 4" xfId="10498" xr:uid="{36F16CDC-76FF-4861-9165-8AE374369E96}"/>
    <cellStyle name="Percent 3 6 6 2 5" xfId="10499" xr:uid="{2AA3A943-FD3B-41D6-A417-2566AF1DBCA6}"/>
    <cellStyle name="Percent 3 6 6 2 6" xfId="10500" xr:uid="{A20737A6-1CA4-4352-8BA3-C5ECDF474AB4}"/>
    <cellStyle name="Percent 3 6 6 3" xfId="10501" xr:uid="{E669D571-66D7-42CE-A5A4-787A69DF1353}"/>
    <cellStyle name="Percent 3 6 6 3 2" xfId="10502" xr:uid="{2C0D952F-5F6E-4E10-9959-2503645CF799}"/>
    <cellStyle name="Percent 3 6 6 3 2 2" xfId="10503" xr:uid="{53AA72EB-B8D8-474C-9FB4-93B2F82F2504}"/>
    <cellStyle name="Percent 3 6 6 3 2 3" xfId="10504" xr:uid="{7B40BD5D-0F3C-4F72-9AC4-7A7FB905B7CB}"/>
    <cellStyle name="Percent 3 6 6 3 3" xfId="10505" xr:uid="{D370B8B6-8206-4BDF-922F-555C0532A593}"/>
    <cellStyle name="Percent 3 6 6 3 3 2" xfId="10506" xr:uid="{55B83E07-7961-4CD0-BD37-811BAD324D68}"/>
    <cellStyle name="Percent 3 6 6 3 3 3" xfId="10507" xr:uid="{58B9AD38-2F03-415E-9F7E-2F036436E719}"/>
    <cellStyle name="Percent 3 6 6 3 4" xfId="10508" xr:uid="{4EEDE896-BFE0-4F38-8929-7750C7413D7E}"/>
    <cellStyle name="Percent 3 6 6 3 5" xfId="10509" xr:uid="{60D2ECAD-0D47-4F9D-9185-DDF2CAE8EE77}"/>
    <cellStyle name="Percent 3 6 6 4" xfId="10510" xr:uid="{A9EBDD02-66D4-4C7A-8485-9A495ABDCD3B}"/>
    <cellStyle name="Percent 3 6 6 4 2" xfId="10511" xr:uid="{729E2F97-9F1C-4303-83CB-445DE6E2DD8B}"/>
    <cellStyle name="Percent 3 6 6 4 2 2" xfId="10512" xr:uid="{80078B17-4EA4-4261-9C15-CE9430371709}"/>
    <cellStyle name="Percent 3 6 6 4 2 3" xfId="10513" xr:uid="{6CDFDA03-B17D-4FF6-A5C9-4370CF402988}"/>
    <cellStyle name="Percent 3 6 6 4 3" xfId="10514" xr:uid="{7F3B436F-A145-4AEA-AC07-B68AEE3FE76A}"/>
    <cellStyle name="Percent 3 6 6 4 3 2" xfId="10515" xr:uid="{AAB99F6D-5154-4CA9-8A83-6954AC2971A8}"/>
    <cellStyle name="Percent 3 6 6 4 3 3" xfId="10516" xr:uid="{05BD4114-2795-4DB4-B085-D7C20034B925}"/>
    <cellStyle name="Percent 3 6 6 4 4" xfId="10517" xr:uid="{29641F98-EC89-4F3D-BAE5-47A16EC9C570}"/>
    <cellStyle name="Percent 3 6 6 4 5" xfId="10518" xr:uid="{9023CA73-CCC6-45F7-8A66-AEEB3FFC7754}"/>
    <cellStyle name="Percent 3 6 6 5" xfId="10519" xr:uid="{4E38EFF6-0A91-4871-91B9-5255CEFBC9B1}"/>
    <cellStyle name="Percent 3 6 6 5 2" xfId="10520" xr:uid="{0E8369EF-9300-4412-AD2E-D156C6F66DCE}"/>
    <cellStyle name="Percent 3 6 6 5 2 2" xfId="10521" xr:uid="{81448272-9EE5-4FA0-9361-45C2CBFB2EF5}"/>
    <cellStyle name="Percent 3 6 6 5 2 3" xfId="10522" xr:uid="{D8C03325-A160-47C3-9C8B-0A7ABC8DD7D7}"/>
    <cellStyle name="Percent 3 6 6 5 3" xfId="10523" xr:uid="{82522617-5426-470C-8B47-57DE0923B94F}"/>
    <cellStyle name="Percent 3 6 6 5 3 2" xfId="10524" xr:uid="{B22F5B07-49C5-401F-886E-E28A6A4466BE}"/>
    <cellStyle name="Percent 3 6 6 5 3 3" xfId="10525" xr:uid="{7FBE9746-472B-424C-A2D2-CEDCFCB6DF64}"/>
    <cellStyle name="Percent 3 6 6 5 4" xfId="10526" xr:uid="{8A986BE2-51B0-41F1-BEA1-1C569473FC56}"/>
    <cellStyle name="Percent 3 6 6 5 4 2" xfId="10527" xr:uid="{1343F84D-89CB-46AF-858D-8950A5979408}"/>
    <cellStyle name="Percent 3 6 6 5 4 3" xfId="10528" xr:uid="{14FCA697-D5D1-443D-8F94-BB459E2EEC6B}"/>
    <cellStyle name="Percent 3 6 6 5 5" xfId="10529" xr:uid="{06229558-4433-4CFF-B253-34DCD07CC144}"/>
    <cellStyle name="Percent 3 6 6 5 6" xfId="10530" xr:uid="{11B58BBA-AC95-4217-93FE-1FCD5D63E8A1}"/>
    <cellStyle name="Percent 3 6 6 6" xfId="10531" xr:uid="{50CB6958-A123-4B66-A87C-14A68B4957F2}"/>
    <cellStyle name="Percent 3 6 6 6 2" xfId="10532" xr:uid="{4D775276-3997-4616-BFA6-17268B5E9CCA}"/>
    <cellStyle name="Percent 3 6 6 6 2 2" xfId="10533" xr:uid="{1FF1DBE3-112F-4CA2-9A8F-E3A9029C61C2}"/>
    <cellStyle name="Percent 3 6 6 6 2 3" xfId="10534" xr:uid="{3FDC8E8F-AF91-4DC0-B08E-04453A0701E7}"/>
    <cellStyle name="Percent 3 6 6 6 3" xfId="10535" xr:uid="{82701CB4-D8CF-47F0-8CF6-EDDFF2BC2020}"/>
    <cellStyle name="Percent 3 6 6 6 3 2" xfId="10536" xr:uid="{6441811B-12DC-47BA-8433-1A09BC7425FE}"/>
    <cellStyle name="Percent 3 6 6 6 3 3" xfId="10537" xr:uid="{B431C916-AC56-4538-91E7-F3A60E3F75A3}"/>
    <cellStyle name="Percent 3 6 6 6 4" xfId="10538" xr:uid="{1E8E44EE-26F5-4CB4-B25C-AAC95446A142}"/>
    <cellStyle name="Percent 3 6 6 6 5" xfId="10539" xr:uid="{C60F5978-E841-4F40-B9A7-9EA27AC637DC}"/>
    <cellStyle name="Percent 3 6 6 7" xfId="10540" xr:uid="{DCBDB5E3-DA9C-48D1-9B63-DCC959962710}"/>
    <cellStyle name="Percent 3 6 6 7 2" xfId="10541" xr:uid="{EB0B390C-6D4E-4586-917B-A837FC322232}"/>
    <cellStyle name="Percent 3 6 6 7 3" xfId="10542" xr:uid="{81B23B87-6682-49E8-8322-02851A772D36}"/>
    <cellStyle name="Percent 3 6 6 8" xfId="10543" xr:uid="{2382EA07-1DAE-4272-9B83-6A050E95E528}"/>
    <cellStyle name="Percent 3 6 6 8 2" xfId="10544" xr:uid="{D001AA07-773B-4E0E-8088-8E45E5D2EC2C}"/>
    <cellStyle name="Percent 3 6 6 8 3" xfId="10545" xr:uid="{9EBF925B-AE65-471F-8395-D08366F36DE4}"/>
    <cellStyle name="Percent 3 6 6 9" xfId="10546" xr:uid="{CFBA9424-C166-4B0C-87A5-5E98707B63A8}"/>
    <cellStyle name="Percent 3 6 6 9 2" xfId="10547" xr:uid="{FB922536-BCC2-4901-A152-C0FB02840394}"/>
    <cellStyle name="Percent 3 6 6 9 3" xfId="10548" xr:uid="{6F9A8815-96E4-4F2A-9A73-C629716E4E3A}"/>
    <cellStyle name="Percent 3 6 7" xfId="10549" xr:uid="{38CAE329-8490-4BF9-B8BF-A18A57A21114}"/>
    <cellStyle name="Percent 3 6 7 10" xfId="10550" xr:uid="{EAAB9119-EA18-4D6B-9E2E-9EA40C406E55}"/>
    <cellStyle name="Percent 3 6 7 11" xfId="10551" xr:uid="{954A72FF-7B0B-4A0E-A7D9-4E289339597E}"/>
    <cellStyle name="Percent 3 6 7 12" xfId="10552" xr:uid="{5FF5DBAD-090B-40CF-BCC8-FC5E1E0E80ED}"/>
    <cellStyle name="Percent 3 6 7 13" xfId="10553" xr:uid="{0AFD58DA-51F6-412C-959F-076F70EE5825}"/>
    <cellStyle name="Percent 3 6 7 14" xfId="10554" xr:uid="{354BB698-699F-4DFF-B88B-E688AA88718D}"/>
    <cellStyle name="Percent 3 6 7 15" xfId="10555" xr:uid="{14A27619-7502-4C1F-9E4C-5DB99F68029A}"/>
    <cellStyle name="Percent 3 6 7 2" xfId="10556" xr:uid="{626E7C97-8191-41AF-8733-1EBCA54CC58C}"/>
    <cellStyle name="Percent 3 6 7 2 2" xfId="10557" xr:uid="{912F324E-52A0-4B09-AF25-47229840E63A}"/>
    <cellStyle name="Percent 3 6 7 2 2 2" xfId="10558" xr:uid="{B2FA46E0-A856-488C-9C60-73482828A8C1}"/>
    <cellStyle name="Percent 3 6 7 2 2 3" xfId="10559" xr:uid="{1BF2AF8A-5774-47F9-B6C9-D056C8F96CC3}"/>
    <cellStyle name="Percent 3 6 7 2 3" xfId="10560" xr:uid="{58CD7B84-2351-4187-993D-3772D50FA161}"/>
    <cellStyle name="Percent 3 6 7 2 3 2" xfId="10561" xr:uid="{FAC343CA-4218-48A4-9C2C-BB2D33355517}"/>
    <cellStyle name="Percent 3 6 7 2 3 3" xfId="10562" xr:uid="{998667DA-07D3-47BA-81A9-7F374C95A918}"/>
    <cellStyle name="Percent 3 6 7 2 4" xfId="10563" xr:uid="{C3F5E5D6-A417-465F-8A02-2DBBED8E1243}"/>
    <cellStyle name="Percent 3 6 7 2 5" xfId="10564" xr:uid="{A51063FE-6EE5-43FF-AA9A-AB39AADF08F0}"/>
    <cellStyle name="Percent 3 6 7 2 6" xfId="10565" xr:uid="{C2722F16-E77C-41E2-BF04-BB23719EDB17}"/>
    <cellStyle name="Percent 3 6 7 3" xfId="10566" xr:uid="{8287B096-4C7E-4708-950C-4A7824450ED7}"/>
    <cellStyle name="Percent 3 6 7 3 2" xfId="10567" xr:uid="{F1A98985-6ACA-4B28-B119-8518CFC832B4}"/>
    <cellStyle name="Percent 3 6 7 3 2 2" xfId="10568" xr:uid="{620674C2-ACDF-4E4B-91A8-505EA4DD7A11}"/>
    <cellStyle name="Percent 3 6 7 3 2 3" xfId="10569" xr:uid="{3D4786FB-EF80-448C-8DF5-9EC3C79DE874}"/>
    <cellStyle name="Percent 3 6 7 3 3" xfId="10570" xr:uid="{5D3AE5E8-A057-4F46-9557-364556410867}"/>
    <cellStyle name="Percent 3 6 7 3 3 2" xfId="10571" xr:uid="{FDFAB3CF-21AE-4376-8F3C-4FA2CB324109}"/>
    <cellStyle name="Percent 3 6 7 3 3 3" xfId="10572" xr:uid="{E97A0954-A08A-40EA-BA0D-45C8C9FD1038}"/>
    <cellStyle name="Percent 3 6 7 3 4" xfId="10573" xr:uid="{C994978D-EFC3-4759-95B5-CA81CA2C478D}"/>
    <cellStyle name="Percent 3 6 7 3 5" xfId="10574" xr:uid="{0B9E75ED-3B07-4CEE-BECC-39BA4D5095BA}"/>
    <cellStyle name="Percent 3 6 7 4" xfId="10575" xr:uid="{C7FEC980-D895-4388-88A1-CEF8AA5CA263}"/>
    <cellStyle name="Percent 3 6 7 4 2" xfId="10576" xr:uid="{6A0C5A05-6D05-48AD-9940-1EC434FA0F2B}"/>
    <cellStyle name="Percent 3 6 7 4 2 2" xfId="10577" xr:uid="{9BF2E7BC-0C73-45CD-80FF-B16859A2D7CC}"/>
    <cellStyle name="Percent 3 6 7 4 2 3" xfId="10578" xr:uid="{47F100C5-D10E-4E1F-93B0-D959C1067D91}"/>
    <cellStyle name="Percent 3 6 7 4 3" xfId="10579" xr:uid="{442AE25D-6D35-40FC-9BB1-B0DCB007D7DA}"/>
    <cellStyle name="Percent 3 6 7 4 3 2" xfId="10580" xr:uid="{F843359D-5414-4551-ADDA-90B5B1FC70BA}"/>
    <cellStyle name="Percent 3 6 7 4 3 3" xfId="10581" xr:uid="{32A97608-9888-45CB-B809-3D6BE08E342D}"/>
    <cellStyle name="Percent 3 6 7 4 4" xfId="10582" xr:uid="{A830A794-7F92-4F23-BEEB-07A4E338C674}"/>
    <cellStyle name="Percent 3 6 7 4 5" xfId="10583" xr:uid="{B5E86CC3-1F40-432F-8AD3-F410C49C0F7A}"/>
    <cellStyle name="Percent 3 6 7 5" xfId="10584" xr:uid="{3A4ED174-8873-492D-B4D8-311F3B16F9A2}"/>
    <cellStyle name="Percent 3 6 7 5 2" xfId="10585" xr:uid="{7E8F7D25-2A71-4A79-9363-9DB9226A4381}"/>
    <cellStyle name="Percent 3 6 7 5 2 2" xfId="10586" xr:uid="{56CAEF0F-6C85-4AEF-9218-9205C5E1AF2C}"/>
    <cellStyle name="Percent 3 6 7 5 2 3" xfId="10587" xr:uid="{0D053933-8E9F-400F-965E-B1CDCA1155DD}"/>
    <cellStyle name="Percent 3 6 7 5 3" xfId="10588" xr:uid="{3C801BE3-5406-42B9-87CE-AAA32AA3BA0B}"/>
    <cellStyle name="Percent 3 6 7 5 3 2" xfId="10589" xr:uid="{E4C1F2AC-DAFF-45AA-9695-50BD8BF66C4F}"/>
    <cellStyle name="Percent 3 6 7 5 3 3" xfId="10590" xr:uid="{F5305DA0-5EC9-4381-BB9C-F20EB5A7B570}"/>
    <cellStyle name="Percent 3 6 7 5 4" xfId="10591" xr:uid="{473A17F3-5F9B-438D-A4DB-D301E40CE2F0}"/>
    <cellStyle name="Percent 3 6 7 5 4 2" xfId="10592" xr:uid="{75E92E21-2F03-4C99-8D6D-9A5556CB601A}"/>
    <cellStyle name="Percent 3 6 7 5 4 3" xfId="10593" xr:uid="{93BEC264-E258-48E9-ADC3-F63678C6F3F8}"/>
    <cellStyle name="Percent 3 6 7 5 5" xfId="10594" xr:uid="{E2A8EE5B-49D7-43A1-AFAD-198B6CCC1D14}"/>
    <cellStyle name="Percent 3 6 7 5 6" xfId="10595" xr:uid="{C6746C50-783D-4145-8C41-A0954A079A4E}"/>
    <cellStyle name="Percent 3 6 7 6" xfId="10596" xr:uid="{B37FA946-A033-4ADB-B93E-C72A2F25F2F2}"/>
    <cellStyle name="Percent 3 6 7 6 2" xfId="10597" xr:uid="{6A2A1604-50E9-4C2A-950A-9182DA486D8B}"/>
    <cellStyle name="Percent 3 6 7 6 2 2" xfId="10598" xr:uid="{53996A99-E3C8-46E2-A955-1FA52BE07980}"/>
    <cellStyle name="Percent 3 6 7 6 2 3" xfId="10599" xr:uid="{F1947B90-3ED0-4E53-BFB0-20D1A116A5D5}"/>
    <cellStyle name="Percent 3 6 7 6 3" xfId="10600" xr:uid="{115EBB9B-E563-4D09-B9B8-F9A118C7B142}"/>
    <cellStyle name="Percent 3 6 7 6 3 2" xfId="10601" xr:uid="{16F1B773-B244-45B5-8A84-7CBF21B68A57}"/>
    <cellStyle name="Percent 3 6 7 6 3 3" xfId="10602" xr:uid="{17CB59E8-C397-4FD7-A788-69D86403F752}"/>
    <cellStyle name="Percent 3 6 7 6 4" xfId="10603" xr:uid="{25DAF616-5F99-4F5D-AF9F-53F6BDFB2AB5}"/>
    <cellStyle name="Percent 3 6 7 6 5" xfId="10604" xr:uid="{21B4EBC1-7A27-4BC4-B1EE-5DB9BE36D54D}"/>
    <cellStyle name="Percent 3 6 7 7" xfId="10605" xr:uid="{B886D99C-F53D-46CB-8983-169F92BE35A0}"/>
    <cellStyle name="Percent 3 6 7 7 2" xfId="10606" xr:uid="{E9CE0E94-E539-491D-BECC-DAC0DAC1086B}"/>
    <cellStyle name="Percent 3 6 7 7 3" xfId="10607" xr:uid="{1C888582-551D-4FC4-9FE1-C6BD0987C381}"/>
    <cellStyle name="Percent 3 6 7 8" xfId="10608" xr:uid="{286350A3-ED86-447E-B405-87A71D4B2ED9}"/>
    <cellStyle name="Percent 3 6 7 8 2" xfId="10609" xr:uid="{E26B9AEA-D40D-4E6A-A344-F35853E0A8F1}"/>
    <cellStyle name="Percent 3 6 7 8 3" xfId="10610" xr:uid="{BECBF159-3AF0-4A01-A94A-B2BBD42B8DC1}"/>
    <cellStyle name="Percent 3 6 7 9" xfId="10611" xr:uid="{AAE2F347-5981-4144-9CA1-E81D99609A56}"/>
    <cellStyle name="Percent 3 6 7 9 2" xfId="10612" xr:uid="{C761180C-FCE6-430C-8433-3488D4F182B2}"/>
    <cellStyle name="Percent 3 6 7 9 3" xfId="10613" xr:uid="{BF41B3C0-6E63-4AAB-ADAC-06E8E83F7EBA}"/>
    <cellStyle name="Percent 3 6 8" xfId="10614" xr:uid="{A83BFCA3-C87B-4D07-911B-B7A4F58D8076}"/>
    <cellStyle name="Percent 3 6 8 10" xfId="10615" xr:uid="{A14EE48C-41F1-4EC9-B43B-09E7345CC37B}"/>
    <cellStyle name="Percent 3 6 8 11" xfId="10616" xr:uid="{368493A1-B8C5-4AB5-98C9-CF46D41DAA7E}"/>
    <cellStyle name="Percent 3 6 8 12" xfId="10617" xr:uid="{7BECFE3B-7C46-41F7-A098-8555ABC48590}"/>
    <cellStyle name="Percent 3 6 8 13" xfId="10618" xr:uid="{DBC76563-E9F5-4951-8F7E-FC9516B02C8D}"/>
    <cellStyle name="Percent 3 6 8 14" xfId="10619" xr:uid="{A65AF241-259F-404C-BD60-AD109CEC1BFE}"/>
    <cellStyle name="Percent 3 6 8 15" xfId="10620" xr:uid="{0E48492A-15FD-49E5-9F73-85D428FA2198}"/>
    <cellStyle name="Percent 3 6 8 2" xfId="10621" xr:uid="{B18CBBCF-87B7-4EA1-8A53-21F44E74651E}"/>
    <cellStyle name="Percent 3 6 8 2 2" xfId="10622" xr:uid="{1EA1C879-29A6-4A6F-AB08-F1D500016C7E}"/>
    <cellStyle name="Percent 3 6 8 2 2 2" xfId="10623" xr:uid="{9D6DF587-7CFC-4EED-B569-B75E79B3A339}"/>
    <cellStyle name="Percent 3 6 8 2 2 3" xfId="10624" xr:uid="{B28A5B8C-FD21-4AF3-9CC2-25A5B1BC023E}"/>
    <cellStyle name="Percent 3 6 8 2 3" xfId="10625" xr:uid="{FFE95CDB-44AA-4765-866E-895431AA7F45}"/>
    <cellStyle name="Percent 3 6 8 2 3 2" xfId="10626" xr:uid="{8C05722B-E77A-4EB9-A7CA-9D71F0A78A48}"/>
    <cellStyle name="Percent 3 6 8 2 3 3" xfId="10627" xr:uid="{3887FB46-5C17-4944-AC07-69854C0F47C0}"/>
    <cellStyle name="Percent 3 6 8 2 4" xfId="10628" xr:uid="{234929C2-B6BD-4A42-BA91-050EE247D3E8}"/>
    <cellStyle name="Percent 3 6 8 2 5" xfId="10629" xr:uid="{5C0E2E6C-BF71-4BFA-80FD-91DC98E55C45}"/>
    <cellStyle name="Percent 3 6 8 2 6" xfId="10630" xr:uid="{8C266D5E-F28F-4B57-868B-E2C6F3F4B3F3}"/>
    <cellStyle name="Percent 3 6 8 3" xfId="10631" xr:uid="{A1C4EC70-6A6A-4A93-9E4E-72B342E2D5CE}"/>
    <cellStyle name="Percent 3 6 8 3 2" xfId="10632" xr:uid="{363BDF33-99BD-459E-8885-84657A4EA8B1}"/>
    <cellStyle name="Percent 3 6 8 3 2 2" xfId="10633" xr:uid="{64FF2FB6-D743-4E5E-B764-60615ECF3928}"/>
    <cellStyle name="Percent 3 6 8 3 2 3" xfId="10634" xr:uid="{D077C3A0-37CB-41AB-BB35-4ED9FD26C196}"/>
    <cellStyle name="Percent 3 6 8 3 3" xfId="10635" xr:uid="{4C55CF08-B3C1-4019-8F27-4B7A112B0931}"/>
    <cellStyle name="Percent 3 6 8 3 3 2" xfId="10636" xr:uid="{102602D9-AA2D-45E4-955F-D459F63B13D8}"/>
    <cellStyle name="Percent 3 6 8 3 3 3" xfId="10637" xr:uid="{BCC5036E-9311-4896-B3A2-66EFCA4FAF3E}"/>
    <cellStyle name="Percent 3 6 8 3 4" xfId="10638" xr:uid="{4801FE4F-41F1-492B-9650-4733B6A07D52}"/>
    <cellStyle name="Percent 3 6 8 3 5" xfId="10639" xr:uid="{6CD48DC8-EA45-4C9A-96FF-111F7DE697D0}"/>
    <cellStyle name="Percent 3 6 8 4" xfId="10640" xr:uid="{FF3F6F0B-CC12-409B-A4A4-BA25EF595D7E}"/>
    <cellStyle name="Percent 3 6 8 4 2" xfId="10641" xr:uid="{2A11E855-C957-4281-98D7-E655E181A69F}"/>
    <cellStyle name="Percent 3 6 8 4 2 2" xfId="10642" xr:uid="{CD9030D7-E1A4-41E0-9D74-8C177D958559}"/>
    <cellStyle name="Percent 3 6 8 4 2 3" xfId="10643" xr:uid="{7149A7F4-68BB-464D-8806-7277F87DF4C3}"/>
    <cellStyle name="Percent 3 6 8 4 3" xfId="10644" xr:uid="{1D1FB494-688F-4627-930E-BB2508C30336}"/>
    <cellStyle name="Percent 3 6 8 4 3 2" xfId="10645" xr:uid="{A0D877BA-6E4B-428F-8734-F7B44097EFE9}"/>
    <cellStyle name="Percent 3 6 8 4 3 3" xfId="10646" xr:uid="{9E761ACC-F03A-49C0-8D97-6E516FA6F0E1}"/>
    <cellStyle name="Percent 3 6 8 4 4" xfId="10647" xr:uid="{C346E2EB-E7DE-42F0-9935-6DF2DD07537D}"/>
    <cellStyle name="Percent 3 6 8 4 5" xfId="10648" xr:uid="{3B0212B8-9101-4B7D-8001-085B400EA0B9}"/>
    <cellStyle name="Percent 3 6 8 5" xfId="10649" xr:uid="{B1AA6B33-AADF-468E-A125-5AFBBEF23242}"/>
    <cellStyle name="Percent 3 6 8 5 2" xfId="10650" xr:uid="{22881626-A5F4-496C-8197-4A02F480FDB6}"/>
    <cellStyle name="Percent 3 6 8 5 2 2" xfId="10651" xr:uid="{6D131D8A-7386-4A09-8365-20BBDCD690A3}"/>
    <cellStyle name="Percent 3 6 8 5 2 3" xfId="10652" xr:uid="{D2CD6F47-43A6-411D-A0E5-14CD808D7EDE}"/>
    <cellStyle name="Percent 3 6 8 5 3" xfId="10653" xr:uid="{FD2D8CC5-A104-430E-BA78-FCEB0FD47022}"/>
    <cellStyle name="Percent 3 6 8 5 3 2" xfId="10654" xr:uid="{C7C09371-326D-4582-8467-E4181AFA10E8}"/>
    <cellStyle name="Percent 3 6 8 5 3 3" xfId="10655" xr:uid="{59B667DA-4E85-4815-83EB-DEFD5CE0706C}"/>
    <cellStyle name="Percent 3 6 8 5 4" xfId="10656" xr:uid="{CA316038-EA02-4024-A382-86449F0A9DFD}"/>
    <cellStyle name="Percent 3 6 8 5 4 2" xfId="10657" xr:uid="{B5085557-4605-46DD-89BF-965827ED2D0C}"/>
    <cellStyle name="Percent 3 6 8 5 4 3" xfId="10658" xr:uid="{D5E72DF2-F6C9-4FEC-9670-F5E8D7EA3ED5}"/>
    <cellStyle name="Percent 3 6 8 5 5" xfId="10659" xr:uid="{C5846A31-6726-46DE-A657-906CA85969A0}"/>
    <cellStyle name="Percent 3 6 8 5 6" xfId="10660" xr:uid="{D93840F4-847B-4D34-B354-23F32462D071}"/>
    <cellStyle name="Percent 3 6 8 6" xfId="10661" xr:uid="{B51E4F17-6D36-4A0D-B3C8-DD0828159792}"/>
    <cellStyle name="Percent 3 6 8 6 2" xfId="10662" xr:uid="{446DA825-7A7D-4A79-AA63-04F5C50F68D5}"/>
    <cellStyle name="Percent 3 6 8 6 2 2" xfId="10663" xr:uid="{D09131DD-7571-4BA6-9869-854164A685F3}"/>
    <cellStyle name="Percent 3 6 8 6 2 3" xfId="10664" xr:uid="{DA9246AF-84D0-4F08-9409-86878A39675C}"/>
    <cellStyle name="Percent 3 6 8 6 3" xfId="10665" xr:uid="{3086EE34-A13F-4A24-9DE2-7091DF5C7250}"/>
    <cellStyle name="Percent 3 6 8 6 3 2" xfId="10666" xr:uid="{F9D018B5-BF43-441E-8F09-FF2A927DEA49}"/>
    <cellStyle name="Percent 3 6 8 6 3 3" xfId="10667" xr:uid="{157EA839-8284-4648-90C2-C439DF8593AD}"/>
    <cellStyle name="Percent 3 6 8 6 4" xfId="10668" xr:uid="{B8484FDC-FD9F-4D57-A4AD-3187E21FE382}"/>
    <cellStyle name="Percent 3 6 8 6 5" xfId="10669" xr:uid="{79C98804-DCB2-4BDF-A68C-852D038A77AD}"/>
    <cellStyle name="Percent 3 6 8 7" xfId="10670" xr:uid="{5425C3C2-A134-4ED7-BA38-011497610EA1}"/>
    <cellStyle name="Percent 3 6 8 7 2" xfId="10671" xr:uid="{C042A3EC-E97D-4C3D-890D-4EA38E432C27}"/>
    <cellStyle name="Percent 3 6 8 7 3" xfId="10672" xr:uid="{2D5483C9-DF2F-4E0B-BC00-00D8FC630C4D}"/>
    <cellStyle name="Percent 3 6 8 8" xfId="10673" xr:uid="{FB0F51A9-810D-44F4-8C01-A1C503FD5809}"/>
    <cellStyle name="Percent 3 6 8 8 2" xfId="10674" xr:uid="{4D1F34E5-2D73-4C14-8C30-AAA5343C66E4}"/>
    <cellStyle name="Percent 3 6 8 8 3" xfId="10675" xr:uid="{323E61F7-84E8-4FBD-AB84-DFDAB75D90AB}"/>
    <cellStyle name="Percent 3 6 8 9" xfId="10676" xr:uid="{3097D278-21A9-4DBB-9CAF-D10438202CE6}"/>
    <cellStyle name="Percent 3 6 8 9 2" xfId="10677" xr:uid="{3973B5D1-E7BA-4D03-A4D2-20CCCC2ABEC5}"/>
    <cellStyle name="Percent 3 6 8 9 3" xfId="10678" xr:uid="{4ED73BB6-96E4-429B-ABE3-C5946362F843}"/>
    <cellStyle name="Percent 3 6 9" xfId="10679" xr:uid="{C59A9C4F-3877-4137-BF72-441AA5470C10}"/>
    <cellStyle name="Percent 3 6 9 10" xfId="10680" xr:uid="{165AB03C-46E3-44DC-BFBC-94B4E4E53162}"/>
    <cellStyle name="Percent 3 6 9 11" xfId="10681" xr:uid="{C86DC937-E792-45AA-BFF7-C5E9C7478FD2}"/>
    <cellStyle name="Percent 3 6 9 12" xfId="10682" xr:uid="{11C82F2D-1B37-4315-A138-BAC51CDE3CF6}"/>
    <cellStyle name="Percent 3 6 9 13" xfId="10683" xr:uid="{D11D738C-23A5-4CED-AC81-7CAEB4CFD580}"/>
    <cellStyle name="Percent 3 6 9 14" xfId="10684" xr:uid="{491B85FD-9A0A-4F50-B270-3A73B7534FC4}"/>
    <cellStyle name="Percent 3 6 9 15" xfId="10685" xr:uid="{BC8BC11A-5EAA-4817-8DAE-640300A592A5}"/>
    <cellStyle name="Percent 3 6 9 2" xfId="10686" xr:uid="{05E4A16D-550A-4D24-98E6-1D2965D6ED89}"/>
    <cellStyle name="Percent 3 6 9 2 2" xfId="10687" xr:uid="{4A36F66E-9A89-4DE2-803B-F750DFEDA189}"/>
    <cellStyle name="Percent 3 6 9 2 2 2" xfId="10688" xr:uid="{D6FD63AC-B8BC-4296-A13C-EFEF60D3238A}"/>
    <cellStyle name="Percent 3 6 9 2 2 3" xfId="10689" xr:uid="{7EFD1849-7537-4D11-BB68-ECD0221F897A}"/>
    <cellStyle name="Percent 3 6 9 2 3" xfId="10690" xr:uid="{B33655C0-8216-4B60-9521-1A7C377964CE}"/>
    <cellStyle name="Percent 3 6 9 2 3 2" xfId="10691" xr:uid="{2338C2A4-75B0-4330-BCC3-DE569AE6037F}"/>
    <cellStyle name="Percent 3 6 9 2 3 3" xfId="10692" xr:uid="{5579C71A-01B4-47B0-AB1B-C69A9E18734F}"/>
    <cellStyle name="Percent 3 6 9 2 4" xfId="10693" xr:uid="{C5D67D1A-07C2-4A28-A39F-D74C9A6F5567}"/>
    <cellStyle name="Percent 3 6 9 2 5" xfId="10694" xr:uid="{7DC62053-241A-4AD8-BB45-A32109D6D20F}"/>
    <cellStyle name="Percent 3 6 9 2 6" xfId="10695" xr:uid="{9C95DCAC-5BC9-4017-8DF2-F31A0BF43D1B}"/>
    <cellStyle name="Percent 3 6 9 3" xfId="10696" xr:uid="{5AB1AC47-592B-4CA1-BC32-F23E351E4C3F}"/>
    <cellStyle name="Percent 3 6 9 3 2" xfId="10697" xr:uid="{3E0C775A-A13C-4D75-909D-B3749F969459}"/>
    <cellStyle name="Percent 3 6 9 3 2 2" xfId="10698" xr:uid="{0FBFC760-0032-4111-A7DA-85BC2E2F8F8C}"/>
    <cellStyle name="Percent 3 6 9 3 2 3" xfId="10699" xr:uid="{24E94FE6-2456-41EB-B016-D5DDEBFFDE78}"/>
    <cellStyle name="Percent 3 6 9 3 3" xfId="10700" xr:uid="{0A841238-973A-4248-9917-F8108B111309}"/>
    <cellStyle name="Percent 3 6 9 3 3 2" xfId="10701" xr:uid="{F741C1EF-C77F-441E-8A8A-C1F847052795}"/>
    <cellStyle name="Percent 3 6 9 3 3 3" xfId="10702" xr:uid="{42A5AB6B-FB84-42CE-BE94-04AAFBD2B86C}"/>
    <cellStyle name="Percent 3 6 9 3 4" xfId="10703" xr:uid="{CA4E5318-BCED-4157-B4D0-ECCE81DED28A}"/>
    <cellStyle name="Percent 3 6 9 3 5" xfId="10704" xr:uid="{2999614D-BAFD-4F5A-8E6D-3E49B7F03BF8}"/>
    <cellStyle name="Percent 3 6 9 4" xfId="10705" xr:uid="{04B65414-28B5-441D-AF1A-602BC132FC22}"/>
    <cellStyle name="Percent 3 6 9 4 2" xfId="10706" xr:uid="{D256A291-A1BB-4F8F-8EDA-55C72B687273}"/>
    <cellStyle name="Percent 3 6 9 4 2 2" xfId="10707" xr:uid="{3C126D1F-6D22-48E0-BAE0-BA3F8E98746E}"/>
    <cellStyle name="Percent 3 6 9 4 2 3" xfId="10708" xr:uid="{3950D256-F05E-46FB-89C7-93D770B8B0AB}"/>
    <cellStyle name="Percent 3 6 9 4 3" xfId="10709" xr:uid="{E5C25406-B715-4C47-B6C6-ABDC2294498D}"/>
    <cellStyle name="Percent 3 6 9 4 3 2" xfId="10710" xr:uid="{19FBE867-112C-4F8F-91C8-09894EDCDEBD}"/>
    <cellStyle name="Percent 3 6 9 4 3 3" xfId="10711" xr:uid="{23CE9520-74DD-4045-A366-7E5E0A0C84C5}"/>
    <cellStyle name="Percent 3 6 9 4 4" xfId="10712" xr:uid="{9EBE5102-2BD7-41CA-991C-4C4FF1B8F1F5}"/>
    <cellStyle name="Percent 3 6 9 4 5" xfId="10713" xr:uid="{3A292F2B-E93E-4652-8941-60D5133043E8}"/>
    <cellStyle name="Percent 3 6 9 5" xfId="10714" xr:uid="{D9CF91EE-8191-4B21-A9E3-710954209FA3}"/>
    <cellStyle name="Percent 3 6 9 5 2" xfId="10715" xr:uid="{CD34BD01-5C49-41FE-BB9C-55361D69EE3A}"/>
    <cellStyle name="Percent 3 6 9 5 2 2" xfId="10716" xr:uid="{BAF6C779-D5DA-49F5-9586-2D803767124F}"/>
    <cellStyle name="Percent 3 6 9 5 2 3" xfId="10717" xr:uid="{60F143AC-E98C-4DEB-AABF-0E8C6E472B2E}"/>
    <cellStyle name="Percent 3 6 9 5 3" xfId="10718" xr:uid="{0E0E127A-B5BB-4EB8-A7C6-565C30E98910}"/>
    <cellStyle name="Percent 3 6 9 5 3 2" xfId="10719" xr:uid="{D920D6C1-FC38-4B36-BBCE-1D77D7B7742C}"/>
    <cellStyle name="Percent 3 6 9 5 3 3" xfId="10720" xr:uid="{EF24D1EB-358D-46B4-BA26-2AFDBB9B2DA5}"/>
    <cellStyle name="Percent 3 6 9 5 4" xfId="10721" xr:uid="{8007CFF6-36F3-4070-8603-44B4630DBBE7}"/>
    <cellStyle name="Percent 3 6 9 5 4 2" xfId="10722" xr:uid="{651EB002-FC2B-4C0D-AAEE-9E7148A0D20D}"/>
    <cellStyle name="Percent 3 6 9 5 4 3" xfId="10723" xr:uid="{94B0F1D7-8018-4588-A9B4-80498B2AA08D}"/>
    <cellStyle name="Percent 3 6 9 5 5" xfId="10724" xr:uid="{E5F5D230-AB03-41CA-AC5D-E41CAFED2AE4}"/>
    <cellStyle name="Percent 3 6 9 5 6" xfId="10725" xr:uid="{4C6F9C89-59F4-4C5E-9D9B-340D59642234}"/>
    <cellStyle name="Percent 3 6 9 6" xfId="10726" xr:uid="{8D80076B-01FD-4949-9CE5-DBF1C98B5B19}"/>
    <cellStyle name="Percent 3 6 9 6 2" xfId="10727" xr:uid="{F7AC90C0-8EB7-44D5-B768-B5A5C6408589}"/>
    <cellStyle name="Percent 3 6 9 6 2 2" xfId="10728" xr:uid="{C848A164-3E97-4037-AAFA-2A0CB906A8DB}"/>
    <cellStyle name="Percent 3 6 9 6 2 3" xfId="10729" xr:uid="{B840D5C4-619F-44C0-8A31-86F44E5AC323}"/>
    <cellStyle name="Percent 3 6 9 6 3" xfId="10730" xr:uid="{FA17073A-FD74-461E-85E6-91EBA8BB6145}"/>
    <cellStyle name="Percent 3 6 9 6 3 2" xfId="10731" xr:uid="{DE5A74AE-DA46-43F5-A2F2-A51D39CBD8A0}"/>
    <cellStyle name="Percent 3 6 9 6 3 3" xfId="10732" xr:uid="{91427C68-A822-4E1F-AC55-DB1753B5EB45}"/>
    <cellStyle name="Percent 3 6 9 6 4" xfId="10733" xr:uid="{9186429E-B77B-4047-9F5E-0FE95B8FBD26}"/>
    <cellStyle name="Percent 3 6 9 6 5" xfId="10734" xr:uid="{CE3BC418-03BD-45FA-8CDA-216D124ABB09}"/>
    <cellStyle name="Percent 3 6 9 7" xfId="10735" xr:uid="{21B03D8D-F062-4C17-B1D0-C9E896062CBF}"/>
    <cellStyle name="Percent 3 6 9 7 2" xfId="10736" xr:uid="{A12961D8-DAF7-4E36-B21E-D70DC9758472}"/>
    <cellStyle name="Percent 3 6 9 7 3" xfId="10737" xr:uid="{9496C751-AE70-4073-9446-044298C869CF}"/>
    <cellStyle name="Percent 3 6 9 8" xfId="10738" xr:uid="{B8982630-B867-4258-8365-DE5A64DF66D4}"/>
    <cellStyle name="Percent 3 6 9 8 2" xfId="10739" xr:uid="{054D96B1-BC33-4B31-A109-525323256E23}"/>
    <cellStyle name="Percent 3 6 9 8 3" xfId="10740" xr:uid="{0886EABC-7AC0-4E1B-AE56-67ED3A97F225}"/>
    <cellStyle name="Percent 3 6 9 9" xfId="10741" xr:uid="{9B86F235-9268-431C-9169-9A68F56D9B20}"/>
    <cellStyle name="Percent 3 6 9 9 2" xfId="10742" xr:uid="{59E103B0-9B60-4C53-8257-B8D12E513C1A}"/>
    <cellStyle name="Percent 3 6 9 9 3" xfId="10743" xr:uid="{EBC4B3E4-B207-4C72-81D4-30EC04F129FC}"/>
    <cellStyle name="Percent 3 7" xfId="1564" xr:uid="{F8D56464-942C-4E85-B4BC-19F2A3A48CBA}"/>
    <cellStyle name="Percent 3 7 10" xfId="10745" xr:uid="{4D58635F-5B77-442E-9E8F-9C1E764034A9}"/>
    <cellStyle name="Percent 3 7 10 10" xfId="10746" xr:uid="{96650307-6A95-42E5-8106-F2E8A1ABF726}"/>
    <cellStyle name="Percent 3 7 10 11" xfId="10747" xr:uid="{21DC9C91-0507-418A-B512-6E331B720EB0}"/>
    <cellStyle name="Percent 3 7 10 12" xfId="10748" xr:uid="{45887AEF-785D-4481-87C7-C33624334A10}"/>
    <cellStyle name="Percent 3 7 10 13" xfId="10749" xr:uid="{E8E20EB2-2B52-45B4-8612-D0C48F8B47B0}"/>
    <cellStyle name="Percent 3 7 10 14" xfId="10750" xr:uid="{C92F86F7-F1C1-43A9-8E34-63E10B4AAC13}"/>
    <cellStyle name="Percent 3 7 10 15" xfId="10751" xr:uid="{E600782E-C7E3-4671-A86B-0C4DE0A536EA}"/>
    <cellStyle name="Percent 3 7 10 2" xfId="10752" xr:uid="{6E3CAC65-158B-4AE3-BFC0-11CAAF66FE79}"/>
    <cellStyle name="Percent 3 7 10 2 2" xfId="10753" xr:uid="{975E96B2-ECC2-4D0F-B1AC-8FE581BF03EA}"/>
    <cellStyle name="Percent 3 7 10 2 2 2" xfId="10754" xr:uid="{16D7FA8A-E6A3-4282-904D-EE9B754626D0}"/>
    <cellStyle name="Percent 3 7 10 2 2 3" xfId="10755" xr:uid="{85D21EFB-07E8-422A-8797-96DB3E1AF3CD}"/>
    <cellStyle name="Percent 3 7 10 2 3" xfId="10756" xr:uid="{A560C4A4-618D-4157-AE26-2177EF42B636}"/>
    <cellStyle name="Percent 3 7 10 2 3 2" xfId="10757" xr:uid="{8AAC32DD-701B-440F-850A-7F72C99625F6}"/>
    <cellStyle name="Percent 3 7 10 2 3 3" xfId="10758" xr:uid="{A4283007-FE33-4838-B5C7-F8DC0A2F4DAF}"/>
    <cellStyle name="Percent 3 7 10 2 4" xfId="10759" xr:uid="{1072A61A-7374-45FB-AE30-D9456A50AAB8}"/>
    <cellStyle name="Percent 3 7 10 2 5" xfId="10760" xr:uid="{3B1800C0-D680-40B8-9088-180A498FE4AC}"/>
    <cellStyle name="Percent 3 7 10 2 6" xfId="10761" xr:uid="{65FD976A-2EFB-40F1-94DB-BB7DC9006227}"/>
    <cellStyle name="Percent 3 7 10 3" xfId="10762" xr:uid="{E3F18236-5201-49F8-9871-B75996C5A077}"/>
    <cellStyle name="Percent 3 7 10 3 2" xfId="10763" xr:uid="{4B41D010-56BC-4E4B-82A4-1E4A7C8B2C55}"/>
    <cellStyle name="Percent 3 7 10 3 2 2" xfId="10764" xr:uid="{7C52D5A2-FD92-48C8-92F7-564D1926CC6C}"/>
    <cellStyle name="Percent 3 7 10 3 2 3" xfId="10765" xr:uid="{7FB102B7-2B88-4121-A382-0EA960AF8219}"/>
    <cellStyle name="Percent 3 7 10 3 3" xfId="10766" xr:uid="{E7FC6F7F-A112-4493-B08B-41AB4419AAA4}"/>
    <cellStyle name="Percent 3 7 10 3 3 2" xfId="10767" xr:uid="{E813F9EE-B644-4EFD-A2EA-511B3347E208}"/>
    <cellStyle name="Percent 3 7 10 3 3 3" xfId="10768" xr:uid="{6B165FC1-8733-486A-85E8-AA1E795D4081}"/>
    <cellStyle name="Percent 3 7 10 3 4" xfId="10769" xr:uid="{3641A2AC-60D1-41C9-B9DE-9798E51D5DDB}"/>
    <cellStyle name="Percent 3 7 10 3 5" xfId="10770" xr:uid="{D3B82BE7-0B53-4933-B599-EFDC605E381F}"/>
    <cellStyle name="Percent 3 7 10 4" xfId="10771" xr:uid="{A56FB547-3A13-4CB1-B38A-696CC89F978E}"/>
    <cellStyle name="Percent 3 7 10 4 2" xfId="10772" xr:uid="{83CA57C1-19FC-48FE-A68F-AC39452A5A88}"/>
    <cellStyle name="Percent 3 7 10 4 2 2" xfId="10773" xr:uid="{F5473051-97C6-415D-9C27-A7FD09C18965}"/>
    <cellStyle name="Percent 3 7 10 4 2 3" xfId="10774" xr:uid="{B4A68B65-3570-41ED-AFDA-C9A30C54793D}"/>
    <cellStyle name="Percent 3 7 10 4 3" xfId="10775" xr:uid="{F5289C67-4DC7-4A7E-B97A-355532CEF24E}"/>
    <cellStyle name="Percent 3 7 10 4 3 2" xfId="10776" xr:uid="{7EA49B33-3F0D-4595-9876-84AA7DD9C50C}"/>
    <cellStyle name="Percent 3 7 10 4 3 3" xfId="10777" xr:uid="{F9009B4B-1011-400F-92F0-8FC0FF380ED7}"/>
    <cellStyle name="Percent 3 7 10 4 4" xfId="10778" xr:uid="{D3BB6095-4693-45F9-8EC0-7846D4464CD8}"/>
    <cellStyle name="Percent 3 7 10 4 5" xfId="10779" xr:uid="{1BB3AE39-4CA6-495A-9BF0-8F040557C44B}"/>
    <cellStyle name="Percent 3 7 10 5" xfId="10780" xr:uid="{33F5730E-3B97-4972-A7A4-2FA9ED7F4A38}"/>
    <cellStyle name="Percent 3 7 10 5 2" xfId="10781" xr:uid="{6CA7BD9F-C8F0-4786-82B2-6159225E9A7B}"/>
    <cellStyle name="Percent 3 7 10 5 2 2" xfId="10782" xr:uid="{5104D34E-4B6F-4D73-84DC-5EADA5CB07AD}"/>
    <cellStyle name="Percent 3 7 10 5 2 3" xfId="10783" xr:uid="{1AF3D5B0-D898-4C4A-B820-1948BB424A34}"/>
    <cellStyle name="Percent 3 7 10 5 3" xfId="10784" xr:uid="{A5F1B334-B48D-4206-8C43-213434FC24DE}"/>
    <cellStyle name="Percent 3 7 10 5 3 2" xfId="10785" xr:uid="{B163A3DE-F212-4750-9696-04963F046E3E}"/>
    <cellStyle name="Percent 3 7 10 5 3 3" xfId="10786" xr:uid="{0F22428D-BE0E-4403-BF8A-A5187D1DCDC5}"/>
    <cellStyle name="Percent 3 7 10 5 4" xfId="10787" xr:uid="{C3735802-0522-42B0-BFBF-043A1FF3259E}"/>
    <cellStyle name="Percent 3 7 10 5 4 2" xfId="10788" xr:uid="{B916398E-9CDA-44FD-B23A-4E2B538BFE46}"/>
    <cellStyle name="Percent 3 7 10 5 4 3" xfId="10789" xr:uid="{EB55E993-B039-41CB-B2BD-87D820DE9178}"/>
    <cellStyle name="Percent 3 7 10 5 5" xfId="10790" xr:uid="{4C82C094-8048-4847-BF75-29FC246B00D8}"/>
    <cellStyle name="Percent 3 7 10 5 6" xfId="10791" xr:uid="{50A48A24-3632-4159-AF73-816F2FA61FB9}"/>
    <cellStyle name="Percent 3 7 10 6" xfId="10792" xr:uid="{439A214F-60A7-4079-BCEF-8C0E80B81EAD}"/>
    <cellStyle name="Percent 3 7 10 6 2" xfId="10793" xr:uid="{01A64FA1-A811-47F1-9BA1-34760AC900A0}"/>
    <cellStyle name="Percent 3 7 10 6 2 2" xfId="10794" xr:uid="{A8FAB6FB-1DF1-4245-BA8D-BABDC1B4AE3D}"/>
    <cellStyle name="Percent 3 7 10 6 2 3" xfId="10795" xr:uid="{4F26D311-E957-4FDE-A29D-114F7B33BE86}"/>
    <cellStyle name="Percent 3 7 10 6 3" xfId="10796" xr:uid="{26922581-5881-4BAD-AB93-631A95EA5A9E}"/>
    <cellStyle name="Percent 3 7 10 6 3 2" xfId="10797" xr:uid="{EEAE3950-1DC8-4280-A7CF-12E3A4BC4BB9}"/>
    <cellStyle name="Percent 3 7 10 6 3 3" xfId="10798" xr:uid="{98A7E434-8740-42A3-AFF1-B88BEB38D295}"/>
    <cellStyle name="Percent 3 7 10 6 4" xfId="10799" xr:uid="{7FBAB7E1-6EEC-48A9-8014-C3275DACD674}"/>
    <cellStyle name="Percent 3 7 10 6 5" xfId="10800" xr:uid="{2D035551-0931-4FB3-8117-B51F9F4A78B6}"/>
    <cellStyle name="Percent 3 7 10 7" xfId="10801" xr:uid="{39F04DF9-B174-44DD-AB3C-F8672B795117}"/>
    <cellStyle name="Percent 3 7 10 7 2" xfId="10802" xr:uid="{BC4880A0-B40F-4DF4-97F6-F4252758CAB4}"/>
    <cellStyle name="Percent 3 7 10 7 3" xfId="10803" xr:uid="{8180736F-5CB6-4F06-9BC6-C06E369BA62C}"/>
    <cellStyle name="Percent 3 7 10 8" xfId="10804" xr:uid="{65E81EFD-B39E-418D-9286-55D09FB72915}"/>
    <cellStyle name="Percent 3 7 10 8 2" xfId="10805" xr:uid="{164B88F8-3BBD-458B-92A1-D11ADFC3F269}"/>
    <cellStyle name="Percent 3 7 10 8 3" xfId="10806" xr:uid="{0797259D-B6DF-4092-98DD-5C7C0BC348EE}"/>
    <cellStyle name="Percent 3 7 10 9" xfId="10807" xr:uid="{2744B844-A16F-481C-9D0F-3E619D447E5B}"/>
    <cellStyle name="Percent 3 7 10 9 2" xfId="10808" xr:uid="{FC242C3A-894A-4345-AC8C-4994F75FFC20}"/>
    <cellStyle name="Percent 3 7 10 9 3" xfId="10809" xr:uid="{BD7BA697-7258-4350-9ECC-BB907D508A55}"/>
    <cellStyle name="Percent 3 7 11" xfId="10810" xr:uid="{95B01A3D-719C-4E9E-BED0-89E3FE0B2E52}"/>
    <cellStyle name="Percent 3 7 11 10" xfId="10811" xr:uid="{92722F02-0957-4C3C-8F19-96E5359FDC0B}"/>
    <cellStyle name="Percent 3 7 11 11" xfId="10812" xr:uid="{7CE7359C-0851-4C18-853C-4E77DDD4745C}"/>
    <cellStyle name="Percent 3 7 11 12" xfId="10813" xr:uid="{7F210534-5325-4E1E-BD3E-FE498F8435C4}"/>
    <cellStyle name="Percent 3 7 11 13" xfId="10814" xr:uid="{E3652312-2240-434F-B25F-EDEA3E675A79}"/>
    <cellStyle name="Percent 3 7 11 14" xfId="10815" xr:uid="{5D79B599-F294-4DDA-830A-2978ECC7FE28}"/>
    <cellStyle name="Percent 3 7 11 15" xfId="10816" xr:uid="{E0E3AABA-50EB-481C-B03E-07A687015E81}"/>
    <cellStyle name="Percent 3 7 11 2" xfId="10817" xr:uid="{10F521CF-FE0F-41A7-A028-C92465A033CE}"/>
    <cellStyle name="Percent 3 7 11 2 2" xfId="10818" xr:uid="{4F2A8B91-D995-4957-BE7F-CD461EE43E6E}"/>
    <cellStyle name="Percent 3 7 11 2 2 2" xfId="10819" xr:uid="{D4A18EFF-38A9-4CB5-891B-14197CE0427D}"/>
    <cellStyle name="Percent 3 7 11 2 2 3" xfId="10820" xr:uid="{B5B1EBA0-8D6A-4316-8BB6-23293FC63F9E}"/>
    <cellStyle name="Percent 3 7 11 2 3" xfId="10821" xr:uid="{21BE2D62-970F-426B-8407-7B68DEEBD25E}"/>
    <cellStyle name="Percent 3 7 11 2 3 2" xfId="10822" xr:uid="{EF81EE96-9B51-4090-90A8-80F59D1F0DB4}"/>
    <cellStyle name="Percent 3 7 11 2 3 3" xfId="10823" xr:uid="{EBF27066-BAE2-427A-85F4-4315CBA4F6AD}"/>
    <cellStyle name="Percent 3 7 11 2 4" xfId="10824" xr:uid="{93B4ACC4-013C-49D5-B282-D88C8D858F97}"/>
    <cellStyle name="Percent 3 7 11 2 5" xfId="10825" xr:uid="{E5612075-D535-4A07-837D-C8A3F1C23E7F}"/>
    <cellStyle name="Percent 3 7 11 2 6" xfId="10826" xr:uid="{058FD360-F308-427D-A4AC-C84578D91D7E}"/>
    <cellStyle name="Percent 3 7 11 3" xfId="10827" xr:uid="{D5C0BD90-EF67-42DC-8CB7-F03750073244}"/>
    <cellStyle name="Percent 3 7 11 3 2" xfId="10828" xr:uid="{5150BDC3-0ECD-4DAC-B074-798D9586367F}"/>
    <cellStyle name="Percent 3 7 11 3 2 2" xfId="10829" xr:uid="{7C1F6828-B64A-4FA5-8411-85F02706927A}"/>
    <cellStyle name="Percent 3 7 11 3 2 3" xfId="10830" xr:uid="{AD94E5D5-02C6-4B06-968E-C3AF8200F1DC}"/>
    <cellStyle name="Percent 3 7 11 3 3" xfId="10831" xr:uid="{9C523CBA-494B-4949-A553-175FE055DC94}"/>
    <cellStyle name="Percent 3 7 11 3 3 2" xfId="10832" xr:uid="{A5CEF57A-2FA0-43FC-9834-9FB524E890B7}"/>
    <cellStyle name="Percent 3 7 11 3 3 3" xfId="10833" xr:uid="{4DB038AA-1B14-449B-AECB-34047CBDA0CD}"/>
    <cellStyle name="Percent 3 7 11 3 4" xfId="10834" xr:uid="{57CD9CE0-899F-427E-A3F7-0A20F3C8DC5D}"/>
    <cellStyle name="Percent 3 7 11 3 5" xfId="10835" xr:uid="{C5347EDF-AD1D-487E-BAE3-AD094E381F1A}"/>
    <cellStyle name="Percent 3 7 11 4" xfId="10836" xr:uid="{8240AF30-7AE2-4455-98F0-6E7A533A4ACB}"/>
    <cellStyle name="Percent 3 7 11 4 2" xfId="10837" xr:uid="{0B6081E2-C07D-4929-83BD-FC6CEFEBD26F}"/>
    <cellStyle name="Percent 3 7 11 4 2 2" xfId="10838" xr:uid="{CCD0EFDF-3C84-48BF-ADB1-35A5389BD173}"/>
    <cellStyle name="Percent 3 7 11 4 2 3" xfId="10839" xr:uid="{D82A96A1-C39B-4513-9A0F-15D2318987AB}"/>
    <cellStyle name="Percent 3 7 11 4 3" xfId="10840" xr:uid="{3F5BAD3A-3219-4347-B52F-4DDBAC7E4DB0}"/>
    <cellStyle name="Percent 3 7 11 4 3 2" xfId="10841" xr:uid="{D80F8341-FFA3-4BB9-B960-87D67318C124}"/>
    <cellStyle name="Percent 3 7 11 4 3 3" xfId="10842" xr:uid="{7655138B-6BE3-44E5-93F8-BCA51AE023F2}"/>
    <cellStyle name="Percent 3 7 11 4 4" xfId="10843" xr:uid="{163143B7-49C0-469F-90E1-49CCF9E25620}"/>
    <cellStyle name="Percent 3 7 11 4 5" xfId="10844" xr:uid="{7E3BDAA3-F27F-4888-B5A6-1BD9BF8C0F4B}"/>
    <cellStyle name="Percent 3 7 11 5" xfId="10845" xr:uid="{3519103C-EFFF-4E57-B961-D68F36E43EB5}"/>
    <cellStyle name="Percent 3 7 11 5 2" xfId="10846" xr:uid="{BF7A2C2C-24EC-4350-953E-BD6215EAABD6}"/>
    <cellStyle name="Percent 3 7 11 5 2 2" xfId="10847" xr:uid="{FD573796-0827-4D42-8269-018F81DA1AED}"/>
    <cellStyle name="Percent 3 7 11 5 2 3" xfId="10848" xr:uid="{60CFB743-5E8D-4C2F-9CBF-0382AF1AEB5B}"/>
    <cellStyle name="Percent 3 7 11 5 3" xfId="10849" xr:uid="{8BFD579E-D076-4AD1-A061-DFEB30CEBDEA}"/>
    <cellStyle name="Percent 3 7 11 5 3 2" xfId="10850" xr:uid="{785A5D2A-EC21-4BFC-8DD6-671152E5862B}"/>
    <cellStyle name="Percent 3 7 11 5 3 3" xfId="10851" xr:uid="{D359DA80-5683-47DC-8777-CEDF7A006B0B}"/>
    <cellStyle name="Percent 3 7 11 5 4" xfId="10852" xr:uid="{96AAD52D-9DA5-4AEE-BB5A-1417AD351984}"/>
    <cellStyle name="Percent 3 7 11 5 4 2" xfId="10853" xr:uid="{274967F3-24BE-4FA5-A24C-9E6AE712BEDC}"/>
    <cellStyle name="Percent 3 7 11 5 4 3" xfId="10854" xr:uid="{B0915409-AA7A-4F7B-AD8D-EEE8DA034C0A}"/>
    <cellStyle name="Percent 3 7 11 5 5" xfId="10855" xr:uid="{F5D42A65-62FA-4352-85A0-4FD798FF4C43}"/>
    <cellStyle name="Percent 3 7 11 5 6" xfId="10856" xr:uid="{D8FD3C0B-B38E-446D-B9E5-94111EB3F867}"/>
    <cellStyle name="Percent 3 7 11 6" xfId="10857" xr:uid="{7D1151E6-3757-41A2-AA35-D30DB1BC05DD}"/>
    <cellStyle name="Percent 3 7 11 6 2" xfId="10858" xr:uid="{B581973E-91EC-4B6F-9D62-F823B4D752E7}"/>
    <cellStyle name="Percent 3 7 11 6 2 2" xfId="10859" xr:uid="{866E7016-D07A-4565-B1B8-D7DFF801FE60}"/>
    <cellStyle name="Percent 3 7 11 6 2 3" xfId="10860" xr:uid="{74751D20-9369-435B-BD4A-AA8E09CBC312}"/>
    <cellStyle name="Percent 3 7 11 6 3" xfId="10861" xr:uid="{8E9AE5B9-0159-40B5-B116-F6A00201AB4D}"/>
    <cellStyle name="Percent 3 7 11 6 3 2" xfId="10862" xr:uid="{E66F6712-D30E-4677-AA0B-C148B3EC46B3}"/>
    <cellStyle name="Percent 3 7 11 6 3 3" xfId="10863" xr:uid="{13EC4239-DF42-4ED1-88CA-E26877308BB2}"/>
    <cellStyle name="Percent 3 7 11 6 4" xfId="10864" xr:uid="{B661CA5F-8E46-4A95-89F8-27B508A4413F}"/>
    <cellStyle name="Percent 3 7 11 6 5" xfId="10865" xr:uid="{3ED4BD64-0C6D-4A13-BE9F-B7427D09CBA3}"/>
    <cellStyle name="Percent 3 7 11 7" xfId="10866" xr:uid="{2B91FC88-78DE-446D-B992-D778B6D8C230}"/>
    <cellStyle name="Percent 3 7 11 7 2" xfId="10867" xr:uid="{9907A83C-D544-4304-9709-7EB3865413E2}"/>
    <cellStyle name="Percent 3 7 11 7 3" xfId="10868" xr:uid="{8EB5FB15-F405-4490-BDBC-5F84456D8AD2}"/>
    <cellStyle name="Percent 3 7 11 8" xfId="10869" xr:uid="{79061A9B-7924-408D-87C7-9AC069873734}"/>
    <cellStyle name="Percent 3 7 11 8 2" xfId="10870" xr:uid="{EB767F9A-6C33-411B-9E66-EF53D5D27C78}"/>
    <cellStyle name="Percent 3 7 11 8 3" xfId="10871" xr:uid="{C01DF2A5-C1E1-425C-929A-6003CE99E67F}"/>
    <cellStyle name="Percent 3 7 11 9" xfId="10872" xr:uid="{C4DA2E2C-4B45-435E-BDB0-EE80CEFEE9C2}"/>
    <cellStyle name="Percent 3 7 11 9 2" xfId="10873" xr:uid="{D1EBE350-CC18-48EC-8D5E-13303B9064AB}"/>
    <cellStyle name="Percent 3 7 11 9 3" xfId="10874" xr:uid="{EF7BE5C9-7443-4BAD-8D8B-5E73C6CFFADF}"/>
    <cellStyle name="Percent 3 7 12" xfId="10875" xr:uid="{18CB4F68-F08B-4CC4-9565-4782D674A48B}"/>
    <cellStyle name="Percent 3 7 12 10" xfId="10876" xr:uid="{29428823-8165-4196-BDD0-F8685D5057FA}"/>
    <cellStyle name="Percent 3 7 12 11" xfId="10877" xr:uid="{53994F7F-9C6B-4597-8335-FF0568A86181}"/>
    <cellStyle name="Percent 3 7 12 12" xfId="10878" xr:uid="{64A53647-14C2-4EDA-823B-AA552D2CBD1C}"/>
    <cellStyle name="Percent 3 7 12 13" xfId="10879" xr:uid="{F0791A6D-9F83-4D0C-AA87-19E160A056A3}"/>
    <cellStyle name="Percent 3 7 12 14" xfId="10880" xr:uid="{3D647EE0-767B-486D-8D8E-C103E58FB81C}"/>
    <cellStyle name="Percent 3 7 12 15" xfId="10881" xr:uid="{78FC1CB7-7A11-43DF-8830-C781DC7B45B0}"/>
    <cellStyle name="Percent 3 7 12 2" xfId="10882" xr:uid="{8CB6193D-DA23-4002-B1A1-3A76246C3B5D}"/>
    <cellStyle name="Percent 3 7 12 2 2" xfId="10883" xr:uid="{A73F6511-636B-44E4-B515-7EFA905116BC}"/>
    <cellStyle name="Percent 3 7 12 2 2 2" xfId="10884" xr:uid="{F041C104-8F56-4284-B5AC-3D722B011081}"/>
    <cellStyle name="Percent 3 7 12 2 2 3" xfId="10885" xr:uid="{80CE34C2-9158-4635-9EB2-4DF0BEC7F1A0}"/>
    <cellStyle name="Percent 3 7 12 2 3" xfId="10886" xr:uid="{D26DCCDD-7682-48EE-A4CF-378ABD82F91D}"/>
    <cellStyle name="Percent 3 7 12 2 3 2" xfId="10887" xr:uid="{E531241C-9745-4DC5-B85F-DE2661FC2333}"/>
    <cellStyle name="Percent 3 7 12 2 3 3" xfId="10888" xr:uid="{FE0FB90A-415D-4AC9-BE23-0AA041A82B6B}"/>
    <cellStyle name="Percent 3 7 12 2 4" xfId="10889" xr:uid="{39A107AB-3E80-4FA3-89A0-1A0682495253}"/>
    <cellStyle name="Percent 3 7 12 2 5" xfId="10890" xr:uid="{5F5CDF47-ACCC-4069-903C-61BA34D35F63}"/>
    <cellStyle name="Percent 3 7 12 2 6" xfId="10891" xr:uid="{0F63CDD8-A98E-4A96-B7D3-AFED5A648C15}"/>
    <cellStyle name="Percent 3 7 12 3" xfId="10892" xr:uid="{57F1935B-75D3-4F32-B6B9-7254404FA49C}"/>
    <cellStyle name="Percent 3 7 12 3 2" xfId="10893" xr:uid="{79130806-39A0-4AB6-94D8-C53149C6CC71}"/>
    <cellStyle name="Percent 3 7 12 3 2 2" xfId="10894" xr:uid="{8C648FA1-7EA4-4F21-BC62-D8C8F30397F2}"/>
    <cellStyle name="Percent 3 7 12 3 2 3" xfId="10895" xr:uid="{AF3054E5-043F-41F4-9F14-53EC1A4D42A8}"/>
    <cellStyle name="Percent 3 7 12 3 3" xfId="10896" xr:uid="{4161FB95-AEDB-4469-B028-14C3CBA48109}"/>
    <cellStyle name="Percent 3 7 12 3 3 2" xfId="10897" xr:uid="{5CA995DB-7FA4-4DF4-BE35-6B4FB5A71D9E}"/>
    <cellStyle name="Percent 3 7 12 3 3 3" xfId="10898" xr:uid="{D407E695-2F15-436D-9BAA-191652856146}"/>
    <cellStyle name="Percent 3 7 12 3 4" xfId="10899" xr:uid="{25EF0FCB-EC80-4718-ABD0-DBED0583C1ED}"/>
    <cellStyle name="Percent 3 7 12 3 5" xfId="10900" xr:uid="{68B5B5F5-0690-46DB-A959-B54E887B550C}"/>
    <cellStyle name="Percent 3 7 12 4" xfId="10901" xr:uid="{5AF6BC5B-4F10-4127-B54A-E0339EDB9EA1}"/>
    <cellStyle name="Percent 3 7 12 4 2" xfId="10902" xr:uid="{238E0B34-06AA-4F30-B117-70CCEAFC8A8D}"/>
    <cellStyle name="Percent 3 7 12 4 2 2" xfId="10903" xr:uid="{87B1375E-B3F5-444C-B966-58152E614C9E}"/>
    <cellStyle name="Percent 3 7 12 4 2 3" xfId="10904" xr:uid="{BEF3720E-335F-4478-93FD-D994BE1ABC4A}"/>
    <cellStyle name="Percent 3 7 12 4 3" xfId="10905" xr:uid="{7DD44698-9ACD-42A3-A3BD-8C80C1ED1BD6}"/>
    <cellStyle name="Percent 3 7 12 4 3 2" xfId="10906" xr:uid="{6792DE15-5606-4550-942D-317A40DC3246}"/>
    <cellStyle name="Percent 3 7 12 4 3 3" xfId="10907" xr:uid="{45206AE5-443D-440E-BF1F-28E54B51B147}"/>
    <cellStyle name="Percent 3 7 12 4 4" xfId="10908" xr:uid="{6A575CB4-7AD6-47AE-9445-B1A2270DCFB9}"/>
    <cellStyle name="Percent 3 7 12 4 5" xfId="10909" xr:uid="{2219109A-26B4-4CE8-90DF-4B4685164144}"/>
    <cellStyle name="Percent 3 7 12 5" xfId="10910" xr:uid="{6302A01B-2CB9-4288-A5F8-7C7BAB25EC8B}"/>
    <cellStyle name="Percent 3 7 12 5 2" xfId="10911" xr:uid="{655C542D-D97F-4EFC-8C9D-D99435E182DE}"/>
    <cellStyle name="Percent 3 7 12 5 2 2" xfId="10912" xr:uid="{6B02FF5B-66C7-44BB-845E-FB112697326C}"/>
    <cellStyle name="Percent 3 7 12 5 2 3" xfId="10913" xr:uid="{426115D1-05A7-46CE-B739-597412BC236D}"/>
    <cellStyle name="Percent 3 7 12 5 3" xfId="10914" xr:uid="{81422B14-DEC9-452B-B9C5-969C5C540CE6}"/>
    <cellStyle name="Percent 3 7 12 5 3 2" xfId="10915" xr:uid="{78FDD912-AAE9-40E9-BA35-C5B73571F074}"/>
    <cellStyle name="Percent 3 7 12 5 3 3" xfId="10916" xr:uid="{C243587F-E925-44A7-A35B-32F09845B6B2}"/>
    <cellStyle name="Percent 3 7 12 5 4" xfId="10917" xr:uid="{488D5CBB-C5C9-4D0D-BA74-831714CDDB1B}"/>
    <cellStyle name="Percent 3 7 12 5 4 2" xfId="10918" xr:uid="{563D63CC-4F08-4130-858B-47E27152281D}"/>
    <cellStyle name="Percent 3 7 12 5 4 3" xfId="10919" xr:uid="{A2444F07-86CA-4AB3-9E7B-E16F60D2EFB7}"/>
    <cellStyle name="Percent 3 7 12 5 5" xfId="10920" xr:uid="{1AB7148E-6FA6-4C34-8EA3-F959A742CC19}"/>
    <cellStyle name="Percent 3 7 12 5 6" xfId="10921" xr:uid="{91314E48-2522-4EF8-89B6-E1A7F5CAC4EF}"/>
    <cellStyle name="Percent 3 7 12 6" xfId="10922" xr:uid="{2D023CA7-BD0B-499F-A57A-FE3E0958E901}"/>
    <cellStyle name="Percent 3 7 12 6 2" xfId="10923" xr:uid="{AA7D801C-D1EC-4E03-B5AC-885B1CA1D0B3}"/>
    <cellStyle name="Percent 3 7 12 6 2 2" xfId="10924" xr:uid="{24AAF4C3-5AF5-45FF-A728-B8F2DBC9A888}"/>
    <cellStyle name="Percent 3 7 12 6 2 3" xfId="10925" xr:uid="{1B2E7D8D-ADD1-404D-8E1E-3AAA4295D627}"/>
    <cellStyle name="Percent 3 7 12 6 3" xfId="10926" xr:uid="{75FF8F02-C031-4552-8CE1-5D93A7A29009}"/>
    <cellStyle name="Percent 3 7 12 6 3 2" xfId="10927" xr:uid="{5245CB71-9FAE-41E1-8219-D3A6A4C2F5D4}"/>
    <cellStyle name="Percent 3 7 12 6 3 3" xfId="10928" xr:uid="{D5F6C184-9BAE-4F3A-AA57-01ED50CB22FD}"/>
    <cellStyle name="Percent 3 7 12 6 4" xfId="10929" xr:uid="{B1E13305-AA6B-4E20-B5A3-BC9C54FFD757}"/>
    <cellStyle name="Percent 3 7 12 6 5" xfId="10930" xr:uid="{1A335230-AFA5-428C-B4C5-863F1C599B9E}"/>
    <cellStyle name="Percent 3 7 12 7" xfId="10931" xr:uid="{8E2384C2-775E-4997-B4F1-FF9AFC49FA2F}"/>
    <cellStyle name="Percent 3 7 12 7 2" xfId="10932" xr:uid="{A1E40F3C-4C9D-40FA-BC05-8B325C37A0A9}"/>
    <cellStyle name="Percent 3 7 12 7 3" xfId="10933" xr:uid="{D71163AE-71AF-461E-9405-92A9DB114EF0}"/>
    <cellStyle name="Percent 3 7 12 8" xfId="10934" xr:uid="{183DFA62-FF19-49BC-8553-76CB4F03E768}"/>
    <cellStyle name="Percent 3 7 12 8 2" xfId="10935" xr:uid="{5F74FC7E-5AE7-421D-8518-C605AF7CD1F6}"/>
    <cellStyle name="Percent 3 7 12 8 3" xfId="10936" xr:uid="{F31A3D08-2791-4FC3-BEC2-E06929B71CCB}"/>
    <cellStyle name="Percent 3 7 12 9" xfId="10937" xr:uid="{74935FE1-39C1-408F-A22B-0E91F9B9B9C0}"/>
    <cellStyle name="Percent 3 7 12 9 2" xfId="10938" xr:uid="{8EC47339-00CA-4CEB-9E1E-649362A71554}"/>
    <cellStyle name="Percent 3 7 12 9 3" xfId="10939" xr:uid="{46B1320E-E7C6-432C-BFA6-F3BFC2AD9EE1}"/>
    <cellStyle name="Percent 3 7 13" xfId="10940" xr:uid="{01D23B86-1C82-4A5E-ABF7-8E6FA362D464}"/>
    <cellStyle name="Percent 3 7 13 10" xfId="10941" xr:uid="{E783BE2B-7F86-42C9-8838-2574874D40F5}"/>
    <cellStyle name="Percent 3 7 13 11" xfId="10942" xr:uid="{2664FE71-0351-4D49-BEA0-A33BF8F1DB15}"/>
    <cellStyle name="Percent 3 7 13 12" xfId="10943" xr:uid="{24457D1E-48DF-42FA-A0D5-F30410E5F835}"/>
    <cellStyle name="Percent 3 7 13 13" xfId="10944" xr:uid="{FBAAE49D-8852-4DE5-A5B4-AFE48885CADF}"/>
    <cellStyle name="Percent 3 7 13 14" xfId="10945" xr:uid="{4568CA93-4B9D-4F9D-85BC-457859DBAEBA}"/>
    <cellStyle name="Percent 3 7 13 15" xfId="10946" xr:uid="{128A1488-4B5A-4A89-BFE7-3A7A811F078D}"/>
    <cellStyle name="Percent 3 7 13 2" xfId="10947" xr:uid="{03F4FD5F-9005-43FF-8CD7-266DD9A31AF4}"/>
    <cellStyle name="Percent 3 7 13 2 2" xfId="10948" xr:uid="{352DE22B-E150-4974-93D8-B2AAAEAA9F8A}"/>
    <cellStyle name="Percent 3 7 13 2 2 2" xfId="10949" xr:uid="{812BC34E-F31C-4966-B5D1-903797C59994}"/>
    <cellStyle name="Percent 3 7 13 2 2 3" xfId="10950" xr:uid="{9672D3A1-709C-42F8-B9CF-6A200497D5E8}"/>
    <cellStyle name="Percent 3 7 13 2 3" xfId="10951" xr:uid="{E56CF8F0-4584-4796-9363-FEC37365221A}"/>
    <cellStyle name="Percent 3 7 13 2 3 2" xfId="10952" xr:uid="{20269F38-DD9D-48E2-9B1B-21F13B4FEE1D}"/>
    <cellStyle name="Percent 3 7 13 2 3 3" xfId="10953" xr:uid="{D0DD0BD4-98E2-4456-A25F-FB38555828B8}"/>
    <cellStyle name="Percent 3 7 13 2 4" xfId="10954" xr:uid="{B1256004-12BF-4121-8088-0C5C7EA6D2CE}"/>
    <cellStyle name="Percent 3 7 13 2 5" xfId="10955" xr:uid="{2FE734C1-C3DA-4C18-8FEF-FFA2587AF997}"/>
    <cellStyle name="Percent 3 7 13 2 6" xfId="10956" xr:uid="{802E7C23-2C64-4683-BBB6-F9629D418F5D}"/>
    <cellStyle name="Percent 3 7 13 3" xfId="10957" xr:uid="{9CC9DCD7-8769-42BC-A5DE-3284F2D914E2}"/>
    <cellStyle name="Percent 3 7 13 3 2" xfId="10958" xr:uid="{AD51D049-FA4F-4E06-B82A-8A3EB7B164EC}"/>
    <cellStyle name="Percent 3 7 13 3 2 2" xfId="10959" xr:uid="{F34C306F-E6A0-4301-9E13-A701F21AAF5D}"/>
    <cellStyle name="Percent 3 7 13 3 2 3" xfId="10960" xr:uid="{2FAD64A8-746D-48E0-A3C8-C7E48491BE67}"/>
    <cellStyle name="Percent 3 7 13 3 3" xfId="10961" xr:uid="{9639271B-0721-4641-9226-9034FEC50A6B}"/>
    <cellStyle name="Percent 3 7 13 3 3 2" xfId="10962" xr:uid="{B5E79257-9409-4664-9F9E-6750FF418ABD}"/>
    <cellStyle name="Percent 3 7 13 3 3 3" xfId="10963" xr:uid="{C8EDC156-8447-4023-836A-245DCF826BE4}"/>
    <cellStyle name="Percent 3 7 13 3 4" xfId="10964" xr:uid="{AB834049-1531-41C3-9A0B-D4B5A2F096E4}"/>
    <cellStyle name="Percent 3 7 13 3 5" xfId="10965" xr:uid="{B8A3E0FA-E508-414A-A9B9-4968A378880E}"/>
    <cellStyle name="Percent 3 7 13 4" xfId="10966" xr:uid="{EE3D4307-5C97-41D1-AC86-ACFDF5BE09BE}"/>
    <cellStyle name="Percent 3 7 13 4 2" xfId="10967" xr:uid="{9031D02F-096F-467D-8958-F0ABF14B5394}"/>
    <cellStyle name="Percent 3 7 13 4 2 2" xfId="10968" xr:uid="{C67597B3-47D1-4C88-8769-D1CAC3B3D681}"/>
    <cellStyle name="Percent 3 7 13 4 2 3" xfId="10969" xr:uid="{BBB69353-2C30-47E5-B7C6-F2590B680381}"/>
    <cellStyle name="Percent 3 7 13 4 3" xfId="10970" xr:uid="{B0704D4D-BA09-441E-B44A-B1D7F54D8ADF}"/>
    <cellStyle name="Percent 3 7 13 4 3 2" xfId="10971" xr:uid="{32E3E960-6CA8-43EF-BE35-31AA76D7F59F}"/>
    <cellStyle name="Percent 3 7 13 4 3 3" xfId="10972" xr:uid="{3408AABA-077D-4C81-80E4-AC0F00A1B89D}"/>
    <cellStyle name="Percent 3 7 13 4 4" xfId="10973" xr:uid="{AEC2AF62-CDDC-4422-956B-E3090ED07630}"/>
    <cellStyle name="Percent 3 7 13 4 5" xfId="10974" xr:uid="{615725F0-DC8D-4431-8308-3651DA85821A}"/>
    <cellStyle name="Percent 3 7 13 5" xfId="10975" xr:uid="{A5DE7F7B-B17C-4B06-8886-013150AC7456}"/>
    <cellStyle name="Percent 3 7 13 5 2" xfId="10976" xr:uid="{43E5BC6D-516A-46F7-9D8B-23FD0E135D21}"/>
    <cellStyle name="Percent 3 7 13 5 2 2" xfId="10977" xr:uid="{BE485AA9-66E0-4317-ADF3-AF9DF315486F}"/>
    <cellStyle name="Percent 3 7 13 5 2 3" xfId="10978" xr:uid="{0B3D2675-05DD-44F8-9C2D-0338A9F348A3}"/>
    <cellStyle name="Percent 3 7 13 5 3" xfId="10979" xr:uid="{196EAAB7-8BC9-477A-8365-2972EBC8F3AB}"/>
    <cellStyle name="Percent 3 7 13 5 3 2" xfId="10980" xr:uid="{46C93B66-BEF5-4EDC-B8B0-BC34D4EDC5C8}"/>
    <cellStyle name="Percent 3 7 13 5 3 3" xfId="10981" xr:uid="{4F9E1BEB-0596-422D-8545-95C2B050A8BF}"/>
    <cellStyle name="Percent 3 7 13 5 4" xfId="10982" xr:uid="{BE880E78-D6EF-4C5B-9F2B-4A3C65F86CA1}"/>
    <cellStyle name="Percent 3 7 13 5 4 2" xfId="10983" xr:uid="{3D0FD6B1-0544-4545-A329-1C819B86B7F5}"/>
    <cellStyle name="Percent 3 7 13 5 4 3" xfId="10984" xr:uid="{2D62CF8F-5D79-43E4-9B32-77FF47D234AF}"/>
    <cellStyle name="Percent 3 7 13 5 5" xfId="10985" xr:uid="{9F80BD7C-08FA-4D62-B0D3-CD1C2E4BE92A}"/>
    <cellStyle name="Percent 3 7 13 5 6" xfId="10986" xr:uid="{1951E0BB-2700-485D-9472-6FDDB69297CB}"/>
    <cellStyle name="Percent 3 7 13 6" xfId="10987" xr:uid="{11110E5D-3B68-48E7-9CDB-8B2BA8ED9396}"/>
    <cellStyle name="Percent 3 7 13 6 2" xfId="10988" xr:uid="{D33151F6-5AC4-422C-AF42-114309FEEFD4}"/>
    <cellStyle name="Percent 3 7 13 6 2 2" xfId="10989" xr:uid="{92C2AE86-1227-4048-8608-3F58B7AC3FE8}"/>
    <cellStyle name="Percent 3 7 13 6 2 3" xfId="10990" xr:uid="{0BDE08FB-DF18-40B1-A283-E82AB340946C}"/>
    <cellStyle name="Percent 3 7 13 6 3" xfId="10991" xr:uid="{8590029D-F645-4C5B-94AA-81705A0C96D3}"/>
    <cellStyle name="Percent 3 7 13 6 3 2" xfId="10992" xr:uid="{C27F34ED-AD00-4150-8D1A-0B1BA10A6568}"/>
    <cellStyle name="Percent 3 7 13 6 3 3" xfId="10993" xr:uid="{6C200832-8B0A-4F2A-831B-2DE126F3F99C}"/>
    <cellStyle name="Percent 3 7 13 6 4" xfId="10994" xr:uid="{95E0F3A3-5B99-4478-B943-8D797D4035C7}"/>
    <cellStyle name="Percent 3 7 13 6 5" xfId="10995" xr:uid="{52CA48AD-342A-4D4C-B1B0-CF088F400332}"/>
    <cellStyle name="Percent 3 7 13 7" xfId="10996" xr:uid="{E2454DE0-592E-45F9-A40F-A3FD3F851C5A}"/>
    <cellStyle name="Percent 3 7 13 7 2" xfId="10997" xr:uid="{82BE985E-84FA-45D4-B467-F2EE9BC835D9}"/>
    <cellStyle name="Percent 3 7 13 7 3" xfId="10998" xr:uid="{3A41C8CF-832B-408C-9EEA-ED09921E7392}"/>
    <cellStyle name="Percent 3 7 13 8" xfId="10999" xr:uid="{3E9D9317-8CEF-4B27-A298-93943A3A393A}"/>
    <cellStyle name="Percent 3 7 13 8 2" xfId="11000" xr:uid="{2BEE96AB-2004-44D3-B53B-01C6FCF8DE12}"/>
    <cellStyle name="Percent 3 7 13 8 3" xfId="11001" xr:uid="{A810B4C5-DB41-49B3-A56C-6E81C98D5540}"/>
    <cellStyle name="Percent 3 7 13 9" xfId="11002" xr:uid="{50F76DB9-000C-493A-834E-04990498E141}"/>
    <cellStyle name="Percent 3 7 13 9 2" xfId="11003" xr:uid="{F98FCE40-7404-4B7B-80E1-6462D4AFC136}"/>
    <cellStyle name="Percent 3 7 13 9 3" xfId="11004" xr:uid="{30B13546-6455-42AC-9BAA-564A794CA752}"/>
    <cellStyle name="Percent 3 7 14" xfId="11005" xr:uid="{99C9FD8F-B6E3-4229-9479-523EB79D131E}"/>
    <cellStyle name="Percent 3 7 14 10" xfId="11006" xr:uid="{867D45AF-F0B8-452F-967E-7416556E5C63}"/>
    <cellStyle name="Percent 3 7 14 11" xfId="11007" xr:uid="{1DB905E4-7C93-4E4E-BC8A-4846199F9C7B}"/>
    <cellStyle name="Percent 3 7 14 12" xfId="11008" xr:uid="{555EAECA-5796-4998-A3A8-975906F680C5}"/>
    <cellStyle name="Percent 3 7 14 13" xfId="11009" xr:uid="{D615F9FB-3175-408A-AEF3-F831B364BC0C}"/>
    <cellStyle name="Percent 3 7 14 14" xfId="11010" xr:uid="{A02D38E7-4D14-4BCB-A667-EA2BCF98F0BF}"/>
    <cellStyle name="Percent 3 7 14 15" xfId="11011" xr:uid="{36DB50D5-A666-4F41-8277-BAA6A7FAE8B5}"/>
    <cellStyle name="Percent 3 7 14 2" xfId="11012" xr:uid="{EF43EF2A-83DB-4FC4-8230-37F0D8DF275A}"/>
    <cellStyle name="Percent 3 7 14 2 2" xfId="11013" xr:uid="{96D6E326-EEFA-4A5B-8CBF-9BE7F397FD92}"/>
    <cellStyle name="Percent 3 7 14 2 2 2" xfId="11014" xr:uid="{086BD041-AAB7-4BAF-A9BE-67A8694C4C8E}"/>
    <cellStyle name="Percent 3 7 14 2 2 3" xfId="11015" xr:uid="{62419280-19D3-43D4-B3D0-F1E89F89A8F6}"/>
    <cellStyle name="Percent 3 7 14 2 3" xfId="11016" xr:uid="{63B3D8A7-0719-4F98-A2C5-EF9ABCEBF3E9}"/>
    <cellStyle name="Percent 3 7 14 2 3 2" xfId="11017" xr:uid="{5525FAA2-077D-4FC2-BAEC-715CB485FF0B}"/>
    <cellStyle name="Percent 3 7 14 2 3 3" xfId="11018" xr:uid="{D13B0B1E-9AC0-454A-A406-DEF268A4AF03}"/>
    <cellStyle name="Percent 3 7 14 2 4" xfId="11019" xr:uid="{681E1CF0-0D0F-4DA3-983F-DB040033CBC1}"/>
    <cellStyle name="Percent 3 7 14 2 5" xfId="11020" xr:uid="{F543268E-339F-460E-8C03-50BEFD1039B3}"/>
    <cellStyle name="Percent 3 7 14 2 6" xfId="11021" xr:uid="{031F6737-3FA7-43C6-BF73-BF575C4C889F}"/>
    <cellStyle name="Percent 3 7 14 3" xfId="11022" xr:uid="{F7CA0512-9B73-49C8-8001-3AFEECA0FEFA}"/>
    <cellStyle name="Percent 3 7 14 3 2" xfId="11023" xr:uid="{B513FB65-2413-4E3E-8774-6016936EB37C}"/>
    <cellStyle name="Percent 3 7 14 3 2 2" xfId="11024" xr:uid="{E35C1916-9475-4776-AA5A-BF3BF95D3658}"/>
    <cellStyle name="Percent 3 7 14 3 2 3" xfId="11025" xr:uid="{E5FA222E-4BE1-4014-AAC8-8BE2E857D9C3}"/>
    <cellStyle name="Percent 3 7 14 3 3" xfId="11026" xr:uid="{A6452754-8694-4293-9368-0F068E5555FE}"/>
    <cellStyle name="Percent 3 7 14 3 3 2" xfId="11027" xr:uid="{38AF7BC8-B9E4-4B4F-BBE3-ADD5047275A7}"/>
    <cellStyle name="Percent 3 7 14 3 3 3" xfId="11028" xr:uid="{9650966F-B8BC-4DEE-9949-0A2B98CF8DC2}"/>
    <cellStyle name="Percent 3 7 14 3 4" xfId="11029" xr:uid="{A735CA96-81E3-41A9-B045-11E44054FA1B}"/>
    <cellStyle name="Percent 3 7 14 3 5" xfId="11030" xr:uid="{EB667696-00B0-4549-A82C-FC7C6DBCAE3C}"/>
    <cellStyle name="Percent 3 7 14 4" xfId="11031" xr:uid="{62136F7F-CC39-4053-94CE-63DF0233AAD0}"/>
    <cellStyle name="Percent 3 7 14 4 2" xfId="11032" xr:uid="{E930A7D7-A5C0-4C63-A7F0-986BC28E3DE7}"/>
    <cellStyle name="Percent 3 7 14 4 2 2" xfId="11033" xr:uid="{DFDC7A8F-3CD2-40EB-ACE6-1C05DCA9367D}"/>
    <cellStyle name="Percent 3 7 14 4 2 3" xfId="11034" xr:uid="{6A0A6DAC-40FA-48AA-8A00-2AFF0FD82A09}"/>
    <cellStyle name="Percent 3 7 14 4 3" xfId="11035" xr:uid="{745CCD81-BD1C-4593-AA56-8FA984CF976C}"/>
    <cellStyle name="Percent 3 7 14 4 3 2" xfId="11036" xr:uid="{E60C68C6-E463-4914-9834-5AA43049785D}"/>
    <cellStyle name="Percent 3 7 14 4 3 3" xfId="11037" xr:uid="{9EB0D5BB-4A20-40BC-9894-487A3492CFD2}"/>
    <cellStyle name="Percent 3 7 14 4 4" xfId="11038" xr:uid="{F2EAB728-80B1-4BB7-BA4B-20F2303B2490}"/>
    <cellStyle name="Percent 3 7 14 4 5" xfId="11039" xr:uid="{DE732D4C-F6AB-4E30-853F-1ECC4F38DA0E}"/>
    <cellStyle name="Percent 3 7 14 5" xfId="11040" xr:uid="{1EFB6574-81D5-4A9A-AD0C-75BB3CB8355C}"/>
    <cellStyle name="Percent 3 7 14 5 2" xfId="11041" xr:uid="{0F3FF309-4949-45AE-83C7-C716026C5BBB}"/>
    <cellStyle name="Percent 3 7 14 5 2 2" xfId="11042" xr:uid="{39742565-518C-4442-A517-ADCF4E99C774}"/>
    <cellStyle name="Percent 3 7 14 5 2 3" xfId="11043" xr:uid="{0D7195C8-0572-42DD-8B4B-F5382349E996}"/>
    <cellStyle name="Percent 3 7 14 5 3" xfId="11044" xr:uid="{95C8C730-323C-4836-9ACE-44A7B90A7E5A}"/>
    <cellStyle name="Percent 3 7 14 5 3 2" xfId="11045" xr:uid="{40ABD207-AD14-4FC0-A90C-E6331881ED0F}"/>
    <cellStyle name="Percent 3 7 14 5 3 3" xfId="11046" xr:uid="{0E2207CA-6935-42C9-BBC6-33A3780241DD}"/>
    <cellStyle name="Percent 3 7 14 5 4" xfId="11047" xr:uid="{C5C07B8E-CB04-4457-B6DE-AF57A7F283A9}"/>
    <cellStyle name="Percent 3 7 14 5 4 2" xfId="11048" xr:uid="{0C657702-6489-4225-B24E-EFC95F340070}"/>
    <cellStyle name="Percent 3 7 14 5 4 3" xfId="11049" xr:uid="{F0AFA99A-32DC-461D-97BF-510DDA8D907F}"/>
    <cellStyle name="Percent 3 7 14 5 5" xfId="11050" xr:uid="{1D7CC8E1-F3FD-4ACF-A1E7-DC21613B5974}"/>
    <cellStyle name="Percent 3 7 14 5 6" xfId="11051" xr:uid="{C0B330A4-DC02-4DC7-9BBC-C5DA6E079624}"/>
    <cellStyle name="Percent 3 7 14 6" xfId="11052" xr:uid="{D75B57F6-32D3-4D23-BA93-DBA8ECC0FFC7}"/>
    <cellStyle name="Percent 3 7 14 6 2" xfId="11053" xr:uid="{5F58DFC7-E8B4-47D6-A002-1EB7B2CF9794}"/>
    <cellStyle name="Percent 3 7 14 6 2 2" xfId="11054" xr:uid="{DD1CDE82-D058-4D1F-873A-83BA90DA9D92}"/>
    <cellStyle name="Percent 3 7 14 6 2 3" xfId="11055" xr:uid="{965C124B-270F-41CF-B500-E6DD21148787}"/>
    <cellStyle name="Percent 3 7 14 6 3" xfId="11056" xr:uid="{78DD39B2-B496-4B5A-9081-1AB2154ECC47}"/>
    <cellStyle name="Percent 3 7 14 6 3 2" xfId="11057" xr:uid="{FAC0AE80-6558-4453-9D6F-24D8F7FF6340}"/>
    <cellStyle name="Percent 3 7 14 6 3 3" xfId="11058" xr:uid="{0F7FD083-FC1E-4F0D-9CC3-F68138448048}"/>
    <cellStyle name="Percent 3 7 14 6 4" xfId="11059" xr:uid="{276B8ED8-1D11-4A57-846C-44FEC5F68774}"/>
    <cellStyle name="Percent 3 7 14 6 5" xfId="11060" xr:uid="{6AEE8DFF-E3EF-4935-963D-38A30B89FFD5}"/>
    <cellStyle name="Percent 3 7 14 7" xfId="11061" xr:uid="{4B7E85CF-7358-4ABE-90F2-088967C719E3}"/>
    <cellStyle name="Percent 3 7 14 7 2" xfId="11062" xr:uid="{71C83289-E8E3-4349-A3B1-5369B5ACE519}"/>
    <cellStyle name="Percent 3 7 14 7 3" xfId="11063" xr:uid="{4822000A-CB98-44CD-83CF-19669661F5EB}"/>
    <cellStyle name="Percent 3 7 14 8" xfId="11064" xr:uid="{FBDAA123-256F-4AFB-B783-8A50E666E582}"/>
    <cellStyle name="Percent 3 7 14 8 2" xfId="11065" xr:uid="{D481A407-396A-45A7-9924-5AC447CAD8AB}"/>
    <cellStyle name="Percent 3 7 14 8 3" xfId="11066" xr:uid="{10531358-6657-41A2-AE48-540289A36AF5}"/>
    <cellStyle name="Percent 3 7 14 9" xfId="11067" xr:uid="{AF1D93D4-785E-40E7-8319-60F8B9995D41}"/>
    <cellStyle name="Percent 3 7 14 9 2" xfId="11068" xr:uid="{50951D51-1827-4373-9C22-52CEC14751E7}"/>
    <cellStyle name="Percent 3 7 14 9 3" xfId="11069" xr:uid="{927F6BE1-C3A4-4F59-8F5B-5719652B95F1}"/>
    <cellStyle name="Percent 3 7 15" xfId="11070" xr:uid="{E66B5006-0DA9-4517-B190-9666F3CB3538}"/>
    <cellStyle name="Percent 3 7 15 10" xfId="11071" xr:uid="{E9A0B9A9-520E-4C3C-9CC5-5A89A7A89BCC}"/>
    <cellStyle name="Percent 3 7 15 11" xfId="11072" xr:uid="{FB7F7289-8BD4-4CB8-ACB7-71FABEE2BEA6}"/>
    <cellStyle name="Percent 3 7 15 12" xfId="11073" xr:uid="{3B34A540-5F58-4A4F-8A27-75DE4879919C}"/>
    <cellStyle name="Percent 3 7 15 13" xfId="11074" xr:uid="{4AA905B1-EC13-4F13-9F6E-592FA0ADCE7D}"/>
    <cellStyle name="Percent 3 7 15 14" xfId="11075" xr:uid="{B34DDE13-34A2-4845-835A-2F161A6D2253}"/>
    <cellStyle name="Percent 3 7 15 15" xfId="11076" xr:uid="{D04F39F2-290E-4642-B2C3-73D5AA99E383}"/>
    <cellStyle name="Percent 3 7 15 2" xfId="11077" xr:uid="{5D955730-2242-474E-AFAC-7DBB76880576}"/>
    <cellStyle name="Percent 3 7 15 2 2" xfId="11078" xr:uid="{1D902B22-4107-48D9-A8F1-5DA35338CF35}"/>
    <cellStyle name="Percent 3 7 15 2 2 2" xfId="11079" xr:uid="{71BB37A8-BDB9-4A1F-84F4-1844EB193EAC}"/>
    <cellStyle name="Percent 3 7 15 2 2 3" xfId="11080" xr:uid="{D2F1DF74-D4C3-49CC-9F17-959DBD4B5BF9}"/>
    <cellStyle name="Percent 3 7 15 2 3" xfId="11081" xr:uid="{E820F23D-9AFB-408B-8E5D-B12DBDBF501B}"/>
    <cellStyle name="Percent 3 7 15 2 3 2" xfId="11082" xr:uid="{897C7C2B-E2EE-4342-993F-387A1728B0D0}"/>
    <cellStyle name="Percent 3 7 15 2 3 3" xfId="11083" xr:uid="{70D370E3-9AE0-4348-8C02-D7E6864BB3C6}"/>
    <cellStyle name="Percent 3 7 15 2 4" xfId="11084" xr:uid="{A9B2F269-D9F0-40CC-9AC2-CA9EF754F8DF}"/>
    <cellStyle name="Percent 3 7 15 2 5" xfId="11085" xr:uid="{74BF897F-2DB9-43C3-8136-69A1591348F8}"/>
    <cellStyle name="Percent 3 7 15 2 6" xfId="11086" xr:uid="{144B16D1-89E1-4C62-B92E-53D3553AC1E9}"/>
    <cellStyle name="Percent 3 7 15 3" xfId="11087" xr:uid="{5C04463C-4AF2-43A0-9FD5-626F0DE95B9A}"/>
    <cellStyle name="Percent 3 7 15 3 2" xfId="11088" xr:uid="{69532F60-DC9A-4B00-8944-519E683A2380}"/>
    <cellStyle name="Percent 3 7 15 3 2 2" xfId="11089" xr:uid="{E94DDAD3-6791-49E8-B242-9D7485B8F634}"/>
    <cellStyle name="Percent 3 7 15 3 2 3" xfId="11090" xr:uid="{FB92ABE0-3636-4470-B118-6B637CF677F9}"/>
    <cellStyle name="Percent 3 7 15 3 3" xfId="11091" xr:uid="{B59235CC-994C-42D0-96FF-58EAF2428D0C}"/>
    <cellStyle name="Percent 3 7 15 3 3 2" xfId="11092" xr:uid="{9013ACBC-2995-4044-9251-EE794CC8C93F}"/>
    <cellStyle name="Percent 3 7 15 3 3 3" xfId="11093" xr:uid="{0260F962-29F2-4EED-9C1C-5B6EFF8CEB0E}"/>
    <cellStyle name="Percent 3 7 15 3 4" xfId="11094" xr:uid="{C3462B58-57B5-4F3F-B789-99CE27709798}"/>
    <cellStyle name="Percent 3 7 15 3 5" xfId="11095" xr:uid="{BD398589-FA3A-41E0-A5E1-17563F46E489}"/>
    <cellStyle name="Percent 3 7 15 4" xfId="11096" xr:uid="{11B9DD8B-94E3-4742-9C96-F97A0C4A8C15}"/>
    <cellStyle name="Percent 3 7 15 4 2" xfId="11097" xr:uid="{11A0909D-EEF9-41B0-BE46-A8750D4B547C}"/>
    <cellStyle name="Percent 3 7 15 4 2 2" xfId="11098" xr:uid="{17C7ABB9-B6D4-4821-A316-6EC599D24D93}"/>
    <cellStyle name="Percent 3 7 15 4 2 3" xfId="11099" xr:uid="{D4ABC922-77EB-4880-91D8-E8B2CD544EE9}"/>
    <cellStyle name="Percent 3 7 15 4 3" xfId="11100" xr:uid="{1F357589-EE4F-486C-AEB1-7D095925ADB1}"/>
    <cellStyle name="Percent 3 7 15 4 3 2" xfId="11101" xr:uid="{C88CA762-F0F7-4502-A2A2-2EE6D9F6C2BD}"/>
    <cellStyle name="Percent 3 7 15 4 3 3" xfId="11102" xr:uid="{2ACD10BA-37DB-426C-99B3-DF65EE09C46A}"/>
    <cellStyle name="Percent 3 7 15 4 4" xfId="11103" xr:uid="{C78E13C6-6739-4151-891E-D35F14B14969}"/>
    <cellStyle name="Percent 3 7 15 4 5" xfId="11104" xr:uid="{C8DCAAE7-E593-4FE1-A947-4F558AE009D9}"/>
    <cellStyle name="Percent 3 7 15 5" xfId="11105" xr:uid="{773D3E28-43C8-4C91-BFDD-29B1A56A540D}"/>
    <cellStyle name="Percent 3 7 15 5 2" xfId="11106" xr:uid="{8D7A605E-2FE0-477C-831E-88ED3A114A55}"/>
    <cellStyle name="Percent 3 7 15 5 2 2" xfId="11107" xr:uid="{045434F7-DC97-45C4-8648-0DBCDCA6EE76}"/>
    <cellStyle name="Percent 3 7 15 5 2 3" xfId="11108" xr:uid="{1C0A1727-08F3-4101-93E3-435A2D9BBF40}"/>
    <cellStyle name="Percent 3 7 15 5 3" xfId="11109" xr:uid="{45E52EDC-F30B-43F3-BEAA-51BF8C0D4A60}"/>
    <cellStyle name="Percent 3 7 15 5 3 2" xfId="11110" xr:uid="{251E2AA9-C511-4E95-8267-07CB84780DA3}"/>
    <cellStyle name="Percent 3 7 15 5 3 3" xfId="11111" xr:uid="{7B5523F7-9757-4ECF-8AB6-42B85E1A746E}"/>
    <cellStyle name="Percent 3 7 15 5 4" xfId="11112" xr:uid="{76C4963B-9B25-403C-92CC-422996489BFD}"/>
    <cellStyle name="Percent 3 7 15 5 4 2" xfId="11113" xr:uid="{10AE9F92-68ED-4461-9AEB-9FABBC7655BF}"/>
    <cellStyle name="Percent 3 7 15 5 4 3" xfId="11114" xr:uid="{62592CB3-AA49-4548-9568-85E5A5FE88A0}"/>
    <cellStyle name="Percent 3 7 15 5 5" xfId="11115" xr:uid="{E3CBC16B-0A40-4C52-BD24-CBB348E28C36}"/>
    <cellStyle name="Percent 3 7 15 5 6" xfId="11116" xr:uid="{1EF03948-2650-40A4-8BF6-0369540DCE8D}"/>
    <cellStyle name="Percent 3 7 15 6" xfId="11117" xr:uid="{61D626E6-951F-46D3-97D5-A20E5B853F58}"/>
    <cellStyle name="Percent 3 7 15 6 2" xfId="11118" xr:uid="{1920A6A5-F888-4BD8-9B19-E327B0DBD0B2}"/>
    <cellStyle name="Percent 3 7 15 6 2 2" xfId="11119" xr:uid="{615322FE-967F-4A14-B08E-9562B5F01BD5}"/>
    <cellStyle name="Percent 3 7 15 6 2 3" xfId="11120" xr:uid="{4564E801-D1A4-40BA-BE12-F432D109919A}"/>
    <cellStyle name="Percent 3 7 15 6 3" xfId="11121" xr:uid="{DBC024C3-44BE-49FF-97A9-BEBC74D88015}"/>
    <cellStyle name="Percent 3 7 15 6 3 2" xfId="11122" xr:uid="{E2CED4D6-CAE1-42CE-AE93-DF3C3C249B3E}"/>
    <cellStyle name="Percent 3 7 15 6 3 3" xfId="11123" xr:uid="{E90A7E39-6450-4328-A452-9611F4D3EBBD}"/>
    <cellStyle name="Percent 3 7 15 6 4" xfId="11124" xr:uid="{72935853-208E-4E6F-A967-26926EFF7178}"/>
    <cellStyle name="Percent 3 7 15 6 5" xfId="11125" xr:uid="{F8D49BD7-41EE-40BB-BE04-E5C644543EF6}"/>
    <cellStyle name="Percent 3 7 15 7" xfId="11126" xr:uid="{D86435D0-E9EC-458A-A0E4-43EB3C2FF936}"/>
    <cellStyle name="Percent 3 7 15 7 2" xfId="11127" xr:uid="{6D634636-9508-462A-B86A-B08F6D7CD6B8}"/>
    <cellStyle name="Percent 3 7 15 7 3" xfId="11128" xr:uid="{5974AF27-9FA4-493B-B622-719F7B517479}"/>
    <cellStyle name="Percent 3 7 15 8" xfId="11129" xr:uid="{320FC2D6-0590-4BA9-BD10-84630967651A}"/>
    <cellStyle name="Percent 3 7 15 8 2" xfId="11130" xr:uid="{1105EC98-E43A-44BF-9EB8-E26B7CD12FC5}"/>
    <cellStyle name="Percent 3 7 15 8 3" xfId="11131" xr:uid="{FC1C3D80-EF5B-421F-A786-65D1DB1FA546}"/>
    <cellStyle name="Percent 3 7 15 9" xfId="11132" xr:uid="{5E627B0D-EA1A-439A-8FB7-17BF7D0D01B4}"/>
    <cellStyle name="Percent 3 7 15 9 2" xfId="11133" xr:uid="{C22C4401-53FE-465A-941C-30A639779FA8}"/>
    <cellStyle name="Percent 3 7 15 9 3" xfId="11134" xr:uid="{11801501-0930-4B46-A46E-A4553266EDB1}"/>
    <cellStyle name="Percent 3 7 16" xfId="11135" xr:uid="{5ECE7440-4E18-46D4-B23C-18E2BD2D1E8B}"/>
    <cellStyle name="Percent 3 7 16 2" xfId="11136" xr:uid="{F3C88A44-7714-480D-B6BE-FCF9582D5CF2}"/>
    <cellStyle name="Percent 3 7 16 2 2" xfId="11137" xr:uid="{3B7B0ED7-50E5-4ED5-AAD1-9E579F8F7BB8}"/>
    <cellStyle name="Percent 3 7 16 2 3" xfId="11138" xr:uid="{19C308AF-4E7E-42CE-A3C2-4E44B7F5E18C}"/>
    <cellStyle name="Percent 3 7 16 3" xfId="11139" xr:uid="{C7808B49-0FD4-4D81-902A-302FCB2F3BEF}"/>
    <cellStyle name="Percent 3 7 16 3 2" xfId="11140" xr:uid="{6C87897A-F5AC-4A17-BB25-CBD86B09D980}"/>
    <cellStyle name="Percent 3 7 16 3 3" xfId="11141" xr:uid="{9962EED4-A044-4BA1-A068-5C6977F9DA4F}"/>
    <cellStyle name="Percent 3 7 16 4" xfId="11142" xr:uid="{A28322FC-301F-4EBB-8D20-15A25DF3BFFA}"/>
    <cellStyle name="Percent 3 7 16 5" xfId="11143" xr:uid="{29969FEB-9489-445B-8B14-DAD9A6B1044F}"/>
    <cellStyle name="Percent 3 7 16 6" xfId="11144" xr:uid="{00FF1D08-ECEE-4FFC-AF74-522FFC532B0E}"/>
    <cellStyle name="Percent 3 7 17" xfId="11145" xr:uid="{BB94F1F1-9853-4EF4-988C-359BA18BB0E2}"/>
    <cellStyle name="Percent 3 7 17 2" xfId="11146" xr:uid="{05F9AA79-1760-47B2-BA3A-D496D98CC5A2}"/>
    <cellStyle name="Percent 3 7 17 2 2" xfId="11147" xr:uid="{BCF55F99-F4BD-411D-904D-D5BD3692785D}"/>
    <cellStyle name="Percent 3 7 17 2 3" xfId="11148" xr:uid="{E0A1E01E-5E75-49FF-A875-2275B9436282}"/>
    <cellStyle name="Percent 3 7 17 3" xfId="11149" xr:uid="{245F2D11-527C-479A-95A9-637BCD0775F3}"/>
    <cellStyle name="Percent 3 7 17 3 2" xfId="11150" xr:uid="{C2D39E02-7068-4995-8AB9-F3DF900D4137}"/>
    <cellStyle name="Percent 3 7 17 3 3" xfId="11151" xr:uid="{4072A224-0CAE-4F77-BA8D-04666FD3E724}"/>
    <cellStyle name="Percent 3 7 17 4" xfId="11152" xr:uid="{751CAD39-9776-46BC-BA37-AF19C10154AB}"/>
    <cellStyle name="Percent 3 7 17 5" xfId="11153" xr:uid="{14E3A616-DA00-4A6E-B88E-7FC896A68F9A}"/>
    <cellStyle name="Percent 3 7 18" xfId="11154" xr:uid="{5B65E7F1-EC77-449E-846D-5AB9A36395B7}"/>
    <cellStyle name="Percent 3 7 18 2" xfId="11155" xr:uid="{2391FE82-A5A7-4078-B528-16D9F9A16917}"/>
    <cellStyle name="Percent 3 7 18 2 2" xfId="11156" xr:uid="{AF92B8C3-AD5F-4788-8C05-352EFC3C2A72}"/>
    <cellStyle name="Percent 3 7 18 2 3" xfId="11157" xr:uid="{0A5B0092-8F2F-42E1-93A5-8AFB59FC2BF7}"/>
    <cellStyle name="Percent 3 7 18 3" xfId="11158" xr:uid="{B6319212-7A01-45B0-B1FF-FF50C67724ED}"/>
    <cellStyle name="Percent 3 7 18 3 2" xfId="11159" xr:uid="{4F785234-E85D-4AD9-9F3E-106F0A7A3F65}"/>
    <cellStyle name="Percent 3 7 18 3 3" xfId="11160" xr:uid="{62941F5A-6DC0-4300-92C6-E45905E8BA34}"/>
    <cellStyle name="Percent 3 7 18 4" xfId="11161" xr:uid="{8A8B4A5D-05CB-43D5-B700-6E455ED6B776}"/>
    <cellStyle name="Percent 3 7 18 5" xfId="11162" xr:uid="{DC4B9193-AD2B-4BE9-894F-47586DB84D3B}"/>
    <cellStyle name="Percent 3 7 19" xfId="11163" xr:uid="{ED423B23-E105-4093-A45F-DCE7232B447B}"/>
    <cellStyle name="Percent 3 7 19 2" xfId="11164" xr:uid="{F8AA5281-7668-470A-9E16-A7FFD003B10F}"/>
    <cellStyle name="Percent 3 7 19 2 2" xfId="11165" xr:uid="{D08199CA-827A-4E4E-B66D-A6FF5CF29AEE}"/>
    <cellStyle name="Percent 3 7 19 2 3" xfId="11166" xr:uid="{745CCC20-A7B0-40C3-AEC7-F048E25AA187}"/>
    <cellStyle name="Percent 3 7 19 3" xfId="11167" xr:uid="{CDB91FB4-9ACA-478C-9DE8-0EFF4E7DF31D}"/>
    <cellStyle name="Percent 3 7 19 3 2" xfId="11168" xr:uid="{7EE43DB8-7122-4A86-B277-67F2F1A47097}"/>
    <cellStyle name="Percent 3 7 19 3 3" xfId="11169" xr:uid="{D52BCCA3-A957-4251-8D88-6E70F86B193B}"/>
    <cellStyle name="Percent 3 7 19 4" xfId="11170" xr:uid="{D89B0DC5-0485-4DC3-9CBC-6BF683366496}"/>
    <cellStyle name="Percent 3 7 19 4 2" xfId="11171" xr:uid="{6E0ABAAC-CFF0-42A5-8C25-B7076CA2C79D}"/>
    <cellStyle name="Percent 3 7 19 4 3" xfId="11172" xr:uid="{8BB038A5-53A9-40D7-AF15-293E3828B75A}"/>
    <cellStyle name="Percent 3 7 19 5" xfId="11173" xr:uid="{BB41714A-0C43-40AE-9BE9-AD34EFB2F12B}"/>
    <cellStyle name="Percent 3 7 19 6" xfId="11174" xr:uid="{E587F4CE-A679-4B8B-9CF0-E1376788DCC8}"/>
    <cellStyle name="Percent 3 7 2" xfId="11175" xr:uid="{23501568-EC9E-4C4B-A2AC-2640F15C4336}"/>
    <cellStyle name="Percent 3 7 2 10" xfId="11176" xr:uid="{D2FC3C48-76D7-40DA-8561-824F21B3B7D5}"/>
    <cellStyle name="Percent 3 7 2 11" xfId="11177" xr:uid="{2A1359AF-E49C-45A4-98AF-38EDCC191CBD}"/>
    <cellStyle name="Percent 3 7 2 12" xfId="11178" xr:uid="{91E765C7-8E5C-4414-B978-49EDE7680116}"/>
    <cellStyle name="Percent 3 7 2 13" xfId="11179" xr:uid="{399BE7AF-F7B3-46BC-961E-176F855C46F1}"/>
    <cellStyle name="Percent 3 7 2 14" xfId="11180" xr:uid="{065E02EA-3075-4223-932B-E8FE048AA031}"/>
    <cellStyle name="Percent 3 7 2 15" xfId="11181" xr:uid="{C84F7794-7915-436A-9779-BBBA2A6A0634}"/>
    <cellStyle name="Percent 3 7 2 2" xfId="11182" xr:uid="{13616B55-7C97-4666-B58C-B424C686A9A7}"/>
    <cellStyle name="Percent 3 7 2 2 2" xfId="11183" xr:uid="{2359F5D6-2D29-48F5-B74F-1F8C5EDA39BD}"/>
    <cellStyle name="Percent 3 7 2 2 2 2" xfId="11184" xr:uid="{BCE6E2A1-1DCC-4585-9610-E9C7D4167419}"/>
    <cellStyle name="Percent 3 7 2 2 2 3" xfId="11185" xr:uid="{378BF6AF-D38D-4AD1-869A-8918E6EDDC1B}"/>
    <cellStyle name="Percent 3 7 2 2 3" xfId="11186" xr:uid="{C998339A-05EA-4F5F-98AC-477F111074AD}"/>
    <cellStyle name="Percent 3 7 2 2 3 2" xfId="11187" xr:uid="{590BC86E-05D1-4FF4-B662-73C9E0D497DC}"/>
    <cellStyle name="Percent 3 7 2 2 3 3" xfId="11188" xr:uid="{9FC1C9D8-1388-4FB8-863E-D6BDBD8CF785}"/>
    <cellStyle name="Percent 3 7 2 2 4" xfId="11189" xr:uid="{252C8BC3-3FC8-4202-A812-244EC1E8982A}"/>
    <cellStyle name="Percent 3 7 2 2 5" xfId="11190" xr:uid="{12500BA9-B291-4FCE-B301-C565652A7D15}"/>
    <cellStyle name="Percent 3 7 2 2 6" xfId="11191" xr:uid="{E00787F8-62DA-4058-943E-0B867A2F7A12}"/>
    <cellStyle name="Percent 3 7 2 3" xfId="11192" xr:uid="{56371A3B-B1A3-43AE-876C-FF62A64DAF4F}"/>
    <cellStyle name="Percent 3 7 2 3 2" xfId="11193" xr:uid="{F4C55DD6-D75B-4E54-BCC8-C38E68B9C03F}"/>
    <cellStyle name="Percent 3 7 2 3 2 2" xfId="11194" xr:uid="{63ED9DAF-FA4F-4D7E-8E05-BA5EE9FF096A}"/>
    <cellStyle name="Percent 3 7 2 3 2 3" xfId="11195" xr:uid="{B2F430A9-A340-465F-A537-DE5C0DAA5E19}"/>
    <cellStyle name="Percent 3 7 2 3 3" xfId="11196" xr:uid="{74349A31-39BA-4FD1-8C3B-35B1C096A733}"/>
    <cellStyle name="Percent 3 7 2 3 3 2" xfId="11197" xr:uid="{AC4379D9-FF5B-41AC-9371-710D32BF377F}"/>
    <cellStyle name="Percent 3 7 2 3 3 3" xfId="11198" xr:uid="{2A78573C-5D67-4400-9ACF-33721EBCBC4E}"/>
    <cellStyle name="Percent 3 7 2 3 4" xfId="11199" xr:uid="{2145A0EA-89D8-4A0E-8A62-53E964C24DBC}"/>
    <cellStyle name="Percent 3 7 2 3 5" xfId="11200" xr:uid="{764ED1C3-5240-4A64-91EE-6F3D7474C90F}"/>
    <cellStyle name="Percent 3 7 2 4" xfId="11201" xr:uid="{2BEF7450-6E96-4028-A3EE-6A255D89D03E}"/>
    <cellStyle name="Percent 3 7 2 4 2" xfId="11202" xr:uid="{16CA1005-8B76-4483-B728-A074F08BA426}"/>
    <cellStyle name="Percent 3 7 2 4 2 2" xfId="11203" xr:uid="{A4E6563F-AF91-4066-894D-A432C03641FB}"/>
    <cellStyle name="Percent 3 7 2 4 2 3" xfId="11204" xr:uid="{201C59A2-7D3C-4750-92B6-43518B3CD595}"/>
    <cellStyle name="Percent 3 7 2 4 3" xfId="11205" xr:uid="{8B4730B1-63CE-4ED6-9EC2-EF5731D018F4}"/>
    <cellStyle name="Percent 3 7 2 4 3 2" xfId="11206" xr:uid="{0B2FD402-3953-43E1-9CF8-39789C2A9301}"/>
    <cellStyle name="Percent 3 7 2 4 3 3" xfId="11207" xr:uid="{6F24424D-932F-4AC2-B1E1-5A1B7E3FA6F7}"/>
    <cellStyle name="Percent 3 7 2 4 4" xfId="11208" xr:uid="{1E838F82-1C71-46E9-92A6-D7958446B67E}"/>
    <cellStyle name="Percent 3 7 2 4 5" xfId="11209" xr:uid="{A97B4024-4AEF-43D7-A2BA-D4862F4F6CC1}"/>
    <cellStyle name="Percent 3 7 2 5" xfId="11210" xr:uid="{A87AC4A6-91CB-40B7-A80C-D7FB20AA3D96}"/>
    <cellStyle name="Percent 3 7 2 5 2" xfId="11211" xr:uid="{849DEF37-1E21-43ED-B5E1-0DD7EEF6A359}"/>
    <cellStyle name="Percent 3 7 2 5 2 2" xfId="11212" xr:uid="{D5D1FD53-7793-4715-A984-1F25C039B707}"/>
    <cellStyle name="Percent 3 7 2 5 2 3" xfId="11213" xr:uid="{238A1D90-32C6-439F-9B7F-070AB34983E5}"/>
    <cellStyle name="Percent 3 7 2 5 3" xfId="11214" xr:uid="{2222EF77-4125-4D66-9A80-5088D758A259}"/>
    <cellStyle name="Percent 3 7 2 5 3 2" xfId="11215" xr:uid="{762C5852-7A1F-499B-A04E-C77670293955}"/>
    <cellStyle name="Percent 3 7 2 5 3 3" xfId="11216" xr:uid="{5D1AA06A-D93F-42D2-ADB1-49ADB9F69B31}"/>
    <cellStyle name="Percent 3 7 2 5 4" xfId="11217" xr:uid="{23DB0756-5725-48A5-9C6C-3257460AC71D}"/>
    <cellStyle name="Percent 3 7 2 5 4 2" xfId="11218" xr:uid="{8ED39702-62A2-42CC-B1E1-AD54AF035E99}"/>
    <cellStyle name="Percent 3 7 2 5 4 3" xfId="11219" xr:uid="{2B35C1C1-903D-4AE6-B31E-4DB1C19C3536}"/>
    <cellStyle name="Percent 3 7 2 5 5" xfId="11220" xr:uid="{AF948CB0-0F4B-475F-A0A1-480EDEE8518C}"/>
    <cellStyle name="Percent 3 7 2 5 6" xfId="11221" xr:uid="{042349CC-B083-43BC-A731-D82EF7D609C7}"/>
    <cellStyle name="Percent 3 7 2 6" xfId="11222" xr:uid="{4B6FE3EE-62AD-43ED-AB71-6166DF4F5051}"/>
    <cellStyle name="Percent 3 7 2 6 2" xfId="11223" xr:uid="{FBE2F625-B8E2-4C06-B103-E3ADED0CFB86}"/>
    <cellStyle name="Percent 3 7 2 6 2 2" xfId="11224" xr:uid="{E498E858-1EB4-4F9F-B673-95BDE928335B}"/>
    <cellStyle name="Percent 3 7 2 6 2 3" xfId="11225" xr:uid="{07429D9C-10CE-4E38-9760-B7D8A1203737}"/>
    <cellStyle name="Percent 3 7 2 6 3" xfId="11226" xr:uid="{77CA13CB-6B7B-454C-B6FF-B9439D45C9B4}"/>
    <cellStyle name="Percent 3 7 2 6 3 2" xfId="11227" xr:uid="{A0031F59-E5FD-4C44-BDEE-E4DB70088A1F}"/>
    <cellStyle name="Percent 3 7 2 6 3 3" xfId="11228" xr:uid="{B78E4412-AE69-485F-BF3D-D93BA8B3B469}"/>
    <cellStyle name="Percent 3 7 2 6 4" xfId="11229" xr:uid="{3FA5A350-B298-47F9-A4ED-FE6511CC8E62}"/>
    <cellStyle name="Percent 3 7 2 6 5" xfId="11230" xr:uid="{330F714C-A93D-418E-BEB3-40CDEE1A55BA}"/>
    <cellStyle name="Percent 3 7 2 7" xfId="11231" xr:uid="{34048B51-C542-4E02-846A-620399302016}"/>
    <cellStyle name="Percent 3 7 2 7 2" xfId="11232" xr:uid="{F417E9FA-D79D-49FB-9CBD-912567DF0A66}"/>
    <cellStyle name="Percent 3 7 2 7 3" xfId="11233" xr:uid="{6BDA48F2-0F8F-4835-8CA3-29176D97A416}"/>
    <cellStyle name="Percent 3 7 2 8" xfId="11234" xr:uid="{1BEE45D8-356B-4B35-BEFC-236567016C04}"/>
    <cellStyle name="Percent 3 7 2 8 2" xfId="11235" xr:uid="{B63DF515-EC8B-4449-B7DA-756D86AA698D}"/>
    <cellStyle name="Percent 3 7 2 8 3" xfId="11236" xr:uid="{12ED4B6A-1D3C-499F-96EC-5746367DEC45}"/>
    <cellStyle name="Percent 3 7 2 9" xfId="11237" xr:uid="{CE992522-E0F2-40F2-9DAB-B1A0F8062558}"/>
    <cellStyle name="Percent 3 7 2 9 2" xfId="11238" xr:uid="{8D75633E-DC95-4F6D-A10D-59FA26F50E3A}"/>
    <cellStyle name="Percent 3 7 2 9 3" xfId="11239" xr:uid="{CED5447C-8952-455D-9A2A-EBCF7D1D656A}"/>
    <cellStyle name="Percent 3 7 20" xfId="11240" xr:uid="{B9C83471-6B82-416D-A275-1EB996E85F5E}"/>
    <cellStyle name="Percent 3 7 20 2" xfId="11241" xr:uid="{063935FA-EC13-46D1-82CA-BDB80CB61869}"/>
    <cellStyle name="Percent 3 7 20 2 2" xfId="11242" xr:uid="{B0F864A1-26F0-470A-B1C7-9676AE8D463A}"/>
    <cellStyle name="Percent 3 7 20 2 3" xfId="11243" xr:uid="{35229A74-259C-48B8-BEB6-F84E12CE8641}"/>
    <cellStyle name="Percent 3 7 20 3" xfId="11244" xr:uid="{D917F46E-67DC-4B74-A3F8-A0711E5B067D}"/>
    <cellStyle name="Percent 3 7 20 3 2" xfId="11245" xr:uid="{D8743485-765D-494D-B7B7-D47A0CB9789D}"/>
    <cellStyle name="Percent 3 7 20 3 3" xfId="11246" xr:uid="{304F44F9-336A-4D16-A1CC-1B9FD659305A}"/>
    <cellStyle name="Percent 3 7 20 4" xfId="11247" xr:uid="{F696F0F2-DD46-4437-891D-66D5C5CD5C6C}"/>
    <cellStyle name="Percent 3 7 20 5" xfId="11248" xr:uid="{3C01F7A9-A004-4C40-93FF-23A250426B2A}"/>
    <cellStyle name="Percent 3 7 21" xfId="11249" xr:uid="{EBDBB8E7-6373-475B-B363-783A6CF573F0}"/>
    <cellStyle name="Percent 3 7 21 2" xfId="11250" xr:uid="{31EC1E5C-33EA-40DA-B6D4-991E29EBF399}"/>
    <cellStyle name="Percent 3 7 21 3" xfId="11251" xr:uid="{F9771D81-FAEA-40D7-9FA8-A897CDC7CE33}"/>
    <cellStyle name="Percent 3 7 22" xfId="11252" xr:uid="{71A0CEEA-4369-4B8E-A385-77CAE35117D1}"/>
    <cellStyle name="Percent 3 7 22 2" xfId="11253" xr:uid="{B0878C80-7509-459D-9219-A0F79F411C72}"/>
    <cellStyle name="Percent 3 7 22 3" xfId="11254" xr:uid="{0878F24A-48FA-44AF-857F-139407D52330}"/>
    <cellStyle name="Percent 3 7 23" xfId="11255" xr:uid="{77985A90-501B-441C-85FD-11443992B60C}"/>
    <cellStyle name="Percent 3 7 23 2" xfId="11256" xr:uid="{96280603-D10B-4C79-AACE-0340C14FEC55}"/>
    <cellStyle name="Percent 3 7 23 3" xfId="11257" xr:uid="{2A602742-A279-4BDD-A1F4-2F0EA8AB1A2D}"/>
    <cellStyle name="Percent 3 7 24" xfId="11258" xr:uid="{E7EC8F79-056B-4C2B-BA0B-611A94F941B5}"/>
    <cellStyle name="Percent 3 7 25" xfId="11259" xr:uid="{7322A813-5887-44AD-99C8-6F7A4E0924DD}"/>
    <cellStyle name="Percent 3 7 26" xfId="11260" xr:uid="{34273B91-DCB8-4680-8C17-7F999C7C3FF1}"/>
    <cellStyle name="Percent 3 7 27" xfId="11261" xr:uid="{C53BB5A1-9A6C-40ED-BDA6-01FE6523D1AA}"/>
    <cellStyle name="Percent 3 7 28" xfId="11262" xr:uid="{A078EFB1-199F-4BA3-AF7C-E75C8882C897}"/>
    <cellStyle name="Percent 3 7 29" xfId="11263" xr:uid="{470A8D67-8718-4989-B533-2355BB32F9C5}"/>
    <cellStyle name="Percent 3 7 3" xfId="11264" xr:uid="{828603D5-E9AD-4CAD-9BF3-E9BCD8273510}"/>
    <cellStyle name="Percent 3 7 3 10" xfId="11265" xr:uid="{1B89A0CD-0798-47F6-800B-D034F366C900}"/>
    <cellStyle name="Percent 3 7 3 11" xfId="11266" xr:uid="{D225B7A8-A8DA-43C2-BF79-4754F1E4A036}"/>
    <cellStyle name="Percent 3 7 3 12" xfId="11267" xr:uid="{F11E554A-0FD2-41D5-B089-7CFA4548F2CC}"/>
    <cellStyle name="Percent 3 7 3 13" xfId="11268" xr:uid="{2B61C1BA-AF81-483D-AFA7-566FC0EDEC05}"/>
    <cellStyle name="Percent 3 7 3 14" xfId="11269" xr:uid="{6EC88C9B-FCCE-4443-8CCE-966F7489DA01}"/>
    <cellStyle name="Percent 3 7 3 15" xfId="11270" xr:uid="{93F50CB8-53DD-414A-8F1E-3478462E6325}"/>
    <cellStyle name="Percent 3 7 3 2" xfId="11271" xr:uid="{52907596-0F97-407C-94CC-09F6974AF2ED}"/>
    <cellStyle name="Percent 3 7 3 2 2" xfId="11272" xr:uid="{4C861466-9DA4-4AF1-94FF-9AAC1E7D3A3A}"/>
    <cellStyle name="Percent 3 7 3 2 2 2" xfId="11273" xr:uid="{3F2854BE-28CF-41F4-A95A-E80AC601ACA9}"/>
    <cellStyle name="Percent 3 7 3 2 2 3" xfId="11274" xr:uid="{A16A9A1B-3831-4BE7-9E3B-AE518CBD67C5}"/>
    <cellStyle name="Percent 3 7 3 2 3" xfId="11275" xr:uid="{DEF8568D-4C8D-4BD5-9CAF-2EC9BD6B13A9}"/>
    <cellStyle name="Percent 3 7 3 2 3 2" xfId="11276" xr:uid="{4CCEA825-9E71-494B-9125-438D7FECCD64}"/>
    <cellStyle name="Percent 3 7 3 2 3 3" xfId="11277" xr:uid="{A3C53B1A-A3D6-40E1-98F8-E9E33B9CFF65}"/>
    <cellStyle name="Percent 3 7 3 2 4" xfId="11278" xr:uid="{7878C5AE-F11E-403D-9327-7FE54409A8D0}"/>
    <cellStyle name="Percent 3 7 3 2 5" xfId="11279" xr:uid="{3F182506-0B68-44A9-8EFE-10742100839E}"/>
    <cellStyle name="Percent 3 7 3 2 6" xfId="11280" xr:uid="{177E4A22-D9BC-4363-9CAA-AAE97661EB04}"/>
    <cellStyle name="Percent 3 7 3 3" xfId="11281" xr:uid="{EDCB907D-6DCD-496B-930F-3904B99FDA70}"/>
    <cellStyle name="Percent 3 7 3 3 2" xfId="11282" xr:uid="{639A2339-9179-4ECE-A21E-B1ED2B8388C0}"/>
    <cellStyle name="Percent 3 7 3 3 2 2" xfId="11283" xr:uid="{853F8B0F-8012-43C2-AE02-5ED856D17D69}"/>
    <cellStyle name="Percent 3 7 3 3 2 3" xfId="11284" xr:uid="{1E503762-460A-4E39-BE7D-F6357D040049}"/>
    <cellStyle name="Percent 3 7 3 3 3" xfId="11285" xr:uid="{42E2273B-FFDF-478A-9E7F-211D9843E4B0}"/>
    <cellStyle name="Percent 3 7 3 3 3 2" xfId="11286" xr:uid="{95BCB053-E8A9-453C-B8D1-ACE1CF4DA70D}"/>
    <cellStyle name="Percent 3 7 3 3 3 3" xfId="11287" xr:uid="{EC5EA9E9-508C-4BA9-921F-CF632E9586AE}"/>
    <cellStyle name="Percent 3 7 3 3 4" xfId="11288" xr:uid="{F9B5A534-68EC-4D3D-9A8C-2CEE0B7F1F0A}"/>
    <cellStyle name="Percent 3 7 3 3 5" xfId="11289" xr:uid="{76308BE4-D7DA-4FB2-8A46-324FD15149AD}"/>
    <cellStyle name="Percent 3 7 3 4" xfId="11290" xr:uid="{A3B42236-2FBE-4BD0-A88E-1DAD8ED210D6}"/>
    <cellStyle name="Percent 3 7 3 4 2" xfId="11291" xr:uid="{AF0398F9-66BD-4301-A5CC-1620D8387811}"/>
    <cellStyle name="Percent 3 7 3 4 2 2" xfId="11292" xr:uid="{4DF233C1-7C99-4B09-B0F4-CBFCE376012A}"/>
    <cellStyle name="Percent 3 7 3 4 2 3" xfId="11293" xr:uid="{FBB32B9E-072C-4373-9A60-EB0FA7B9B781}"/>
    <cellStyle name="Percent 3 7 3 4 3" xfId="11294" xr:uid="{74404B3D-1594-4E7C-A823-ABC038F5AE2E}"/>
    <cellStyle name="Percent 3 7 3 4 3 2" xfId="11295" xr:uid="{5162CA83-A1DB-4858-BDE6-94F5467A383B}"/>
    <cellStyle name="Percent 3 7 3 4 3 3" xfId="11296" xr:uid="{8FDB4569-F180-479E-812E-9046826C2861}"/>
    <cellStyle name="Percent 3 7 3 4 4" xfId="11297" xr:uid="{4D7F8672-5784-4026-BB7A-4BE3D8EC10E7}"/>
    <cellStyle name="Percent 3 7 3 4 5" xfId="11298" xr:uid="{426FC5C7-301A-4EFE-9116-FBE6B4549B87}"/>
    <cellStyle name="Percent 3 7 3 5" xfId="11299" xr:uid="{0FF10516-18A7-4E60-8A14-A8769FA91BA0}"/>
    <cellStyle name="Percent 3 7 3 5 2" xfId="11300" xr:uid="{39510D6D-E743-4107-874F-A39A4AE9DAA8}"/>
    <cellStyle name="Percent 3 7 3 5 2 2" xfId="11301" xr:uid="{20B8E5AD-8921-4361-BA22-688A07F3444E}"/>
    <cellStyle name="Percent 3 7 3 5 2 3" xfId="11302" xr:uid="{0F696B7F-D589-4EE1-858B-7C4C34029F40}"/>
    <cellStyle name="Percent 3 7 3 5 3" xfId="11303" xr:uid="{47FAB6C2-230E-4C38-B9EB-E60667A181C3}"/>
    <cellStyle name="Percent 3 7 3 5 3 2" xfId="11304" xr:uid="{E829A2B4-84CD-4C4A-9EA1-276C4E8C753C}"/>
    <cellStyle name="Percent 3 7 3 5 3 3" xfId="11305" xr:uid="{D1471BDF-2045-41BA-9303-6BA2BC653481}"/>
    <cellStyle name="Percent 3 7 3 5 4" xfId="11306" xr:uid="{832F921B-B96A-435B-82B9-712ABF08A89F}"/>
    <cellStyle name="Percent 3 7 3 5 4 2" xfId="11307" xr:uid="{BFD91205-5340-4D6A-8A96-9EAB8356E8E5}"/>
    <cellStyle name="Percent 3 7 3 5 4 3" xfId="11308" xr:uid="{051DDCB8-2E2D-4500-AA33-3A3BA507D3FC}"/>
    <cellStyle name="Percent 3 7 3 5 5" xfId="11309" xr:uid="{A69E7A58-DDBA-4890-856F-973D2F481A41}"/>
    <cellStyle name="Percent 3 7 3 5 6" xfId="11310" xr:uid="{A5AAD853-DCD0-487E-9B37-C376E38BF715}"/>
    <cellStyle name="Percent 3 7 3 6" xfId="11311" xr:uid="{8DFBC421-A09A-48B8-B9D1-A37C28756118}"/>
    <cellStyle name="Percent 3 7 3 6 2" xfId="11312" xr:uid="{9AF056E8-E576-4DFE-B214-89869632E2A8}"/>
    <cellStyle name="Percent 3 7 3 6 2 2" xfId="11313" xr:uid="{1D2212ED-16A0-4A43-8CA2-945694E6476D}"/>
    <cellStyle name="Percent 3 7 3 6 2 3" xfId="11314" xr:uid="{F9ED285A-C60D-45A1-8AE3-800F5B08F6C1}"/>
    <cellStyle name="Percent 3 7 3 6 3" xfId="11315" xr:uid="{85146AAC-5487-4DA5-BEC4-1938D767BD60}"/>
    <cellStyle name="Percent 3 7 3 6 3 2" xfId="11316" xr:uid="{B50F7F25-B003-4FC1-BC37-ACC3F056F4A6}"/>
    <cellStyle name="Percent 3 7 3 6 3 3" xfId="11317" xr:uid="{4E8EDF95-9A36-40A5-990F-BCAC760205C5}"/>
    <cellStyle name="Percent 3 7 3 6 4" xfId="11318" xr:uid="{0D39AC1A-1781-4C71-9D8A-C630ACE85CD7}"/>
    <cellStyle name="Percent 3 7 3 6 5" xfId="11319" xr:uid="{72C75FFC-4AE6-4E66-A33E-54A457CAC43B}"/>
    <cellStyle name="Percent 3 7 3 7" xfId="11320" xr:uid="{D68CA653-3D92-4715-B189-2DAEB254F6FF}"/>
    <cellStyle name="Percent 3 7 3 7 2" xfId="11321" xr:uid="{6C131B0F-68A7-4FC4-8070-4A83A603FEF2}"/>
    <cellStyle name="Percent 3 7 3 7 3" xfId="11322" xr:uid="{CBD3A2E2-3E40-42A4-AF21-ABF1C87E4438}"/>
    <cellStyle name="Percent 3 7 3 8" xfId="11323" xr:uid="{AC1D9A5F-B6EC-49D0-A70E-C7867B988429}"/>
    <cellStyle name="Percent 3 7 3 8 2" xfId="11324" xr:uid="{B2B3B209-26EB-4180-BFC2-4A34603BA2C0}"/>
    <cellStyle name="Percent 3 7 3 8 3" xfId="11325" xr:uid="{8730E2D2-DD80-4745-A433-20F489BC20BE}"/>
    <cellStyle name="Percent 3 7 3 9" xfId="11326" xr:uid="{DC78CE02-B3CC-4F1A-A123-C7D13D55B049}"/>
    <cellStyle name="Percent 3 7 3 9 2" xfId="11327" xr:uid="{522A9FA5-E2E1-4B07-B305-2AF14AD642D3}"/>
    <cellStyle name="Percent 3 7 3 9 3" xfId="11328" xr:uid="{1298A5E9-B05B-4F5D-8285-4FF6AA795536}"/>
    <cellStyle name="Percent 3 7 30" xfId="10744" xr:uid="{C79C25F6-5651-4845-90C0-1E9751D7DF9C}"/>
    <cellStyle name="Percent 3 7 4" xfId="11329" xr:uid="{A1C73D19-0C0D-4C1C-815A-354D81BF4C3F}"/>
    <cellStyle name="Percent 3 7 4 10" xfId="11330" xr:uid="{5D4BEB48-CEC5-426F-93A4-6C43F26B2D87}"/>
    <cellStyle name="Percent 3 7 4 11" xfId="11331" xr:uid="{AF25873B-CC41-4290-B4A3-90EB317E790D}"/>
    <cellStyle name="Percent 3 7 4 12" xfId="11332" xr:uid="{604F46F3-0503-47F8-927D-4C43422BA825}"/>
    <cellStyle name="Percent 3 7 4 13" xfId="11333" xr:uid="{702B9E6E-03D0-4D6D-8A9E-598850B4D7B5}"/>
    <cellStyle name="Percent 3 7 4 14" xfId="11334" xr:uid="{2A02E273-0817-4989-94EB-85F8EEE62EC6}"/>
    <cellStyle name="Percent 3 7 4 15" xfId="11335" xr:uid="{D5C6C14F-AC6B-42B1-81CF-DD75F2FFC289}"/>
    <cellStyle name="Percent 3 7 4 2" xfId="11336" xr:uid="{05BDF6DC-097F-40B0-8C7F-11404A8F532C}"/>
    <cellStyle name="Percent 3 7 4 2 2" xfId="11337" xr:uid="{6B31D07F-9663-48C7-9951-AC130D16BAAB}"/>
    <cellStyle name="Percent 3 7 4 2 2 2" xfId="11338" xr:uid="{64920F13-7E6D-4E45-9BC7-5C6F36D6DA0A}"/>
    <cellStyle name="Percent 3 7 4 2 2 3" xfId="11339" xr:uid="{F5B409CB-B368-46B5-8426-5F9B9A8FBF50}"/>
    <cellStyle name="Percent 3 7 4 2 3" xfId="11340" xr:uid="{46538240-220E-4F46-A452-216C5ECD6C81}"/>
    <cellStyle name="Percent 3 7 4 2 3 2" xfId="11341" xr:uid="{201CFA41-7069-41A2-A052-C31707AF2501}"/>
    <cellStyle name="Percent 3 7 4 2 3 3" xfId="11342" xr:uid="{DC3C5BE3-76BC-4E1E-A37F-35DCF014DBBC}"/>
    <cellStyle name="Percent 3 7 4 2 4" xfId="11343" xr:uid="{68B85A3D-D1FB-4EC2-8DEC-6F95D4957583}"/>
    <cellStyle name="Percent 3 7 4 2 5" xfId="11344" xr:uid="{F365F687-7A7A-43BE-9352-2F7748C33B5C}"/>
    <cellStyle name="Percent 3 7 4 2 6" xfId="11345" xr:uid="{5FF371A5-CFA9-4089-A317-8DF76DF57335}"/>
    <cellStyle name="Percent 3 7 4 3" xfId="11346" xr:uid="{A846F790-5887-414F-973A-1BBCFB741CA7}"/>
    <cellStyle name="Percent 3 7 4 3 2" xfId="11347" xr:uid="{68F824B5-E3C5-4EF6-AD23-BA9AA7328CA7}"/>
    <cellStyle name="Percent 3 7 4 3 2 2" xfId="11348" xr:uid="{171B123B-257A-4779-805C-B974192137C6}"/>
    <cellStyle name="Percent 3 7 4 3 2 3" xfId="11349" xr:uid="{08E2D760-9A34-4A05-B59A-756C678C713E}"/>
    <cellStyle name="Percent 3 7 4 3 3" xfId="11350" xr:uid="{6B198158-89AC-49E0-98D9-85EC49732022}"/>
    <cellStyle name="Percent 3 7 4 3 3 2" xfId="11351" xr:uid="{4AB012BE-4567-4F23-B9F9-3D5793F7180F}"/>
    <cellStyle name="Percent 3 7 4 3 3 3" xfId="11352" xr:uid="{A1B85695-C3EF-4AF6-A0B3-08FAFCC87E40}"/>
    <cellStyle name="Percent 3 7 4 3 4" xfId="11353" xr:uid="{405E4F97-AE47-4723-BFCD-9C9143519088}"/>
    <cellStyle name="Percent 3 7 4 3 5" xfId="11354" xr:uid="{A712DCD7-D58B-4598-82EF-8284B710B66A}"/>
    <cellStyle name="Percent 3 7 4 4" xfId="11355" xr:uid="{212D76CA-A58C-4541-A13D-F8D8C5E086E0}"/>
    <cellStyle name="Percent 3 7 4 4 2" xfId="11356" xr:uid="{21A421C9-C0CE-442A-903A-ADE598ACAC90}"/>
    <cellStyle name="Percent 3 7 4 4 2 2" xfId="11357" xr:uid="{CB7B8380-7FC4-4837-AE44-4A49C5D30131}"/>
    <cellStyle name="Percent 3 7 4 4 2 3" xfId="11358" xr:uid="{DA45F452-8169-47F1-BF03-E820B77E9B03}"/>
    <cellStyle name="Percent 3 7 4 4 3" xfId="11359" xr:uid="{78CCF107-651F-4BC4-8016-6824E8A82E77}"/>
    <cellStyle name="Percent 3 7 4 4 3 2" xfId="11360" xr:uid="{CA4962BB-B5FF-4553-9CA5-D18AF9770DAD}"/>
    <cellStyle name="Percent 3 7 4 4 3 3" xfId="11361" xr:uid="{08117E79-8143-4258-98E1-FCC80BCBE582}"/>
    <cellStyle name="Percent 3 7 4 4 4" xfId="11362" xr:uid="{531710C4-E42C-4049-9475-EC153C2DE3AA}"/>
    <cellStyle name="Percent 3 7 4 4 5" xfId="11363" xr:uid="{245B5661-0376-497C-A685-4DB4AACA30C7}"/>
    <cellStyle name="Percent 3 7 4 5" xfId="11364" xr:uid="{33FA0DA5-1160-4E22-8F68-74ECA312F6C8}"/>
    <cellStyle name="Percent 3 7 4 5 2" xfId="11365" xr:uid="{D5296AC0-7AA8-4CF5-BE00-3A8CF85A3E9A}"/>
    <cellStyle name="Percent 3 7 4 5 2 2" xfId="11366" xr:uid="{C6286819-89ED-4367-BEA9-A334CAFA0DBA}"/>
    <cellStyle name="Percent 3 7 4 5 2 3" xfId="11367" xr:uid="{078FC35C-8C82-4EA1-8E92-E472564725BA}"/>
    <cellStyle name="Percent 3 7 4 5 3" xfId="11368" xr:uid="{164ACBD1-6CEA-4EE9-BCCA-5EC0D59A9B6F}"/>
    <cellStyle name="Percent 3 7 4 5 3 2" xfId="11369" xr:uid="{CB517E69-4758-4909-B10F-65A492F7B608}"/>
    <cellStyle name="Percent 3 7 4 5 3 3" xfId="11370" xr:uid="{FF685347-DFCB-4558-B1A1-E8DDDBF8A64E}"/>
    <cellStyle name="Percent 3 7 4 5 4" xfId="11371" xr:uid="{69344142-087C-4681-9E39-1E4734FDB0A3}"/>
    <cellStyle name="Percent 3 7 4 5 4 2" xfId="11372" xr:uid="{D862E658-6A0D-40B8-BDB5-72442A3CBCD0}"/>
    <cellStyle name="Percent 3 7 4 5 4 3" xfId="11373" xr:uid="{F236669C-10A4-4F7C-837A-F1B6F3A20716}"/>
    <cellStyle name="Percent 3 7 4 5 5" xfId="11374" xr:uid="{B5F091BB-E6FA-4CAB-A47C-57201E26519C}"/>
    <cellStyle name="Percent 3 7 4 5 6" xfId="11375" xr:uid="{C323A4CE-E205-44CC-B437-A8841A575D1B}"/>
    <cellStyle name="Percent 3 7 4 6" xfId="11376" xr:uid="{D8500586-C260-417C-A64C-018BF0278B14}"/>
    <cellStyle name="Percent 3 7 4 6 2" xfId="11377" xr:uid="{AE5116BC-84D2-4ADA-BC45-DC8879A5DC40}"/>
    <cellStyle name="Percent 3 7 4 6 2 2" xfId="11378" xr:uid="{6735083B-E708-4D89-A746-ECBAAAF762B0}"/>
    <cellStyle name="Percent 3 7 4 6 2 3" xfId="11379" xr:uid="{1406E3D6-28A3-413E-8AE5-E4B866489AFF}"/>
    <cellStyle name="Percent 3 7 4 6 3" xfId="11380" xr:uid="{C27B3886-7E31-4A2B-89BA-31647484397A}"/>
    <cellStyle name="Percent 3 7 4 6 3 2" xfId="11381" xr:uid="{62CC15F8-3354-4C39-8D38-711B1B7A5C9D}"/>
    <cellStyle name="Percent 3 7 4 6 3 3" xfId="11382" xr:uid="{0EE29282-4BB3-4439-8168-42145D6F0834}"/>
    <cellStyle name="Percent 3 7 4 6 4" xfId="11383" xr:uid="{7BD0F1E2-D60A-494D-8090-C173A5C3225E}"/>
    <cellStyle name="Percent 3 7 4 6 5" xfId="11384" xr:uid="{B74EB430-2CB0-4F58-B0A6-1A2DE671E22D}"/>
    <cellStyle name="Percent 3 7 4 7" xfId="11385" xr:uid="{B6DD620E-C4B9-4A77-B23A-31E4D2BCB88E}"/>
    <cellStyle name="Percent 3 7 4 7 2" xfId="11386" xr:uid="{F631A0EA-C8EF-4067-A2D2-661DDCF591C1}"/>
    <cellStyle name="Percent 3 7 4 7 3" xfId="11387" xr:uid="{96109E56-F243-49FF-9A51-92158E93E42F}"/>
    <cellStyle name="Percent 3 7 4 8" xfId="11388" xr:uid="{15A6B2F7-F3C2-4A0D-9C67-F4A0E6546D15}"/>
    <cellStyle name="Percent 3 7 4 8 2" xfId="11389" xr:uid="{E65190FC-F13D-469C-891D-BDAE6E4C2319}"/>
    <cellStyle name="Percent 3 7 4 8 3" xfId="11390" xr:uid="{94830393-605E-43FA-AFAF-B050B7475169}"/>
    <cellStyle name="Percent 3 7 4 9" xfId="11391" xr:uid="{29B9B474-297B-4F6D-84B1-4C3AD05FB800}"/>
    <cellStyle name="Percent 3 7 4 9 2" xfId="11392" xr:uid="{A8A8DBB5-FAA8-4772-89BC-79FDA8370722}"/>
    <cellStyle name="Percent 3 7 4 9 3" xfId="11393" xr:uid="{D45B6769-9807-4BD4-BE21-1D7DC8269871}"/>
    <cellStyle name="Percent 3 7 5" xfId="11394" xr:uid="{7D6E3416-AAE0-4236-B898-7965F0D0F0AF}"/>
    <cellStyle name="Percent 3 7 5 10" xfId="11395" xr:uid="{3719ED87-013C-4C5F-A439-8B9F28E5466C}"/>
    <cellStyle name="Percent 3 7 5 11" xfId="11396" xr:uid="{32401D44-2B91-4088-9AD0-EA30C34FE06D}"/>
    <cellStyle name="Percent 3 7 5 12" xfId="11397" xr:uid="{640D5913-E0B6-4FF1-AAC4-B9AB34892235}"/>
    <cellStyle name="Percent 3 7 5 13" xfId="11398" xr:uid="{9DE6A7B2-830A-4B27-814B-8E53CE9AF90E}"/>
    <cellStyle name="Percent 3 7 5 14" xfId="11399" xr:uid="{3C8D6BA3-CF5A-491F-AD42-FE12189DFB56}"/>
    <cellStyle name="Percent 3 7 5 15" xfId="11400" xr:uid="{C88DF76F-E999-4497-8E0E-64FCB58D1AD6}"/>
    <cellStyle name="Percent 3 7 5 2" xfId="11401" xr:uid="{A46006F7-5A63-478A-8B48-68CC928041D3}"/>
    <cellStyle name="Percent 3 7 5 2 2" xfId="11402" xr:uid="{301AD1A5-0E93-48C1-8108-1AEFD0BA8EC6}"/>
    <cellStyle name="Percent 3 7 5 2 2 2" xfId="11403" xr:uid="{5D0D1E8E-EAE1-4B8A-8A4F-76D036AC29DF}"/>
    <cellStyle name="Percent 3 7 5 2 2 3" xfId="11404" xr:uid="{7F2AA78C-E2E7-43BA-827C-DFA6E4C594E8}"/>
    <cellStyle name="Percent 3 7 5 2 3" xfId="11405" xr:uid="{8A5FB85B-ADFF-49DC-9F5E-7670A29CEA1F}"/>
    <cellStyle name="Percent 3 7 5 2 3 2" xfId="11406" xr:uid="{E62EE0A7-63A3-4E6C-8A00-D13B60652461}"/>
    <cellStyle name="Percent 3 7 5 2 3 3" xfId="11407" xr:uid="{5299E629-E1BE-40CF-A5DD-5340789A24C0}"/>
    <cellStyle name="Percent 3 7 5 2 4" xfId="11408" xr:uid="{44DB84D1-C8B7-4A77-A0D9-1362F371F44B}"/>
    <cellStyle name="Percent 3 7 5 2 5" xfId="11409" xr:uid="{A43E887C-1AE9-4D53-80CB-036ECAAC2B0A}"/>
    <cellStyle name="Percent 3 7 5 2 6" xfId="11410" xr:uid="{099715E1-49D9-44E9-978E-0B8FC67139BF}"/>
    <cellStyle name="Percent 3 7 5 3" xfId="11411" xr:uid="{98E41ECA-6EB4-4D86-9BCD-25CFE1C990D9}"/>
    <cellStyle name="Percent 3 7 5 3 2" xfId="11412" xr:uid="{2FB24097-C4F7-4EE5-9B31-44FDA897F2C3}"/>
    <cellStyle name="Percent 3 7 5 3 2 2" xfId="11413" xr:uid="{08A26B43-0C9A-4FCB-898F-7518BA1925CF}"/>
    <cellStyle name="Percent 3 7 5 3 2 3" xfId="11414" xr:uid="{6CB8FAAC-1BCE-43FD-8CD2-290C293B9938}"/>
    <cellStyle name="Percent 3 7 5 3 3" xfId="11415" xr:uid="{A1FA83E8-317D-48D1-8A3B-47FF1E1D7EA2}"/>
    <cellStyle name="Percent 3 7 5 3 3 2" xfId="11416" xr:uid="{512E8B69-28EB-49F5-9DD6-269D32BFB43E}"/>
    <cellStyle name="Percent 3 7 5 3 3 3" xfId="11417" xr:uid="{C076B6BD-FE55-4FF1-9905-699C1D30214B}"/>
    <cellStyle name="Percent 3 7 5 3 4" xfId="11418" xr:uid="{4294AF17-595A-4279-9F65-99B350F28D56}"/>
    <cellStyle name="Percent 3 7 5 3 5" xfId="11419" xr:uid="{9277DACD-5195-4270-BB77-49781DD6C290}"/>
    <cellStyle name="Percent 3 7 5 4" xfId="11420" xr:uid="{5287B145-0267-44FC-AB46-7F1B55428AA7}"/>
    <cellStyle name="Percent 3 7 5 4 2" xfId="11421" xr:uid="{1F3116BD-D78B-4C52-BABE-A710E89CDA1C}"/>
    <cellStyle name="Percent 3 7 5 4 2 2" xfId="11422" xr:uid="{9F0C5E04-410E-4026-869D-ED6B5941C4BC}"/>
    <cellStyle name="Percent 3 7 5 4 2 3" xfId="11423" xr:uid="{E2BEB7F0-7DB4-40C3-B012-279D31C943F1}"/>
    <cellStyle name="Percent 3 7 5 4 3" xfId="11424" xr:uid="{A880828A-AC8A-47C3-B540-D322635BC112}"/>
    <cellStyle name="Percent 3 7 5 4 3 2" xfId="11425" xr:uid="{818B86B2-3057-42F9-9FA2-F7A0DA0B3437}"/>
    <cellStyle name="Percent 3 7 5 4 3 3" xfId="11426" xr:uid="{357DE9D9-B04A-4E0B-9D8A-95A9AB98826A}"/>
    <cellStyle name="Percent 3 7 5 4 4" xfId="11427" xr:uid="{27087023-1024-4331-B402-B09ACCBEC1C0}"/>
    <cellStyle name="Percent 3 7 5 4 5" xfId="11428" xr:uid="{9B9127A8-BB66-4339-859C-29DFA51A7D43}"/>
    <cellStyle name="Percent 3 7 5 5" xfId="11429" xr:uid="{DA3F3CF9-FAAA-4942-B56F-CC4C8907891E}"/>
    <cellStyle name="Percent 3 7 5 5 2" xfId="11430" xr:uid="{3EADB267-12C7-4715-A1B8-28F1C255A55E}"/>
    <cellStyle name="Percent 3 7 5 5 2 2" xfId="11431" xr:uid="{4B6E3E10-6EA1-4EE5-BC7C-B2CFD6217132}"/>
    <cellStyle name="Percent 3 7 5 5 2 3" xfId="11432" xr:uid="{00F973C6-B21E-447E-B1CC-77B6019A804B}"/>
    <cellStyle name="Percent 3 7 5 5 3" xfId="11433" xr:uid="{9705B23B-8064-4EFC-BFF8-C2D7873B30B3}"/>
    <cellStyle name="Percent 3 7 5 5 3 2" xfId="11434" xr:uid="{D64E5B9B-FF6B-41CF-9B69-745398647517}"/>
    <cellStyle name="Percent 3 7 5 5 3 3" xfId="11435" xr:uid="{82C4683C-9AF9-48CD-A0F3-88761F0CAE5B}"/>
    <cellStyle name="Percent 3 7 5 5 4" xfId="11436" xr:uid="{0F7DD626-B331-4395-9D33-431872539862}"/>
    <cellStyle name="Percent 3 7 5 5 4 2" xfId="11437" xr:uid="{860FBAB1-E70C-45F5-A1DE-C0CA9B693AE1}"/>
    <cellStyle name="Percent 3 7 5 5 4 3" xfId="11438" xr:uid="{675E5308-067C-4A71-A83E-F02ACE9A1660}"/>
    <cellStyle name="Percent 3 7 5 5 5" xfId="11439" xr:uid="{9D45E963-7BF0-471B-86BD-D5C252A348AE}"/>
    <cellStyle name="Percent 3 7 5 5 6" xfId="11440" xr:uid="{ECC9FE8E-1E72-4474-879B-290134542710}"/>
    <cellStyle name="Percent 3 7 5 6" xfId="11441" xr:uid="{BE784C33-7893-4879-A210-9A3596E06DB4}"/>
    <cellStyle name="Percent 3 7 5 6 2" xfId="11442" xr:uid="{5A36C6E2-4864-4F43-A370-8DFA846AD6C2}"/>
    <cellStyle name="Percent 3 7 5 6 2 2" xfId="11443" xr:uid="{BC3545B3-A5A4-41CD-A356-D6FF2072B5B6}"/>
    <cellStyle name="Percent 3 7 5 6 2 3" xfId="11444" xr:uid="{24DD61EA-CF90-48C7-88E9-2AE8AA5C56C0}"/>
    <cellStyle name="Percent 3 7 5 6 3" xfId="11445" xr:uid="{BD69A292-F1AA-4570-BFCB-703531DC10DD}"/>
    <cellStyle name="Percent 3 7 5 6 3 2" xfId="11446" xr:uid="{BF5DA830-C222-4BC9-B9D0-39331E5486B5}"/>
    <cellStyle name="Percent 3 7 5 6 3 3" xfId="11447" xr:uid="{8EF7FE99-7D1D-4B57-AF44-2AC345CBD2C0}"/>
    <cellStyle name="Percent 3 7 5 6 4" xfId="11448" xr:uid="{F2440484-A142-4889-B78F-019FD9DBD23B}"/>
    <cellStyle name="Percent 3 7 5 6 5" xfId="11449" xr:uid="{2F3F4B7D-EEBA-459A-A3B0-C00804ED7EBB}"/>
    <cellStyle name="Percent 3 7 5 7" xfId="11450" xr:uid="{B7548161-A087-4732-A51A-86ADBC2A1ECF}"/>
    <cellStyle name="Percent 3 7 5 7 2" xfId="11451" xr:uid="{B56BFE01-2B3D-4407-BF68-DB6E0F611EF7}"/>
    <cellStyle name="Percent 3 7 5 7 3" xfId="11452" xr:uid="{59A92637-3605-458C-92B2-D014ACAEB3C7}"/>
    <cellStyle name="Percent 3 7 5 8" xfId="11453" xr:uid="{5EF1B6BC-43FD-49D0-9BAA-0C503CA34AF0}"/>
    <cellStyle name="Percent 3 7 5 8 2" xfId="11454" xr:uid="{27C4BB6D-D5FF-4BCF-8064-F00785F060CD}"/>
    <cellStyle name="Percent 3 7 5 8 3" xfId="11455" xr:uid="{99DEC49E-2C78-42E3-BB33-A9C305F8E490}"/>
    <cellStyle name="Percent 3 7 5 9" xfId="11456" xr:uid="{E1650BD4-4D4B-4E1B-975F-A5B5A40FC1AD}"/>
    <cellStyle name="Percent 3 7 5 9 2" xfId="11457" xr:uid="{2BA9DCD7-9CF1-4F8F-A3C5-11EA1030CA43}"/>
    <cellStyle name="Percent 3 7 5 9 3" xfId="11458" xr:uid="{BCE3F25F-455F-4CAA-9333-9A01ADBB3BB5}"/>
    <cellStyle name="Percent 3 7 6" xfId="11459" xr:uid="{077C5ECE-9FBD-4279-ACE7-A6EB1315FC8F}"/>
    <cellStyle name="Percent 3 7 6 10" xfId="11460" xr:uid="{43232A82-2A06-4F91-AF7C-68654157CA27}"/>
    <cellStyle name="Percent 3 7 6 11" xfId="11461" xr:uid="{AC8A4F4F-DA8C-456E-A366-AB4D99FF79F1}"/>
    <cellStyle name="Percent 3 7 6 12" xfId="11462" xr:uid="{9B4A6AA3-FB43-4282-9304-A1BA3817C2BF}"/>
    <cellStyle name="Percent 3 7 6 13" xfId="11463" xr:uid="{D864115E-37EC-4D67-B0F4-CF9F19F6E426}"/>
    <cellStyle name="Percent 3 7 6 14" xfId="11464" xr:uid="{E09A7BE9-D8E9-4159-9F18-7A6E3D3BCB82}"/>
    <cellStyle name="Percent 3 7 6 15" xfId="11465" xr:uid="{078E6C26-04B7-47FF-9A31-FBC9EF5159DA}"/>
    <cellStyle name="Percent 3 7 6 2" xfId="11466" xr:uid="{F87EA620-B14D-4574-96FD-53F9156B5BFA}"/>
    <cellStyle name="Percent 3 7 6 2 2" xfId="11467" xr:uid="{7A771CF5-FCFC-412B-A1EE-259B47E0A82A}"/>
    <cellStyle name="Percent 3 7 6 2 2 2" xfId="11468" xr:uid="{5283AB43-5E79-4C0B-9552-CF9F0FBEA58D}"/>
    <cellStyle name="Percent 3 7 6 2 2 3" xfId="11469" xr:uid="{C006FEC0-A67B-41AF-9E24-A4536DD7E7B9}"/>
    <cellStyle name="Percent 3 7 6 2 3" xfId="11470" xr:uid="{297FC40F-77D1-40A5-8422-FA0F2A05AE23}"/>
    <cellStyle name="Percent 3 7 6 2 3 2" xfId="11471" xr:uid="{B625F18D-699B-4814-BFA6-82A1916E206B}"/>
    <cellStyle name="Percent 3 7 6 2 3 3" xfId="11472" xr:uid="{78C72F87-A372-43DE-AB41-8A4D83F8CF4B}"/>
    <cellStyle name="Percent 3 7 6 2 4" xfId="11473" xr:uid="{C9818CC1-9F1B-47EE-91B4-372B7B34067C}"/>
    <cellStyle name="Percent 3 7 6 2 5" xfId="11474" xr:uid="{E4E10069-9EF3-4613-8425-F34BF2D79B33}"/>
    <cellStyle name="Percent 3 7 6 2 6" xfId="11475" xr:uid="{127243F2-D358-4029-9497-493056EE9C30}"/>
    <cellStyle name="Percent 3 7 6 3" xfId="11476" xr:uid="{C5AEFF81-7F2A-4C48-A617-9474A1337F6A}"/>
    <cellStyle name="Percent 3 7 6 3 2" xfId="11477" xr:uid="{20D3CC6F-7A64-470F-A63E-C04A160B34C4}"/>
    <cellStyle name="Percent 3 7 6 3 2 2" xfId="11478" xr:uid="{7467EE53-6BB2-47AF-B6AE-8A0F0D8753C3}"/>
    <cellStyle name="Percent 3 7 6 3 2 3" xfId="11479" xr:uid="{10B7979A-5EDA-48D8-B42C-65B9746BAC0B}"/>
    <cellStyle name="Percent 3 7 6 3 3" xfId="11480" xr:uid="{0ABECEFA-9184-44E6-BED7-3F46AC353A91}"/>
    <cellStyle name="Percent 3 7 6 3 3 2" xfId="11481" xr:uid="{D4050DF5-5FAA-4B11-BFA4-7EFF5D1A2C56}"/>
    <cellStyle name="Percent 3 7 6 3 3 3" xfId="11482" xr:uid="{A5E7B7A2-0CF8-4D95-B4E1-26CC01CD426D}"/>
    <cellStyle name="Percent 3 7 6 3 4" xfId="11483" xr:uid="{69C0A6AB-9923-45E8-8434-FCC7446B3CA4}"/>
    <cellStyle name="Percent 3 7 6 3 5" xfId="11484" xr:uid="{68B9462D-EE0D-4779-ADA4-EC71579F64CE}"/>
    <cellStyle name="Percent 3 7 6 4" xfId="11485" xr:uid="{A9E6B210-B827-47F9-B7FF-FC12CB4E4587}"/>
    <cellStyle name="Percent 3 7 6 4 2" xfId="11486" xr:uid="{476C9149-A6EF-45A7-8144-C5D14B3DD115}"/>
    <cellStyle name="Percent 3 7 6 4 2 2" xfId="11487" xr:uid="{4F33AAC8-99AE-485B-8F93-F179D30A0CB4}"/>
    <cellStyle name="Percent 3 7 6 4 2 3" xfId="11488" xr:uid="{5EF6E3F3-9662-419F-87FB-2156B227C966}"/>
    <cellStyle name="Percent 3 7 6 4 3" xfId="11489" xr:uid="{1587EFE6-9314-44DC-B90C-917260BBD477}"/>
    <cellStyle name="Percent 3 7 6 4 3 2" xfId="11490" xr:uid="{04742179-290C-455E-852C-F75B6B306869}"/>
    <cellStyle name="Percent 3 7 6 4 3 3" xfId="11491" xr:uid="{709234AC-BD50-432D-8143-0E1280A49D03}"/>
    <cellStyle name="Percent 3 7 6 4 4" xfId="11492" xr:uid="{B62995AC-037E-493A-B6CA-C0D5547F457B}"/>
    <cellStyle name="Percent 3 7 6 4 5" xfId="11493" xr:uid="{A9E81A65-0628-45E7-A536-2163646FED6D}"/>
    <cellStyle name="Percent 3 7 6 5" xfId="11494" xr:uid="{205DC737-21BA-4D22-ADC1-5079BDB4CC4D}"/>
    <cellStyle name="Percent 3 7 6 5 2" xfId="11495" xr:uid="{1A3109AD-D9D2-4D87-9CE7-37A4EE1B966C}"/>
    <cellStyle name="Percent 3 7 6 5 2 2" xfId="11496" xr:uid="{C969AEF3-7DDB-4C54-A84C-102E2968748E}"/>
    <cellStyle name="Percent 3 7 6 5 2 3" xfId="11497" xr:uid="{E472EA10-BC7A-4EF8-A853-439FCF3F006E}"/>
    <cellStyle name="Percent 3 7 6 5 3" xfId="11498" xr:uid="{C0AAC95D-AAB8-43BA-B27E-397FE23D5E2B}"/>
    <cellStyle name="Percent 3 7 6 5 3 2" xfId="11499" xr:uid="{0B43D6FC-E2EF-4A32-A3BF-B616B19FB114}"/>
    <cellStyle name="Percent 3 7 6 5 3 3" xfId="11500" xr:uid="{EA6E87F4-B6E0-4DD4-8CA4-460E56DE2915}"/>
    <cellStyle name="Percent 3 7 6 5 4" xfId="11501" xr:uid="{4A697E6C-F04A-43A1-8739-3ED6C8BA52AF}"/>
    <cellStyle name="Percent 3 7 6 5 4 2" xfId="11502" xr:uid="{2B8332A5-F313-4663-A8A7-5BFF15150356}"/>
    <cellStyle name="Percent 3 7 6 5 4 3" xfId="11503" xr:uid="{0FBD9780-545F-4ED7-96B0-B07E57B394AC}"/>
    <cellStyle name="Percent 3 7 6 5 5" xfId="11504" xr:uid="{5F56FF0E-0ACD-44CD-BB2B-1A23B481DA97}"/>
    <cellStyle name="Percent 3 7 6 5 6" xfId="11505" xr:uid="{BA7083E9-7388-48F4-BA0A-C641C287BB33}"/>
    <cellStyle name="Percent 3 7 6 6" xfId="11506" xr:uid="{A5FEB38C-8506-4BD1-98C8-CE9DBE8FADA7}"/>
    <cellStyle name="Percent 3 7 6 6 2" xfId="11507" xr:uid="{67B70DEE-D9B7-4AF0-A36F-CC28CCE2F0FF}"/>
    <cellStyle name="Percent 3 7 6 6 2 2" xfId="11508" xr:uid="{EC00EFFB-757B-43A7-AD8B-878C2C810A68}"/>
    <cellStyle name="Percent 3 7 6 6 2 3" xfId="11509" xr:uid="{A8BE8A98-1971-43EF-B99B-646F7F7F97C7}"/>
    <cellStyle name="Percent 3 7 6 6 3" xfId="11510" xr:uid="{164586FA-1F35-4E59-AF12-3A70827F347A}"/>
    <cellStyle name="Percent 3 7 6 6 3 2" xfId="11511" xr:uid="{C1AC46E1-E49F-4563-9084-F783E6AD4C50}"/>
    <cellStyle name="Percent 3 7 6 6 3 3" xfId="11512" xr:uid="{64B7770A-35AD-456F-B4B0-368FBF863EA8}"/>
    <cellStyle name="Percent 3 7 6 6 4" xfId="11513" xr:uid="{D2F773C5-EF29-4131-BEFF-497A616BE780}"/>
    <cellStyle name="Percent 3 7 6 6 5" xfId="11514" xr:uid="{7C198AB8-7BF6-41C2-83A3-7F9DF53A6221}"/>
    <cellStyle name="Percent 3 7 6 7" xfId="11515" xr:uid="{89D025FC-70EE-4C17-BB7A-E8449873C6D6}"/>
    <cellStyle name="Percent 3 7 6 7 2" xfId="11516" xr:uid="{EC2767B4-0E5F-4EE1-8B2E-197971998CDF}"/>
    <cellStyle name="Percent 3 7 6 7 3" xfId="11517" xr:uid="{E8D7A5BD-D2CB-4808-8231-27AAC2C1528E}"/>
    <cellStyle name="Percent 3 7 6 8" xfId="11518" xr:uid="{3048F9F1-ECBC-4F00-BD52-65ECE599ED6A}"/>
    <cellStyle name="Percent 3 7 6 8 2" xfId="11519" xr:uid="{4F2FE405-6E87-44EA-B3EC-76988900F4C8}"/>
    <cellStyle name="Percent 3 7 6 8 3" xfId="11520" xr:uid="{99E22037-6165-4C66-B083-4F52E69F1884}"/>
    <cellStyle name="Percent 3 7 6 9" xfId="11521" xr:uid="{83C57530-E9F6-4B2B-82EF-45A2418A9778}"/>
    <cellStyle name="Percent 3 7 6 9 2" xfId="11522" xr:uid="{AD0AD2FF-7BF6-4D63-875B-9E6688264E6C}"/>
    <cellStyle name="Percent 3 7 6 9 3" xfId="11523" xr:uid="{2E837A0A-88B3-436F-AABF-7AC3F05F8138}"/>
    <cellStyle name="Percent 3 7 7" xfId="11524" xr:uid="{FF1BC42F-CA0B-45F7-BE9D-A96A377CE54D}"/>
    <cellStyle name="Percent 3 7 7 10" xfId="11525" xr:uid="{9519DE27-2166-479C-9BC5-EF1C816AFD91}"/>
    <cellStyle name="Percent 3 7 7 11" xfId="11526" xr:uid="{62C543E7-E393-40BB-8931-614925FCB08A}"/>
    <cellStyle name="Percent 3 7 7 12" xfId="11527" xr:uid="{3238AE4D-B2C7-4EBC-87B5-FDA7FAAE8EE9}"/>
    <cellStyle name="Percent 3 7 7 13" xfId="11528" xr:uid="{7CA34AF3-D20D-44CE-A9D0-59551D362C70}"/>
    <cellStyle name="Percent 3 7 7 14" xfId="11529" xr:uid="{A11A870D-5D5D-4659-9E0D-6EE88AD5F9C7}"/>
    <cellStyle name="Percent 3 7 7 15" xfId="11530" xr:uid="{B5087033-186D-4F21-880B-9FC925F71FD0}"/>
    <cellStyle name="Percent 3 7 7 2" xfId="11531" xr:uid="{2676CCBF-534D-4D2D-8D85-E17B2C7938B0}"/>
    <cellStyle name="Percent 3 7 7 2 2" xfId="11532" xr:uid="{8DB10778-AC96-4288-93C3-8FF88C3B2B87}"/>
    <cellStyle name="Percent 3 7 7 2 2 2" xfId="11533" xr:uid="{84FA1F25-9760-4759-9D82-DBD4BE4E6A04}"/>
    <cellStyle name="Percent 3 7 7 2 2 3" xfId="11534" xr:uid="{D60052AE-CEA8-4836-A3E9-3DE0C1B4A1B6}"/>
    <cellStyle name="Percent 3 7 7 2 3" xfId="11535" xr:uid="{266DF9A9-5290-46C9-AB1D-8C245959E118}"/>
    <cellStyle name="Percent 3 7 7 2 3 2" xfId="11536" xr:uid="{69827EB4-F95B-4F3C-8665-6BC1EC0705BB}"/>
    <cellStyle name="Percent 3 7 7 2 3 3" xfId="11537" xr:uid="{942B191D-A740-450D-9980-25088BC483DF}"/>
    <cellStyle name="Percent 3 7 7 2 4" xfId="11538" xr:uid="{A933834B-769A-4DC3-A574-D07B428641DA}"/>
    <cellStyle name="Percent 3 7 7 2 5" xfId="11539" xr:uid="{C4F0B480-CF91-49F2-9042-78BEF0558BFE}"/>
    <cellStyle name="Percent 3 7 7 2 6" xfId="11540" xr:uid="{F3FD6164-8EB2-47A4-A228-7B473FA00478}"/>
    <cellStyle name="Percent 3 7 7 3" xfId="11541" xr:uid="{94D0149D-81DB-499D-9AFC-308BE3507950}"/>
    <cellStyle name="Percent 3 7 7 3 2" xfId="11542" xr:uid="{CA563291-7A4E-4872-B87C-1EE66C583DF0}"/>
    <cellStyle name="Percent 3 7 7 3 2 2" xfId="11543" xr:uid="{95164C6D-C180-471D-BEC3-7F3AF40A4B00}"/>
    <cellStyle name="Percent 3 7 7 3 2 3" xfId="11544" xr:uid="{273EE9AD-A950-4533-81EC-0CABE764F7A0}"/>
    <cellStyle name="Percent 3 7 7 3 3" xfId="11545" xr:uid="{3760A219-28B0-4E8A-9004-BAE5B631CA12}"/>
    <cellStyle name="Percent 3 7 7 3 3 2" xfId="11546" xr:uid="{DAED9F7C-B4B2-4743-B06F-A443F32A9131}"/>
    <cellStyle name="Percent 3 7 7 3 3 3" xfId="11547" xr:uid="{B74106F4-90F3-48B6-8232-BD6BAC140ECB}"/>
    <cellStyle name="Percent 3 7 7 3 4" xfId="11548" xr:uid="{E35ABCFC-D436-47F0-8CB2-EF2EB5B43A64}"/>
    <cellStyle name="Percent 3 7 7 3 5" xfId="11549" xr:uid="{2950F326-6B0A-415D-9661-4CFC90E6E09F}"/>
    <cellStyle name="Percent 3 7 7 4" xfId="11550" xr:uid="{47DFFD6D-23FA-4885-85C9-F0B46E123F06}"/>
    <cellStyle name="Percent 3 7 7 4 2" xfId="11551" xr:uid="{337A9644-9FFB-4BDE-9BC0-EE8AAC019F6B}"/>
    <cellStyle name="Percent 3 7 7 4 2 2" xfId="11552" xr:uid="{C806299D-7BAD-419C-9806-64041C607504}"/>
    <cellStyle name="Percent 3 7 7 4 2 3" xfId="11553" xr:uid="{634D4444-3616-4A5C-9DD3-1AB492A1D143}"/>
    <cellStyle name="Percent 3 7 7 4 3" xfId="11554" xr:uid="{4A24923D-77A9-407B-99B0-650E98FE3F5A}"/>
    <cellStyle name="Percent 3 7 7 4 3 2" xfId="11555" xr:uid="{BFFFDB36-F2BC-4FA5-B47E-760D72679A4B}"/>
    <cellStyle name="Percent 3 7 7 4 3 3" xfId="11556" xr:uid="{08FF957F-DD48-4F4E-909A-8FA97276C59C}"/>
    <cellStyle name="Percent 3 7 7 4 4" xfId="11557" xr:uid="{C144C6D0-42B5-4A5B-B733-7AE4C3181FB0}"/>
    <cellStyle name="Percent 3 7 7 4 5" xfId="11558" xr:uid="{8982910B-AC8C-4036-9A51-446A2B552E4D}"/>
    <cellStyle name="Percent 3 7 7 5" xfId="11559" xr:uid="{B75031C3-6221-47BE-8C4F-9275F6668583}"/>
    <cellStyle name="Percent 3 7 7 5 2" xfId="11560" xr:uid="{D5925342-8D92-4702-9F62-2D075F8F1FD1}"/>
    <cellStyle name="Percent 3 7 7 5 2 2" xfId="11561" xr:uid="{CD4351D7-BF91-4B86-8A28-D9335939F05F}"/>
    <cellStyle name="Percent 3 7 7 5 2 3" xfId="11562" xr:uid="{7C556477-A1DC-4CDE-B698-122DFB501C22}"/>
    <cellStyle name="Percent 3 7 7 5 3" xfId="11563" xr:uid="{785B7C0A-56FE-4141-A664-81E869486CB4}"/>
    <cellStyle name="Percent 3 7 7 5 3 2" xfId="11564" xr:uid="{583A496F-8B56-4EDD-9CAF-1792E4986AFF}"/>
    <cellStyle name="Percent 3 7 7 5 3 3" xfId="11565" xr:uid="{DE322053-8659-4FC5-9AC6-37D8DA5382B9}"/>
    <cellStyle name="Percent 3 7 7 5 4" xfId="11566" xr:uid="{7D6908D7-FA2C-47F5-B6AC-F25756959AB2}"/>
    <cellStyle name="Percent 3 7 7 5 4 2" xfId="11567" xr:uid="{443B6017-51C4-4654-95BB-8C6836FF615A}"/>
    <cellStyle name="Percent 3 7 7 5 4 3" xfId="11568" xr:uid="{0264A70D-3745-42B4-90FD-67EB71C80AD8}"/>
    <cellStyle name="Percent 3 7 7 5 5" xfId="11569" xr:uid="{8820A5A4-D682-4B07-9CFA-454E869E72BA}"/>
    <cellStyle name="Percent 3 7 7 5 6" xfId="11570" xr:uid="{69580574-F11E-40C1-86A0-04D87E21C0C5}"/>
    <cellStyle name="Percent 3 7 7 6" xfId="11571" xr:uid="{B0488548-185A-470A-A579-19FF23EA7083}"/>
    <cellStyle name="Percent 3 7 7 6 2" xfId="11572" xr:uid="{178395B1-F40F-4770-B72B-B097272E535E}"/>
    <cellStyle name="Percent 3 7 7 6 2 2" xfId="11573" xr:uid="{050E9F9E-F711-4D7F-A295-81946E131504}"/>
    <cellStyle name="Percent 3 7 7 6 2 3" xfId="11574" xr:uid="{EB49D0A2-8CB1-4365-8A71-F51572464807}"/>
    <cellStyle name="Percent 3 7 7 6 3" xfId="11575" xr:uid="{27F40D75-EA76-4FF2-B92E-749B1078C169}"/>
    <cellStyle name="Percent 3 7 7 6 3 2" xfId="11576" xr:uid="{4AEE7E16-A5C0-41A9-8DC3-D1314562D03B}"/>
    <cellStyle name="Percent 3 7 7 6 3 3" xfId="11577" xr:uid="{67400719-A052-4C66-B71F-9DEDB5087E0F}"/>
    <cellStyle name="Percent 3 7 7 6 4" xfId="11578" xr:uid="{61FAE0EE-9BB8-4C72-AF07-BD1B4185EB3E}"/>
    <cellStyle name="Percent 3 7 7 6 5" xfId="11579" xr:uid="{3CA6F1BC-DF77-4953-B472-8B12455B4F3C}"/>
    <cellStyle name="Percent 3 7 7 7" xfId="11580" xr:uid="{93AEB6AB-85EC-403E-B8C0-76FD72515802}"/>
    <cellStyle name="Percent 3 7 7 7 2" xfId="11581" xr:uid="{2229ECB0-38FA-4F12-81E8-58D8EE4F763A}"/>
    <cellStyle name="Percent 3 7 7 7 3" xfId="11582" xr:uid="{15A961B8-7284-4659-A870-4BDCE058BF51}"/>
    <cellStyle name="Percent 3 7 7 8" xfId="11583" xr:uid="{F92B9377-E3AC-4AB3-B014-8A302A7AED23}"/>
    <cellStyle name="Percent 3 7 7 8 2" xfId="11584" xr:uid="{E4DC76A5-C3BB-4AE0-98C8-F7EDA71CB181}"/>
    <cellStyle name="Percent 3 7 7 8 3" xfId="11585" xr:uid="{331D9A0C-39CE-40CE-B03B-9990B41DBAA1}"/>
    <cellStyle name="Percent 3 7 7 9" xfId="11586" xr:uid="{0EB02E21-2114-40F0-8512-4D84FB0DF0F4}"/>
    <cellStyle name="Percent 3 7 7 9 2" xfId="11587" xr:uid="{187CD3AD-915C-4EF4-B19A-3465F30DF658}"/>
    <cellStyle name="Percent 3 7 7 9 3" xfId="11588" xr:uid="{DB3A8C22-7853-453E-9BA8-2A608A3E5E70}"/>
    <cellStyle name="Percent 3 7 8" xfId="11589" xr:uid="{CA09F7E6-9CC6-47E1-84C8-D60BFBE6030F}"/>
    <cellStyle name="Percent 3 7 8 10" xfId="11590" xr:uid="{8B09539D-4340-4DD8-8A63-4F2E38067EDE}"/>
    <cellStyle name="Percent 3 7 8 11" xfId="11591" xr:uid="{DFABF4F5-5035-4EA9-B943-E3A1D5B27B60}"/>
    <cellStyle name="Percent 3 7 8 12" xfId="11592" xr:uid="{65660751-8E30-422E-B3E7-B936A6BA835B}"/>
    <cellStyle name="Percent 3 7 8 13" xfId="11593" xr:uid="{0E01AD23-EA5E-4258-8EF0-C448ECE32231}"/>
    <cellStyle name="Percent 3 7 8 14" xfId="11594" xr:uid="{05889265-0166-434C-9E2C-1DC6C34EEFEC}"/>
    <cellStyle name="Percent 3 7 8 15" xfId="11595" xr:uid="{06222D58-6987-4FAD-9388-155475AA6748}"/>
    <cellStyle name="Percent 3 7 8 2" xfId="11596" xr:uid="{3542CBA5-18E3-4EC9-A5BF-6CF5459B25C8}"/>
    <cellStyle name="Percent 3 7 8 2 2" xfId="11597" xr:uid="{B6AABB2F-4AD3-4EC7-9AA6-8740B61E02E7}"/>
    <cellStyle name="Percent 3 7 8 2 2 2" xfId="11598" xr:uid="{001D9F89-9AC7-4C6E-B051-6ED89DF44198}"/>
    <cellStyle name="Percent 3 7 8 2 2 3" xfId="11599" xr:uid="{FC601CD7-5916-4307-BC1E-D6BE3176E69A}"/>
    <cellStyle name="Percent 3 7 8 2 3" xfId="11600" xr:uid="{F916D098-86F5-4D38-B0AE-60DE3EEDF874}"/>
    <cellStyle name="Percent 3 7 8 2 3 2" xfId="11601" xr:uid="{35AD47A5-7984-4612-95C9-015BA8080439}"/>
    <cellStyle name="Percent 3 7 8 2 3 3" xfId="11602" xr:uid="{331920E0-2664-4E33-992D-8BACA66C2CB4}"/>
    <cellStyle name="Percent 3 7 8 2 4" xfId="11603" xr:uid="{EF0482E6-7EC5-4FFE-A5D7-F73A4826C264}"/>
    <cellStyle name="Percent 3 7 8 2 5" xfId="11604" xr:uid="{1AA1D640-9925-48A7-95F3-67008DAA3245}"/>
    <cellStyle name="Percent 3 7 8 2 6" xfId="11605" xr:uid="{8B5D05B1-76D7-4DB7-A2F1-0AD9432D7A27}"/>
    <cellStyle name="Percent 3 7 8 3" xfId="11606" xr:uid="{37EF44A5-CC2D-4DCF-B6BA-16AEC206C936}"/>
    <cellStyle name="Percent 3 7 8 3 2" xfId="11607" xr:uid="{270362BE-300C-4628-80A1-C3A4FE03EF8F}"/>
    <cellStyle name="Percent 3 7 8 3 2 2" xfId="11608" xr:uid="{6D9BFF6F-D1D3-405C-919B-5D9970A30EB9}"/>
    <cellStyle name="Percent 3 7 8 3 2 3" xfId="11609" xr:uid="{1845108B-77AD-4858-A727-B3C306A6B6C1}"/>
    <cellStyle name="Percent 3 7 8 3 3" xfId="11610" xr:uid="{C192BCEA-5841-4360-8D79-F93FF1803B2E}"/>
    <cellStyle name="Percent 3 7 8 3 3 2" xfId="11611" xr:uid="{45D6CC06-8C81-4791-8645-961A8F119785}"/>
    <cellStyle name="Percent 3 7 8 3 3 3" xfId="11612" xr:uid="{22DA3895-2444-4106-B7D1-1085B4F2EB4F}"/>
    <cellStyle name="Percent 3 7 8 3 4" xfId="11613" xr:uid="{15750C94-12E5-41BC-B3F4-B5B275E11646}"/>
    <cellStyle name="Percent 3 7 8 3 5" xfId="11614" xr:uid="{8D56E115-AE73-4D8E-A5E2-163E55C609D7}"/>
    <cellStyle name="Percent 3 7 8 4" xfId="11615" xr:uid="{5624B6AA-3A1C-48C9-B60A-1918DB87EB4C}"/>
    <cellStyle name="Percent 3 7 8 4 2" xfId="11616" xr:uid="{A4F1F963-E05A-4DCA-B817-5C9D78B46D1E}"/>
    <cellStyle name="Percent 3 7 8 4 2 2" xfId="11617" xr:uid="{0E1852E8-18F3-4DE0-AFCB-756C9AC0E6D6}"/>
    <cellStyle name="Percent 3 7 8 4 2 3" xfId="11618" xr:uid="{0AA6A9D6-D3E0-45F4-B219-DD93E8AF88EB}"/>
    <cellStyle name="Percent 3 7 8 4 3" xfId="11619" xr:uid="{C783DFD3-78BE-458F-A13B-DA141EF83E19}"/>
    <cellStyle name="Percent 3 7 8 4 3 2" xfId="11620" xr:uid="{C84BD94E-8179-4566-8D93-65C3F9E7BB18}"/>
    <cellStyle name="Percent 3 7 8 4 3 3" xfId="11621" xr:uid="{D4BD07B5-62EC-4812-A5D1-59BDE3072498}"/>
    <cellStyle name="Percent 3 7 8 4 4" xfId="11622" xr:uid="{985C478E-E3DC-4C71-BDDC-CA75949D8857}"/>
    <cellStyle name="Percent 3 7 8 4 5" xfId="11623" xr:uid="{AFC14EE0-81C5-498E-9476-B13701054036}"/>
    <cellStyle name="Percent 3 7 8 5" xfId="11624" xr:uid="{606F6670-86E7-484C-A1C5-ADA03EC2077F}"/>
    <cellStyle name="Percent 3 7 8 5 2" xfId="11625" xr:uid="{E8AA951A-3B81-4AA8-AABB-4FD5E876A426}"/>
    <cellStyle name="Percent 3 7 8 5 2 2" xfId="11626" xr:uid="{0870A062-4ED9-42CF-9F9E-0B07BE081AC1}"/>
    <cellStyle name="Percent 3 7 8 5 2 3" xfId="11627" xr:uid="{90F243F4-235C-4A17-8847-1DECBC8F6499}"/>
    <cellStyle name="Percent 3 7 8 5 3" xfId="11628" xr:uid="{1D496161-6C0F-45C0-B94C-C763C75C508A}"/>
    <cellStyle name="Percent 3 7 8 5 3 2" xfId="11629" xr:uid="{ACA4D6CB-7464-4627-B38D-C94587990F8C}"/>
    <cellStyle name="Percent 3 7 8 5 3 3" xfId="11630" xr:uid="{06AA168A-D0A5-4E4F-9DC8-20A5301C7FCA}"/>
    <cellStyle name="Percent 3 7 8 5 4" xfId="11631" xr:uid="{41FBE1BB-EE29-4BAC-AA26-2D8A7D28BE4D}"/>
    <cellStyle name="Percent 3 7 8 5 4 2" xfId="11632" xr:uid="{761FFB85-63A0-40BB-86B2-C9A25169E9BA}"/>
    <cellStyle name="Percent 3 7 8 5 4 3" xfId="11633" xr:uid="{7EA7FE99-ED09-42CF-B24C-248FF2DE024E}"/>
    <cellStyle name="Percent 3 7 8 5 5" xfId="11634" xr:uid="{80CB4BE9-2658-4A60-BEA4-0E417D6CBEA0}"/>
    <cellStyle name="Percent 3 7 8 5 6" xfId="11635" xr:uid="{F09DEF46-072E-4C4A-A569-F4A7A21C2888}"/>
    <cellStyle name="Percent 3 7 8 6" xfId="11636" xr:uid="{98688823-A378-453A-957D-7A9DD29B114C}"/>
    <cellStyle name="Percent 3 7 8 6 2" xfId="11637" xr:uid="{1CBA0862-55D9-4D6B-B31A-42906EE7AC57}"/>
    <cellStyle name="Percent 3 7 8 6 2 2" xfId="11638" xr:uid="{6C07833D-C94E-4113-B793-BED824854FF9}"/>
    <cellStyle name="Percent 3 7 8 6 2 3" xfId="11639" xr:uid="{07AC4E04-384F-407D-8A28-AB35DB8B0B7D}"/>
    <cellStyle name="Percent 3 7 8 6 3" xfId="11640" xr:uid="{58E507E4-079E-4258-BC47-50E04025BF48}"/>
    <cellStyle name="Percent 3 7 8 6 3 2" xfId="11641" xr:uid="{F6A7D6A2-0902-474D-AF99-A07BC7996996}"/>
    <cellStyle name="Percent 3 7 8 6 3 3" xfId="11642" xr:uid="{E7712992-3F98-462D-BAFA-E4A814E0A8F2}"/>
    <cellStyle name="Percent 3 7 8 6 4" xfId="11643" xr:uid="{DD194438-1347-4FA8-BFC2-7316DE2B3B32}"/>
    <cellStyle name="Percent 3 7 8 6 5" xfId="11644" xr:uid="{B5086A60-A080-4F7D-A7EC-C6F65A9879E3}"/>
    <cellStyle name="Percent 3 7 8 7" xfId="11645" xr:uid="{B7D6C801-085E-451C-88EE-8AC981414A84}"/>
    <cellStyle name="Percent 3 7 8 7 2" xfId="11646" xr:uid="{C89B4DD8-84B0-4C9F-89B8-99CFB9EA62C0}"/>
    <cellStyle name="Percent 3 7 8 7 3" xfId="11647" xr:uid="{D8743030-B693-4D0B-A5F2-AABAEE1A0383}"/>
    <cellStyle name="Percent 3 7 8 8" xfId="11648" xr:uid="{C1866D13-2D0E-42A8-B290-C57DC445EE48}"/>
    <cellStyle name="Percent 3 7 8 8 2" xfId="11649" xr:uid="{259A7825-DC77-4C72-8084-149D7E11B740}"/>
    <cellStyle name="Percent 3 7 8 8 3" xfId="11650" xr:uid="{53D63127-E58F-46D8-B1EF-1AAAB4884128}"/>
    <cellStyle name="Percent 3 7 8 9" xfId="11651" xr:uid="{274FAE09-54EE-40E2-AC37-A76D4421BC1D}"/>
    <cellStyle name="Percent 3 7 8 9 2" xfId="11652" xr:uid="{107FFCF3-6548-4FB1-99E3-B153B7C92092}"/>
    <cellStyle name="Percent 3 7 8 9 3" xfId="11653" xr:uid="{70AE16AF-6CEC-4608-97B4-AA56781C816A}"/>
    <cellStyle name="Percent 3 7 9" xfId="11654" xr:uid="{9717ACFC-B7B3-43C5-B0CD-DD32AA428434}"/>
    <cellStyle name="Percent 3 7 9 10" xfId="11655" xr:uid="{40335021-CB9B-4DB2-BF77-C2EFFC8E69B1}"/>
    <cellStyle name="Percent 3 7 9 11" xfId="11656" xr:uid="{76260EB7-F7EF-4FF8-A994-4158A18B73AB}"/>
    <cellStyle name="Percent 3 7 9 12" xfId="11657" xr:uid="{843A3B7B-784C-49FA-88ED-36032D53844A}"/>
    <cellStyle name="Percent 3 7 9 13" xfId="11658" xr:uid="{701FACF1-0C87-401A-9190-5DF588EF72CB}"/>
    <cellStyle name="Percent 3 7 9 14" xfId="11659" xr:uid="{29C5EF94-EF09-4A0D-9DF4-7C8E9C5DF859}"/>
    <cellStyle name="Percent 3 7 9 15" xfId="11660" xr:uid="{FFF4F600-7071-45F4-A16F-BB6C1ED6C016}"/>
    <cellStyle name="Percent 3 7 9 2" xfId="11661" xr:uid="{05862EEC-734D-4EEE-99A2-4C0F655E5D99}"/>
    <cellStyle name="Percent 3 7 9 2 2" xfId="11662" xr:uid="{99D2D017-9868-448E-A30E-BBD19FE9854D}"/>
    <cellStyle name="Percent 3 7 9 2 2 2" xfId="11663" xr:uid="{EE88063F-8B77-4228-B7C6-1736F12899B7}"/>
    <cellStyle name="Percent 3 7 9 2 2 3" xfId="11664" xr:uid="{D264E66C-1BF4-4B60-B881-3D01A1F20C14}"/>
    <cellStyle name="Percent 3 7 9 2 3" xfId="11665" xr:uid="{5000FC20-6E94-4ADF-AF05-E15E39C2F4BE}"/>
    <cellStyle name="Percent 3 7 9 2 3 2" xfId="11666" xr:uid="{5D55A1D9-B44A-481C-96EF-D43F32158089}"/>
    <cellStyle name="Percent 3 7 9 2 3 3" xfId="11667" xr:uid="{C4B3CB56-6BB7-4FDA-9B74-1C1FAFCA9058}"/>
    <cellStyle name="Percent 3 7 9 2 4" xfId="11668" xr:uid="{286B8260-721B-4D66-9F35-17FC49A1D234}"/>
    <cellStyle name="Percent 3 7 9 2 5" xfId="11669" xr:uid="{CA82C69E-8DFF-4DD1-8EBC-63F3A190FB66}"/>
    <cellStyle name="Percent 3 7 9 2 6" xfId="11670" xr:uid="{2EF9D9DD-D81B-45E4-9678-58BCBBCA42DE}"/>
    <cellStyle name="Percent 3 7 9 3" xfId="11671" xr:uid="{6281CC33-6EAC-4A4D-9423-6C9125E7CAFE}"/>
    <cellStyle name="Percent 3 7 9 3 2" xfId="11672" xr:uid="{1941D247-2E07-4692-833D-3D0F836FB743}"/>
    <cellStyle name="Percent 3 7 9 3 2 2" xfId="11673" xr:uid="{580000F2-9EB6-410E-94DF-8B0C6E7DEAC6}"/>
    <cellStyle name="Percent 3 7 9 3 2 3" xfId="11674" xr:uid="{C588B595-6C7F-42FF-B8B8-02D414E34048}"/>
    <cellStyle name="Percent 3 7 9 3 3" xfId="11675" xr:uid="{86B3F7BA-8FA8-4B36-B42B-AC24BBCE52A1}"/>
    <cellStyle name="Percent 3 7 9 3 3 2" xfId="11676" xr:uid="{C9843C1D-5B2B-4B6B-917B-DD453D6CFA39}"/>
    <cellStyle name="Percent 3 7 9 3 3 3" xfId="11677" xr:uid="{DDFBAB23-A7FF-4515-A6A4-DBCFC7C09789}"/>
    <cellStyle name="Percent 3 7 9 3 4" xfId="11678" xr:uid="{A39FAE2D-054C-4B40-A439-389EB68E610E}"/>
    <cellStyle name="Percent 3 7 9 3 5" xfId="11679" xr:uid="{6A78CDAC-06D4-4275-8CFB-2B1E5DE74005}"/>
    <cellStyle name="Percent 3 7 9 4" xfId="11680" xr:uid="{376C0549-B460-49C4-AD4B-AAA44358EAC9}"/>
    <cellStyle name="Percent 3 7 9 4 2" xfId="11681" xr:uid="{91574169-787B-4B18-A7AE-52BA195F0D5F}"/>
    <cellStyle name="Percent 3 7 9 4 2 2" xfId="11682" xr:uid="{16C184A3-6A92-44E3-BB41-6B4A0A7836B1}"/>
    <cellStyle name="Percent 3 7 9 4 2 3" xfId="11683" xr:uid="{461FA10C-4132-4E53-83C8-CF160F629232}"/>
    <cellStyle name="Percent 3 7 9 4 3" xfId="11684" xr:uid="{B4F70307-1880-489A-B8E7-6A98B1972E1E}"/>
    <cellStyle name="Percent 3 7 9 4 3 2" xfId="11685" xr:uid="{15D9C939-EA4A-486F-BFC7-23776EF8EEE2}"/>
    <cellStyle name="Percent 3 7 9 4 3 3" xfId="11686" xr:uid="{275F8340-2A72-4C37-862F-A29E0FAB683B}"/>
    <cellStyle name="Percent 3 7 9 4 4" xfId="11687" xr:uid="{29227725-AAB9-40CC-B1D1-4DEABDF010AB}"/>
    <cellStyle name="Percent 3 7 9 4 5" xfId="11688" xr:uid="{7A5CAAA0-14CD-4827-B955-D533B49A2CC3}"/>
    <cellStyle name="Percent 3 7 9 5" xfId="11689" xr:uid="{1C7705F3-C906-4A74-ABCD-FAC32BB2A553}"/>
    <cellStyle name="Percent 3 7 9 5 2" xfId="11690" xr:uid="{5785F786-6D6F-45D4-8D89-E7BDDDE67A6C}"/>
    <cellStyle name="Percent 3 7 9 5 2 2" xfId="11691" xr:uid="{12BF7D45-C9DA-4126-AF40-6C6C9824DA71}"/>
    <cellStyle name="Percent 3 7 9 5 2 3" xfId="11692" xr:uid="{4EF2DC71-56F5-4210-812E-6F9AEF7301AD}"/>
    <cellStyle name="Percent 3 7 9 5 3" xfId="11693" xr:uid="{7396B7A9-41C5-4987-8437-76C00AD79F55}"/>
    <cellStyle name="Percent 3 7 9 5 3 2" xfId="11694" xr:uid="{762C7C5D-45A1-4D0E-9CF3-EC2B56C511F5}"/>
    <cellStyle name="Percent 3 7 9 5 3 3" xfId="11695" xr:uid="{9BFA6D95-4C39-4810-87E2-760A8CD8FFF4}"/>
    <cellStyle name="Percent 3 7 9 5 4" xfId="11696" xr:uid="{79C479E8-F6C5-48BD-8EA4-ACBD8C7C461C}"/>
    <cellStyle name="Percent 3 7 9 5 4 2" xfId="11697" xr:uid="{AAF2886A-A421-4CE9-A9A3-FE4CFA404493}"/>
    <cellStyle name="Percent 3 7 9 5 4 3" xfId="11698" xr:uid="{F0E2BF9A-A055-43C0-AD26-1133112FF2B9}"/>
    <cellStyle name="Percent 3 7 9 5 5" xfId="11699" xr:uid="{541D8AF4-6CE0-4F0E-AEAE-92F103924E08}"/>
    <cellStyle name="Percent 3 7 9 5 6" xfId="11700" xr:uid="{B1C140FD-1B61-439B-A6E6-8D030D5D6103}"/>
    <cellStyle name="Percent 3 7 9 6" xfId="11701" xr:uid="{7CBE745E-8103-42E5-A893-23681FAD24E0}"/>
    <cellStyle name="Percent 3 7 9 6 2" xfId="11702" xr:uid="{A9ADB539-D9A7-44BB-80BE-73BCB639B879}"/>
    <cellStyle name="Percent 3 7 9 6 2 2" xfId="11703" xr:uid="{8486B577-DC16-4A80-81D8-5315AEAE272A}"/>
    <cellStyle name="Percent 3 7 9 6 2 3" xfId="11704" xr:uid="{E8385F45-2483-4376-BA58-938EC1FC9012}"/>
    <cellStyle name="Percent 3 7 9 6 3" xfId="11705" xr:uid="{8AA3916F-1ACA-4950-8AAE-4E035803FA30}"/>
    <cellStyle name="Percent 3 7 9 6 3 2" xfId="11706" xr:uid="{2B216FF1-8E7E-4504-B2EF-3D350121F005}"/>
    <cellStyle name="Percent 3 7 9 6 3 3" xfId="11707" xr:uid="{5CDC25A9-1FB4-4270-B7C6-8A0D5CA581E7}"/>
    <cellStyle name="Percent 3 7 9 6 4" xfId="11708" xr:uid="{5E4825A4-B73C-40BF-A768-2CC5F3B0301B}"/>
    <cellStyle name="Percent 3 7 9 6 5" xfId="11709" xr:uid="{C08279B2-605C-43CC-AEBA-9453A67691E3}"/>
    <cellStyle name="Percent 3 7 9 7" xfId="11710" xr:uid="{6862B258-8418-4909-B338-BC956D634987}"/>
    <cellStyle name="Percent 3 7 9 7 2" xfId="11711" xr:uid="{9472B676-DD3C-46C2-8119-3659B93A12F4}"/>
    <cellStyle name="Percent 3 7 9 7 3" xfId="11712" xr:uid="{09864C46-32ED-4333-839A-3E8375E44991}"/>
    <cellStyle name="Percent 3 7 9 8" xfId="11713" xr:uid="{6C1770A4-E820-4719-B88A-B04219F41EA9}"/>
    <cellStyle name="Percent 3 7 9 8 2" xfId="11714" xr:uid="{72E8CAA5-7AD0-43A5-8C4C-50069919AF6B}"/>
    <cellStyle name="Percent 3 7 9 8 3" xfId="11715" xr:uid="{4DF62298-C42B-486A-8756-2E78E5BF07C0}"/>
    <cellStyle name="Percent 3 7 9 9" xfId="11716" xr:uid="{33879A41-B77B-4C58-8701-ED03B353EF1C}"/>
    <cellStyle name="Percent 3 7 9 9 2" xfId="11717" xr:uid="{3083C68C-C19C-4B0F-8AED-247D5838B1CF}"/>
    <cellStyle name="Percent 3 7 9 9 3" xfId="11718" xr:uid="{1EE3C1B0-ACA9-4445-A28C-20893CBE84E0}"/>
    <cellStyle name="Percent 3 8" xfId="1565" xr:uid="{725AC557-1251-4696-8B1D-E4779B8DCAC5}"/>
    <cellStyle name="Percent 3 8 10" xfId="11720" xr:uid="{B21E9502-6FF7-4F59-AC95-100D4DFAD8B0}"/>
    <cellStyle name="Percent 3 8 10 10" xfId="11721" xr:uid="{968C98C2-757C-4E21-90BD-B5868779EA88}"/>
    <cellStyle name="Percent 3 8 10 11" xfId="11722" xr:uid="{5FAD9007-42A6-451A-AA46-99CAE6C0AC3E}"/>
    <cellStyle name="Percent 3 8 10 12" xfId="11723" xr:uid="{62A5AE3F-FA2E-46C4-8DAE-D838F62AC5B0}"/>
    <cellStyle name="Percent 3 8 10 13" xfId="11724" xr:uid="{A46F0265-42CC-4F4B-9A36-2A93546EED64}"/>
    <cellStyle name="Percent 3 8 10 14" xfId="11725" xr:uid="{AE27AF0A-35CC-4F2B-B874-2F5690EF554B}"/>
    <cellStyle name="Percent 3 8 10 15" xfId="11726" xr:uid="{AD228500-9E3C-4C1A-9917-F68EDB9DF662}"/>
    <cellStyle name="Percent 3 8 10 2" xfId="11727" xr:uid="{08444AE9-2A6E-449B-ABB3-C3DD3397B412}"/>
    <cellStyle name="Percent 3 8 10 2 2" xfId="11728" xr:uid="{DB8C87AF-75EB-4B0E-BBCD-EB0A1B390C8F}"/>
    <cellStyle name="Percent 3 8 10 2 2 2" xfId="11729" xr:uid="{314C0DD5-A4EE-4294-A75F-F3B775266759}"/>
    <cellStyle name="Percent 3 8 10 2 2 3" xfId="11730" xr:uid="{68E7BE40-62E8-482F-8786-9AE324B127C7}"/>
    <cellStyle name="Percent 3 8 10 2 3" xfId="11731" xr:uid="{4736BDE7-525B-4733-8893-39A37628F47A}"/>
    <cellStyle name="Percent 3 8 10 2 3 2" xfId="11732" xr:uid="{41783220-CC3E-40C9-9FAB-2A1463D4F13C}"/>
    <cellStyle name="Percent 3 8 10 2 3 3" xfId="11733" xr:uid="{91601ECD-E874-46F3-8EA3-1CF4012B6FA4}"/>
    <cellStyle name="Percent 3 8 10 2 4" xfId="11734" xr:uid="{08D30D03-6683-455C-9CE5-6C65ABCF97C1}"/>
    <cellStyle name="Percent 3 8 10 2 5" xfId="11735" xr:uid="{C58CA496-A7DD-4D58-8224-DC2F49299754}"/>
    <cellStyle name="Percent 3 8 10 2 6" xfId="11736" xr:uid="{F86605FD-9DC0-4C21-8423-28ECC427CC64}"/>
    <cellStyle name="Percent 3 8 10 3" xfId="11737" xr:uid="{E25FC727-5882-4B82-86AC-CB71AC17CB4D}"/>
    <cellStyle name="Percent 3 8 10 3 2" xfId="11738" xr:uid="{04ED276D-3F75-4AA9-B101-1E7F7FD78A08}"/>
    <cellStyle name="Percent 3 8 10 3 2 2" xfId="11739" xr:uid="{68726D51-8158-4008-9735-45288D40DC48}"/>
    <cellStyle name="Percent 3 8 10 3 2 3" xfId="11740" xr:uid="{78ACCA76-2F88-4EB3-840E-BBD19D9CB384}"/>
    <cellStyle name="Percent 3 8 10 3 3" xfId="11741" xr:uid="{1F72DE95-9805-40B8-85B7-22A77EFD0C73}"/>
    <cellStyle name="Percent 3 8 10 3 3 2" xfId="11742" xr:uid="{1E53A7EC-DE16-4730-A774-064B10A1F256}"/>
    <cellStyle name="Percent 3 8 10 3 3 3" xfId="11743" xr:uid="{470194A3-3615-4420-8FE6-29FE1FB58449}"/>
    <cellStyle name="Percent 3 8 10 3 4" xfId="11744" xr:uid="{6C82AC0D-1DD4-4C2E-BAFD-BE9B9E3C708B}"/>
    <cellStyle name="Percent 3 8 10 3 5" xfId="11745" xr:uid="{70AEF41A-086F-4D4F-A1AA-984D552AFE68}"/>
    <cellStyle name="Percent 3 8 10 4" xfId="11746" xr:uid="{8621053C-37E2-42BE-8BC6-16C5A75C5155}"/>
    <cellStyle name="Percent 3 8 10 4 2" xfId="11747" xr:uid="{A9585132-F0B6-4E50-9697-5B48CC7BED9B}"/>
    <cellStyle name="Percent 3 8 10 4 2 2" xfId="11748" xr:uid="{1F74F96D-E146-4211-A135-0FFC47170B7E}"/>
    <cellStyle name="Percent 3 8 10 4 2 3" xfId="11749" xr:uid="{42393EC0-01DD-4D23-ACD8-48748C333B60}"/>
    <cellStyle name="Percent 3 8 10 4 3" xfId="11750" xr:uid="{8D02BD76-4D7E-403D-9EA3-A5DB5F013E46}"/>
    <cellStyle name="Percent 3 8 10 4 3 2" xfId="11751" xr:uid="{20B728E3-F601-40B8-A4BB-B7800BA70CB8}"/>
    <cellStyle name="Percent 3 8 10 4 3 3" xfId="11752" xr:uid="{5ADF84DD-3B43-4481-8CAF-5491566D406B}"/>
    <cellStyle name="Percent 3 8 10 4 4" xfId="11753" xr:uid="{7318E41E-0DBB-4E12-8499-CAD382B449D9}"/>
    <cellStyle name="Percent 3 8 10 4 5" xfId="11754" xr:uid="{B4199C07-9CF3-4E55-8243-5FA096CC4840}"/>
    <cellStyle name="Percent 3 8 10 5" xfId="11755" xr:uid="{C3531915-F642-46FC-B352-11F042D3E214}"/>
    <cellStyle name="Percent 3 8 10 5 2" xfId="11756" xr:uid="{AFAF56FE-5D5C-4B9A-8CA2-D5AF5379BA81}"/>
    <cellStyle name="Percent 3 8 10 5 2 2" xfId="11757" xr:uid="{8D8CF2B2-DD57-45D2-8D11-4204512874DC}"/>
    <cellStyle name="Percent 3 8 10 5 2 3" xfId="11758" xr:uid="{E6CA57E5-B450-4CAD-87D0-24CA2F6561DC}"/>
    <cellStyle name="Percent 3 8 10 5 3" xfId="11759" xr:uid="{E5DA0F45-ACD0-419C-8EB7-20A2832C1865}"/>
    <cellStyle name="Percent 3 8 10 5 3 2" xfId="11760" xr:uid="{D4BE5AE0-39C4-432F-A152-642A6C3DB7BC}"/>
    <cellStyle name="Percent 3 8 10 5 3 3" xfId="11761" xr:uid="{54535510-D891-4CFE-B9CF-36DB14AB6818}"/>
    <cellStyle name="Percent 3 8 10 5 4" xfId="11762" xr:uid="{EF804A93-CD1C-4E42-98EF-86B2596BCA4E}"/>
    <cellStyle name="Percent 3 8 10 5 4 2" xfId="11763" xr:uid="{A5B687BC-CD8C-479C-B371-105AAAD4215C}"/>
    <cellStyle name="Percent 3 8 10 5 4 3" xfId="11764" xr:uid="{C8427A2F-174F-4451-93B1-CAE1031414F0}"/>
    <cellStyle name="Percent 3 8 10 5 5" xfId="11765" xr:uid="{B3493D8A-F6B3-4305-A4EB-A272B18A5304}"/>
    <cellStyle name="Percent 3 8 10 5 6" xfId="11766" xr:uid="{34237A87-4C85-49BF-BDBF-BB31F37718CA}"/>
    <cellStyle name="Percent 3 8 10 6" xfId="11767" xr:uid="{8D77FE95-2176-4AE7-A6FE-0940B485D73E}"/>
    <cellStyle name="Percent 3 8 10 6 2" xfId="11768" xr:uid="{3E4DA3FB-4EB4-4281-BD5F-BA6FEE6B7B32}"/>
    <cellStyle name="Percent 3 8 10 6 2 2" xfId="11769" xr:uid="{464F6DD4-053A-4961-BDBA-2DE385DA6CE7}"/>
    <cellStyle name="Percent 3 8 10 6 2 3" xfId="11770" xr:uid="{48567A36-8D96-4979-ADF6-CFBD62FC2C41}"/>
    <cellStyle name="Percent 3 8 10 6 3" xfId="11771" xr:uid="{551CE910-98E2-4F22-BAE4-58D8682EF0E2}"/>
    <cellStyle name="Percent 3 8 10 6 3 2" xfId="11772" xr:uid="{7E2A164C-51BE-4C7F-B94F-1D394A02ED3E}"/>
    <cellStyle name="Percent 3 8 10 6 3 3" xfId="11773" xr:uid="{0A6A7671-2256-46A9-BE97-EA3E12489A99}"/>
    <cellStyle name="Percent 3 8 10 6 4" xfId="11774" xr:uid="{3A9CEF19-4F23-448F-A5F8-F570E99933D1}"/>
    <cellStyle name="Percent 3 8 10 6 5" xfId="11775" xr:uid="{7454CF66-CDBA-4FD7-972E-A9E543E4BED3}"/>
    <cellStyle name="Percent 3 8 10 7" xfId="11776" xr:uid="{D0EA882A-71A3-4B95-B09B-DA7B811BFDDC}"/>
    <cellStyle name="Percent 3 8 10 7 2" xfId="11777" xr:uid="{639753E5-BE09-40D8-8D5B-6B6AB5E06690}"/>
    <cellStyle name="Percent 3 8 10 7 3" xfId="11778" xr:uid="{1AB62835-EDCE-4E5F-8F26-083B966167B5}"/>
    <cellStyle name="Percent 3 8 10 8" xfId="11779" xr:uid="{CA56E572-2097-4C45-9F7F-8129EDE59DA4}"/>
    <cellStyle name="Percent 3 8 10 8 2" xfId="11780" xr:uid="{4F711391-68AA-4BB3-AD01-6C45DA762B3D}"/>
    <cellStyle name="Percent 3 8 10 8 3" xfId="11781" xr:uid="{8610E682-DD73-46BC-90D4-57E7BCA84EBD}"/>
    <cellStyle name="Percent 3 8 10 9" xfId="11782" xr:uid="{2A49F96C-6B55-426F-A87F-916885AF7EBA}"/>
    <cellStyle name="Percent 3 8 10 9 2" xfId="11783" xr:uid="{05A13350-79E9-4F97-8468-D917FEBF404A}"/>
    <cellStyle name="Percent 3 8 10 9 3" xfId="11784" xr:uid="{307819C0-7223-47DB-B10C-769D3B4F146D}"/>
    <cellStyle name="Percent 3 8 11" xfId="11785" xr:uid="{9A2526CD-6A30-429B-8FD1-F892CCDC6C76}"/>
    <cellStyle name="Percent 3 8 11 10" xfId="11786" xr:uid="{1C859E7A-2049-40E9-BA54-78A6969266AA}"/>
    <cellStyle name="Percent 3 8 11 11" xfId="11787" xr:uid="{70867CD3-C22F-42FB-8FC2-EA7E6E82F384}"/>
    <cellStyle name="Percent 3 8 11 12" xfId="11788" xr:uid="{80AD64F8-ED36-4BDC-8146-E749DE2280A3}"/>
    <cellStyle name="Percent 3 8 11 13" xfId="11789" xr:uid="{1659D99D-A377-466C-BF0F-74262B47D914}"/>
    <cellStyle name="Percent 3 8 11 14" xfId="11790" xr:uid="{2C1C9971-BDC7-491E-AEA5-874C68DBC0B1}"/>
    <cellStyle name="Percent 3 8 11 15" xfId="11791" xr:uid="{76B62127-C178-4725-8A13-736393A5A1EB}"/>
    <cellStyle name="Percent 3 8 11 2" xfId="11792" xr:uid="{EF3B6E2B-F883-46E2-953E-6EB3ED63C724}"/>
    <cellStyle name="Percent 3 8 11 2 2" xfId="11793" xr:uid="{B56DF963-BA2E-4E87-9B02-2DD087E9BF35}"/>
    <cellStyle name="Percent 3 8 11 2 2 2" xfId="11794" xr:uid="{D497D4C9-A252-435C-81C4-1E0099F4E34A}"/>
    <cellStyle name="Percent 3 8 11 2 2 3" xfId="11795" xr:uid="{32200E92-4081-4402-BDE3-A54FB4E5F726}"/>
    <cellStyle name="Percent 3 8 11 2 3" xfId="11796" xr:uid="{9C11B47B-CD9F-47F6-91A7-5B01C7243CA7}"/>
    <cellStyle name="Percent 3 8 11 2 3 2" xfId="11797" xr:uid="{1C5AD54C-D5E5-4F81-9A72-D88865980C00}"/>
    <cellStyle name="Percent 3 8 11 2 3 3" xfId="11798" xr:uid="{276D985C-4946-4C8F-A441-7D1ABEA391E5}"/>
    <cellStyle name="Percent 3 8 11 2 4" xfId="11799" xr:uid="{9F854584-F9CB-4AC0-99ED-400B50783DAF}"/>
    <cellStyle name="Percent 3 8 11 2 5" xfId="11800" xr:uid="{33F6A63A-77BA-4A47-B730-ABAFEAFEBC9C}"/>
    <cellStyle name="Percent 3 8 11 2 6" xfId="11801" xr:uid="{45FEAA38-1CDB-42A6-8D42-D2F603CDD734}"/>
    <cellStyle name="Percent 3 8 11 3" xfId="11802" xr:uid="{F99DD8A3-9895-471D-91FA-8A6B634900D5}"/>
    <cellStyle name="Percent 3 8 11 3 2" xfId="11803" xr:uid="{4A8C2A13-9B40-4980-B914-4A7AE25D91CC}"/>
    <cellStyle name="Percent 3 8 11 3 2 2" xfId="11804" xr:uid="{8408E5D8-CE1F-4E6D-8584-A50A8BFF8B84}"/>
    <cellStyle name="Percent 3 8 11 3 2 3" xfId="11805" xr:uid="{A477D9B0-EBF8-485E-979E-925698DC7463}"/>
    <cellStyle name="Percent 3 8 11 3 3" xfId="11806" xr:uid="{9AE7121C-57A2-4B3E-898B-A16561E342E6}"/>
    <cellStyle name="Percent 3 8 11 3 3 2" xfId="11807" xr:uid="{01B2B91E-0E75-46FC-A2ED-CED35A77ABD1}"/>
    <cellStyle name="Percent 3 8 11 3 3 3" xfId="11808" xr:uid="{45037AED-FFB4-41AD-8216-58AB55DAB42A}"/>
    <cellStyle name="Percent 3 8 11 3 4" xfId="11809" xr:uid="{F28D73CC-DC1B-4A43-889B-47CD30D05F6F}"/>
    <cellStyle name="Percent 3 8 11 3 5" xfId="11810" xr:uid="{B748F96F-85B4-42A7-85D5-21A52B41DFC3}"/>
    <cellStyle name="Percent 3 8 11 4" xfId="11811" xr:uid="{1E30EC77-BC91-48D2-AAF1-4B92F286EFEA}"/>
    <cellStyle name="Percent 3 8 11 4 2" xfId="11812" xr:uid="{D3BBBDAF-BFE2-48F8-830D-93B33D05E7DF}"/>
    <cellStyle name="Percent 3 8 11 4 2 2" xfId="11813" xr:uid="{B933AF91-AB8D-4780-9F26-3A0731CEF902}"/>
    <cellStyle name="Percent 3 8 11 4 2 3" xfId="11814" xr:uid="{0630BF20-FD87-4B9C-898B-B980D2A65900}"/>
    <cellStyle name="Percent 3 8 11 4 3" xfId="11815" xr:uid="{897E636F-089D-4881-96A6-976FE31DB00C}"/>
    <cellStyle name="Percent 3 8 11 4 3 2" xfId="11816" xr:uid="{88825351-3EC1-4AFB-B8C1-7128B47EBF6B}"/>
    <cellStyle name="Percent 3 8 11 4 3 3" xfId="11817" xr:uid="{33A46F04-9990-4F2C-A239-C0DCA6989640}"/>
    <cellStyle name="Percent 3 8 11 4 4" xfId="11818" xr:uid="{76B10B8B-11B9-4C40-B9F9-469C67E096E5}"/>
    <cellStyle name="Percent 3 8 11 4 5" xfId="11819" xr:uid="{95F7A2AE-83BF-4464-93BF-7115EBEC1AF2}"/>
    <cellStyle name="Percent 3 8 11 5" xfId="11820" xr:uid="{0F01AB9B-D874-4488-878A-B18D61CEF6F5}"/>
    <cellStyle name="Percent 3 8 11 5 2" xfId="11821" xr:uid="{322B2C39-3916-480F-97BF-AF54CA10B825}"/>
    <cellStyle name="Percent 3 8 11 5 2 2" xfId="11822" xr:uid="{189883D6-E4C8-4BB4-9B91-21849E0E2BD5}"/>
    <cellStyle name="Percent 3 8 11 5 2 3" xfId="11823" xr:uid="{37AA291F-2D7D-4F5B-B556-D06BC0FBD884}"/>
    <cellStyle name="Percent 3 8 11 5 3" xfId="11824" xr:uid="{84D2651B-F87D-41A8-B442-4AD57B90F66B}"/>
    <cellStyle name="Percent 3 8 11 5 3 2" xfId="11825" xr:uid="{1A7DFDC7-CD2F-48B5-9BD4-E504BD7F87DE}"/>
    <cellStyle name="Percent 3 8 11 5 3 3" xfId="11826" xr:uid="{558A3A5E-CCE9-450D-866E-586B5C01BBAA}"/>
    <cellStyle name="Percent 3 8 11 5 4" xfId="11827" xr:uid="{27D7B614-F136-4BBF-BC01-15D35B74A308}"/>
    <cellStyle name="Percent 3 8 11 5 4 2" xfId="11828" xr:uid="{C3810EE8-2279-4F57-8E6D-8187FEF2E0E6}"/>
    <cellStyle name="Percent 3 8 11 5 4 3" xfId="11829" xr:uid="{560582FD-5393-4858-AB16-DCC6687B1A36}"/>
    <cellStyle name="Percent 3 8 11 5 5" xfId="11830" xr:uid="{44548DD7-6974-4584-A516-F8AE42CAFEF1}"/>
    <cellStyle name="Percent 3 8 11 5 6" xfId="11831" xr:uid="{6D5D4FC3-27BB-4170-9947-EBCE8B5B0531}"/>
    <cellStyle name="Percent 3 8 11 6" xfId="11832" xr:uid="{5C00FE85-644C-4477-881F-CCFAC67D54FC}"/>
    <cellStyle name="Percent 3 8 11 6 2" xfId="11833" xr:uid="{79BD20DD-03FE-42C3-A3CE-2E444177BF97}"/>
    <cellStyle name="Percent 3 8 11 6 2 2" xfId="11834" xr:uid="{2F6DD126-3E7A-4B95-A69B-80B63FA67E7F}"/>
    <cellStyle name="Percent 3 8 11 6 2 3" xfId="11835" xr:uid="{DD969FAB-04B4-463E-8130-EC610877D825}"/>
    <cellStyle name="Percent 3 8 11 6 3" xfId="11836" xr:uid="{C64179B5-941F-42A8-8451-689B91961E29}"/>
    <cellStyle name="Percent 3 8 11 6 3 2" xfId="11837" xr:uid="{EB5C92B1-FA4C-4F24-90DD-39274E594F78}"/>
    <cellStyle name="Percent 3 8 11 6 3 3" xfId="11838" xr:uid="{BC3AFF2F-1092-47F7-8E24-057A68F61FAE}"/>
    <cellStyle name="Percent 3 8 11 6 4" xfId="11839" xr:uid="{03A7DE81-A483-4657-92FC-AA4E7CF8AC77}"/>
    <cellStyle name="Percent 3 8 11 6 5" xfId="11840" xr:uid="{5058F49F-1F70-4B05-B468-49FA2D39419D}"/>
    <cellStyle name="Percent 3 8 11 7" xfId="11841" xr:uid="{D8878374-F058-4F62-A3C9-BA0697D5C9ED}"/>
    <cellStyle name="Percent 3 8 11 7 2" xfId="11842" xr:uid="{C13E9404-99F6-441A-A0A2-32606E092EEB}"/>
    <cellStyle name="Percent 3 8 11 7 3" xfId="11843" xr:uid="{EDA674A9-A2DC-4A88-B590-FEFAD01671AB}"/>
    <cellStyle name="Percent 3 8 11 8" xfId="11844" xr:uid="{FDD60F82-329D-485C-8E70-893D571ECF8F}"/>
    <cellStyle name="Percent 3 8 11 8 2" xfId="11845" xr:uid="{0C69275E-FD65-40DE-BBDC-CA01B589DD06}"/>
    <cellStyle name="Percent 3 8 11 8 3" xfId="11846" xr:uid="{E841380C-AEE9-48B3-AC39-CEFEEF7B83EF}"/>
    <cellStyle name="Percent 3 8 11 9" xfId="11847" xr:uid="{29198E56-C182-49DC-A2F1-B0C5631A5F9A}"/>
    <cellStyle name="Percent 3 8 11 9 2" xfId="11848" xr:uid="{E53078C4-E946-4616-A70E-947AC3CB32EB}"/>
    <cellStyle name="Percent 3 8 11 9 3" xfId="11849" xr:uid="{7B300050-42FD-4880-924B-A60A910086DC}"/>
    <cellStyle name="Percent 3 8 12" xfId="11850" xr:uid="{87DEF5A8-3DFE-4FEE-8316-96F348779818}"/>
    <cellStyle name="Percent 3 8 12 10" xfId="11851" xr:uid="{FB16ACF6-4D95-4F34-A0C6-4F547CA328EA}"/>
    <cellStyle name="Percent 3 8 12 11" xfId="11852" xr:uid="{E7F97193-295B-4722-A042-5028E6EFB695}"/>
    <cellStyle name="Percent 3 8 12 12" xfId="11853" xr:uid="{98027047-0D25-4560-8114-A8F77D160EA6}"/>
    <cellStyle name="Percent 3 8 12 13" xfId="11854" xr:uid="{7FDC86A6-6496-47EF-AA86-6FD4681A1D8A}"/>
    <cellStyle name="Percent 3 8 12 14" xfId="11855" xr:uid="{DA623D8C-7BBD-40EB-87D2-F903721FCD50}"/>
    <cellStyle name="Percent 3 8 12 15" xfId="11856" xr:uid="{76C70329-6539-4506-98BB-E2738C56A09D}"/>
    <cellStyle name="Percent 3 8 12 2" xfId="11857" xr:uid="{7864925E-850A-4914-AF1D-11F0EDBFE308}"/>
    <cellStyle name="Percent 3 8 12 2 2" xfId="11858" xr:uid="{53247AB5-974D-41BC-B927-16A0329FF64A}"/>
    <cellStyle name="Percent 3 8 12 2 2 2" xfId="11859" xr:uid="{11B80F67-EA37-48CC-B7F4-DF28B967565D}"/>
    <cellStyle name="Percent 3 8 12 2 2 3" xfId="11860" xr:uid="{11961FB2-5AF6-484E-832F-7FBFB6635411}"/>
    <cellStyle name="Percent 3 8 12 2 3" xfId="11861" xr:uid="{79BA0853-B7C0-43C8-8D6C-10D022FD2AE5}"/>
    <cellStyle name="Percent 3 8 12 2 3 2" xfId="11862" xr:uid="{EBAAC67E-3C31-4165-A33E-96847FB91C69}"/>
    <cellStyle name="Percent 3 8 12 2 3 3" xfId="11863" xr:uid="{7831A83B-6FB0-438B-B3A9-52E0A67EF61A}"/>
    <cellStyle name="Percent 3 8 12 2 4" xfId="11864" xr:uid="{D7C97102-30E0-497C-9B40-F54871382D15}"/>
    <cellStyle name="Percent 3 8 12 2 5" xfId="11865" xr:uid="{0F48A77C-B794-4C40-A6C0-9FDDC4C938C6}"/>
    <cellStyle name="Percent 3 8 12 2 6" xfId="11866" xr:uid="{9112B83D-B098-471B-B01E-2D912CA6D67D}"/>
    <cellStyle name="Percent 3 8 12 3" xfId="11867" xr:uid="{EA3A0E75-2471-4E00-A68B-160B8D1A7D80}"/>
    <cellStyle name="Percent 3 8 12 3 2" xfId="11868" xr:uid="{C81F57A3-4CB7-4B3D-A768-E6B9C1D80975}"/>
    <cellStyle name="Percent 3 8 12 3 2 2" xfId="11869" xr:uid="{895C6D1B-B8BC-456D-9966-65C69E0463DD}"/>
    <cellStyle name="Percent 3 8 12 3 2 3" xfId="11870" xr:uid="{EE0027A1-9E0B-4AE0-B52C-AB437CA2156F}"/>
    <cellStyle name="Percent 3 8 12 3 3" xfId="11871" xr:uid="{18DF457B-E571-4289-AC39-A03A534D6CC0}"/>
    <cellStyle name="Percent 3 8 12 3 3 2" xfId="11872" xr:uid="{60E424A4-AA82-4F85-9C5D-8A88CCE97BBD}"/>
    <cellStyle name="Percent 3 8 12 3 3 3" xfId="11873" xr:uid="{851BDD1F-01EA-4F79-A8D6-0BF78B1C1038}"/>
    <cellStyle name="Percent 3 8 12 3 4" xfId="11874" xr:uid="{82C73410-4B96-4A4D-9CE8-030F9DF37B5B}"/>
    <cellStyle name="Percent 3 8 12 3 5" xfId="11875" xr:uid="{D39B018C-E0D7-4D66-89A9-8B02AA648C85}"/>
    <cellStyle name="Percent 3 8 12 4" xfId="11876" xr:uid="{88A1099C-0745-46A7-9DCE-280672695620}"/>
    <cellStyle name="Percent 3 8 12 4 2" xfId="11877" xr:uid="{40A32092-92DF-4D3C-B5C5-701AC7BA6FA5}"/>
    <cellStyle name="Percent 3 8 12 4 2 2" xfId="11878" xr:uid="{2F097A0F-4B2C-4BA1-ABEF-4B4B73B73278}"/>
    <cellStyle name="Percent 3 8 12 4 2 3" xfId="11879" xr:uid="{3BBD885F-43A1-4365-B251-D723D711E277}"/>
    <cellStyle name="Percent 3 8 12 4 3" xfId="11880" xr:uid="{6180BF14-95D8-473E-847B-50B66965049A}"/>
    <cellStyle name="Percent 3 8 12 4 3 2" xfId="11881" xr:uid="{9827B7AA-2C04-43D8-ACB1-6F134297A293}"/>
    <cellStyle name="Percent 3 8 12 4 3 3" xfId="11882" xr:uid="{DBF55559-63AC-49F2-9A74-E0054296A781}"/>
    <cellStyle name="Percent 3 8 12 4 4" xfId="11883" xr:uid="{3B93C0D0-CC3F-4B86-97BD-84070859DC6A}"/>
    <cellStyle name="Percent 3 8 12 4 5" xfId="11884" xr:uid="{DF1E6090-F5FF-4417-BAB0-3FDBFF8D0330}"/>
    <cellStyle name="Percent 3 8 12 5" xfId="11885" xr:uid="{02D0A501-9057-4948-8223-2A5F94CCA757}"/>
    <cellStyle name="Percent 3 8 12 5 2" xfId="11886" xr:uid="{E249C272-E5C9-4361-83FA-C4E73E22367A}"/>
    <cellStyle name="Percent 3 8 12 5 2 2" xfId="11887" xr:uid="{CBE85760-F5E5-4107-8D88-3E30AAEA5C30}"/>
    <cellStyle name="Percent 3 8 12 5 2 3" xfId="11888" xr:uid="{79387722-104B-458E-8BA9-08760C823CB0}"/>
    <cellStyle name="Percent 3 8 12 5 3" xfId="11889" xr:uid="{C32A0DDF-C432-47F5-8991-796FA2C2DC5B}"/>
    <cellStyle name="Percent 3 8 12 5 3 2" xfId="11890" xr:uid="{4E06E4CF-B98C-434B-95B9-A61F5C738E82}"/>
    <cellStyle name="Percent 3 8 12 5 3 3" xfId="11891" xr:uid="{4621DA86-4C94-4174-ACED-58014FBDF210}"/>
    <cellStyle name="Percent 3 8 12 5 4" xfId="11892" xr:uid="{C855FA59-8485-4E6A-BC8C-0EA7813166E1}"/>
    <cellStyle name="Percent 3 8 12 5 4 2" xfId="11893" xr:uid="{58B97811-7110-4A0C-A877-F35D3F6C6326}"/>
    <cellStyle name="Percent 3 8 12 5 4 3" xfId="11894" xr:uid="{A15465FD-55A4-49B2-9D30-B183783F2D1A}"/>
    <cellStyle name="Percent 3 8 12 5 5" xfId="11895" xr:uid="{F0AA0202-A474-4ECA-A3BC-245CC2009556}"/>
    <cellStyle name="Percent 3 8 12 5 6" xfId="11896" xr:uid="{E0374184-AD74-4485-A31A-431D6581E2FC}"/>
    <cellStyle name="Percent 3 8 12 6" xfId="11897" xr:uid="{77B7728B-16DB-4E80-A29A-E27A59D6CA6D}"/>
    <cellStyle name="Percent 3 8 12 6 2" xfId="11898" xr:uid="{F1BE4CC1-6AF6-4341-8279-3F2CB50E7C95}"/>
    <cellStyle name="Percent 3 8 12 6 2 2" xfId="11899" xr:uid="{46EF2827-1996-4D4E-9D7F-05F12061297F}"/>
    <cellStyle name="Percent 3 8 12 6 2 3" xfId="11900" xr:uid="{62A44460-CCCB-4E3F-A98D-E08B93E4CDDE}"/>
    <cellStyle name="Percent 3 8 12 6 3" xfId="11901" xr:uid="{2595B607-D09D-4261-ABC0-03162084660F}"/>
    <cellStyle name="Percent 3 8 12 6 3 2" xfId="11902" xr:uid="{3D46C321-D37E-4E39-AAC8-9C1E9C35B90E}"/>
    <cellStyle name="Percent 3 8 12 6 3 3" xfId="11903" xr:uid="{EBEFD4C3-9E57-4BBF-B88C-38E22458B026}"/>
    <cellStyle name="Percent 3 8 12 6 4" xfId="11904" xr:uid="{66F9977D-27FA-484B-8FCF-E8422EEDC116}"/>
    <cellStyle name="Percent 3 8 12 6 5" xfId="11905" xr:uid="{E0C8B0E8-D77B-42FF-BF6A-D3DD68B083C0}"/>
    <cellStyle name="Percent 3 8 12 7" xfId="11906" xr:uid="{9657395F-7146-4C6C-8C9D-01AF10D4F98A}"/>
    <cellStyle name="Percent 3 8 12 7 2" xfId="11907" xr:uid="{D2F1B1F2-5F11-47F8-8E95-0E05C2DAC790}"/>
    <cellStyle name="Percent 3 8 12 7 3" xfId="11908" xr:uid="{A1BF73E0-DC59-43C8-A29D-CCAE6C55A0B6}"/>
    <cellStyle name="Percent 3 8 12 8" xfId="11909" xr:uid="{9F1933CC-8E9C-4157-BCCE-0941585DC095}"/>
    <cellStyle name="Percent 3 8 12 8 2" xfId="11910" xr:uid="{936FF733-8989-4B93-9AF7-AFE5202B334F}"/>
    <cellStyle name="Percent 3 8 12 8 3" xfId="11911" xr:uid="{DE8D56D6-9C3B-449E-A2EB-2BB73AE1F1A1}"/>
    <cellStyle name="Percent 3 8 12 9" xfId="11912" xr:uid="{F1207F9B-A009-472E-BD99-9B7F3B60A7ED}"/>
    <cellStyle name="Percent 3 8 12 9 2" xfId="11913" xr:uid="{5BC7F035-5E68-44C2-AAA5-B1F67781B8CA}"/>
    <cellStyle name="Percent 3 8 12 9 3" xfId="11914" xr:uid="{848A0B6B-242C-453A-AAC5-4F2983F307FE}"/>
    <cellStyle name="Percent 3 8 13" xfId="11915" xr:uid="{1EF4A7FF-AA62-45E6-93AB-FEA3AF8BBB77}"/>
    <cellStyle name="Percent 3 8 13 10" xfId="11916" xr:uid="{6A138782-97B2-46E2-9755-D62E62F59088}"/>
    <cellStyle name="Percent 3 8 13 11" xfId="11917" xr:uid="{08440B50-46CC-4CA9-B5BA-390DAF620EB2}"/>
    <cellStyle name="Percent 3 8 13 12" xfId="11918" xr:uid="{E705E277-F60A-45AD-A0C1-7728B396441C}"/>
    <cellStyle name="Percent 3 8 13 13" xfId="11919" xr:uid="{399A105E-0DFC-426E-AEB0-03A3EEE39125}"/>
    <cellStyle name="Percent 3 8 13 14" xfId="11920" xr:uid="{1905B1C8-FC01-43AF-900D-63E3CBC9774B}"/>
    <cellStyle name="Percent 3 8 13 15" xfId="11921" xr:uid="{5489956A-9177-4F8C-9FBA-2FBAD4077553}"/>
    <cellStyle name="Percent 3 8 13 2" xfId="11922" xr:uid="{16B55BCD-A8D4-4A45-8684-5534994DD61E}"/>
    <cellStyle name="Percent 3 8 13 2 2" xfId="11923" xr:uid="{CC43DC73-25EC-4127-A16E-87F6477A3B45}"/>
    <cellStyle name="Percent 3 8 13 2 2 2" xfId="11924" xr:uid="{8F2D3640-2CCD-4184-925F-8D1DDD907E2D}"/>
    <cellStyle name="Percent 3 8 13 2 2 3" xfId="11925" xr:uid="{875509D5-8579-4CEC-92A4-CACA663CE44E}"/>
    <cellStyle name="Percent 3 8 13 2 3" xfId="11926" xr:uid="{A650E69F-D029-4B75-ABCD-30F8387FE0E9}"/>
    <cellStyle name="Percent 3 8 13 2 3 2" xfId="11927" xr:uid="{CB8F317A-0C3D-4139-B96B-844DBE6B544A}"/>
    <cellStyle name="Percent 3 8 13 2 3 3" xfId="11928" xr:uid="{F348C3CA-CFB1-45B3-8DEF-6B03229D7132}"/>
    <cellStyle name="Percent 3 8 13 2 4" xfId="11929" xr:uid="{1B34AD15-80F5-4CBB-A899-0A6478569816}"/>
    <cellStyle name="Percent 3 8 13 2 5" xfId="11930" xr:uid="{7F109107-1A20-417B-8EB2-BB1D3D6F74F0}"/>
    <cellStyle name="Percent 3 8 13 2 6" xfId="11931" xr:uid="{69ED03BE-D804-4F3D-8977-5F075C7515EB}"/>
    <cellStyle name="Percent 3 8 13 3" xfId="11932" xr:uid="{9D7A64E8-2475-450C-B9E4-FA2101BCCBD9}"/>
    <cellStyle name="Percent 3 8 13 3 2" xfId="11933" xr:uid="{35886F00-1A1F-4422-AA03-E0C21455D19C}"/>
    <cellStyle name="Percent 3 8 13 3 2 2" xfId="11934" xr:uid="{306F5A96-9C36-436C-8B30-89DB705E9A83}"/>
    <cellStyle name="Percent 3 8 13 3 2 3" xfId="11935" xr:uid="{06E2162E-7AFC-4B4D-99D6-127E995C0E92}"/>
    <cellStyle name="Percent 3 8 13 3 3" xfId="11936" xr:uid="{24F06ED6-FA70-43A8-94D8-77C98DBAFA46}"/>
    <cellStyle name="Percent 3 8 13 3 3 2" xfId="11937" xr:uid="{8C574E73-17E5-403E-A3F8-E358CA443B4D}"/>
    <cellStyle name="Percent 3 8 13 3 3 3" xfId="11938" xr:uid="{5249F197-1441-480D-8662-A61329DF65D5}"/>
    <cellStyle name="Percent 3 8 13 3 4" xfId="11939" xr:uid="{6B79738B-2278-47F5-9CB7-41CFD9B0BA00}"/>
    <cellStyle name="Percent 3 8 13 3 5" xfId="11940" xr:uid="{E1ACDC22-32D9-4572-A228-EB49FA43D0B6}"/>
    <cellStyle name="Percent 3 8 13 4" xfId="11941" xr:uid="{91775348-0759-4CC4-935C-852EEC4FFFA0}"/>
    <cellStyle name="Percent 3 8 13 4 2" xfId="11942" xr:uid="{A3045C4C-02B2-4BF5-9CC7-426F02F49235}"/>
    <cellStyle name="Percent 3 8 13 4 2 2" xfId="11943" xr:uid="{69CD2EB3-D53B-4501-86DA-32AF16C38D01}"/>
    <cellStyle name="Percent 3 8 13 4 2 3" xfId="11944" xr:uid="{A4B5A6EB-8F72-4DFE-9F07-7AFA2569EA42}"/>
    <cellStyle name="Percent 3 8 13 4 3" xfId="11945" xr:uid="{75409576-902B-430B-BC6E-4C66E68E78AF}"/>
    <cellStyle name="Percent 3 8 13 4 3 2" xfId="11946" xr:uid="{4F696FC0-430D-45D6-9F1D-7BDD23BEE401}"/>
    <cellStyle name="Percent 3 8 13 4 3 3" xfId="11947" xr:uid="{047C8CB0-125D-4B6D-BE83-8B60F9CCEF9F}"/>
    <cellStyle name="Percent 3 8 13 4 4" xfId="11948" xr:uid="{8CDA7FED-2F88-4AC5-A74A-8AA1E1C8A558}"/>
    <cellStyle name="Percent 3 8 13 4 5" xfId="11949" xr:uid="{3C48C7D8-0057-4CD7-A024-20A8A2558CC5}"/>
    <cellStyle name="Percent 3 8 13 5" xfId="11950" xr:uid="{2E92E807-F9D9-464D-B96B-177AE7A38C5D}"/>
    <cellStyle name="Percent 3 8 13 5 2" xfId="11951" xr:uid="{AEEAC697-B590-4928-9522-6C91B67D1E02}"/>
    <cellStyle name="Percent 3 8 13 5 2 2" xfId="11952" xr:uid="{BF378BDB-0245-4174-A142-967A4DA3BE01}"/>
    <cellStyle name="Percent 3 8 13 5 2 3" xfId="11953" xr:uid="{2B4AE7CA-A304-48C4-A1B7-C42E6D804D92}"/>
    <cellStyle name="Percent 3 8 13 5 3" xfId="11954" xr:uid="{13706C9B-AD38-4165-A7B2-E2B8BFFC8E6E}"/>
    <cellStyle name="Percent 3 8 13 5 3 2" xfId="11955" xr:uid="{AD6B2147-F65C-4BD2-BCB8-87FE4D2314D0}"/>
    <cellStyle name="Percent 3 8 13 5 3 3" xfId="11956" xr:uid="{4CC335A6-B5B2-44A7-95BC-116CDB61441A}"/>
    <cellStyle name="Percent 3 8 13 5 4" xfId="11957" xr:uid="{6C303ABC-3315-495B-9A5E-8BD84FBC1F8B}"/>
    <cellStyle name="Percent 3 8 13 5 4 2" xfId="11958" xr:uid="{E0E44559-2855-4E72-A04A-1A6DD8C35E5B}"/>
    <cellStyle name="Percent 3 8 13 5 4 3" xfId="11959" xr:uid="{F3D74609-0930-48FC-B0D3-C099D5964205}"/>
    <cellStyle name="Percent 3 8 13 5 5" xfId="11960" xr:uid="{A157E98C-D98E-4D26-9FC6-E305A9583423}"/>
    <cellStyle name="Percent 3 8 13 5 6" xfId="11961" xr:uid="{973B90C2-9A4E-4BB1-A208-BA2616D3D40C}"/>
    <cellStyle name="Percent 3 8 13 6" xfId="11962" xr:uid="{17CC1153-BA62-4017-B26F-24C2094D410B}"/>
    <cellStyle name="Percent 3 8 13 6 2" xfId="11963" xr:uid="{7839A9E4-E5E9-42DF-BEB7-5F39713B4D9D}"/>
    <cellStyle name="Percent 3 8 13 6 2 2" xfId="11964" xr:uid="{91193ADA-8863-42A4-9A17-1F01A7B2B3CC}"/>
    <cellStyle name="Percent 3 8 13 6 2 3" xfId="11965" xr:uid="{649D05F8-0099-4B76-8524-397C14E3CA86}"/>
    <cellStyle name="Percent 3 8 13 6 3" xfId="11966" xr:uid="{EE970871-446D-416D-86FD-8FD5A7CFC327}"/>
    <cellStyle name="Percent 3 8 13 6 3 2" xfId="11967" xr:uid="{A7FBB8C1-AB7F-4FC4-B8CB-16A782D95606}"/>
    <cellStyle name="Percent 3 8 13 6 3 3" xfId="11968" xr:uid="{EEAA387F-1402-4185-9751-25B8754F7F39}"/>
    <cellStyle name="Percent 3 8 13 6 4" xfId="11969" xr:uid="{2F9326FF-7BD7-424E-9E59-8D28830DB1ED}"/>
    <cellStyle name="Percent 3 8 13 6 5" xfId="11970" xr:uid="{E47C026D-7D2D-478C-BF32-14D1D6BEB188}"/>
    <cellStyle name="Percent 3 8 13 7" xfId="11971" xr:uid="{48F0A962-47F8-48A3-B362-D11E0CFFEF4F}"/>
    <cellStyle name="Percent 3 8 13 7 2" xfId="11972" xr:uid="{824CABD9-2754-4B95-AD5B-DB87DB8BF95C}"/>
    <cellStyle name="Percent 3 8 13 7 3" xfId="11973" xr:uid="{C61D5AEA-1E9A-454C-AAB6-3844B5F695D2}"/>
    <cellStyle name="Percent 3 8 13 8" xfId="11974" xr:uid="{89F20D38-9A69-4969-9B20-0AA47614AB7E}"/>
    <cellStyle name="Percent 3 8 13 8 2" xfId="11975" xr:uid="{78A0DD76-23F6-4CF3-87BF-083B5B4865CD}"/>
    <cellStyle name="Percent 3 8 13 8 3" xfId="11976" xr:uid="{6F5D7F52-BEBA-42FA-BF3A-9645B5C42C45}"/>
    <cellStyle name="Percent 3 8 13 9" xfId="11977" xr:uid="{3DBB521C-461B-46C6-BC8D-E14AF3D46A03}"/>
    <cellStyle name="Percent 3 8 13 9 2" xfId="11978" xr:uid="{F227DE10-C6E4-41F6-A31F-FEC058255924}"/>
    <cellStyle name="Percent 3 8 13 9 3" xfId="11979" xr:uid="{15C0409A-4F2F-4122-9904-0BB856CF86FB}"/>
    <cellStyle name="Percent 3 8 14" xfId="11980" xr:uid="{8FEFEEFA-3602-4AFE-BA0E-0B848BA695C6}"/>
    <cellStyle name="Percent 3 8 14 10" xfId="11981" xr:uid="{3B444E8A-6316-436F-9FC2-32754CAB10FD}"/>
    <cellStyle name="Percent 3 8 14 11" xfId="11982" xr:uid="{6A43E181-C8C9-4C0F-B2CE-3A0C71BD3CA3}"/>
    <cellStyle name="Percent 3 8 14 12" xfId="11983" xr:uid="{B6A57EB6-8824-4A69-854D-04E7DADE1599}"/>
    <cellStyle name="Percent 3 8 14 13" xfId="11984" xr:uid="{F1F2F724-9512-4381-925A-4C1F0612F6A1}"/>
    <cellStyle name="Percent 3 8 14 14" xfId="11985" xr:uid="{35517C93-5E94-46ED-87EC-DE7B97D2E59D}"/>
    <cellStyle name="Percent 3 8 14 15" xfId="11986" xr:uid="{33CAA321-0724-4073-B7AF-80F8378BCE49}"/>
    <cellStyle name="Percent 3 8 14 2" xfId="11987" xr:uid="{85B3D332-6B72-4619-9401-F53F7617C740}"/>
    <cellStyle name="Percent 3 8 14 2 2" xfId="11988" xr:uid="{6C945ABF-94E7-40E2-A90C-773A0811EDCE}"/>
    <cellStyle name="Percent 3 8 14 2 2 2" xfId="11989" xr:uid="{23FFFDE9-FBF0-4FE0-90A7-2A7D5EEA6FC0}"/>
    <cellStyle name="Percent 3 8 14 2 2 3" xfId="11990" xr:uid="{5EAC1EDC-B63F-4B3D-A398-B3D191980706}"/>
    <cellStyle name="Percent 3 8 14 2 3" xfId="11991" xr:uid="{69A159F3-58DA-4163-AB0B-BB3606AFEAC5}"/>
    <cellStyle name="Percent 3 8 14 2 3 2" xfId="11992" xr:uid="{3DA0E844-A8FB-4085-96DD-5B0BFD64748C}"/>
    <cellStyle name="Percent 3 8 14 2 3 3" xfId="11993" xr:uid="{850146F8-A946-401B-860D-B48F7110AB48}"/>
    <cellStyle name="Percent 3 8 14 2 4" xfId="11994" xr:uid="{69930BC6-5734-48D7-A93E-5DE851EC39C7}"/>
    <cellStyle name="Percent 3 8 14 2 5" xfId="11995" xr:uid="{2DC8B5FC-8272-42B9-83BA-2CF0FB3C6461}"/>
    <cellStyle name="Percent 3 8 14 2 6" xfId="11996" xr:uid="{0E0F4CC7-6273-4E07-9165-0CF2E01182E7}"/>
    <cellStyle name="Percent 3 8 14 3" xfId="11997" xr:uid="{479E25D8-382F-40FB-8E72-9AD4D8F1C48D}"/>
    <cellStyle name="Percent 3 8 14 3 2" xfId="11998" xr:uid="{4E4E9C80-D9AE-4762-A821-DF23BFF1C535}"/>
    <cellStyle name="Percent 3 8 14 3 2 2" xfId="11999" xr:uid="{8FA73797-4A4B-40E0-8067-D462418C4608}"/>
    <cellStyle name="Percent 3 8 14 3 2 3" xfId="12000" xr:uid="{D751F6C1-DCB7-4984-A0C8-5DBB979FBD7F}"/>
    <cellStyle name="Percent 3 8 14 3 3" xfId="12001" xr:uid="{C283E847-57D3-43BE-8C44-F149EAA7F2A8}"/>
    <cellStyle name="Percent 3 8 14 3 3 2" xfId="12002" xr:uid="{361080F1-C06F-48CB-B4C6-5F50394AA8FE}"/>
    <cellStyle name="Percent 3 8 14 3 3 3" xfId="12003" xr:uid="{B22D21E3-80B9-44E2-9B47-044E49B79255}"/>
    <cellStyle name="Percent 3 8 14 3 4" xfId="12004" xr:uid="{79FBFDAF-D342-4ECF-91D4-5911141EEA67}"/>
    <cellStyle name="Percent 3 8 14 3 5" xfId="12005" xr:uid="{7AB11C3A-489D-4809-BA35-BA5DCF1CDBFE}"/>
    <cellStyle name="Percent 3 8 14 4" xfId="12006" xr:uid="{6B44FD5A-94B0-4039-B167-DD56005BC562}"/>
    <cellStyle name="Percent 3 8 14 4 2" xfId="12007" xr:uid="{B44B6931-A94E-44C1-8B70-20F70DD159A3}"/>
    <cellStyle name="Percent 3 8 14 4 2 2" xfId="12008" xr:uid="{0C1E7F99-01BE-4F1B-B31F-3DEA0FFA6285}"/>
    <cellStyle name="Percent 3 8 14 4 2 3" xfId="12009" xr:uid="{3EA154C0-625D-4659-843A-8CBDFB6B339F}"/>
    <cellStyle name="Percent 3 8 14 4 3" xfId="12010" xr:uid="{C7DD1EEB-4900-4AD1-B37D-3B09E3B66A47}"/>
    <cellStyle name="Percent 3 8 14 4 3 2" xfId="12011" xr:uid="{B4CCDDA4-4F24-454F-A1BD-C4C98618067F}"/>
    <cellStyle name="Percent 3 8 14 4 3 3" xfId="12012" xr:uid="{8C63B5C0-4E3E-4D3E-9E18-041B035083FA}"/>
    <cellStyle name="Percent 3 8 14 4 4" xfId="12013" xr:uid="{BFBCE7BD-4520-4F79-A393-5A6A7795AB4B}"/>
    <cellStyle name="Percent 3 8 14 4 5" xfId="12014" xr:uid="{E2C3F562-AF36-470E-8D75-EAB006CBD8D9}"/>
    <cellStyle name="Percent 3 8 14 5" xfId="12015" xr:uid="{6BE43E11-5E01-4A7B-9F81-7F0DB867727D}"/>
    <cellStyle name="Percent 3 8 14 5 2" xfId="12016" xr:uid="{D008DAFA-5099-4E58-9C38-D1CDAB54D167}"/>
    <cellStyle name="Percent 3 8 14 5 2 2" xfId="12017" xr:uid="{8B00E57E-48E5-48C0-BB3E-16D654E04284}"/>
    <cellStyle name="Percent 3 8 14 5 2 3" xfId="12018" xr:uid="{E15F0AA4-5856-42C4-8812-0B93D27FCB01}"/>
    <cellStyle name="Percent 3 8 14 5 3" xfId="12019" xr:uid="{5C523A7C-7B8A-4357-B3E2-1FA6A9F6C869}"/>
    <cellStyle name="Percent 3 8 14 5 3 2" xfId="12020" xr:uid="{EBE0406C-C154-4193-98B3-788C06DB7C66}"/>
    <cellStyle name="Percent 3 8 14 5 3 3" xfId="12021" xr:uid="{6B67987E-CED9-4195-9F22-2AF2A8A9B151}"/>
    <cellStyle name="Percent 3 8 14 5 4" xfId="12022" xr:uid="{FCFB1833-7401-4701-AD5A-A6E05D2309B6}"/>
    <cellStyle name="Percent 3 8 14 5 4 2" xfId="12023" xr:uid="{6A978D8A-1380-4692-9318-5BF915384F70}"/>
    <cellStyle name="Percent 3 8 14 5 4 3" xfId="12024" xr:uid="{3E0360A6-CB3E-40B6-B338-0283A43A454B}"/>
    <cellStyle name="Percent 3 8 14 5 5" xfId="12025" xr:uid="{9248B51D-BD68-4D1B-8BAC-456E5CBDE57F}"/>
    <cellStyle name="Percent 3 8 14 5 6" xfId="12026" xr:uid="{4B4F520A-1FB2-40AB-AAA0-C2DF261518AA}"/>
    <cellStyle name="Percent 3 8 14 6" xfId="12027" xr:uid="{4959229C-2F92-4EE2-9BB7-EC322E2627BA}"/>
    <cellStyle name="Percent 3 8 14 6 2" xfId="12028" xr:uid="{4BC70C76-CD03-46D3-9A93-FC03115F4419}"/>
    <cellStyle name="Percent 3 8 14 6 2 2" xfId="12029" xr:uid="{ECF673D6-0014-4791-8C6B-478950333EDB}"/>
    <cellStyle name="Percent 3 8 14 6 2 3" xfId="12030" xr:uid="{8E6849CF-4789-440C-A0E3-0A763FD7CB74}"/>
    <cellStyle name="Percent 3 8 14 6 3" xfId="12031" xr:uid="{7A0B7415-86C8-4F89-901A-63F50CA6C8B2}"/>
    <cellStyle name="Percent 3 8 14 6 3 2" xfId="12032" xr:uid="{4E6937E4-048A-4994-8E1C-693EADDEE0D4}"/>
    <cellStyle name="Percent 3 8 14 6 3 3" xfId="12033" xr:uid="{946D6B66-E316-4623-917C-88AB99A8CADF}"/>
    <cellStyle name="Percent 3 8 14 6 4" xfId="12034" xr:uid="{96AFDCB0-1D19-45E8-8455-16770307600C}"/>
    <cellStyle name="Percent 3 8 14 6 5" xfId="12035" xr:uid="{ED20F067-F7C7-4B1D-9CBE-DCB2D0DECC4A}"/>
    <cellStyle name="Percent 3 8 14 7" xfId="12036" xr:uid="{86682D78-9AB4-4947-AA1A-96FEED87B6E5}"/>
    <cellStyle name="Percent 3 8 14 7 2" xfId="12037" xr:uid="{90F5373B-A928-4C81-A659-12FA05C58DC2}"/>
    <cellStyle name="Percent 3 8 14 7 3" xfId="12038" xr:uid="{CD25E9E5-2970-4FA9-8F66-AE460DD5974A}"/>
    <cellStyle name="Percent 3 8 14 8" xfId="12039" xr:uid="{86715C0E-69F6-4453-9C17-E161BF0F8BAB}"/>
    <cellStyle name="Percent 3 8 14 8 2" xfId="12040" xr:uid="{A803AEE5-3CB3-41DB-B00C-2C6ADE81AC47}"/>
    <cellStyle name="Percent 3 8 14 8 3" xfId="12041" xr:uid="{23019BF8-9824-484F-9866-1872972AEBA6}"/>
    <cellStyle name="Percent 3 8 14 9" xfId="12042" xr:uid="{718A36B3-F5D4-4034-A16F-DAAA0EE8613D}"/>
    <cellStyle name="Percent 3 8 14 9 2" xfId="12043" xr:uid="{C6675A0B-CF87-4365-9F7F-0990C329F78C}"/>
    <cellStyle name="Percent 3 8 14 9 3" xfId="12044" xr:uid="{5BC7BDA8-EFBF-459E-881C-FBEA6D2EE4F8}"/>
    <cellStyle name="Percent 3 8 15" xfId="12045" xr:uid="{1A44D444-9F9C-4050-99C7-0C39B82FD452}"/>
    <cellStyle name="Percent 3 8 15 10" xfId="12046" xr:uid="{A77E953C-4327-4E4C-8A14-399097BE03C1}"/>
    <cellStyle name="Percent 3 8 15 11" xfId="12047" xr:uid="{4D3D0C75-B6CE-41C5-89DC-C37371C06364}"/>
    <cellStyle name="Percent 3 8 15 12" xfId="12048" xr:uid="{062B736B-3287-4EE8-B57A-D5A275A88B98}"/>
    <cellStyle name="Percent 3 8 15 13" xfId="12049" xr:uid="{34AE23AB-0325-4765-ADC9-2DE848072EC2}"/>
    <cellStyle name="Percent 3 8 15 14" xfId="12050" xr:uid="{96891112-59BC-49DF-B4F9-90239672BA5E}"/>
    <cellStyle name="Percent 3 8 15 15" xfId="12051" xr:uid="{61AB41AB-D84A-4B1E-B7D9-5A237DBD18E0}"/>
    <cellStyle name="Percent 3 8 15 2" xfId="12052" xr:uid="{6D627D30-2D0B-4585-97CB-6F2E4C26D254}"/>
    <cellStyle name="Percent 3 8 15 2 2" xfId="12053" xr:uid="{FDD82D85-6FF9-48B3-B4F9-20687F57F6C3}"/>
    <cellStyle name="Percent 3 8 15 2 2 2" xfId="12054" xr:uid="{97964AE7-03C5-4C25-94F1-E90A46F16403}"/>
    <cellStyle name="Percent 3 8 15 2 2 3" xfId="12055" xr:uid="{DFC7D1C2-B879-4F08-B57B-0E9F8D9B6EF4}"/>
    <cellStyle name="Percent 3 8 15 2 3" xfId="12056" xr:uid="{082F8B15-6312-4808-A06F-B255E8C98832}"/>
    <cellStyle name="Percent 3 8 15 2 3 2" xfId="12057" xr:uid="{899858CD-EFEA-4B7B-A8B7-6B1A0750B3AD}"/>
    <cellStyle name="Percent 3 8 15 2 3 3" xfId="12058" xr:uid="{32EE90C4-4B99-40B3-A2F5-4BF495254065}"/>
    <cellStyle name="Percent 3 8 15 2 4" xfId="12059" xr:uid="{744C48F3-51F7-489A-B9ED-0A3B1DF25DAC}"/>
    <cellStyle name="Percent 3 8 15 2 5" xfId="12060" xr:uid="{4F610849-2DD8-4BE5-AE43-64936BD666C3}"/>
    <cellStyle name="Percent 3 8 15 2 6" xfId="12061" xr:uid="{DEFF21CA-B1F1-44DA-A9E9-81B1512F87AE}"/>
    <cellStyle name="Percent 3 8 15 3" xfId="12062" xr:uid="{9D7E41D3-FF14-406F-8C53-3E9E0305097E}"/>
    <cellStyle name="Percent 3 8 15 3 2" xfId="12063" xr:uid="{0BB4A942-84AF-4FA6-89CD-2D977C861AE3}"/>
    <cellStyle name="Percent 3 8 15 3 2 2" xfId="12064" xr:uid="{5430DD4D-4E65-43AE-A8FF-92874369C0C7}"/>
    <cellStyle name="Percent 3 8 15 3 2 3" xfId="12065" xr:uid="{5AE3E265-22B7-4378-A1B0-C8E771550293}"/>
    <cellStyle name="Percent 3 8 15 3 3" xfId="12066" xr:uid="{56FC5100-D5E7-4016-AD42-0A4947151095}"/>
    <cellStyle name="Percent 3 8 15 3 3 2" xfId="12067" xr:uid="{46D7F8E3-704E-442E-8967-0D265A73CBB0}"/>
    <cellStyle name="Percent 3 8 15 3 3 3" xfId="12068" xr:uid="{CD78D758-9956-4300-947F-8E166A9A0BCC}"/>
    <cellStyle name="Percent 3 8 15 3 4" xfId="12069" xr:uid="{0CE00556-26E5-453F-A911-111BFF33B8A1}"/>
    <cellStyle name="Percent 3 8 15 3 5" xfId="12070" xr:uid="{14900137-B116-45F7-9E3B-444799AEC5FB}"/>
    <cellStyle name="Percent 3 8 15 4" xfId="12071" xr:uid="{512E4FEF-6F6B-4138-BBF0-5F80FB45274C}"/>
    <cellStyle name="Percent 3 8 15 4 2" xfId="12072" xr:uid="{49D14229-AAC9-47C9-ABB7-02AFC1E30235}"/>
    <cellStyle name="Percent 3 8 15 4 2 2" xfId="12073" xr:uid="{3C811FE4-028A-470A-9C5D-A137BDDE12BF}"/>
    <cellStyle name="Percent 3 8 15 4 2 3" xfId="12074" xr:uid="{080717EC-D4CE-46C0-81B7-9CF6A2FA23F3}"/>
    <cellStyle name="Percent 3 8 15 4 3" xfId="12075" xr:uid="{7D7EB02A-523A-44B8-94CD-BC8B8FE82EB4}"/>
    <cellStyle name="Percent 3 8 15 4 3 2" xfId="12076" xr:uid="{15B9E6A9-B5AA-43AB-A16C-E2F28701F319}"/>
    <cellStyle name="Percent 3 8 15 4 3 3" xfId="12077" xr:uid="{03EEDDE7-3C7C-403C-9AA5-92CBC1E235CA}"/>
    <cellStyle name="Percent 3 8 15 4 4" xfId="12078" xr:uid="{23728DB8-0EB2-464E-80D6-9AB6FA9B51B6}"/>
    <cellStyle name="Percent 3 8 15 4 5" xfId="12079" xr:uid="{E325365D-A6AA-462D-8E50-346AEFE4402A}"/>
    <cellStyle name="Percent 3 8 15 5" xfId="12080" xr:uid="{ECFD01CB-FF29-4817-BBD7-00790B5986F0}"/>
    <cellStyle name="Percent 3 8 15 5 2" xfId="12081" xr:uid="{067FA963-ABBD-4DEA-8C57-DD2198743A0D}"/>
    <cellStyle name="Percent 3 8 15 5 2 2" xfId="12082" xr:uid="{54B53A64-8E41-40A3-9058-CCEAD62B9B3E}"/>
    <cellStyle name="Percent 3 8 15 5 2 3" xfId="12083" xr:uid="{3A588E91-B332-4514-A1A5-DEDE25190E76}"/>
    <cellStyle name="Percent 3 8 15 5 3" xfId="12084" xr:uid="{BB515BF2-239C-4838-958E-831E01F47465}"/>
    <cellStyle name="Percent 3 8 15 5 3 2" xfId="12085" xr:uid="{7F94903E-C961-460A-B293-EFB7AD21780D}"/>
    <cellStyle name="Percent 3 8 15 5 3 3" xfId="12086" xr:uid="{CA150A78-1285-4E5D-AC46-E89087363D87}"/>
    <cellStyle name="Percent 3 8 15 5 4" xfId="12087" xr:uid="{0E48C4A4-657F-4EBA-9974-CCD195259A27}"/>
    <cellStyle name="Percent 3 8 15 5 4 2" xfId="12088" xr:uid="{C5FC4BB5-32BF-4FF2-933F-602C72333E48}"/>
    <cellStyle name="Percent 3 8 15 5 4 3" xfId="12089" xr:uid="{EB5544E8-008C-4694-A077-5F8B9AE8F766}"/>
    <cellStyle name="Percent 3 8 15 5 5" xfId="12090" xr:uid="{EDCB28CF-BD25-4B50-B5D4-D53285A70D52}"/>
    <cellStyle name="Percent 3 8 15 5 6" xfId="12091" xr:uid="{7ED71706-CA8C-4051-9153-76C911AD27F1}"/>
    <cellStyle name="Percent 3 8 15 6" xfId="12092" xr:uid="{185C24E6-D0FC-4014-83D5-EB0969E4EDBD}"/>
    <cellStyle name="Percent 3 8 15 6 2" xfId="12093" xr:uid="{60DBF154-2906-43E7-A72F-3C2F4223E356}"/>
    <cellStyle name="Percent 3 8 15 6 2 2" xfId="12094" xr:uid="{B8DB84A7-2D71-4170-8F4F-73C9D2234381}"/>
    <cellStyle name="Percent 3 8 15 6 2 3" xfId="12095" xr:uid="{29664884-F970-40C4-B250-1F7D012FD69B}"/>
    <cellStyle name="Percent 3 8 15 6 3" xfId="12096" xr:uid="{15C1AEA7-0E74-4468-BCC3-77F7E983AD83}"/>
    <cellStyle name="Percent 3 8 15 6 3 2" xfId="12097" xr:uid="{AE48FAD0-D5A3-4CBB-9BAD-EFEC507E4AEE}"/>
    <cellStyle name="Percent 3 8 15 6 3 3" xfId="12098" xr:uid="{76F0A9B8-DA0B-44AD-BA23-94BDE776B32C}"/>
    <cellStyle name="Percent 3 8 15 6 4" xfId="12099" xr:uid="{98B0C9A3-1C92-4160-9E22-1725A643B23A}"/>
    <cellStyle name="Percent 3 8 15 6 5" xfId="12100" xr:uid="{73E89527-7AB0-410F-A10F-2286CCA390A0}"/>
    <cellStyle name="Percent 3 8 15 7" xfId="12101" xr:uid="{38935EAC-71C0-4F93-85DF-B1E6CDDA816A}"/>
    <cellStyle name="Percent 3 8 15 7 2" xfId="12102" xr:uid="{AD048470-F626-42D8-B85F-B662F312628B}"/>
    <cellStyle name="Percent 3 8 15 7 3" xfId="12103" xr:uid="{8C1950FA-8B17-4778-A0EB-9602B8F5B801}"/>
    <cellStyle name="Percent 3 8 15 8" xfId="12104" xr:uid="{1521BB2E-51D5-4716-8A04-EFAF678C4661}"/>
    <cellStyle name="Percent 3 8 15 8 2" xfId="12105" xr:uid="{FC31CBD9-BD3B-46CB-A4DF-85B00CEDC812}"/>
    <cellStyle name="Percent 3 8 15 8 3" xfId="12106" xr:uid="{DAD2E5FC-6AE6-48AF-BE7B-270DF2C4B419}"/>
    <cellStyle name="Percent 3 8 15 9" xfId="12107" xr:uid="{80E6EA7E-5B8A-4644-B8FD-ED231DF94D32}"/>
    <cellStyle name="Percent 3 8 15 9 2" xfId="12108" xr:uid="{3B322C46-B290-42D0-983F-8511332B2D24}"/>
    <cellStyle name="Percent 3 8 15 9 3" xfId="12109" xr:uid="{BCEF7268-41F7-4B38-B7CC-92907450401B}"/>
    <cellStyle name="Percent 3 8 16" xfId="12110" xr:uid="{37BD00AD-71AC-405A-8DC6-015A7DAF9381}"/>
    <cellStyle name="Percent 3 8 16 2" xfId="12111" xr:uid="{0E214B1E-1246-4CD6-85A9-B8998E370DC1}"/>
    <cellStyle name="Percent 3 8 16 2 2" xfId="12112" xr:uid="{724585DF-DEA2-4FEA-A8F7-5C06B22EA23D}"/>
    <cellStyle name="Percent 3 8 16 2 3" xfId="12113" xr:uid="{BAF10783-8A7C-4D5C-969A-30B1FEE60733}"/>
    <cellStyle name="Percent 3 8 16 3" xfId="12114" xr:uid="{C01077B9-8BFE-49C6-A49D-D6ED8E462E16}"/>
    <cellStyle name="Percent 3 8 16 3 2" xfId="12115" xr:uid="{A387AE75-99BC-4AD0-9124-0EF035FD1EE4}"/>
    <cellStyle name="Percent 3 8 16 3 3" xfId="12116" xr:uid="{E9436398-EDDF-4972-8625-0534AC136D7F}"/>
    <cellStyle name="Percent 3 8 16 4" xfId="12117" xr:uid="{DB459D32-2DBD-4269-8B9F-33FED6E67419}"/>
    <cellStyle name="Percent 3 8 16 5" xfId="12118" xr:uid="{B2195557-7141-45FD-BF9F-C108CD5684ED}"/>
    <cellStyle name="Percent 3 8 16 6" xfId="12119" xr:uid="{0D59F0AE-FDE8-4702-9946-4F2129C92CBF}"/>
    <cellStyle name="Percent 3 8 17" xfId="12120" xr:uid="{0068F6CF-A5C5-454F-B06D-9E3EF5337C24}"/>
    <cellStyle name="Percent 3 8 17 2" xfId="12121" xr:uid="{FCDE3F78-E7FB-4BFF-BD98-FF44959E49F4}"/>
    <cellStyle name="Percent 3 8 17 2 2" xfId="12122" xr:uid="{E3257084-F76C-4F04-A023-946FB3ED3727}"/>
    <cellStyle name="Percent 3 8 17 2 3" xfId="12123" xr:uid="{281FEC7D-E590-4A3C-A48D-319107EC7D17}"/>
    <cellStyle name="Percent 3 8 17 3" xfId="12124" xr:uid="{CAA74F36-F80B-4094-84A9-2F67DAEBA9A3}"/>
    <cellStyle name="Percent 3 8 17 3 2" xfId="12125" xr:uid="{D9E04AD7-4E86-44FD-8B7B-498D03324E1F}"/>
    <cellStyle name="Percent 3 8 17 3 3" xfId="12126" xr:uid="{DD6442ED-37B0-4169-A731-56C94610A1B0}"/>
    <cellStyle name="Percent 3 8 17 4" xfId="12127" xr:uid="{BAECA247-1AEB-49BC-B4EB-45A8614433BC}"/>
    <cellStyle name="Percent 3 8 17 5" xfId="12128" xr:uid="{B7009D99-67EB-4162-8F74-47D836C4C2B2}"/>
    <cellStyle name="Percent 3 8 18" xfId="12129" xr:uid="{F75658CD-F119-4DCE-8912-28E8B3D3C7C5}"/>
    <cellStyle name="Percent 3 8 18 2" xfId="12130" xr:uid="{A1981AF9-6FFF-4BA6-8FB8-E573F51B7370}"/>
    <cellStyle name="Percent 3 8 18 2 2" xfId="12131" xr:uid="{A7B05763-31A9-4870-813C-B01C098B655F}"/>
    <cellStyle name="Percent 3 8 18 2 3" xfId="12132" xr:uid="{2DF2E78E-0E9F-4C38-8948-5B6C4B33F574}"/>
    <cellStyle name="Percent 3 8 18 3" xfId="12133" xr:uid="{7B15E4F6-BA21-4774-B688-A3C197A3E285}"/>
    <cellStyle name="Percent 3 8 18 3 2" xfId="12134" xr:uid="{DCD3B965-7C51-4615-A9F6-F32CFCCC9398}"/>
    <cellStyle name="Percent 3 8 18 3 3" xfId="12135" xr:uid="{88B6F901-DC82-4F0B-BA98-6371F8FD0B99}"/>
    <cellStyle name="Percent 3 8 18 4" xfId="12136" xr:uid="{9F17E7E6-4BFB-4AD9-85F7-27CD41148424}"/>
    <cellStyle name="Percent 3 8 18 5" xfId="12137" xr:uid="{AF63284B-EBF4-49C4-8A14-90AF978DEE40}"/>
    <cellStyle name="Percent 3 8 19" xfId="12138" xr:uid="{56B9B70C-935C-4F7C-9D3F-EF35C29F233D}"/>
    <cellStyle name="Percent 3 8 19 2" xfId="12139" xr:uid="{53589D17-E9D9-41AA-A9B9-95A1033D6D34}"/>
    <cellStyle name="Percent 3 8 19 2 2" xfId="12140" xr:uid="{8C77B020-9D41-4849-A901-F12CF609AAEE}"/>
    <cellStyle name="Percent 3 8 19 2 3" xfId="12141" xr:uid="{9504BF9C-C610-46C1-8AE0-E5872D189156}"/>
    <cellStyle name="Percent 3 8 19 3" xfId="12142" xr:uid="{72E8E570-4963-4DF9-9436-085EA232C0DC}"/>
    <cellStyle name="Percent 3 8 19 3 2" xfId="12143" xr:uid="{FB004C13-F279-4954-9236-1227C4680E19}"/>
    <cellStyle name="Percent 3 8 19 3 3" xfId="12144" xr:uid="{DB6523F1-7040-4D2C-B92F-A4B8998D8FDC}"/>
    <cellStyle name="Percent 3 8 19 4" xfId="12145" xr:uid="{6E1CB0C3-9A79-4F34-BFCA-49F237B23F09}"/>
    <cellStyle name="Percent 3 8 19 4 2" xfId="12146" xr:uid="{0D34F919-422F-4656-885D-DCB0E2ED2FD0}"/>
    <cellStyle name="Percent 3 8 19 4 3" xfId="12147" xr:uid="{9A27AB86-F289-4960-A0EE-84AD64946542}"/>
    <cellStyle name="Percent 3 8 19 5" xfId="12148" xr:uid="{BB7E794C-97DE-44C4-9C50-DE412118B8E2}"/>
    <cellStyle name="Percent 3 8 19 6" xfId="12149" xr:uid="{067FB178-4699-47A8-8562-2592025EA72A}"/>
    <cellStyle name="Percent 3 8 2" xfId="12150" xr:uid="{CD9539A8-2FFE-4286-AC43-7106E8B785E1}"/>
    <cellStyle name="Percent 3 8 2 10" xfId="12151" xr:uid="{55A0A9AC-7887-414D-8D50-A4F89D79D2BF}"/>
    <cellStyle name="Percent 3 8 2 11" xfId="12152" xr:uid="{B422F7D2-CB7D-4DEE-ACA7-54CEC82E2421}"/>
    <cellStyle name="Percent 3 8 2 12" xfId="12153" xr:uid="{A05F5B83-7101-4843-B6F9-CD7F2DF57334}"/>
    <cellStyle name="Percent 3 8 2 13" xfId="12154" xr:uid="{5EF29226-D293-4CD1-89B3-EBD5ABC8DCBB}"/>
    <cellStyle name="Percent 3 8 2 14" xfId="12155" xr:uid="{3B63A32D-B4A3-4219-A128-A001E908D16C}"/>
    <cellStyle name="Percent 3 8 2 15" xfId="12156" xr:uid="{E7E2227B-0DAB-47EB-9D4F-4D45FFF7C769}"/>
    <cellStyle name="Percent 3 8 2 2" xfId="12157" xr:uid="{E94C7A21-7E51-47A6-8FC1-0EA6A4BA3E2E}"/>
    <cellStyle name="Percent 3 8 2 2 2" xfId="12158" xr:uid="{82143DA1-892D-4039-BF5E-B41F0C15D3DF}"/>
    <cellStyle name="Percent 3 8 2 2 2 2" xfId="12159" xr:uid="{C28C6666-11FE-45E8-91D4-25779CAC370F}"/>
    <cellStyle name="Percent 3 8 2 2 2 3" xfId="12160" xr:uid="{7AF5A208-451D-4F52-B41D-159066EE1B2E}"/>
    <cellStyle name="Percent 3 8 2 2 3" xfId="12161" xr:uid="{EBB679A0-53D6-481F-B23D-2EF8243BDDA4}"/>
    <cellStyle name="Percent 3 8 2 2 3 2" xfId="12162" xr:uid="{9AA10669-7E89-46E9-9F5F-1000ACC938EB}"/>
    <cellStyle name="Percent 3 8 2 2 3 3" xfId="12163" xr:uid="{914E90D3-1AC6-491F-BB36-F8A2837F62A2}"/>
    <cellStyle name="Percent 3 8 2 2 4" xfId="12164" xr:uid="{72D79C0E-D3A1-4C77-89E2-D955213D9F87}"/>
    <cellStyle name="Percent 3 8 2 2 5" xfId="12165" xr:uid="{F18856A8-3B03-4CAD-B8CD-A6887EDF70B1}"/>
    <cellStyle name="Percent 3 8 2 2 6" xfId="12166" xr:uid="{2D550021-7C20-48A5-85B2-D7062892CFA2}"/>
    <cellStyle name="Percent 3 8 2 3" xfId="12167" xr:uid="{D22B4529-F267-4CCE-AB15-71FC0C6961D3}"/>
    <cellStyle name="Percent 3 8 2 3 2" xfId="12168" xr:uid="{38C592C9-AF6B-4220-BC82-E005C16FB060}"/>
    <cellStyle name="Percent 3 8 2 3 2 2" xfId="12169" xr:uid="{0F933FD7-012D-4BAB-B480-BDD3F1167A97}"/>
    <cellStyle name="Percent 3 8 2 3 2 3" xfId="12170" xr:uid="{97F82A6E-A02B-4D56-A0B5-FF6238508ED7}"/>
    <cellStyle name="Percent 3 8 2 3 3" xfId="12171" xr:uid="{018A3D2D-EAE5-4C52-9F04-AE386F346DFC}"/>
    <cellStyle name="Percent 3 8 2 3 3 2" xfId="12172" xr:uid="{76D9FB58-0DE7-4C50-90B7-6D5A4D6B19E8}"/>
    <cellStyle name="Percent 3 8 2 3 3 3" xfId="12173" xr:uid="{EEDDE892-2766-411B-B27F-779D1CA24F22}"/>
    <cellStyle name="Percent 3 8 2 3 4" xfId="12174" xr:uid="{E90139C5-1540-4992-AA31-E83B1DA06ED0}"/>
    <cellStyle name="Percent 3 8 2 3 5" xfId="12175" xr:uid="{2A0F14E8-75A7-4323-9564-C9A03FDC230A}"/>
    <cellStyle name="Percent 3 8 2 4" xfId="12176" xr:uid="{1E5C8781-8782-441F-9FBE-C214F02726D4}"/>
    <cellStyle name="Percent 3 8 2 4 2" xfId="12177" xr:uid="{EAA9310E-37B8-4F5F-932A-009B4EB93B91}"/>
    <cellStyle name="Percent 3 8 2 4 2 2" xfId="12178" xr:uid="{E6E1D626-13C9-4C47-AF8D-90BFB07A00FC}"/>
    <cellStyle name="Percent 3 8 2 4 2 3" xfId="12179" xr:uid="{04855CDA-3BA9-457B-B71C-8181BD7E1643}"/>
    <cellStyle name="Percent 3 8 2 4 3" xfId="12180" xr:uid="{EAE8BDEA-78D1-45D3-B6FE-05A1F7ADD04D}"/>
    <cellStyle name="Percent 3 8 2 4 3 2" xfId="12181" xr:uid="{C17D2B57-D941-44FA-B4D7-FF7D9E50785A}"/>
    <cellStyle name="Percent 3 8 2 4 3 3" xfId="12182" xr:uid="{78A8877D-85A8-471A-950E-88A7AC3620E8}"/>
    <cellStyle name="Percent 3 8 2 4 4" xfId="12183" xr:uid="{9C370903-DFF7-4424-BFBD-713CB31B0E0F}"/>
    <cellStyle name="Percent 3 8 2 4 5" xfId="12184" xr:uid="{DCB5D6D0-A419-4529-82EA-85AB0CA3B45A}"/>
    <cellStyle name="Percent 3 8 2 5" xfId="12185" xr:uid="{B512E9FA-B41A-49EB-AAEA-D54F04EB1906}"/>
    <cellStyle name="Percent 3 8 2 5 2" xfId="12186" xr:uid="{7E408B6D-CDE5-44F9-B8A7-90C0AC0FDFC5}"/>
    <cellStyle name="Percent 3 8 2 5 2 2" xfId="12187" xr:uid="{2360C8DF-26BE-4B3B-87FF-E6A44DA39B97}"/>
    <cellStyle name="Percent 3 8 2 5 2 3" xfId="12188" xr:uid="{B2FB6E2F-FD74-4DF7-971B-068F2A105A49}"/>
    <cellStyle name="Percent 3 8 2 5 3" xfId="12189" xr:uid="{267DD054-DCCC-479B-B0AA-29794D84869A}"/>
    <cellStyle name="Percent 3 8 2 5 3 2" xfId="12190" xr:uid="{BF4998EF-9595-49AB-9E8A-5B650B0B1302}"/>
    <cellStyle name="Percent 3 8 2 5 3 3" xfId="12191" xr:uid="{E62F7E72-6795-44F5-A82F-0C226133DE66}"/>
    <cellStyle name="Percent 3 8 2 5 4" xfId="12192" xr:uid="{0C0DC8C0-E8BD-4889-9634-FAEA965FA560}"/>
    <cellStyle name="Percent 3 8 2 5 4 2" xfId="12193" xr:uid="{3B5FA812-B67B-4B1A-9122-4AF46B7BECBB}"/>
    <cellStyle name="Percent 3 8 2 5 4 3" xfId="12194" xr:uid="{E16E6178-8BBC-4C0E-A1BA-81CBDC58ED5E}"/>
    <cellStyle name="Percent 3 8 2 5 5" xfId="12195" xr:uid="{94C16B2A-3388-4897-961D-41D0211C62FD}"/>
    <cellStyle name="Percent 3 8 2 5 6" xfId="12196" xr:uid="{3B05C23D-7773-40E6-A297-29E25EBCDDC4}"/>
    <cellStyle name="Percent 3 8 2 6" xfId="12197" xr:uid="{6B7E0C4D-7EB6-4526-B365-7F9DA5C3B7DF}"/>
    <cellStyle name="Percent 3 8 2 6 2" xfId="12198" xr:uid="{1E0277B4-835C-4C99-A2D7-1D95718F29F3}"/>
    <cellStyle name="Percent 3 8 2 6 2 2" xfId="12199" xr:uid="{F85A8228-687B-4B55-B81E-FDAF9D867AAD}"/>
    <cellStyle name="Percent 3 8 2 6 2 3" xfId="12200" xr:uid="{BE31985B-577B-4DE9-A88D-7FC1DDDEE585}"/>
    <cellStyle name="Percent 3 8 2 6 3" xfId="12201" xr:uid="{4B8914BC-4729-43FD-BB9E-2F8047160EB9}"/>
    <cellStyle name="Percent 3 8 2 6 3 2" xfId="12202" xr:uid="{ACF9C7DF-3386-4F10-AFF0-E22EF5692FDE}"/>
    <cellStyle name="Percent 3 8 2 6 3 3" xfId="12203" xr:uid="{7F2BE33C-A20D-4514-A155-0BBB19536FC8}"/>
    <cellStyle name="Percent 3 8 2 6 4" xfId="12204" xr:uid="{F54A22B4-9F89-4D14-A4DB-B6ABBEF48C3F}"/>
    <cellStyle name="Percent 3 8 2 6 5" xfId="12205" xr:uid="{CA4E72D1-0B9E-4647-B2F6-B8A353502A29}"/>
    <cellStyle name="Percent 3 8 2 7" xfId="12206" xr:uid="{D3FA2D57-07A7-4858-BD6B-A7839ED3A23A}"/>
    <cellStyle name="Percent 3 8 2 7 2" xfId="12207" xr:uid="{22371181-A7A9-4BFD-BC99-4112F8D9E95E}"/>
    <cellStyle name="Percent 3 8 2 7 3" xfId="12208" xr:uid="{BD24EA0E-1AFD-41DF-BB46-3700FC15ED5D}"/>
    <cellStyle name="Percent 3 8 2 8" xfId="12209" xr:uid="{62D50D5D-8C1B-4C77-B5FE-8A48ADAEB411}"/>
    <cellStyle name="Percent 3 8 2 8 2" xfId="12210" xr:uid="{045486C7-6BDB-4E6A-AACF-F7EB8ED16A15}"/>
    <cellStyle name="Percent 3 8 2 8 3" xfId="12211" xr:uid="{A43BDCAE-ED9F-4D70-9F30-6B72E9E6B0AE}"/>
    <cellStyle name="Percent 3 8 2 9" xfId="12212" xr:uid="{FFE25BEB-F496-471F-9F99-A396F1887C2D}"/>
    <cellStyle name="Percent 3 8 2 9 2" xfId="12213" xr:uid="{7481E900-7434-483C-8971-330850825E6B}"/>
    <cellStyle name="Percent 3 8 2 9 3" xfId="12214" xr:uid="{A107BAAA-825D-42FB-A3BA-3FC1EFC49A4D}"/>
    <cellStyle name="Percent 3 8 20" xfId="12215" xr:uid="{0CCD5195-3344-46F2-8EBC-CF24F4DD1245}"/>
    <cellStyle name="Percent 3 8 20 2" xfId="12216" xr:uid="{9E7BEAC4-9797-46E5-81AF-1047862BFCED}"/>
    <cellStyle name="Percent 3 8 20 2 2" xfId="12217" xr:uid="{261632EF-0CCD-4C59-8971-2AA48558D948}"/>
    <cellStyle name="Percent 3 8 20 2 3" xfId="12218" xr:uid="{C0EE2DF5-9243-4BDC-939E-1E11738224B4}"/>
    <cellStyle name="Percent 3 8 20 3" xfId="12219" xr:uid="{7758B97B-8DF8-491E-8C50-199C3A0A19E8}"/>
    <cellStyle name="Percent 3 8 20 3 2" xfId="12220" xr:uid="{827CE86E-0F22-4F5C-B214-3DAAB7251359}"/>
    <cellStyle name="Percent 3 8 20 3 3" xfId="12221" xr:uid="{DF840AA6-5EE7-49BA-87D0-A780C3942669}"/>
    <cellStyle name="Percent 3 8 20 4" xfId="12222" xr:uid="{D15872A0-48C2-4C44-A4B8-565D8495EBDE}"/>
    <cellStyle name="Percent 3 8 20 5" xfId="12223" xr:uid="{F8CB9BC1-D056-4367-8E06-18A130FD57F6}"/>
    <cellStyle name="Percent 3 8 21" xfId="12224" xr:uid="{C684A28D-518F-4D99-AF4A-4E99E9A553D8}"/>
    <cellStyle name="Percent 3 8 21 2" xfId="12225" xr:uid="{2BDF1072-DBBE-40D4-AEA0-A46DF00A38E0}"/>
    <cellStyle name="Percent 3 8 21 3" xfId="12226" xr:uid="{DDCCB22F-85C1-460E-92E9-99A4B3A8AEBF}"/>
    <cellStyle name="Percent 3 8 22" xfId="12227" xr:uid="{0D51F240-AB0E-4FAB-B93F-9672F5B7D680}"/>
    <cellStyle name="Percent 3 8 22 2" xfId="12228" xr:uid="{D27DA4C0-81A4-4BD2-AD24-149C2D37A4AA}"/>
    <cellStyle name="Percent 3 8 22 3" xfId="12229" xr:uid="{921E3283-C6ED-43BA-A37E-9079CEEA20AE}"/>
    <cellStyle name="Percent 3 8 23" xfId="12230" xr:uid="{55324A6B-BCDA-491E-AF4F-3B4BAEC4321B}"/>
    <cellStyle name="Percent 3 8 23 2" xfId="12231" xr:uid="{C4BB9178-98F0-4A58-ADBD-C040DF62BD88}"/>
    <cellStyle name="Percent 3 8 23 3" xfId="12232" xr:uid="{826BFE94-F43B-428A-867D-877FADFFB212}"/>
    <cellStyle name="Percent 3 8 24" xfId="12233" xr:uid="{B98F2296-0428-4F79-87D8-42BD7717AD2A}"/>
    <cellStyle name="Percent 3 8 25" xfId="12234" xr:uid="{0A202B0A-DDAE-4C55-BF4B-831AFE5C8F7E}"/>
    <cellStyle name="Percent 3 8 26" xfId="12235" xr:uid="{303E7037-A966-423B-B558-86C8F5867B7C}"/>
    <cellStyle name="Percent 3 8 27" xfId="12236" xr:uid="{66E92003-11C9-480B-8662-1AF30A947B2D}"/>
    <cellStyle name="Percent 3 8 28" xfId="12237" xr:uid="{BFB6C26A-8F59-4073-A246-63A5ACEC0DE2}"/>
    <cellStyle name="Percent 3 8 29" xfId="12238" xr:uid="{F8C14E29-42D0-4117-A33B-95BAA71F5D71}"/>
    <cellStyle name="Percent 3 8 3" xfId="12239" xr:uid="{279AE166-4B23-4E19-92EB-9399663F393E}"/>
    <cellStyle name="Percent 3 8 3 10" xfId="12240" xr:uid="{452BC820-A590-46B9-87FC-8316DB1D4E0F}"/>
    <cellStyle name="Percent 3 8 3 11" xfId="12241" xr:uid="{05421104-D611-45FF-8FCB-439DEA94AB11}"/>
    <cellStyle name="Percent 3 8 3 12" xfId="12242" xr:uid="{E5488E61-0893-48E2-83BE-DEE23BBF8B62}"/>
    <cellStyle name="Percent 3 8 3 13" xfId="12243" xr:uid="{1039BAA3-4187-4E0C-AE0E-46A2D50E20CF}"/>
    <cellStyle name="Percent 3 8 3 14" xfId="12244" xr:uid="{6B433C0C-F886-4A18-898F-3B97424A47F3}"/>
    <cellStyle name="Percent 3 8 3 15" xfId="12245" xr:uid="{3B67B508-DE23-490B-B057-E7B06B705810}"/>
    <cellStyle name="Percent 3 8 3 2" xfId="12246" xr:uid="{E1E9FF5E-AFE1-484A-A2F2-BAB56B6EE8F3}"/>
    <cellStyle name="Percent 3 8 3 2 2" xfId="12247" xr:uid="{90470CCE-F49D-4607-AE12-BC732BCD9646}"/>
    <cellStyle name="Percent 3 8 3 2 2 2" xfId="12248" xr:uid="{5A30075D-9C13-48D2-875C-F0A53AB266E5}"/>
    <cellStyle name="Percent 3 8 3 2 2 3" xfId="12249" xr:uid="{EA442D7D-61E7-4D49-8DA9-AFEBFD854624}"/>
    <cellStyle name="Percent 3 8 3 2 3" xfId="12250" xr:uid="{C9ACF8FF-96BA-4443-9B04-E9B61E9164EB}"/>
    <cellStyle name="Percent 3 8 3 2 3 2" xfId="12251" xr:uid="{C3B3E1F3-6176-4E52-89CD-7E3C46ABC255}"/>
    <cellStyle name="Percent 3 8 3 2 3 3" xfId="12252" xr:uid="{10857169-093A-4C99-9E84-E3A4AA99689A}"/>
    <cellStyle name="Percent 3 8 3 2 4" xfId="12253" xr:uid="{8AAC98A0-C1D4-417E-9E45-537047117EBF}"/>
    <cellStyle name="Percent 3 8 3 2 5" xfId="12254" xr:uid="{BC6B68E5-B67E-46F3-BDB6-0A52A52FD76A}"/>
    <cellStyle name="Percent 3 8 3 2 6" xfId="12255" xr:uid="{B71062F2-6B86-4216-BF2F-6317B66A2259}"/>
    <cellStyle name="Percent 3 8 3 3" xfId="12256" xr:uid="{4F265FA8-A79A-4D32-88FF-3DF4C26C1BB3}"/>
    <cellStyle name="Percent 3 8 3 3 2" xfId="12257" xr:uid="{09364676-A1CD-4F21-A5C2-947D4DD17FC3}"/>
    <cellStyle name="Percent 3 8 3 3 2 2" xfId="12258" xr:uid="{99A4F71B-713B-46F1-BE5A-0C409CB762B3}"/>
    <cellStyle name="Percent 3 8 3 3 2 3" xfId="12259" xr:uid="{6B410B7C-D4B4-4C12-842E-897DE1A858EC}"/>
    <cellStyle name="Percent 3 8 3 3 3" xfId="12260" xr:uid="{2B5C184A-FC76-4091-B683-5D663CE7E84E}"/>
    <cellStyle name="Percent 3 8 3 3 3 2" xfId="12261" xr:uid="{707CA9BB-C190-4988-99D0-E3500ADF7B64}"/>
    <cellStyle name="Percent 3 8 3 3 3 3" xfId="12262" xr:uid="{A8490064-B740-4E61-83F9-BF18F30760A6}"/>
    <cellStyle name="Percent 3 8 3 3 4" xfId="12263" xr:uid="{15B3B120-8FA8-439A-8B53-F40F43EAEE09}"/>
    <cellStyle name="Percent 3 8 3 3 5" xfId="12264" xr:uid="{290D5631-D6CE-4A62-B9A4-5A5BDB1E3055}"/>
    <cellStyle name="Percent 3 8 3 4" xfId="12265" xr:uid="{49A2762B-3869-41C7-9587-9AF92E94C143}"/>
    <cellStyle name="Percent 3 8 3 4 2" xfId="12266" xr:uid="{C67B13A5-A3DC-4282-B83B-E970D8507EE8}"/>
    <cellStyle name="Percent 3 8 3 4 2 2" xfId="12267" xr:uid="{D13C7E04-8A0B-4F1F-B9A8-D2309C6202F0}"/>
    <cellStyle name="Percent 3 8 3 4 2 3" xfId="12268" xr:uid="{1762F252-247C-4FAC-B30A-08229CA0B4A0}"/>
    <cellStyle name="Percent 3 8 3 4 3" xfId="12269" xr:uid="{A84FDAAB-691C-4446-9C45-E38A7A06E35E}"/>
    <cellStyle name="Percent 3 8 3 4 3 2" xfId="12270" xr:uid="{9C0F64DC-915F-4AFC-AE51-3AD41528F91C}"/>
    <cellStyle name="Percent 3 8 3 4 3 3" xfId="12271" xr:uid="{5097A14C-B8AB-4590-8438-111430F3FF25}"/>
    <cellStyle name="Percent 3 8 3 4 4" xfId="12272" xr:uid="{39906A71-83B7-4E2F-B706-91C87AEBDB11}"/>
    <cellStyle name="Percent 3 8 3 4 5" xfId="12273" xr:uid="{73979403-EDEB-4D60-86CE-642D5DCEF413}"/>
    <cellStyle name="Percent 3 8 3 5" xfId="12274" xr:uid="{64CC56BD-47BC-4F56-924C-1C8ABEDFCA4A}"/>
    <cellStyle name="Percent 3 8 3 5 2" xfId="12275" xr:uid="{FE757802-5362-42E9-9F94-C04F284D51A9}"/>
    <cellStyle name="Percent 3 8 3 5 2 2" xfId="12276" xr:uid="{C14AC663-1E18-4DD4-A553-342BB280BAE3}"/>
    <cellStyle name="Percent 3 8 3 5 2 3" xfId="12277" xr:uid="{3195512A-6C12-4CE1-8241-5B43437F0533}"/>
    <cellStyle name="Percent 3 8 3 5 3" xfId="12278" xr:uid="{1CC46B3B-DFC9-4B1A-8BD2-20335DD4B3E4}"/>
    <cellStyle name="Percent 3 8 3 5 3 2" xfId="12279" xr:uid="{52045569-DCE1-4286-9238-C4CB00537FB4}"/>
    <cellStyle name="Percent 3 8 3 5 3 3" xfId="12280" xr:uid="{CA8ECF6D-C2A1-47C7-BCA6-200A49592D5B}"/>
    <cellStyle name="Percent 3 8 3 5 4" xfId="12281" xr:uid="{2DFC1530-8F04-4E3B-8B20-D061A0F0CBB6}"/>
    <cellStyle name="Percent 3 8 3 5 4 2" xfId="12282" xr:uid="{E3447D5E-0DCE-4F11-B4A9-6D8874C60D3F}"/>
    <cellStyle name="Percent 3 8 3 5 4 3" xfId="12283" xr:uid="{3B484C06-F6EB-4536-A4BA-59988C27E033}"/>
    <cellStyle name="Percent 3 8 3 5 5" xfId="12284" xr:uid="{AAF61448-7D05-4570-B96F-C57469496A02}"/>
    <cellStyle name="Percent 3 8 3 5 6" xfId="12285" xr:uid="{0D64CE56-2485-4C18-9C31-B90B8EB06D68}"/>
    <cellStyle name="Percent 3 8 3 6" xfId="12286" xr:uid="{C5A10613-3323-4FF6-8979-A30B2DA97036}"/>
    <cellStyle name="Percent 3 8 3 6 2" xfId="12287" xr:uid="{4BDD1F4E-E2E4-4D85-BF5B-079A76E01603}"/>
    <cellStyle name="Percent 3 8 3 6 2 2" xfId="12288" xr:uid="{BFAF9533-CE99-42CE-9C2E-021E9743E2A4}"/>
    <cellStyle name="Percent 3 8 3 6 2 3" xfId="12289" xr:uid="{B0DE5271-0CC5-41B4-9AC0-A7F07894B0D9}"/>
    <cellStyle name="Percent 3 8 3 6 3" xfId="12290" xr:uid="{BE691457-0EEC-4421-AEC2-ABB6468498F0}"/>
    <cellStyle name="Percent 3 8 3 6 3 2" xfId="12291" xr:uid="{64255F76-BB45-4C24-A306-6D245D8B6F03}"/>
    <cellStyle name="Percent 3 8 3 6 3 3" xfId="12292" xr:uid="{B09ED369-CEC6-41D0-B58F-3C71B255CE4A}"/>
    <cellStyle name="Percent 3 8 3 6 4" xfId="12293" xr:uid="{0A2C347C-26C4-4C36-B251-98299ABB0511}"/>
    <cellStyle name="Percent 3 8 3 6 5" xfId="12294" xr:uid="{44D3519A-9DD2-4A7A-A580-63FEB568DA32}"/>
    <cellStyle name="Percent 3 8 3 7" xfId="12295" xr:uid="{AC46B91C-7374-42EA-847A-E8548E613AB2}"/>
    <cellStyle name="Percent 3 8 3 7 2" xfId="12296" xr:uid="{EA32C385-87F3-469F-928D-6A42FD12E170}"/>
    <cellStyle name="Percent 3 8 3 7 3" xfId="12297" xr:uid="{B916F732-9F01-4B36-9BAF-E55352D1337E}"/>
    <cellStyle name="Percent 3 8 3 8" xfId="12298" xr:uid="{383353AB-BA1B-4726-A030-75AA8DAF64F9}"/>
    <cellStyle name="Percent 3 8 3 8 2" xfId="12299" xr:uid="{77D09DDF-E885-46AD-B83E-3F8950AA45C7}"/>
    <cellStyle name="Percent 3 8 3 8 3" xfId="12300" xr:uid="{0D07FCC2-AA16-4E03-A54F-F43E026A1899}"/>
    <cellStyle name="Percent 3 8 3 9" xfId="12301" xr:uid="{16149C2C-3A21-48B8-825E-20F6D45495D0}"/>
    <cellStyle name="Percent 3 8 3 9 2" xfId="12302" xr:uid="{FFE30CCF-6793-43EA-A05A-70949628AE06}"/>
    <cellStyle name="Percent 3 8 3 9 3" xfId="12303" xr:uid="{BD494D99-EF2C-41E7-BD52-CDEE950CCA47}"/>
    <cellStyle name="Percent 3 8 30" xfId="11719" xr:uid="{61C6EAA8-06FD-4B0B-9137-0ACA328E6D47}"/>
    <cellStyle name="Percent 3 8 4" xfId="12304" xr:uid="{88418BC5-F00B-4BAC-98DC-A249CD20E922}"/>
    <cellStyle name="Percent 3 8 4 10" xfId="12305" xr:uid="{884275E8-347C-48D5-B97B-99EB26FFA5C1}"/>
    <cellStyle name="Percent 3 8 4 11" xfId="12306" xr:uid="{CDA59E98-6CB7-4EAB-BC64-76468A6C3B4C}"/>
    <cellStyle name="Percent 3 8 4 12" xfId="12307" xr:uid="{FFB50625-73B2-48E6-855C-1BBD1FD99DE1}"/>
    <cellStyle name="Percent 3 8 4 13" xfId="12308" xr:uid="{320DF98A-2221-4F9A-A4F4-8680B26B2B91}"/>
    <cellStyle name="Percent 3 8 4 14" xfId="12309" xr:uid="{6218955C-DAA5-4B1F-B54B-F3BB6E4EB367}"/>
    <cellStyle name="Percent 3 8 4 15" xfId="12310" xr:uid="{AEEEA96D-14FF-4610-AF08-7B8E8731FFD5}"/>
    <cellStyle name="Percent 3 8 4 2" xfId="12311" xr:uid="{7E18C2F8-177E-4375-BC8D-4CEBD116EF98}"/>
    <cellStyle name="Percent 3 8 4 2 2" xfId="12312" xr:uid="{50D75828-18ED-4947-BD6B-F97F0A9B8AE4}"/>
    <cellStyle name="Percent 3 8 4 2 2 2" xfId="12313" xr:uid="{03696EF2-C982-4084-ACAA-CEA5DB8CCD7C}"/>
    <cellStyle name="Percent 3 8 4 2 2 3" xfId="12314" xr:uid="{F13E140E-0621-49C0-BE80-DE5397580D86}"/>
    <cellStyle name="Percent 3 8 4 2 3" xfId="12315" xr:uid="{EDFF9B0B-5588-48E7-8AFE-D58458C8C99C}"/>
    <cellStyle name="Percent 3 8 4 2 3 2" xfId="12316" xr:uid="{41B456EB-9729-4AED-9178-01F2EE27551D}"/>
    <cellStyle name="Percent 3 8 4 2 3 3" xfId="12317" xr:uid="{6A1EA694-3A28-40D8-9413-A6EA6875F65F}"/>
    <cellStyle name="Percent 3 8 4 2 4" xfId="12318" xr:uid="{4D50B5F4-BD90-4E84-BE36-DA0CA58FA2FF}"/>
    <cellStyle name="Percent 3 8 4 2 5" xfId="12319" xr:uid="{A330098D-BC65-4CF6-9015-41C442300CA5}"/>
    <cellStyle name="Percent 3 8 4 2 6" xfId="12320" xr:uid="{ECC88BF9-8CEB-43D0-9027-F2A4CCF480DC}"/>
    <cellStyle name="Percent 3 8 4 3" xfId="12321" xr:uid="{99284584-DE9A-4AFF-84EE-F3877D8CDF51}"/>
    <cellStyle name="Percent 3 8 4 3 2" xfId="12322" xr:uid="{E0C2D054-8C7C-49AB-BC93-D5AB951EB074}"/>
    <cellStyle name="Percent 3 8 4 3 2 2" xfId="12323" xr:uid="{897DCEFA-1B32-4BDF-84C2-26E1E783D729}"/>
    <cellStyle name="Percent 3 8 4 3 2 3" xfId="12324" xr:uid="{2B049838-C944-4AA6-BA19-EE02AC357342}"/>
    <cellStyle name="Percent 3 8 4 3 3" xfId="12325" xr:uid="{2D94D072-DD06-457D-B68E-F128E4E6EDB7}"/>
    <cellStyle name="Percent 3 8 4 3 3 2" xfId="12326" xr:uid="{119A69A1-464C-4C79-9C8F-F5F947360522}"/>
    <cellStyle name="Percent 3 8 4 3 3 3" xfId="12327" xr:uid="{8B8C801D-EB93-4126-8F95-048511A48F66}"/>
    <cellStyle name="Percent 3 8 4 3 4" xfId="12328" xr:uid="{55C3F2E7-4843-468D-B100-0A857D2AB72D}"/>
    <cellStyle name="Percent 3 8 4 3 5" xfId="12329" xr:uid="{099B57AA-7B3E-41CA-BA09-7AD287151F6B}"/>
    <cellStyle name="Percent 3 8 4 4" xfId="12330" xr:uid="{2DE3AD1E-5ADB-4BDF-8215-8181164494BC}"/>
    <cellStyle name="Percent 3 8 4 4 2" xfId="12331" xr:uid="{3914C6CA-B561-443C-B72A-7ED007F207E2}"/>
    <cellStyle name="Percent 3 8 4 4 2 2" xfId="12332" xr:uid="{EE1145F9-B9A3-489B-9AB5-C042F5871F1F}"/>
    <cellStyle name="Percent 3 8 4 4 2 3" xfId="12333" xr:uid="{ADD55B26-3F4F-4B4E-9A70-716D3E26E6CB}"/>
    <cellStyle name="Percent 3 8 4 4 3" xfId="12334" xr:uid="{3F69B860-C56B-4EC0-9A74-B87B407ED671}"/>
    <cellStyle name="Percent 3 8 4 4 3 2" xfId="12335" xr:uid="{3049D50E-B039-43E2-916B-039198CEE1AA}"/>
    <cellStyle name="Percent 3 8 4 4 3 3" xfId="12336" xr:uid="{3764A8DC-F420-46A8-B0BD-2D28FF55D920}"/>
    <cellStyle name="Percent 3 8 4 4 4" xfId="12337" xr:uid="{D11652A7-4A66-4E7F-AF21-6F45A3FC9782}"/>
    <cellStyle name="Percent 3 8 4 4 5" xfId="12338" xr:uid="{A3823536-2A45-47BF-A609-91DD381D1F41}"/>
    <cellStyle name="Percent 3 8 4 5" xfId="12339" xr:uid="{D395BD12-3413-42B7-9F99-B4993983E774}"/>
    <cellStyle name="Percent 3 8 4 5 2" xfId="12340" xr:uid="{A182E2CC-A4C9-4776-A1C7-2E173951FEE8}"/>
    <cellStyle name="Percent 3 8 4 5 2 2" xfId="12341" xr:uid="{DA0C8419-B481-4879-8FCA-CA417B60442C}"/>
    <cellStyle name="Percent 3 8 4 5 2 3" xfId="12342" xr:uid="{2B4F68E7-DFB2-49CB-91B9-9CCE1A63F06E}"/>
    <cellStyle name="Percent 3 8 4 5 3" xfId="12343" xr:uid="{46026FCF-DC96-4340-8884-7932998A14DB}"/>
    <cellStyle name="Percent 3 8 4 5 3 2" xfId="12344" xr:uid="{A4B7439A-2790-4B53-83E8-2522793A0805}"/>
    <cellStyle name="Percent 3 8 4 5 3 3" xfId="12345" xr:uid="{D35A4173-C129-4DC5-B971-9A29A3D6DBFA}"/>
    <cellStyle name="Percent 3 8 4 5 4" xfId="12346" xr:uid="{BE31CB7D-2E8F-4E0A-8F4E-F63D690D3262}"/>
    <cellStyle name="Percent 3 8 4 5 4 2" xfId="12347" xr:uid="{FF2D99DC-A779-4CD3-A812-9803CCC43AB0}"/>
    <cellStyle name="Percent 3 8 4 5 4 3" xfId="12348" xr:uid="{F268DD3B-E530-4C09-9838-7955892A0065}"/>
    <cellStyle name="Percent 3 8 4 5 5" xfId="12349" xr:uid="{81D609AA-82C0-4BB8-B305-70883B860E2E}"/>
    <cellStyle name="Percent 3 8 4 5 6" xfId="12350" xr:uid="{9BC462B7-8A89-47F0-948A-7A9553F384E2}"/>
    <cellStyle name="Percent 3 8 4 6" xfId="12351" xr:uid="{53E816E2-0532-491F-869E-FA910228C083}"/>
    <cellStyle name="Percent 3 8 4 6 2" xfId="12352" xr:uid="{A95463BE-84A4-4CB9-ACEB-5352AF7A4AA3}"/>
    <cellStyle name="Percent 3 8 4 6 2 2" xfId="12353" xr:uid="{D61A5AB1-A09B-4161-B001-6109FE5CC164}"/>
    <cellStyle name="Percent 3 8 4 6 2 3" xfId="12354" xr:uid="{EBC9D408-0FFA-451D-9A3B-FDD0ABEBC594}"/>
    <cellStyle name="Percent 3 8 4 6 3" xfId="12355" xr:uid="{EE423BF5-F3E1-4997-9D57-C03DA090F6D2}"/>
    <cellStyle name="Percent 3 8 4 6 3 2" xfId="12356" xr:uid="{7C10012E-B44C-41E3-8CCB-DE7459BA62EF}"/>
    <cellStyle name="Percent 3 8 4 6 3 3" xfId="12357" xr:uid="{CDF13C86-3B28-47FD-9073-DE4342102274}"/>
    <cellStyle name="Percent 3 8 4 6 4" xfId="12358" xr:uid="{47A823DF-8BFA-4F82-93D8-9EA059780407}"/>
    <cellStyle name="Percent 3 8 4 6 5" xfId="12359" xr:uid="{F2B8FB17-FB4A-48E5-AC35-FE550FC4AE1B}"/>
    <cellStyle name="Percent 3 8 4 7" xfId="12360" xr:uid="{F9231B56-4203-4F85-865F-4BBF0F7C0C37}"/>
    <cellStyle name="Percent 3 8 4 7 2" xfId="12361" xr:uid="{001B7026-830A-45B1-A6B5-D24D8045F265}"/>
    <cellStyle name="Percent 3 8 4 7 3" xfId="12362" xr:uid="{4FC7E60C-24C6-4B46-9AE6-84D66A3B11C8}"/>
    <cellStyle name="Percent 3 8 4 8" xfId="12363" xr:uid="{68E18696-DB62-4623-8C78-A662C964F3AE}"/>
    <cellStyle name="Percent 3 8 4 8 2" xfId="12364" xr:uid="{EDFD786C-57A0-4CBA-BC3D-8A3F10F2DBE4}"/>
    <cellStyle name="Percent 3 8 4 8 3" xfId="12365" xr:uid="{FFDCC7D4-90FE-4D45-A1DF-F085DC506EAE}"/>
    <cellStyle name="Percent 3 8 4 9" xfId="12366" xr:uid="{2E07DA6C-3A76-44CB-9BAA-663BF86E4DE1}"/>
    <cellStyle name="Percent 3 8 4 9 2" xfId="12367" xr:uid="{19241C09-1195-423C-9CFD-4337A0A3D714}"/>
    <cellStyle name="Percent 3 8 4 9 3" xfId="12368" xr:uid="{6A5463C9-774D-4A48-954B-574E124625D8}"/>
    <cellStyle name="Percent 3 8 5" xfId="12369" xr:uid="{63823AFC-5772-4B06-BC4C-A56273438906}"/>
    <cellStyle name="Percent 3 8 5 10" xfId="12370" xr:uid="{3CBAC744-C6DF-4C70-861E-9BEBB02D4363}"/>
    <cellStyle name="Percent 3 8 5 11" xfId="12371" xr:uid="{CCCFB44F-7DAC-4B2D-A674-86A4E928CBB8}"/>
    <cellStyle name="Percent 3 8 5 12" xfId="12372" xr:uid="{C3EE32B2-A9FD-4FA2-AC11-7D29A0F72D98}"/>
    <cellStyle name="Percent 3 8 5 13" xfId="12373" xr:uid="{25867A35-FA93-4CF5-A980-2C7C58CB0837}"/>
    <cellStyle name="Percent 3 8 5 14" xfId="12374" xr:uid="{22E87475-9C85-4FFB-97B3-E6A3E28B3D08}"/>
    <cellStyle name="Percent 3 8 5 15" xfId="12375" xr:uid="{0661E298-E441-4D9B-AF54-E257D4AC4268}"/>
    <cellStyle name="Percent 3 8 5 2" xfId="12376" xr:uid="{DCA6E720-0020-42EF-BCA5-EAC5546F3A69}"/>
    <cellStyle name="Percent 3 8 5 2 2" xfId="12377" xr:uid="{16B3F899-4FCE-4607-BA60-BAB86C2A5A30}"/>
    <cellStyle name="Percent 3 8 5 2 2 2" xfId="12378" xr:uid="{0956DF72-49E3-456C-B863-3AA649613309}"/>
    <cellStyle name="Percent 3 8 5 2 2 3" xfId="12379" xr:uid="{727B588C-A5FF-4054-8E30-444AB5DE14B3}"/>
    <cellStyle name="Percent 3 8 5 2 3" xfId="12380" xr:uid="{5B478604-06B0-47E4-97B8-26C718F55AD6}"/>
    <cellStyle name="Percent 3 8 5 2 3 2" xfId="12381" xr:uid="{2E832B22-6066-455D-B4BB-A810979C279F}"/>
    <cellStyle name="Percent 3 8 5 2 3 3" xfId="12382" xr:uid="{C1E73C51-9217-4343-82F7-14C4B27E1D92}"/>
    <cellStyle name="Percent 3 8 5 2 4" xfId="12383" xr:uid="{1C82A196-B5B1-44FE-9C6B-1185804B3B37}"/>
    <cellStyle name="Percent 3 8 5 2 5" xfId="12384" xr:uid="{43E02965-C8EF-4677-AB41-2BC05BD55A50}"/>
    <cellStyle name="Percent 3 8 5 2 6" xfId="12385" xr:uid="{9F19C230-0822-4922-BDE1-72EF7D92F4F8}"/>
    <cellStyle name="Percent 3 8 5 3" xfId="12386" xr:uid="{AF0642D3-C6B4-413A-B884-5398635AC92A}"/>
    <cellStyle name="Percent 3 8 5 3 2" xfId="12387" xr:uid="{3DA6C33B-DE53-485A-A56A-ED2BAD6F2813}"/>
    <cellStyle name="Percent 3 8 5 3 2 2" xfId="12388" xr:uid="{FFE518C3-CA53-4FC5-B4E2-54AF58153E86}"/>
    <cellStyle name="Percent 3 8 5 3 2 3" xfId="12389" xr:uid="{C55FD775-EAD6-4ACC-8BB8-4453980C2E11}"/>
    <cellStyle name="Percent 3 8 5 3 3" xfId="12390" xr:uid="{75C97BE3-8145-485C-AA3C-2B4D972B1C8E}"/>
    <cellStyle name="Percent 3 8 5 3 3 2" xfId="12391" xr:uid="{F922BBFD-337C-4B85-B6CA-95BE63CC5CD2}"/>
    <cellStyle name="Percent 3 8 5 3 3 3" xfId="12392" xr:uid="{60ABC9C4-0F00-4388-8E63-AC9D440B0F38}"/>
    <cellStyle name="Percent 3 8 5 3 4" xfId="12393" xr:uid="{37835D9A-2E4F-4582-8B3B-E7D7A1242AF9}"/>
    <cellStyle name="Percent 3 8 5 3 5" xfId="12394" xr:uid="{D908CF1E-87C8-48AA-9E21-0D715A742F7E}"/>
    <cellStyle name="Percent 3 8 5 4" xfId="12395" xr:uid="{6A06446D-2566-4DF6-ADB5-0115FC815917}"/>
    <cellStyle name="Percent 3 8 5 4 2" xfId="12396" xr:uid="{884376C5-A6EC-4C4A-89BA-5D90A5230148}"/>
    <cellStyle name="Percent 3 8 5 4 2 2" xfId="12397" xr:uid="{1B275E62-7BB3-42ED-856B-FC2BDDCCECC1}"/>
    <cellStyle name="Percent 3 8 5 4 2 3" xfId="12398" xr:uid="{9E761E3E-55DE-4812-8E21-C46E2CDA48A0}"/>
    <cellStyle name="Percent 3 8 5 4 3" xfId="12399" xr:uid="{8C83A6F8-2308-4C2F-A82E-A4279D9120B6}"/>
    <cellStyle name="Percent 3 8 5 4 3 2" xfId="12400" xr:uid="{D2144F4F-47B8-4CBF-9D4D-F4455F83B6AD}"/>
    <cellStyle name="Percent 3 8 5 4 3 3" xfId="12401" xr:uid="{16AFB946-5813-4BFE-8B52-24BD69856DD5}"/>
    <cellStyle name="Percent 3 8 5 4 4" xfId="12402" xr:uid="{33387862-1E40-4CC0-BD0E-893DF058F049}"/>
    <cellStyle name="Percent 3 8 5 4 5" xfId="12403" xr:uid="{591FB27C-C635-4E2F-9A05-9733518C1143}"/>
    <cellStyle name="Percent 3 8 5 5" xfId="12404" xr:uid="{BCA0C58E-5E56-4D9F-954D-810EB5F1F5CA}"/>
    <cellStyle name="Percent 3 8 5 5 2" xfId="12405" xr:uid="{24D7F489-4312-4A23-BBA6-2FA1F59E58EC}"/>
    <cellStyle name="Percent 3 8 5 5 2 2" xfId="12406" xr:uid="{EC74D7BE-05C9-4DD8-AA57-54072E6A1D1A}"/>
    <cellStyle name="Percent 3 8 5 5 2 3" xfId="12407" xr:uid="{AAED5F1E-0157-45F1-9480-111D3A747A20}"/>
    <cellStyle name="Percent 3 8 5 5 3" xfId="12408" xr:uid="{4F6B3629-C7E1-4697-AF75-B590F7112DD7}"/>
    <cellStyle name="Percent 3 8 5 5 3 2" xfId="12409" xr:uid="{4AC7243C-87F9-4B24-B797-2E1E63CDEEF4}"/>
    <cellStyle name="Percent 3 8 5 5 3 3" xfId="12410" xr:uid="{2E4E3870-7298-4B74-BCAA-D4CA6E8768A7}"/>
    <cellStyle name="Percent 3 8 5 5 4" xfId="12411" xr:uid="{58D36538-8F01-412D-90FE-3FE05E28B6B2}"/>
    <cellStyle name="Percent 3 8 5 5 4 2" xfId="12412" xr:uid="{EA8C2DBB-8C85-4677-AB97-17991247C526}"/>
    <cellStyle name="Percent 3 8 5 5 4 3" xfId="12413" xr:uid="{FCB16D2B-B9E3-4C4C-A9FD-92FB4FF4EDF4}"/>
    <cellStyle name="Percent 3 8 5 5 5" xfId="12414" xr:uid="{07EB6332-F288-44B0-9109-8287C94B6FBA}"/>
    <cellStyle name="Percent 3 8 5 5 6" xfId="12415" xr:uid="{7756AAD7-E471-4736-9417-542665556415}"/>
    <cellStyle name="Percent 3 8 5 6" xfId="12416" xr:uid="{B844484B-06C6-4876-9FAE-C48005A42562}"/>
    <cellStyle name="Percent 3 8 5 6 2" xfId="12417" xr:uid="{26F512DA-22C1-4FD7-87E7-275215CE0C8F}"/>
    <cellStyle name="Percent 3 8 5 6 2 2" xfId="12418" xr:uid="{ED2A6452-5956-42B2-86CC-2E3627B956E5}"/>
    <cellStyle name="Percent 3 8 5 6 2 3" xfId="12419" xr:uid="{B887E081-54FF-4864-8659-060E7E3C42F0}"/>
    <cellStyle name="Percent 3 8 5 6 3" xfId="12420" xr:uid="{FA23C264-2A4E-4E34-A4A2-ACA90D8A4A8D}"/>
    <cellStyle name="Percent 3 8 5 6 3 2" xfId="12421" xr:uid="{A75A5400-87BB-4201-82B5-AEFDB5D4BC76}"/>
    <cellStyle name="Percent 3 8 5 6 3 3" xfId="12422" xr:uid="{0511C47A-4520-4676-82B4-4353EA87FD06}"/>
    <cellStyle name="Percent 3 8 5 6 4" xfId="12423" xr:uid="{1050C1DE-DAF3-404B-93E7-CA4622CC3023}"/>
    <cellStyle name="Percent 3 8 5 6 5" xfId="12424" xr:uid="{B14B3F2B-18E1-444B-BB9B-ACC4B1CA41E6}"/>
    <cellStyle name="Percent 3 8 5 7" xfId="12425" xr:uid="{7FE12B9A-1C1D-4D5C-B9B0-DCBB0D3A5BD1}"/>
    <cellStyle name="Percent 3 8 5 7 2" xfId="12426" xr:uid="{EA35C80C-8F0A-47E7-A89B-A13AB16764CD}"/>
    <cellStyle name="Percent 3 8 5 7 3" xfId="12427" xr:uid="{BB47EA48-94D5-4F89-8BEA-368DF17C8E42}"/>
    <cellStyle name="Percent 3 8 5 8" xfId="12428" xr:uid="{B642B22B-1C58-41DF-B9D0-97DE0A713072}"/>
    <cellStyle name="Percent 3 8 5 8 2" xfId="12429" xr:uid="{EC55B71B-2879-4B23-B2C4-4B1891DC6598}"/>
    <cellStyle name="Percent 3 8 5 8 3" xfId="12430" xr:uid="{0B57E14F-DF42-4FA3-BAA7-6B331F564034}"/>
    <cellStyle name="Percent 3 8 5 9" xfId="12431" xr:uid="{05E4C697-0F2D-4E49-BD71-66D0D0F6C61D}"/>
    <cellStyle name="Percent 3 8 5 9 2" xfId="12432" xr:uid="{5FA28859-614E-4750-A618-434A7012FBC8}"/>
    <cellStyle name="Percent 3 8 5 9 3" xfId="12433" xr:uid="{A72CC7EC-6697-4694-BEA5-FADC51A3E495}"/>
    <cellStyle name="Percent 3 8 6" xfId="12434" xr:uid="{A8B58E46-9DD6-4E98-BDCF-CD3464B7A592}"/>
    <cellStyle name="Percent 3 8 6 10" xfId="12435" xr:uid="{B1096E21-3749-4907-89C9-766887E84733}"/>
    <cellStyle name="Percent 3 8 6 11" xfId="12436" xr:uid="{75383D22-DEEE-419E-B12F-7EE408CD32B7}"/>
    <cellStyle name="Percent 3 8 6 12" xfId="12437" xr:uid="{F7530517-791B-4324-B06F-C20F0E7CDFA0}"/>
    <cellStyle name="Percent 3 8 6 13" xfId="12438" xr:uid="{B5A703AD-68DE-41F8-94FC-433D5AB2E5FE}"/>
    <cellStyle name="Percent 3 8 6 14" xfId="12439" xr:uid="{27FBDEA7-7B53-43A4-84F3-97B0EE4CD31E}"/>
    <cellStyle name="Percent 3 8 6 15" xfId="12440" xr:uid="{483055B0-D13C-44C9-8FEB-C9680001C643}"/>
    <cellStyle name="Percent 3 8 6 2" xfId="12441" xr:uid="{DE0CA1AD-7715-46D3-A445-2393C534B5D2}"/>
    <cellStyle name="Percent 3 8 6 2 2" xfId="12442" xr:uid="{8003F1A1-266F-44E8-A1E7-591012268657}"/>
    <cellStyle name="Percent 3 8 6 2 2 2" xfId="12443" xr:uid="{5C946B34-E254-4198-9EDA-FCC9C54A1652}"/>
    <cellStyle name="Percent 3 8 6 2 2 3" xfId="12444" xr:uid="{01AC32EC-C04D-4A43-BD77-A85EDA1DB54D}"/>
    <cellStyle name="Percent 3 8 6 2 3" xfId="12445" xr:uid="{27677790-94AD-4DFD-B07C-1AAAACEAD36F}"/>
    <cellStyle name="Percent 3 8 6 2 3 2" xfId="12446" xr:uid="{A4DAD043-57A1-4213-8B67-FA01C3D4F0C9}"/>
    <cellStyle name="Percent 3 8 6 2 3 3" xfId="12447" xr:uid="{0E4BAF39-7B6B-40F6-8EE9-1D84BB43D430}"/>
    <cellStyle name="Percent 3 8 6 2 4" xfId="12448" xr:uid="{33196483-B57A-49A6-A367-B363F24920C0}"/>
    <cellStyle name="Percent 3 8 6 2 5" xfId="12449" xr:uid="{C8C170E3-462D-46F7-AED4-D64A54FCDC44}"/>
    <cellStyle name="Percent 3 8 6 2 6" xfId="12450" xr:uid="{D4468FC3-6A4D-4855-B462-A3A301BE69CD}"/>
    <cellStyle name="Percent 3 8 6 3" xfId="12451" xr:uid="{5EDACCCE-65A5-4DCC-9AB2-BC16E4A73140}"/>
    <cellStyle name="Percent 3 8 6 3 2" xfId="12452" xr:uid="{F30E672D-117A-4AF5-9F3F-44D16EA6664B}"/>
    <cellStyle name="Percent 3 8 6 3 2 2" xfId="12453" xr:uid="{E5CB0A10-A3C8-45D5-9AED-455BC333A727}"/>
    <cellStyle name="Percent 3 8 6 3 2 3" xfId="12454" xr:uid="{4F7796EF-0A56-41A9-B0F6-9D311DE6C3CD}"/>
    <cellStyle name="Percent 3 8 6 3 3" xfId="12455" xr:uid="{7339B102-84F6-4F1B-AAF8-ABEC9CB28EF7}"/>
    <cellStyle name="Percent 3 8 6 3 3 2" xfId="12456" xr:uid="{EA701402-8849-49C7-BED0-B60AA8F39615}"/>
    <cellStyle name="Percent 3 8 6 3 3 3" xfId="12457" xr:uid="{03BD3048-3804-4576-A81B-AF618FCEE41C}"/>
    <cellStyle name="Percent 3 8 6 3 4" xfId="12458" xr:uid="{A3AF46C3-F98D-4EE5-B827-2045D1D9441C}"/>
    <cellStyle name="Percent 3 8 6 3 5" xfId="12459" xr:uid="{C0EE4BA9-EC56-43CE-9CA7-6D9CF260C472}"/>
    <cellStyle name="Percent 3 8 6 4" xfId="12460" xr:uid="{012C51AC-408A-4714-8A10-4344292E4EC8}"/>
    <cellStyle name="Percent 3 8 6 4 2" xfId="12461" xr:uid="{52A59E82-36CD-4A96-B6C6-404D9EE83861}"/>
    <cellStyle name="Percent 3 8 6 4 2 2" xfId="12462" xr:uid="{DCF995B7-A02F-40AE-8A14-96BDE24438FC}"/>
    <cellStyle name="Percent 3 8 6 4 2 3" xfId="12463" xr:uid="{36D9128B-15C3-4DD9-A2A5-4CF89329429C}"/>
    <cellStyle name="Percent 3 8 6 4 3" xfId="12464" xr:uid="{C0B28A8B-37D9-4C4C-A3AB-6A6DEDAF4AD0}"/>
    <cellStyle name="Percent 3 8 6 4 3 2" xfId="12465" xr:uid="{31FC980A-E5EE-48E2-82F7-777D0655771C}"/>
    <cellStyle name="Percent 3 8 6 4 3 3" xfId="12466" xr:uid="{EBF2FC71-30FD-4FD7-9C91-8A3A5BA81B45}"/>
    <cellStyle name="Percent 3 8 6 4 4" xfId="12467" xr:uid="{86FFD797-EC60-49D0-BC78-4228D03281BF}"/>
    <cellStyle name="Percent 3 8 6 4 5" xfId="12468" xr:uid="{04F8E34C-EEF6-445A-BEB8-B06FEC7C92C3}"/>
    <cellStyle name="Percent 3 8 6 5" xfId="12469" xr:uid="{C9E13D66-BAC2-4997-8E34-605C198CE1B2}"/>
    <cellStyle name="Percent 3 8 6 5 2" xfId="12470" xr:uid="{28D560E0-AD7C-492A-877B-20360E3D763D}"/>
    <cellStyle name="Percent 3 8 6 5 2 2" xfId="12471" xr:uid="{5D589E74-2884-4CAC-A9B6-521AC3D8BC17}"/>
    <cellStyle name="Percent 3 8 6 5 2 3" xfId="12472" xr:uid="{CBF6E417-E350-427D-92E9-46066F17AC16}"/>
    <cellStyle name="Percent 3 8 6 5 3" xfId="12473" xr:uid="{D036A115-B3F3-49B4-A1E7-B7DAABF14B8B}"/>
    <cellStyle name="Percent 3 8 6 5 3 2" xfId="12474" xr:uid="{873964CB-F83E-4751-B673-43C95E9329AC}"/>
    <cellStyle name="Percent 3 8 6 5 3 3" xfId="12475" xr:uid="{03EC5DAE-3776-4377-96A6-7E408F5999AB}"/>
    <cellStyle name="Percent 3 8 6 5 4" xfId="12476" xr:uid="{2D90D62C-D696-48BC-9D3C-BD85FE351B41}"/>
    <cellStyle name="Percent 3 8 6 5 4 2" xfId="12477" xr:uid="{148E0FA0-895D-4771-B11A-BB905A7DB4C5}"/>
    <cellStyle name="Percent 3 8 6 5 4 3" xfId="12478" xr:uid="{109AC433-E21F-4518-BA63-B830A8FB2A5A}"/>
    <cellStyle name="Percent 3 8 6 5 5" xfId="12479" xr:uid="{614E5ECD-80B1-49E6-B8DE-18157BA6FC74}"/>
    <cellStyle name="Percent 3 8 6 5 6" xfId="12480" xr:uid="{C0744F5C-6051-4AFB-9BC1-7A935316BB21}"/>
    <cellStyle name="Percent 3 8 6 6" xfId="12481" xr:uid="{82D9184F-4EAD-40F3-A83F-38547EB6B2B4}"/>
    <cellStyle name="Percent 3 8 6 6 2" xfId="12482" xr:uid="{75BC99BC-2033-49F2-8E62-266B6E5DC78E}"/>
    <cellStyle name="Percent 3 8 6 6 2 2" xfId="12483" xr:uid="{7355CC02-B063-4210-8098-D5A351510503}"/>
    <cellStyle name="Percent 3 8 6 6 2 3" xfId="12484" xr:uid="{2E248BEA-B56F-469A-95A4-E639DEEEB996}"/>
    <cellStyle name="Percent 3 8 6 6 3" xfId="12485" xr:uid="{409D259A-9513-423F-8C42-D614061D5768}"/>
    <cellStyle name="Percent 3 8 6 6 3 2" xfId="12486" xr:uid="{CDF228D6-0C08-4E27-9B5D-7AABC51D1D85}"/>
    <cellStyle name="Percent 3 8 6 6 3 3" xfId="12487" xr:uid="{1B084E03-B63C-4ABD-AC9B-8DF077898DDB}"/>
    <cellStyle name="Percent 3 8 6 6 4" xfId="12488" xr:uid="{2605A462-819E-4683-B2FB-B65AD5DFB876}"/>
    <cellStyle name="Percent 3 8 6 6 5" xfId="12489" xr:uid="{6361E828-9781-4F52-BC7E-5DB0F78F4BED}"/>
    <cellStyle name="Percent 3 8 6 7" xfId="12490" xr:uid="{56967A61-B832-4E6C-80A6-96B86249F926}"/>
    <cellStyle name="Percent 3 8 6 7 2" xfId="12491" xr:uid="{30EBC711-B30B-4E21-B0A8-64EAB6689E92}"/>
    <cellStyle name="Percent 3 8 6 7 3" xfId="12492" xr:uid="{0CF60E37-349D-4269-AC79-BB6FD7B7B9F6}"/>
    <cellStyle name="Percent 3 8 6 8" xfId="12493" xr:uid="{C40B31BE-FED2-45D0-9570-F2A5990970FA}"/>
    <cellStyle name="Percent 3 8 6 8 2" xfId="12494" xr:uid="{3FA654E2-5C34-48E0-B1F7-E2517BA5F6B6}"/>
    <cellStyle name="Percent 3 8 6 8 3" xfId="12495" xr:uid="{39D08BF0-71D4-498A-8E43-6A3CFC3F0FFF}"/>
    <cellStyle name="Percent 3 8 6 9" xfId="12496" xr:uid="{847E3E05-E1CD-4522-B42C-23742F0D81F6}"/>
    <cellStyle name="Percent 3 8 6 9 2" xfId="12497" xr:uid="{76B737C2-E267-4ED4-B1DD-3A0329642FA2}"/>
    <cellStyle name="Percent 3 8 6 9 3" xfId="12498" xr:uid="{71E8CA1F-B7F6-4DE0-B8D3-AD18A79269B8}"/>
    <cellStyle name="Percent 3 8 7" xfId="12499" xr:uid="{C37DF5A9-86ED-4613-ACC6-B6EFFAAF22A3}"/>
    <cellStyle name="Percent 3 8 7 10" xfId="12500" xr:uid="{5B1E7396-89F5-4DB5-AEDD-ED973800F5BB}"/>
    <cellStyle name="Percent 3 8 7 11" xfId="12501" xr:uid="{5B2A31DF-FCEA-43B6-896F-B513D77B9E1B}"/>
    <cellStyle name="Percent 3 8 7 12" xfId="12502" xr:uid="{9909AC96-5A1D-4F47-85EC-73A7B2AF966B}"/>
    <cellStyle name="Percent 3 8 7 13" xfId="12503" xr:uid="{5D1F43C7-3795-47A4-938A-E8DD3681C448}"/>
    <cellStyle name="Percent 3 8 7 14" xfId="12504" xr:uid="{B1D69EB6-352A-4872-80B8-7DAE94C720B2}"/>
    <cellStyle name="Percent 3 8 7 15" xfId="12505" xr:uid="{3511B571-2927-4B90-837E-9C01097EE3D4}"/>
    <cellStyle name="Percent 3 8 7 2" xfId="12506" xr:uid="{A908195E-A618-40B6-9690-317E22FE95B1}"/>
    <cellStyle name="Percent 3 8 7 2 2" xfId="12507" xr:uid="{7CD73D48-213E-4A1E-8515-38184919D157}"/>
    <cellStyle name="Percent 3 8 7 2 2 2" xfId="12508" xr:uid="{28595B9B-9EC7-4D22-AE72-0062F91E28E1}"/>
    <cellStyle name="Percent 3 8 7 2 2 3" xfId="12509" xr:uid="{981C6785-1126-4BB6-8DF4-6BCF1E955173}"/>
    <cellStyle name="Percent 3 8 7 2 3" xfId="12510" xr:uid="{ED39671E-5A83-492A-8E1B-F3858B15CC3D}"/>
    <cellStyle name="Percent 3 8 7 2 3 2" xfId="12511" xr:uid="{D01CB8F8-079F-4946-A991-DCFEC3B80F62}"/>
    <cellStyle name="Percent 3 8 7 2 3 3" xfId="12512" xr:uid="{891D5A47-A379-4CB1-AA5F-E14936732E3C}"/>
    <cellStyle name="Percent 3 8 7 2 4" xfId="12513" xr:uid="{2E65A06F-88A7-4F4A-881D-3FC5A5CE0240}"/>
    <cellStyle name="Percent 3 8 7 2 5" xfId="12514" xr:uid="{8977B5A8-2F4C-455C-9F71-18889B7B2B8C}"/>
    <cellStyle name="Percent 3 8 7 2 6" xfId="12515" xr:uid="{829DAFDE-D9F6-465C-8410-B6C1D90112D8}"/>
    <cellStyle name="Percent 3 8 7 3" xfId="12516" xr:uid="{FB857829-E869-44E7-A914-2DE190399149}"/>
    <cellStyle name="Percent 3 8 7 3 2" xfId="12517" xr:uid="{99F64EB0-8CFA-4ABD-8355-6DB55C8289DF}"/>
    <cellStyle name="Percent 3 8 7 3 2 2" xfId="12518" xr:uid="{0E04CBE5-A054-46E1-B97E-3B8717D2A8FA}"/>
    <cellStyle name="Percent 3 8 7 3 2 3" xfId="12519" xr:uid="{185CB280-32AE-4B93-9493-16DA0BF0792D}"/>
    <cellStyle name="Percent 3 8 7 3 3" xfId="12520" xr:uid="{383D2938-103D-4A03-9933-0123A7A16274}"/>
    <cellStyle name="Percent 3 8 7 3 3 2" xfId="12521" xr:uid="{659B89E6-DBB6-495F-BFB1-CC246407AF30}"/>
    <cellStyle name="Percent 3 8 7 3 3 3" xfId="12522" xr:uid="{C143C2E5-5C34-4D19-B9DC-DE600F632CFB}"/>
    <cellStyle name="Percent 3 8 7 3 4" xfId="12523" xr:uid="{DD113AFB-5C29-4735-AC43-27EFF8F674DE}"/>
    <cellStyle name="Percent 3 8 7 3 5" xfId="12524" xr:uid="{FF04810C-7BEC-487D-BBFE-7EE93341D5E6}"/>
    <cellStyle name="Percent 3 8 7 4" xfId="12525" xr:uid="{2EB2A07F-5220-4678-A08F-858D56A3B335}"/>
    <cellStyle name="Percent 3 8 7 4 2" xfId="12526" xr:uid="{5364B474-F11C-429C-91D0-BE788CDF92AB}"/>
    <cellStyle name="Percent 3 8 7 4 2 2" xfId="12527" xr:uid="{22D9283C-E2E3-4B60-B477-CC390D1087E2}"/>
    <cellStyle name="Percent 3 8 7 4 2 3" xfId="12528" xr:uid="{B5F913B6-3206-4BB3-9274-DAF9377A6AE6}"/>
    <cellStyle name="Percent 3 8 7 4 3" xfId="12529" xr:uid="{215B5ECB-634F-4A04-8CEA-D053F96FB43B}"/>
    <cellStyle name="Percent 3 8 7 4 3 2" xfId="12530" xr:uid="{8613832E-C2AF-4B67-850C-6083B8DFFF2F}"/>
    <cellStyle name="Percent 3 8 7 4 3 3" xfId="12531" xr:uid="{5451BC96-0169-4732-974C-F22DC11C0273}"/>
    <cellStyle name="Percent 3 8 7 4 4" xfId="12532" xr:uid="{9B4CC275-BE48-41E9-8DD3-19A6082FBA54}"/>
    <cellStyle name="Percent 3 8 7 4 5" xfId="12533" xr:uid="{51713D8A-D91D-4089-9699-B8661BC32CB1}"/>
    <cellStyle name="Percent 3 8 7 5" xfId="12534" xr:uid="{A5DA3D2E-1A6B-4F8C-B87A-E074425E43C5}"/>
    <cellStyle name="Percent 3 8 7 5 2" xfId="12535" xr:uid="{D17927BE-D5E1-4DC0-B3D5-841897E810BD}"/>
    <cellStyle name="Percent 3 8 7 5 2 2" xfId="12536" xr:uid="{C9320046-3849-4CD4-AE89-28AB626576EA}"/>
    <cellStyle name="Percent 3 8 7 5 2 3" xfId="12537" xr:uid="{02DE7DF4-B666-4722-983C-676E99888245}"/>
    <cellStyle name="Percent 3 8 7 5 3" xfId="12538" xr:uid="{DC21D3AE-77EC-43D1-A44D-52D2BA18ECA3}"/>
    <cellStyle name="Percent 3 8 7 5 3 2" xfId="12539" xr:uid="{8D801641-A261-4F99-B712-5876E46EDDC0}"/>
    <cellStyle name="Percent 3 8 7 5 3 3" xfId="12540" xr:uid="{A10E895C-9DB5-4A8B-BADD-FDD6D09346BB}"/>
    <cellStyle name="Percent 3 8 7 5 4" xfId="12541" xr:uid="{7585BA71-B7FF-47E3-BFEA-F4B56524E641}"/>
    <cellStyle name="Percent 3 8 7 5 4 2" xfId="12542" xr:uid="{72087A34-8E27-420C-9CF7-059E36617A67}"/>
    <cellStyle name="Percent 3 8 7 5 4 3" xfId="12543" xr:uid="{2B8330AC-B5A5-4EF2-8B5A-B0524E1926BE}"/>
    <cellStyle name="Percent 3 8 7 5 5" xfId="12544" xr:uid="{93AB7698-5159-4776-B504-24B24F35D8EE}"/>
    <cellStyle name="Percent 3 8 7 5 6" xfId="12545" xr:uid="{A7343771-9EA7-46DF-B7A3-495D0BE9C32F}"/>
    <cellStyle name="Percent 3 8 7 6" xfId="12546" xr:uid="{43A820CC-91BA-4A41-9C3B-5040A26C68B3}"/>
    <cellStyle name="Percent 3 8 7 6 2" xfId="12547" xr:uid="{31C59042-C29C-4A27-B3F8-E1DFB732BBB4}"/>
    <cellStyle name="Percent 3 8 7 6 2 2" xfId="12548" xr:uid="{6AECD058-8604-4C18-BF7A-190673D403DE}"/>
    <cellStyle name="Percent 3 8 7 6 2 3" xfId="12549" xr:uid="{7080285B-382E-4E2D-B543-CC70682BBFBF}"/>
    <cellStyle name="Percent 3 8 7 6 3" xfId="12550" xr:uid="{62CBDF35-35E4-4374-96FF-E1AE81E517E5}"/>
    <cellStyle name="Percent 3 8 7 6 3 2" xfId="12551" xr:uid="{E5A8B28B-B9E3-49FB-BCB1-E5F156AF6738}"/>
    <cellStyle name="Percent 3 8 7 6 3 3" xfId="12552" xr:uid="{3EEAE918-CAE1-4E5E-A1B0-B0A3A29F5807}"/>
    <cellStyle name="Percent 3 8 7 6 4" xfId="12553" xr:uid="{D00DC99A-ECDB-455F-8022-6963EC4642BA}"/>
    <cellStyle name="Percent 3 8 7 6 5" xfId="12554" xr:uid="{4EDDFDD4-6B0D-4B41-BF5F-3796DFFC784A}"/>
    <cellStyle name="Percent 3 8 7 7" xfId="12555" xr:uid="{F47C6DE0-7028-4602-83FD-25226B338487}"/>
    <cellStyle name="Percent 3 8 7 7 2" xfId="12556" xr:uid="{30849919-959D-435A-A36D-B362D75BAA58}"/>
    <cellStyle name="Percent 3 8 7 7 3" xfId="12557" xr:uid="{15D9B88C-5FC9-4E15-BE88-3EAE59C561B9}"/>
    <cellStyle name="Percent 3 8 7 8" xfId="12558" xr:uid="{54B27D31-08B6-4825-B3D5-00EBD1A18E62}"/>
    <cellStyle name="Percent 3 8 7 8 2" xfId="12559" xr:uid="{3E890127-81B9-48F4-8258-CF6414FBED70}"/>
    <cellStyle name="Percent 3 8 7 8 3" xfId="12560" xr:uid="{77412A5E-A5CC-4D5D-9C66-B651592D2FDB}"/>
    <cellStyle name="Percent 3 8 7 9" xfId="12561" xr:uid="{F97319E8-5CCB-4428-AC0B-5DC6935209F9}"/>
    <cellStyle name="Percent 3 8 7 9 2" xfId="12562" xr:uid="{AED54CA8-6368-4DB8-96AA-B44C46BEBD0D}"/>
    <cellStyle name="Percent 3 8 7 9 3" xfId="12563" xr:uid="{6AFD19FD-7897-4EE4-9CC6-299DA9FA2AB0}"/>
    <cellStyle name="Percent 3 8 8" xfId="12564" xr:uid="{D5CC0AB6-77F4-4B40-9266-86E3F6622150}"/>
    <cellStyle name="Percent 3 8 8 10" xfId="12565" xr:uid="{35C21A91-36F0-44B7-82AD-67A50B95330A}"/>
    <cellStyle name="Percent 3 8 8 11" xfId="12566" xr:uid="{E05CA9FC-73F6-4512-813A-4AF26B6069C0}"/>
    <cellStyle name="Percent 3 8 8 12" xfId="12567" xr:uid="{6E036E6D-65E1-4B39-8314-07214C6BE8FD}"/>
    <cellStyle name="Percent 3 8 8 13" xfId="12568" xr:uid="{962C5EB6-8BDF-4F81-ABE5-3150FCA04A02}"/>
    <cellStyle name="Percent 3 8 8 14" xfId="12569" xr:uid="{F965D52E-69DF-4C70-91D3-0CFD7E48BCC0}"/>
    <cellStyle name="Percent 3 8 8 15" xfId="12570" xr:uid="{E1DBBF3D-B99F-4E26-97EF-E752CE17DF35}"/>
    <cellStyle name="Percent 3 8 8 2" xfId="12571" xr:uid="{A3AEB8C5-68B6-416A-8439-878834CEAD8D}"/>
    <cellStyle name="Percent 3 8 8 2 2" xfId="12572" xr:uid="{888B6A4E-9871-4599-A4E7-B8E9DB0D3ED4}"/>
    <cellStyle name="Percent 3 8 8 2 2 2" xfId="12573" xr:uid="{47EAD9B2-24CD-4323-A573-ECE392127679}"/>
    <cellStyle name="Percent 3 8 8 2 2 3" xfId="12574" xr:uid="{770AB4CE-C4DC-4BFB-A933-4530BADBBFE2}"/>
    <cellStyle name="Percent 3 8 8 2 3" xfId="12575" xr:uid="{E49E3085-712C-40E4-B467-81428B834076}"/>
    <cellStyle name="Percent 3 8 8 2 3 2" xfId="12576" xr:uid="{51515411-A919-4263-A402-0F25C3B428EE}"/>
    <cellStyle name="Percent 3 8 8 2 3 3" xfId="12577" xr:uid="{C4078E64-FAFC-4692-AA27-4FA0AC3DDB89}"/>
    <cellStyle name="Percent 3 8 8 2 4" xfId="12578" xr:uid="{8D05BCC7-BCF0-4147-86FB-9A29A325C686}"/>
    <cellStyle name="Percent 3 8 8 2 5" xfId="12579" xr:uid="{080CE0C5-4A21-4D06-A823-7FEC3DF0B348}"/>
    <cellStyle name="Percent 3 8 8 2 6" xfId="12580" xr:uid="{29E26E99-EF7B-45B1-8EE1-662755D2E048}"/>
    <cellStyle name="Percent 3 8 8 3" xfId="12581" xr:uid="{C19EF08C-25EA-4FAC-A750-A39F11EDE65A}"/>
    <cellStyle name="Percent 3 8 8 3 2" xfId="12582" xr:uid="{EEF672A4-4EFA-4374-98ED-0372DEAE3FAA}"/>
    <cellStyle name="Percent 3 8 8 3 2 2" xfId="12583" xr:uid="{80D4CA8F-4ACA-41DD-9758-8D6DC070D6DE}"/>
    <cellStyle name="Percent 3 8 8 3 2 3" xfId="12584" xr:uid="{B3DDF090-A51C-4306-A231-23B637E2966A}"/>
    <cellStyle name="Percent 3 8 8 3 3" xfId="12585" xr:uid="{5E8B95B0-5187-47D6-86C0-5F573E321FCA}"/>
    <cellStyle name="Percent 3 8 8 3 3 2" xfId="12586" xr:uid="{8A424772-9443-4B8E-9466-154C4BB7A854}"/>
    <cellStyle name="Percent 3 8 8 3 3 3" xfId="12587" xr:uid="{6E3B0EA0-8706-4D85-A459-BA8A564B626F}"/>
    <cellStyle name="Percent 3 8 8 3 4" xfId="12588" xr:uid="{890EADFF-BA32-491F-AA23-5B129FDE4556}"/>
    <cellStyle name="Percent 3 8 8 3 5" xfId="12589" xr:uid="{57CB09D3-235B-4A2D-A4E7-46D2018DAA7D}"/>
    <cellStyle name="Percent 3 8 8 4" xfId="12590" xr:uid="{582B2C76-B05C-4D17-814C-CD0BE7BCF452}"/>
    <cellStyle name="Percent 3 8 8 4 2" xfId="12591" xr:uid="{626A5B15-98F7-4EDC-B2E3-ABD8BDD65529}"/>
    <cellStyle name="Percent 3 8 8 4 2 2" xfId="12592" xr:uid="{EFACACDF-5D48-4791-BF44-36B0B7BEBE7E}"/>
    <cellStyle name="Percent 3 8 8 4 2 3" xfId="12593" xr:uid="{39A51AB1-A352-4303-9978-480F74EA5243}"/>
    <cellStyle name="Percent 3 8 8 4 3" xfId="12594" xr:uid="{23EA7AB1-80B6-450F-B3B3-45A2E6B52BC0}"/>
    <cellStyle name="Percent 3 8 8 4 3 2" xfId="12595" xr:uid="{2248E3C4-412B-43BE-9388-4C75E2F383F3}"/>
    <cellStyle name="Percent 3 8 8 4 3 3" xfId="12596" xr:uid="{2A62D4C6-7F81-498C-A35C-C4B109F00EFA}"/>
    <cellStyle name="Percent 3 8 8 4 4" xfId="12597" xr:uid="{B9DF6771-9BC1-4CAB-BBF4-A148A31260BB}"/>
    <cellStyle name="Percent 3 8 8 4 5" xfId="12598" xr:uid="{E47F6A96-2CD2-4CD6-A12D-929F0166D0F2}"/>
    <cellStyle name="Percent 3 8 8 5" xfId="12599" xr:uid="{0D994F72-76DE-4C47-9A65-98C59F37B96C}"/>
    <cellStyle name="Percent 3 8 8 5 2" xfId="12600" xr:uid="{F9BFFD9C-868E-427F-8BB8-88AC4EDF90DC}"/>
    <cellStyle name="Percent 3 8 8 5 2 2" xfId="12601" xr:uid="{FC4FF387-56A0-462F-8CD9-A3A9C5BEE193}"/>
    <cellStyle name="Percent 3 8 8 5 2 3" xfId="12602" xr:uid="{B24FF55F-CD2F-483B-BFE5-BA3E103DC5B4}"/>
    <cellStyle name="Percent 3 8 8 5 3" xfId="12603" xr:uid="{A45A340B-205D-4B3A-A890-96659976684A}"/>
    <cellStyle name="Percent 3 8 8 5 3 2" xfId="12604" xr:uid="{7CF2CF39-E8EC-4486-9D05-99E409ACB032}"/>
    <cellStyle name="Percent 3 8 8 5 3 3" xfId="12605" xr:uid="{3CB4810D-0562-4C51-9A3D-48A37E590B69}"/>
    <cellStyle name="Percent 3 8 8 5 4" xfId="12606" xr:uid="{0FFE23F8-48A9-4188-8237-A2783CEFE92B}"/>
    <cellStyle name="Percent 3 8 8 5 4 2" xfId="12607" xr:uid="{1DB8A16D-2E72-4270-9CAF-47472CA2738F}"/>
    <cellStyle name="Percent 3 8 8 5 4 3" xfId="12608" xr:uid="{C89C1139-18A3-42C2-8CFB-F0589EB533D8}"/>
    <cellStyle name="Percent 3 8 8 5 5" xfId="12609" xr:uid="{7A6EDE02-0364-4E88-A84C-C30A8B96B071}"/>
    <cellStyle name="Percent 3 8 8 5 6" xfId="12610" xr:uid="{B14E4659-08A6-4FC5-8ED6-46D43AE096D7}"/>
    <cellStyle name="Percent 3 8 8 6" xfId="12611" xr:uid="{D340F0D7-2429-448B-99D9-90E4E708C5A7}"/>
    <cellStyle name="Percent 3 8 8 6 2" xfId="12612" xr:uid="{80EC1DE3-DD9F-4C8D-9349-F4E83843EB02}"/>
    <cellStyle name="Percent 3 8 8 6 2 2" xfId="12613" xr:uid="{47EBC406-D7DB-415F-9DAF-CEC63F20A05B}"/>
    <cellStyle name="Percent 3 8 8 6 2 3" xfId="12614" xr:uid="{C9B6EA2F-BCA7-43E8-AD40-D890D190926A}"/>
    <cellStyle name="Percent 3 8 8 6 3" xfId="12615" xr:uid="{7F6935DE-BCB3-424E-A188-08A44EA35DF6}"/>
    <cellStyle name="Percent 3 8 8 6 3 2" xfId="12616" xr:uid="{EB559C94-8872-4F38-9C34-1E5CD9039F14}"/>
    <cellStyle name="Percent 3 8 8 6 3 3" xfId="12617" xr:uid="{C9F5BF86-1816-4802-94AF-8A7C7A2C72B7}"/>
    <cellStyle name="Percent 3 8 8 6 4" xfId="12618" xr:uid="{B23DC8ED-0323-465E-A229-1F5423E97A28}"/>
    <cellStyle name="Percent 3 8 8 6 5" xfId="12619" xr:uid="{C19CA0C1-4F37-45A2-B9AD-83759EF74D24}"/>
    <cellStyle name="Percent 3 8 8 7" xfId="12620" xr:uid="{E0C20951-16D6-44AA-B320-CE6977DDB5C0}"/>
    <cellStyle name="Percent 3 8 8 7 2" xfId="12621" xr:uid="{76C8A511-9357-48BD-A4BD-50E7959CA88B}"/>
    <cellStyle name="Percent 3 8 8 7 3" xfId="12622" xr:uid="{D6B38C84-5393-4BFD-9752-A50E8F2164DC}"/>
    <cellStyle name="Percent 3 8 8 8" xfId="12623" xr:uid="{57417978-19BC-47CF-A0E8-594DC3CF38E1}"/>
    <cellStyle name="Percent 3 8 8 8 2" xfId="12624" xr:uid="{58998CFD-7A57-4787-8C71-EECBFF82D882}"/>
    <cellStyle name="Percent 3 8 8 8 3" xfId="12625" xr:uid="{134BC541-543B-4219-9E57-DB80167D1691}"/>
    <cellStyle name="Percent 3 8 8 9" xfId="12626" xr:uid="{8175EE24-47B2-4395-A94E-4E7E816FAC06}"/>
    <cellStyle name="Percent 3 8 8 9 2" xfId="12627" xr:uid="{9456FCC5-7037-425E-9ADB-ED4C14F5B731}"/>
    <cellStyle name="Percent 3 8 8 9 3" xfId="12628" xr:uid="{977B2154-1C14-477A-B078-A0FE12E99939}"/>
    <cellStyle name="Percent 3 8 9" xfId="12629" xr:uid="{943EFCD2-A46F-43BB-8170-5DEA2DB73BB4}"/>
    <cellStyle name="Percent 3 8 9 10" xfId="12630" xr:uid="{E30825B0-81D8-4A5D-83BC-C6292FFF9FCC}"/>
    <cellStyle name="Percent 3 8 9 11" xfId="12631" xr:uid="{B3B0B307-EA92-46F9-BC57-6E66F72EBF39}"/>
    <cellStyle name="Percent 3 8 9 12" xfId="12632" xr:uid="{48949C7D-43AF-4717-A18A-80CC88418042}"/>
    <cellStyle name="Percent 3 8 9 13" xfId="12633" xr:uid="{8778DEDC-30F4-488E-94D6-51B4192E6763}"/>
    <cellStyle name="Percent 3 8 9 14" xfId="12634" xr:uid="{13622501-6E13-4BEF-AA87-C86AC1F580E6}"/>
    <cellStyle name="Percent 3 8 9 15" xfId="12635" xr:uid="{C5528830-2AF6-4F0C-8AE6-A1292D706E77}"/>
    <cellStyle name="Percent 3 8 9 2" xfId="12636" xr:uid="{E9B6F3C5-C0A9-4C92-AE0B-8210721BC7A5}"/>
    <cellStyle name="Percent 3 8 9 2 2" xfId="12637" xr:uid="{0CBF62EC-7474-4D78-810E-E0A0658CD9E7}"/>
    <cellStyle name="Percent 3 8 9 2 2 2" xfId="12638" xr:uid="{D70D6CC5-4D11-44B6-9E69-1CCE50EB64B9}"/>
    <cellStyle name="Percent 3 8 9 2 2 3" xfId="12639" xr:uid="{6B968690-645B-4377-B601-D9244DCBD3AB}"/>
    <cellStyle name="Percent 3 8 9 2 3" xfId="12640" xr:uid="{D2482279-0D54-4BDA-BB1A-9F585EA5EE46}"/>
    <cellStyle name="Percent 3 8 9 2 3 2" xfId="12641" xr:uid="{B3D7DEC2-648F-43B9-8E47-8C66CC5EEEE7}"/>
    <cellStyle name="Percent 3 8 9 2 3 3" xfId="12642" xr:uid="{841C68D7-3AA7-4C22-9456-213AEF21F146}"/>
    <cellStyle name="Percent 3 8 9 2 4" xfId="12643" xr:uid="{7DD1232A-011E-494B-9B53-4A2E7E2D276D}"/>
    <cellStyle name="Percent 3 8 9 2 5" xfId="12644" xr:uid="{4BE419BC-B6E1-4525-9C6E-D9935C161622}"/>
    <cellStyle name="Percent 3 8 9 2 6" xfId="12645" xr:uid="{AEFEA204-6B3D-4168-B403-DD0680455DEC}"/>
    <cellStyle name="Percent 3 8 9 3" xfId="12646" xr:uid="{9A718CC3-B0F5-4036-87EB-AA4A7DA9B2E3}"/>
    <cellStyle name="Percent 3 8 9 3 2" xfId="12647" xr:uid="{9C8B6504-C101-468D-B9B7-CFA6C9573A18}"/>
    <cellStyle name="Percent 3 8 9 3 2 2" xfId="12648" xr:uid="{33F834CD-9357-49F5-B31C-A68A7B95CD72}"/>
    <cellStyle name="Percent 3 8 9 3 2 3" xfId="12649" xr:uid="{74B08F89-A8C0-4337-B170-836C64ECAF2F}"/>
    <cellStyle name="Percent 3 8 9 3 3" xfId="12650" xr:uid="{D912880B-7E19-431C-AD0D-6BB33F5DF44B}"/>
    <cellStyle name="Percent 3 8 9 3 3 2" xfId="12651" xr:uid="{910EAE57-E451-4D40-BFD6-449A6AE39A73}"/>
    <cellStyle name="Percent 3 8 9 3 3 3" xfId="12652" xr:uid="{774BAB0B-45B1-48F1-9BDB-C5734AB9F718}"/>
    <cellStyle name="Percent 3 8 9 3 4" xfId="12653" xr:uid="{199883AD-D19F-4867-A351-54C4FE8292DA}"/>
    <cellStyle name="Percent 3 8 9 3 5" xfId="12654" xr:uid="{BA07A8B5-391C-45BE-BE5D-6D54B67CE92C}"/>
    <cellStyle name="Percent 3 8 9 4" xfId="12655" xr:uid="{602FB235-7D49-421C-BE69-AA2674A9DC2C}"/>
    <cellStyle name="Percent 3 8 9 4 2" xfId="12656" xr:uid="{A606CE14-D4C3-4E18-967C-BD92C1F8B4C3}"/>
    <cellStyle name="Percent 3 8 9 4 2 2" xfId="12657" xr:uid="{1C860C9B-044C-4AD1-9D9A-EE02EDBD8A06}"/>
    <cellStyle name="Percent 3 8 9 4 2 3" xfId="12658" xr:uid="{70BF3C43-FE05-4705-943C-9E1555609AD0}"/>
    <cellStyle name="Percent 3 8 9 4 3" xfId="12659" xr:uid="{3C9BA3B6-32A8-47B5-9615-9F9FE9157DB8}"/>
    <cellStyle name="Percent 3 8 9 4 3 2" xfId="12660" xr:uid="{1E709ACE-4206-4931-83CE-9ECE36C7354C}"/>
    <cellStyle name="Percent 3 8 9 4 3 3" xfId="12661" xr:uid="{B71FE78A-0E33-4E75-B35E-AF8BBBB136EC}"/>
    <cellStyle name="Percent 3 8 9 4 4" xfId="12662" xr:uid="{F7E00AC6-8E7B-4BB3-AD76-E565017B3047}"/>
    <cellStyle name="Percent 3 8 9 4 5" xfId="12663" xr:uid="{46BC85DC-5BFE-4EC5-8E8A-4D1E7BFCC24A}"/>
    <cellStyle name="Percent 3 8 9 5" xfId="12664" xr:uid="{72C8B43B-F997-407D-8335-39771AEB0B66}"/>
    <cellStyle name="Percent 3 8 9 5 2" xfId="12665" xr:uid="{26343136-A3D6-4BB6-8EB1-206DF5983326}"/>
    <cellStyle name="Percent 3 8 9 5 2 2" xfId="12666" xr:uid="{20E46609-D98C-4157-8E63-B8680E6126AB}"/>
    <cellStyle name="Percent 3 8 9 5 2 3" xfId="12667" xr:uid="{3DC95E88-B5B4-4C92-B325-829E85CB8FBF}"/>
    <cellStyle name="Percent 3 8 9 5 3" xfId="12668" xr:uid="{64DC8865-FCCF-4BAE-9A49-9C02BE906051}"/>
    <cellStyle name="Percent 3 8 9 5 3 2" xfId="12669" xr:uid="{90AAFA4B-06DA-4901-866A-8CAAB8834684}"/>
    <cellStyle name="Percent 3 8 9 5 3 3" xfId="12670" xr:uid="{CA64D7CE-0EF5-49FA-BFDE-4D25837B4629}"/>
    <cellStyle name="Percent 3 8 9 5 4" xfId="12671" xr:uid="{628FC17C-FA04-4127-BA42-F7B3C7AE7175}"/>
    <cellStyle name="Percent 3 8 9 5 4 2" xfId="12672" xr:uid="{ECBA6429-F4D5-4BD9-9AC6-0A16AEA1AD44}"/>
    <cellStyle name="Percent 3 8 9 5 4 3" xfId="12673" xr:uid="{7EECE33E-C467-45AE-A3F6-14E556233567}"/>
    <cellStyle name="Percent 3 8 9 5 5" xfId="12674" xr:uid="{7CC1BA6A-0901-4968-B221-EA9B006EF372}"/>
    <cellStyle name="Percent 3 8 9 5 6" xfId="12675" xr:uid="{1FE762B6-7837-4488-99AE-A09D2F9719E1}"/>
    <cellStyle name="Percent 3 8 9 6" xfId="12676" xr:uid="{90373DB7-BBA3-462F-8658-20EBBD53808A}"/>
    <cellStyle name="Percent 3 8 9 6 2" xfId="12677" xr:uid="{9A8A8139-0E07-492D-A391-92138BFA233C}"/>
    <cellStyle name="Percent 3 8 9 6 2 2" xfId="12678" xr:uid="{5D0A4E41-572A-4243-9E78-9E2123F1E179}"/>
    <cellStyle name="Percent 3 8 9 6 2 3" xfId="12679" xr:uid="{AAD0853B-41D2-4F50-8154-7F8DCD25C18C}"/>
    <cellStyle name="Percent 3 8 9 6 3" xfId="12680" xr:uid="{98014E7D-EAA0-4831-8B99-7C76F92B46E3}"/>
    <cellStyle name="Percent 3 8 9 6 3 2" xfId="12681" xr:uid="{095B9614-EAD9-4DE4-9AFF-DF425898240D}"/>
    <cellStyle name="Percent 3 8 9 6 3 3" xfId="12682" xr:uid="{4423E206-7FAC-4E15-802F-2A4375A1B9F0}"/>
    <cellStyle name="Percent 3 8 9 6 4" xfId="12683" xr:uid="{8C41A0C8-4FD6-47B7-8D53-D5AA2C8EE6B7}"/>
    <cellStyle name="Percent 3 8 9 6 5" xfId="12684" xr:uid="{6F4148B0-B094-438E-B138-459CAA088436}"/>
    <cellStyle name="Percent 3 8 9 7" xfId="12685" xr:uid="{0FA0E34B-F91A-4572-BA8C-0A7107387C66}"/>
    <cellStyle name="Percent 3 8 9 7 2" xfId="12686" xr:uid="{B3C44255-02A6-4B11-A6A6-3DA156A1F1EE}"/>
    <cellStyle name="Percent 3 8 9 7 3" xfId="12687" xr:uid="{0B02F95C-55F7-4C7F-BB4E-4B9C39D2E85B}"/>
    <cellStyle name="Percent 3 8 9 8" xfId="12688" xr:uid="{B05371AF-FEE6-408A-80FC-723283A59FCE}"/>
    <cellStyle name="Percent 3 8 9 8 2" xfId="12689" xr:uid="{1D94B5D6-C186-46EB-B645-1C778ACF252D}"/>
    <cellStyle name="Percent 3 8 9 8 3" xfId="12690" xr:uid="{F4B3F103-1EB1-4B27-9664-170148BB8D3E}"/>
    <cellStyle name="Percent 3 8 9 9" xfId="12691" xr:uid="{25D0DABA-08E5-4038-BBF6-29CA07ADC9E9}"/>
    <cellStyle name="Percent 3 8 9 9 2" xfId="12692" xr:uid="{DFAD3C38-963F-427A-ADBB-CC55ECDB9F81}"/>
    <cellStyle name="Percent 3 8 9 9 3" xfId="12693" xr:uid="{7C0C5F9C-6EE4-4F6E-887A-E1ABDECD80BF}"/>
    <cellStyle name="Percent 3 9" xfId="12694" xr:uid="{1EB78491-962A-4A94-998B-68D236C25691}"/>
    <cellStyle name="Percent 3 9 10" xfId="12695" xr:uid="{998F61CF-91F7-4417-B1BD-4CF4E7051D5A}"/>
    <cellStyle name="Percent 3 9 10 10" xfId="12696" xr:uid="{82958584-9EAB-4871-8512-BD6BD1CC1837}"/>
    <cellStyle name="Percent 3 9 10 11" xfId="12697" xr:uid="{071FF9D5-E944-4F75-A3D9-10E8EC01BE90}"/>
    <cellStyle name="Percent 3 9 10 12" xfId="12698" xr:uid="{B5DF5120-8446-4E54-AD10-0343FED2C26A}"/>
    <cellStyle name="Percent 3 9 10 13" xfId="12699" xr:uid="{E9326EE2-6E7E-4471-9A91-F2D69197F8AC}"/>
    <cellStyle name="Percent 3 9 10 14" xfId="12700" xr:uid="{2F42D1B4-8569-40BC-8105-64AAB28D366B}"/>
    <cellStyle name="Percent 3 9 10 15" xfId="12701" xr:uid="{79C0CD0E-E70E-4379-9E0D-B4B7D60735C3}"/>
    <cellStyle name="Percent 3 9 10 2" xfId="12702" xr:uid="{FF7A1CC9-D2D6-4E5E-A9D3-1916D9DE65FB}"/>
    <cellStyle name="Percent 3 9 10 2 2" xfId="12703" xr:uid="{7D5E7472-4C20-4D86-8E01-6ECC2AB3B16C}"/>
    <cellStyle name="Percent 3 9 10 2 2 2" xfId="12704" xr:uid="{5401E2FD-ECF8-426E-A903-D20C842EB053}"/>
    <cellStyle name="Percent 3 9 10 2 2 3" xfId="12705" xr:uid="{A7F94900-E92F-4E35-890A-4431DCE68C3F}"/>
    <cellStyle name="Percent 3 9 10 2 3" xfId="12706" xr:uid="{53C03BCD-9F7E-44AC-895A-9C84CA8C08F5}"/>
    <cellStyle name="Percent 3 9 10 2 3 2" xfId="12707" xr:uid="{7F9F9821-342C-492A-92D8-6B3C755BB9B2}"/>
    <cellStyle name="Percent 3 9 10 2 3 3" xfId="12708" xr:uid="{325840CB-FFA9-4ED9-A1EC-D20FF5B51B1A}"/>
    <cellStyle name="Percent 3 9 10 2 4" xfId="12709" xr:uid="{C8AAA9DA-47D9-4B3E-9221-4E63D9B8AF86}"/>
    <cellStyle name="Percent 3 9 10 2 5" xfId="12710" xr:uid="{90C4340A-B4BA-47D2-89FB-5D91569B8258}"/>
    <cellStyle name="Percent 3 9 10 2 6" xfId="12711" xr:uid="{A829C0DF-6B51-4A89-A9F8-D545812D5A31}"/>
    <cellStyle name="Percent 3 9 10 3" xfId="12712" xr:uid="{756DB7C5-2F78-41FB-8382-998614BE6A78}"/>
    <cellStyle name="Percent 3 9 10 3 2" xfId="12713" xr:uid="{28FC0DAF-9BC6-4189-BCC6-3FFBDC36A474}"/>
    <cellStyle name="Percent 3 9 10 3 2 2" xfId="12714" xr:uid="{1E143228-6D8D-4775-A801-996E53A26286}"/>
    <cellStyle name="Percent 3 9 10 3 2 3" xfId="12715" xr:uid="{824ACEEF-2D68-412F-AEB6-8741A80244A8}"/>
    <cellStyle name="Percent 3 9 10 3 3" xfId="12716" xr:uid="{13A2BA96-57E8-4165-9BCF-C6740D4F98E9}"/>
    <cellStyle name="Percent 3 9 10 3 3 2" xfId="12717" xr:uid="{6080EA86-3606-4B63-8C96-BD4EFFE7925E}"/>
    <cellStyle name="Percent 3 9 10 3 3 3" xfId="12718" xr:uid="{587422D1-D2E2-48E3-A3C6-7E61B4D75983}"/>
    <cellStyle name="Percent 3 9 10 3 4" xfId="12719" xr:uid="{A3304A3E-EC51-4D65-B303-67C64BFC65F0}"/>
    <cellStyle name="Percent 3 9 10 3 5" xfId="12720" xr:uid="{5FFF88CE-F571-4E55-B380-6E30541F6119}"/>
    <cellStyle name="Percent 3 9 10 4" xfId="12721" xr:uid="{5AEE7EA2-1C15-4A08-B75D-358F9120F950}"/>
    <cellStyle name="Percent 3 9 10 4 2" xfId="12722" xr:uid="{6918667B-755E-444C-B404-67DFB72AC4CE}"/>
    <cellStyle name="Percent 3 9 10 4 2 2" xfId="12723" xr:uid="{59C52563-7A66-485A-85D1-399247055144}"/>
    <cellStyle name="Percent 3 9 10 4 2 3" xfId="12724" xr:uid="{35579F51-1B6B-4053-A9FA-E015A4BC65AC}"/>
    <cellStyle name="Percent 3 9 10 4 3" xfId="12725" xr:uid="{1C04284E-401D-4342-88AF-5C8850FB725B}"/>
    <cellStyle name="Percent 3 9 10 4 3 2" xfId="12726" xr:uid="{B2237D2B-064D-4357-BA9E-CAADB6A4E881}"/>
    <cellStyle name="Percent 3 9 10 4 3 3" xfId="12727" xr:uid="{5F9A5D97-DE0E-4F97-A399-C6BA09EF9EDB}"/>
    <cellStyle name="Percent 3 9 10 4 4" xfId="12728" xr:uid="{197D52EC-8C44-4080-B944-1A91FFBF09EB}"/>
    <cellStyle name="Percent 3 9 10 4 5" xfId="12729" xr:uid="{0B1CFD30-A6EC-42F4-8801-93DEDB37827D}"/>
    <cellStyle name="Percent 3 9 10 5" xfId="12730" xr:uid="{2A65451C-7977-4FB5-AE1F-8FFBB045E0B8}"/>
    <cellStyle name="Percent 3 9 10 5 2" xfId="12731" xr:uid="{61FD7963-9088-438C-B637-BC3B8AD53D17}"/>
    <cellStyle name="Percent 3 9 10 5 2 2" xfId="12732" xr:uid="{9EEDD9C6-88E4-4249-B5CF-D87D7F28F618}"/>
    <cellStyle name="Percent 3 9 10 5 2 3" xfId="12733" xr:uid="{5D208D87-A385-4EFD-A172-2F737ABAA4BD}"/>
    <cellStyle name="Percent 3 9 10 5 3" xfId="12734" xr:uid="{A0CEA68C-02A1-4AC3-91C1-1093FF375E61}"/>
    <cellStyle name="Percent 3 9 10 5 3 2" xfId="12735" xr:uid="{DF7F4F76-9827-4A3A-8F36-D994D887EED4}"/>
    <cellStyle name="Percent 3 9 10 5 3 3" xfId="12736" xr:uid="{D07B3C1B-E3BF-4E9E-BEF1-A919518F6B86}"/>
    <cellStyle name="Percent 3 9 10 5 4" xfId="12737" xr:uid="{B3864100-68B7-40AA-A05C-87710DD17701}"/>
    <cellStyle name="Percent 3 9 10 5 4 2" xfId="12738" xr:uid="{40A1BE0F-36F4-4467-B05A-0DF92014B1D7}"/>
    <cellStyle name="Percent 3 9 10 5 4 3" xfId="12739" xr:uid="{F664C341-8945-4762-9C9A-D39D2FCC5B69}"/>
    <cellStyle name="Percent 3 9 10 5 5" xfId="12740" xr:uid="{A110419A-DE40-4E76-BA10-2F2C690C462F}"/>
    <cellStyle name="Percent 3 9 10 5 6" xfId="12741" xr:uid="{4FFB0582-91D1-4D3A-A3ED-23ECB253C844}"/>
    <cellStyle name="Percent 3 9 10 6" xfId="12742" xr:uid="{EE06305C-D6B8-4B62-A1C8-E7F3380017D8}"/>
    <cellStyle name="Percent 3 9 10 6 2" xfId="12743" xr:uid="{42769BA7-A716-461D-BE47-B24090D39777}"/>
    <cellStyle name="Percent 3 9 10 6 2 2" xfId="12744" xr:uid="{567897FC-31B9-4C99-9328-B789D6E9719F}"/>
    <cellStyle name="Percent 3 9 10 6 2 3" xfId="12745" xr:uid="{1E5AACFF-8D85-40E1-84C0-E7FA982152D7}"/>
    <cellStyle name="Percent 3 9 10 6 3" xfId="12746" xr:uid="{A19F7CF3-E156-4B72-9550-70136D9F463C}"/>
    <cellStyle name="Percent 3 9 10 6 3 2" xfId="12747" xr:uid="{942563E8-50E1-4B33-9BF2-3405C676A3FF}"/>
    <cellStyle name="Percent 3 9 10 6 3 3" xfId="12748" xr:uid="{9D0ADA8B-D853-4D3D-98A6-7B6EA60E5FED}"/>
    <cellStyle name="Percent 3 9 10 6 4" xfId="12749" xr:uid="{AF7FF214-6A79-4531-AC13-28F3EBCB925B}"/>
    <cellStyle name="Percent 3 9 10 6 5" xfId="12750" xr:uid="{9A983ABB-7C6A-4EE1-8C3B-FCA4C253949D}"/>
    <cellStyle name="Percent 3 9 10 7" xfId="12751" xr:uid="{B3108DBA-7FBF-48DB-B5CF-610A0194E40E}"/>
    <cellStyle name="Percent 3 9 10 7 2" xfId="12752" xr:uid="{2A651EC6-54BB-4721-A8C6-0A9086B43251}"/>
    <cellStyle name="Percent 3 9 10 7 3" xfId="12753" xr:uid="{215BD5EE-9A69-4AFE-9925-F148522AA9F0}"/>
    <cellStyle name="Percent 3 9 10 8" xfId="12754" xr:uid="{F6FA947E-DD7C-48E9-B129-03C60F35D9AE}"/>
    <cellStyle name="Percent 3 9 10 8 2" xfId="12755" xr:uid="{F47B7ACC-B003-4651-B678-636A4226432E}"/>
    <cellStyle name="Percent 3 9 10 8 3" xfId="12756" xr:uid="{20897736-A9F3-4D8A-BCA6-AF2186BFA44B}"/>
    <cellStyle name="Percent 3 9 10 9" xfId="12757" xr:uid="{DE81F310-29CF-4DEC-86A4-AF537671D9BC}"/>
    <cellStyle name="Percent 3 9 10 9 2" xfId="12758" xr:uid="{DC9DFFEF-1081-4F92-BFA3-D9A518ED9BAB}"/>
    <cellStyle name="Percent 3 9 10 9 3" xfId="12759" xr:uid="{FFF6FBF0-E04A-467E-8F2A-461D1B3D797A}"/>
    <cellStyle name="Percent 3 9 11" xfId="12760" xr:uid="{75DABE38-4023-4079-BCB1-E6F17E97A367}"/>
    <cellStyle name="Percent 3 9 11 10" xfId="12761" xr:uid="{3B385D2B-A579-402D-AE71-8B36E6F6D792}"/>
    <cellStyle name="Percent 3 9 11 11" xfId="12762" xr:uid="{A9AAEDE6-36B9-4E46-B2AA-29310366B868}"/>
    <cellStyle name="Percent 3 9 11 12" xfId="12763" xr:uid="{39265AA4-D6A2-42B0-94F8-EA8BDEEFA289}"/>
    <cellStyle name="Percent 3 9 11 13" xfId="12764" xr:uid="{8855AC9E-710D-44C4-A663-C4EE403EDB40}"/>
    <cellStyle name="Percent 3 9 11 14" xfId="12765" xr:uid="{5F7D5F25-5B3E-45BF-934E-E7669C627C54}"/>
    <cellStyle name="Percent 3 9 11 15" xfId="12766" xr:uid="{C468E1F7-CBD9-4AC2-A77C-3DF06F876342}"/>
    <cellStyle name="Percent 3 9 11 2" xfId="12767" xr:uid="{0ECBB636-6F86-4FC5-87A1-A033A3AE24C0}"/>
    <cellStyle name="Percent 3 9 11 2 2" xfId="12768" xr:uid="{531C587D-AD7B-4958-B67C-767B7A7F934C}"/>
    <cellStyle name="Percent 3 9 11 2 2 2" xfId="12769" xr:uid="{ADDF70CB-349A-4A30-880C-276164FCBB23}"/>
    <cellStyle name="Percent 3 9 11 2 2 3" xfId="12770" xr:uid="{BA3076F9-055C-4E02-9D5C-41EE65050738}"/>
    <cellStyle name="Percent 3 9 11 2 3" xfId="12771" xr:uid="{043518FF-1F1D-4060-9489-8647E3D3F5C8}"/>
    <cellStyle name="Percent 3 9 11 2 3 2" xfId="12772" xr:uid="{24ACE819-DCBF-45C8-B1B1-758A5C30073F}"/>
    <cellStyle name="Percent 3 9 11 2 3 3" xfId="12773" xr:uid="{9A347A68-7877-4AFB-ADF7-919094D9C2EF}"/>
    <cellStyle name="Percent 3 9 11 2 4" xfId="12774" xr:uid="{6F35D774-FFED-4400-B3B3-A6B283B9A0C2}"/>
    <cellStyle name="Percent 3 9 11 2 5" xfId="12775" xr:uid="{95F846B1-DCB6-449C-ACEF-55BC107BF058}"/>
    <cellStyle name="Percent 3 9 11 2 6" xfId="12776" xr:uid="{4704219D-2973-4EA2-B66C-EFEF0B2A3C2C}"/>
    <cellStyle name="Percent 3 9 11 3" xfId="12777" xr:uid="{05A1DFE5-882C-4EC8-89A1-B70B61C15DC1}"/>
    <cellStyle name="Percent 3 9 11 3 2" xfId="12778" xr:uid="{C9414279-E1B9-401A-9F9B-16B93A83E86B}"/>
    <cellStyle name="Percent 3 9 11 3 2 2" xfId="12779" xr:uid="{7AAAC80F-C447-42B3-8E1C-90C4558A2AB9}"/>
    <cellStyle name="Percent 3 9 11 3 2 3" xfId="12780" xr:uid="{57750665-5EB9-4D86-A0EF-AB5D87F3AB77}"/>
    <cellStyle name="Percent 3 9 11 3 3" xfId="12781" xr:uid="{5DB05EC0-5968-4B89-810F-22AB668DE5C6}"/>
    <cellStyle name="Percent 3 9 11 3 3 2" xfId="12782" xr:uid="{5C782435-488A-4AE5-A5F5-ABD98A81B97D}"/>
    <cellStyle name="Percent 3 9 11 3 3 3" xfId="12783" xr:uid="{03FFBCC4-6373-4934-B7E6-D5B086EA94D1}"/>
    <cellStyle name="Percent 3 9 11 3 4" xfId="12784" xr:uid="{B79D600C-143B-4EF0-8A10-FFC6AE0BAAA1}"/>
    <cellStyle name="Percent 3 9 11 3 5" xfId="12785" xr:uid="{63BBFF9C-16E4-4BB1-BC9A-3A49EDFF52C3}"/>
    <cellStyle name="Percent 3 9 11 4" xfId="12786" xr:uid="{4ABF894F-97CF-44B4-B697-1E4769A5D9C1}"/>
    <cellStyle name="Percent 3 9 11 4 2" xfId="12787" xr:uid="{0E8450FA-55B7-4784-903D-16CA55E5488A}"/>
    <cellStyle name="Percent 3 9 11 4 2 2" xfId="12788" xr:uid="{71A6B492-CB1C-4310-AA3A-3CA56D101CA1}"/>
    <cellStyle name="Percent 3 9 11 4 2 3" xfId="12789" xr:uid="{9224F103-F434-4C3B-8D46-5077D874D896}"/>
    <cellStyle name="Percent 3 9 11 4 3" xfId="12790" xr:uid="{AB4B28D2-5E81-4ACF-BDFC-0B691CADD7D1}"/>
    <cellStyle name="Percent 3 9 11 4 3 2" xfId="12791" xr:uid="{77DFECE8-2D38-4529-9594-DEB9C2CC7117}"/>
    <cellStyle name="Percent 3 9 11 4 3 3" xfId="12792" xr:uid="{96F1F83D-F0AA-4E6B-9E90-3B637772F15A}"/>
    <cellStyle name="Percent 3 9 11 4 4" xfId="12793" xr:uid="{41BE8606-0586-4B73-951C-3F83E900FEFF}"/>
    <cellStyle name="Percent 3 9 11 4 5" xfId="12794" xr:uid="{35D7AA01-1035-47FB-9098-3A4908494A2F}"/>
    <cellStyle name="Percent 3 9 11 5" xfId="12795" xr:uid="{1624850E-5339-42D8-8B2E-133938BA3765}"/>
    <cellStyle name="Percent 3 9 11 5 2" xfId="12796" xr:uid="{7C27BEDB-6BCB-4E89-A6A7-12276D4B0598}"/>
    <cellStyle name="Percent 3 9 11 5 2 2" xfId="12797" xr:uid="{48B5334E-61D8-4ECC-8C9E-4E0A6E919615}"/>
    <cellStyle name="Percent 3 9 11 5 2 3" xfId="12798" xr:uid="{BD9EA468-F8C9-488C-B812-AEE42FF2368F}"/>
    <cellStyle name="Percent 3 9 11 5 3" xfId="12799" xr:uid="{BDAD3E58-DAE0-438B-904E-3A1607AD1E91}"/>
    <cellStyle name="Percent 3 9 11 5 3 2" xfId="12800" xr:uid="{638EFA3D-DCA8-48FD-907C-48474C40D9EF}"/>
    <cellStyle name="Percent 3 9 11 5 3 3" xfId="12801" xr:uid="{147530B1-721B-4B1A-AD51-E799D956C5CF}"/>
    <cellStyle name="Percent 3 9 11 5 4" xfId="12802" xr:uid="{A712B4F4-6EC1-480A-8CA2-157E9623BC2A}"/>
    <cellStyle name="Percent 3 9 11 5 4 2" xfId="12803" xr:uid="{2FA3E1C1-75DB-45AA-996A-292804B99911}"/>
    <cellStyle name="Percent 3 9 11 5 4 3" xfId="12804" xr:uid="{1C75A307-E1FB-4A1B-A5EF-CEAB22D3D7E9}"/>
    <cellStyle name="Percent 3 9 11 5 5" xfId="12805" xr:uid="{A0421A56-61BC-425E-98BE-B25398B3BF45}"/>
    <cellStyle name="Percent 3 9 11 5 6" xfId="12806" xr:uid="{994946C5-3178-4F7B-843E-A63CD27C56CB}"/>
    <cellStyle name="Percent 3 9 11 6" xfId="12807" xr:uid="{1CA91527-07AB-4750-AB1F-5B63C0893F0C}"/>
    <cellStyle name="Percent 3 9 11 6 2" xfId="12808" xr:uid="{1EE859AA-20FC-4AB8-877D-8E48E446DF46}"/>
    <cellStyle name="Percent 3 9 11 6 2 2" xfId="12809" xr:uid="{6A85CB34-28B7-4640-B3A2-009F8C78B065}"/>
    <cellStyle name="Percent 3 9 11 6 2 3" xfId="12810" xr:uid="{DAE562AF-DE07-4AEC-BB7D-D296981837A0}"/>
    <cellStyle name="Percent 3 9 11 6 3" xfId="12811" xr:uid="{A8C3C209-7A04-49AA-A4F9-BAD852780749}"/>
    <cellStyle name="Percent 3 9 11 6 3 2" xfId="12812" xr:uid="{D449BD35-D44F-41C8-87FA-E1DF8A7E1C34}"/>
    <cellStyle name="Percent 3 9 11 6 3 3" xfId="12813" xr:uid="{ACA03292-E77A-4DDD-B888-601168572AB4}"/>
    <cellStyle name="Percent 3 9 11 6 4" xfId="12814" xr:uid="{45C1ACC0-6F12-41BB-872E-C971F052075D}"/>
    <cellStyle name="Percent 3 9 11 6 5" xfId="12815" xr:uid="{16505366-958F-4ADD-BABF-18E9F119B261}"/>
    <cellStyle name="Percent 3 9 11 7" xfId="12816" xr:uid="{037BC2CA-E0C9-4BAF-ABD8-F582D7221AE6}"/>
    <cellStyle name="Percent 3 9 11 7 2" xfId="12817" xr:uid="{11C08AA7-40EE-4C5E-B847-592378C1EA8A}"/>
    <cellStyle name="Percent 3 9 11 7 3" xfId="12818" xr:uid="{DF6A1CFA-E98D-4B38-BE8A-87AA4AB93F84}"/>
    <cellStyle name="Percent 3 9 11 8" xfId="12819" xr:uid="{51DF1C0A-EE70-4A78-A184-EEAC9EC0397C}"/>
    <cellStyle name="Percent 3 9 11 8 2" xfId="12820" xr:uid="{0189A5F7-1A69-4BBD-AF4D-51D9A6D1EBEB}"/>
    <cellStyle name="Percent 3 9 11 8 3" xfId="12821" xr:uid="{133FECE3-9A09-4BDD-B6EC-256EFDFB8657}"/>
    <cellStyle name="Percent 3 9 11 9" xfId="12822" xr:uid="{21656308-1512-4C35-BF2F-CDE0BF860C4D}"/>
    <cellStyle name="Percent 3 9 11 9 2" xfId="12823" xr:uid="{68740158-6F71-41BE-844E-2F98AD557E3E}"/>
    <cellStyle name="Percent 3 9 11 9 3" xfId="12824" xr:uid="{0117BC58-B539-4697-B198-BD93834868CF}"/>
    <cellStyle name="Percent 3 9 12" xfId="12825" xr:uid="{246D38B2-E9B2-4985-9D15-CEF5D7DCAF98}"/>
    <cellStyle name="Percent 3 9 12 10" xfId="12826" xr:uid="{B2CD489A-7524-418A-97FE-958FD27F5DC2}"/>
    <cellStyle name="Percent 3 9 12 11" xfId="12827" xr:uid="{B79EEA7B-3DCE-4FAB-A0EB-1935D9E80967}"/>
    <cellStyle name="Percent 3 9 12 12" xfId="12828" xr:uid="{46B82EE5-699E-426B-A1D2-A0D3F7C53420}"/>
    <cellStyle name="Percent 3 9 12 13" xfId="12829" xr:uid="{9BE6DF09-9429-46CA-A55D-3DBB5A3B3B12}"/>
    <cellStyle name="Percent 3 9 12 14" xfId="12830" xr:uid="{C2E365A1-0813-4173-A730-E36E29C2F739}"/>
    <cellStyle name="Percent 3 9 12 15" xfId="12831" xr:uid="{16FCC92F-ED3A-4A97-8208-F37D8F25CAC5}"/>
    <cellStyle name="Percent 3 9 12 2" xfId="12832" xr:uid="{15CFA257-85A7-4F25-B9D0-5CE5B8CB1CC8}"/>
    <cellStyle name="Percent 3 9 12 2 2" xfId="12833" xr:uid="{5468C71D-7DEB-4E22-A283-47F4D1FF472F}"/>
    <cellStyle name="Percent 3 9 12 2 2 2" xfId="12834" xr:uid="{6FF6BB72-8CAE-43F5-AAE6-5771E349067F}"/>
    <cellStyle name="Percent 3 9 12 2 2 3" xfId="12835" xr:uid="{690800E4-9BAF-422D-B975-0F7544C8EE9B}"/>
    <cellStyle name="Percent 3 9 12 2 3" xfId="12836" xr:uid="{EFA89316-5E10-4BA7-A757-8A88062038E9}"/>
    <cellStyle name="Percent 3 9 12 2 3 2" xfId="12837" xr:uid="{3949B7F7-6A31-41DD-8E5C-2A602603DE62}"/>
    <cellStyle name="Percent 3 9 12 2 3 3" xfId="12838" xr:uid="{DDFB5379-D41E-4343-81FA-E05A1284D02F}"/>
    <cellStyle name="Percent 3 9 12 2 4" xfId="12839" xr:uid="{4720CADF-827A-4429-91D9-22FA2B09A15D}"/>
    <cellStyle name="Percent 3 9 12 2 5" xfId="12840" xr:uid="{D187EE15-35D4-4EFF-B3B2-3F26D1C76879}"/>
    <cellStyle name="Percent 3 9 12 2 6" xfId="12841" xr:uid="{C713BE04-FDD4-41E1-A151-BF2E1589B949}"/>
    <cellStyle name="Percent 3 9 12 3" xfId="12842" xr:uid="{FC060478-CB1F-4148-87C5-7A8525A5C1F9}"/>
    <cellStyle name="Percent 3 9 12 3 2" xfId="12843" xr:uid="{ECB341C4-C5F3-4899-80B3-DE9CD09C2DF1}"/>
    <cellStyle name="Percent 3 9 12 3 2 2" xfId="12844" xr:uid="{ECD2F13A-7FAA-4996-B3D5-20E20C446BED}"/>
    <cellStyle name="Percent 3 9 12 3 2 3" xfId="12845" xr:uid="{25221EF2-881E-4E98-B0DF-DC521BE7C644}"/>
    <cellStyle name="Percent 3 9 12 3 3" xfId="12846" xr:uid="{798519B0-D7EE-43E1-BA2B-CE8351A81BC9}"/>
    <cellStyle name="Percent 3 9 12 3 3 2" xfId="12847" xr:uid="{709C996F-3A53-475C-8741-6B8A84F17A3A}"/>
    <cellStyle name="Percent 3 9 12 3 3 3" xfId="12848" xr:uid="{39242AD7-39CE-48F1-A01F-7EF7BCDE0A1A}"/>
    <cellStyle name="Percent 3 9 12 3 4" xfId="12849" xr:uid="{E85CB3C9-7FBA-4885-A6C5-6A1641330FDD}"/>
    <cellStyle name="Percent 3 9 12 3 5" xfId="12850" xr:uid="{637964CB-9845-4C5B-A2EE-77C2FA7C5562}"/>
    <cellStyle name="Percent 3 9 12 4" xfId="12851" xr:uid="{4C4DB010-EF8B-46D8-8B29-FCB27425350C}"/>
    <cellStyle name="Percent 3 9 12 4 2" xfId="12852" xr:uid="{89D60E09-8122-417D-A490-7F567CE228C9}"/>
    <cellStyle name="Percent 3 9 12 4 2 2" xfId="12853" xr:uid="{8922033E-2012-4622-904E-48F3CE5226DB}"/>
    <cellStyle name="Percent 3 9 12 4 2 3" xfId="12854" xr:uid="{6E19EAE0-A65E-4FCC-B224-D4F16AB487A1}"/>
    <cellStyle name="Percent 3 9 12 4 3" xfId="12855" xr:uid="{CCF05840-FE16-4DC4-9ACC-EE2416E53295}"/>
    <cellStyle name="Percent 3 9 12 4 3 2" xfId="12856" xr:uid="{9163D8E2-431A-402B-B78D-1FBE74CEB2CF}"/>
    <cellStyle name="Percent 3 9 12 4 3 3" xfId="12857" xr:uid="{CE4BA95C-70E4-4FB4-81BA-43F0B06590FF}"/>
    <cellStyle name="Percent 3 9 12 4 4" xfId="12858" xr:uid="{A51C2BF9-B0DC-450C-89A2-6C25AA18EE4B}"/>
    <cellStyle name="Percent 3 9 12 4 5" xfId="12859" xr:uid="{9785A4A9-DBCD-4A8A-A28B-522E022C0A7C}"/>
    <cellStyle name="Percent 3 9 12 5" xfId="12860" xr:uid="{6DCF5228-5728-46D6-9ABA-80E24D728638}"/>
    <cellStyle name="Percent 3 9 12 5 2" xfId="12861" xr:uid="{C0893BE4-4730-4C47-BAFA-787B03EAA502}"/>
    <cellStyle name="Percent 3 9 12 5 2 2" xfId="12862" xr:uid="{DA71EE19-8E87-47B4-8EFF-9A076F2D05C9}"/>
    <cellStyle name="Percent 3 9 12 5 2 3" xfId="12863" xr:uid="{6496A38E-1011-4CE2-B5B5-C1B379CB75E8}"/>
    <cellStyle name="Percent 3 9 12 5 3" xfId="12864" xr:uid="{065E8C26-11D7-4FC5-83BB-AB8B7F64B81D}"/>
    <cellStyle name="Percent 3 9 12 5 3 2" xfId="12865" xr:uid="{50EA35D9-9B17-4ED8-A3C5-CD68840AFC0F}"/>
    <cellStyle name="Percent 3 9 12 5 3 3" xfId="12866" xr:uid="{AE854FEA-7179-43B8-8260-4A419549ED68}"/>
    <cellStyle name="Percent 3 9 12 5 4" xfId="12867" xr:uid="{33C2D746-3905-4A31-8260-E271D8721DA7}"/>
    <cellStyle name="Percent 3 9 12 5 4 2" xfId="12868" xr:uid="{8A67A2C2-14E0-4349-A1CB-C29AA5FBB5EC}"/>
    <cellStyle name="Percent 3 9 12 5 4 3" xfId="12869" xr:uid="{7D2E46F6-0BC4-408C-A11E-85856548A347}"/>
    <cellStyle name="Percent 3 9 12 5 5" xfId="12870" xr:uid="{7F169EF9-8027-460F-A436-48D98815FB27}"/>
    <cellStyle name="Percent 3 9 12 5 6" xfId="12871" xr:uid="{496BEB55-3AD3-4F5C-992A-F9CA6E17E9B3}"/>
    <cellStyle name="Percent 3 9 12 6" xfId="12872" xr:uid="{C8D73F0A-7D62-4B46-89B5-CBA0349450E2}"/>
    <cellStyle name="Percent 3 9 12 6 2" xfId="12873" xr:uid="{5AABA611-078B-4B38-956E-35098EB64812}"/>
    <cellStyle name="Percent 3 9 12 6 2 2" xfId="12874" xr:uid="{C2E37371-E261-41E1-B66C-EE2C0157BB01}"/>
    <cellStyle name="Percent 3 9 12 6 2 3" xfId="12875" xr:uid="{4364F73B-CF5A-4767-B607-9F141CCD9F09}"/>
    <cellStyle name="Percent 3 9 12 6 3" xfId="12876" xr:uid="{2DD4C62A-BA79-4F86-BD9D-8704798E468A}"/>
    <cellStyle name="Percent 3 9 12 6 3 2" xfId="12877" xr:uid="{55FDF998-A9D7-404D-8F51-78482DEDE8EB}"/>
    <cellStyle name="Percent 3 9 12 6 3 3" xfId="12878" xr:uid="{926FFB80-2E81-4AF4-81E9-A640647BCB29}"/>
    <cellStyle name="Percent 3 9 12 6 4" xfId="12879" xr:uid="{01C20ED8-60D9-49F2-86E3-CE3D6E8729B1}"/>
    <cellStyle name="Percent 3 9 12 6 5" xfId="12880" xr:uid="{402B6C46-BB15-453C-ACCE-7D715C8E8691}"/>
    <cellStyle name="Percent 3 9 12 7" xfId="12881" xr:uid="{F336E687-B25A-4768-BF5D-CFE30038C9F0}"/>
    <cellStyle name="Percent 3 9 12 7 2" xfId="12882" xr:uid="{99AD38B3-58A6-4BE5-9CD1-77CB1C3B188F}"/>
    <cellStyle name="Percent 3 9 12 7 3" xfId="12883" xr:uid="{B13CA62C-15A8-4889-B88D-8C75CA253CE5}"/>
    <cellStyle name="Percent 3 9 12 8" xfId="12884" xr:uid="{1FAE7A16-DCCC-489C-83CA-9C0E519327D6}"/>
    <cellStyle name="Percent 3 9 12 8 2" xfId="12885" xr:uid="{8004915A-C9C9-44C6-AF22-8B7E03C7F6E3}"/>
    <cellStyle name="Percent 3 9 12 8 3" xfId="12886" xr:uid="{751100DB-C737-4585-B322-CEBFB3A1DA3B}"/>
    <cellStyle name="Percent 3 9 12 9" xfId="12887" xr:uid="{89511C30-B912-4611-A5E5-EA2754C90F6A}"/>
    <cellStyle name="Percent 3 9 12 9 2" xfId="12888" xr:uid="{FB700704-C103-475E-81C9-7F2B103321C2}"/>
    <cellStyle name="Percent 3 9 12 9 3" xfId="12889" xr:uid="{D0C973CA-D724-42D7-B900-D3FC04EFC7B4}"/>
    <cellStyle name="Percent 3 9 13" xfId="12890" xr:uid="{A5AA08D3-BB1E-4FCC-94EE-442C15DD50D1}"/>
    <cellStyle name="Percent 3 9 13 10" xfId="12891" xr:uid="{80E34317-E724-4980-A728-239507B81811}"/>
    <cellStyle name="Percent 3 9 13 11" xfId="12892" xr:uid="{298B3D11-44FE-4F75-98C4-6E78AF8E5297}"/>
    <cellStyle name="Percent 3 9 13 12" xfId="12893" xr:uid="{10244E5B-CB65-46F1-820A-C234C080A285}"/>
    <cellStyle name="Percent 3 9 13 13" xfId="12894" xr:uid="{85F4B377-6D35-4BF3-9556-F36A9035C935}"/>
    <cellStyle name="Percent 3 9 13 14" xfId="12895" xr:uid="{C2FDBCD2-2A43-4C12-8E4B-B66BDC977908}"/>
    <cellStyle name="Percent 3 9 13 15" xfId="12896" xr:uid="{F9A8A8C0-72FF-4AC6-85E0-1552A4388E87}"/>
    <cellStyle name="Percent 3 9 13 2" xfId="12897" xr:uid="{03108EC8-2DB8-4EDB-9CBB-76D24D10C32A}"/>
    <cellStyle name="Percent 3 9 13 2 2" xfId="12898" xr:uid="{915FE313-7197-4ADD-B7BB-2E36767D6863}"/>
    <cellStyle name="Percent 3 9 13 2 2 2" xfId="12899" xr:uid="{4ED74ACF-AE42-4BD6-B99F-8E85C41D663E}"/>
    <cellStyle name="Percent 3 9 13 2 2 3" xfId="12900" xr:uid="{ABB5C9DE-F569-46EB-B71E-9EFDA1409D21}"/>
    <cellStyle name="Percent 3 9 13 2 3" xfId="12901" xr:uid="{3AB3C7CD-5B01-4612-92E1-F178322BCC60}"/>
    <cellStyle name="Percent 3 9 13 2 3 2" xfId="12902" xr:uid="{6248782C-CD25-449B-AD38-9F1F91F3E62C}"/>
    <cellStyle name="Percent 3 9 13 2 3 3" xfId="12903" xr:uid="{DD1EFFE7-09BD-421C-8F49-32F5064826A3}"/>
    <cellStyle name="Percent 3 9 13 2 4" xfId="12904" xr:uid="{BAB6D1E7-C9FC-4D09-8928-98973A502873}"/>
    <cellStyle name="Percent 3 9 13 2 5" xfId="12905" xr:uid="{821FC49E-3E1C-452D-B7CC-365D04990FF4}"/>
    <cellStyle name="Percent 3 9 13 2 6" xfId="12906" xr:uid="{CC0E8E28-6922-4C32-93CD-4209992303FF}"/>
    <cellStyle name="Percent 3 9 13 3" xfId="12907" xr:uid="{C9850FD2-537C-45F4-B0D7-9E6489F12586}"/>
    <cellStyle name="Percent 3 9 13 3 2" xfId="12908" xr:uid="{E4A702D7-492C-499A-A852-77C940901628}"/>
    <cellStyle name="Percent 3 9 13 3 2 2" xfId="12909" xr:uid="{E1B77374-2FD7-4448-B438-28D26F2EBC9F}"/>
    <cellStyle name="Percent 3 9 13 3 2 3" xfId="12910" xr:uid="{8D826C7F-630B-4951-8C6D-24F9C26C6E05}"/>
    <cellStyle name="Percent 3 9 13 3 3" xfId="12911" xr:uid="{370104C1-34C4-47D7-ADD7-94F8F6F2ABFB}"/>
    <cellStyle name="Percent 3 9 13 3 3 2" xfId="12912" xr:uid="{E3D73C86-7348-40F5-892B-B83C59D05B31}"/>
    <cellStyle name="Percent 3 9 13 3 3 3" xfId="12913" xr:uid="{E23C4BBD-47CD-4A7E-8281-6D8BE72BBC4B}"/>
    <cellStyle name="Percent 3 9 13 3 4" xfId="12914" xr:uid="{38466601-3146-43E7-9BA1-AAD59EDD2C92}"/>
    <cellStyle name="Percent 3 9 13 3 5" xfId="12915" xr:uid="{65BED5B4-474C-4175-8923-27007929DBF3}"/>
    <cellStyle name="Percent 3 9 13 4" xfId="12916" xr:uid="{0AA86D7E-D9D9-4B63-9979-5FBD8674581A}"/>
    <cellStyle name="Percent 3 9 13 4 2" xfId="12917" xr:uid="{29AFE450-7DB0-45D4-A937-B2EBE4D45E64}"/>
    <cellStyle name="Percent 3 9 13 4 2 2" xfId="12918" xr:uid="{312A4BEC-B41D-4D0A-A7D9-EB23D1C614DA}"/>
    <cellStyle name="Percent 3 9 13 4 2 3" xfId="12919" xr:uid="{AE20375B-4423-43EB-8D7A-C915E70465A2}"/>
    <cellStyle name="Percent 3 9 13 4 3" xfId="12920" xr:uid="{366DD4F6-F469-481F-A2B5-B93EEF5796D7}"/>
    <cellStyle name="Percent 3 9 13 4 3 2" xfId="12921" xr:uid="{E71F7F5E-09E6-46FA-A4F2-75E3CA302108}"/>
    <cellStyle name="Percent 3 9 13 4 3 3" xfId="12922" xr:uid="{497537B3-B898-49E3-A801-15117DE24466}"/>
    <cellStyle name="Percent 3 9 13 4 4" xfId="12923" xr:uid="{26501A4B-8617-4583-8FCD-00E6A556730E}"/>
    <cellStyle name="Percent 3 9 13 4 5" xfId="12924" xr:uid="{295BF117-0FBB-4112-8727-E4BAFB726AA5}"/>
    <cellStyle name="Percent 3 9 13 5" xfId="12925" xr:uid="{DBEB1F4B-4242-499C-A39A-099251025FAA}"/>
    <cellStyle name="Percent 3 9 13 5 2" xfId="12926" xr:uid="{C37B5BE1-447D-41A5-9591-2B0D09EBD7CE}"/>
    <cellStyle name="Percent 3 9 13 5 2 2" xfId="12927" xr:uid="{6DC0C1EC-538B-4E5F-8A4C-146E56B1670A}"/>
    <cellStyle name="Percent 3 9 13 5 2 3" xfId="12928" xr:uid="{80F2F5E9-D4E1-4ED1-90D0-C915CE449A93}"/>
    <cellStyle name="Percent 3 9 13 5 3" xfId="12929" xr:uid="{5C1E10D7-7B0B-4067-9C65-16B85297DDDA}"/>
    <cellStyle name="Percent 3 9 13 5 3 2" xfId="12930" xr:uid="{EE949847-328B-4093-B68E-7984B3B1E93C}"/>
    <cellStyle name="Percent 3 9 13 5 3 3" xfId="12931" xr:uid="{61CA4A04-1CB9-4B33-90AD-9BFB925CCD33}"/>
    <cellStyle name="Percent 3 9 13 5 4" xfId="12932" xr:uid="{3908F1D1-DF09-4F50-A3A0-1DF9001AB1FE}"/>
    <cellStyle name="Percent 3 9 13 5 4 2" xfId="12933" xr:uid="{785D938A-05E1-43D4-A966-0ECBD4CF8F14}"/>
    <cellStyle name="Percent 3 9 13 5 4 3" xfId="12934" xr:uid="{BFAE5148-9096-4588-A600-7B648892C655}"/>
    <cellStyle name="Percent 3 9 13 5 5" xfId="12935" xr:uid="{00AFEE0C-9F33-453F-9D0F-1853E759095A}"/>
    <cellStyle name="Percent 3 9 13 5 6" xfId="12936" xr:uid="{97CD2188-2708-4859-81B0-13D227402845}"/>
    <cellStyle name="Percent 3 9 13 6" xfId="12937" xr:uid="{5D0A7363-3543-418C-9665-1E6BC3312374}"/>
    <cellStyle name="Percent 3 9 13 6 2" xfId="12938" xr:uid="{B650D0E4-7E6B-43BE-9B9F-533EC458B4F6}"/>
    <cellStyle name="Percent 3 9 13 6 2 2" xfId="12939" xr:uid="{450321A5-0E90-481D-9619-E1E63F3A4FEA}"/>
    <cellStyle name="Percent 3 9 13 6 2 3" xfId="12940" xr:uid="{355D6ED1-37A6-4A9E-AF5A-9E032B121008}"/>
    <cellStyle name="Percent 3 9 13 6 3" xfId="12941" xr:uid="{4CBB1CB0-FF43-4DB2-83BD-74CE990E33DE}"/>
    <cellStyle name="Percent 3 9 13 6 3 2" xfId="12942" xr:uid="{356CCF21-B63C-4746-AEBB-6726CC31FC20}"/>
    <cellStyle name="Percent 3 9 13 6 3 3" xfId="12943" xr:uid="{92603617-9553-4156-A535-E03C9A428078}"/>
    <cellStyle name="Percent 3 9 13 6 4" xfId="12944" xr:uid="{A04CB169-4A06-4719-839F-A7A0100E820B}"/>
    <cellStyle name="Percent 3 9 13 6 5" xfId="12945" xr:uid="{42C49C13-2583-4172-9B99-087AF9BEA288}"/>
    <cellStyle name="Percent 3 9 13 7" xfId="12946" xr:uid="{D0175004-8FCB-4696-A5B6-79AC14BD09DF}"/>
    <cellStyle name="Percent 3 9 13 7 2" xfId="12947" xr:uid="{53293619-8838-4FBD-AFE1-68854FB98BE8}"/>
    <cellStyle name="Percent 3 9 13 7 3" xfId="12948" xr:uid="{CCB9EF75-AD41-4FB2-9FD0-9E97DC19D049}"/>
    <cellStyle name="Percent 3 9 13 8" xfId="12949" xr:uid="{79BC7546-3E46-4F11-8C37-4EB1A90FF020}"/>
    <cellStyle name="Percent 3 9 13 8 2" xfId="12950" xr:uid="{5CB3AA00-B3FD-412D-8165-DDEF5C77D129}"/>
    <cellStyle name="Percent 3 9 13 8 3" xfId="12951" xr:uid="{2982F2DD-B6F0-423C-BEA9-45A8F067CC05}"/>
    <cellStyle name="Percent 3 9 13 9" xfId="12952" xr:uid="{6D357E20-FDC5-45DB-8206-FD80B7974F47}"/>
    <cellStyle name="Percent 3 9 13 9 2" xfId="12953" xr:uid="{47485E03-CD4A-4634-881D-E4A09E072D9D}"/>
    <cellStyle name="Percent 3 9 13 9 3" xfId="12954" xr:uid="{F1744188-C88B-4574-BF70-71BEF3119A2C}"/>
    <cellStyle name="Percent 3 9 14" xfId="12955" xr:uid="{5C9C315E-6C33-40D9-B619-4EB769996170}"/>
    <cellStyle name="Percent 3 9 14 10" xfId="12956" xr:uid="{10F45BD6-8A3F-4874-844C-B34467CF1D9C}"/>
    <cellStyle name="Percent 3 9 14 11" xfId="12957" xr:uid="{28FD2A20-8A45-4098-AA42-9C4AD549F946}"/>
    <cellStyle name="Percent 3 9 14 12" xfId="12958" xr:uid="{8029AAA0-5C0D-4A38-9692-853593F7AB0C}"/>
    <cellStyle name="Percent 3 9 14 13" xfId="12959" xr:uid="{0E924BD3-6189-432D-A534-651CE06596D5}"/>
    <cellStyle name="Percent 3 9 14 14" xfId="12960" xr:uid="{ABDFA7A4-A407-403D-BC44-40179B618C5E}"/>
    <cellStyle name="Percent 3 9 14 15" xfId="12961" xr:uid="{BAB656D9-C7C0-47C7-8996-FE90B9D2238B}"/>
    <cellStyle name="Percent 3 9 14 2" xfId="12962" xr:uid="{E8068E95-9761-4191-8FDD-F2BA0E2365CB}"/>
    <cellStyle name="Percent 3 9 14 2 2" xfId="12963" xr:uid="{95DF33A6-0762-4BC6-B449-634A2317E384}"/>
    <cellStyle name="Percent 3 9 14 2 2 2" xfId="12964" xr:uid="{2CE77062-C004-4C62-BE25-7421FCCC7016}"/>
    <cellStyle name="Percent 3 9 14 2 2 3" xfId="12965" xr:uid="{4E868DBC-8DCE-421B-A5F8-287694E329E6}"/>
    <cellStyle name="Percent 3 9 14 2 3" xfId="12966" xr:uid="{D04AC22D-2BE3-42B2-BA65-F239472644CF}"/>
    <cellStyle name="Percent 3 9 14 2 3 2" xfId="12967" xr:uid="{1F6AD6C9-3289-43A3-91D6-539975B63E40}"/>
    <cellStyle name="Percent 3 9 14 2 3 3" xfId="12968" xr:uid="{71CF4261-69C0-4689-BC5B-EC0B49389A90}"/>
    <cellStyle name="Percent 3 9 14 2 4" xfId="12969" xr:uid="{997EFA09-800C-467C-B29C-FDE1A673CD87}"/>
    <cellStyle name="Percent 3 9 14 2 5" xfId="12970" xr:uid="{3A7DEF0C-2231-4D78-A6E6-75AD4B4274D7}"/>
    <cellStyle name="Percent 3 9 14 2 6" xfId="12971" xr:uid="{5503F921-A870-4AE6-AD63-3A5764FB2717}"/>
    <cellStyle name="Percent 3 9 14 3" xfId="12972" xr:uid="{FC1BBF93-FA4C-432E-9758-EEF231921426}"/>
    <cellStyle name="Percent 3 9 14 3 2" xfId="12973" xr:uid="{58FD39E6-1A88-4EE9-B72E-18E6B1992923}"/>
    <cellStyle name="Percent 3 9 14 3 2 2" xfId="12974" xr:uid="{790991C6-20A9-4103-A9E8-7B17F6EDD92E}"/>
    <cellStyle name="Percent 3 9 14 3 2 3" xfId="12975" xr:uid="{D5E00C62-2AA3-4EC0-8267-71F16D4F2F83}"/>
    <cellStyle name="Percent 3 9 14 3 3" xfId="12976" xr:uid="{27457697-BBAB-4F2F-A47A-3A3197ABFF12}"/>
    <cellStyle name="Percent 3 9 14 3 3 2" xfId="12977" xr:uid="{81A78964-F571-4349-93A7-ACBE60C3C1E3}"/>
    <cellStyle name="Percent 3 9 14 3 3 3" xfId="12978" xr:uid="{83F4E34F-272C-4451-8223-C2ABD05303D3}"/>
    <cellStyle name="Percent 3 9 14 3 4" xfId="12979" xr:uid="{CA0F68AF-1995-4F05-BD66-3B9959DB985F}"/>
    <cellStyle name="Percent 3 9 14 3 5" xfId="12980" xr:uid="{E29E1BCF-F37A-4DED-AD7B-8511CAD337B9}"/>
    <cellStyle name="Percent 3 9 14 4" xfId="12981" xr:uid="{CC300AB5-B403-4535-82C6-5C47F17F2A02}"/>
    <cellStyle name="Percent 3 9 14 4 2" xfId="12982" xr:uid="{A178E202-2A91-4E37-AB91-EBF40FC8FFC8}"/>
    <cellStyle name="Percent 3 9 14 4 2 2" xfId="12983" xr:uid="{C265AC42-A69D-445C-899B-1B3526C2D92B}"/>
    <cellStyle name="Percent 3 9 14 4 2 3" xfId="12984" xr:uid="{A36A00DF-2FE1-4559-AEFA-C067AC8E61D7}"/>
    <cellStyle name="Percent 3 9 14 4 3" xfId="12985" xr:uid="{0D605244-422F-416C-94B5-E6728799446E}"/>
    <cellStyle name="Percent 3 9 14 4 3 2" xfId="12986" xr:uid="{611C81E0-A4DB-46C3-BB52-92A91D7F0633}"/>
    <cellStyle name="Percent 3 9 14 4 3 3" xfId="12987" xr:uid="{18BDE2C8-C0D9-4235-8121-9B9D55B32C2C}"/>
    <cellStyle name="Percent 3 9 14 4 4" xfId="12988" xr:uid="{0D33C082-1E40-4A92-A996-FEECB92A3530}"/>
    <cellStyle name="Percent 3 9 14 4 5" xfId="12989" xr:uid="{FD8BF526-B0EE-411E-BC6E-2CEE6FB4AB93}"/>
    <cellStyle name="Percent 3 9 14 5" xfId="12990" xr:uid="{3D0E7659-0F80-4317-B5CF-F09AAE3D4E37}"/>
    <cellStyle name="Percent 3 9 14 5 2" xfId="12991" xr:uid="{F6716F46-3678-445C-A1A6-A6E875D3BC64}"/>
    <cellStyle name="Percent 3 9 14 5 2 2" xfId="12992" xr:uid="{1D657317-20BE-4C63-9710-15D822EC0AFB}"/>
    <cellStyle name="Percent 3 9 14 5 2 3" xfId="12993" xr:uid="{CEE22618-DD7E-4341-8995-B9A7ED5337AF}"/>
    <cellStyle name="Percent 3 9 14 5 3" xfId="12994" xr:uid="{7ABB6AD0-AA7F-4C79-A1CC-D863949973DC}"/>
    <cellStyle name="Percent 3 9 14 5 3 2" xfId="12995" xr:uid="{7C523C77-8631-4483-BB13-1ECF56583FE1}"/>
    <cellStyle name="Percent 3 9 14 5 3 3" xfId="12996" xr:uid="{3C067F0F-20A7-4365-94A1-0424A84BC0E9}"/>
    <cellStyle name="Percent 3 9 14 5 4" xfId="12997" xr:uid="{B526100E-3FFA-4BEA-8B05-95E3B203E66B}"/>
    <cellStyle name="Percent 3 9 14 5 4 2" xfId="12998" xr:uid="{878BF8EC-1947-44EA-922E-DB50C37A8A8B}"/>
    <cellStyle name="Percent 3 9 14 5 4 3" xfId="12999" xr:uid="{A4DDB2C5-D32C-4CD9-BE25-16C8DFDA0215}"/>
    <cellStyle name="Percent 3 9 14 5 5" xfId="13000" xr:uid="{3CC4FBCA-E50A-41D4-86C6-F56F4E3349A8}"/>
    <cellStyle name="Percent 3 9 14 5 6" xfId="13001" xr:uid="{4A19001C-BDF3-40F7-806E-EFB38C26C629}"/>
    <cellStyle name="Percent 3 9 14 6" xfId="13002" xr:uid="{8AF3FA12-2ECC-40EF-941E-DE35739FA528}"/>
    <cellStyle name="Percent 3 9 14 6 2" xfId="13003" xr:uid="{E59B564F-8E2C-454B-B8CB-3097BF1D5B53}"/>
    <cellStyle name="Percent 3 9 14 6 2 2" xfId="13004" xr:uid="{2DEDF640-CAEE-4FC4-8656-3FAEA45DB2F9}"/>
    <cellStyle name="Percent 3 9 14 6 2 3" xfId="13005" xr:uid="{69E20E26-DE86-47D0-8E23-C5908DC65464}"/>
    <cellStyle name="Percent 3 9 14 6 3" xfId="13006" xr:uid="{EDD876F8-D648-4165-8BFB-2A7244121DFA}"/>
    <cellStyle name="Percent 3 9 14 6 3 2" xfId="13007" xr:uid="{859C7900-1F0E-4B83-9EE5-CBDD20C283D3}"/>
    <cellStyle name="Percent 3 9 14 6 3 3" xfId="13008" xr:uid="{73A9E026-040F-4241-8674-F8E90C81C0EB}"/>
    <cellStyle name="Percent 3 9 14 6 4" xfId="13009" xr:uid="{56F85AFA-4220-40CE-9996-8BCDBDE1068B}"/>
    <cellStyle name="Percent 3 9 14 6 5" xfId="13010" xr:uid="{01075B28-2E2B-4C2E-9C7D-C06B3E39441B}"/>
    <cellStyle name="Percent 3 9 14 7" xfId="13011" xr:uid="{21DD90AF-DDF8-461D-8A7B-9F7BF453610A}"/>
    <cellStyle name="Percent 3 9 14 7 2" xfId="13012" xr:uid="{A3488504-6CF5-404A-A35B-5C1D0244DCFF}"/>
    <cellStyle name="Percent 3 9 14 7 3" xfId="13013" xr:uid="{1618940A-FD06-479C-A6B8-96413D6E228F}"/>
    <cellStyle name="Percent 3 9 14 8" xfId="13014" xr:uid="{7673124F-D548-4A6C-877C-420E35FC25C1}"/>
    <cellStyle name="Percent 3 9 14 8 2" xfId="13015" xr:uid="{9CD8ACF0-A364-42AE-A59E-943B8A80AFAA}"/>
    <cellStyle name="Percent 3 9 14 8 3" xfId="13016" xr:uid="{1A013D4F-52C4-4C17-BE88-F7EE44922DD3}"/>
    <cellStyle name="Percent 3 9 14 9" xfId="13017" xr:uid="{4DB39543-F1BA-45A5-B876-A8D5D37AEA48}"/>
    <cellStyle name="Percent 3 9 14 9 2" xfId="13018" xr:uid="{6BEFD7F8-B7C4-447D-83C9-878B367F86DA}"/>
    <cellStyle name="Percent 3 9 14 9 3" xfId="13019" xr:uid="{27C0A86D-FECA-4E74-9BC7-5BCDA61F2C4B}"/>
    <cellStyle name="Percent 3 9 15" xfId="13020" xr:uid="{82C3ABCF-10B3-493E-B4A3-F679EC28E3A1}"/>
    <cellStyle name="Percent 3 9 15 10" xfId="13021" xr:uid="{2E9A03B2-279D-4299-BD61-89F319E69D01}"/>
    <cellStyle name="Percent 3 9 15 11" xfId="13022" xr:uid="{5E9C8D3F-9772-4486-BAFB-17CE76DD78D9}"/>
    <cellStyle name="Percent 3 9 15 12" xfId="13023" xr:uid="{41DC48A9-7AFB-4359-BAAC-D1DBF34BF3B2}"/>
    <cellStyle name="Percent 3 9 15 13" xfId="13024" xr:uid="{8DC6C1BE-1687-4F3E-9053-3DA1C209B692}"/>
    <cellStyle name="Percent 3 9 15 14" xfId="13025" xr:uid="{41E0C20A-6371-47A4-B80A-58DAA382A142}"/>
    <cellStyle name="Percent 3 9 15 15" xfId="13026" xr:uid="{800CCBA8-B777-4971-BEF7-E3E1F49D563E}"/>
    <cellStyle name="Percent 3 9 15 2" xfId="13027" xr:uid="{715170C7-7E70-40B6-858A-31928022810B}"/>
    <cellStyle name="Percent 3 9 15 2 2" xfId="13028" xr:uid="{2EA487C4-0C36-4DEE-AB91-72AE7D636FE3}"/>
    <cellStyle name="Percent 3 9 15 2 2 2" xfId="13029" xr:uid="{A6A7A469-D7CB-482C-98B5-C0C54B6D66EA}"/>
    <cellStyle name="Percent 3 9 15 2 2 3" xfId="13030" xr:uid="{02391382-5791-4D84-BC7E-0D160E4455F4}"/>
    <cellStyle name="Percent 3 9 15 2 3" xfId="13031" xr:uid="{60220A65-D048-4010-BCB4-B82FAF502B9D}"/>
    <cellStyle name="Percent 3 9 15 2 3 2" xfId="13032" xr:uid="{25C4B21B-9B69-4701-BAE0-F042BBF42058}"/>
    <cellStyle name="Percent 3 9 15 2 3 3" xfId="13033" xr:uid="{BDD94C53-5B43-463B-A98D-59D5DB933AD1}"/>
    <cellStyle name="Percent 3 9 15 2 4" xfId="13034" xr:uid="{59C04605-4426-4254-B684-8E5809DA4FF0}"/>
    <cellStyle name="Percent 3 9 15 2 5" xfId="13035" xr:uid="{D0CD806B-E427-4821-AC52-BB103D6267D4}"/>
    <cellStyle name="Percent 3 9 15 2 6" xfId="13036" xr:uid="{8AA36FEE-5B72-48C0-8E24-7F59C456DD76}"/>
    <cellStyle name="Percent 3 9 15 3" xfId="13037" xr:uid="{58E2E3D7-1EE7-42D8-80EB-314852989735}"/>
    <cellStyle name="Percent 3 9 15 3 2" xfId="13038" xr:uid="{552AEF39-A68C-47C3-9F92-99D91588E0C8}"/>
    <cellStyle name="Percent 3 9 15 3 2 2" xfId="13039" xr:uid="{B31A5E65-786E-4760-AA15-16D8E35E7C74}"/>
    <cellStyle name="Percent 3 9 15 3 2 3" xfId="13040" xr:uid="{38C96BEC-A2FB-45E8-8078-FD6C215BEC4C}"/>
    <cellStyle name="Percent 3 9 15 3 3" xfId="13041" xr:uid="{75356ECE-3B43-4C02-A73E-A4F99E7820FE}"/>
    <cellStyle name="Percent 3 9 15 3 3 2" xfId="13042" xr:uid="{DA54300F-7F2D-455C-8509-20FB5AFE32AD}"/>
    <cellStyle name="Percent 3 9 15 3 3 3" xfId="13043" xr:uid="{569D731A-E2BC-4D88-8065-B0E2F13F6155}"/>
    <cellStyle name="Percent 3 9 15 3 4" xfId="13044" xr:uid="{224D7962-D1E3-4BBD-9DDD-769251045D7C}"/>
    <cellStyle name="Percent 3 9 15 3 5" xfId="13045" xr:uid="{0ACA67A5-2B68-4DFF-A59E-0DFDD545C5CB}"/>
    <cellStyle name="Percent 3 9 15 4" xfId="13046" xr:uid="{5148E888-0B47-4DE0-8A5A-10DD4576968C}"/>
    <cellStyle name="Percent 3 9 15 4 2" xfId="13047" xr:uid="{9132F964-74F9-4659-9C21-DEF8894023FD}"/>
    <cellStyle name="Percent 3 9 15 4 2 2" xfId="13048" xr:uid="{6A653EF2-00A2-4367-941F-6180F4F05059}"/>
    <cellStyle name="Percent 3 9 15 4 2 3" xfId="13049" xr:uid="{47A5005E-61B6-425F-8043-A38A26587FDD}"/>
    <cellStyle name="Percent 3 9 15 4 3" xfId="13050" xr:uid="{01A7A869-A1B2-4C12-895C-AD2627A5FF73}"/>
    <cellStyle name="Percent 3 9 15 4 3 2" xfId="13051" xr:uid="{C4966CFE-FF0C-465C-BDBC-B40B2A295BD1}"/>
    <cellStyle name="Percent 3 9 15 4 3 3" xfId="13052" xr:uid="{D58DB7CE-646F-422E-ABF3-8A697ED2D796}"/>
    <cellStyle name="Percent 3 9 15 4 4" xfId="13053" xr:uid="{2537791A-0B94-4CC5-ABCB-2C36E2DC1C1E}"/>
    <cellStyle name="Percent 3 9 15 4 5" xfId="13054" xr:uid="{7525734F-2908-4FE0-A486-458F54A87DAF}"/>
    <cellStyle name="Percent 3 9 15 5" xfId="13055" xr:uid="{9633D145-1E41-4B1F-8111-CB75D291724B}"/>
    <cellStyle name="Percent 3 9 15 5 2" xfId="13056" xr:uid="{FEFA057A-3935-437C-851E-35D32C73988B}"/>
    <cellStyle name="Percent 3 9 15 5 2 2" xfId="13057" xr:uid="{DE41C18A-91EC-455E-9D51-3B1E3B229BF8}"/>
    <cellStyle name="Percent 3 9 15 5 2 3" xfId="13058" xr:uid="{474428EB-C7D7-46FF-BDAE-49E4D206330A}"/>
    <cellStyle name="Percent 3 9 15 5 3" xfId="13059" xr:uid="{DFAE913A-216D-49D3-85E0-3BF06FF1FD27}"/>
    <cellStyle name="Percent 3 9 15 5 3 2" xfId="13060" xr:uid="{42BBCA7C-4C4F-47DE-920F-9815F845617B}"/>
    <cellStyle name="Percent 3 9 15 5 3 3" xfId="13061" xr:uid="{CF322F51-3EEF-4BA2-8694-338F15C8EBF1}"/>
    <cellStyle name="Percent 3 9 15 5 4" xfId="13062" xr:uid="{D4EC78CD-E5CA-4600-85BE-0586679BCC7F}"/>
    <cellStyle name="Percent 3 9 15 5 4 2" xfId="13063" xr:uid="{03784FEE-59FC-4101-B0B9-D1616D145F51}"/>
    <cellStyle name="Percent 3 9 15 5 4 3" xfId="13064" xr:uid="{F40EC551-4063-4D36-B186-C621AEE17107}"/>
    <cellStyle name="Percent 3 9 15 5 5" xfId="13065" xr:uid="{72BD0440-169F-45C2-8BDE-EF0E0522C70F}"/>
    <cellStyle name="Percent 3 9 15 5 6" xfId="13066" xr:uid="{305823DC-171D-4C04-B202-43E23D2CD1EB}"/>
    <cellStyle name="Percent 3 9 15 6" xfId="13067" xr:uid="{85EC1658-1B7B-4B57-AB38-ED0CD34CD664}"/>
    <cellStyle name="Percent 3 9 15 6 2" xfId="13068" xr:uid="{CA885570-F4EB-4E91-A494-52ED7004B257}"/>
    <cellStyle name="Percent 3 9 15 6 2 2" xfId="13069" xr:uid="{CF0BEEDE-65A3-42D5-A33A-60ECA8E16B48}"/>
    <cellStyle name="Percent 3 9 15 6 2 3" xfId="13070" xr:uid="{1D06E38D-79C0-474B-9899-08AB5FE6B62D}"/>
    <cellStyle name="Percent 3 9 15 6 3" xfId="13071" xr:uid="{EB03EB43-4827-4314-9135-507FF72631EE}"/>
    <cellStyle name="Percent 3 9 15 6 3 2" xfId="13072" xr:uid="{1785D9A6-CAA3-4ED7-8D89-876B8652203F}"/>
    <cellStyle name="Percent 3 9 15 6 3 3" xfId="13073" xr:uid="{351B11E9-5CC5-4DEA-A624-09BA376E828E}"/>
    <cellStyle name="Percent 3 9 15 6 4" xfId="13074" xr:uid="{90D84552-0580-470E-B6D3-54BDFE552712}"/>
    <cellStyle name="Percent 3 9 15 6 5" xfId="13075" xr:uid="{156EED7E-FC0D-4D29-8A15-5254639DD758}"/>
    <cellStyle name="Percent 3 9 15 7" xfId="13076" xr:uid="{763CDC4B-619A-4F36-848C-DCEBA55FD81E}"/>
    <cellStyle name="Percent 3 9 15 7 2" xfId="13077" xr:uid="{7EAFE9E0-74AD-4677-8E2A-F3B2B8963176}"/>
    <cellStyle name="Percent 3 9 15 7 3" xfId="13078" xr:uid="{8AD5191C-65E9-4AA1-83A3-D14E7D2B20FD}"/>
    <cellStyle name="Percent 3 9 15 8" xfId="13079" xr:uid="{83F8F16E-041C-447E-A938-BC7DACDA43A2}"/>
    <cellStyle name="Percent 3 9 15 8 2" xfId="13080" xr:uid="{98D0903B-DABF-4D10-B257-F1E53D2641F4}"/>
    <cellStyle name="Percent 3 9 15 8 3" xfId="13081" xr:uid="{A8203FEB-0AD3-4727-B3E7-4C331E187E53}"/>
    <cellStyle name="Percent 3 9 15 9" xfId="13082" xr:uid="{31BDE0D4-CF55-4BF3-9580-A2EFD3941CDF}"/>
    <cellStyle name="Percent 3 9 15 9 2" xfId="13083" xr:uid="{5FF916EA-7CD9-4D1B-8A5E-42DE46EA755D}"/>
    <cellStyle name="Percent 3 9 15 9 3" xfId="13084" xr:uid="{C97BD812-F3C0-49A7-9C84-53CB153D048D}"/>
    <cellStyle name="Percent 3 9 16" xfId="13085" xr:uid="{05FF377B-5E35-4C84-8307-F6B0AB81D106}"/>
    <cellStyle name="Percent 3 9 16 2" xfId="13086" xr:uid="{E98C3E83-DE6D-4DF7-85EA-589BC1194B36}"/>
    <cellStyle name="Percent 3 9 16 2 2" xfId="13087" xr:uid="{147F130E-2E1A-4436-8635-D7A0329309CD}"/>
    <cellStyle name="Percent 3 9 16 2 3" xfId="13088" xr:uid="{54B083FA-6C50-425A-BC66-9D93423D65C3}"/>
    <cellStyle name="Percent 3 9 16 3" xfId="13089" xr:uid="{E82E4218-9B16-4A6B-89C9-535CD315F953}"/>
    <cellStyle name="Percent 3 9 16 3 2" xfId="13090" xr:uid="{1C159FD4-30DE-4F73-AA3B-A6603982B286}"/>
    <cellStyle name="Percent 3 9 16 3 3" xfId="13091" xr:uid="{686AC8A0-FCFA-40B7-A762-5EB8E5B5C66D}"/>
    <cellStyle name="Percent 3 9 16 4" xfId="13092" xr:uid="{51ABC730-5656-4C3B-90AA-C20CC7E28A9B}"/>
    <cellStyle name="Percent 3 9 16 5" xfId="13093" xr:uid="{CBE1CCD3-1E1D-4853-A199-A92907B86D22}"/>
    <cellStyle name="Percent 3 9 16 6" xfId="13094" xr:uid="{41C74EA9-C756-4A0A-9383-6BC73F6820C2}"/>
    <cellStyle name="Percent 3 9 17" xfId="13095" xr:uid="{58C8678C-3B50-4F5C-81E0-5E7BE5310931}"/>
    <cellStyle name="Percent 3 9 17 2" xfId="13096" xr:uid="{E4565E20-4A1F-4269-AE07-61971215333B}"/>
    <cellStyle name="Percent 3 9 17 2 2" xfId="13097" xr:uid="{9733E11D-C26F-435E-BF7E-F821329DACBF}"/>
    <cellStyle name="Percent 3 9 17 2 3" xfId="13098" xr:uid="{F69514FF-61C2-4F54-81F4-5B09DDFDF7CF}"/>
    <cellStyle name="Percent 3 9 17 3" xfId="13099" xr:uid="{D7EE7F44-1E07-4833-9F6E-48844AEF85B6}"/>
    <cellStyle name="Percent 3 9 17 3 2" xfId="13100" xr:uid="{2928FD81-173A-496F-8F7E-317B42364C74}"/>
    <cellStyle name="Percent 3 9 17 3 3" xfId="13101" xr:uid="{C5F088D7-A233-4CBA-8A95-22B089FDCDD1}"/>
    <cellStyle name="Percent 3 9 17 4" xfId="13102" xr:uid="{754BEE5E-B6C2-475E-977A-E3A5D2056EAF}"/>
    <cellStyle name="Percent 3 9 17 5" xfId="13103" xr:uid="{1A1A1E34-16FF-41E4-9B41-09AC82E185E8}"/>
    <cellStyle name="Percent 3 9 18" xfId="13104" xr:uid="{5CF6E06E-F690-4857-A025-AA1ED7CC205F}"/>
    <cellStyle name="Percent 3 9 18 2" xfId="13105" xr:uid="{9E9B5D5A-FE73-4672-9B33-4BBEE9877DD1}"/>
    <cellStyle name="Percent 3 9 18 2 2" xfId="13106" xr:uid="{5B09DBFE-7D33-476B-B8E8-06C0C44376C6}"/>
    <cellStyle name="Percent 3 9 18 2 3" xfId="13107" xr:uid="{5D0E1AB6-7474-4E9B-A1DD-E187A34217C0}"/>
    <cellStyle name="Percent 3 9 18 3" xfId="13108" xr:uid="{6B0827A9-280F-4858-B697-1E3EC4B517B3}"/>
    <cellStyle name="Percent 3 9 18 3 2" xfId="13109" xr:uid="{D663A5D7-C54B-4927-BFF4-FE199291C69C}"/>
    <cellStyle name="Percent 3 9 18 3 3" xfId="13110" xr:uid="{F218524B-8C06-408D-93E2-D138ABDBFC96}"/>
    <cellStyle name="Percent 3 9 18 4" xfId="13111" xr:uid="{33112F55-E4DA-4E94-892F-7DD6291C7210}"/>
    <cellStyle name="Percent 3 9 18 5" xfId="13112" xr:uid="{325626C5-C0A6-4F69-AAB7-E744C95EEBD6}"/>
    <cellStyle name="Percent 3 9 19" xfId="13113" xr:uid="{0FDB25FD-8134-4C31-AAA5-7A6D84B2E0A5}"/>
    <cellStyle name="Percent 3 9 19 2" xfId="13114" xr:uid="{AF7C0E8D-20A8-4479-82F0-59161C0F7649}"/>
    <cellStyle name="Percent 3 9 19 2 2" xfId="13115" xr:uid="{06FA4FD3-2639-4359-933C-9C633EFB7481}"/>
    <cellStyle name="Percent 3 9 19 2 3" xfId="13116" xr:uid="{7634E628-F5AC-4395-9F25-A3D73894E1C5}"/>
    <cellStyle name="Percent 3 9 19 3" xfId="13117" xr:uid="{247BD2A5-FC9D-422A-857A-E6BC958529F3}"/>
    <cellStyle name="Percent 3 9 19 3 2" xfId="13118" xr:uid="{E29D5939-F092-44F2-BF9B-EAE32F8B541E}"/>
    <cellStyle name="Percent 3 9 19 3 3" xfId="13119" xr:uid="{003A92B4-C1FC-493C-92B1-D99BFA989952}"/>
    <cellStyle name="Percent 3 9 19 4" xfId="13120" xr:uid="{DC67D9C9-E0E1-48EC-A15C-010DAC05CDCD}"/>
    <cellStyle name="Percent 3 9 19 4 2" xfId="13121" xr:uid="{036E4CAD-9AD7-44E2-96D9-CBE3AC67F592}"/>
    <cellStyle name="Percent 3 9 19 4 3" xfId="13122" xr:uid="{2711E755-B390-4838-ADD6-69FE62396DE4}"/>
    <cellStyle name="Percent 3 9 19 5" xfId="13123" xr:uid="{7721BD0C-9633-4FD6-B9D8-DE52B569CDE9}"/>
    <cellStyle name="Percent 3 9 19 6" xfId="13124" xr:uid="{43F6F579-779C-4B01-8F4A-1AD0AEA34EFA}"/>
    <cellStyle name="Percent 3 9 2" xfId="13125" xr:uid="{DF51589B-D1DD-482F-B436-3A123CF1B7CE}"/>
    <cellStyle name="Percent 3 9 2 10" xfId="13126" xr:uid="{1D1FB1F4-D6F0-434A-B96E-0A5DAABB55E7}"/>
    <cellStyle name="Percent 3 9 2 11" xfId="13127" xr:uid="{F48BD9D3-AEEA-4F82-BB92-ED263D24AEAE}"/>
    <cellStyle name="Percent 3 9 2 12" xfId="13128" xr:uid="{EBE56200-3B4E-4DE1-BCF9-97102708D4D2}"/>
    <cellStyle name="Percent 3 9 2 13" xfId="13129" xr:uid="{34823FAE-4FE7-4D5E-9C5C-F7B86C8D12D7}"/>
    <cellStyle name="Percent 3 9 2 14" xfId="13130" xr:uid="{7ABF5B94-9623-4CC2-B9CB-1895E892B43C}"/>
    <cellStyle name="Percent 3 9 2 15" xfId="13131" xr:uid="{269CF778-12D3-4407-8D3F-EEEA9C0E5C52}"/>
    <cellStyle name="Percent 3 9 2 2" xfId="13132" xr:uid="{E79ECAE4-9EC5-483C-A65C-CA11AA90DA99}"/>
    <cellStyle name="Percent 3 9 2 2 2" xfId="13133" xr:uid="{A1EAB69F-2598-4B23-9F01-BA702DEBCC69}"/>
    <cellStyle name="Percent 3 9 2 2 2 2" xfId="13134" xr:uid="{99AA9355-C8F1-4058-AEBF-1B444EF84B95}"/>
    <cellStyle name="Percent 3 9 2 2 2 3" xfId="13135" xr:uid="{1EED7456-9472-4981-8CBA-05F17458ECCF}"/>
    <cellStyle name="Percent 3 9 2 2 3" xfId="13136" xr:uid="{809B8738-8870-44F2-B586-578AC4E31D20}"/>
    <cellStyle name="Percent 3 9 2 2 3 2" xfId="13137" xr:uid="{5DEA1B03-3043-41A7-8CB1-C15E6B9BF5AC}"/>
    <cellStyle name="Percent 3 9 2 2 3 3" xfId="13138" xr:uid="{C3971436-3DEE-45D5-9487-3807A948BC4D}"/>
    <cellStyle name="Percent 3 9 2 2 4" xfId="13139" xr:uid="{0520B9E4-F36C-43A9-B373-70B6706734F8}"/>
    <cellStyle name="Percent 3 9 2 2 5" xfId="13140" xr:uid="{59A408BE-D760-4BB1-8222-0072E7E7CD58}"/>
    <cellStyle name="Percent 3 9 2 2 6" xfId="13141" xr:uid="{4F96760D-5DDA-406E-851F-B6A0FEF83DE0}"/>
    <cellStyle name="Percent 3 9 2 3" xfId="13142" xr:uid="{2B0CE142-31A8-44C8-80DF-5F070EB76AB0}"/>
    <cellStyle name="Percent 3 9 2 3 2" xfId="13143" xr:uid="{C86BA1A9-4805-43D0-AE6F-1AB0ACBF2BD8}"/>
    <cellStyle name="Percent 3 9 2 3 2 2" xfId="13144" xr:uid="{7A66E39F-430E-4231-991A-B2A7D9BB6F04}"/>
    <cellStyle name="Percent 3 9 2 3 2 3" xfId="13145" xr:uid="{36B570E3-5F5C-45A1-8DD0-2619DB0F6CC7}"/>
    <cellStyle name="Percent 3 9 2 3 3" xfId="13146" xr:uid="{BCD52E1D-009B-4C42-89FF-FF6C1BAA8AE2}"/>
    <cellStyle name="Percent 3 9 2 3 3 2" xfId="13147" xr:uid="{38231DF6-ECF6-4010-8926-BC49372F90C3}"/>
    <cellStyle name="Percent 3 9 2 3 3 3" xfId="13148" xr:uid="{1406DC41-16AA-4022-BE62-5B58A18449C0}"/>
    <cellStyle name="Percent 3 9 2 3 4" xfId="13149" xr:uid="{FF95DAD9-15BB-42AC-A4EA-C1EDAF5A19D9}"/>
    <cellStyle name="Percent 3 9 2 3 5" xfId="13150" xr:uid="{3F8894CB-1151-4A52-B94C-7862E8194042}"/>
    <cellStyle name="Percent 3 9 2 4" xfId="13151" xr:uid="{609B23F7-8F53-4519-989A-1288C20338A1}"/>
    <cellStyle name="Percent 3 9 2 4 2" xfId="13152" xr:uid="{6DC22239-C1DD-4353-8060-83AE0228C747}"/>
    <cellStyle name="Percent 3 9 2 4 2 2" xfId="13153" xr:uid="{35984B17-94F3-48C1-9BFD-7ABCED0189F4}"/>
    <cellStyle name="Percent 3 9 2 4 2 3" xfId="13154" xr:uid="{AF9FDB43-89CA-4EC2-A315-3BA070DA51B3}"/>
    <cellStyle name="Percent 3 9 2 4 3" xfId="13155" xr:uid="{A68B8424-86A6-43D2-AC0E-284662B0CB4F}"/>
    <cellStyle name="Percent 3 9 2 4 3 2" xfId="13156" xr:uid="{CB151482-8B01-43A2-B75B-6DB9833042B4}"/>
    <cellStyle name="Percent 3 9 2 4 3 3" xfId="13157" xr:uid="{E5AF8980-4C41-44EA-9835-8E848668B29C}"/>
    <cellStyle name="Percent 3 9 2 4 4" xfId="13158" xr:uid="{301A682D-78BB-448C-A927-15302C164B74}"/>
    <cellStyle name="Percent 3 9 2 4 5" xfId="13159" xr:uid="{1F4499F6-657E-4799-8233-9AC80152952C}"/>
    <cellStyle name="Percent 3 9 2 5" xfId="13160" xr:uid="{3DD17EC1-3C3C-4F76-A9DE-D56AD76ADC96}"/>
    <cellStyle name="Percent 3 9 2 5 2" xfId="13161" xr:uid="{66EE47E2-0A8D-429B-9808-AFCD5466AB26}"/>
    <cellStyle name="Percent 3 9 2 5 2 2" xfId="13162" xr:uid="{52F2D073-381E-4EC7-8F4B-FC54453DA62B}"/>
    <cellStyle name="Percent 3 9 2 5 2 3" xfId="13163" xr:uid="{EB38FC3E-63BF-4164-973D-7B00DFEBBA54}"/>
    <cellStyle name="Percent 3 9 2 5 3" xfId="13164" xr:uid="{EBD0F993-C04E-4A2A-92CD-893E9D2E44B2}"/>
    <cellStyle name="Percent 3 9 2 5 3 2" xfId="13165" xr:uid="{1C8B23D4-1D19-4DF2-B073-38BE96B15400}"/>
    <cellStyle name="Percent 3 9 2 5 3 3" xfId="13166" xr:uid="{AE36FF71-99C7-43B1-87F1-11207C34EF40}"/>
    <cellStyle name="Percent 3 9 2 5 4" xfId="13167" xr:uid="{AB9EFB24-5C34-4135-8D7E-6DDDCFED8622}"/>
    <cellStyle name="Percent 3 9 2 5 4 2" xfId="13168" xr:uid="{01661C96-1248-4F28-95C9-EA83A1FABD48}"/>
    <cellStyle name="Percent 3 9 2 5 4 3" xfId="13169" xr:uid="{1DA2B5FC-953F-4253-AE0C-0DE8B5AD5C35}"/>
    <cellStyle name="Percent 3 9 2 5 5" xfId="13170" xr:uid="{33E7C4E5-5025-4872-AEC6-C752ABB8D4BE}"/>
    <cellStyle name="Percent 3 9 2 5 6" xfId="13171" xr:uid="{77308C9F-CF8B-486B-B104-C26CAECFE5FB}"/>
    <cellStyle name="Percent 3 9 2 6" xfId="13172" xr:uid="{1A6C40C9-333C-4B19-A8B9-FE57B9232405}"/>
    <cellStyle name="Percent 3 9 2 6 2" xfId="13173" xr:uid="{562B67CD-A5A9-4EBB-B833-570C3AADF723}"/>
    <cellStyle name="Percent 3 9 2 6 2 2" xfId="13174" xr:uid="{8ADCD19B-1666-4E99-BAC6-756EF4DE491F}"/>
    <cellStyle name="Percent 3 9 2 6 2 3" xfId="13175" xr:uid="{1121F0D7-1F79-4EF2-BF3E-0A783FEFCC8D}"/>
    <cellStyle name="Percent 3 9 2 6 3" xfId="13176" xr:uid="{31502C22-CAF1-4E21-B988-AAFC7FD56A46}"/>
    <cellStyle name="Percent 3 9 2 6 3 2" xfId="13177" xr:uid="{11A7039D-684E-4E40-ADA6-6878444AC877}"/>
    <cellStyle name="Percent 3 9 2 6 3 3" xfId="13178" xr:uid="{5BFFE3A4-F0D0-4B36-A003-1BAD2FADEEF1}"/>
    <cellStyle name="Percent 3 9 2 6 4" xfId="13179" xr:uid="{761CAA78-AF7A-43D7-B987-1CB676725828}"/>
    <cellStyle name="Percent 3 9 2 6 5" xfId="13180" xr:uid="{7DBE3CA8-6496-4AD3-92C0-19F656D962B1}"/>
    <cellStyle name="Percent 3 9 2 7" xfId="13181" xr:uid="{50ABCC79-FE53-4F99-ACA3-12B9488A46CD}"/>
    <cellStyle name="Percent 3 9 2 7 2" xfId="13182" xr:uid="{A507A7D5-ADA5-4ECA-A4F6-172DD3E98011}"/>
    <cellStyle name="Percent 3 9 2 7 3" xfId="13183" xr:uid="{4BD1C8ED-72E2-462A-AB85-3F7EA8106880}"/>
    <cellStyle name="Percent 3 9 2 8" xfId="13184" xr:uid="{CE44F1BE-9561-4B95-9EAA-D469BEE5B8A2}"/>
    <cellStyle name="Percent 3 9 2 8 2" xfId="13185" xr:uid="{EA86EB16-AD33-4863-A1B6-5AA2DC59AF35}"/>
    <cellStyle name="Percent 3 9 2 8 3" xfId="13186" xr:uid="{11DA950B-83B1-49EB-AB59-DB51F6F514D0}"/>
    <cellStyle name="Percent 3 9 2 9" xfId="13187" xr:uid="{CDE2F8EB-4240-4AAF-B945-7A5DA51CBF07}"/>
    <cellStyle name="Percent 3 9 2 9 2" xfId="13188" xr:uid="{89DA09B6-CE1E-4C87-93A2-EF556F2F2018}"/>
    <cellStyle name="Percent 3 9 2 9 3" xfId="13189" xr:uid="{E53BD086-2E8F-403B-B223-F81F3919E311}"/>
    <cellStyle name="Percent 3 9 20" xfId="13190" xr:uid="{EF478EB1-FFD1-41AA-9CA1-41DD3D73B896}"/>
    <cellStyle name="Percent 3 9 20 2" xfId="13191" xr:uid="{70B8FC3B-8362-4AD2-8919-0AC79826825A}"/>
    <cellStyle name="Percent 3 9 20 2 2" xfId="13192" xr:uid="{A4A4327A-0C21-48CD-ABFF-05EEC5507BC4}"/>
    <cellStyle name="Percent 3 9 20 2 3" xfId="13193" xr:uid="{915026F4-222B-4032-920A-A51D8CC38846}"/>
    <cellStyle name="Percent 3 9 20 3" xfId="13194" xr:uid="{817955F0-3977-4B67-942A-3D59B6B74F7C}"/>
    <cellStyle name="Percent 3 9 20 3 2" xfId="13195" xr:uid="{7D514614-C1FF-49B7-AF78-BC885A9FE647}"/>
    <cellStyle name="Percent 3 9 20 3 3" xfId="13196" xr:uid="{6C017F1F-5B9C-412B-BC1C-6771A1F30BDA}"/>
    <cellStyle name="Percent 3 9 20 4" xfId="13197" xr:uid="{363E5258-F175-48C0-A398-8D9730821B68}"/>
    <cellStyle name="Percent 3 9 20 5" xfId="13198" xr:uid="{5318A4C4-CE94-4AA6-8C87-D8B7ED9823B9}"/>
    <cellStyle name="Percent 3 9 21" xfId="13199" xr:uid="{F0C1CB75-67E6-44AB-BDC5-8E6051DE81A1}"/>
    <cellStyle name="Percent 3 9 21 2" xfId="13200" xr:uid="{3980C58D-0364-4259-A5F9-CBFC6029AEF4}"/>
    <cellStyle name="Percent 3 9 21 3" xfId="13201" xr:uid="{7F3C7D7A-E43E-40D6-ABA6-D44718866344}"/>
    <cellStyle name="Percent 3 9 22" xfId="13202" xr:uid="{369F4F06-30AF-45DE-941A-E22E01FFB00E}"/>
    <cellStyle name="Percent 3 9 22 2" xfId="13203" xr:uid="{9BA37D61-7894-429D-8C76-42F96942C458}"/>
    <cellStyle name="Percent 3 9 22 3" xfId="13204" xr:uid="{B672E0B4-3438-41B8-B4CA-38A17C5E34AF}"/>
    <cellStyle name="Percent 3 9 23" xfId="13205" xr:uid="{AAA70A58-AE27-4069-A339-44FFE5AF6EDE}"/>
    <cellStyle name="Percent 3 9 23 2" xfId="13206" xr:uid="{AD7F5C1B-2784-42AC-BAFC-E19A3B25BA1E}"/>
    <cellStyle name="Percent 3 9 23 3" xfId="13207" xr:uid="{4793521F-8845-4E67-A964-B18617E05371}"/>
    <cellStyle name="Percent 3 9 24" xfId="13208" xr:uid="{E20BD7F5-A740-4353-9073-8BC70C32CECD}"/>
    <cellStyle name="Percent 3 9 25" xfId="13209" xr:uid="{FD7EB01D-1181-4277-9B61-955CF29C7A02}"/>
    <cellStyle name="Percent 3 9 26" xfId="13210" xr:uid="{919F9F28-4E57-46E5-A4B2-B6B075450173}"/>
    <cellStyle name="Percent 3 9 27" xfId="13211" xr:uid="{07A92A76-DE42-408E-AFD4-05F79919DDC9}"/>
    <cellStyle name="Percent 3 9 28" xfId="13212" xr:uid="{70186B27-E69B-4665-9C46-5AB0CBC1E6E8}"/>
    <cellStyle name="Percent 3 9 29" xfId="13213" xr:uid="{4F7F69D9-B16E-4034-ACD8-367E5418614C}"/>
    <cellStyle name="Percent 3 9 3" xfId="13214" xr:uid="{6DEE1D7C-C390-4D3E-84B8-0F3D4919CDBF}"/>
    <cellStyle name="Percent 3 9 3 10" xfId="13215" xr:uid="{EA454F90-9F36-458D-B99E-D60AB5838A9E}"/>
    <cellStyle name="Percent 3 9 3 11" xfId="13216" xr:uid="{9ED8C786-A4CD-41A7-A515-9783FE30DBB6}"/>
    <cellStyle name="Percent 3 9 3 12" xfId="13217" xr:uid="{B7A4AF89-5AFD-455C-9941-7CD75D09B264}"/>
    <cellStyle name="Percent 3 9 3 13" xfId="13218" xr:uid="{08B9397D-D9B0-487F-A09D-50424E0805A4}"/>
    <cellStyle name="Percent 3 9 3 14" xfId="13219" xr:uid="{5190BA52-3F36-498C-8662-092093C05C00}"/>
    <cellStyle name="Percent 3 9 3 15" xfId="13220" xr:uid="{E8500E21-48DE-4C59-AB89-E23D1F3FC046}"/>
    <cellStyle name="Percent 3 9 3 2" xfId="13221" xr:uid="{473AAD6F-D00C-4A8A-B6FE-B2FD609E06B9}"/>
    <cellStyle name="Percent 3 9 3 2 2" xfId="13222" xr:uid="{896E96B2-6A77-4676-AC10-8515A47BFF3E}"/>
    <cellStyle name="Percent 3 9 3 2 2 2" xfId="13223" xr:uid="{29EEA30D-3119-41B4-BD6F-1AF4BC97831D}"/>
    <cellStyle name="Percent 3 9 3 2 2 3" xfId="13224" xr:uid="{B005CB01-3D78-48F4-B30C-BEC3929C9260}"/>
    <cellStyle name="Percent 3 9 3 2 3" xfId="13225" xr:uid="{84F38E8C-367B-44BD-9DFA-22ED7A19DED2}"/>
    <cellStyle name="Percent 3 9 3 2 3 2" xfId="13226" xr:uid="{4B73817E-2F5F-4D2A-8A77-3851384D68CF}"/>
    <cellStyle name="Percent 3 9 3 2 3 3" xfId="13227" xr:uid="{EBFC6208-FBC9-4CEE-8BB6-DADD24273546}"/>
    <cellStyle name="Percent 3 9 3 2 4" xfId="13228" xr:uid="{BCCAB998-DD2B-40D3-BF58-371505BABBDD}"/>
    <cellStyle name="Percent 3 9 3 2 5" xfId="13229" xr:uid="{4B1DC919-F384-4D84-AC88-99BAC5989CAF}"/>
    <cellStyle name="Percent 3 9 3 2 6" xfId="13230" xr:uid="{E3ECD73D-D749-4A4E-8331-8EF6719425EB}"/>
    <cellStyle name="Percent 3 9 3 3" xfId="13231" xr:uid="{2A6E536D-7E1A-49EE-B5C5-C10B55B8F850}"/>
    <cellStyle name="Percent 3 9 3 3 2" xfId="13232" xr:uid="{9459A58B-006E-4EE2-BD88-A821FDB8D39C}"/>
    <cellStyle name="Percent 3 9 3 3 2 2" xfId="13233" xr:uid="{333E0977-28A5-4F4A-B4A9-AAF9CB5890EB}"/>
    <cellStyle name="Percent 3 9 3 3 2 3" xfId="13234" xr:uid="{E184B167-0F27-4930-9A9B-5DF598B5543C}"/>
    <cellStyle name="Percent 3 9 3 3 3" xfId="13235" xr:uid="{66D758E9-B3B1-4A39-9FEC-F6DD914173D1}"/>
    <cellStyle name="Percent 3 9 3 3 3 2" xfId="13236" xr:uid="{1986512D-915A-4C4E-8518-B2957CAE0CA0}"/>
    <cellStyle name="Percent 3 9 3 3 3 3" xfId="13237" xr:uid="{0E884E56-A56F-4ADB-86AA-16FC5292AF66}"/>
    <cellStyle name="Percent 3 9 3 3 4" xfId="13238" xr:uid="{880D5108-FAFD-41C7-8EB4-36659CF31376}"/>
    <cellStyle name="Percent 3 9 3 3 5" xfId="13239" xr:uid="{315EA2C2-6854-441B-8A19-3E8D807B7C1C}"/>
    <cellStyle name="Percent 3 9 3 4" xfId="13240" xr:uid="{D9318711-7A1E-4475-BD96-6FD56F51C47C}"/>
    <cellStyle name="Percent 3 9 3 4 2" xfId="13241" xr:uid="{12BFC256-8AB7-457F-AAF7-E553016FFC28}"/>
    <cellStyle name="Percent 3 9 3 4 2 2" xfId="13242" xr:uid="{E87531AB-5319-4E93-916F-FE355203DD75}"/>
    <cellStyle name="Percent 3 9 3 4 2 3" xfId="13243" xr:uid="{A90B4C20-EDFB-463B-A6FF-B2E8DD3F68F1}"/>
    <cellStyle name="Percent 3 9 3 4 3" xfId="13244" xr:uid="{E71CFB5E-8830-4F0D-9A93-460FBEA68A69}"/>
    <cellStyle name="Percent 3 9 3 4 3 2" xfId="13245" xr:uid="{7A82C69D-55DD-46CF-98F0-48C19F065BB6}"/>
    <cellStyle name="Percent 3 9 3 4 3 3" xfId="13246" xr:uid="{BDCE4DCD-AA54-4CCE-9B49-3D66833AAAF6}"/>
    <cellStyle name="Percent 3 9 3 4 4" xfId="13247" xr:uid="{361122D6-4B4E-42C9-B6A1-D8C5C40B8A99}"/>
    <cellStyle name="Percent 3 9 3 4 5" xfId="13248" xr:uid="{9C530B6B-C1B7-4680-B75F-5F82A0139EE5}"/>
    <cellStyle name="Percent 3 9 3 5" xfId="13249" xr:uid="{A06CDC88-4DC3-4F05-BB2A-0AD83FC90342}"/>
    <cellStyle name="Percent 3 9 3 5 2" xfId="13250" xr:uid="{61AC12E0-40DB-4116-9CB8-414DEAD3C8A3}"/>
    <cellStyle name="Percent 3 9 3 5 2 2" xfId="13251" xr:uid="{127296F5-240C-4FA7-8C1D-1A05505B1FB0}"/>
    <cellStyle name="Percent 3 9 3 5 2 3" xfId="13252" xr:uid="{3D128EED-0002-4CFB-8E04-954AEC3FFEA8}"/>
    <cellStyle name="Percent 3 9 3 5 3" xfId="13253" xr:uid="{F187ECAD-E65D-4309-BF79-E585EDE26230}"/>
    <cellStyle name="Percent 3 9 3 5 3 2" xfId="13254" xr:uid="{37E6B94B-D52A-4A21-B868-2DE105811355}"/>
    <cellStyle name="Percent 3 9 3 5 3 3" xfId="13255" xr:uid="{447EA3E6-793E-4162-B609-CD481957B236}"/>
    <cellStyle name="Percent 3 9 3 5 4" xfId="13256" xr:uid="{86865094-4D0D-485C-B4E2-52BC4840CA01}"/>
    <cellStyle name="Percent 3 9 3 5 4 2" xfId="13257" xr:uid="{5B4EF2D5-D97B-4EA5-8D2E-AAF9D699C367}"/>
    <cellStyle name="Percent 3 9 3 5 4 3" xfId="13258" xr:uid="{9036544E-6438-47BA-90E9-CFA39110D1EC}"/>
    <cellStyle name="Percent 3 9 3 5 5" xfId="13259" xr:uid="{E061FEEF-7116-4F64-B512-F01696FEF3EF}"/>
    <cellStyle name="Percent 3 9 3 5 6" xfId="13260" xr:uid="{51AB2D3D-7C6D-45E9-A42D-6A495AEFC61F}"/>
    <cellStyle name="Percent 3 9 3 6" xfId="13261" xr:uid="{8324015F-DB75-468E-9D7F-A69417B51105}"/>
    <cellStyle name="Percent 3 9 3 6 2" xfId="13262" xr:uid="{2DD8D6A0-C927-47E2-A63E-B9464B4AA74F}"/>
    <cellStyle name="Percent 3 9 3 6 2 2" xfId="13263" xr:uid="{B38311C9-D098-4D6B-B46D-46405D415182}"/>
    <cellStyle name="Percent 3 9 3 6 2 3" xfId="13264" xr:uid="{6A47CB55-40B6-4F24-BC84-6A5920622F5A}"/>
    <cellStyle name="Percent 3 9 3 6 3" xfId="13265" xr:uid="{154F5D35-DED7-4541-B48E-9890655D9D2D}"/>
    <cellStyle name="Percent 3 9 3 6 3 2" xfId="13266" xr:uid="{47D376F9-F9BF-42B3-A6A9-C340C505B19F}"/>
    <cellStyle name="Percent 3 9 3 6 3 3" xfId="13267" xr:uid="{2A1F31ED-845D-4777-BA34-7A711FBAB5EF}"/>
    <cellStyle name="Percent 3 9 3 6 4" xfId="13268" xr:uid="{2E9601A1-9843-459C-A1A3-D2FF87F2B59F}"/>
    <cellStyle name="Percent 3 9 3 6 5" xfId="13269" xr:uid="{7803FF20-46D0-43E6-8EA0-10402DAC4080}"/>
    <cellStyle name="Percent 3 9 3 7" xfId="13270" xr:uid="{E3BCC462-EA7D-4813-AEAC-C683AB9C5D06}"/>
    <cellStyle name="Percent 3 9 3 7 2" xfId="13271" xr:uid="{A3F3384A-D925-4704-B1A1-275324333A71}"/>
    <cellStyle name="Percent 3 9 3 7 3" xfId="13272" xr:uid="{33C07EC8-46BF-4D7F-835F-41F14F6D44DC}"/>
    <cellStyle name="Percent 3 9 3 8" xfId="13273" xr:uid="{6B20ADF7-8F78-4F05-9CDB-0A40203B8EDF}"/>
    <cellStyle name="Percent 3 9 3 8 2" xfId="13274" xr:uid="{00EBBC9D-D35E-4F7E-A6F9-CDD4D997D293}"/>
    <cellStyle name="Percent 3 9 3 8 3" xfId="13275" xr:uid="{626EF558-0DE8-4CD3-81C5-ED99FBFE7DD2}"/>
    <cellStyle name="Percent 3 9 3 9" xfId="13276" xr:uid="{B4894F54-9F34-459A-9A04-3B6F9C7542EA}"/>
    <cellStyle name="Percent 3 9 3 9 2" xfId="13277" xr:uid="{CD3AABAA-7BDC-4FD1-BFF3-F2B4B1492D23}"/>
    <cellStyle name="Percent 3 9 3 9 3" xfId="13278" xr:uid="{5C6364D4-2274-4B6D-97FD-A886D8329122}"/>
    <cellStyle name="Percent 3 9 4" xfId="13279" xr:uid="{4CC5FDB8-6744-42CE-9AFE-A43BF4099008}"/>
    <cellStyle name="Percent 3 9 4 10" xfId="13280" xr:uid="{619E1A8C-CC6B-4A77-9F09-CC60606634BC}"/>
    <cellStyle name="Percent 3 9 4 11" xfId="13281" xr:uid="{5B054660-4E86-4825-B19C-FD5E546A620E}"/>
    <cellStyle name="Percent 3 9 4 12" xfId="13282" xr:uid="{B92A6332-003E-4DE7-A960-3EFCDB840875}"/>
    <cellStyle name="Percent 3 9 4 13" xfId="13283" xr:uid="{6408C95F-E8DE-4391-BF6D-DE2D5143A150}"/>
    <cellStyle name="Percent 3 9 4 14" xfId="13284" xr:uid="{26F024D7-3584-43BF-9CC0-E4E951E06A8F}"/>
    <cellStyle name="Percent 3 9 4 15" xfId="13285" xr:uid="{39CB606B-42CF-43FA-931A-EDD03BE0D966}"/>
    <cellStyle name="Percent 3 9 4 2" xfId="13286" xr:uid="{361C205B-578B-4E94-882C-33344DEF2DB5}"/>
    <cellStyle name="Percent 3 9 4 2 2" xfId="13287" xr:uid="{F68C5518-E37B-43D0-A436-B539CC91153B}"/>
    <cellStyle name="Percent 3 9 4 2 2 2" xfId="13288" xr:uid="{A942BBFD-4170-4DE3-8858-DD9A9477A9A0}"/>
    <cellStyle name="Percent 3 9 4 2 2 3" xfId="13289" xr:uid="{2880A3F7-79A6-46C5-960A-CAAE965D392C}"/>
    <cellStyle name="Percent 3 9 4 2 3" xfId="13290" xr:uid="{6F02911E-2A07-4C66-A699-AB77FD2FDB4F}"/>
    <cellStyle name="Percent 3 9 4 2 3 2" xfId="13291" xr:uid="{598284CF-8FDC-458C-989E-1C8742881197}"/>
    <cellStyle name="Percent 3 9 4 2 3 3" xfId="13292" xr:uid="{C009AAFE-635C-400F-89CB-4850F480F9C3}"/>
    <cellStyle name="Percent 3 9 4 2 4" xfId="13293" xr:uid="{7FFDBB3F-DD65-4472-8BB8-824876BDA68F}"/>
    <cellStyle name="Percent 3 9 4 2 5" xfId="13294" xr:uid="{CA245F50-4141-4D35-9BF2-B30426018EF2}"/>
    <cellStyle name="Percent 3 9 4 2 6" xfId="13295" xr:uid="{8228A4BB-ABBE-4C7A-B6D6-F6B608FEA92D}"/>
    <cellStyle name="Percent 3 9 4 3" xfId="13296" xr:uid="{E35C0B7A-EEBE-4715-952F-D6A4BB835494}"/>
    <cellStyle name="Percent 3 9 4 3 2" xfId="13297" xr:uid="{52BCC044-FF79-4FAD-AFD7-0C8D4CE5EC2D}"/>
    <cellStyle name="Percent 3 9 4 3 2 2" xfId="13298" xr:uid="{05E5A37F-019C-4346-A047-40FA56D9E32D}"/>
    <cellStyle name="Percent 3 9 4 3 2 3" xfId="13299" xr:uid="{F9220FBB-38FD-42CD-94AE-4EAD5CAA6C03}"/>
    <cellStyle name="Percent 3 9 4 3 3" xfId="13300" xr:uid="{4ED2575E-1D16-4974-B627-27102B98B137}"/>
    <cellStyle name="Percent 3 9 4 3 3 2" xfId="13301" xr:uid="{EA85B374-2914-492C-84CF-27EF8F287C62}"/>
    <cellStyle name="Percent 3 9 4 3 3 3" xfId="13302" xr:uid="{C14770FD-6181-4F83-9318-92AF135B4A40}"/>
    <cellStyle name="Percent 3 9 4 3 4" xfId="13303" xr:uid="{5999FD89-655A-4574-9AC4-22E783F548D8}"/>
    <cellStyle name="Percent 3 9 4 3 5" xfId="13304" xr:uid="{73237EA3-954C-4695-A166-2F0CF099881D}"/>
    <cellStyle name="Percent 3 9 4 4" xfId="13305" xr:uid="{846E1454-9716-4EA9-BCB5-355E9116922F}"/>
    <cellStyle name="Percent 3 9 4 4 2" xfId="13306" xr:uid="{04217D6B-D1FF-4AA6-84C9-E33ADC74ABC7}"/>
    <cellStyle name="Percent 3 9 4 4 2 2" xfId="13307" xr:uid="{43940813-B9CE-468C-8895-BBB892347FAC}"/>
    <cellStyle name="Percent 3 9 4 4 2 3" xfId="13308" xr:uid="{BDDB2275-5983-4EDD-B0BD-5BB77190571C}"/>
    <cellStyle name="Percent 3 9 4 4 3" xfId="13309" xr:uid="{4275DF1F-B5E1-414B-A174-59C2C02729E4}"/>
    <cellStyle name="Percent 3 9 4 4 3 2" xfId="13310" xr:uid="{BDA2CED7-3208-444B-8F90-38810A247E52}"/>
    <cellStyle name="Percent 3 9 4 4 3 3" xfId="13311" xr:uid="{C67D9A3F-A9B4-4D11-98EC-699F7A33030C}"/>
    <cellStyle name="Percent 3 9 4 4 4" xfId="13312" xr:uid="{CFCF03F6-CDF3-4F4E-AFC7-180AA7FD5FE0}"/>
    <cellStyle name="Percent 3 9 4 4 5" xfId="13313" xr:uid="{C3D1C55D-5EA9-4BEE-B67B-1A7D6C301602}"/>
    <cellStyle name="Percent 3 9 4 5" xfId="13314" xr:uid="{152B0E1F-DFCC-4ED8-8010-25756F30D2F1}"/>
    <cellStyle name="Percent 3 9 4 5 2" xfId="13315" xr:uid="{83FAD2FB-83D3-4CA6-A9AE-C37ADAFE87BA}"/>
    <cellStyle name="Percent 3 9 4 5 2 2" xfId="13316" xr:uid="{746C8C16-F265-41A2-9FFA-EECEAB5342C5}"/>
    <cellStyle name="Percent 3 9 4 5 2 3" xfId="13317" xr:uid="{9BF10EC1-BAE0-4503-A146-2E57B324A7E0}"/>
    <cellStyle name="Percent 3 9 4 5 3" xfId="13318" xr:uid="{4E686D98-F4FF-4A5E-B51D-870C060981ED}"/>
    <cellStyle name="Percent 3 9 4 5 3 2" xfId="13319" xr:uid="{A636DCA8-749C-44A2-B516-6B9FB60062CB}"/>
    <cellStyle name="Percent 3 9 4 5 3 3" xfId="13320" xr:uid="{3C50CF45-3DBA-4796-8D41-F89FC3DD2275}"/>
    <cellStyle name="Percent 3 9 4 5 4" xfId="13321" xr:uid="{43985DE1-4DBC-493C-8DF3-F31F35ECCD09}"/>
    <cellStyle name="Percent 3 9 4 5 4 2" xfId="13322" xr:uid="{15597DD0-CA77-4DFB-A44D-65F72441048D}"/>
    <cellStyle name="Percent 3 9 4 5 4 3" xfId="13323" xr:uid="{635AA79C-0FA4-4073-ADE1-632144395E05}"/>
    <cellStyle name="Percent 3 9 4 5 5" xfId="13324" xr:uid="{B6C18A78-2274-42A6-860D-C2F1B1325551}"/>
    <cellStyle name="Percent 3 9 4 5 6" xfId="13325" xr:uid="{2240BA38-2BAE-4E81-BE8D-0691F5159104}"/>
    <cellStyle name="Percent 3 9 4 6" xfId="13326" xr:uid="{08637866-C842-47BE-B06E-EB694F77FC2C}"/>
    <cellStyle name="Percent 3 9 4 6 2" xfId="13327" xr:uid="{41A37AE0-B540-45EE-BC8C-1B899F1179BA}"/>
    <cellStyle name="Percent 3 9 4 6 2 2" xfId="13328" xr:uid="{DA283F14-4309-462B-B392-7D7C44CD0E9B}"/>
    <cellStyle name="Percent 3 9 4 6 2 3" xfId="13329" xr:uid="{E3DA7DCA-3128-4B72-BC6B-97A7DC96913D}"/>
    <cellStyle name="Percent 3 9 4 6 3" xfId="13330" xr:uid="{F45DDD3E-6D01-49CB-8B83-4C0652E92E1C}"/>
    <cellStyle name="Percent 3 9 4 6 3 2" xfId="13331" xr:uid="{C7717885-7BB2-4B90-B4B1-4D8E49B5D3BC}"/>
    <cellStyle name="Percent 3 9 4 6 3 3" xfId="13332" xr:uid="{11E0FEAF-465E-4A15-9EF2-5EA7E57857BD}"/>
    <cellStyle name="Percent 3 9 4 6 4" xfId="13333" xr:uid="{33C46E79-2E84-46C9-8F31-400C0E36F7E9}"/>
    <cellStyle name="Percent 3 9 4 6 5" xfId="13334" xr:uid="{5EFFA194-20D9-4B1E-8AA6-9D937386B701}"/>
    <cellStyle name="Percent 3 9 4 7" xfId="13335" xr:uid="{EEF1DF85-9285-4B02-8389-0EBFB11360EA}"/>
    <cellStyle name="Percent 3 9 4 7 2" xfId="13336" xr:uid="{9CBE6639-0381-433A-BD79-BD975DD8B6DC}"/>
    <cellStyle name="Percent 3 9 4 7 3" xfId="13337" xr:uid="{B8768772-DF00-452A-AF44-C474F6D114FC}"/>
    <cellStyle name="Percent 3 9 4 8" xfId="13338" xr:uid="{1442B1DA-C170-4E64-A646-F31DF81D2612}"/>
    <cellStyle name="Percent 3 9 4 8 2" xfId="13339" xr:uid="{E094CE34-4F71-4BAC-B868-8EFFAAEE2420}"/>
    <cellStyle name="Percent 3 9 4 8 3" xfId="13340" xr:uid="{7EE04BC0-2AC2-4A0D-BD06-5F6301049986}"/>
    <cellStyle name="Percent 3 9 4 9" xfId="13341" xr:uid="{09F9CA6B-A539-4950-9993-A550DBE61D31}"/>
    <cellStyle name="Percent 3 9 4 9 2" xfId="13342" xr:uid="{9477F181-E3E0-4DD3-97C8-32D7BA098A5D}"/>
    <cellStyle name="Percent 3 9 4 9 3" xfId="13343" xr:uid="{C1330F21-2002-433F-A35E-B752C8FD7D49}"/>
    <cellStyle name="Percent 3 9 5" xfId="13344" xr:uid="{2DDED470-16CB-4219-9599-B3C1B1A78DCE}"/>
    <cellStyle name="Percent 3 9 5 10" xfId="13345" xr:uid="{952B7D62-3F2B-48A5-B569-AEE83417E0A9}"/>
    <cellStyle name="Percent 3 9 5 11" xfId="13346" xr:uid="{3661AF68-71D1-4C64-8A5A-C1B6679266A7}"/>
    <cellStyle name="Percent 3 9 5 12" xfId="13347" xr:uid="{34B6C6C2-BEDC-42B6-B9EA-CBC3501B8A8A}"/>
    <cellStyle name="Percent 3 9 5 13" xfId="13348" xr:uid="{615EDF40-5FBB-4906-B480-F85FC4BE536E}"/>
    <cellStyle name="Percent 3 9 5 14" xfId="13349" xr:uid="{CFCC95EF-19C2-4EA0-8FEB-C43E520F4D31}"/>
    <cellStyle name="Percent 3 9 5 15" xfId="13350" xr:uid="{BC8A21BB-632D-40A9-97A5-8FD459BDF12A}"/>
    <cellStyle name="Percent 3 9 5 2" xfId="13351" xr:uid="{6E08E11B-6FC2-4638-B35E-95274CE08411}"/>
    <cellStyle name="Percent 3 9 5 2 2" xfId="13352" xr:uid="{3A905EDA-6669-40E2-BB97-A09123B244EC}"/>
    <cellStyle name="Percent 3 9 5 2 2 2" xfId="13353" xr:uid="{DAB9A156-27E6-4039-9A07-700F2DA88AE7}"/>
    <cellStyle name="Percent 3 9 5 2 2 3" xfId="13354" xr:uid="{D562ED82-5FD8-41AB-B1D8-47F8C031A3B7}"/>
    <cellStyle name="Percent 3 9 5 2 3" xfId="13355" xr:uid="{C5A4F4B8-CC8C-4098-B988-237A0A503727}"/>
    <cellStyle name="Percent 3 9 5 2 3 2" xfId="13356" xr:uid="{DEE96E27-8DA2-481C-B807-B51EC73578C8}"/>
    <cellStyle name="Percent 3 9 5 2 3 3" xfId="13357" xr:uid="{41AD59C3-A23C-43E4-B022-B308FDDAC53D}"/>
    <cellStyle name="Percent 3 9 5 2 4" xfId="13358" xr:uid="{7721ED39-D69A-4FCA-9536-4E1F09C1C2EE}"/>
    <cellStyle name="Percent 3 9 5 2 5" xfId="13359" xr:uid="{744B2FEE-3FF5-4E0A-B7F4-778E8222735A}"/>
    <cellStyle name="Percent 3 9 5 2 6" xfId="13360" xr:uid="{2C5CA7D4-F73D-44C3-9752-AE1A17F2DB5C}"/>
    <cellStyle name="Percent 3 9 5 3" xfId="13361" xr:uid="{6DBBC8DA-11B7-4C4A-A556-487D8D1FBE73}"/>
    <cellStyle name="Percent 3 9 5 3 2" xfId="13362" xr:uid="{FF5FD32C-A584-4BA8-A352-2A22342E07A6}"/>
    <cellStyle name="Percent 3 9 5 3 2 2" xfId="13363" xr:uid="{664D2970-58DD-4EBB-8396-C7114D470032}"/>
    <cellStyle name="Percent 3 9 5 3 2 3" xfId="13364" xr:uid="{146353A1-47A1-40F4-86DB-A0928CEBEAF7}"/>
    <cellStyle name="Percent 3 9 5 3 3" xfId="13365" xr:uid="{C377F083-539F-4A4F-8E69-E78AA1176BCD}"/>
    <cellStyle name="Percent 3 9 5 3 3 2" xfId="13366" xr:uid="{B7DA08C5-F814-4284-804C-C1CF6DBE1776}"/>
    <cellStyle name="Percent 3 9 5 3 3 3" xfId="13367" xr:uid="{F8FA8FA2-C98E-48F8-9479-81361E4E1A69}"/>
    <cellStyle name="Percent 3 9 5 3 4" xfId="13368" xr:uid="{71CB3DA0-EF25-46AB-9A77-50614CA9DA22}"/>
    <cellStyle name="Percent 3 9 5 3 5" xfId="13369" xr:uid="{5FB0DA02-7225-493D-A7C9-9D7626CE787D}"/>
    <cellStyle name="Percent 3 9 5 4" xfId="13370" xr:uid="{068C5741-336F-4E6C-9374-A96EA57568F7}"/>
    <cellStyle name="Percent 3 9 5 4 2" xfId="13371" xr:uid="{268E351B-9536-4CA9-ACD2-179EA4708113}"/>
    <cellStyle name="Percent 3 9 5 4 2 2" xfId="13372" xr:uid="{29B5299B-C3F7-496D-A8B7-796E1C8CE5DC}"/>
    <cellStyle name="Percent 3 9 5 4 2 3" xfId="13373" xr:uid="{BA98C6BA-003F-4D82-B65D-1CE60CBF0B92}"/>
    <cellStyle name="Percent 3 9 5 4 3" xfId="13374" xr:uid="{4CA583C2-E22E-4CB5-8BBA-AA25C85DA2EB}"/>
    <cellStyle name="Percent 3 9 5 4 3 2" xfId="13375" xr:uid="{CF494E52-CC03-49ED-BA10-870FB537B5ED}"/>
    <cellStyle name="Percent 3 9 5 4 3 3" xfId="13376" xr:uid="{B7260F60-0A98-482B-B589-082DE47F6F16}"/>
    <cellStyle name="Percent 3 9 5 4 4" xfId="13377" xr:uid="{ED87A988-4C7E-4291-B9A1-D4BFF5EAD702}"/>
    <cellStyle name="Percent 3 9 5 4 5" xfId="13378" xr:uid="{633BEDF8-B7D7-4C9C-BAAF-0C0A077BDD8E}"/>
    <cellStyle name="Percent 3 9 5 5" xfId="13379" xr:uid="{B1B593B9-AAF7-45DD-BE60-B9A75189187A}"/>
    <cellStyle name="Percent 3 9 5 5 2" xfId="13380" xr:uid="{CABB4054-6996-4D61-84F9-477C03F977F8}"/>
    <cellStyle name="Percent 3 9 5 5 2 2" xfId="13381" xr:uid="{DE4D0808-0FFA-4BE8-85FB-075261E727B2}"/>
    <cellStyle name="Percent 3 9 5 5 2 3" xfId="13382" xr:uid="{BE8D361B-F907-45CC-9C81-0F608B38A3FE}"/>
    <cellStyle name="Percent 3 9 5 5 3" xfId="13383" xr:uid="{DADA6F4B-C0B9-437F-B34B-FE24F6BDD699}"/>
    <cellStyle name="Percent 3 9 5 5 3 2" xfId="13384" xr:uid="{CA885EC7-9FC3-4A30-8637-88A3315FE591}"/>
    <cellStyle name="Percent 3 9 5 5 3 3" xfId="13385" xr:uid="{040465CD-3C1B-483D-8A90-ED7D40EC20F7}"/>
    <cellStyle name="Percent 3 9 5 5 4" xfId="13386" xr:uid="{08EFA6F4-4CA6-41DA-9632-FF94DAFBEA77}"/>
    <cellStyle name="Percent 3 9 5 5 4 2" xfId="13387" xr:uid="{C91496C4-77DE-4182-B925-0DBBD9C01BAB}"/>
    <cellStyle name="Percent 3 9 5 5 4 3" xfId="13388" xr:uid="{88B7F874-11CD-40DB-BEEA-5DFD0DC7F2A4}"/>
    <cellStyle name="Percent 3 9 5 5 5" xfId="13389" xr:uid="{A39271D6-CDD5-405B-A320-F6A81D51EA9C}"/>
    <cellStyle name="Percent 3 9 5 5 6" xfId="13390" xr:uid="{92C4F1B0-0EBD-43F1-AA51-88BEF401D16A}"/>
    <cellStyle name="Percent 3 9 5 6" xfId="13391" xr:uid="{94FD9DD9-AAE5-4686-9FC9-7F8CD7E89739}"/>
    <cellStyle name="Percent 3 9 5 6 2" xfId="13392" xr:uid="{A52D5BCE-A0DA-427F-B3B3-9E9D1B56895B}"/>
    <cellStyle name="Percent 3 9 5 6 2 2" xfId="13393" xr:uid="{03D51ECB-5014-4624-BACD-DA0C1E580288}"/>
    <cellStyle name="Percent 3 9 5 6 2 3" xfId="13394" xr:uid="{1AB34CBA-6705-4C22-A003-125D9DCB4629}"/>
    <cellStyle name="Percent 3 9 5 6 3" xfId="13395" xr:uid="{F37909C6-1799-4429-886A-30D2B0382647}"/>
    <cellStyle name="Percent 3 9 5 6 3 2" xfId="13396" xr:uid="{0E0D1E52-3860-410D-AE93-CCB1EA7E8B7B}"/>
    <cellStyle name="Percent 3 9 5 6 3 3" xfId="13397" xr:uid="{DADD359B-029E-4911-9CA6-E79029DF6879}"/>
    <cellStyle name="Percent 3 9 5 6 4" xfId="13398" xr:uid="{802A38B5-A16C-4FB4-92D3-F2833B222E2F}"/>
    <cellStyle name="Percent 3 9 5 6 5" xfId="13399" xr:uid="{F2E50BDB-0E1C-4E70-928C-909496639ACF}"/>
    <cellStyle name="Percent 3 9 5 7" xfId="13400" xr:uid="{CBB718E3-4FDD-49DD-B472-6A9643118EE3}"/>
    <cellStyle name="Percent 3 9 5 7 2" xfId="13401" xr:uid="{83328DBE-E917-45DE-8669-D2FF19B4AA27}"/>
    <cellStyle name="Percent 3 9 5 7 3" xfId="13402" xr:uid="{36DFD0E0-0F92-4BAE-B95A-6F691F37C972}"/>
    <cellStyle name="Percent 3 9 5 8" xfId="13403" xr:uid="{AD371106-E910-4AB1-9D06-70FFE3B56327}"/>
    <cellStyle name="Percent 3 9 5 8 2" xfId="13404" xr:uid="{410DA5BF-48C6-40C1-98A5-82F17BE9C042}"/>
    <cellStyle name="Percent 3 9 5 8 3" xfId="13405" xr:uid="{A5D75917-A419-492F-ACEC-B5B4CC834F16}"/>
    <cellStyle name="Percent 3 9 5 9" xfId="13406" xr:uid="{34E510F6-B05E-4F41-8685-5687E3F88D8B}"/>
    <cellStyle name="Percent 3 9 5 9 2" xfId="13407" xr:uid="{9E11117A-3504-4511-95A3-AC42DC8860A2}"/>
    <cellStyle name="Percent 3 9 5 9 3" xfId="13408" xr:uid="{605D6DEC-11FC-4C98-A3AB-BFECB9FA920B}"/>
    <cellStyle name="Percent 3 9 6" xfId="13409" xr:uid="{A86E7742-2DD7-4D08-8ADB-763C5ECA6F6C}"/>
    <cellStyle name="Percent 3 9 6 10" xfId="13410" xr:uid="{91E372E3-4E61-4BFF-A8C2-A1A6185FCD35}"/>
    <cellStyle name="Percent 3 9 6 11" xfId="13411" xr:uid="{E9BA0586-C193-4965-8E04-EBBAF80CD803}"/>
    <cellStyle name="Percent 3 9 6 12" xfId="13412" xr:uid="{C2D5BD6C-C177-4727-ACC9-F181092F23F2}"/>
    <cellStyle name="Percent 3 9 6 13" xfId="13413" xr:uid="{1F518799-B8B3-46B6-A66E-A673D8462E1E}"/>
    <cellStyle name="Percent 3 9 6 14" xfId="13414" xr:uid="{47EF66EB-36B4-4B79-B3F6-F3100C08A883}"/>
    <cellStyle name="Percent 3 9 6 15" xfId="13415" xr:uid="{0D8C31E6-BE28-4539-803D-7464A918B052}"/>
    <cellStyle name="Percent 3 9 6 2" xfId="13416" xr:uid="{AA98B585-FDF2-427C-9ABE-46916E2FE05A}"/>
    <cellStyle name="Percent 3 9 6 2 2" xfId="13417" xr:uid="{54FC2797-6C1E-48E1-AA2D-D26AB9E8C882}"/>
    <cellStyle name="Percent 3 9 6 2 2 2" xfId="13418" xr:uid="{EE0FC1DE-2CA9-4827-95BF-F15063FFA0C0}"/>
    <cellStyle name="Percent 3 9 6 2 2 3" xfId="13419" xr:uid="{FC7FA3E2-F4CA-47AC-8FF8-3315DA902E64}"/>
    <cellStyle name="Percent 3 9 6 2 3" xfId="13420" xr:uid="{80C4BF73-4729-4589-98BB-58A1DCD4667F}"/>
    <cellStyle name="Percent 3 9 6 2 3 2" xfId="13421" xr:uid="{3B87B910-E342-4214-8726-451520FA05DE}"/>
    <cellStyle name="Percent 3 9 6 2 3 3" xfId="13422" xr:uid="{A9F0C45B-2F9C-48C9-9899-D994F7F04979}"/>
    <cellStyle name="Percent 3 9 6 2 4" xfId="13423" xr:uid="{A6041A05-2F79-409D-8C35-5BFC9470550E}"/>
    <cellStyle name="Percent 3 9 6 2 5" xfId="13424" xr:uid="{B47C8C2A-24FF-4F84-A420-0712E92C765F}"/>
    <cellStyle name="Percent 3 9 6 2 6" xfId="13425" xr:uid="{7D7C35B2-E038-41D9-90AC-76ED7D5F0683}"/>
    <cellStyle name="Percent 3 9 6 3" xfId="13426" xr:uid="{24A2FF63-12E3-42CB-8947-11A260AD5604}"/>
    <cellStyle name="Percent 3 9 6 3 2" xfId="13427" xr:uid="{D66CAB60-5A92-472D-86E6-B513982443EB}"/>
    <cellStyle name="Percent 3 9 6 3 2 2" xfId="13428" xr:uid="{2039AD1C-8B1A-40C0-951B-5F2C98BA5B54}"/>
    <cellStyle name="Percent 3 9 6 3 2 3" xfId="13429" xr:uid="{21BE0CB9-DAFF-4873-9DC7-BF546C680C24}"/>
    <cellStyle name="Percent 3 9 6 3 3" xfId="13430" xr:uid="{2F507970-73E8-4DBF-9CE4-56085E5469CC}"/>
    <cellStyle name="Percent 3 9 6 3 3 2" xfId="13431" xr:uid="{2FBF3B0D-8B44-4B26-BC1E-40E2D76EADFD}"/>
    <cellStyle name="Percent 3 9 6 3 3 3" xfId="13432" xr:uid="{A7D0381A-10D9-4D66-9671-D12617710C36}"/>
    <cellStyle name="Percent 3 9 6 3 4" xfId="13433" xr:uid="{41FDD70B-5BCE-4F93-9C4C-D395DA159C21}"/>
    <cellStyle name="Percent 3 9 6 3 5" xfId="13434" xr:uid="{42D59F2B-F867-4BEA-873B-D6D648A7F088}"/>
    <cellStyle name="Percent 3 9 6 4" xfId="13435" xr:uid="{D9463BC0-C6ED-4B94-AFC7-4A3597E5578E}"/>
    <cellStyle name="Percent 3 9 6 4 2" xfId="13436" xr:uid="{7FD1CA1E-D5FE-4CCC-85E0-FD02243A57C5}"/>
    <cellStyle name="Percent 3 9 6 4 2 2" xfId="13437" xr:uid="{893C2611-60D1-4360-8E74-80FE2A21E562}"/>
    <cellStyle name="Percent 3 9 6 4 2 3" xfId="13438" xr:uid="{6AC97712-4F5E-415D-AB08-2AC05BB60D90}"/>
    <cellStyle name="Percent 3 9 6 4 3" xfId="13439" xr:uid="{9254DD08-1B32-401D-B4B3-A839DA882B18}"/>
    <cellStyle name="Percent 3 9 6 4 3 2" xfId="13440" xr:uid="{818ACD9E-E79C-41E3-B962-98FA2E00B783}"/>
    <cellStyle name="Percent 3 9 6 4 3 3" xfId="13441" xr:uid="{3A1BA0C9-62F4-4C28-972A-0FB304C1DBC9}"/>
    <cellStyle name="Percent 3 9 6 4 4" xfId="13442" xr:uid="{E941DBCC-E2D8-4C38-948C-562413A5F90F}"/>
    <cellStyle name="Percent 3 9 6 4 5" xfId="13443" xr:uid="{555E41F2-6582-4F92-B1B8-DD0050BF02DC}"/>
    <cellStyle name="Percent 3 9 6 5" xfId="13444" xr:uid="{8451C948-50C8-492A-BFCF-F77E9C6462BD}"/>
    <cellStyle name="Percent 3 9 6 5 2" xfId="13445" xr:uid="{3F1CC267-4E39-44E8-A096-E6F18A8F299A}"/>
    <cellStyle name="Percent 3 9 6 5 2 2" xfId="13446" xr:uid="{3BD76A0D-C6A4-42B7-8492-9BBC3037D9A6}"/>
    <cellStyle name="Percent 3 9 6 5 2 3" xfId="13447" xr:uid="{E62DF341-36E7-4BA1-A7F4-CEA7512B003C}"/>
    <cellStyle name="Percent 3 9 6 5 3" xfId="13448" xr:uid="{3193CDFF-3B15-4F82-9DD5-9DC4866AA5E9}"/>
    <cellStyle name="Percent 3 9 6 5 3 2" xfId="13449" xr:uid="{207682EF-0A1C-4F90-AE3B-90ED9598AC4C}"/>
    <cellStyle name="Percent 3 9 6 5 3 3" xfId="13450" xr:uid="{9F2AC58C-B244-4AF5-B436-E1B964F907CA}"/>
    <cellStyle name="Percent 3 9 6 5 4" xfId="13451" xr:uid="{35ED5E82-DF28-4EC7-838C-0572800ED12E}"/>
    <cellStyle name="Percent 3 9 6 5 4 2" xfId="13452" xr:uid="{EC930DEA-ED97-4DE8-90EA-07C3844FEE2D}"/>
    <cellStyle name="Percent 3 9 6 5 4 3" xfId="13453" xr:uid="{E970CF9C-7964-46FA-9B53-78A5CAF9C394}"/>
    <cellStyle name="Percent 3 9 6 5 5" xfId="13454" xr:uid="{676786EB-2732-4B07-8844-55853A731A99}"/>
    <cellStyle name="Percent 3 9 6 5 6" xfId="13455" xr:uid="{86ACD31D-44DF-4F73-95E6-6D10F846803A}"/>
    <cellStyle name="Percent 3 9 6 6" xfId="13456" xr:uid="{B0E6835B-25FB-40EC-BE2C-667574E90D3A}"/>
    <cellStyle name="Percent 3 9 6 6 2" xfId="13457" xr:uid="{2FD19B1B-8C16-4C30-A408-188351F3B379}"/>
    <cellStyle name="Percent 3 9 6 6 2 2" xfId="13458" xr:uid="{C5CE1788-2048-4BCA-85FC-61263D6DCC6A}"/>
    <cellStyle name="Percent 3 9 6 6 2 3" xfId="13459" xr:uid="{4A392280-D818-4DC9-A3D8-8536DFD553E8}"/>
    <cellStyle name="Percent 3 9 6 6 3" xfId="13460" xr:uid="{1E67ED29-756C-4B9A-A6F1-72C5EFDFE453}"/>
    <cellStyle name="Percent 3 9 6 6 3 2" xfId="13461" xr:uid="{DCBD5C8D-1F90-4D83-8016-C572EF61B948}"/>
    <cellStyle name="Percent 3 9 6 6 3 3" xfId="13462" xr:uid="{DD5EB063-156F-4EF2-94C0-56702E9AD940}"/>
    <cellStyle name="Percent 3 9 6 6 4" xfId="13463" xr:uid="{576B7401-A70A-44F0-8F5C-FD3F05505B01}"/>
    <cellStyle name="Percent 3 9 6 6 5" xfId="13464" xr:uid="{CFE4713E-AB2D-42B0-88A1-E7BE82325D26}"/>
    <cellStyle name="Percent 3 9 6 7" xfId="13465" xr:uid="{A7C9204D-468E-44A4-A09D-F575FA0FF709}"/>
    <cellStyle name="Percent 3 9 6 7 2" xfId="13466" xr:uid="{CFD232C3-9CC4-4251-8820-F71D3276B148}"/>
    <cellStyle name="Percent 3 9 6 7 3" xfId="13467" xr:uid="{74ED7075-D773-4404-A99F-3E65E269EE0B}"/>
    <cellStyle name="Percent 3 9 6 8" xfId="13468" xr:uid="{D5E248FD-E2BE-4C1E-B89D-09DD72FB5C1B}"/>
    <cellStyle name="Percent 3 9 6 8 2" xfId="13469" xr:uid="{AE4FB929-731A-4F6A-BBD7-410C698007A9}"/>
    <cellStyle name="Percent 3 9 6 8 3" xfId="13470" xr:uid="{E9B8DF01-E894-4D3A-A7C0-AF652A518566}"/>
    <cellStyle name="Percent 3 9 6 9" xfId="13471" xr:uid="{9EB095D5-1AB7-4F4C-9374-1849C0621728}"/>
    <cellStyle name="Percent 3 9 6 9 2" xfId="13472" xr:uid="{75A0A014-9335-4268-843C-0E1164758B4D}"/>
    <cellStyle name="Percent 3 9 6 9 3" xfId="13473" xr:uid="{80AE0C9F-DAE8-425A-80CE-29482DB26A1D}"/>
    <cellStyle name="Percent 3 9 7" xfId="13474" xr:uid="{CDA148A0-FD4B-4B22-9E56-AD99AB1C03C3}"/>
    <cellStyle name="Percent 3 9 7 10" xfId="13475" xr:uid="{A254F096-5E6D-408B-B88C-634BBBA75B38}"/>
    <cellStyle name="Percent 3 9 7 11" xfId="13476" xr:uid="{1AF42CFC-2C15-4B00-BDD9-F9529B137C4C}"/>
    <cellStyle name="Percent 3 9 7 12" xfId="13477" xr:uid="{CEC490FE-4C9D-4596-ABFE-0F63C07DFA8A}"/>
    <cellStyle name="Percent 3 9 7 13" xfId="13478" xr:uid="{D08E85E6-1694-46FB-BAA0-905E3CF8BB30}"/>
    <cellStyle name="Percent 3 9 7 14" xfId="13479" xr:uid="{BCB4B7F5-90F6-4F20-9229-3E7F5E38EE2B}"/>
    <cellStyle name="Percent 3 9 7 15" xfId="13480" xr:uid="{863855F8-DF67-47B4-BA4E-19B28FF5F2C3}"/>
    <cellStyle name="Percent 3 9 7 2" xfId="13481" xr:uid="{7A4FFFC3-8461-489D-8BA1-2A7BD63408CA}"/>
    <cellStyle name="Percent 3 9 7 2 2" xfId="13482" xr:uid="{DA878E6D-917B-4E33-8DFF-07C2A08DD7B8}"/>
    <cellStyle name="Percent 3 9 7 2 2 2" xfId="13483" xr:uid="{800DFB24-22A0-4391-BF75-465295570376}"/>
    <cellStyle name="Percent 3 9 7 2 2 3" xfId="13484" xr:uid="{44F503A7-F1D4-4753-80C8-42F99862D106}"/>
    <cellStyle name="Percent 3 9 7 2 3" xfId="13485" xr:uid="{5041CC25-CC9B-4012-A246-107F3FE823A7}"/>
    <cellStyle name="Percent 3 9 7 2 3 2" xfId="13486" xr:uid="{D7FD03F3-D469-4981-96A1-3C9A25360871}"/>
    <cellStyle name="Percent 3 9 7 2 3 3" xfId="13487" xr:uid="{2194A3CD-58D0-49F2-8FBD-9EA781F88201}"/>
    <cellStyle name="Percent 3 9 7 2 4" xfId="13488" xr:uid="{84E70937-6E7B-45CA-B20B-FDCC8B270F68}"/>
    <cellStyle name="Percent 3 9 7 2 5" xfId="13489" xr:uid="{8DB2CE58-FBE7-4AE4-9374-150DAB1B3FB9}"/>
    <cellStyle name="Percent 3 9 7 2 6" xfId="13490" xr:uid="{A3F3559D-42D8-4B29-8E91-CDA1FEDB3568}"/>
    <cellStyle name="Percent 3 9 7 3" xfId="13491" xr:uid="{A865A22F-1ACA-49BD-971E-3462631BC4D4}"/>
    <cellStyle name="Percent 3 9 7 3 2" xfId="13492" xr:uid="{24FFCD1E-A76D-4502-A8B9-743CA29B3BD3}"/>
    <cellStyle name="Percent 3 9 7 3 2 2" xfId="13493" xr:uid="{09626F4C-1632-4E95-8D9F-0829412003B6}"/>
    <cellStyle name="Percent 3 9 7 3 2 3" xfId="13494" xr:uid="{F379D887-9A00-491D-A7B4-ABCAE1A2E727}"/>
    <cellStyle name="Percent 3 9 7 3 3" xfId="13495" xr:uid="{9B5C1D3F-DDE9-47A3-89E3-44576FF3863E}"/>
    <cellStyle name="Percent 3 9 7 3 3 2" xfId="13496" xr:uid="{2982D7B1-188C-4FEB-B2B6-A8175DC747A8}"/>
    <cellStyle name="Percent 3 9 7 3 3 3" xfId="13497" xr:uid="{6712E41A-051C-4254-B4A0-06CC1A176AC4}"/>
    <cellStyle name="Percent 3 9 7 3 4" xfId="13498" xr:uid="{F8996DD7-CDFF-457D-B3C5-E6AC7BFF8B39}"/>
    <cellStyle name="Percent 3 9 7 3 5" xfId="13499" xr:uid="{16A69EC5-036D-4241-B1CF-4CA99AB258B2}"/>
    <cellStyle name="Percent 3 9 7 4" xfId="13500" xr:uid="{4DD0778C-0D47-4221-87EA-00A6B4453CF4}"/>
    <cellStyle name="Percent 3 9 7 4 2" xfId="13501" xr:uid="{59D56AA3-90EE-432E-9489-7820ECB61B57}"/>
    <cellStyle name="Percent 3 9 7 4 2 2" xfId="13502" xr:uid="{FE7DACBC-2F56-43A9-957F-85B3975A08C0}"/>
    <cellStyle name="Percent 3 9 7 4 2 3" xfId="13503" xr:uid="{5C0E6914-6DDD-4B8A-960F-84D5615093B2}"/>
    <cellStyle name="Percent 3 9 7 4 3" xfId="13504" xr:uid="{9C8CC127-5DF0-4CD2-8854-F5970EA7350F}"/>
    <cellStyle name="Percent 3 9 7 4 3 2" xfId="13505" xr:uid="{C34DFE73-698F-4140-BCB2-D558D739BC4C}"/>
    <cellStyle name="Percent 3 9 7 4 3 3" xfId="13506" xr:uid="{093D1C83-C544-452D-AE05-B26742E6ADD6}"/>
    <cellStyle name="Percent 3 9 7 4 4" xfId="13507" xr:uid="{2E31CEE3-08D4-4E00-8E0E-2459E2A052E5}"/>
    <cellStyle name="Percent 3 9 7 4 5" xfId="13508" xr:uid="{EAFD46A8-EA28-4782-8A1E-8948E4B688D9}"/>
    <cellStyle name="Percent 3 9 7 5" xfId="13509" xr:uid="{357CA202-8C0D-45A7-A464-A8F948D844AB}"/>
    <cellStyle name="Percent 3 9 7 5 2" xfId="13510" xr:uid="{731DEB6C-A763-45B3-9D82-9168EB6DB6DB}"/>
    <cellStyle name="Percent 3 9 7 5 2 2" xfId="13511" xr:uid="{AF0F3908-094F-413F-BFAC-281CB2F232D5}"/>
    <cellStyle name="Percent 3 9 7 5 2 3" xfId="13512" xr:uid="{DDD60851-9DAC-4221-974E-36339307C481}"/>
    <cellStyle name="Percent 3 9 7 5 3" xfId="13513" xr:uid="{F7814635-7B44-46D6-9E03-3C013FD7E6A4}"/>
    <cellStyle name="Percent 3 9 7 5 3 2" xfId="13514" xr:uid="{7D67ADA7-D619-4F84-A836-4B911411EDBF}"/>
    <cellStyle name="Percent 3 9 7 5 3 3" xfId="13515" xr:uid="{78F1E02D-D745-4ADF-8D8E-B5B6CCA5329F}"/>
    <cellStyle name="Percent 3 9 7 5 4" xfId="13516" xr:uid="{D9A4961A-4F2C-4D84-AE9D-772E3D150A0C}"/>
    <cellStyle name="Percent 3 9 7 5 4 2" xfId="13517" xr:uid="{244C9498-5656-45BB-84B2-6A0A50E7A81A}"/>
    <cellStyle name="Percent 3 9 7 5 4 3" xfId="13518" xr:uid="{3F386C5B-96F7-48B0-AD59-76C8221F7668}"/>
    <cellStyle name="Percent 3 9 7 5 5" xfId="13519" xr:uid="{ECB756C3-1C1B-44CB-A7D9-437BEFBBE8B8}"/>
    <cellStyle name="Percent 3 9 7 5 6" xfId="13520" xr:uid="{457BA1E5-538E-4470-85C3-39F176EE0EBF}"/>
    <cellStyle name="Percent 3 9 7 6" xfId="13521" xr:uid="{02943EDC-7205-4188-A84C-4E61249FDD42}"/>
    <cellStyle name="Percent 3 9 7 6 2" xfId="13522" xr:uid="{A00CF453-D591-424E-8929-08DCDD084157}"/>
    <cellStyle name="Percent 3 9 7 6 2 2" xfId="13523" xr:uid="{770324BC-D80C-458C-AA9F-A07EF8136025}"/>
    <cellStyle name="Percent 3 9 7 6 2 3" xfId="13524" xr:uid="{C84D5C38-F8A8-4AAC-B514-ABEC5D0AD906}"/>
    <cellStyle name="Percent 3 9 7 6 3" xfId="13525" xr:uid="{C8D22E73-C936-4F3A-B3C2-9557ADB14325}"/>
    <cellStyle name="Percent 3 9 7 6 3 2" xfId="13526" xr:uid="{B5FF3CB6-F89D-4589-AFF2-00D5EB317F44}"/>
    <cellStyle name="Percent 3 9 7 6 3 3" xfId="13527" xr:uid="{EC6C40A7-2BEE-4691-8A81-BD7EBD71EF4F}"/>
    <cellStyle name="Percent 3 9 7 6 4" xfId="13528" xr:uid="{C6AE0BA6-8CFC-41FA-8A83-C6C6A581C42A}"/>
    <cellStyle name="Percent 3 9 7 6 5" xfId="13529" xr:uid="{6DE51DE8-9D8B-4407-93E1-218388C3E67B}"/>
    <cellStyle name="Percent 3 9 7 7" xfId="13530" xr:uid="{E335B884-F931-47C0-990F-C5C79FE44AE1}"/>
    <cellStyle name="Percent 3 9 7 7 2" xfId="13531" xr:uid="{F3153CDC-0455-4334-B8A1-93D7669C7C1C}"/>
    <cellStyle name="Percent 3 9 7 7 3" xfId="13532" xr:uid="{15BCFF84-C567-4B83-A970-F7B9F71057F6}"/>
    <cellStyle name="Percent 3 9 7 8" xfId="13533" xr:uid="{60D14550-E277-4319-94FC-6928C3F26CB3}"/>
    <cellStyle name="Percent 3 9 7 8 2" xfId="13534" xr:uid="{2B74FD7F-B22D-4F93-9D65-5AFF1E85F220}"/>
    <cellStyle name="Percent 3 9 7 8 3" xfId="13535" xr:uid="{CC58A885-B9DF-431D-A5FE-E573E2748F88}"/>
    <cellStyle name="Percent 3 9 7 9" xfId="13536" xr:uid="{39A03D60-F2C7-4863-8421-14167109FA48}"/>
    <cellStyle name="Percent 3 9 7 9 2" xfId="13537" xr:uid="{BD9DF838-7314-4A52-BEB4-66B89F789960}"/>
    <cellStyle name="Percent 3 9 7 9 3" xfId="13538" xr:uid="{02F2ED44-0D3D-49EC-8DC1-D6B2894C07E4}"/>
    <cellStyle name="Percent 3 9 8" xfId="13539" xr:uid="{16978F56-D4AD-4B4F-A93C-93DD5296B4C0}"/>
    <cellStyle name="Percent 3 9 8 10" xfId="13540" xr:uid="{D5C7710A-D2E1-4A69-902C-E48A283A3A17}"/>
    <cellStyle name="Percent 3 9 8 11" xfId="13541" xr:uid="{2AA3D86B-78C4-4F0F-ACE8-6E92B0BD030C}"/>
    <cellStyle name="Percent 3 9 8 12" xfId="13542" xr:uid="{8AE1F456-6AD5-4825-843D-1FC1FCD7E589}"/>
    <cellStyle name="Percent 3 9 8 13" xfId="13543" xr:uid="{16D5A934-19A4-4212-BC91-E446BC4D6876}"/>
    <cellStyle name="Percent 3 9 8 14" xfId="13544" xr:uid="{2A43F0EB-8774-44E0-B70C-581A49461EF9}"/>
    <cellStyle name="Percent 3 9 8 15" xfId="13545" xr:uid="{C6384786-9CC9-4C00-8522-C6F0E4F83412}"/>
    <cellStyle name="Percent 3 9 8 2" xfId="13546" xr:uid="{80B5A918-D60D-4F9D-B97C-AA3CE8C06778}"/>
    <cellStyle name="Percent 3 9 8 2 2" xfId="13547" xr:uid="{394CD062-CDF4-4FA2-9538-31AE2945A975}"/>
    <cellStyle name="Percent 3 9 8 2 2 2" xfId="13548" xr:uid="{9D73B8E7-EB09-4DFE-A03B-015182319B0A}"/>
    <cellStyle name="Percent 3 9 8 2 2 3" xfId="13549" xr:uid="{7F4E5DC1-FDF8-4C3F-9E17-ED4804014977}"/>
    <cellStyle name="Percent 3 9 8 2 3" xfId="13550" xr:uid="{44FD4616-36BF-4722-887A-8C18E3271B6A}"/>
    <cellStyle name="Percent 3 9 8 2 3 2" xfId="13551" xr:uid="{BC5C7D48-71EB-433C-9463-BE170557D517}"/>
    <cellStyle name="Percent 3 9 8 2 3 3" xfId="13552" xr:uid="{6157F97B-80AC-4A2C-BE63-9B3DB5C65021}"/>
    <cellStyle name="Percent 3 9 8 2 4" xfId="13553" xr:uid="{3C6F4EF9-87CF-42C2-B977-41B25E4DAEDA}"/>
    <cellStyle name="Percent 3 9 8 2 5" xfId="13554" xr:uid="{64A11667-1208-4839-A22D-091FE992D4D7}"/>
    <cellStyle name="Percent 3 9 8 2 6" xfId="13555" xr:uid="{A17ED006-0BA6-4F43-85B8-A473036E53A6}"/>
    <cellStyle name="Percent 3 9 8 3" xfId="13556" xr:uid="{AF8F39BC-E8D9-416F-B8DA-F150990671FF}"/>
    <cellStyle name="Percent 3 9 8 3 2" xfId="13557" xr:uid="{ECCB8799-EF5C-4522-8685-77E50C4B01DC}"/>
    <cellStyle name="Percent 3 9 8 3 2 2" xfId="13558" xr:uid="{17A34047-C5FC-42C8-A46B-A711A3FAFAFF}"/>
    <cellStyle name="Percent 3 9 8 3 2 3" xfId="13559" xr:uid="{7A48732C-B064-43A0-B180-E2285645D796}"/>
    <cellStyle name="Percent 3 9 8 3 3" xfId="13560" xr:uid="{96CF5445-C14A-4332-B3BB-C5E994135EEA}"/>
    <cellStyle name="Percent 3 9 8 3 3 2" xfId="13561" xr:uid="{32FC2F3D-3EA4-4825-8179-FE84035C33E9}"/>
    <cellStyle name="Percent 3 9 8 3 3 3" xfId="13562" xr:uid="{D8E78732-22F8-4CDB-8230-2705536A4590}"/>
    <cellStyle name="Percent 3 9 8 3 4" xfId="13563" xr:uid="{34F8E512-D1FC-44A2-B41E-261568BADA1D}"/>
    <cellStyle name="Percent 3 9 8 3 5" xfId="13564" xr:uid="{892586BF-4F20-42B7-AF95-FC0BD300C01B}"/>
    <cellStyle name="Percent 3 9 8 4" xfId="13565" xr:uid="{B1B265DD-6305-4D36-A796-54E3AEF0666C}"/>
    <cellStyle name="Percent 3 9 8 4 2" xfId="13566" xr:uid="{20D84CA1-3EAC-4CF3-A7BA-D49E3FE501DF}"/>
    <cellStyle name="Percent 3 9 8 4 2 2" xfId="13567" xr:uid="{7A6EB923-BD30-46B0-BE22-521E88CF7BAC}"/>
    <cellStyle name="Percent 3 9 8 4 2 3" xfId="13568" xr:uid="{38705419-BEDC-4E9F-971D-A7396150349E}"/>
    <cellStyle name="Percent 3 9 8 4 3" xfId="13569" xr:uid="{62C4F3F6-C96B-44FB-A18F-0CBFD0912514}"/>
    <cellStyle name="Percent 3 9 8 4 3 2" xfId="13570" xr:uid="{F744E6E6-5CF2-492E-8634-F71DD72C9D59}"/>
    <cellStyle name="Percent 3 9 8 4 3 3" xfId="13571" xr:uid="{AF03AA89-0515-4D23-B06E-B36F067BE9C2}"/>
    <cellStyle name="Percent 3 9 8 4 4" xfId="13572" xr:uid="{0BAD1148-5863-4745-9E1B-9340015CBA58}"/>
    <cellStyle name="Percent 3 9 8 4 5" xfId="13573" xr:uid="{936CBB1C-D446-407B-8F86-56A58D00CBDF}"/>
    <cellStyle name="Percent 3 9 8 5" xfId="13574" xr:uid="{49CDA916-6D5E-43B2-9A70-5AE6EA5BA540}"/>
    <cellStyle name="Percent 3 9 8 5 2" xfId="13575" xr:uid="{DAAC71AE-FD6E-4CBD-BD44-89BB988D1F7B}"/>
    <cellStyle name="Percent 3 9 8 5 2 2" xfId="13576" xr:uid="{23791941-7071-4571-BF48-1993AC3DDB8E}"/>
    <cellStyle name="Percent 3 9 8 5 2 3" xfId="13577" xr:uid="{AB425DCD-4F2C-4D6B-B5FC-5C1624596DBD}"/>
    <cellStyle name="Percent 3 9 8 5 3" xfId="13578" xr:uid="{EC12F07B-61C9-4399-BD4B-389A2DC8075F}"/>
    <cellStyle name="Percent 3 9 8 5 3 2" xfId="13579" xr:uid="{26AFA2D7-0773-4D0B-8ABC-6905C7219C02}"/>
    <cellStyle name="Percent 3 9 8 5 3 3" xfId="13580" xr:uid="{61F79007-B37B-4640-95FE-F0876DE09455}"/>
    <cellStyle name="Percent 3 9 8 5 4" xfId="13581" xr:uid="{EAD63E77-5112-4763-A468-7410A288C4F0}"/>
    <cellStyle name="Percent 3 9 8 5 4 2" xfId="13582" xr:uid="{FFF97640-55B9-45AC-A8E9-595789520AA3}"/>
    <cellStyle name="Percent 3 9 8 5 4 3" xfId="13583" xr:uid="{F2D09FA0-70E9-4019-B64E-121063ECF1A2}"/>
    <cellStyle name="Percent 3 9 8 5 5" xfId="13584" xr:uid="{E200844E-0F5C-4AFE-9EF4-2EEFC65B155C}"/>
    <cellStyle name="Percent 3 9 8 5 6" xfId="13585" xr:uid="{4B1AE60F-9D9A-4F95-AECF-3ED1DB10E5C5}"/>
    <cellStyle name="Percent 3 9 8 6" xfId="13586" xr:uid="{DC4E073E-A667-47F0-85A9-134E83374E9D}"/>
    <cellStyle name="Percent 3 9 8 6 2" xfId="13587" xr:uid="{982E1F53-3E41-4BC9-82B9-A231E89CB308}"/>
    <cellStyle name="Percent 3 9 8 6 2 2" xfId="13588" xr:uid="{D6FE0130-1055-4370-953B-972FD8643F9F}"/>
    <cellStyle name="Percent 3 9 8 6 2 3" xfId="13589" xr:uid="{490C7157-451A-4FA3-A203-3957B8F4A8F9}"/>
    <cellStyle name="Percent 3 9 8 6 3" xfId="13590" xr:uid="{9FBB2028-4441-42FB-91B5-9980D8BF8D3B}"/>
    <cellStyle name="Percent 3 9 8 6 3 2" xfId="13591" xr:uid="{949190CC-CFB9-44B1-8041-3D9337300648}"/>
    <cellStyle name="Percent 3 9 8 6 3 3" xfId="13592" xr:uid="{BC8A8F25-8AFF-49B5-B9CF-B9AA67661A8B}"/>
    <cellStyle name="Percent 3 9 8 6 4" xfId="13593" xr:uid="{15747F45-348F-474D-84CC-D55B15AE34E8}"/>
    <cellStyle name="Percent 3 9 8 6 5" xfId="13594" xr:uid="{D930EC76-EC9D-4881-BF5E-F14D30D5CFAF}"/>
    <cellStyle name="Percent 3 9 8 7" xfId="13595" xr:uid="{E0E20AA2-9070-41A4-A4DB-289D70DCE85F}"/>
    <cellStyle name="Percent 3 9 8 7 2" xfId="13596" xr:uid="{62436E77-6094-462C-8AEB-50AFA0BD47D3}"/>
    <cellStyle name="Percent 3 9 8 7 3" xfId="13597" xr:uid="{9ED071C6-1076-44D9-B26A-9E1D97612C9E}"/>
    <cellStyle name="Percent 3 9 8 8" xfId="13598" xr:uid="{4655E9FA-AF15-4248-824B-D232C9A704EF}"/>
    <cellStyle name="Percent 3 9 8 8 2" xfId="13599" xr:uid="{CB772F09-8F21-48A4-BACF-7853C4525041}"/>
    <cellStyle name="Percent 3 9 8 8 3" xfId="13600" xr:uid="{5854C62F-791C-4076-8185-9888A7742FB8}"/>
    <cellStyle name="Percent 3 9 8 9" xfId="13601" xr:uid="{568D329F-C65F-485D-88B5-263AF59205B8}"/>
    <cellStyle name="Percent 3 9 8 9 2" xfId="13602" xr:uid="{FE060082-E3DB-4024-8175-F7EC5619203A}"/>
    <cellStyle name="Percent 3 9 8 9 3" xfId="13603" xr:uid="{5653DD98-AD95-431C-9BCB-D9F45646A9D8}"/>
    <cellStyle name="Percent 3 9 9" xfId="13604" xr:uid="{D78FC34B-2396-4A31-AA72-F6A532211674}"/>
    <cellStyle name="Percent 3 9 9 10" xfId="13605" xr:uid="{8EFFB898-2F35-4D17-BE38-8D178BE70D1E}"/>
    <cellStyle name="Percent 3 9 9 11" xfId="13606" xr:uid="{A81D7A0D-0DBD-48D3-AC4B-7103DFEA36DD}"/>
    <cellStyle name="Percent 3 9 9 12" xfId="13607" xr:uid="{D3C16AA5-5FD4-41D7-BC71-C1F2FB73C2E0}"/>
    <cellStyle name="Percent 3 9 9 13" xfId="13608" xr:uid="{CB040DFF-2CBC-4F18-9827-C88A3B675932}"/>
    <cellStyle name="Percent 3 9 9 14" xfId="13609" xr:uid="{C4A37E6B-E7F2-4802-AD3C-439F9497C073}"/>
    <cellStyle name="Percent 3 9 9 15" xfId="13610" xr:uid="{06166772-EEB2-47B6-B2C8-F4F1FA84F8B3}"/>
    <cellStyle name="Percent 3 9 9 2" xfId="13611" xr:uid="{62C2BFBB-0E18-4207-961D-92DEF1E8F2D5}"/>
    <cellStyle name="Percent 3 9 9 2 2" xfId="13612" xr:uid="{38EAE982-501A-496B-9D49-92CFB14F3132}"/>
    <cellStyle name="Percent 3 9 9 2 2 2" xfId="13613" xr:uid="{31752103-1813-45E1-BF7A-AD1D7993E53E}"/>
    <cellStyle name="Percent 3 9 9 2 2 3" xfId="13614" xr:uid="{3D4E3B70-52B5-4444-A522-97A95587359B}"/>
    <cellStyle name="Percent 3 9 9 2 3" xfId="13615" xr:uid="{A2B3487C-04B2-41D7-8541-65B56D986A3D}"/>
    <cellStyle name="Percent 3 9 9 2 3 2" xfId="13616" xr:uid="{9FC10EA1-3DFB-45DB-B923-04582E7669B7}"/>
    <cellStyle name="Percent 3 9 9 2 3 3" xfId="13617" xr:uid="{CAB2AE7C-A4AE-4736-B41F-E4E79979E835}"/>
    <cellStyle name="Percent 3 9 9 2 4" xfId="13618" xr:uid="{4BD32450-AFA9-45AC-9542-210B03F466C6}"/>
    <cellStyle name="Percent 3 9 9 2 5" xfId="13619" xr:uid="{8E82B88C-E823-4CDB-BABE-4FC8FEAF41A5}"/>
    <cellStyle name="Percent 3 9 9 2 6" xfId="13620" xr:uid="{8BBCF780-FF52-40AF-A21D-5B14B37EA2E5}"/>
    <cellStyle name="Percent 3 9 9 3" xfId="13621" xr:uid="{1664B557-7A0F-4867-B34A-6BDABE2E7197}"/>
    <cellStyle name="Percent 3 9 9 3 2" xfId="13622" xr:uid="{673CCDE7-5FEC-4EE3-B933-A8D12DA82D38}"/>
    <cellStyle name="Percent 3 9 9 3 2 2" xfId="13623" xr:uid="{7815A8F9-E971-4B37-B4FF-AEEAA206C043}"/>
    <cellStyle name="Percent 3 9 9 3 2 3" xfId="13624" xr:uid="{9FA66F44-AADF-4D74-B0A5-1F8DCEDA0E3D}"/>
    <cellStyle name="Percent 3 9 9 3 3" xfId="13625" xr:uid="{1BCC01CA-C9C7-4957-BF7C-3CD05C1FC08E}"/>
    <cellStyle name="Percent 3 9 9 3 3 2" xfId="13626" xr:uid="{6B5CA9BD-CFD7-411C-9F48-C76F1E30F7C6}"/>
    <cellStyle name="Percent 3 9 9 3 3 3" xfId="13627" xr:uid="{1D59F253-6EFB-49D3-B927-B73E07878A2C}"/>
    <cellStyle name="Percent 3 9 9 3 4" xfId="13628" xr:uid="{4F78F60C-4E81-4745-B045-97AD2DB30224}"/>
    <cellStyle name="Percent 3 9 9 3 5" xfId="13629" xr:uid="{899973A5-CD86-40C3-AE08-9589D582991A}"/>
    <cellStyle name="Percent 3 9 9 4" xfId="13630" xr:uid="{C3510EFB-B575-4DDE-A694-17F7E3AAF818}"/>
    <cellStyle name="Percent 3 9 9 4 2" xfId="13631" xr:uid="{DA122EAE-AC95-416C-85FF-2007084DD3D4}"/>
    <cellStyle name="Percent 3 9 9 4 2 2" xfId="13632" xr:uid="{085715B1-E731-44CB-B0E3-2FF76564934B}"/>
    <cellStyle name="Percent 3 9 9 4 2 3" xfId="13633" xr:uid="{A8E2BE56-0DF3-4B29-9A78-0B82ECB58630}"/>
    <cellStyle name="Percent 3 9 9 4 3" xfId="13634" xr:uid="{693F8DBB-13C5-4257-B666-BD1621C9CE93}"/>
    <cellStyle name="Percent 3 9 9 4 3 2" xfId="13635" xr:uid="{42BB8020-2963-4D1E-80AB-EE9801F7142F}"/>
    <cellStyle name="Percent 3 9 9 4 3 3" xfId="13636" xr:uid="{6768C364-2E10-4482-8FAF-7B3D11BFA564}"/>
    <cellStyle name="Percent 3 9 9 4 4" xfId="13637" xr:uid="{84895712-46F8-49BA-AF5A-CA11DE9E4304}"/>
    <cellStyle name="Percent 3 9 9 4 5" xfId="13638" xr:uid="{D77CB753-F5A2-42CB-A648-224A8B27290A}"/>
    <cellStyle name="Percent 3 9 9 5" xfId="13639" xr:uid="{90950AD0-3692-47D6-B42F-5C6AA5B25833}"/>
    <cellStyle name="Percent 3 9 9 5 2" xfId="13640" xr:uid="{10AB4875-EEAE-48F2-B96E-7329BDF84B50}"/>
    <cellStyle name="Percent 3 9 9 5 2 2" xfId="13641" xr:uid="{8D962A39-E3D3-4A0C-AD74-6670D75165CB}"/>
    <cellStyle name="Percent 3 9 9 5 2 3" xfId="13642" xr:uid="{1A51F7D2-FA64-4D16-BE1A-68D73503D516}"/>
    <cellStyle name="Percent 3 9 9 5 3" xfId="13643" xr:uid="{0A56BAFA-D5E0-4436-8DBC-5F574349AB2F}"/>
    <cellStyle name="Percent 3 9 9 5 3 2" xfId="13644" xr:uid="{CC870D1C-CFB4-4EB7-9647-B507CC76FA6A}"/>
    <cellStyle name="Percent 3 9 9 5 3 3" xfId="13645" xr:uid="{DBBDA695-F895-468C-B442-854FB5DB0CAC}"/>
    <cellStyle name="Percent 3 9 9 5 4" xfId="13646" xr:uid="{FFD7CE6A-F76F-4B1D-B31B-B4866E492493}"/>
    <cellStyle name="Percent 3 9 9 5 4 2" xfId="13647" xr:uid="{996FF745-4E0B-44C4-A3C9-7664D2B3B31B}"/>
    <cellStyle name="Percent 3 9 9 5 4 3" xfId="13648" xr:uid="{5C34E968-FED8-4D6A-A3E2-6774DA8C1BD5}"/>
    <cellStyle name="Percent 3 9 9 5 5" xfId="13649" xr:uid="{A1D03229-D16F-4EB7-B0C7-7B99639274F2}"/>
    <cellStyle name="Percent 3 9 9 5 6" xfId="13650" xr:uid="{0A87DBA3-5032-4DA4-A297-69396A4CB26E}"/>
    <cellStyle name="Percent 3 9 9 6" xfId="13651" xr:uid="{E0D1BE7A-9FFE-46E2-96C8-64B434D1F0D0}"/>
    <cellStyle name="Percent 3 9 9 6 2" xfId="13652" xr:uid="{FDF3FB2C-2E9A-4821-B5B6-4143D9BC4E86}"/>
    <cellStyle name="Percent 3 9 9 6 2 2" xfId="13653" xr:uid="{5D946C6F-E126-4978-99CE-60EEB45D24DD}"/>
    <cellStyle name="Percent 3 9 9 6 2 3" xfId="13654" xr:uid="{75CCB19A-8EFF-4BB1-BD9E-D7648B76F08B}"/>
    <cellStyle name="Percent 3 9 9 6 3" xfId="13655" xr:uid="{5B36C04A-18D0-4E59-9634-3641213232E5}"/>
    <cellStyle name="Percent 3 9 9 6 3 2" xfId="13656" xr:uid="{4C1AD05D-2845-48DB-AE8D-6A93D27DC0BB}"/>
    <cellStyle name="Percent 3 9 9 6 3 3" xfId="13657" xr:uid="{E62F4329-983C-4595-98F9-59E756659EE8}"/>
    <cellStyle name="Percent 3 9 9 6 4" xfId="13658" xr:uid="{2246496A-A3AC-411E-B856-3D2B70D9F48F}"/>
    <cellStyle name="Percent 3 9 9 6 5" xfId="13659" xr:uid="{C4E850B9-34DE-4179-A41B-FE4D1F155DC1}"/>
    <cellStyle name="Percent 3 9 9 7" xfId="13660" xr:uid="{0E7D4E40-114E-4696-A3AD-CEA638832221}"/>
    <cellStyle name="Percent 3 9 9 7 2" xfId="13661" xr:uid="{22D16941-DEE6-4639-807A-3B2D130A03A1}"/>
    <cellStyle name="Percent 3 9 9 7 3" xfId="13662" xr:uid="{7DC46455-7D0E-452E-B60C-6A7B3AD08AFA}"/>
    <cellStyle name="Percent 3 9 9 8" xfId="13663" xr:uid="{09137E80-F6CC-46A3-97AD-473C8838657E}"/>
    <cellStyle name="Percent 3 9 9 8 2" xfId="13664" xr:uid="{125E73DA-D5D1-472E-B9DB-A6571EDA913A}"/>
    <cellStyle name="Percent 3 9 9 8 3" xfId="13665" xr:uid="{DEC51F1C-86FE-4AF5-9171-AD1D0CE44867}"/>
    <cellStyle name="Percent 3 9 9 9" xfId="13666" xr:uid="{AD48A35F-D0FD-41AF-9F65-DBEF859D2AC4}"/>
    <cellStyle name="Percent 3 9 9 9 2" xfId="13667" xr:uid="{39C543B5-374E-4DF0-AACF-3A3DEF306CCE}"/>
    <cellStyle name="Percent 3 9 9 9 3" xfId="13668" xr:uid="{F02AFE18-EEBD-438C-9A12-D0622535DC0D}"/>
    <cellStyle name="Percent 30" xfId="13669" xr:uid="{9CFC502C-1939-46C2-ABDE-51692F7C0B50}"/>
    <cellStyle name="Percent 31" xfId="13670" xr:uid="{60EAC557-8783-490B-AE1D-A6FBB1E63EB7}"/>
    <cellStyle name="Percent 31 10" xfId="13671" xr:uid="{5AB0FE8B-426B-43AC-8D38-871DDA55C52D}"/>
    <cellStyle name="Percent 31 11" xfId="13672" xr:uid="{141B44AA-8371-452C-8F9C-C09AFE82270D}"/>
    <cellStyle name="Percent 31 12" xfId="13673" xr:uid="{9ECE263A-6FDD-49FA-AA2E-615A0BC1925B}"/>
    <cellStyle name="Percent 31 13" xfId="13674" xr:uid="{9D7E9948-C892-4F82-AAF7-89F5E4BF91E8}"/>
    <cellStyle name="Percent 31 14" xfId="13675" xr:uid="{A08B7655-ABC4-45B3-95F6-1DF9E760808D}"/>
    <cellStyle name="Percent 31 15" xfId="13676" xr:uid="{A3944186-0C70-4D4A-89A2-E0AB56DE7FE8}"/>
    <cellStyle name="Percent 31 2" xfId="13677" xr:uid="{23B81337-3152-4983-A1EF-AE0BCCD080ED}"/>
    <cellStyle name="Percent 31 2 2" xfId="13678" xr:uid="{4C482850-809A-47BF-B361-A83B5D40F98F}"/>
    <cellStyle name="Percent 31 2 2 2" xfId="13679" xr:uid="{B2BD3B97-2DBA-4B81-8FC8-C5BF3E0ED0E9}"/>
    <cellStyle name="Percent 31 2 2 3" xfId="13680" xr:uid="{F1CD957D-3200-4C95-BFE0-8AA91D19FFE1}"/>
    <cellStyle name="Percent 31 2 3" xfId="13681" xr:uid="{14ECCDE7-64F2-40CD-A492-6F2C8183AF73}"/>
    <cellStyle name="Percent 31 2 3 2" xfId="13682" xr:uid="{F74A3E09-3F2F-461D-B2D0-273FA85D805F}"/>
    <cellStyle name="Percent 31 2 3 3" xfId="13683" xr:uid="{53D41CCF-B9C6-489B-9894-7F46218E39A4}"/>
    <cellStyle name="Percent 31 2 4" xfId="13684" xr:uid="{6B3A20C5-20F6-4472-97D6-42B5BBEF7F3A}"/>
    <cellStyle name="Percent 31 2 5" xfId="13685" xr:uid="{B8B6433A-6A4D-4446-B313-64607641FCBF}"/>
    <cellStyle name="Percent 31 2 6" xfId="13686" xr:uid="{15EB256B-21D0-4824-81FB-2BDA11C77423}"/>
    <cellStyle name="Percent 31 3" xfId="13687" xr:uid="{32031416-266C-42B1-8303-67B07AB23F27}"/>
    <cellStyle name="Percent 31 3 2" xfId="13688" xr:uid="{0D3FCEC3-37E6-4054-8DB8-88D9DB7FBFBD}"/>
    <cellStyle name="Percent 31 3 2 2" xfId="13689" xr:uid="{FFB8573C-E074-48E1-B8CD-6608B4AFE17D}"/>
    <cellStyle name="Percent 31 3 2 3" xfId="13690" xr:uid="{BB250398-689A-4521-818A-AA07008CDE7B}"/>
    <cellStyle name="Percent 31 3 3" xfId="13691" xr:uid="{2FEA7D83-7A8B-4878-8EDC-36B8BA139162}"/>
    <cellStyle name="Percent 31 3 3 2" xfId="13692" xr:uid="{31D222CF-CBE1-41C6-9371-61C01119A604}"/>
    <cellStyle name="Percent 31 3 3 3" xfId="13693" xr:uid="{369121EC-16AC-4537-87DB-245B1D080F7F}"/>
    <cellStyle name="Percent 31 3 4" xfId="13694" xr:uid="{5C044D9C-8927-465E-A8B3-C8D90667C2A1}"/>
    <cellStyle name="Percent 31 3 5" xfId="13695" xr:uid="{2BA754CF-D7EF-4493-810B-417974F81283}"/>
    <cellStyle name="Percent 31 4" xfId="13696" xr:uid="{F663BD96-DD7F-4AF5-8598-1D25728A7D5B}"/>
    <cellStyle name="Percent 31 4 2" xfId="13697" xr:uid="{F6C0D006-DC23-4136-BD07-B2132EB1C6B1}"/>
    <cellStyle name="Percent 31 4 2 2" xfId="13698" xr:uid="{47FC16F0-D254-432A-A1BD-431EB1F92F7D}"/>
    <cellStyle name="Percent 31 4 2 3" xfId="13699" xr:uid="{D5BF9AC4-2C7F-4366-99C2-8D913E7BEBF1}"/>
    <cellStyle name="Percent 31 4 3" xfId="13700" xr:uid="{2968ADE6-FDB6-4DA3-A8D3-35AAA8E1B92F}"/>
    <cellStyle name="Percent 31 4 3 2" xfId="13701" xr:uid="{C2EA509C-0F70-4980-911B-AF28D15762CB}"/>
    <cellStyle name="Percent 31 4 3 3" xfId="13702" xr:uid="{8DB78913-395C-4A59-ADED-34BFD559E00B}"/>
    <cellStyle name="Percent 31 4 4" xfId="13703" xr:uid="{74894E26-D15F-4847-A21B-134CBB53B1A0}"/>
    <cellStyle name="Percent 31 4 5" xfId="13704" xr:uid="{CAE26074-7A98-43F2-9444-64BD138F5ADF}"/>
    <cellStyle name="Percent 31 5" xfId="13705" xr:uid="{62C99E21-FA5D-41ED-BF85-097FFEDDA0B0}"/>
    <cellStyle name="Percent 31 5 2" xfId="13706" xr:uid="{F85FCF1C-22B0-4F95-9577-2E2359A976C2}"/>
    <cellStyle name="Percent 31 5 2 2" xfId="13707" xr:uid="{F41FC184-9A0E-4614-90A3-A9CA3038F450}"/>
    <cellStyle name="Percent 31 5 2 3" xfId="13708" xr:uid="{405F2ED3-0D5C-4A30-8AA3-182592F04E86}"/>
    <cellStyle name="Percent 31 5 3" xfId="13709" xr:uid="{A3FBC92B-9E67-494E-9878-477863B7B94B}"/>
    <cellStyle name="Percent 31 5 3 2" xfId="13710" xr:uid="{A6B0D559-68F5-40C7-A989-C2B0999C1ECE}"/>
    <cellStyle name="Percent 31 5 3 3" xfId="13711" xr:uid="{83658BB5-60E4-4855-86E6-10323FA24095}"/>
    <cellStyle name="Percent 31 5 4" xfId="13712" xr:uid="{258AB874-072B-40BB-BD29-B0F620602BCD}"/>
    <cellStyle name="Percent 31 5 4 2" xfId="13713" xr:uid="{BC21830B-6085-4308-AE69-CEB1D86E2DF8}"/>
    <cellStyle name="Percent 31 5 4 3" xfId="13714" xr:uid="{2E481D2A-55A1-4F75-A3E6-E26CE704D392}"/>
    <cellStyle name="Percent 31 5 5" xfId="13715" xr:uid="{ED50E666-8CBA-4835-98FC-AD521F1D0639}"/>
    <cellStyle name="Percent 31 5 6" xfId="13716" xr:uid="{BDA38C6D-5C36-4DAF-842E-1162B7411912}"/>
    <cellStyle name="Percent 31 6" xfId="13717" xr:uid="{312437F0-686A-4E59-B9B9-B2558C51102F}"/>
    <cellStyle name="Percent 31 6 2" xfId="13718" xr:uid="{91B2D559-70DF-4A24-9C24-54519FC4BF52}"/>
    <cellStyle name="Percent 31 6 2 2" xfId="13719" xr:uid="{14CD8558-FC33-45DC-A7F8-66B31B8BA81E}"/>
    <cellStyle name="Percent 31 6 2 3" xfId="13720" xr:uid="{E7C499A3-246C-4047-8517-40E49309D933}"/>
    <cellStyle name="Percent 31 6 3" xfId="13721" xr:uid="{3C13A650-CC20-413B-8DAE-DAE99C947A8E}"/>
    <cellStyle name="Percent 31 6 3 2" xfId="13722" xr:uid="{FC36917E-0271-4B66-8D01-CEF34FF4D693}"/>
    <cellStyle name="Percent 31 6 3 3" xfId="13723" xr:uid="{7A276993-DBBC-4B81-8DED-82F5D0D0C8E5}"/>
    <cellStyle name="Percent 31 6 4" xfId="13724" xr:uid="{39856AE3-CA64-4F6C-BB99-8963ADA4E2C5}"/>
    <cellStyle name="Percent 31 6 5" xfId="13725" xr:uid="{11513764-A8C2-4B70-908D-4BDFE3E26CFA}"/>
    <cellStyle name="Percent 31 7" xfId="13726" xr:uid="{F99F1F95-6174-4A14-A2E7-782CA2F0394A}"/>
    <cellStyle name="Percent 31 7 2" xfId="13727" xr:uid="{802F860E-F1A3-4E7C-9313-8821E71627E1}"/>
    <cellStyle name="Percent 31 7 3" xfId="13728" xr:uid="{D39079AD-19DD-4E5C-B605-5CFE64E2F158}"/>
    <cellStyle name="Percent 31 8" xfId="13729" xr:uid="{7BAFDD23-C4CA-44E7-A520-E1EBB94D703C}"/>
    <cellStyle name="Percent 31 8 2" xfId="13730" xr:uid="{4FEC7C1D-076C-4C3A-BB7B-70062CE0A321}"/>
    <cellStyle name="Percent 31 8 3" xfId="13731" xr:uid="{2759CB50-BF31-483B-8655-510820AA6892}"/>
    <cellStyle name="Percent 31 9" xfId="13732" xr:uid="{0997ED13-F2D9-43FC-A90B-A38D182A1883}"/>
    <cellStyle name="Percent 31 9 2" xfId="13733" xr:uid="{155D02AD-12F4-42D2-ACB2-34C8C752DC88}"/>
    <cellStyle name="Percent 31 9 3" xfId="13734" xr:uid="{D503A441-68E6-4F1A-BC1C-6A6A159C8EBC}"/>
    <cellStyle name="Percent 32" xfId="35201" xr:uid="{050E6C16-1DF1-4EB9-9146-61648C61ED19}"/>
    <cellStyle name="Percent 4" xfId="1566" xr:uid="{1BF2B656-BAB6-4A64-9AB3-440FA4984595}"/>
    <cellStyle name="Percent 4 10" xfId="1567" xr:uid="{9E186994-8BEA-4D98-A661-F64D51F406B4}"/>
    <cellStyle name="Percent 4 10 10" xfId="13737" xr:uid="{B1BC5380-DFC7-4DF4-8332-CB0E13AE9E67}"/>
    <cellStyle name="Percent 4 10 11" xfId="13738" xr:uid="{05FC9DBA-3399-4397-94C7-7B95720616A0}"/>
    <cellStyle name="Percent 4 10 12" xfId="13739" xr:uid="{09D84A6A-444F-4EB8-9C98-FB14794E4BEC}"/>
    <cellStyle name="Percent 4 10 13" xfId="13740" xr:uid="{1A6F2C21-6DC4-4FC5-88F4-D228322C36E8}"/>
    <cellStyle name="Percent 4 10 14" xfId="13741" xr:uid="{E3034EEF-0E91-4CED-912E-70CD5171A0F5}"/>
    <cellStyle name="Percent 4 10 15" xfId="13742" xr:uid="{521BFB78-DC8C-41A2-9F58-2562377203A4}"/>
    <cellStyle name="Percent 4 10 16" xfId="13736" xr:uid="{A230258A-111C-4689-8BD5-2901E9BC2D67}"/>
    <cellStyle name="Percent 4 10 2" xfId="13743" xr:uid="{038E37F6-40CD-48C6-996A-4FD2317EDA24}"/>
    <cellStyle name="Percent 4 10 2 2" xfId="13744" xr:uid="{7C09FD74-225E-4572-8DAB-CDE5B71F7224}"/>
    <cellStyle name="Percent 4 10 2 2 2" xfId="13745" xr:uid="{44F4C3FB-1713-422C-96E8-56FDDEE7DCEA}"/>
    <cellStyle name="Percent 4 10 2 2 3" xfId="13746" xr:uid="{5B47437F-B465-4051-9620-092C238C5EA5}"/>
    <cellStyle name="Percent 4 10 2 3" xfId="13747" xr:uid="{C82A0DBD-5161-4AF9-937F-2049B9D51921}"/>
    <cellStyle name="Percent 4 10 2 3 2" xfId="13748" xr:uid="{43056FA3-4467-4BC9-919B-DCDE264F2C2B}"/>
    <cellStyle name="Percent 4 10 2 3 3" xfId="13749" xr:uid="{C480E4E0-B806-4889-A158-D9F301C17DCE}"/>
    <cellStyle name="Percent 4 10 2 4" xfId="13750" xr:uid="{860FB158-AC1E-4AC5-9553-5DE1FC0254C3}"/>
    <cellStyle name="Percent 4 10 2 5" xfId="13751" xr:uid="{83AFF550-047E-4654-8F1C-6B07604FB267}"/>
    <cellStyle name="Percent 4 10 2 6" xfId="13752" xr:uid="{0E5806BD-377B-4472-9010-0F5834363A99}"/>
    <cellStyle name="Percent 4 10 3" xfId="13753" xr:uid="{25004C18-9AF6-4964-B207-35F999950EF6}"/>
    <cellStyle name="Percent 4 10 3 2" xfId="13754" xr:uid="{F808ECD4-39A4-4416-A152-26489905B7F3}"/>
    <cellStyle name="Percent 4 10 3 2 2" xfId="13755" xr:uid="{B92400EF-BADA-4A35-809F-A0B8CD73D155}"/>
    <cellStyle name="Percent 4 10 3 2 3" xfId="13756" xr:uid="{42D62C1A-D41B-4967-AF08-602F1C81F6A0}"/>
    <cellStyle name="Percent 4 10 3 3" xfId="13757" xr:uid="{BCAA447A-7959-4D33-824E-5644632DE4FC}"/>
    <cellStyle name="Percent 4 10 3 3 2" xfId="13758" xr:uid="{44088093-9E06-4155-AFEF-E558C0C0035C}"/>
    <cellStyle name="Percent 4 10 3 3 3" xfId="13759" xr:uid="{F8063569-9A48-4AD1-AB6B-27C34C412276}"/>
    <cellStyle name="Percent 4 10 3 4" xfId="13760" xr:uid="{0D9438E0-7832-4320-9BB7-4E45A4229DCE}"/>
    <cellStyle name="Percent 4 10 3 5" xfId="13761" xr:uid="{8FCFFE46-D11C-4345-8F27-F447F22FED7D}"/>
    <cellStyle name="Percent 4 10 4" xfId="13762" xr:uid="{3974AA5E-FAA6-487C-BA86-3FFE77642DBD}"/>
    <cellStyle name="Percent 4 10 4 2" xfId="13763" xr:uid="{B61F8330-E6C3-4C31-B6E6-941EF38F7685}"/>
    <cellStyle name="Percent 4 10 4 2 2" xfId="13764" xr:uid="{103FDE0A-52DF-435A-A913-362C51E54E4A}"/>
    <cellStyle name="Percent 4 10 4 2 3" xfId="13765" xr:uid="{764A1CCB-D1C0-4513-A0BD-CBD9EF01A822}"/>
    <cellStyle name="Percent 4 10 4 3" xfId="13766" xr:uid="{79237BCE-A923-4D8E-BE4A-AA750DE3213F}"/>
    <cellStyle name="Percent 4 10 4 3 2" xfId="13767" xr:uid="{6EF505D2-E197-4AB6-A462-A543075C78DF}"/>
    <cellStyle name="Percent 4 10 4 3 3" xfId="13768" xr:uid="{5C9F7894-FB0F-46FE-90C4-4C5BDE7C1980}"/>
    <cellStyle name="Percent 4 10 4 4" xfId="13769" xr:uid="{6E7FC469-D3CE-4746-A356-874212DA52DE}"/>
    <cellStyle name="Percent 4 10 4 5" xfId="13770" xr:uid="{936EB954-1D18-4B35-BA54-09E8730196C5}"/>
    <cellStyle name="Percent 4 10 5" xfId="13771" xr:uid="{1D6160A6-615B-4AAF-9964-0B7B57A3969D}"/>
    <cellStyle name="Percent 4 10 5 2" xfId="13772" xr:uid="{F13FF0B1-8488-4AAA-8FAC-A7D067F3DED9}"/>
    <cellStyle name="Percent 4 10 5 2 2" xfId="13773" xr:uid="{52183A0D-25FF-4D0D-A30B-C363421FD4CA}"/>
    <cellStyle name="Percent 4 10 5 2 3" xfId="13774" xr:uid="{634B21A6-E553-4C2F-BFA9-FAE8247F9DB6}"/>
    <cellStyle name="Percent 4 10 5 3" xfId="13775" xr:uid="{B41833BF-4CB0-4F38-8063-6358997CEE82}"/>
    <cellStyle name="Percent 4 10 5 3 2" xfId="13776" xr:uid="{A3AD9689-2F80-47EE-BB9F-C736FF7C7371}"/>
    <cellStyle name="Percent 4 10 5 3 3" xfId="13777" xr:uid="{F0F37D3E-5C57-4DD1-B605-360F72A2A2D3}"/>
    <cellStyle name="Percent 4 10 5 4" xfId="13778" xr:uid="{FC9AE875-5C41-4C12-A871-6A09595C071B}"/>
    <cellStyle name="Percent 4 10 5 4 2" xfId="13779" xr:uid="{31EAD2CB-4792-49CF-8162-2D74BFC01700}"/>
    <cellStyle name="Percent 4 10 5 4 3" xfId="13780" xr:uid="{C0280827-AACA-4CE5-9F0F-DC1F365FF02E}"/>
    <cellStyle name="Percent 4 10 5 5" xfId="13781" xr:uid="{76DE8467-FF03-4855-8533-D560630FE806}"/>
    <cellStyle name="Percent 4 10 5 6" xfId="13782" xr:uid="{65BE3A5A-05BD-4F0D-9959-08B8D6C65D76}"/>
    <cellStyle name="Percent 4 10 6" xfId="13783" xr:uid="{5E55DD9A-CC0E-4162-A498-8EC3548245AE}"/>
    <cellStyle name="Percent 4 10 6 2" xfId="13784" xr:uid="{BB107F9B-4993-47D8-948B-818C00ACEE14}"/>
    <cellStyle name="Percent 4 10 6 2 2" xfId="13785" xr:uid="{9C2353D4-6C04-4518-9993-FED7E35AA9F8}"/>
    <cellStyle name="Percent 4 10 6 2 3" xfId="13786" xr:uid="{3465EA45-E4F1-4776-9B68-7D889271BB54}"/>
    <cellStyle name="Percent 4 10 6 3" xfId="13787" xr:uid="{5AD54668-DD29-4004-A976-C26974FF40A5}"/>
    <cellStyle name="Percent 4 10 6 3 2" xfId="13788" xr:uid="{F5E28849-3C31-4258-98FB-5E2C92A4960F}"/>
    <cellStyle name="Percent 4 10 6 3 3" xfId="13789" xr:uid="{0CED6C1E-B57C-4F93-B81A-AC98CEDC84B5}"/>
    <cellStyle name="Percent 4 10 6 4" xfId="13790" xr:uid="{30209760-3F6A-424F-A0A8-83A991796D67}"/>
    <cellStyle name="Percent 4 10 6 5" xfId="13791" xr:uid="{F4DEAEA7-E779-4F7B-9150-E509942512F3}"/>
    <cellStyle name="Percent 4 10 7" xfId="13792" xr:uid="{3B464742-4F0B-4DC6-85AF-49DDD7CEEC65}"/>
    <cellStyle name="Percent 4 10 7 2" xfId="13793" xr:uid="{5043BBAB-5444-43EB-87D7-141A21891459}"/>
    <cellStyle name="Percent 4 10 7 3" xfId="13794" xr:uid="{8AC6F995-4F2D-4A5B-836C-9E265C89E745}"/>
    <cellStyle name="Percent 4 10 8" xfId="13795" xr:uid="{EFE58751-8DC9-4066-AB96-8E3789AC0F0D}"/>
    <cellStyle name="Percent 4 10 8 2" xfId="13796" xr:uid="{E2316D2C-51FD-4819-9BBF-923F68918939}"/>
    <cellStyle name="Percent 4 10 8 3" xfId="13797" xr:uid="{8B33F7ED-C378-4733-BECE-62819577060A}"/>
    <cellStyle name="Percent 4 10 9" xfId="13798" xr:uid="{5EFE11F4-2E48-42D3-A595-B4447927900E}"/>
    <cellStyle name="Percent 4 10 9 2" xfId="13799" xr:uid="{E3C704C9-3B46-4A02-BF08-69446B2C2DDC}"/>
    <cellStyle name="Percent 4 10 9 3" xfId="13800" xr:uid="{9E38800E-C2DB-4B13-9A07-C0BF747FF73F}"/>
    <cellStyle name="Percent 4 11" xfId="1568" xr:uid="{7E4DFE75-3080-48BA-9518-8E530D42C286}"/>
    <cellStyle name="Percent 4 11 10" xfId="13802" xr:uid="{71BFB4C1-2E05-4AF3-9F4A-EE30DDF4DFE5}"/>
    <cellStyle name="Percent 4 11 11" xfId="13803" xr:uid="{EED61044-6234-4533-BD1C-4A505B2049C6}"/>
    <cellStyle name="Percent 4 11 12" xfId="13804" xr:uid="{2071445C-C84B-4898-A2CE-44B3A26F4292}"/>
    <cellStyle name="Percent 4 11 13" xfId="13805" xr:uid="{8B9545F2-4754-4971-8C4B-565604B93482}"/>
    <cellStyle name="Percent 4 11 14" xfId="13806" xr:uid="{D1A84E42-08FC-4A51-8678-851A68D3F2D6}"/>
    <cellStyle name="Percent 4 11 15" xfId="13807" xr:uid="{07B9A60D-244B-4FA5-9EE9-F3A20A7A61FB}"/>
    <cellStyle name="Percent 4 11 16" xfId="13801" xr:uid="{1302FED1-95AB-48F1-9B1E-B6885C9FFC80}"/>
    <cellStyle name="Percent 4 11 2" xfId="13808" xr:uid="{DDDCBE9C-F5E1-4396-B2BE-D300189EA3F1}"/>
    <cellStyle name="Percent 4 11 2 2" xfId="13809" xr:uid="{64DE7A3C-DFAB-49A1-90CE-DBFB3DE0844B}"/>
    <cellStyle name="Percent 4 11 2 2 2" xfId="13810" xr:uid="{28475E61-0F13-436D-8260-22BD09EE327C}"/>
    <cellStyle name="Percent 4 11 2 2 3" xfId="13811" xr:uid="{9FCBE953-11B6-4480-899C-C5072C65954A}"/>
    <cellStyle name="Percent 4 11 2 3" xfId="13812" xr:uid="{C587BF55-4C1F-480A-BE7B-BFA8BE9FC4D5}"/>
    <cellStyle name="Percent 4 11 2 3 2" xfId="13813" xr:uid="{04AAD927-9A83-4398-9C62-A2F7E1B9561D}"/>
    <cellStyle name="Percent 4 11 2 3 3" xfId="13814" xr:uid="{4D4737FB-B5B1-4EAC-9822-65C02C61EBB0}"/>
    <cellStyle name="Percent 4 11 2 4" xfId="13815" xr:uid="{35C83C6C-E241-42D1-8B14-9D6C3FF92E35}"/>
    <cellStyle name="Percent 4 11 2 5" xfId="13816" xr:uid="{1328C8B0-FCC2-48FD-99D5-3FDCE04F7B41}"/>
    <cellStyle name="Percent 4 11 2 6" xfId="13817" xr:uid="{E467BB4D-7C91-43BC-A29D-4C34168F8B4E}"/>
    <cellStyle name="Percent 4 11 3" xfId="13818" xr:uid="{4B609BE2-A232-4222-9BA4-42FE3D39ECAD}"/>
    <cellStyle name="Percent 4 11 3 2" xfId="13819" xr:uid="{3443AB56-2389-4323-BCD8-8404B6F4B348}"/>
    <cellStyle name="Percent 4 11 3 2 2" xfId="13820" xr:uid="{AC44B450-7D9F-4A73-9330-1086A16799F5}"/>
    <cellStyle name="Percent 4 11 3 2 3" xfId="13821" xr:uid="{3D6AF1DD-D372-4C0B-B94A-89EB1E5C72AE}"/>
    <cellStyle name="Percent 4 11 3 3" xfId="13822" xr:uid="{1A204D07-4802-47B3-8E89-430EC1FA47B0}"/>
    <cellStyle name="Percent 4 11 3 3 2" xfId="13823" xr:uid="{57D49CD6-850F-4D32-9BFE-7DB780D25B8A}"/>
    <cellStyle name="Percent 4 11 3 3 3" xfId="13824" xr:uid="{912BD362-9989-4D8A-8D8B-1939C2D30B90}"/>
    <cellStyle name="Percent 4 11 3 4" xfId="13825" xr:uid="{0C4FC496-01BE-43EF-9779-52524E7CB299}"/>
    <cellStyle name="Percent 4 11 3 5" xfId="13826" xr:uid="{A087CB7E-ECAE-4655-95E8-3CE0F4B70292}"/>
    <cellStyle name="Percent 4 11 4" xfId="13827" xr:uid="{90AA8967-64A4-4D96-9151-4698C1E55FE3}"/>
    <cellStyle name="Percent 4 11 4 2" xfId="13828" xr:uid="{F76088F0-E9B3-40AD-AEEB-6979DC25258E}"/>
    <cellStyle name="Percent 4 11 4 2 2" xfId="13829" xr:uid="{1488EB15-3406-4EB7-BF50-7DF464B8AF22}"/>
    <cellStyle name="Percent 4 11 4 2 3" xfId="13830" xr:uid="{5C686524-E80D-4D16-92B4-07AF6DCBF37B}"/>
    <cellStyle name="Percent 4 11 4 3" xfId="13831" xr:uid="{EDD09E76-5B71-4F56-B59F-50C7D9A88FF7}"/>
    <cellStyle name="Percent 4 11 4 3 2" xfId="13832" xr:uid="{626BF5FF-BF00-42E8-A812-D869DC875EA8}"/>
    <cellStyle name="Percent 4 11 4 3 3" xfId="13833" xr:uid="{E7DE1D5B-C1D0-4632-948F-69C874024F22}"/>
    <cellStyle name="Percent 4 11 4 4" xfId="13834" xr:uid="{03509309-3544-4964-82C3-F20AC3768012}"/>
    <cellStyle name="Percent 4 11 4 5" xfId="13835" xr:uid="{1D09BACB-9AC2-4FC6-A1B8-8EE1330F9019}"/>
    <cellStyle name="Percent 4 11 5" xfId="13836" xr:uid="{2AF8587A-DC70-450A-B84C-5EE720424218}"/>
    <cellStyle name="Percent 4 11 5 2" xfId="13837" xr:uid="{0183B5E6-C4C9-491E-8953-4013DC7F48BB}"/>
    <cellStyle name="Percent 4 11 5 2 2" xfId="13838" xr:uid="{9A6CD893-307B-4F0C-8549-AD3EAE649026}"/>
    <cellStyle name="Percent 4 11 5 2 3" xfId="13839" xr:uid="{07250E5E-0942-4A82-A587-BFCFCB272A5C}"/>
    <cellStyle name="Percent 4 11 5 3" xfId="13840" xr:uid="{A53B70E1-903E-49A3-9580-CC9CC4E05CAE}"/>
    <cellStyle name="Percent 4 11 5 3 2" xfId="13841" xr:uid="{5CE0CBEF-2BCF-4969-8886-2873136CB8B1}"/>
    <cellStyle name="Percent 4 11 5 3 3" xfId="13842" xr:uid="{B6BD33B9-AFD8-4C31-A89C-6CE5AE56D987}"/>
    <cellStyle name="Percent 4 11 5 4" xfId="13843" xr:uid="{342CA4A4-66C8-438B-A826-D45F3CAC1AA8}"/>
    <cellStyle name="Percent 4 11 5 4 2" xfId="13844" xr:uid="{9DBF9769-E997-4EBE-8BDE-B83C03D4A7C5}"/>
    <cellStyle name="Percent 4 11 5 4 3" xfId="13845" xr:uid="{548FE0A8-D3D5-4537-9F9D-3F7B5E53E7DE}"/>
    <cellStyle name="Percent 4 11 5 5" xfId="13846" xr:uid="{4CA8B99E-F188-4932-9F2A-11DA6DF464A2}"/>
    <cellStyle name="Percent 4 11 5 6" xfId="13847" xr:uid="{F26567B8-531A-4963-8EA7-CCC5E22D317B}"/>
    <cellStyle name="Percent 4 11 6" xfId="13848" xr:uid="{89D894A3-7631-48A5-9BD6-BF386F065CE1}"/>
    <cellStyle name="Percent 4 11 6 2" xfId="13849" xr:uid="{B0888F80-8E41-4E70-B7B9-271F66F10126}"/>
    <cellStyle name="Percent 4 11 6 2 2" xfId="13850" xr:uid="{3E76F279-1961-4EB9-9AC1-A891302DFE2B}"/>
    <cellStyle name="Percent 4 11 6 2 3" xfId="13851" xr:uid="{9AE46965-B1E9-4D76-B87D-0B594BD22A49}"/>
    <cellStyle name="Percent 4 11 6 3" xfId="13852" xr:uid="{029D9891-4FB6-475B-921E-0D47F49CCA7B}"/>
    <cellStyle name="Percent 4 11 6 3 2" xfId="13853" xr:uid="{CFE1178D-9483-4635-B454-A20ED8115303}"/>
    <cellStyle name="Percent 4 11 6 3 3" xfId="13854" xr:uid="{43F34B95-519B-4852-A405-3D7A13147105}"/>
    <cellStyle name="Percent 4 11 6 4" xfId="13855" xr:uid="{B6277C16-723A-41BA-B7B1-3B4509D54202}"/>
    <cellStyle name="Percent 4 11 6 5" xfId="13856" xr:uid="{04C38163-81E5-4070-B6A3-91F554A5040E}"/>
    <cellStyle name="Percent 4 11 7" xfId="13857" xr:uid="{BF90692B-3A7A-43EE-A8D3-9C83DAE26529}"/>
    <cellStyle name="Percent 4 11 7 2" xfId="13858" xr:uid="{5B3B8E3D-8924-4D32-97FC-CE1582D3B9C9}"/>
    <cellStyle name="Percent 4 11 7 3" xfId="13859" xr:uid="{CCD1BCAF-6BA6-453B-AD50-2CA9CFFAC10F}"/>
    <cellStyle name="Percent 4 11 8" xfId="13860" xr:uid="{5968AED5-001E-4856-81EC-B51AEBE69BB2}"/>
    <cellStyle name="Percent 4 11 8 2" xfId="13861" xr:uid="{BC4D806B-F35B-4F07-9DEE-97EFB58C6EA6}"/>
    <cellStyle name="Percent 4 11 8 3" xfId="13862" xr:uid="{843A112D-C2D9-4AF0-ACBE-46096A35D95E}"/>
    <cellStyle name="Percent 4 11 9" xfId="13863" xr:uid="{A51EF5AE-5059-4EE3-AE0F-8F9A6C6D336E}"/>
    <cellStyle name="Percent 4 11 9 2" xfId="13864" xr:uid="{F94E7331-D948-40B9-8C1C-1C93E931F840}"/>
    <cellStyle name="Percent 4 11 9 3" xfId="13865" xr:uid="{38B004B8-4DAF-43F9-881B-8F59C00E2422}"/>
    <cellStyle name="Percent 4 12" xfId="1569" xr:uid="{A7153E2B-4250-4F04-9609-A07D6349260C}"/>
    <cellStyle name="Percent 4 12 10" xfId="13867" xr:uid="{81C8542C-A140-4D30-AC8A-FE7B77EA3DC6}"/>
    <cellStyle name="Percent 4 12 11" xfId="13868" xr:uid="{FF4B119F-5E73-49BF-AF6E-31D7B1C4F163}"/>
    <cellStyle name="Percent 4 12 12" xfId="13869" xr:uid="{0B7E11B5-3543-4F97-A04F-3CFA1286506C}"/>
    <cellStyle name="Percent 4 12 13" xfId="13870" xr:uid="{03008733-BD93-4C21-9A1D-AD9D6718F387}"/>
    <cellStyle name="Percent 4 12 14" xfId="13871" xr:uid="{7EDECE87-A70D-4EC6-968F-7BAC1B35B18A}"/>
    <cellStyle name="Percent 4 12 15" xfId="13872" xr:uid="{0DCAF5FA-3455-45F2-BA57-ECD23F5B44A1}"/>
    <cellStyle name="Percent 4 12 16" xfId="13866" xr:uid="{1C80E9A5-4F91-4DCA-93B2-9578B5D6AD65}"/>
    <cellStyle name="Percent 4 12 2" xfId="13873" xr:uid="{BBEFEE62-C7C9-4118-A444-50D4728D408B}"/>
    <cellStyle name="Percent 4 12 2 2" xfId="13874" xr:uid="{5470932E-6425-48C9-BE2B-C158D670B2A0}"/>
    <cellStyle name="Percent 4 12 2 2 2" xfId="13875" xr:uid="{F9478BC5-B353-42AB-B8BD-4116C174DBFC}"/>
    <cellStyle name="Percent 4 12 2 2 3" xfId="13876" xr:uid="{A1FA43CC-FEED-4F26-B8C5-885EE1F9582C}"/>
    <cellStyle name="Percent 4 12 2 3" xfId="13877" xr:uid="{1355E9B0-BCD1-4059-BD13-B6B041B12B88}"/>
    <cellStyle name="Percent 4 12 2 3 2" xfId="13878" xr:uid="{699A4096-8321-437E-BD48-439E97C4B8A6}"/>
    <cellStyle name="Percent 4 12 2 3 3" xfId="13879" xr:uid="{D388A9A0-CA1A-485C-A80A-4D16DCE73549}"/>
    <cellStyle name="Percent 4 12 2 4" xfId="13880" xr:uid="{8B49892C-EEAB-4871-8210-6D544EDE0349}"/>
    <cellStyle name="Percent 4 12 2 5" xfId="13881" xr:uid="{81D0D5A9-E3E3-4B30-8064-D0A9D296EC3B}"/>
    <cellStyle name="Percent 4 12 2 6" xfId="13882" xr:uid="{5185FE6D-A93D-45ED-B53E-BD371C79AF87}"/>
    <cellStyle name="Percent 4 12 3" xfId="13883" xr:uid="{6A2F1259-DDD2-4755-B807-E17E750639D0}"/>
    <cellStyle name="Percent 4 12 3 2" xfId="13884" xr:uid="{C39BC2E0-B40E-4E81-85D6-E97F7A19A6D8}"/>
    <cellStyle name="Percent 4 12 3 2 2" xfId="13885" xr:uid="{4ABD52D8-8C5B-4716-B45F-DEBA07CF014F}"/>
    <cellStyle name="Percent 4 12 3 2 3" xfId="13886" xr:uid="{73193A7B-2137-4D7C-9650-926BA7C2E7AC}"/>
    <cellStyle name="Percent 4 12 3 3" xfId="13887" xr:uid="{8C00C7FB-601B-4BE4-AC04-076CD289BF51}"/>
    <cellStyle name="Percent 4 12 3 3 2" xfId="13888" xr:uid="{75A683B5-712C-4DD3-9BCE-344FD8D924EF}"/>
    <cellStyle name="Percent 4 12 3 3 3" xfId="13889" xr:uid="{29EAAACA-E968-489F-AC78-7BFB9DC87BD0}"/>
    <cellStyle name="Percent 4 12 3 4" xfId="13890" xr:uid="{03BECEB9-D8C2-4C89-97C6-A311673CF037}"/>
    <cellStyle name="Percent 4 12 3 5" xfId="13891" xr:uid="{62B73F2D-56E1-48D2-BB46-720EF16F591B}"/>
    <cellStyle name="Percent 4 12 4" xfId="13892" xr:uid="{9C4607D0-975C-4CA7-B102-4E4F1F2AD244}"/>
    <cellStyle name="Percent 4 12 4 2" xfId="13893" xr:uid="{878B5CCF-D500-4C8E-98F0-56391ABFD155}"/>
    <cellStyle name="Percent 4 12 4 2 2" xfId="13894" xr:uid="{E04530AC-9419-46A1-B31D-7C83FFE882C9}"/>
    <cellStyle name="Percent 4 12 4 2 3" xfId="13895" xr:uid="{4F40B5BC-7BCD-4B00-89F5-085692C56955}"/>
    <cellStyle name="Percent 4 12 4 3" xfId="13896" xr:uid="{6ABED4A2-223A-47EC-B206-C2A6D70EFBA8}"/>
    <cellStyle name="Percent 4 12 4 3 2" xfId="13897" xr:uid="{81C8E3A1-F7B8-49D9-87A8-B261FADE72A7}"/>
    <cellStyle name="Percent 4 12 4 3 3" xfId="13898" xr:uid="{E2A8BCB5-D07B-4681-90E4-81ED85592265}"/>
    <cellStyle name="Percent 4 12 4 4" xfId="13899" xr:uid="{F7637251-E7C8-4C13-B3CE-58FA42823CF7}"/>
    <cellStyle name="Percent 4 12 4 5" xfId="13900" xr:uid="{7BB2FAD7-5328-48CE-8F7C-2D9A8009BBD3}"/>
    <cellStyle name="Percent 4 12 5" xfId="13901" xr:uid="{AE5203C5-A725-4D37-A514-30CD2B60C9D8}"/>
    <cellStyle name="Percent 4 12 5 2" xfId="13902" xr:uid="{D235EDB8-B3E9-4E30-8F2C-51F235EB65D4}"/>
    <cellStyle name="Percent 4 12 5 2 2" xfId="13903" xr:uid="{63F472A8-0C04-45AC-B4E0-4859810792E4}"/>
    <cellStyle name="Percent 4 12 5 2 3" xfId="13904" xr:uid="{A2965DC7-E354-4697-9487-27EA7AEDAA88}"/>
    <cellStyle name="Percent 4 12 5 3" xfId="13905" xr:uid="{260E9E3F-2F95-40CB-BD94-4B06D9A47D9B}"/>
    <cellStyle name="Percent 4 12 5 3 2" xfId="13906" xr:uid="{E6F4D835-52F9-4920-9734-B612E94307D6}"/>
    <cellStyle name="Percent 4 12 5 3 3" xfId="13907" xr:uid="{3AEB1B98-E1BC-4FFB-9D4B-DC2DFE356531}"/>
    <cellStyle name="Percent 4 12 5 4" xfId="13908" xr:uid="{0949C489-AA76-43E9-9FC6-D50FC64300A8}"/>
    <cellStyle name="Percent 4 12 5 4 2" xfId="13909" xr:uid="{238EA50F-FFC3-4864-8435-FE97B7C391EA}"/>
    <cellStyle name="Percent 4 12 5 4 3" xfId="13910" xr:uid="{C31335C8-936F-46A5-A0C7-78CCCE308245}"/>
    <cellStyle name="Percent 4 12 5 5" xfId="13911" xr:uid="{323F8776-4EAD-4B2E-A395-7BDEF3C432CA}"/>
    <cellStyle name="Percent 4 12 5 6" xfId="13912" xr:uid="{B8D11713-0773-43C9-BAAF-19880F5AFAFA}"/>
    <cellStyle name="Percent 4 12 6" xfId="13913" xr:uid="{24FC45C6-E180-4754-AAAA-86BE9A7D52DF}"/>
    <cellStyle name="Percent 4 12 6 2" xfId="13914" xr:uid="{7B4670A9-CBFC-4017-894A-7833F4D46FD2}"/>
    <cellStyle name="Percent 4 12 6 2 2" xfId="13915" xr:uid="{DA6128FF-1BAC-47BF-BFE9-E47E52D1FBFA}"/>
    <cellStyle name="Percent 4 12 6 2 3" xfId="13916" xr:uid="{BA7343E6-B657-4A87-A04E-45ADA08F5010}"/>
    <cellStyle name="Percent 4 12 6 3" xfId="13917" xr:uid="{252E6E90-4478-424A-B666-1CC98FF5CF74}"/>
    <cellStyle name="Percent 4 12 6 3 2" xfId="13918" xr:uid="{CF9B5958-5881-4AE3-8665-7396FA0B7F4E}"/>
    <cellStyle name="Percent 4 12 6 3 3" xfId="13919" xr:uid="{150620DB-63F9-4246-8F89-BD2B40B63675}"/>
    <cellStyle name="Percent 4 12 6 4" xfId="13920" xr:uid="{56CC8FA3-BF77-4A4B-BC2A-0B5766A4D5BD}"/>
    <cellStyle name="Percent 4 12 6 5" xfId="13921" xr:uid="{A2B3E984-841A-492F-B98B-DC1E2C0053FB}"/>
    <cellStyle name="Percent 4 12 7" xfId="13922" xr:uid="{5E9F3F64-317F-40F9-A349-DEFB2BDD3BE6}"/>
    <cellStyle name="Percent 4 12 7 2" xfId="13923" xr:uid="{A667F315-4A24-4E9D-833B-EC53E665D342}"/>
    <cellStyle name="Percent 4 12 7 3" xfId="13924" xr:uid="{42153B3F-D97A-49C3-9855-1BAD6EBABB83}"/>
    <cellStyle name="Percent 4 12 8" xfId="13925" xr:uid="{ECC11E0E-AEDA-43F6-94B6-647A01C37984}"/>
    <cellStyle name="Percent 4 12 8 2" xfId="13926" xr:uid="{C40C1798-0146-40C3-BFDD-1D79A87428FA}"/>
    <cellStyle name="Percent 4 12 8 3" xfId="13927" xr:uid="{A7A8AB24-B224-457E-885F-6E61CA7DE3BF}"/>
    <cellStyle name="Percent 4 12 9" xfId="13928" xr:uid="{87A1330A-72CC-49B4-AEC0-7B4AD83AC4F9}"/>
    <cellStyle name="Percent 4 12 9 2" xfId="13929" xr:uid="{654AF0DF-51DE-42AC-A1D8-21AAB232902E}"/>
    <cellStyle name="Percent 4 12 9 3" xfId="13930" xr:uid="{9F81E54E-D33D-425F-AA5B-B65299857B01}"/>
    <cellStyle name="Percent 4 13" xfId="1570" xr:uid="{8750B88E-4A18-4FBC-9979-8E7EEC2D103B}"/>
    <cellStyle name="Percent 4 13 10" xfId="13932" xr:uid="{FD11177B-486D-47A4-AB7A-0DBF64E0A968}"/>
    <cellStyle name="Percent 4 13 11" xfId="13933" xr:uid="{BF3F294B-9855-449C-A585-50AF394BE6A9}"/>
    <cellStyle name="Percent 4 13 12" xfId="13934" xr:uid="{766C54A2-3715-4310-B608-EFDEDB1F7C34}"/>
    <cellStyle name="Percent 4 13 13" xfId="13935" xr:uid="{669C2759-A304-49B8-BE66-B4704F49CB20}"/>
    <cellStyle name="Percent 4 13 14" xfId="13936" xr:uid="{D982B5AC-72D4-496C-BF68-A9D8D7B6FCA7}"/>
    <cellStyle name="Percent 4 13 15" xfId="13937" xr:uid="{5686707B-2F4A-4CFE-9ECF-D43626DD61FF}"/>
    <cellStyle name="Percent 4 13 16" xfId="13931" xr:uid="{C9FD1D29-E44C-4E9E-98B7-F1AB04803634}"/>
    <cellStyle name="Percent 4 13 2" xfId="13938" xr:uid="{B27A480C-A25D-49AB-B5DF-14D581168A1D}"/>
    <cellStyle name="Percent 4 13 2 2" xfId="13939" xr:uid="{24849900-8DDC-46A5-B72A-8E97B5DD7EA5}"/>
    <cellStyle name="Percent 4 13 2 2 2" xfId="13940" xr:uid="{99F7C0FC-C660-40A1-B0A6-53478AB079BB}"/>
    <cellStyle name="Percent 4 13 2 2 3" xfId="13941" xr:uid="{DB12FA9F-7777-45A7-A13E-7B653419E720}"/>
    <cellStyle name="Percent 4 13 2 3" xfId="13942" xr:uid="{107E9278-975E-4FA6-BE2B-3D4914388BE6}"/>
    <cellStyle name="Percent 4 13 2 3 2" xfId="13943" xr:uid="{88AACAD1-1D6B-4093-A0D3-65BB6A2CAB1C}"/>
    <cellStyle name="Percent 4 13 2 3 3" xfId="13944" xr:uid="{F78D0E6F-5103-4108-9E54-BB16B482E211}"/>
    <cellStyle name="Percent 4 13 2 4" xfId="13945" xr:uid="{31381EC0-AA8B-48C7-A545-2287CE7A9CED}"/>
    <cellStyle name="Percent 4 13 2 5" xfId="13946" xr:uid="{34796EB7-D09A-4932-9E5D-002069C6056C}"/>
    <cellStyle name="Percent 4 13 2 6" xfId="13947" xr:uid="{1E1FD6A9-5C5F-4BAD-B4AB-9FCADC24FCC0}"/>
    <cellStyle name="Percent 4 13 3" xfId="13948" xr:uid="{1C2EBFAF-0F44-4E62-81DB-33C1F42FA38B}"/>
    <cellStyle name="Percent 4 13 3 2" xfId="13949" xr:uid="{0EDDD495-9CBE-46B3-9851-4FE65C12F46B}"/>
    <cellStyle name="Percent 4 13 3 2 2" xfId="13950" xr:uid="{73C83E2F-47B9-4014-AB90-6CAD32024BE2}"/>
    <cellStyle name="Percent 4 13 3 2 3" xfId="13951" xr:uid="{D3923EE2-611B-48C5-9F66-228B172ABD01}"/>
    <cellStyle name="Percent 4 13 3 3" xfId="13952" xr:uid="{A785CF8C-C473-4584-9BDE-60ECE8F9522F}"/>
    <cellStyle name="Percent 4 13 3 3 2" xfId="13953" xr:uid="{2C82C88D-F350-41C8-B451-E07A5DA3C9BD}"/>
    <cellStyle name="Percent 4 13 3 3 3" xfId="13954" xr:uid="{BFDBF710-50A0-4831-A53D-41DB4E1A5F93}"/>
    <cellStyle name="Percent 4 13 3 4" xfId="13955" xr:uid="{D1A0F8CB-B298-4C93-B03B-F6C972DBF1B7}"/>
    <cellStyle name="Percent 4 13 3 5" xfId="13956" xr:uid="{C55135C9-3BBF-438C-A255-C355B76D2C62}"/>
    <cellStyle name="Percent 4 13 4" xfId="13957" xr:uid="{0B5ADD92-7895-4920-92C0-FC7AA337D4F4}"/>
    <cellStyle name="Percent 4 13 4 2" xfId="13958" xr:uid="{517D8449-D7FC-4BBC-A509-F66C66969611}"/>
    <cellStyle name="Percent 4 13 4 2 2" xfId="13959" xr:uid="{0EE9FAE6-DD23-4211-9037-C3235077B5EC}"/>
    <cellStyle name="Percent 4 13 4 2 3" xfId="13960" xr:uid="{00C0ACE4-DC70-41C2-A46F-A4A1E9A5BB7B}"/>
    <cellStyle name="Percent 4 13 4 3" xfId="13961" xr:uid="{7765C2C8-F268-4AF5-9A84-11FDE06E45EC}"/>
    <cellStyle name="Percent 4 13 4 3 2" xfId="13962" xr:uid="{0D32A508-6C17-40C2-AC29-CBE64ACE38E4}"/>
    <cellStyle name="Percent 4 13 4 3 3" xfId="13963" xr:uid="{3E4B81FB-F27E-4C4C-8ABC-B799ACCF83A0}"/>
    <cellStyle name="Percent 4 13 4 4" xfId="13964" xr:uid="{790A2BAE-CF01-4FC4-A784-7989DA52577B}"/>
    <cellStyle name="Percent 4 13 4 5" xfId="13965" xr:uid="{F6ABE222-A431-4419-9E05-8220DC1BFB78}"/>
    <cellStyle name="Percent 4 13 5" xfId="13966" xr:uid="{E0AA1E0C-1DC8-4B26-BB1E-16FE5468E87D}"/>
    <cellStyle name="Percent 4 13 5 2" xfId="13967" xr:uid="{79CACBF6-D2BC-42CE-802F-F3FA46BBD3D5}"/>
    <cellStyle name="Percent 4 13 5 2 2" xfId="13968" xr:uid="{BE8BFA08-2F09-47A6-BCD3-4F11F3260610}"/>
    <cellStyle name="Percent 4 13 5 2 3" xfId="13969" xr:uid="{9F391C4A-3BAB-49CF-A07A-8F45CA3F776E}"/>
    <cellStyle name="Percent 4 13 5 3" xfId="13970" xr:uid="{EB358C24-AA2B-4997-97D1-52F494869DF1}"/>
    <cellStyle name="Percent 4 13 5 3 2" xfId="13971" xr:uid="{E10A4F17-009F-4CDE-AA20-19474608B1FA}"/>
    <cellStyle name="Percent 4 13 5 3 3" xfId="13972" xr:uid="{00197329-3314-4007-8BDB-12FCDDC3F40F}"/>
    <cellStyle name="Percent 4 13 5 4" xfId="13973" xr:uid="{F374AB39-4630-44C8-93E8-C92BA853106A}"/>
    <cellStyle name="Percent 4 13 5 4 2" xfId="13974" xr:uid="{A9176932-539A-4CC5-A162-E607BC2FC0BC}"/>
    <cellStyle name="Percent 4 13 5 4 3" xfId="13975" xr:uid="{1EA8B545-C2A3-4B76-A8C8-DC5D8069315C}"/>
    <cellStyle name="Percent 4 13 5 5" xfId="13976" xr:uid="{79F223E0-67B9-4110-AED2-E453F227E8CE}"/>
    <cellStyle name="Percent 4 13 5 6" xfId="13977" xr:uid="{84FECE8C-EAF6-4A6F-899B-95A33693BECB}"/>
    <cellStyle name="Percent 4 13 6" xfId="13978" xr:uid="{738739FB-B2E2-4E61-BC20-C9AAE5715516}"/>
    <cellStyle name="Percent 4 13 6 2" xfId="13979" xr:uid="{100247D4-FA6D-4665-A163-5F6FFB9E9E85}"/>
    <cellStyle name="Percent 4 13 6 2 2" xfId="13980" xr:uid="{FAF3EFE8-D7C3-40CE-9FBA-2FBF53ACE1D8}"/>
    <cellStyle name="Percent 4 13 6 2 3" xfId="13981" xr:uid="{A51D3A8F-1DC2-4133-8A8F-FF2116BB7E27}"/>
    <cellStyle name="Percent 4 13 6 3" xfId="13982" xr:uid="{3CC581DF-B9E8-42CF-B882-D3FFD5BA1B5C}"/>
    <cellStyle name="Percent 4 13 6 3 2" xfId="13983" xr:uid="{0079C299-14E5-48CB-83C6-49A17E9D33EA}"/>
    <cellStyle name="Percent 4 13 6 3 3" xfId="13984" xr:uid="{D39EBF95-E28F-401F-990C-E38EBC179435}"/>
    <cellStyle name="Percent 4 13 6 4" xfId="13985" xr:uid="{6A265F51-C6B4-4D09-8153-7A005D00EBDA}"/>
    <cellStyle name="Percent 4 13 6 5" xfId="13986" xr:uid="{CB87E3CF-7551-45B7-8496-2ED7C64952AE}"/>
    <cellStyle name="Percent 4 13 7" xfId="13987" xr:uid="{B91223B4-6D02-4CD6-A5AA-9F76C5E7FBE4}"/>
    <cellStyle name="Percent 4 13 7 2" xfId="13988" xr:uid="{D07FF7E5-142D-43EA-AC32-414E1E0309A0}"/>
    <cellStyle name="Percent 4 13 7 3" xfId="13989" xr:uid="{CC6C4623-46A1-4315-B409-ABE0A7FEF5C9}"/>
    <cellStyle name="Percent 4 13 8" xfId="13990" xr:uid="{73480112-22C6-4CC2-A3A3-D1388A2B33C0}"/>
    <cellStyle name="Percent 4 13 8 2" xfId="13991" xr:uid="{93682620-F5EF-416D-A3A5-58D52E22D076}"/>
    <cellStyle name="Percent 4 13 8 3" xfId="13992" xr:uid="{EA51FEDE-191B-4114-AE2F-03D438F76DC4}"/>
    <cellStyle name="Percent 4 13 9" xfId="13993" xr:uid="{85FB72C5-95DD-449A-8734-FD8C28AD9B48}"/>
    <cellStyle name="Percent 4 13 9 2" xfId="13994" xr:uid="{0ED2AB48-59F3-40D7-824D-829B7DC998D4}"/>
    <cellStyle name="Percent 4 13 9 3" xfId="13995" xr:uid="{452AEED6-E612-40CA-8E61-16369DFD65BF}"/>
    <cellStyle name="Percent 4 14" xfId="13996" xr:uid="{D89F6188-B430-4FC5-9916-88D5E1CCED24}"/>
    <cellStyle name="Percent 4 14 10" xfId="13997" xr:uid="{419E460B-8109-434C-A588-CF0AAB3F2644}"/>
    <cellStyle name="Percent 4 14 10 2" xfId="13998" xr:uid="{A62ABA97-20C9-4DD9-8F5B-E508787E3294}"/>
    <cellStyle name="Percent 4 14 10 3" xfId="13999" xr:uid="{C5CDC5CA-89FA-4569-B068-6C20BCB37407}"/>
    <cellStyle name="Percent 4 14 11" xfId="14000" xr:uid="{E72B7439-345A-45AD-BDE4-4B476CB5098B}"/>
    <cellStyle name="Percent 4 14 12" xfId="14001" xr:uid="{5FD520EA-0EE1-4441-9450-080CCE39B9C3}"/>
    <cellStyle name="Percent 4 14 13" xfId="14002" xr:uid="{18AE15A5-676A-4640-B99D-7FEDF8B79458}"/>
    <cellStyle name="Percent 4 14 14" xfId="14003" xr:uid="{51D5484F-F126-4BA1-BCC3-5CEE4DF20305}"/>
    <cellStyle name="Percent 4 14 15" xfId="14004" xr:uid="{53F2E879-E5FB-46AB-BBF7-59DF6DA0C7FD}"/>
    <cellStyle name="Percent 4 14 16" xfId="14005" xr:uid="{AEF7F206-67F4-4B3D-91CB-2ECB2F020EAF}"/>
    <cellStyle name="Percent 4 14 2" xfId="14006" xr:uid="{A151D8F1-8A0F-431C-AF0D-363B7D03EC34}"/>
    <cellStyle name="Percent 4 14 2 10" xfId="14007" xr:uid="{9F7B32A4-916A-496D-AAA5-74334A80A101}"/>
    <cellStyle name="Percent 4 14 2 11" xfId="14008" xr:uid="{97D2BA85-594F-44A9-95D8-445C6D28B0CF}"/>
    <cellStyle name="Percent 4 14 2 2" xfId="14009" xr:uid="{B59F8E1B-242F-4123-AB84-EBE89B737FBD}"/>
    <cellStyle name="Percent 4 14 2 2 2" xfId="14010" xr:uid="{31EF8EED-405A-48EE-966D-5D9BB44E128C}"/>
    <cellStyle name="Percent 4 14 2 2 2 2" xfId="14011" xr:uid="{9C782477-E3E7-4F34-96D4-6171F1BA2A33}"/>
    <cellStyle name="Percent 4 14 2 2 2 3" xfId="14012" xr:uid="{F424559F-3480-4B42-ABBC-20038956B11B}"/>
    <cellStyle name="Percent 4 14 2 2 3" xfId="14013" xr:uid="{4A7524AA-CA70-4C8A-87A8-D06A9F31F51A}"/>
    <cellStyle name="Percent 4 14 2 2 3 2" xfId="14014" xr:uid="{0FA7CF8B-8392-45C9-8450-D62820475E7E}"/>
    <cellStyle name="Percent 4 14 2 2 3 3" xfId="14015" xr:uid="{94E46A26-43EA-455C-9268-D810CC6E6B84}"/>
    <cellStyle name="Percent 4 14 2 2 4" xfId="14016" xr:uid="{899E6834-45F0-46E8-AAC0-806813A17275}"/>
    <cellStyle name="Percent 4 14 2 2 5" xfId="14017" xr:uid="{4EDA8C34-6CFF-403C-8743-09C1429A5196}"/>
    <cellStyle name="Percent 4 14 2 3" xfId="14018" xr:uid="{64D0C3D9-B82F-42B8-B89C-74187125B0CF}"/>
    <cellStyle name="Percent 4 14 2 3 2" xfId="14019" xr:uid="{B8820058-5E7E-42EE-8519-16F7ECA42DF3}"/>
    <cellStyle name="Percent 4 14 2 3 2 2" xfId="14020" xr:uid="{4EEAECE0-3E22-4791-A84D-AE1D4AE7FF98}"/>
    <cellStyle name="Percent 4 14 2 3 2 3" xfId="14021" xr:uid="{8D3ED0C7-4552-4D13-9D9E-E3F95EF34FA0}"/>
    <cellStyle name="Percent 4 14 2 3 3" xfId="14022" xr:uid="{DB242A99-6BEB-4A15-8BA1-4D075D7F3B48}"/>
    <cellStyle name="Percent 4 14 2 3 3 2" xfId="14023" xr:uid="{CED0E705-6560-45DA-8207-49549701AF0B}"/>
    <cellStyle name="Percent 4 14 2 3 3 3" xfId="14024" xr:uid="{4A4BE2AD-B11D-4386-8155-72D7F5F66204}"/>
    <cellStyle name="Percent 4 14 2 3 4" xfId="14025" xr:uid="{2742C787-F97D-42D6-9B0F-DAA40BB98AEB}"/>
    <cellStyle name="Percent 4 14 2 3 5" xfId="14026" xr:uid="{61E11F56-DC16-4092-B947-B52F0959E699}"/>
    <cellStyle name="Percent 4 14 2 4" xfId="14027" xr:uid="{7340365C-A23A-4B21-B116-D9A3236048E4}"/>
    <cellStyle name="Percent 4 14 2 4 2" xfId="14028" xr:uid="{E1AB12EF-2801-4BDF-B6FE-011464150E8F}"/>
    <cellStyle name="Percent 4 14 2 4 2 2" xfId="14029" xr:uid="{30DEADA7-E5D4-4135-911A-AEC247408FCA}"/>
    <cellStyle name="Percent 4 14 2 4 2 3" xfId="14030" xr:uid="{15531158-FEAD-495C-A1DC-C0D4014506BB}"/>
    <cellStyle name="Percent 4 14 2 4 3" xfId="14031" xr:uid="{82CB81EE-9637-482B-A813-CCC6EEB9191C}"/>
    <cellStyle name="Percent 4 14 2 4 3 2" xfId="14032" xr:uid="{239B940D-40AF-48E2-A403-4645C2808CAF}"/>
    <cellStyle name="Percent 4 14 2 4 3 3" xfId="14033" xr:uid="{EB68A589-56B2-41BF-9A80-30DEBA6CAF5B}"/>
    <cellStyle name="Percent 4 14 2 4 4" xfId="14034" xr:uid="{6B2C0DEF-3177-4D9B-AE89-2E53CFEFFB7F}"/>
    <cellStyle name="Percent 4 14 2 4 4 2" xfId="14035" xr:uid="{5E3B2956-CD34-4708-B9CF-0B02CEE633F2}"/>
    <cellStyle name="Percent 4 14 2 4 4 3" xfId="14036" xr:uid="{6CFEEB03-4826-4975-A581-73C6B891793C}"/>
    <cellStyle name="Percent 4 14 2 4 5" xfId="14037" xr:uid="{C887759E-7CC6-4793-B30D-DCA9EC8B5827}"/>
    <cellStyle name="Percent 4 14 2 4 6" xfId="14038" xr:uid="{CD3D55BE-819A-43FF-9A9D-47E7B0FE0D6F}"/>
    <cellStyle name="Percent 4 14 2 5" xfId="14039" xr:uid="{1DBB96CD-BF55-432F-B8A3-D7E73B3580A5}"/>
    <cellStyle name="Percent 4 14 2 5 2" xfId="14040" xr:uid="{7596A04D-8C23-4640-A039-B0B20C5BE1A3}"/>
    <cellStyle name="Percent 4 14 2 5 2 2" xfId="14041" xr:uid="{8C696709-A4D6-4445-85DB-2079B87E55AF}"/>
    <cellStyle name="Percent 4 14 2 5 2 3" xfId="14042" xr:uid="{FF299101-F0C5-47B0-9F38-8F3045D002A7}"/>
    <cellStyle name="Percent 4 14 2 5 3" xfId="14043" xr:uid="{E202F9C1-0C96-4AE3-81F6-ACD7E51F4987}"/>
    <cellStyle name="Percent 4 14 2 5 3 2" xfId="14044" xr:uid="{1D3E08FF-2C1B-49C9-ABFE-37A0A0645261}"/>
    <cellStyle name="Percent 4 14 2 5 3 3" xfId="14045" xr:uid="{2794CBF5-466E-43A9-B1F1-4628E2304227}"/>
    <cellStyle name="Percent 4 14 2 5 4" xfId="14046" xr:uid="{66F9BC6A-DD4B-4FD6-B225-4174735B642E}"/>
    <cellStyle name="Percent 4 14 2 5 5" xfId="14047" xr:uid="{AF919D99-147C-4AAB-9BED-F712AB6DE9A4}"/>
    <cellStyle name="Percent 4 14 2 6" xfId="14048" xr:uid="{B1143201-D89C-43FB-87ED-A28C04764CC0}"/>
    <cellStyle name="Percent 4 14 2 6 2" xfId="14049" xr:uid="{B412DA3D-D804-49D7-B0BE-82D829345950}"/>
    <cellStyle name="Percent 4 14 2 6 3" xfId="14050" xr:uid="{D7AF8D2C-E0EB-40E8-9B7E-E62027898C10}"/>
    <cellStyle name="Percent 4 14 2 7" xfId="14051" xr:uid="{469D90EA-A83F-4638-B219-5506A2826900}"/>
    <cellStyle name="Percent 4 14 2 7 2" xfId="14052" xr:uid="{BEB598CC-60AA-45CB-B778-FA39354D15B7}"/>
    <cellStyle name="Percent 4 14 2 7 3" xfId="14053" xr:uid="{82D9D1AB-E263-409D-BAA8-E5EFBDD305E6}"/>
    <cellStyle name="Percent 4 14 2 8" xfId="14054" xr:uid="{ED89C0CA-CE54-4AFF-BF08-C81FE24A2CD8}"/>
    <cellStyle name="Percent 4 14 2 8 2" xfId="14055" xr:uid="{0C044C74-28E1-4014-9284-FEBE97757408}"/>
    <cellStyle name="Percent 4 14 2 8 3" xfId="14056" xr:uid="{40893935-2FB7-4258-8424-8BCB8CA9C105}"/>
    <cellStyle name="Percent 4 14 2 9" xfId="14057" xr:uid="{C2909516-CACE-4BF5-93B2-3DBC2379D76A}"/>
    <cellStyle name="Percent 4 14 3" xfId="14058" xr:uid="{29900EE7-249C-4B24-8179-4E2F0FBB8D7B}"/>
    <cellStyle name="Percent 4 14 3 2" xfId="14059" xr:uid="{1BD76CA7-1FAF-4617-BF61-3F629B514635}"/>
    <cellStyle name="Percent 4 14 3 2 2" xfId="14060" xr:uid="{AAB486D9-3F23-493E-BB73-3256589A5C4E}"/>
    <cellStyle name="Percent 4 14 3 2 3" xfId="14061" xr:uid="{71A34DD5-7813-4048-B8A2-CCE3DD7E7E33}"/>
    <cellStyle name="Percent 4 14 3 3" xfId="14062" xr:uid="{F7EC2DCE-636E-4D8C-876B-0CB3F6E73E58}"/>
    <cellStyle name="Percent 4 14 3 3 2" xfId="14063" xr:uid="{6E88EC70-2B9B-4BAA-9FF2-28D579E43BA6}"/>
    <cellStyle name="Percent 4 14 3 3 3" xfId="14064" xr:uid="{B9ECB800-D99E-4DB2-98C5-5C7B1ED423AA}"/>
    <cellStyle name="Percent 4 14 3 4" xfId="14065" xr:uid="{BE5BBA6C-D113-48BC-BCF4-513DC94DDDFD}"/>
    <cellStyle name="Percent 4 14 3 5" xfId="14066" xr:uid="{8CF5B973-08B3-46B3-B52A-94B04BD9D3B3}"/>
    <cellStyle name="Percent 4 14 3 6" xfId="14067" xr:uid="{2E285D7D-C9C9-4FB0-8C0C-ADF3FBB23F05}"/>
    <cellStyle name="Percent 4 14 4" xfId="14068" xr:uid="{D9970EDD-B23C-493C-B4CB-DE395FA69453}"/>
    <cellStyle name="Percent 4 14 4 2" xfId="14069" xr:uid="{55E329EE-153C-4C3E-B3AA-5FB9B42A5270}"/>
    <cellStyle name="Percent 4 14 4 2 2" xfId="14070" xr:uid="{4F320DB4-55AB-473A-9087-3BDED9286238}"/>
    <cellStyle name="Percent 4 14 4 2 3" xfId="14071" xr:uid="{86DE9EEB-B105-4634-B20A-BEED8D157F05}"/>
    <cellStyle name="Percent 4 14 4 3" xfId="14072" xr:uid="{4E9996B0-E80D-4DF1-897B-D3D4E75D5440}"/>
    <cellStyle name="Percent 4 14 4 3 2" xfId="14073" xr:uid="{0B19AF90-C71E-4C4D-84D0-593144421CA0}"/>
    <cellStyle name="Percent 4 14 4 3 3" xfId="14074" xr:uid="{F01D1894-A252-4AE5-86D5-03E9A8C8F549}"/>
    <cellStyle name="Percent 4 14 4 4" xfId="14075" xr:uid="{4AA5BECE-9257-44EE-94CC-04C9DF7AEEFA}"/>
    <cellStyle name="Percent 4 14 4 5" xfId="14076" xr:uid="{CF4D5504-5055-4F4F-9703-4B60D7409BD1}"/>
    <cellStyle name="Percent 4 14 5" xfId="14077" xr:uid="{A8FE5E6C-2191-4B97-AD3F-D625A1F747E9}"/>
    <cellStyle name="Percent 4 14 5 2" xfId="14078" xr:uid="{FEDF4104-18D3-4DD7-A981-8D6D1A42DEA4}"/>
    <cellStyle name="Percent 4 14 5 2 2" xfId="14079" xr:uid="{9A2FFDAC-2CEB-434C-83AF-0B62313EAA8E}"/>
    <cellStyle name="Percent 4 14 5 2 3" xfId="14080" xr:uid="{01D44396-8028-42B4-B5BB-6C8513DAC55A}"/>
    <cellStyle name="Percent 4 14 5 3" xfId="14081" xr:uid="{44F31DC9-2619-42CD-9A75-543B7E508045}"/>
    <cellStyle name="Percent 4 14 5 3 2" xfId="14082" xr:uid="{7FF5D558-4D45-405F-96DA-F652558B7B50}"/>
    <cellStyle name="Percent 4 14 5 3 3" xfId="14083" xr:uid="{DD0C7B02-71DE-4D42-BB19-3823815D32BA}"/>
    <cellStyle name="Percent 4 14 5 4" xfId="14084" xr:uid="{35A8C908-1588-482D-A8B1-DAAC9A67400E}"/>
    <cellStyle name="Percent 4 14 5 5" xfId="14085" xr:uid="{3E856B3B-8FF0-4B26-8901-C7811D4A165B}"/>
    <cellStyle name="Percent 4 14 6" xfId="14086" xr:uid="{70CBF68B-2196-42ED-9870-6410FE5567A1}"/>
    <cellStyle name="Percent 4 14 6 2" xfId="14087" xr:uid="{4BEB328F-AB3B-462B-BF42-5185C58C8AA1}"/>
    <cellStyle name="Percent 4 14 6 2 2" xfId="14088" xr:uid="{8BAA8E96-66E2-4B5E-8324-06EB4FEFB8D0}"/>
    <cellStyle name="Percent 4 14 6 2 3" xfId="14089" xr:uid="{BC010F19-8C27-434B-B019-1B2AD035D4EC}"/>
    <cellStyle name="Percent 4 14 6 3" xfId="14090" xr:uid="{F768F2EC-3A8D-47D9-ACE2-6C63BA2CD96B}"/>
    <cellStyle name="Percent 4 14 6 3 2" xfId="14091" xr:uid="{D98CBE3D-BD6D-41F5-A820-532FB99AECFB}"/>
    <cellStyle name="Percent 4 14 6 3 3" xfId="14092" xr:uid="{47E66BD0-7491-406D-8206-C0AD0A18663E}"/>
    <cellStyle name="Percent 4 14 6 4" xfId="14093" xr:uid="{A86F167B-B7D9-4B86-85F8-7F98B5E8052F}"/>
    <cellStyle name="Percent 4 14 6 4 2" xfId="14094" xr:uid="{959AB798-D59F-4564-A0DB-F2D7ECDDB09A}"/>
    <cellStyle name="Percent 4 14 6 4 3" xfId="14095" xr:uid="{150355F5-8E5B-4F71-9534-A9DE583AD49B}"/>
    <cellStyle name="Percent 4 14 6 5" xfId="14096" xr:uid="{0E9C4D6B-3DC0-4FAC-B0B1-9701EE4869CD}"/>
    <cellStyle name="Percent 4 14 6 6" xfId="14097" xr:uid="{CFAE4339-3A0D-401C-A47F-AE2F0E95DA23}"/>
    <cellStyle name="Percent 4 14 7" xfId="14098" xr:uid="{A66EC086-975A-4708-955C-51826CDD01E6}"/>
    <cellStyle name="Percent 4 14 7 2" xfId="14099" xr:uid="{19A7D96F-BF2E-45F2-8E16-D0DFB1DF2DA1}"/>
    <cellStyle name="Percent 4 14 7 2 2" xfId="14100" xr:uid="{54B64C74-0B6F-411E-AE2C-531E01392FD5}"/>
    <cellStyle name="Percent 4 14 7 2 3" xfId="14101" xr:uid="{0E39F3DC-CD9C-4F2D-ACF7-1FE63649CF5A}"/>
    <cellStyle name="Percent 4 14 7 3" xfId="14102" xr:uid="{713F6B94-5910-4574-8F5C-FB9AEB4FB758}"/>
    <cellStyle name="Percent 4 14 7 3 2" xfId="14103" xr:uid="{C183031C-1237-40E0-89E2-1C7B70A6925B}"/>
    <cellStyle name="Percent 4 14 7 3 3" xfId="14104" xr:uid="{BBAC9719-B9E3-4737-8BCB-9B47A544C287}"/>
    <cellStyle name="Percent 4 14 7 4" xfId="14105" xr:uid="{0597B1C8-A18A-455D-869E-FBA7F8F5ABBA}"/>
    <cellStyle name="Percent 4 14 7 5" xfId="14106" xr:uid="{C8D4DB0E-E89B-478F-A41B-044F3ED579CC}"/>
    <cellStyle name="Percent 4 14 8" xfId="14107" xr:uid="{0803719E-C7F9-4931-91E9-C8FA9A056F46}"/>
    <cellStyle name="Percent 4 14 8 2" xfId="14108" xr:uid="{D2B951D0-20D1-4183-9243-E184AB4CD2D5}"/>
    <cellStyle name="Percent 4 14 8 3" xfId="14109" xr:uid="{E8A7CB32-12CD-4E52-A86D-CA93A6D02574}"/>
    <cellStyle name="Percent 4 14 9" xfId="14110" xr:uid="{8F997F0F-D019-40C8-9C23-4D1F66BAF8CD}"/>
    <cellStyle name="Percent 4 14 9 2" xfId="14111" xr:uid="{92BE9A08-B350-4377-BDCE-F5C0D93AAE00}"/>
    <cellStyle name="Percent 4 14 9 3" xfId="14112" xr:uid="{A8BC1100-9BB2-42F1-A0F7-BAEF391C4657}"/>
    <cellStyle name="Percent 4 15" xfId="14113" xr:uid="{5989FF15-2853-407C-9E21-73CE20E86F51}"/>
    <cellStyle name="Percent 4 15 10" xfId="14114" xr:uid="{2735C159-E4D1-4D40-BBC9-7B3F08A334DF}"/>
    <cellStyle name="Percent 4 15 11" xfId="14115" xr:uid="{47CC272A-27AA-4083-893F-AB6FE4B4928B}"/>
    <cellStyle name="Percent 4 15 12" xfId="14116" xr:uid="{30013ED9-D607-43E4-8E73-8937F327ECED}"/>
    <cellStyle name="Percent 4 15 13" xfId="14117" xr:uid="{CF8C4806-D233-46DF-9D42-C79E873F416A}"/>
    <cellStyle name="Percent 4 15 14" xfId="14118" xr:uid="{53B2B1A5-36A1-4E1D-9706-D9805468CF1A}"/>
    <cellStyle name="Percent 4 15 15" xfId="14119" xr:uid="{99C59933-9777-44E5-B1B6-95C9E26BCA52}"/>
    <cellStyle name="Percent 4 15 2" xfId="14120" xr:uid="{504B9282-6B73-40F3-A420-DD283FC9F6B6}"/>
    <cellStyle name="Percent 4 15 2 2" xfId="14121" xr:uid="{340B5DC3-CB30-4C60-A4BC-E1E583C97F02}"/>
    <cellStyle name="Percent 4 15 2 2 2" xfId="14122" xr:uid="{5BF8D76A-CB7B-429A-AB1C-84C0845D5090}"/>
    <cellStyle name="Percent 4 15 2 2 3" xfId="14123" xr:uid="{190C2688-172E-438B-8D91-0AB4AEE24C24}"/>
    <cellStyle name="Percent 4 15 2 3" xfId="14124" xr:uid="{131FBD78-8C2E-4E83-9031-0FCE422D5D77}"/>
    <cellStyle name="Percent 4 15 2 3 2" xfId="14125" xr:uid="{519559BA-2F03-4FAC-AEDA-1A7BEA1555AA}"/>
    <cellStyle name="Percent 4 15 2 3 3" xfId="14126" xr:uid="{23324E8C-79F2-4DB7-BA24-78DD56193085}"/>
    <cellStyle name="Percent 4 15 2 4" xfId="14127" xr:uid="{3684B5AF-E579-4576-A9A5-6A3275DD9D1F}"/>
    <cellStyle name="Percent 4 15 2 5" xfId="14128" xr:uid="{7B60507E-1218-4C90-A6AA-796AA01E64A8}"/>
    <cellStyle name="Percent 4 15 2 6" xfId="14129" xr:uid="{3FBDB2A6-29F8-41DF-A293-BBA97C98FE97}"/>
    <cellStyle name="Percent 4 15 3" xfId="14130" xr:uid="{428B327A-0204-4CE0-A303-DF0EDBFBBF63}"/>
    <cellStyle name="Percent 4 15 3 2" xfId="14131" xr:uid="{0D634213-988D-4294-9AB8-E55DFF4CDA78}"/>
    <cellStyle name="Percent 4 15 3 2 2" xfId="14132" xr:uid="{E23A1D6F-ECA7-4E2E-A7F0-2ABDAF0AF2C1}"/>
    <cellStyle name="Percent 4 15 3 2 3" xfId="14133" xr:uid="{553E211C-163C-4FA6-B871-1122685B36B0}"/>
    <cellStyle name="Percent 4 15 3 3" xfId="14134" xr:uid="{EBF7E7BC-7958-4745-8C61-032C8FE3D00B}"/>
    <cellStyle name="Percent 4 15 3 3 2" xfId="14135" xr:uid="{BA91B40C-040F-415C-AEED-11DBEF971AEC}"/>
    <cellStyle name="Percent 4 15 3 3 3" xfId="14136" xr:uid="{8552A61C-D503-4714-BC23-4948C2922317}"/>
    <cellStyle name="Percent 4 15 3 4" xfId="14137" xr:uid="{99A167CC-25C0-42D1-B749-80AB4FF0C91B}"/>
    <cellStyle name="Percent 4 15 3 5" xfId="14138" xr:uid="{F779FB98-326B-4E98-8044-B4FEBCD64864}"/>
    <cellStyle name="Percent 4 15 4" xfId="14139" xr:uid="{E02C64D0-EA92-48F8-86FD-BC0FA0C88315}"/>
    <cellStyle name="Percent 4 15 4 2" xfId="14140" xr:uid="{5E1C8BA1-CA49-4DDB-8E99-40FACFCBA95D}"/>
    <cellStyle name="Percent 4 15 4 2 2" xfId="14141" xr:uid="{C41E2C0D-1BE5-47EE-BEF5-9320959A31A5}"/>
    <cellStyle name="Percent 4 15 4 2 3" xfId="14142" xr:uid="{0A510EA4-DB08-4E70-8F69-541E49FBDE88}"/>
    <cellStyle name="Percent 4 15 4 3" xfId="14143" xr:uid="{F73382C1-D096-4964-AFDA-A9F8C2F24F06}"/>
    <cellStyle name="Percent 4 15 4 3 2" xfId="14144" xr:uid="{9425A21F-4608-418B-9A09-86E48B074759}"/>
    <cellStyle name="Percent 4 15 4 3 3" xfId="14145" xr:uid="{D1FC0121-91E9-4876-9172-F9D93FDEA924}"/>
    <cellStyle name="Percent 4 15 4 4" xfId="14146" xr:uid="{954ECA06-37ED-4BA0-9792-C33EAEEF094A}"/>
    <cellStyle name="Percent 4 15 4 5" xfId="14147" xr:uid="{2583A4EB-3D0A-46E1-8F55-090E3B44FDD8}"/>
    <cellStyle name="Percent 4 15 5" xfId="14148" xr:uid="{813FD93E-6F90-424A-9866-050E4006CC84}"/>
    <cellStyle name="Percent 4 15 5 2" xfId="14149" xr:uid="{99257C54-55B6-4C80-852C-F6D49807B41D}"/>
    <cellStyle name="Percent 4 15 5 2 2" xfId="14150" xr:uid="{1A0A8EB3-5CB3-48CB-B678-8E5AD51ED911}"/>
    <cellStyle name="Percent 4 15 5 2 3" xfId="14151" xr:uid="{7B4AAADE-0598-4860-8B95-0C45AD8931EA}"/>
    <cellStyle name="Percent 4 15 5 3" xfId="14152" xr:uid="{4090A0B3-B983-4F69-A8BD-1EE2F3A1F96B}"/>
    <cellStyle name="Percent 4 15 5 3 2" xfId="14153" xr:uid="{26FDD8D4-0664-484F-B179-9126D6C9925F}"/>
    <cellStyle name="Percent 4 15 5 3 3" xfId="14154" xr:uid="{076F383E-242D-4A1C-BC08-3453BD27AEEC}"/>
    <cellStyle name="Percent 4 15 5 4" xfId="14155" xr:uid="{7C6C2464-EAB9-4654-969B-F7F629008F57}"/>
    <cellStyle name="Percent 4 15 5 4 2" xfId="14156" xr:uid="{E93CCFCA-6C66-41FC-B39C-057C2C6EF180}"/>
    <cellStyle name="Percent 4 15 5 4 3" xfId="14157" xr:uid="{81372046-7C83-45E1-B520-89DBE03C73A4}"/>
    <cellStyle name="Percent 4 15 5 5" xfId="14158" xr:uid="{DBB029D5-0167-4AC5-8D65-8B6717C074B8}"/>
    <cellStyle name="Percent 4 15 5 6" xfId="14159" xr:uid="{BDBCBF7D-0B45-4D13-B2F8-EA42E9C53989}"/>
    <cellStyle name="Percent 4 15 6" xfId="14160" xr:uid="{3700FB5B-F883-4DF7-843D-37F851BA8484}"/>
    <cellStyle name="Percent 4 15 6 2" xfId="14161" xr:uid="{5041E987-6DD1-444D-B4FE-B3025617D94E}"/>
    <cellStyle name="Percent 4 15 6 2 2" xfId="14162" xr:uid="{83D3340C-1B27-4EAA-8691-5F6B5310121C}"/>
    <cellStyle name="Percent 4 15 6 2 3" xfId="14163" xr:uid="{1C1DD747-2A40-47F0-B716-E04EAFAE768A}"/>
    <cellStyle name="Percent 4 15 6 3" xfId="14164" xr:uid="{FEFACB5C-9FB8-4083-9BF6-05CF1695C659}"/>
    <cellStyle name="Percent 4 15 6 3 2" xfId="14165" xr:uid="{D6A5467E-F0E7-41EC-96BD-0EE52E7DEFFA}"/>
    <cellStyle name="Percent 4 15 6 3 3" xfId="14166" xr:uid="{FF49AD79-FCF6-425B-B957-BD0E666D72CE}"/>
    <cellStyle name="Percent 4 15 6 4" xfId="14167" xr:uid="{BA9113D9-E85E-4854-961A-4A95AD464B0E}"/>
    <cellStyle name="Percent 4 15 6 5" xfId="14168" xr:uid="{BCBFA56B-6C1F-4466-A295-3E400E878166}"/>
    <cellStyle name="Percent 4 15 7" xfId="14169" xr:uid="{AB2D9C68-916E-4518-B15F-92CA743D1A59}"/>
    <cellStyle name="Percent 4 15 7 2" xfId="14170" xr:uid="{03361D6B-26E2-4212-A24F-1806BEAA447C}"/>
    <cellStyle name="Percent 4 15 7 3" xfId="14171" xr:uid="{D7363CD1-3096-4FF9-9C70-634C1AB9AC78}"/>
    <cellStyle name="Percent 4 15 8" xfId="14172" xr:uid="{1BA790FB-D4FF-4021-9C3A-D0ABCE46880F}"/>
    <cellStyle name="Percent 4 15 8 2" xfId="14173" xr:uid="{D05A9F24-9953-4557-A120-0FE29B7022B2}"/>
    <cellStyle name="Percent 4 15 8 3" xfId="14174" xr:uid="{C3C85FAC-355C-4D17-8F90-E63C83FEA02B}"/>
    <cellStyle name="Percent 4 15 9" xfId="14175" xr:uid="{1B52D4DB-847E-421B-A1D5-4BF359D3CDE8}"/>
    <cellStyle name="Percent 4 15 9 2" xfId="14176" xr:uid="{4924E4DD-2B52-45E4-9E1C-62091E3B08BE}"/>
    <cellStyle name="Percent 4 15 9 3" xfId="14177" xr:uid="{A95E5B76-6DD4-4459-A39B-0A6E43605CCA}"/>
    <cellStyle name="Percent 4 16" xfId="14178" xr:uid="{D62C8500-E8AD-4FEB-A946-83D0EC62189A}"/>
    <cellStyle name="Percent 4 16 10" xfId="14179" xr:uid="{1DC3F38C-5705-4F2D-81D6-687F416071C5}"/>
    <cellStyle name="Percent 4 16 11" xfId="14180" xr:uid="{C6CD9F93-A7C7-4DA5-8698-927BD5D7C21D}"/>
    <cellStyle name="Percent 4 16 12" xfId="14181" xr:uid="{F21E965A-5ABE-4F77-9E00-CCF39AD833E5}"/>
    <cellStyle name="Percent 4 16 13" xfId="14182" xr:uid="{3AE0FB95-46A9-42C5-8EF5-0C0C5A606071}"/>
    <cellStyle name="Percent 4 16 14" xfId="14183" xr:uid="{E7FC3797-C404-4F55-A58B-73BF2E8BF64C}"/>
    <cellStyle name="Percent 4 16 15" xfId="14184" xr:uid="{CC923D53-4A70-4B9D-8AB9-C401AA3C958A}"/>
    <cellStyle name="Percent 4 16 2" xfId="14185" xr:uid="{EE264509-24C2-4F36-B3A2-DB28AEAD6CE9}"/>
    <cellStyle name="Percent 4 16 2 2" xfId="14186" xr:uid="{FE4E679D-23B8-46BA-9D4A-BD90F0521252}"/>
    <cellStyle name="Percent 4 16 2 2 2" xfId="14187" xr:uid="{2B61DAD5-26E1-4032-8612-441515A09FA1}"/>
    <cellStyle name="Percent 4 16 2 2 3" xfId="14188" xr:uid="{1938F707-3356-40A6-9581-5023D1DAB3EC}"/>
    <cellStyle name="Percent 4 16 2 3" xfId="14189" xr:uid="{CEC0200E-3145-4D20-ACA9-4E237B66C6A5}"/>
    <cellStyle name="Percent 4 16 2 3 2" xfId="14190" xr:uid="{F8B56913-7787-4B1A-AF83-361281AB0383}"/>
    <cellStyle name="Percent 4 16 2 3 3" xfId="14191" xr:uid="{04B42F28-45C9-47BA-886D-1D3A2183B738}"/>
    <cellStyle name="Percent 4 16 2 4" xfId="14192" xr:uid="{10BE982F-0008-459B-8E5B-23CE8B9DE56C}"/>
    <cellStyle name="Percent 4 16 2 5" xfId="14193" xr:uid="{568E9326-9E66-414C-A647-216668FBA6E3}"/>
    <cellStyle name="Percent 4 16 2 6" xfId="14194" xr:uid="{697AA132-E3DC-4F1F-A9F6-0068CAD6C17B}"/>
    <cellStyle name="Percent 4 16 2 7" xfId="14195" xr:uid="{0DB39D78-FAC3-44F8-8650-8BB98FF65ABE}"/>
    <cellStyle name="Percent 4 16 2 8" xfId="14196" xr:uid="{8F4F6D46-4CE2-40BF-AF3C-39E18DD09F6B}"/>
    <cellStyle name="Percent 4 16 2 9" xfId="14197" xr:uid="{AD2801EF-CC16-4431-9094-0476CC4C35E9}"/>
    <cellStyle name="Percent 4 16 3" xfId="14198" xr:uid="{0A0A15B5-D186-4E3C-94CE-BBD3E610C998}"/>
    <cellStyle name="Percent 4 16 3 2" xfId="14199" xr:uid="{712C273E-D9B4-41E5-9A31-A69262BCFF5B}"/>
    <cellStyle name="Percent 4 16 3 2 2" xfId="14200" xr:uid="{1DD7AF88-2E36-4C04-B95B-CEF2932EBC3D}"/>
    <cellStyle name="Percent 4 16 3 2 3" xfId="14201" xr:uid="{BEDE0702-F0F2-4663-948E-AABB0A187D0E}"/>
    <cellStyle name="Percent 4 16 3 3" xfId="14202" xr:uid="{577EB4FE-2F5A-4489-9BDA-F74FED1B4A66}"/>
    <cellStyle name="Percent 4 16 3 3 2" xfId="14203" xr:uid="{8313BE9C-3F32-46D1-9D7C-B79F9264053A}"/>
    <cellStyle name="Percent 4 16 3 3 3" xfId="14204" xr:uid="{D9D889C9-EBDE-489C-A5D0-72D97831B786}"/>
    <cellStyle name="Percent 4 16 3 4" xfId="14205" xr:uid="{9122D343-80FE-443D-87CD-A2BC0BE406D9}"/>
    <cellStyle name="Percent 4 16 3 5" xfId="14206" xr:uid="{EEDBBF61-0578-4C9E-A051-A5DFE38D97D7}"/>
    <cellStyle name="Percent 4 16 4" xfId="14207" xr:uid="{23255F1E-238E-48D4-9324-E54E2ED643B7}"/>
    <cellStyle name="Percent 4 16 4 2" xfId="14208" xr:uid="{DB1BF1CC-3F4C-4C68-B420-C0B4D4487B06}"/>
    <cellStyle name="Percent 4 16 4 2 2" xfId="14209" xr:uid="{3B65B1F8-6B90-4E0E-AE48-234CDD999935}"/>
    <cellStyle name="Percent 4 16 4 2 3" xfId="14210" xr:uid="{2FBBBE3D-2C59-4715-8E6C-4A8440C2DA58}"/>
    <cellStyle name="Percent 4 16 4 3" xfId="14211" xr:uid="{32B25C32-8AEC-4B24-9CFF-B405F5D4D482}"/>
    <cellStyle name="Percent 4 16 4 3 2" xfId="14212" xr:uid="{2C2B071F-3298-4FFF-83BE-11B7CC84BEBE}"/>
    <cellStyle name="Percent 4 16 4 3 3" xfId="14213" xr:uid="{CFB337AC-C68E-41E0-BAF8-29870E45B42B}"/>
    <cellStyle name="Percent 4 16 4 4" xfId="14214" xr:uid="{2F7363C2-A524-41F9-921D-7375B4A18133}"/>
    <cellStyle name="Percent 4 16 4 5" xfId="14215" xr:uid="{5289E02E-E011-4140-96B2-DAA4143E27A2}"/>
    <cellStyle name="Percent 4 16 5" xfId="14216" xr:uid="{3DDA18D4-AA62-4554-8C05-E919EA0E0899}"/>
    <cellStyle name="Percent 4 16 5 2" xfId="14217" xr:uid="{CC4CB56F-99C6-4B21-A38B-78C406C03E5C}"/>
    <cellStyle name="Percent 4 16 5 2 2" xfId="14218" xr:uid="{E7CE7B6D-6829-42DC-91C6-2690E680243E}"/>
    <cellStyle name="Percent 4 16 5 2 3" xfId="14219" xr:uid="{1503DE41-35DD-460A-A875-22670E94A54D}"/>
    <cellStyle name="Percent 4 16 5 3" xfId="14220" xr:uid="{55A7F475-CE3F-4785-B65C-D5D4C89C916E}"/>
    <cellStyle name="Percent 4 16 5 3 2" xfId="14221" xr:uid="{FFF97187-5316-4ED0-992C-D61D6F01144C}"/>
    <cellStyle name="Percent 4 16 5 3 3" xfId="14222" xr:uid="{A8AA1CEC-3F33-46D5-8218-0984189FDD0F}"/>
    <cellStyle name="Percent 4 16 5 4" xfId="14223" xr:uid="{4E8156EE-5926-494F-9252-BAF4D09E4B07}"/>
    <cellStyle name="Percent 4 16 5 4 2" xfId="14224" xr:uid="{3B11DB8C-95DF-43D1-BD61-A7660BB4B6A9}"/>
    <cellStyle name="Percent 4 16 5 4 3" xfId="14225" xr:uid="{14F228D1-C75C-4FDB-8D1C-8EC8A3957361}"/>
    <cellStyle name="Percent 4 16 5 5" xfId="14226" xr:uid="{2B63775B-B697-4835-B1CA-0DB2B7E6DFFC}"/>
    <cellStyle name="Percent 4 16 5 6" xfId="14227" xr:uid="{420E0BB7-FAFA-427C-B048-6EDACD7FF0D1}"/>
    <cellStyle name="Percent 4 16 6" xfId="14228" xr:uid="{D750978C-DC30-4B38-94BC-480C6298B1EC}"/>
    <cellStyle name="Percent 4 16 6 2" xfId="14229" xr:uid="{AF2273A2-2D4A-409A-8A23-78B91D1331D7}"/>
    <cellStyle name="Percent 4 16 6 2 2" xfId="14230" xr:uid="{373FD019-7F9D-4BDD-8500-A86C1FCB4411}"/>
    <cellStyle name="Percent 4 16 6 2 3" xfId="14231" xr:uid="{24F86CFF-8A2D-48AB-9396-B152D530338D}"/>
    <cellStyle name="Percent 4 16 6 3" xfId="14232" xr:uid="{EBAC443C-C301-47CE-BD33-9AFAE37FA905}"/>
    <cellStyle name="Percent 4 16 6 3 2" xfId="14233" xr:uid="{BCE99BF0-BD73-472B-B2E2-65A97EB6BF7D}"/>
    <cellStyle name="Percent 4 16 6 3 3" xfId="14234" xr:uid="{CA8E0C79-CAF2-42A1-A40A-F9F41CD3B574}"/>
    <cellStyle name="Percent 4 16 6 4" xfId="14235" xr:uid="{34F388FB-0418-4457-BA85-F770444DE710}"/>
    <cellStyle name="Percent 4 16 6 5" xfId="14236" xr:uid="{416964BD-41B8-4A81-8DBB-FACD435835FD}"/>
    <cellStyle name="Percent 4 16 7" xfId="14237" xr:uid="{D21C9E37-A014-44E4-98E2-A03E678AB958}"/>
    <cellStyle name="Percent 4 16 7 2" xfId="14238" xr:uid="{1729BFBF-CBD9-4A2E-9D59-814105A77204}"/>
    <cellStyle name="Percent 4 16 7 3" xfId="14239" xr:uid="{AC722F59-B931-4EC6-865F-4CD326E3D80D}"/>
    <cellStyle name="Percent 4 16 8" xfId="14240" xr:uid="{4E356D9B-7040-40E3-9970-F2FACAB0464A}"/>
    <cellStyle name="Percent 4 16 8 2" xfId="14241" xr:uid="{8FC3D787-ACD8-4E92-991C-D6B896EA3A89}"/>
    <cellStyle name="Percent 4 16 8 3" xfId="14242" xr:uid="{07B46A2D-D664-4796-96A0-7910760FF50E}"/>
    <cellStyle name="Percent 4 16 9" xfId="14243" xr:uid="{24CF83F9-ECBF-4E86-A5EF-FA9926DA206A}"/>
    <cellStyle name="Percent 4 16 9 2" xfId="14244" xr:uid="{E3EDE867-9B5A-456A-BE29-E778B4FD8050}"/>
    <cellStyle name="Percent 4 16 9 3" xfId="14245" xr:uid="{11D48A9A-D960-4BD9-81CE-395D81FE9196}"/>
    <cellStyle name="Percent 4 17" xfId="14246" xr:uid="{0FF535A9-E3F2-4184-A343-971390F5E665}"/>
    <cellStyle name="Percent 4 17 10" xfId="14247" xr:uid="{E40E63D8-2BB4-41C1-AC3D-EBB67240453B}"/>
    <cellStyle name="Percent 4 17 11" xfId="14248" xr:uid="{6161A3D3-50BB-4A68-AAA4-5015F78BA324}"/>
    <cellStyle name="Percent 4 17 12" xfId="14249" xr:uid="{95CBB45B-4EB5-4487-9529-84C7DCEBDE79}"/>
    <cellStyle name="Percent 4 17 13" xfId="14250" xr:uid="{03002B81-8234-4403-BFC8-0274DAAF327E}"/>
    <cellStyle name="Percent 4 17 14" xfId="14251" xr:uid="{246EBDD1-F975-4CA0-BC78-FACCCB85CA3C}"/>
    <cellStyle name="Percent 4 17 15" xfId="14252" xr:uid="{A7A8607F-035C-42F9-A0BD-EF1117099187}"/>
    <cellStyle name="Percent 4 17 2" xfId="14253" xr:uid="{577027CD-85ED-4B1E-A072-A3E36AC6EFDB}"/>
    <cellStyle name="Percent 4 17 2 2" xfId="14254" xr:uid="{13987A7A-21AC-41B2-A7FA-2D9D2149EDCC}"/>
    <cellStyle name="Percent 4 17 2 2 2" xfId="14255" xr:uid="{DC65C711-7DC6-41BF-8BA2-1FE05EF70F3F}"/>
    <cellStyle name="Percent 4 17 2 2 3" xfId="14256" xr:uid="{E6C8D331-E97F-4919-AFA1-4CDCC3AEE651}"/>
    <cellStyle name="Percent 4 17 2 3" xfId="14257" xr:uid="{CCC8B42D-7919-4D0D-9D25-F93892AFC69A}"/>
    <cellStyle name="Percent 4 17 2 3 2" xfId="14258" xr:uid="{9D76C675-F493-4055-B584-CE3882D325C4}"/>
    <cellStyle name="Percent 4 17 2 3 3" xfId="14259" xr:uid="{771424E6-2A93-441B-B301-E660A5C46DC3}"/>
    <cellStyle name="Percent 4 17 2 4" xfId="14260" xr:uid="{CA39EC1F-97B6-4050-9145-B5E690B68EF6}"/>
    <cellStyle name="Percent 4 17 2 5" xfId="14261" xr:uid="{F2C4B024-E809-4B66-91BD-D8EDAC5DF4DB}"/>
    <cellStyle name="Percent 4 17 2 6" xfId="14262" xr:uid="{281FF226-63A0-4101-9792-0EE4973174E3}"/>
    <cellStyle name="Percent 4 17 3" xfId="14263" xr:uid="{36D2E0A9-F229-4747-9749-7D67454520A0}"/>
    <cellStyle name="Percent 4 17 3 2" xfId="14264" xr:uid="{DE7C5B43-8D57-4F72-9627-E3194178F545}"/>
    <cellStyle name="Percent 4 17 3 2 2" xfId="14265" xr:uid="{0CCDCA06-7385-4ED3-97D9-C66985CB4341}"/>
    <cellStyle name="Percent 4 17 3 2 3" xfId="14266" xr:uid="{8DE9C418-3840-4188-A2FB-557EB303E796}"/>
    <cellStyle name="Percent 4 17 3 3" xfId="14267" xr:uid="{240FDF6A-EF0C-4AC0-A1E0-787F7B144B50}"/>
    <cellStyle name="Percent 4 17 3 3 2" xfId="14268" xr:uid="{E1F150AA-8601-4475-A4B7-FBF62757AE4D}"/>
    <cellStyle name="Percent 4 17 3 3 3" xfId="14269" xr:uid="{9F4DB2A6-D1BC-407D-A329-39DA25E42532}"/>
    <cellStyle name="Percent 4 17 3 4" xfId="14270" xr:uid="{E920706E-BA9B-435D-A2DA-75363038B09C}"/>
    <cellStyle name="Percent 4 17 3 5" xfId="14271" xr:uid="{F37A2AAE-0C8E-4FE1-95E3-C627B99C8617}"/>
    <cellStyle name="Percent 4 17 4" xfId="14272" xr:uid="{3F8E20DB-DCA9-47D8-AB35-EED302D55DF0}"/>
    <cellStyle name="Percent 4 17 4 2" xfId="14273" xr:uid="{27E5F5FA-3D34-4883-A3AD-BB84927457D4}"/>
    <cellStyle name="Percent 4 17 4 2 2" xfId="14274" xr:uid="{6E01048C-10CE-417E-8A59-251ACF8E6DEA}"/>
    <cellStyle name="Percent 4 17 4 2 3" xfId="14275" xr:uid="{823EA657-1800-4630-B6FB-286EB6263F3A}"/>
    <cellStyle name="Percent 4 17 4 3" xfId="14276" xr:uid="{798D2FD4-6C57-46F7-9780-E11047657E42}"/>
    <cellStyle name="Percent 4 17 4 3 2" xfId="14277" xr:uid="{49E470C8-9C68-4A38-A544-229D12CFF6F9}"/>
    <cellStyle name="Percent 4 17 4 3 3" xfId="14278" xr:uid="{C0FDFEF1-74F4-4FC7-BAD9-28051B8B7DE3}"/>
    <cellStyle name="Percent 4 17 4 4" xfId="14279" xr:uid="{792EB133-C5D5-42D7-90FB-8C85F1AD012D}"/>
    <cellStyle name="Percent 4 17 4 5" xfId="14280" xr:uid="{1DCAF056-F213-419D-B2FD-09623BF7C8B8}"/>
    <cellStyle name="Percent 4 17 5" xfId="14281" xr:uid="{BDAA886B-61D5-46E6-AB36-373D3B346650}"/>
    <cellStyle name="Percent 4 17 5 2" xfId="14282" xr:uid="{13250044-B042-43F1-926C-B457D38448C5}"/>
    <cellStyle name="Percent 4 17 5 2 2" xfId="14283" xr:uid="{FB6EFE36-AC2C-4371-B3CF-CC2B53F62AB8}"/>
    <cellStyle name="Percent 4 17 5 2 3" xfId="14284" xr:uid="{913814A5-1321-425C-BCC4-8293E8AA1B5F}"/>
    <cellStyle name="Percent 4 17 5 3" xfId="14285" xr:uid="{49D7E898-EC7F-42C0-94FE-C01E3AA672B8}"/>
    <cellStyle name="Percent 4 17 5 3 2" xfId="14286" xr:uid="{132ACF32-CCBC-4F20-80C8-98CA177C617C}"/>
    <cellStyle name="Percent 4 17 5 3 3" xfId="14287" xr:uid="{498A7882-2A63-4BE9-8CCC-C691D5DD5D77}"/>
    <cellStyle name="Percent 4 17 5 4" xfId="14288" xr:uid="{8FFADCE5-FB35-48B3-BF11-E5076D440584}"/>
    <cellStyle name="Percent 4 17 5 4 2" xfId="14289" xr:uid="{9851FE5B-B732-40E3-905F-544297F43AAE}"/>
    <cellStyle name="Percent 4 17 5 4 3" xfId="14290" xr:uid="{490EC6EF-3519-4574-AF33-7E3C01F0B986}"/>
    <cellStyle name="Percent 4 17 5 5" xfId="14291" xr:uid="{50B36925-D4BB-4652-9F09-A29DEA3C6FA9}"/>
    <cellStyle name="Percent 4 17 5 6" xfId="14292" xr:uid="{3DCB4BD0-0E70-459E-8A7E-B8311001F468}"/>
    <cellStyle name="Percent 4 17 6" xfId="14293" xr:uid="{EA4CECA0-98B8-4070-B105-22AEA4C1F9F7}"/>
    <cellStyle name="Percent 4 17 6 2" xfId="14294" xr:uid="{40246232-54ED-4B20-95CE-BEF02531A8DD}"/>
    <cellStyle name="Percent 4 17 6 2 2" xfId="14295" xr:uid="{5C6DD25B-1214-4645-8F6C-80A41AC99A09}"/>
    <cellStyle name="Percent 4 17 6 2 3" xfId="14296" xr:uid="{CCE50858-D3A0-40CF-A292-8F156E144D08}"/>
    <cellStyle name="Percent 4 17 6 3" xfId="14297" xr:uid="{81F8910A-B543-4BAC-8660-575A73F09E7B}"/>
    <cellStyle name="Percent 4 17 6 3 2" xfId="14298" xr:uid="{DB67288A-2E23-425F-AF37-B3A9F184CDE4}"/>
    <cellStyle name="Percent 4 17 6 3 3" xfId="14299" xr:uid="{0D125A18-5AC5-452B-8B14-0E739E78CB19}"/>
    <cellStyle name="Percent 4 17 6 4" xfId="14300" xr:uid="{27F31F5E-089A-422C-B7DB-8AEA8BCB9798}"/>
    <cellStyle name="Percent 4 17 6 5" xfId="14301" xr:uid="{A0933272-68FA-451D-99AF-14FD682C1BC3}"/>
    <cellStyle name="Percent 4 17 7" xfId="14302" xr:uid="{0E1E2BBC-3CB3-4F63-A8CA-0158417F5ED9}"/>
    <cellStyle name="Percent 4 17 7 2" xfId="14303" xr:uid="{53D179C3-2D02-46F3-B62F-07B25A1F4DFB}"/>
    <cellStyle name="Percent 4 17 7 3" xfId="14304" xr:uid="{66EC835D-D61A-41C7-97D1-F972CB232AEA}"/>
    <cellStyle name="Percent 4 17 8" xfId="14305" xr:uid="{F27AD59C-499B-41C6-BC8A-B97712462E86}"/>
    <cellStyle name="Percent 4 17 8 2" xfId="14306" xr:uid="{7FB5FCAB-2F40-412D-82C7-583DEEC2EC79}"/>
    <cellStyle name="Percent 4 17 8 3" xfId="14307" xr:uid="{6756E455-A696-444D-A9B9-62E6B5DA8893}"/>
    <cellStyle name="Percent 4 17 9" xfId="14308" xr:uid="{C9E627EC-BDE8-4E7E-9004-E8F0D887C43E}"/>
    <cellStyle name="Percent 4 17 9 2" xfId="14309" xr:uid="{776329E8-51BA-4FF5-A439-FA374BABEF59}"/>
    <cellStyle name="Percent 4 17 9 3" xfId="14310" xr:uid="{E21BFD62-0E4F-4721-A027-71EADE5881E3}"/>
    <cellStyle name="Percent 4 18" xfId="14311" xr:uid="{C51004B8-66E7-4AB7-9F8B-4CB5B3CB9CA6}"/>
    <cellStyle name="Percent 4 18 10" xfId="14312" xr:uid="{FE29B1AA-5347-4757-8D59-F533296E5AA3}"/>
    <cellStyle name="Percent 4 18 11" xfId="14313" xr:uid="{F43A91DA-7D4F-411E-81E4-54B8A260B231}"/>
    <cellStyle name="Percent 4 18 12" xfId="14314" xr:uid="{15901F1F-2CB2-45D4-88B6-DED17689E02B}"/>
    <cellStyle name="Percent 4 18 13" xfId="14315" xr:uid="{E5A48A47-971A-4454-9F08-2D991D412A14}"/>
    <cellStyle name="Percent 4 18 14" xfId="14316" xr:uid="{764FAA8F-53E8-4CBC-A642-38FDE157C79E}"/>
    <cellStyle name="Percent 4 18 15" xfId="14317" xr:uid="{73F20CA4-799A-4BB4-B56E-6F69208B8707}"/>
    <cellStyle name="Percent 4 18 2" xfId="14318" xr:uid="{4A919FD5-5FFF-47D4-9C89-A1D2FED3FF9F}"/>
    <cellStyle name="Percent 4 18 2 2" xfId="14319" xr:uid="{8A1E658B-6317-4E9F-8A87-18B9B2F6ED4E}"/>
    <cellStyle name="Percent 4 18 2 2 2" xfId="14320" xr:uid="{B5F0388F-F30F-4B29-AB3C-2A35FC8B36A9}"/>
    <cellStyle name="Percent 4 18 2 2 3" xfId="14321" xr:uid="{7B714FC1-C9F0-4C23-9679-20D82DFA54AF}"/>
    <cellStyle name="Percent 4 18 2 3" xfId="14322" xr:uid="{49DDE8C1-0F96-4835-87AA-314816AB9688}"/>
    <cellStyle name="Percent 4 18 2 3 2" xfId="14323" xr:uid="{0E040847-1D4E-4AE8-87A7-24FBFB56078D}"/>
    <cellStyle name="Percent 4 18 2 3 3" xfId="14324" xr:uid="{7BD38DAD-3890-4364-814E-181BDEA90745}"/>
    <cellStyle name="Percent 4 18 2 4" xfId="14325" xr:uid="{2FC816EE-BC88-4CAA-BF78-BA7D538A088C}"/>
    <cellStyle name="Percent 4 18 2 5" xfId="14326" xr:uid="{9872AB49-5802-426F-BA3D-B94B612E966F}"/>
    <cellStyle name="Percent 4 18 2 6" xfId="14327" xr:uid="{686BE8C7-C527-4E81-85AA-50B5103D1985}"/>
    <cellStyle name="Percent 4 18 3" xfId="14328" xr:uid="{26E2E8A2-AFD0-4060-BB2E-516FBF47BE6E}"/>
    <cellStyle name="Percent 4 18 3 2" xfId="14329" xr:uid="{A380DD54-EEAC-4FAD-AF71-ECAAD51A0CC2}"/>
    <cellStyle name="Percent 4 18 3 2 2" xfId="14330" xr:uid="{E7665487-C9CF-49DA-8755-C60FDFF865D4}"/>
    <cellStyle name="Percent 4 18 3 2 3" xfId="14331" xr:uid="{53D9AAA1-992D-46E5-A3E4-7E9DD7CE433A}"/>
    <cellStyle name="Percent 4 18 3 3" xfId="14332" xr:uid="{6693C5C5-93EA-40BD-9429-705128021F82}"/>
    <cellStyle name="Percent 4 18 3 3 2" xfId="14333" xr:uid="{C3D8AEDC-A012-4B92-91DC-56DCC36C15ED}"/>
    <cellStyle name="Percent 4 18 3 3 3" xfId="14334" xr:uid="{0F948B62-4506-4576-9F19-1033C499DD44}"/>
    <cellStyle name="Percent 4 18 3 4" xfId="14335" xr:uid="{1EFF47A6-E549-4EF8-A82E-5E78E31C8844}"/>
    <cellStyle name="Percent 4 18 3 5" xfId="14336" xr:uid="{744AF00C-37F4-43A0-9A94-EA05FA05E9B4}"/>
    <cellStyle name="Percent 4 18 4" xfId="14337" xr:uid="{6D45D0B8-B64E-4148-8020-227B4D8267A6}"/>
    <cellStyle name="Percent 4 18 4 2" xfId="14338" xr:uid="{9CBCFA26-4BD7-4F4F-A7A2-6A7B2836ABC8}"/>
    <cellStyle name="Percent 4 18 4 2 2" xfId="14339" xr:uid="{F2789956-6145-4DB9-8B0C-884674596CC7}"/>
    <cellStyle name="Percent 4 18 4 2 3" xfId="14340" xr:uid="{73D94A86-E9A0-4F71-BAE3-FEA8FA45A8E9}"/>
    <cellStyle name="Percent 4 18 4 3" xfId="14341" xr:uid="{4DBD57A9-3EB4-47C5-8531-48C857E7A213}"/>
    <cellStyle name="Percent 4 18 4 3 2" xfId="14342" xr:uid="{603D82A4-702F-49B0-B2DD-0A26E6EB1736}"/>
    <cellStyle name="Percent 4 18 4 3 3" xfId="14343" xr:uid="{B02D6EC5-B372-4383-84F7-9A332D5026E8}"/>
    <cellStyle name="Percent 4 18 4 4" xfId="14344" xr:uid="{29668448-6C9E-4EB4-BE63-75C8B4776A28}"/>
    <cellStyle name="Percent 4 18 4 5" xfId="14345" xr:uid="{40DEA9B4-69BD-48BB-A275-3B347F11A6D5}"/>
    <cellStyle name="Percent 4 18 5" xfId="14346" xr:uid="{B3CB8460-657A-4547-845F-AC2171ACC8EC}"/>
    <cellStyle name="Percent 4 18 5 2" xfId="14347" xr:uid="{E828B117-F72F-451A-8B84-A063330B366E}"/>
    <cellStyle name="Percent 4 18 5 2 2" xfId="14348" xr:uid="{B1F8F15B-1F91-433E-8C2F-48AD397D6739}"/>
    <cellStyle name="Percent 4 18 5 2 3" xfId="14349" xr:uid="{6C80FF44-1F65-4083-8DA7-909CFD15EAEC}"/>
    <cellStyle name="Percent 4 18 5 3" xfId="14350" xr:uid="{5ED85E56-CF7A-4D1C-A7C6-2EF23DEA139C}"/>
    <cellStyle name="Percent 4 18 5 3 2" xfId="14351" xr:uid="{7EDC3CEB-C0F5-4E6A-B453-FA1DD41C7947}"/>
    <cellStyle name="Percent 4 18 5 3 3" xfId="14352" xr:uid="{0472805A-1821-4A72-8C7C-24D9FFABCBB0}"/>
    <cellStyle name="Percent 4 18 5 4" xfId="14353" xr:uid="{27BCD940-916B-416C-A960-2E85D3858434}"/>
    <cellStyle name="Percent 4 18 5 4 2" xfId="14354" xr:uid="{60DFEF7A-A6A1-47EA-B170-A2F648912444}"/>
    <cellStyle name="Percent 4 18 5 4 3" xfId="14355" xr:uid="{2437DADF-BD5C-4908-B383-3910B5E595F3}"/>
    <cellStyle name="Percent 4 18 5 5" xfId="14356" xr:uid="{2E48F53F-908F-4CAD-90A6-6FB07C1CE4D2}"/>
    <cellStyle name="Percent 4 18 5 6" xfId="14357" xr:uid="{F7227B0F-933D-4964-B54C-F933334BC1BA}"/>
    <cellStyle name="Percent 4 18 6" xfId="14358" xr:uid="{CA270B59-9E18-4A11-B30B-ED091D747F03}"/>
    <cellStyle name="Percent 4 18 6 2" xfId="14359" xr:uid="{8A172382-C565-4F9A-8248-ED96F827AD8B}"/>
    <cellStyle name="Percent 4 18 6 2 2" xfId="14360" xr:uid="{7EF4BB2B-91A7-428C-87AF-1A3EB4DE5D7B}"/>
    <cellStyle name="Percent 4 18 6 2 3" xfId="14361" xr:uid="{AC4E12E4-FCA6-4243-A120-2AE239133266}"/>
    <cellStyle name="Percent 4 18 6 3" xfId="14362" xr:uid="{4F6E245C-6F8D-4C0A-9C47-5BB3559FC604}"/>
    <cellStyle name="Percent 4 18 6 3 2" xfId="14363" xr:uid="{2B11E7AF-D6E8-45B9-B7DB-98A9378589BC}"/>
    <cellStyle name="Percent 4 18 6 3 3" xfId="14364" xr:uid="{4BE24E3E-503A-4955-9941-45697D6A33A7}"/>
    <cellStyle name="Percent 4 18 6 4" xfId="14365" xr:uid="{AD46BB4D-4B3B-43B7-9410-160CA27378A5}"/>
    <cellStyle name="Percent 4 18 6 5" xfId="14366" xr:uid="{12643AE5-595C-4EBB-BAB5-7E1023C7F319}"/>
    <cellStyle name="Percent 4 18 7" xfId="14367" xr:uid="{1C5A77F7-6756-4784-8299-7ACD5846C51E}"/>
    <cellStyle name="Percent 4 18 7 2" xfId="14368" xr:uid="{C519F2EE-7BC4-4853-8F64-4E092E80ACDE}"/>
    <cellStyle name="Percent 4 18 7 3" xfId="14369" xr:uid="{7F0F421B-067F-42A3-91FE-6CF8E2CA327C}"/>
    <cellStyle name="Percent 4 18 8" xfId="14370" xr:uid="{7A255EAD-1971-463C-AC10-D5D650891B7F}"/>
    <cellStyle name="Percent 4 18 8 2" xfId="14371" xr:uid="{20951CF0-5B45-43BA-AD2A-E8241EAEBECE}"/>
    <cellStyle name="Percent 4 18 8 3" xfId="14372" xr:uid="{EFD20962-1869-449C-A197-9510A2F0A029}"/>
    <cellStyle name="Percent 4 18 9" xfId="14373" xr:uid="{32906D36-7C32-4B79-9277-7C6919E0B8D9}"/>
    <cellStyle name="Percent 4 18 9 2" xfId="14374" xr:uid="{0EB8B64D-7CB4-4F9A-931E-71A5DC12ED69}"/>
    <cellStyle name="Percent 4 18 9 3" xfId="14375" xr:uid="{BFA1EBA8-212A-4212-B85B-131D84C8ED13}"/>
    <cellStyle name="Percent 4 19" xfId="14376" xr:uid="{7F5773BA-FD57-46F9-A7BD-4696E73582F8}"/>
    <cellStyle name="Percent 4 19 10" xfId="14377" xr:uid="{434E4A59-63FE-4AB8-804F-58E6D31D3AA8}"/>
    <cellStyle name="Percent 4 19 11" xfId="14378" xr:uid="{133020FA-451D-4461-BAF3-582442242D1D}"/>
    <cellStyle name="Percent 4 19 12" xfId="14379" xr:uid="{557278F6-2AD7-4489-8657-8D2B66FCB0E5}"/>
    <cellStyle name="Percent 4 19 13" xfId="14380" xr:uid="{D5C7830F-8089-479F-84DE-2B98FF8FAD51}"/>
    <cellStyle name="Percent 4 19 14" xfId="14381" xr:uid="{65D1C592-17FB-4616-A5D0-BC5C53172871}"/>
    <cellStyle name="Percent 4 19 15" xfId="14382" xr:uid="{B8929CFC-CE9D-4BD2-BE19-561896EC119B}"/>
    <cellStyle name="Percent 4 19 2" xfId="14383" xr:uid="{B902BC77-CD3A-4DC1-A6A1-F90962FECC86}"/>
    <cellStyle name="Percent 4 19 2 2" xfId="14384" xr:uid="{C7792492-5C9D-4856-8B17-4C97BB633C91}"/>
    <cellStyle name="Percent 4 19 2 2 2" xfId="14385" xr:uid="{9B6F23A9-F84F-4742-B6D5-5064B0CFF31A}"/>
    <cellStyle name="Percent 4 19 2 2 3" xfId="14386" xr:uid="{8C676985-2544-44A7-AAB1-19F53EA894B7}"/>
    <cellStyle name="Percent 4 19 2 3" xfId="14387" xr:uid="{3C5D1FA0-4A6E-447B-824E-4D107EF6FD78}"/>
    <cellStyle name="Percent 4 19 2 3 2" xfId="14388" xr:uid="{FF1DD74A-C6B2-4EF0-85F1-0ABACD877644}"/>
    <cellStyle name="Percent 4 19 2 3 3" xfId="14389" xr:uid="{40CB4249-FDB0-4485-927A-F63B79DD8263}"/>
    <cellStyle name="Percent 4 19 2 4" xfId="14390" xr:uid="{A6C54002-4A5E-4C14-8DE3-8CEA7052B3E2}"/>
    <cellStyle name="Percent 4 19 2 5" xfId="14391" xr:uid="{48955AA0-3E67-4065-A8C3-ECE54A5099FF}"/>
    <cellStyle name="Percent 4 19 2 6" xfId="14392" xr:uid="{29F8F8CA-DB89-4320-9105-2A4E35E6BCD6}"/>
    <cellStyle name="Percent 4 19 3" xfId="14393" xr:uid="{1AD7DCE4-D08D-41CB-8233-C9CB30F1EF53}"/>
    <cellStyle name="Percent 4 19 3 2" xfId="14394" xr:uid="{81345654-BD71-4BA7-BE52-220DA8FC1A7A}"/>
    <cellStyle name="Percent 4 19 3 2 2" xfId="14395" xr:uid="{7477A904-D988-4FB2-9E8C-D190BF0B9285}"/>
    <cellStyle name="Percent 4 19 3 2 3" xfId="14396" xr:uid="{3DA9A3F4-F3A9-4D01-81FD-10A5E4E1B8E2}"/>
    <cellStyle name="Percent 4 19 3 3" xfId="14397" xr:uid="{0B79FA9A-AA99-45ED-BB4D-A9A04346E2DE}"/>
    <cellStyle name="Percent 4 19 3 3 2" xfId="14398" xr:uid="{918CD832-CB09-4D45-BCD2-8F7C519961D1}"/>
    <cellStyle name="Percent 4 19 3 3 3" xfId="14399" xr:uid="{A7B8168C-88B0-4744-8540-6DCFE69166C6}"/>
    <cellStyle name="Percent 4 19 3 4" xfId="14400" xr:uid="{C7A6452C-FD3F-40B1-B49E-22A98CB0FCAF}"/>
    <cellStyle name="Percent 4 19 3 5" xfId="14401" xr:uid="{C1F6AFAA-3FB5-4D5F-A76A-3F43741EA40F}"/>
    <cellStyle name="Percent 4 19 4" xfId="14402" xr:uid="{2A19CBD3-0EA8-439A-9AAE-15F67692F054}"/>
    <cellStyle name="Percent 4 19 4 2" xfId="14403" xr:uid="{7389A0BC-E4C7-4690-A435-072B8D322465}"/>
    <cellStyle name="Percent 4 19 4 2 2" xfId="14404" xr:uid="{AA042A0A-42D9-4DF1-831F-6B9EEA6A452F}"/>
    <cellStyle name="Percent 4 19 4 2 3" xfId="14405" xr:uid="{2DA43F1C-131E-44EB-9CBD-9C515362A723}"/>
    <cellStyle name="Percent 4 19 4 3" xfId="14406" xr:uid="{3A06E74C-8084-4529-AED0-B9599000EFF5}"/>
    <cellStyle name="Percent 4 19 4 3 2" xfId="14407" xr:uid="{6A6DA0C8-53BC-48A1-B8C1-6F2EC5030611}"/>
    <cellStyle name="Percent 4 19 4 3 3" xfId="14408" xr:uid="{3075C113-7774-4A42-B1C5-38656EAC2D22}"/>
    <cellStyle name="Percent 4 19 4 4" xfId="14409" xr:uid="{0F8EEAC6-FD6C-4795-8123-D9DB33AC153B}"/>
    <cellStyle name="Percent 4 19 4 5" xfId="14410" xr:uid="{FD0D999C-91F9-41AD-B263-291035EDD9E4}"/>
    <cellStyle name="Percent 4 19 5" xfId="14411" xr:uid="{34B40CDB-7164-4425-BC79-734ABB4DE189}"/>
    <cellStyle name="Percent 4 19 5 2" xfId="14412" xr:uid="{FF807302-2564-4502-A499-7D26549A83FB}"/>
    <cellStyle name="Percent 4 19 5 2 2" xfId="14413" xr:uid="{631F6550-7BB2-406D-A9A4-A30D9D9CC7AB}"/>
    <cellStyle name="Percent 4 19 5 2 3" xfId="14414" xr:uid="{07DC81B6-C5C3-41B3-A609-921A80C89745}"/>
    <cellStyle name="Percent 4 19 5 3" xfId="14415" xr:uid="{7DE9CAD0-53CE-4E64-80AA-B3C30835CABE}"/>
    <cellStyle name="Percent 4 19 5 3 2" xfId="14416" xr:uid="{174E79D9-5375-40EE-96B8-1B7A83ABC64F}"/>
    <cellStyle name="Percent 4 19 5 3 3" xfId="14417" xr:uid="{9C35207C-180E-423C-81B2-7D672623A5FC}"/>
    <cellStyle name="Percent 4 19 5 4" xfId="14418" xr:uid="{78CEA281-4B49-4830-9C3D-107D03B8193B}"/>
    <cellStyle name="Percent 4 19 5 4 2" xfId="14419" xr:uid="{D6488E32-F9A1-4933-BA71-AFBAE7C00EF3}"/>
    <cellStyle name="Percent 4 19 5 4 3" xfId="14420" xr:uid="{70182F48-64D6-4144-B56C-76A60776AB6B}"/>
    <cellStyle name="Percent 4 19 5 5" xfId="14421" xr:uid="{98B21FE1-7AC1-4041-B4DE-EFF0DB5D77AB}"/>
    <cellStyle name="Percent 4 19 5 6" xfId="14422" xr:uid="{F8A5FE4A-A390-46F3-823F-CD510D4783C8}"/>
    <cellStyle name="Percent 4 19 6" xfId="14423" xr:uid="{FF360BC7-F5A5-4CA3-BDDE-B42A58F51245}"/>
    <cellStyle name="Percent 4 19 6 2" xfId="14424" xr:uid="{BCA959A1-8BEB-47B9-8C57-340B785BE489}"/>
    <cellStyle name="Percent 4 19 6 2 2" xfId="14425" xr:uid="{9B99D3B9-6BB6-4033-9866-130F1C429538}"/>
    <cellStyle name="Percent 4 19 6 2 3" xfId="14426" xr:uid="{2735A6DB-66FE-4308-B3D5-37E5F3469F0F}"/>
    <cellStyle name="Percent 4 19 6 3" xfId="14427" xr:uid="{AD9E503E-6AEA-4F1F-B016-2B78B3BB1531}"/>
    <cellStyle name="Percent 4 19 6 3 2" xfId="14428" xr:uid="{C0EC329E-85B6-4EF7-ABAA-FDBA38DC5A19}"/>
    <cellStyle name="Percent 4 19 6 3 3" xfId="14429" xr:uid="{9CED87E3-5489-4DC2-8B30-EAD270A23816}"/>
    <cellStyle name="Percent 4 19 6 4" xfId="14430" xr:uid="{BC2E2E6F-F5E4-47FC-B91A-24EEA7104DA7}"/>
    <cellStyle name="Percent 4 19 6 5" xfId="14431" xr:uid="{8C8652E7-C9CE-4269-83D1-5704ADBDBB8B}"/>
    <cellStyle name="Percent 4 19 7" xfId="14432" xr:uid="{1E389780-DA9B-4E22-BB57-37966CCDF023}"/>
    <cellStyle name="Percent 4 19 7 2" xfId="14433" xr:uid="{1F6276F6-D0C6-4727-A3DD-6343B21C2877}"/>
    <cellStyle name="Percent 4 19 7 3" xfId="14434" xr:uid="{A5EE71ED-0CD5-48C7-9875-8071F7A2FBCD}"/>
    <cellStyle name="Percent 4 19 8" xfId="14435" xr:uid="{57D37863-1564-431F-9405-0BF4CFA80D61}"/>
    <cellStyle name="Percent 4 19 8 2" xfId="14436" xr:uid="{4E4E6EBA-C985-453E-8041-511CECC23D74}"/>
    <cellStyle name="Percent 4 19 8 3" xfId="14437" xr:uid="{D90714B3-7220-4A89-90B8-955A89D83AC9}"/>
    <cellStyle name="Percent 4 19 9" xfId="14438" xr:uid="{361E24C2-68D8-4075-8159-8B66C9DE3C05}"/>
    <cellStyle name="Percent 4 19 9 2" xfId="14439" xr:uid="{7763E120-352F-4146-916D-C288CF93CC2B}"/>
    <cellStyle name="Percent 4 19 9 3" xfId="14440" xr:uid="{5D536B48-8FF7-41E5-8F4B-A8303FCE5130}"/>
    <cellStyle name="Percent 4 2" xfId="1571" xr:uid="{88388986-6E40-4F68-A02A-033F05829382}"/>
    <cellStyle name="Percent 4 2 10" xfId="14442" xr:uid="{073D9C1E-0438-448D-81C8-BCC43ED0F247}"/>
    <cellStyle name="Percent 4 2 10 2" xfId="14443" xr:uid="{B7D187A5-49B7-45B4-9143-F44BCBB1523A}"/>
    <cellStyle name="Percent 4 2 10 2 2" xfId="14444" xr:uid="{9602A79D-391C-4DCE-8853-91E4E66B236A}"/>
    <cellStyle name="Percent 4 2 10 2 3" xfId="14445" xr:uid="{1C981F29-464A-4015-86B1-43BB244888FA}"/>
    <cellStyle name="Percent 4 2 10 3" xfId="14446" xr:uid="{301D29A6-42C1-432A-B03B-1343DEB32595}"/>
    <cellStyle name="Percent 4 2 10 3 2" xfId="14447" xr:uid="{5167BFE8-893A-44C6-8C51-E41A2245768B}"/>
    <cellStyle name="Percent 4 2 10 3 3" xfId="14448" xr:uid="{AB7A64C6-8720-4A55-A909-6EC645A4EF9E}"/>
    <cellStyle name="Percent 4 2 10 4" xfId="14449" xr:uid="{E25D1976-9793-45F0-A166-764101958CDF}"/>
    <cellStyle name="Percent 4 2 10 5" xfId="14450" xr:uid="{2D292111-A997-4CC4-AC0C-F6852FE4EAFF}"/>
    <cellStyle name="Percent 4 2 11" xfId="14451" xr:uid="{9A7793D4-ED4B-40C9-A701-C7D467BDFA7A}"/>
    <cellStyle name="Percent 4 2 11 2" xfId="14452" xr:uid="{D87DC0E9-E13B-455F-8EB8-6A3A4A585F6D}"/>
    <cellStyle name="Percent 4 2 11 2 2" xfId="14453" xr:uid="{EEE4F3E5-9B75-4167-A162-645A6F8D3A38}"/>
    <cellStyle name="Percent 4 2 11 2 3" xfId="14454" xr:uid="{D330AD30-13A5-4F01-A737-46385F4B5498}"/>
    <cellStyle name="Percent 4 2 11 3" xfId="14455" xr:uid="{E46DC477-446C-4053-8B9B-AA3FC73DB96E}"/>
    <cellStyle name="Percent 4 2 11 3 2" xfId="14456" xr:uid="{389B272B-0F61-4FD1-877B-DDDF3C6B2E23}"/>
    <cellStyle name="Percent 4 2 11 3 3" xfId="14457" xr:uid="{ACC403F4-65BF-46F1-BF03-C6278685DA92}"/>
    <cellStyle name="Percent 4 2 11 4" xfId="14458" xr:uid="{F81C655F-7510-400D-A85F-79CF95C383FD}"/>
    <cellStyle name="Percent 4 2 11 5" xfId="14459" xr:uid="{A5D708F1-BBE2-4884-A124-8602868EAF29}"/>
    <cellStyle name="Percent 4 2 12" xfId="14460" xr:uid="{D7676916-E92C-4555-A605-FD1207A85651}"/>
    <cellStyle name="Percent 4 2 12 2" xfId="14461" xr:uid="{39A56D38-31AF-4B30-8F39-12E12F196A7C}"/>
    <cellStyle name="Percent 4 2 12 2 2" xfId="14462" xr:uid="{FC3B52DC-B3BD-4C6F-929C-48C966F62F43}"/>
    <cellStyle name="Percent 4 2 12 2 3" xfId="14463" xr:uid="{DA3B4870-7A34-43AD-898C-665CC567075C}"/>
    <cellStyle name="Percent 4 2 12 3" xfId="14464" xr:uid="{4C8D301B-0731-4B94-990E-E061FDA51C01}"/>
    <cellStyle name="Percent 4 2 12 3 2" xfId="14465" xr:uid="{74806494-D5DE-4034-A014-ADD36EC764A3}"/>
    <cellStyle name="Percent 4 2 12 3 3" xfId="14466" xr:uid="{B617CD57-C702-45A0-A64B-C43A39AFA112}"/>
    <cellStyle name="Percent 4 2 12 4" xfId="14467" xr:uid="{9568F26C-9515-4866-806D-BADE02480088}"/>
    <cellStyle name="Percent 4 2 12 4 2" xfId="14468" xr:uid="{3156CE41-255B-4C20-BBF8-64948AE6FC90}"/>
    <cellStyle name="Percent 4 2 12 4 3" xfId="14469" xr:uid="{14004E8C-F9A3-4781-B23E-AEF71A76F59D}"/>
    <cellStyle name="Percent 4 2 12 5" xfId="14470" xr:uid="{33474DD7-867E-4A12-A664-8D1FB01FAB58}"/>
    <cellStyle name="Percent 4 2 12 6" xfId="14471" xr:uid="{EFED93B9-A05B-4AF3-A233-13B540C08037}"/>
    <cellStyle name="Percent 4 2 13" xfId="14472" xr:uid="{E44BA529-4A8E-48AF-86B3-793A845C96FA}"/>
    <cellStyle name="Percent 4 2 13 2" xfId="14473" xr:uid="{DB7F1BFE-1EEA-4171-9050-0CA66A487AE9}"/>
    <cellStyle name="Percent 4 2 13 2 2" xfId="14474" xr:uid="{FDCDC2B7-5F38-43C3-8703-A09F2E3184F9}"/>
    <cellStyle name="Percent 4 2 13 2 3" xfId="14475" xr:uid="{4A42E738-15D4-42E1-A09F-B049EAF4360E}"/>
    <cellStyle name="Percent 4 2 13 3" xfId="14476" xr:uid="{5C2B009F-DD2C-49B7-A115-2D29E7E4A19C}"/>
    <cellStyle name="Percent 4 2 13 3 2" xfId="14477" xr:uid="{99955300-6AD2-4863-BE29-448241BB07CA}"/>
    <cellStyle name="Percent 4 2 13 3 3" xfId="14478" xr:uid="{64F5AAAD-FBD5-4A81-B259-7B383B566692}"/>
    <cellStyle name="Percent 4 2 13 4" xfId="14479" xr:uid="{CEA2533F-E4A0-410C-93F0-621A9607F4AA}"/>
    <cellStyle name="Percent 4 2 13 5" xfId="14480" xr:uid="{D73AE744-63C0-47E7-8D42-E6F944B5BC27}"/>
    <cellStyle name="Percent 4 2 14" xfId="14481" xr:uid="{33D8CE19-1E84-47E9-80BB-01B12851BC07}"/>
    <cellStyle name="Percent 4 2 14 2" xfId="14482" xr:uid="{3F16D349-D5D6-42B0-9527-86DF2BCD1CCB}"/>
    <cellStyle name="Percent 4 2 14 3" xfId="14483" xr:uid="{F94EE87A-DF8A-4792-874B-D8518A0F0088}"/>
    <cellStyle name="Percent 4 2 15" xfId="14484" xr:uid="{09BBEF22-1D45-4742-A97A-D4DDE2A9777F}"/>
    <cellStyle name="Percent 4 2 15 2" xfId="14485" xr:uid="{00D42136-0D3E-431C-A1D5-3CE3E8DBE7B1}"/>
    <cellStyle name="Percent 4 2 15 3" xfId="14486" xr:uid="{3FC39EDC-38C1-4CB8-A27A-D9F279809AA9}"/>
    <cellStyle name="Percent 4 2 16" xfId="14487" xr:uid="{98442AE2-1396-4DB5-B79A-45DDB384E866}"/>
    <cellStyle name="Percent 4 2 16 2" xfId="14488" xr:uid="{1A895C1B-3138-40B5-8DAD-E714540E58DA}"/>
    <cellStyle name="Percent 4 2 16 3" xfId="14489" xr:uid="{E939D976-0553-4E12-A2C8-A819D5BEBAD2}"/>
    <cellStyle name="Percent 4 2 17" xfId="14490" xr:uid="{47C4BF8D-D2D9-4734-B678-6C128D334ADA}"/>
    <cellStyle name="Percent 4 2 18" xfId="14491" xr:uid="{61D6D1AB-CC05-44F4-9498-55C41BC4150F}"/>
    <cellStyle name="Percent 4 2 19" xfId="14492" xr:uid="{94E04BF0-2F05-439F-8C86-BE0A256A1932}"/>
    <cellStyle name="Percent 4 2 2" xfId="1572" xr:uid="{4FB8C9BA-44CC-41EE-A7DC-DD305A459CB4}"/>
    <cellStyle name="Percent 4 2 2 10" xfId="14494" xr:uid="{D957887F-96E2-4E33-9B96-3033F10B439D}"/>
    <cellStyle name="Percent 4 2 2 11" xfId="14495" xr:uid="{A6902F83-9A01-4471-B45C-996BB379A69E}"/>
    <cellStyle name="Percent 4 2 2 12" xfId="14496" xr:uid="{F17082DD-EAD3-4AAC-AF8F-DC1699B94256}"/>
    <cellStyle name="Percent 4 2 2 13" xfId="14497" xr:uid="{7E90748C-3711-47BC-85A8-CCD05C1B9525}"/>
    <cellStyle name="Percent 4 2 2 14" xfId="14498" xr:uid="{C2397096-DEFA-4064-AF38-0A6C32F97171}"/>
    <cellStyle name="Percent 4 2 2 15" xfId="14493" xr:uid="{26A3E115-F681-4707-877A-2C9DCAF96580}"/>
    <cellStyle name="Percent 4 2 2 2" xfId="14499" xr:uid="{73C3595D-CDFD-4AE3-9E0A-B49496CC9F3A}"/>
    <cellStyle name="Percent 4 2 2 2 2" xfId="14500" xr:uid="{FDE804B1-2588-48F0-B650-596C8B45B700}"/>
    <cellStyle name="Percent 4 2 2 2 2 2" xfId="14501" xr:uid="{F5339319-1751-4E7D-9D75-065C51EBCB9D}"/>
    <cellStyle name="Percent 4 2 2 2 2 3" xfId="14502" xr:uid="{317AC470-59F5-41B4-A265-C7DA68602844}"/>
    <cellStyle name="Percent 4 2 2 2 3" xfId="14503" xr:uid="{3933F05E-FF1B-48A7-8323-3ADCBDCF88F3}"/>
    <cellStyle name="Percent 4 2 2 2 3 2" xfId="14504" xr:uid="{325A7216-5568-494E-B6C9-9CD9A84F3351}"/>
    <cellStyle name="Percent 4 2 2 2 3 3" xfId="14505" xr:uid="{D61364C2-B9CD-46F7-936D-33516FD46E6B}"/>
    <cellStyle name="Percent 4 2 2 2 4" xfId="14506" xr:uid="{D66016DC-641A-4402-BD85-B599EDCA997E}"/>
    <cellStyle name="Percent 4 2 2 2 5" xfId="14507" xr:uid="{A5CD5F4F-8A78-46CE-8176-27FE74187237}"/>
    <cellStyle name="Percent 4 2 2 2 6" xfId="14508" xr:uid="{E359399F-7319-4205-9F2D-738B624A4C57}"/>
    <cellStyle name="Percent 4 2 2 3" xfId="14509" xr:uid="{B10B2359-F089-4253-846D-83348BC5E7C2}"/>
    <cellStyle name="Percent 4 2 2 3 2" xfId="14510" xr:uid="{9D06DBC3-C8DE-415E-AE34-F3A72866C693}"/>
    <cellStyle name="Percent 4 2 2 3 2 2" xfId="14511" xr:uid="{9644066D-5C14-4613-BC81-79090E970B1B}"/>
    <cellStyle name="Percent 4 2 2 3 2 3" xfId="14512" xr:uid="{99E664E2-5D4E-4B6F-9A4A-161C58DFC50E}"/>
    <cellStyle name="Percent 4 2 2 3 3" xfId="14513" xr:uid="{290EBCE2-ACDE-49D8-B417-943569A6C9EF}"/>
    <cellStyle name="Percent 4 2 2 3 3 2" xfId="14514" xr:uid="{24673389-08E4-486D-B497-B5CA36A7849B}"/>
    <cellStyle name="Percent 4 2 2 3 3 3" xfId="14515" xr:uid="{3074A00C-C2A0-4E8D-8643-621FD5C859E5}"/>
    <cellStyle name="Percent 4 2 2 3 4" xfId="14516" xr:uid="{D562A1B5-BDA3-4D6C-8872-441FD4E854C2}"/>
    <cellStyle name="Percent 4 2 2 3 5" xfId="14517" xr:uid="{DF638504-A8D8-4B42-A798-EB2B1D33153D}"/>
    <cellStyle name="Percent 4 2 2 4" xfId="14518" xr:uid="{EC657D77-CF62-42C6-A742-E1C33E4A3D9F}"/>
    <cellStyle name="Percent 4 2 2 4 2" xfId="14519" xr:uid="{4C1D27AC-D99D-4C0B-BF7F-E6463FC71A72}"/>
    <cellStyle name="Percent 4 2 2 4 2 2" xfId="14520" xr:uid="{EC9D6F5E-7DFC-4CDA-926C-2B65504914D3}"/>
    <cellStyle name="Percent 4 2 2 4 2 3" xfId="14521" xr:uid="{51651726-75F4-45B0-9526-13D1D7DDC45B}"/>
    <cellStyle name="Percent 4 2 2 4 3" xfId="14522" xr:uid="{CC886EA8-9234-4935-9789-616816EB05F6}"/>
    <cellStyle name="Percent 4 2 2 4 3 2" xfId="14523" xr:uid="{6F9D5F39-9423-47D6-9A75-903D0653A9BA}"/>
    <cellStyle name="Percent 4 2 2 4 3 3" xfId="14524" xr:uid="{A5E805D4-F978-408B-BD9D-E4FBE00212D9}"/>
    <cellStyle name="Percent 4 2 2 4 4" xfId="14525" xr:uid="{91F4B9BD-5D0B-44E8-AEDC-8C482EE0E1CA}"/>
    <cellStyle name="Percent 4 2 2 4 4 2" xfId="14526" xr:uid="{DAA9A909-C49B-48FA-ABA4-9E88BC1BE372}"/>
    <cellStyle name="Percent 4 2 2 4 4 3" xfId="14527" xr:uid="{24AE0450-857E-4B06-AF7D-FCDF1B9DE825}"/>
    <cellStyle name="Percent 4 2 2 4 5" xfId="14528" xr:uid="{8B98816C-D33A-49FA-904A-B4B420E3E9C2}"/>
    <cellStyle name="Percent 4 2 2 4 6" xfId="14529" xr:uid="{A7FC1721-7AF2-4EBB-9417-F8B440B4A707}"/>
    <cellStyle name="Percent 4 2 2 5" xfId="14530" xr:uid="{0503438E-419D-4B03-8A47-7C17DBB82889}"/>
    <cellStyle name="Percent 4 2 2 5 2" xfId="14531" xr:uid="{D8A2BD8E-BCE6-4F6B-BC74-DC161AD91B01}"/>
    <cellStyle name="Percent 4 2 2 5 2 2" xfId="14532" xr:uid="{4E6E5F8A-59FF-4283-9C80-C5A12E7430A2}"/>
    <cellStyle name="Percent 4 2 2 5 2 3" xfId="14533" xr:uid="{EFA1818E-3717-4574-AC29-528EBF697CF0}"/>
    <cellStyle name="Percent 4 2 2 5 3" xfId="14534" xr:uid="{28369674-187E-47DF-8BC7-290C72DD0ED1}"/>
    <cellStyle name="Percent 4 2 2 5 3 2" xfId="14535" xr:uid="{3701CC5F-6469-477D-8C32-23BF74637C3C}"/>
    <cellStyle name="Percent 4 2 2 5 3 3" xfId="14536" xr:uid="{DA249CB9-8974-4030-9B76-AD742B29AD2B}"/>
    <cellStyle name="Percent 4 2 2 5 4" xfId="14537" xr:uid="{D0399F08-5F54-4C44-AB6D-BBF1C08CD9FB}"/>
    <cellStyle name="Percent 4 2 2 5 5" xfId="14538" xr:uid="{43CADFD6-1A11-4FFB-8763-30A53E93AF39}"/>
    <cellStyle name="Percent 4 2 2 6" xfId="14539" xr:uid="{70D4E7BD-68EE-494A-8894-3EDA297603A7}"/>
    <cellStyle name="Percent 4 2 2 6 2" xfId="14540" xr:uid="{E32547B4-5E21-4DDA-9A65-8B21DBB9EADD}"/>
    <cellStyle name="Percent 4 2 2 6 3" xfId="14541" xr:uid="{96E0EA3A-2B56-45A8-ACAF-487A328404EC}"/>
    <cellStyle name="Percent 4 2 2 7" xfId="14542" xr:uid="{1BD4A013-697B-4F04-BA0D-274613747C35}"/>
    <cellStyle name="Percent 4 2 2 7 2" xfId="14543" xr:uid="{29E8CDC4-BCFF-4615-A2A4-FBA146953041}"/>
    <cellStyle name="Percent 4 2 2 7 3" xfId="14544" xr:uid="{FDDE3D9C-FA1B-4CA6-957C-64CE5D44B1E8}"/>
    <cellStyle name="Percent 4 2 2 8" xfId="14545" xr:uid="{1D64A715-0F77-49E7-BD4E-8D490F75E6F6}"/>
    <cellStyle name="Percent 4 2 2 8 2" xfId="14546" xr:uid="{32A5B8A1-1C76-4857-B4C0-1D95F9FA708B}"/>
    <cellStyle name="Percent 4 2 2 8 3" xfId="14547" xr:uid="{84A6D57B-FE50-414D-BC7F-18F6938DE242}"/>
    <cellStyle name="Percent 4 2 2 9" xfId="14548" xr:uid="{FAD5E98B-0401-4A5B-8246-9AB85FAFB360}"/>
    <cellStyle name="Percent 4 2 20" xfId="14549" xr:uid="{6D136384-88AF-4132-B6EF-3470CF7ED199}"/>
    <cellStyle name="Percent 4 2 21" xfId="14550" xr:uid="{D63D4FDD-C3C0-4EBB-8F54-7F676166D2F1}"/>
    <cellStyle name="Percent 4 2 22" xfId="14551" xr:uid="{5F9D4957-8E5A-46BD-8BC8-B989BC2DCA27}"/>
    <cellStyle name="Percent 4 2 23" xfId="14441" xr:uid="{91D40ED6-26CD-44D7-81F3-A9D239EDF8A0}"/>
    <cellStyle name="Percent 4 2 3" xfId="1573" xr:uid="{4FC3423E-A779-4883-910A-DA6992A52973}"/>
    <cellStyle name="Percent 4 2 3 10" xfId="14553" xr:uid="{A28040FE-FCED-4076-BC0A-A68B1A0D328B}"/>
    <cellStyle name="Percent 4 2 3 11" xfId="14554" xr:uid="{26C10B7A-5122-4650-BF42-A3AEDA675BBA}"/>
    <cellStyle name="Percent 4 2 3 12" xfId="14555" xr:uid="{B260A4A2-91AB-40B7-8B77-B0264FD37165}"/>
    <cellStyle name="Percent 4 2 3 13" xfId="14556" xr:uid="{0339F8C7-EFC8-4ACA-8C03-19BB0045E803}"/>
    <cellStyle name="Percent 4 2 3 14" xfId="14557" xr:uid="{E3558263-956C-421E-87B5-059BFA80AA92}"/>
    <cellStyle name="Percent 4 2 3 15" xfId="14552" xr:uid="{3464609C-7B02-448D-914E-06D4A81B66BA}"/>
    <cellStyle name="Percent 4 2 3 2" xfId="14558" xr:uid="{1CFDDAB5-E0BC-4532-ABC9-E54D4F263BC4}"/>
    <cellStyle name="Percent 4 2 3 2 2" xfId="14559" xr:uid="{DE37CB40-B817-4209-97E9-ACC6C9483611}"/>
    <cellStyle name="Percent 4 2 3 2 2 2" xfId="14560" xr:uid="{DE71A025-1D36-4A43-A171-EE398F0940CF}"/>
    <cellStyle name="Percent 4 2 3 2 2 3" xfId="14561" xr:uid="{AF2BC7F9-871A-4FA2-912D-338AD639885B}"/>
    <cellStyle name="Percent 4 2 3 2 3" xfId="14562" xr:uid="{75D643DD-0680-4655-B299-FC2CDCC335E9}"/>
    <cellStyle name="Percent 4 2 3 2 3 2" xfId="14563" xr:uid="{F5D76E97-E58B-496B-9612-A7107BBE25BB}"/>
    <cellStyle name="Percent 4 2 3 2 3 3" xfId="14564" xr:uid="{41E77C92-931B-4F04-A854-1448A2E4E99D}"/>
    <cellStyle name="Percent 4 2 3 2 4" xfId="14565" xr:uid="{F7974B12-2FBF-4DB7-93DC-314A5BFC874E}"/>
    <cellStyle name="Percent 4 2 3 2 5" xfId="14566" xr:uid="{55FED035-5361-48DD-85C1-12C21B7E4F6C}"/>
    <cellStyle name="Percent 4 2 3 2 6" xfId="14567" xr:uid="{199EA334-7A62-45C1-9DC4-4F66A14444E8}"/>
    <cellStyle name="Percent 4 2 3 3" xfId="14568" xr:uid="{9965C710-9BC8-4E5B-B87E-8F7796D79076}"/>
    <cellStyle name="Percent 4 2 3 3 2" xfId="14569" xr:uid="{30080BA3-9F99-4224-84D5-9251B0E29520}"/>
    <cellStyle name="Percent 4 2 3 3 2 2" xfId="14570" xr:uid="{8536CBBF-10CC-4431-A9CD-F16DC6C72FA2}"/>
    <cellStyle name="Percent 4 2 3 3 2 3" xfId="14571" xr:uid="{A3C3D51D-C433-45C7-B078-66E4DB93E3D8}"/>
    <cellStyle name="Percent 4 2 3 3 3" xfId="14572" xr:uid="{CB0AEE70-A1E0-4D65-8361-02920A15C621}"/>
    <cellStyle name="Percent 4 2 3 3 3 2" xfId="14573" xr:uid="{A97A1DB7-F80A-4E5B-BFEF-C6F294179FA7}"/>
    <cellStyle name="Percent 4 2 3 3 3 3" xfId="14574" xr:uid="{22AD8C3F-770D-4D6F-BDF0-36D370159E97}"/>
    <cellStyle name="Percent 4 2 3 3 4" xfId="14575" xr:uid="{5583F056-CC16-4EC0-B63B-9E6286B99786}"/>
    <cellStyle name="Percent 4 2 3 3 5" xfId="14576" xr:uid="{215324DB-B39C-4FFA-8DF3-8295150AF08F}"/>
    <cellStyle name="Percent 4 2 3 4" xfId="14577" xr:uid="{4ACBE33D-E749-4315-8234-879C4DD9D213}"/>
    <cellStyle name="Percent 4 2 3 4 2" xfId="14578" xr:uid="{17BA3232-3D9C-4F59-8A40-A10254B9CA59}"/>
    <cellStyle name="Percent 4 2 3 4 2 2" xfId="14579" xr:uid="{A65B3E84-59C3-418C-8442-258AE71EE236}"/>
    <cellStyle name="Percent 4 2 3 4 2 3" xfId="14580" xr:uid="{F88C22C3-6134-4F59-972E-DC48D5380E91}"/>
    <cellStyle name="Percent 4 2 3 4 3" xfId="14581" xr:uid="{0AEDFB0A-3A60-4E9C-BA6B-29D21D9D2A6E}"/>
    <cellStyle name="Percent 4 2 3 4 3 2" xfId="14582" xr:uid="{FBED8423-6B1C-4583-9BAE-4DCE3908E52F}"/>
    <cellStyle name="Percent 4 2 3 4 3 3" xfId="14583" xr:uid="{E9D78F18-C608-4091-A79A-843468685C8D}"/>
    <cellStyle name="Percent 4 2 3 4 4" xfId="14584" xr:uid="{72AE9F3F-E29A-4070-B912-BBB086B818C3}"/>
    <cellStyle name="Percent 4 2 3 4 4 2" xfId="14585" xr:uid="{47E38012-B6A9-4100-9776-C423CBF69620}"/>
    <cellStyle name="Percent 4 2 3 4 4 3" xfId="14586" xr:uid="{867AB980-B935-4D3D-BB81-443C8DB10141}"/>
    <cellStyle name="Percent 4 2 3 4 5" xfId="14587" xr:uid="{05D4F3CF-FDDF-453E-89F3-1126FFB1A556}"/>
    <cellStyle name="Percent 4 2 3 4 6" xfId="14588" xr:uid="{D87B5812-5F59-4C37-99A8-BB239F50215A}"/>
    <cellStyle name="Percent 4 2 3 5" xfId="14589" xr:uid="{368B64BB-709D-416E-A2B6-1186FE02EE0E}"/>
    <cellStyle name="Percent 4 2 3 5 2" xfId="14590" xr:uid="{8B0DD293-1520-4F79-94B3-B8F219F584EF}"/>
    <cellStyle name="Percent 4 2 3 5 2 2" xfId="14591" xr:uid="{B6895682-3945-4996-B7A7-D335D40ACF38}"/>
    <cellStyle name="Percent 4 2 3 5 2 3" xfId="14592" xr:uid="{6DF16038-2595-4CE4-81ED-0E9E396FAE72}"/>
    <cellStyle name="Percent 4 2 3 5 3" xfId="14593" xr:uid="{BADCC9E9-A047-46B9-914D-6C2D5870193A}"/>
    <cellStyle name="Percent 4 2 3 5 3 2" xfId="14594" xr:uid="{F5BAC064-44E7-43C4-847B-6A08BBBBE71D}"/>
    <cellStyle name="Percent 4 2 3 5 3 3" xfId="14595" xr:uid="{4B47B8CE-5B6A-4C61-AD27-8AD8396BB27E}"/>
    <cellStyle name="Percent 4 2 3 5 4" xfId="14596" xr:uid="{94A47255-524C-4237-9637-972C80F33EB6}"/>
    <cellStyle name="Percent 4 2 3 5 5" xfId="14597" xr:uid="{26459ED1-E1CF-4E61-8726-C9BC927C44AC}"/>
    <cellStyle name="Percent 4 2 3 6" xfId="14598" xr:uid="{9F963348-F2B7-427D-A61F-170BF5BB9ED0}"/>
    <cellStyle name="Percent 4 2 3 6 2" xfId="14599" xr:uid="{8A432AD5-DE20-426D-A011-7A5A2BB96FD9}"/>
    <cellStyle name="Percent 4 2 3 6 3" xfId="14600" xr:uid="{6F4CB3C5-43B5-4D96-8C11-D124A3BFCE9D}"/>
    <cellStyle name="Percent 4 2 3 7" xfId="14601" xr:uid="{089497AE-6B53-47D9-B537-E499494EF4AA}"/>
    <cellStyle name="Percent 4 2 3 7 2" xfId="14602" xr:uid="{7D4CD6B2-9A66-4154-BEDA-4486D55999D7}"/>
    <cellStyle name="Percent 4 2 3 7 3" xfId="14603" xr:uid="{C69563DB-773C-49AA-A90A-CDDAF02C1D3F}"/>
    <cellStyle name="Percent 4 2 3 8" xfId="14604" xr:uid="{DE969A96-E0A8-4C73-827F-774B25841DD5}"/>
    <cellStyle name="Percent 4 2 3 8 2" xfId="14605" xr:uid="{4851904F-E1F7-48E8-862D-A17929CF12E2}"/>
    <cellStyle name="Percent 4 2 3 8 3" xfId="14606" xr:uid="{8E44CF43-E936-4F6A-AB15-8E61C34A9C97}"/>
    <cellStyle name="Percent 4 2 3 9" xfId="14607" xr:uid="{F1CDD0D8-D71F-4F3C-B656-BA9D7BE3F870}"/>
    <cellStyle name="Percent 4 2 4" xfId="1574" xr:uid="{54BA62AD-7DDC-437A-BE45-E2F5F10CA33B}"/>
    <cellStyle name="Percent 4 2 4 10" xfId="14609" xr:uid="{B4DFB660-77A7-4B78-8DBB-B9E669524551}"/>
    <cellStyle name="Percent 4 2 4 11" xfId="14610" xr:uid="{6493A7F4-A265-45F0-A2EF-080AE7A55C85}"/>
    <cellStyle name="Percent 4 2 4 12" xfId="14611" xr:uid="{1BED47A4-06CF-46E7-9DE1-241DAC456037}"/>
    <cellStyle name="Percent 4 2 4 13" xfId="14612" xr:uid="{2B11760F-99D1-44A2-8EC1-D4E14208BB40}"/>
    <cellStyle name="Percent 4 2 4 14" xfId="14613" xr:uid="{D9E53A86-EE3F-4DF3-93CE-68F35878741D}"/>
    <cellStyle name="Percent 4 2 4 15" xfId="14608" xr:uid="{795AC3A9-07F1-4B44-A7B0-0B9E49BEF53A}"/>
    <cellStyle name="Percent 4 2 4 2" xfId="14614" xr:uid="{E8A761DA-CBEC-4688-B589-4DCBBCB8A00B}"/>
    <cellStyle name="Percent 4 2 4 2 2" xfId="14615" xr:uid="{0435F273-4728-4AB6-B530-B90316FC76EB}"/>
    <cellStyle name="Percent 4 2 4 2 2 2" xfId="14616" xr:uid="{16735860-759A-45B5-9885-E80401442ECA}"/>
    <cellStyle name="Percent 4 2 4 2 2 3" xfId="14617" xr:uid="{75172220-55A6-44A1-B190-0AA1C16E4575}"/>
    <cellStyle name="Percent 4 2 4 2 3" xfId="14618" xr:uid="{A6C300C4-AF8D-4056-8E8F-2EC7D52D4DE8}"/>
    <cellStyle name="Percent 4 2 4 2 3 2" xfId="14619" xr:uid="{1B748830-C048-4138-B987-CA7E8D601FFF}"/>
    <cellStyle name="Percent 4 2 4 2 3 3" xfId="14620" xr:uid="{53ED7D22-EA34-4FBB-9AA0-7330AD7B6A37}"/>
    <cellStyle name="Percent 4 2 4 2 4" xfId="14621" xr:uid="{9D222F2F-4879-4B6E-ADBF-88F6826B2F4E}"/>
    <cellStyle name="Percent 4 2 4 2 5" xfId="14622" xr:uid="{7936C7A9-193C-4911-95B9-7FBDCC0CBD00}"/>
    <cellStyle name="Percent 4 2 4 2 6" xfId="14623" xr:uid="{B5BA9002-03A6-40A0-BD62-9272B033AAB1}"/>
    <cellStyle name="Percent 4 2 4 2 7" xfId="14624" xr:uid="{3BD0270A-41D5-4968-A91E-EF809E719696}"/>
    <cellStyle name="Percent 4 2 4 2 8" xfId="14625" xr:uid="{181E14AD-A17E-42AD-BB58-E2E5E2485EE9}"/>
    <cellStyle name="Percent 4 2 4 2 9" xfId="14626" xr:uid="{4B245026-2A4B-4455-9649-EA6ADFFF8720}"/>
    <cellStyle name="Percent 4 2 4 3" xfId="14627" xr:uid="{A79D447E-4321-4E25-851B-480FF4EEC18B}"/>
    <cellStyle name="Percent 4 2 4 3 2" xfId="14628" xr:uid="{352AAB82-577F-4786-BE27-788E799C4212}"/>
    <cellStyle name="Percent 4 2 4 3 2 2" xfId="14629" xr:uid="{973780A2-2E3A-4264-8B40-46EA90BE0CA2}"/>
    <cellStyle name="Percent 4 2 4 3 2 3" xfId="14630" xr:uid="{B58C1828-98F9-4167-8190-05E68F2D5B8C}"/>
    <cellStyle name="Percent 4 2 4 3 3" xfId="14631" xr:uid="{B2571248-641B-41BE-836B-63959846CFAA}"/>
    <cellStyle name="Percent 4 2 4 3 3 2" xfId="14632" xr:uid="{424745A1-2C8B-4B8D-B3D4-2825BD361295}"/>
    <cellStyle name="Percent 4 2 4 3 3 3" xfId="14633" xr:uid="{1AF3D801-8452-46BA-B283-4550828F13A5}"/>
    <cellStyle name="Percent 4 2 4 3 4" xfId="14634" xr:uid="{5614E453-F501-47EA-9B20-89A939516145}"/>
    <cellStyle name="Percent 4 2 4 3 5" xfId="14635" xr:uid="{594DDBCB-2AD8-4CF6-BC87-D59E4BE71BEC}"/>
    <cellStyle name="Percent 4 2 4 3 6" xfId="14636" xr:uid="{380D9829-AF55-4561-AE8C-60DC2AD7386F}"/>
    <cellStyle name="Percent 4 2 4 3 7" xfId="14637" xr:uid="{32DEADA0-9ED3-4CC0-807D-36889E9D52F3}"/>
    <cellStyle name="Percent 4 2 4 3 8" xfId="14638" xr:uid="{3EDE8A91-D76C-4AE0-8392-4D4E8F04916B}"/>
    <cellStyle name="Percent 4 2 4 4" xfId="14639" xr:uid="{F381F7EF-7339-45C8-8DB6-331D2F1A3E76}"/>
    <cellStyle name="Percent 4 2 4 4 2" xfId="14640" xr:uid="{0FB44FAB-BA48-48F1-A3F3-14D71043FFC9}"/>
    <cellStyle name="Percent 4 2 4 4 2 2" xfId="14641" xr:uid="{E4071044-2352-4670-A82B-83FF84C0F650}"/>
    <cellStyle name="Percent 4 2 4 4 2 3" xfId="14642" xr:uid="{7382DDFD-3C5C-452A-A28F-A74D2442A1F9}"/>
    <cellStyle name="Percent 4 2 4 4 3" xfId="14643" xr:uid="{B29337BD-27D4-45E5-89FB-AF6BB4CC5A0A}"/>
    <cellStyle name="Percent 4 2 4 4 3 2" xfId="14644" xr:uid="{EDB859FA-80CC-47DF-B130-F6125732102D}"/>
    <cellStyle name="Percent 4 2 4 4 3 3" xfId="14645" xr:uid="{6C9BA2F0-2FEA-45C8-839A-398EE4E603D2}"/>
    <cellStyle name="Percent 4 2 4 4 4" xfId="14646" xr:uid="{16372F2C-87F2-4083-BFA7-826E4BA7EDD3}"/>
    <cellStyle name="Percent 4 2 4 4 4 2" xfId="14647" xr:uid="{C32E177F-978E-469F-9630-A83256025112}"/>
    <cellStyle name="Percent 4 2 4 4 4 3" xfId="14648" xr:uid="{8AD79CFF-C071-443D-A493-1F1B8F2109C9}"/>
    <cellStyle name="Percent 4 2 4 4 5" xfId="14649" xr:uid="{EA709D93-616A-4D92-945C-3689016515B4}"/>
    <cellStyle name="Percent 4 2 4 4 6" xfId="14650" xr:uid="{9C5B8E7F-7DDE-4E06-8125-D1C4B13E9D72}"/>
    <cellStyle name="Percent 4 2 4 5" xfId="14651" xr:uid="{4F1C5F11-EEE2-4A92-9EEA-863F51AED5AB}"/>
    <cellStyle name="Percent 4 2 4 5 2" xfId="14652" xr:uid="{A8F88CDF-78E0-4AFE-A775-A4D1D5EBD5CC}"/>
    <cellStyle name="Percent 4 2 4 5 2 2" xfId="14653" xr:uid="{B54EDFD2-5CF9-468F-8635-1C67A65D7C12}"/>
    <cellStyle name="Percent 4 2 4 5 2 3" xfId="14654" xr:uid="{97C95F2B-9167-4283-A90D-092AA065764E}"/>
    <cellStyle name="Percent 4 2 4 5 3" xfId="14655" xr:uid="{E5EF7DFF-8777-4FD9-9458-7EDF0040B4D7}"/>
    <cellStyle name="Percent 4 2 4 5 3 2" xfId="14656" xr:uid="{08E702CB-4B27-4C12-9EDD-B7032591F914}"/>
    <cellStyle name="Percent 4 2 4 5 3 3" xfId="14657" xr:uid="{EF170BF0-3486-489B-91B4-4A6B27B8A682}"/>
    <cellStyle name="Percent 4 2 4 5 4" xfId="14658" xr:uid="{BC164F6C-E97E-42B3-B3E9-1FD7AE6A5518}"/>
    <cellStyle name="Percent 4 2 4 5 5" xfId="14659" xr:uid="{5FCA6667-9C6C-4C03-AEC3-213F279FBD61}"/>
    <cellStyle name="Percent 4 2 4 6" xfId="14660" xr:uid="{6FE5E22D-9416-4909-904E-F9B0FEE8533D}"/>
    <cellStyle name="Percent 4 2 4 6 2" xfId="14661" xr:uid="{46777D0D-FDDA-4936-AC3E-179AD91B7FDD}"/>
    <cellStyle name="Percent 4 2 4 6 3" xfId="14662" xr:uid="{6753B634-509F-4A59-9DB3-1D7E97DB3F5D}"/>
    <cellStyle name="Percent 4 2 4 7" xfId="14663" xr:uid="{AB9C87C1-D1A8-47E2-83DA-7BD6E0DADAC7}"/>
    <cellStyle name="Percent 4 2 4 7 2" xfId="14664" xr:uid="{FFA43A17-8DDF-43BB-B0E5-BFDE4429C39A}"/>
    <cellStyle name="Percent 4 2 4 7 3" xfId="14665" xr:uid="{3D6E8942-B6B4-4BCF-A9D8-BDC8CBE05C8E}"/>
    <cellStyle name="Percent 4 2 4 8" xfId="14666" xr:uid="{1B8743C0-05D1-41FD-8F09-B14AC4EBEA63}"/>
    <cellStyle name="Percent 4 2 4 8 2" xfId="14667" xr:uid="{A4027259-7643-49EA-80F2-984DD090504C}"/>
    <cellStyle name="Percent 4 2 4 8 3" xfId="14668" xr:uid="{6F39B497-FA80-4029-A371-4D9CDB08B5F6}"/>
    <cellStyle name="Percent 4 2 4 9" xfId="14669" xr:uid="{EFB95FB6-02AA-482E-9462-B3B1AB16F517}"/>
    <cellStyle name="Percent 4 2 5" xfId="1575" xr:uid="{300BC2B3-4B0E-4C96-AE6D-2F4FA0B3799F}"/>
    <cellStyle name="Percent 4 2 5 10" xfId="14671" xr:uid="{E09D7193-4D76-417F-8242-D1F95221444D}"/>
    <cellStyle name="Percent 4 2 5 11" xfId="14672" xr:uid="{160DDC47-2EAF-416B-83F9-972C227F6253}"/>
    <cellStyle name="Percent 4 2 5 12" xfId="14673" xr:uid="{9850B62D-DA32-4280-9AE8-795E30FD5E44}"/>
    <cellStyle name="Percent 4 2 5 13" xfId="14674" xr:uid="{8690BA2F-29F1-4F0A-AC50-03829891D6F8}"/>
    <cellStyle name="Percent 4 2 5 14" xfId="14675" xr:uid="{E38DF424-90FC-4270-88A0-7A12BE4946EC}"/>
    <cellStyle name="Percent 4 2 5 15" xfId="14670" xr:uid="{EBE65D0D-1258-47CA-BBA5-B00355487970}"/>
    <cellStyle name="Percent 4 2 5 2" xfId="14676" xr:uid="{55B9643D-10BF-4CB6-B305-40D76BD7B8B9}"/>
    <cellStyle name="Percent 4 2 5 2 2" xfId="14677" xr:uid="{9D735FF0-7155-4549-AE87-97B85116A9C3}"/>
    <cellStyle name="Percent 4 2 5 2 2 2" xfId="14678" xr:uid="{17B312DA-F5F6-4A78-9F71-E8B334877FA3}"/>
    <cellStyle name="Percent 4 2 5 2 2 3" xfId="14679" xr:uid="{B5E0D5F7-E014-4BF2-BBD1-208D5E7E8E9C}"/>
    <cellStyle name="Percent 4 2 5 2 3" xfId="14680" xr:uid="{222F6FEB-544E-4DD4-8FC1-199EE6890AF3}"/>
    <cellStyle name="Percent 4 2 5 2 3 2" xfId="14681" xr:uid="{4A6EAF36-C356-4327-87BE-936F46EBC7AF}"/>
    <cellStyle name="Percent 4 2 5 2 3 3" xfId="14682" xr:uid="{F1080625-7312-4C93-90FD-275BAC4FA1DE}"/>
    <cellStyle name="Percent 4 2 5 2 4" xfId="14683" xr:uid="{B8CF5CE6-7B82-456D-ABB9-461018BBCD2A}"/>
    <cellStyle name="Percent 4 2 5 2 5" xfId="14684" xr:uid="{CB72ADFC-8996-494F-A2A5-6030ADCCB74A}"/>
    <cellStyle name="Percent 4 2 5 3" xfId="14685" xr:uid="{136875AF-098D-4383-B805-FBAE5C444E90}"/>
    <cellStyle name="Percent 4 2 5 3 2" xfId="14686" xr:uid="{41668EAD-09E3-44AF-A741-117F02F598FF}"/>
    <cellStyle name="Percent 4 2 5 3 2 2" xfId="14687" xr:uid="{F41AB2B2-30BB-4342-B29E-42165B0B6E13}"/>
    <cellStyle name="Percent 4 2 5 3 2 3" xfId="14688" xr:uid="{D51EDCEF-FFFA-4960-9ECB-E1388D4E2CAC}"/>
    <cellStyle name="Percent 4 2 5 3 3" xfId="14689" xr:uid="{96CE07BF-4EB3-435F-8153-0C7FC50012FC}"/>
    <cellStyle name="Percent 4 2 5 3 3 2" xfId="14690" xr:uid="{F90C39BF-3872-422A-98C1-16E9592222B0}"/>
    <cellStyle name="Percent 4 2 5 3 3 3" xfId="14691" xr:uid="{8A94EF66-C5EE-45DA-BF33-FA4A32BA6506}"/>
    <cellStyle name="Percent 4 2 5 3 4" xfId="14692" xr:uid="{60DE776F-93E4-4B5C-8B4E-8955CAAB463F}"/>
    <cellStyle name="Percent 4 2 5 3 5" xfId="14693" xr:uid="{422A6C79-A77D-4D44-BC1D-924AAD762840}"/>
    <cellStyle name="Percent 4 2 5 4" xfId="14694" xr:uid="{9B77E2FF-2EE2-496A-A75A-EF478B1C414B}"/>
    <cellStyle name="Percent 4 2 5 4 2" xfId="14695" xr:uid="{84D4B2B0-7412-4384-B57D-825244977524}"/>
    <cellStyle name="Percent 4 2 5 4 2 2" xfId="14696" xr:uid="{A351E049-0597-4550-B806-690EAC1FF173}"/>
    <cellStyle name="Percent 4 2 5 4 2 3" xfId="14697" xr:uid="{C5ECD198-11DB-434A-86EC-BEC9982A8452}"/>
    <cellStyle name="Percent 4 2 5 4 3" xfId="14698" xr:uid="{3CFB5CDC-E1A4-42E2-ACF3-E6A7481573AD}"/>
    <cellStyle name="Percent 4 2 5 4 3 2" xfId="14699" xr:uid="{3ED3E948-C2B1-461B-9A5A-8A7CC16D9D4C}"/>
    <cellStyle name="Percent 4 2 5 4 3 3" xfId="14700" xr:uid="{4D8F7861-33FD-43EF-8F06-193DFD451BCA}"/>
    <cellStyle name="Percent 4 2 5 4 4" xfId="14701" xr:uid="{9A6BBAF2-7BE5-4FFA-834D-162E83DAAFE8}"/>
    <cellStyle name="Percent 4 2 5 4 4 2" xfId="14702" xr:uid="{D4C1E88A-B5E2-4293-B688-72DB03096A33}"/>
    <cellStyle name="Percent 4 2 5 4 4 3" xfId="14703" xr:uid="{29EB850C-481D-4530-B2FC-8A5D719D29EB}"/>
    <cellStyle name="Percent 4 2 5 4 5" xfId="14704" xr:uid="{3E576586-4359-41A6-B4EA-AA3CDA83A045}"/>
    <cellStyle name="Percent 4 2 5 4 6" xfId="14705" xr:uid="{47E29419-5567-4794-9FBF-64FCC1BA39FB}"/>
    <cellStyle name="Percent 4 2 5 5" xfId="14706" xr:uid="{6DF7643B-A44E-47E2-80DE-5BDD44E9805F}"/>
    <cellStyle name="Percent 4 2 5 5 2" xfId="14707" xr:uid="{3DF750C1-BB0D-4E3C-B07D-9A37B90A7E78}"/>
    <cellStyle name="Percent 4 2 5 5 2 2" xfId="14708" xr:uid="{898EEA3E-21EB-43BD-9796-03B96E293816}"/>
    <cellStyle name="Percent 4 2 5 5 2 3" xfId="14709" xr:uid="{E83816B2-DDE6-44BF-B3F7-DE343F844167}"/>
    <cellStyle name="Percent 4 2 5 5 3" xfId="14710" xr:uid="{6774AACC-624E-49A7-94EF-16518EB3A42B}"/>
    <cellStyle name="Percent 4 2 5 5 3 2" xfId="14711" xr:uid="{58CA6B6E-F429-40BA-A035-AAA59891BC3A}"/>
    <cellStyle name="Percent 4 2 5 5 3 3" xfId="14712" xr:uid="{619628C3-A735-49C7-88FE-9DE4AF0F92E6}"/>
    <cellStyle name="Percent 4 2 5 5 4" xfId="14713" xr:uid="{E922A96D-095D-4658-B898-902286A5AB3D}"/>
    <cellStyle name="Percent 4 2 5 5 5" xfId="14714" xr:uid="{260E5F68-2308-4F3E-876C-9ECF8712A60C}"/>
    <cellStyle name="Percent 4 2 5 6" xfId="14715" xr:uid="{5D32C047-8B83-4CA4-A78F-5446C23CD8A9}"/>
    <cellStyle name="Percent 4 2 5 6 2" xfId="14716" xr:uid="{F03D1C74-E612-475A-A6D2-1919BDE59AFD}"/>
    <cellStyle name="Percent 4 2 5 6 3" xfId="14717" xr:uid="{3A38DE11-10EB-47E6-ABB8-7F54094CFA09}"/>
    <cellStyle name="Percent 4 2 5 7" xfId="14718" xr:uid="{B3B58F49-F6B0-49C3-994B-F7CD5D75A5FA}"/>
    <cellStyle name="Percent 4 2 5 7 2" xfId="14719" xr:uid="{12DFDCAE-1802-48A8-B834-E4CC7E25A7EE}"/>
    <cellStyle name="Percent 4 2 5 7 3" xfId="14720" xr:uid="{71CC7242-065B-451F-8077-DBA013BD998A}"/>
    <cellStyle name="Percent 4 2 5 8" xfId="14721" xr:uid="{4869C8E6-34E0-4985-89A4-8B24D4A47C7F}"/>
    <cellStyle name="Percent 4 2 5 8 2" xfId="14722" xr:uid="{DA436165-8EA9-44D2-B4DB-1109A9DA54FA}"/>
    <cellStyle name="Percent 4 2 5 8 3" xfId="14723" xr:uid="{31B1F258-0BD4-45C6-81DB-A48EFB663366}"/>
    <cellStyle name="Percent 4 2 5 9" xfId="14724" xr:uid="{03F0152E-5E76-47F8-80D1-9FC47F56D005}"/>
    <cellStyle name="Percent 4 2 6" xfId="1576" xr:uid="{EF62D329-92E7-47CC-9A51-D60D481BE2E7}"/>
    <cellStyle name="Percent 4 2 6 10" xfId="14726" xr:uid="{9239556F-E972-4A47-86A6-87CE310DA731}"/>
    <cellStyle name="Percent 4 2 6 11" xfId="14727" xr:uid="{C42A21C7-196F-43EE-8174-627ECAE45A01}"/>
    <cellStyle name="Percent 4 2 6 12" xfId="14728" xr:uid="{6B4236DD-DA40-487B-B506-8984A7529D6B}"/>
    <cellStyle name="Percent 4 2 6 13" xfId="14729" xr:uid="{10606ED9-F7B0-43A3-917F-B1AC0DB4AFDD}"/>
    <cellStyle name="Percent 4 2 6 14" xfId="14730" xr:uid="{789FDB48-2F55-4BA0-9761-266192CF756C}"/>
    <cellStyle name="Percent 4 2 6 15" xfId="14725" xr:uid="{18073385-2F8D-4313-849E-E42148879154}"/>
    <cellStyle name="Percent 4 2 6 2" xfId="14731" xr:uid="{6E0AE946-72AB-4854-9F5E-003412F7433C}"/>
    <cellStyle name="Percent 4 2 6 2 2" xfId="14732" xr:uid="{EE7946C0-7BCC-4689-BCF9-AC688ABFF912}"/>
    <cellStyle name="Percent 4 2 6 2 2 2" xfId="14733" xr:uid="{45F5392E-2E02-4DBB-A835-2EA7FD0FDA60}"/>
    <cellStyle name="Percent 4 2 6 2 2 3" xfId="14734" xr:uid="{142CCE85-FA62-4B4F-9A2E-E5C07A9F8B60}"/>
    <cellStyle name="Percent 4 2 6 2 3" xfId="14735" xr:uid="{E9CD1407-B1E3-4D8B-B2BC-3B38133560E8}"/>
    <cellStyle name="Percent 4 2 6 2 3 2" xfId="14736" xr:uid="{83827299-AD0F-4865-A1A7-08755EEB7CF1}"/>
    <cellStyle name="Percent 4 2 6 2 3 3" xfId="14737" xr:uid="{CD110D39-9125-49D9-BB7E-D232C4DFB7BA}"/>
    <cellStyle name="Percent 4 2 6 2 4" xfId="14738" xr:uid="{4DD75455-A2BD-42AA-A1B1-7A6387CA408C}"/>
    <cellStyle name="Percent 4 2 6 2 5" xfId="14739" xr:uid="{E5CAE892-D288-458D-B50B-9278054A7340}"/>
    <cellStyle name="Percent 4 2 6 2 6" xfId="14740" xr:uid="{A129DED0-FCF3-40D8-A541-B98EC4B1AA4B}"/>
    <cellStyle name="Percent 4 2 6 2 7" xfId="14741" xr:uid="{9DDD20DF-BFF7-4A6F-AEAE-1BC7578D31E3}"/>
    <cellStyle name="Percent 4 2 6 2 8" xfId="14742" xr:uid="{DECF42E2-44BE-48D7-868D-3D94BC8A74CF}"/>
    <cellStyle name="Percent 4 2 6 3" xfId="14743" xr:uid="{E6030804-6ABD-4C17-91E5-F4086C169070}"/>
    <cellStyle name="Percent 4 2 6 3 2" xfId="14744" xr:uid="{6C548520-7EF9-4B6E-B860-6771971CDBD9}"/>
    <cellStyle name="Percent 4 2 6 3 2 2" xfId="14745" xr:uid="{E94243AD-7611-49A1-9503-F78F94B42733}"/>
    <cellStyle name="Percent 4 2 6 3 2 3" xfId="14746" xr:uid="{25F9A4E8-6D74-468F-8781-A7C882EC6FA8}"/>
    <cellStyle name="Percent 4 2 6 3 3" xfId="14747" xr:uid="{3B839E6A-1A60-4D17-BBD4-935D8DE5500F}"/>
    <cellStyle name="Percent 4 2 6 3 3 2" xfId="14748" xr:uid="{0F1C0C13-A0F9-44BD-A79B-A3E3F787452B}"/>
    <cellStyle name="Percent 4 2 6 3 3 3" xfId="14749" xr:uid="{19A577E2-9F28-4A12-A9F0-C1E49EB50482}"/>
    <cellStyle name="Percent 4 2 6 3 4" xfId="14750" xr:uid="{C1BDA6D5-AD82-4C72-A230-842EABA1D7C6}"/>
    <cellStyle name="Percent 4 2 6 3 5" xfId="14751" xr:uid="{2D063284-D673-4EE9-9B49-46CC28E7BC2B}"/>
    <cellStyle name="Percent 4 2 6 4" xfId="14752" xr:uid="{53A722CD-7249-4785-8047-D894D331322B}"/>
    <cellStyle name="Percent 4 2 6 4 2" xfId="14753" xr:uid="{476E73D2-FBA4-4272-A578-B5243A5D28C2}"/>
    <cellStyle name="Percent 4 2 6 4 2 2" xfId="14754" xr:uid="{A936197F-03D8-4464-9211-15FC885843FD}"/>
    <cellStyle name="Percent 4 2 6 4 2 3" xfId="14755" xr:uid="{4C9F37F3-A234-474B-8A29-C3F2FE4D4121}"/>
    <cellStyle name="Percent 4 2 6 4 3" xfId="14756" xr:uid="{A8DC403E-9EC3-4255-92DE-5AA7DE5032B0}"/>
    <cellStyle name="Percent 4 2 6 4 3 2" xfId="14757" xr:uid="{3A5C7DCC-2DD9-49D5-9475-65CEC46633CB}"/>
    <cellStyle name="Percent 4 2 6 4 3 3" xfId="14758" xr:uid="{A1813590-5343-48AE-9DAB-C2DB816FD401}"/>
    <cellStyle name="Percent 4 2 6 4 4" xfId="14759" xr:uid="{1E66FBC5-9DB8-44ED-9ECB-3DA96178E923}"/>
    <cellStyle name="Percent 4 2 6 4 4 2" xfId="14760" xr:uid="{E3B50EA0-81DB-407D-83F1-6CE581B74652}"/>
    <cellStyle name="Percent 4 2 6 4 4 3" xfId="14761" xr:uid="{B37F963E-10DA-4366-9985-210D42042130}"/>
    <cellStyle name="Percent 4 2 6 4 5" xfId="14762" xr:uid="{928CF67E-A631-4844-88E5-4BDBAEF28E34}"/>
    <cellStyle name="Percent 4 2 6 4 6" xfId="14763" xr:uid="{101B87CD-BDD9-4389-97BE-02974566F944}"/>
    <cellStyle name="Percent 4 2 6 5" xfId="14764" xr:uid="{315E36FC-6DB0-433A-AB33-83D56952673F}"/>
    <cellStyle name="Percent 4 2 6 5 2" xfId="14765" xr:uid="{624E977F-3D02-4A05-8C5C-4881E73576D2}"/>
    <cellStyle name="Percent 4 2 6 5 2 2" xfId="14766" xr:uid="{41DEC603-1C1C-40A1-95A4-01C42383F824}"/>
    <cellStyle name="Percent 4 2 6 5 2 3" xfId="14767" xr:uid="{0DEFE685-E624-44A7-92F8-EDDC9F0EFEDE}"/>
    <cellStyle name="Percent 4 2 6 5 3" xfId="14768" xr:uid="{BD761766-9355-4676-8C4C-F33371B9F062}"/>
    <cellStyle name="Percent 4 2 6 5 3 2" xfId="14769" xr:uid="{D3AEB2FE-C6A4-48D1-955D-2FE686B223CE}"/>
    <cellStyle name="Percent 4 2 6 5 3 3" xfId="14770" xr:uid="{169CAC96-742E-4DD5-89C0-D2B24C0B268A}"/>
    <cellStyle name="Percent 4 2 6 5 4" xfId="14771" xr:uid="{FF4A12CA-4061-4153-BE10-45ADC4C335D3}"/>
    <cellStyle name="Percent 4 2 6 5 5" xfId="14772" xr:uid="{E525C87B-A80B-488E-B96D-7ED06A70C35E}"/>
    <cellStyle name="Percent 4 2 6 6" xfId="14773" xr:uid="{57306E4A-964C-4208-9B15-65C01758145D}"/>
    <cellStyle name="Percent 4 2 6 6 2" xfId="14774" xr:uid="{9EE8159B-F47C-46BE-92B5-ED7B140A2FCF}"/>
    <cellStyle name="Percent 4 2 6 6 3" xfId="14775" xr:uid="{5C0523FB-8F71-4DAD-B783-7E0F41F7BA40}"/>
    <cellStyle name="Percent 4 2 6 7" xfId="14776" xr:uid="{53423F7E-B274-419B-A7BE-FA3F0A20EEE8}"/>
    <cellStyle name="Percent 4 2 6 7 2" xfId="14777" xr:uid="{95E76362-0829-46BA-BD03-8FC0397FEDDC}"/>
    <cellStyle name="Percent 4 2 6 7 3" xfId="14778" xr:uid="{9524D6E4-E752-48CD-A969-E05A6C25BDD5}"/>
    <cellStyle name="Percent 4 2 6 8" xfId="14779" xr:uid="{79FD10CF-4D2D-4A40-BACE-1D237A4D7FB8}"/>
    <cellStyle name="Percent 4 2 6 8 2" xfId="14780" xr:uid="{5F1DAD14-D34F-4879-A8BC-B63F539563B3}"/>
    <cellStyle name="Percent 4 2 6 8 3" xfId="14781" xr:uid="{028771D7-FE62-4F13-95DB-6D64329443AE}"/>
    <cellStyle name="Percent 4 2 6 9" xfId="14782" xr:uid="{5FCF3F1C-BB20-4C37-A304-7E2D051EF8F0}"/>
    <cellStyle name="Percent 4 2 7" xfId="1577" xr:uid="{EAA2B9F3-C85B-4FCC-BCFF-CA426DFB9DFD}"/>
    <cellStyle name="Percent 4 2 7 10" xfId="14784" xr:uid="{9F6EBC1E-A644-4862-B7ED-AA33DC438051}"/>
    <cellStyle name="Percent 4 2 7 11" xfId="14785" xr:uid="{70158BB5-1465-43C9-BEF8-0E530C5A3F0F}"/>
    <cellStyle name="Percent 4 2 7 12" xfId="14786" xr:uid="{1E980B06-4717-4004-9C5C-2811876A9515}"/>
    <cellStyle name="Percent 4 2 7 13" xfId="14787" xr:uid="{2B78293C-C4AD-4D76-8DB7-DC9E8EA2AB16}"/>
    <cellStyle name="Percent 4 2 7 14" xfId="14788" xr:uid="{B90AB6F4-2655-4A78-B508-3CB3861E7A1F}"/>
    <cellStyle name="Percent 4 2 7 15" xfId="14783" xr:uid="{B8C4E7BB-1020-44A8-B0D6-E86EEC1198BF}"/>
    <cellStyle name="Percent 4 2 7 2" xfId="14789" xr:uid="{A1BD9823-FB4D-4531-8817-3F2EE3758BF6}"/>
    <cellStyle name="Percent 4 2 7 2 2" xfId="14790" xr:uid="{923FAD50-CD46-4688-BD70-AF3861E7C9B3}"/>
    <cellStyle name="Percent 4 2 7 2 2 2" xfId="14791" xr:uid="{4B780B9A-BFE0-4E6E-BC26-DE32A7FE2734}"/>
    <cellStyle name="Percent 4 2 7 2 2 3" xfId="14792" xr:uid="{A59235FE-D8DA-4D47-9143-7217D1A2841A}"/>
    <cellStyle name="Percent 4 2 7 2 3" xfId="14793" xr:uid="{F9331F29-7184-44E5-A2F4-710419A074EF}"/>
    <cellStyle name="Percent 4 2 7 2 3 2" xfId="14794" xr:uid="{6882E4F5-6E1D-4B56-B8C6-B76338342C76}"/>
    <cellStyle name="Percent 4 2 7 2 3 3" xfId="14795" xr:uid="{D8468549-238E-4654-9EBF-50696BE97A9D}"/>
    <cellStyle name="Percent 4 2 7 2 4" xfId="14796" xr:uid="{443F1056-93EF-4421-86E2-4F1BC059FAD5}"/>
    <cellStyle name="Percent 4 2 7 2 5" xfId="14797" xr:uid="{57EA8F41-F20D-4F06-935B-67F5B0739C58}"/>
    <cellStyle name="Percent 4 2 7 3" xfId="14798" xr:uid="{F02B8DA4-BB64-4F6A-83CB-C92BE38BD052}"/>
    <cellStyle name="Percent 4 2 7 3 2" xfId="14799" xr:uid="{093D2A40-362E-4EDB-8810-C2286E834FDF}"/>
    <cellStyle name="Percent 4 2 7 3 2 2" xfId="14800" xr:uid="{51A75F38-5D25-49C9-9CF3-48F1F2B45EFB}"/>
    <cellStyle name="Percent 4 2 7 3 2 3" xfId="14801" xr:uid="{6E32EE33-4A47-46F7-A989-BEC7DC56F9BD}"/>
    <cellStyle name="Percent 4 2 7 3 3" xfId="14802" xr:uid="{69D48684-83DF-4C45-9C8A-02C296ED9E9C}"/>
    <cellStyle name="Percent 4 2 7 3 3 2" xfId="14803" xr:uid="{FC7BFDC4-0BCE-43CE-848C-8515D518F7AE}"/>
    <cellStyle name="Percent 4 2 7 3 3 3" xfId="14804" xr:uid="{88D214ED-F0F2-48FC-8CE7-F549315ACB53}"/>
    <cellStyle name="Percent 4 2 7 3 4" xfId="14805" xr:uid="{FE606948-1E3D-49FD-B3DE-8186DD23B7A5}"/>
    <cellStyle name="Percent 4 2 7 3 5" xfId="14806" xr:uid="{33AE7A23-5E16-4A88-AF39-2A8B92B5B407}"/>
    <cellStyle name="Percent 4 2 7 4" xfId="14807" xr:uid="{902DF53A-B620-437B-8F3F-77DE6EBBF8DD}"/>
    <cellStyle name="Percent 4 2 7 4 2" xfId="14808" xr:uid="{2442C163-4CF2-4E99-B26F-B3341CC98D6D}"/>
    <cellStyle name="Percent 4 2 7 4 2 2" xfId="14809" xr:uid="{F1549649-B8DA-4FCE-B2B4-8D165B6F3697}"/>
    <cellStyle name="Percent 4 2 7 4 2 3" xfId="14810" xr:uid="{A3036036-5E98-4D6D-8814-B04BA25927D4}"/>
    <cellStyle name="Percent 4 2 7 4 3" xfId="14811" xr:uid="{7D442AD5-4A87-4F4E-86F6-7285B5DC3B2F}"/>
    <cellStyle name="Percent 4 2 7 4 3 2" xfId="14812" xr:uid="{DA5F91F2-7AC5-4F3E-AD3B-739930E5638F}"/>
    <cellStyle name="Percent 4 2 7 4 3 3" xfId="14813" xr:uid="{173E799B-685F-4F19-88DC-15DE84AF4987}"/>
    <cellStyle name="Percent 4 2 7 4 4" xfId="14814" xr:uid="{D5E7BB1E-F352-46D1-8257-C84127F0B686}"/>
    <cellStyle name="Percent 4 2 7 4 4 2" xfId="14815" xr:uid="{856E3F57-33CC-430A-92B4-79AB453BC2A0}"/>
    <cellStyle name="Percent 4 2 7 4 4 3" xfId="14816" xr:uid="{A70BA61B-3520-4192-AFE1-9D8C7D0B52D2}"/>
    <cellStyle name="Percent 4 2 7 4 5" xfId="14817" xr:uid="{7D37E4EB-7EAA-4F51-8B4E-633397EF024E}"/>
    <cellStyle name="Percent 4 2 7 4 6" xfId="14818" xr:uid="{7BD83B26-B146-41A1-969C-76A2FDB34175}"/>
    <cellStyle name="Percent 4 2 7 5" xfId="14819" xr:uid="{074AB498-7BAE-4537-BE53-9533CE72CF24}"/>
    <cellStyle name="Percent 4 2 7 5 2" xfId="14820" xr:uid="{FF8A84BD-9E0A-4843-9E2A-D4A42F504984}"/>
    <cellStyle name="Percent 4 2 7 5 2 2" xfId="14821" xr:uid="{2E11AE66-B2C7-4AC4-9536-CC7A21865D28}"/>
    <cellStyle name="Percent 4 2 7 5 2 3" xfId="14822" xr:uid="{F687D552-2E31-49BC-8A98-B7CE42634B0B}"/>
    <cellStyle name="Percent 4 2 7 5 3" xfId="14823" xr:uid="{819CB4DE-0AC7-4342-9E40-F219C2DC3681}"/>
    <cellStyle name="Percent 4 2 7 5 3 2" xfId="14824" xr:uid="{37F396FE-415A-4779-AB86-34BD08B9C841}"/>
    <cellStyle name="Percent 4 2 7 5 3 3" xfId="14825" xr:uid="{67390384-1F76-471C-8474-167A4540B293}"/>
    <cellStyle name="Percent 4 2 7 5 4" xfId="14826" xr:uid="{4787E9D6-027C-4267-8B06-5BFC124401F4}"/>
    <cellStyle name="Percent 4 2 7 5 5" xfId="14827" xr:uid="{0EAFFE6B-8003-4A2A-A793-64625B9C9AB7}"/>
    <cellStyle name="Percent 4 2 7 6" xfId="14828" xr:uid="{D88E12A0-0CA1-4C94-8EFF-2C3CB516658C}"/>
    <cellStyle name="Percent 4 2 7 6 2" xfId="14829" xr:uid="{1447A158-C5B2-478D-B6E8-880571BCBA90}"/>
    <cellStyle name="Percent 4 2 7 6 3" xfId="14830" xr:uid="{AF57F0D2-0B98-4D6C-A2D6-ECEFB8705BC2}"/>
    <cellStyle name="Percent 4 2 7 7" xfId="14831" xr:uid="{92DE7708-A1EE-4706-AD2C-CEDB62DEE9C5}"/>
    <cellStyle name="Percent 4 2 7 7 2" xfId="14832" xr:uid="{D6B5EA1A-A468-44CD-A38E-8968C71CB18B}"/>
    <cellStyle name="Percent 4 2 7 7 3" xfId="14833" xr:uid="{CDE01F6E-E1B8-470B-A4A6-7346AFC9EB79}"/>
    <cellStyle name="Percent 4 2 7 8" xfId="14834" xr:uid="{D33B6CBB-DC29-45B8-9568-73466855F467}"/>
    <cellStyle name="Percent 4 2 7 8 2" xfId="14835" xr:uid="{68701D3A-D1AA-4CEE-B7A4-DD398427CCF9}"/>
    <cellStyle name="Percent 4 2 7 8 3" xfId="14836" xr:uid="{2E803674-1B3B-403F-949B-39852763D7BD}"/>
    <cellStyle name="Percent 4 2 7 9" xfId="14837" xr:uid="{B87069DA-29F0-407F-91E5-92C83707A9F3}"/>
    <cellStyle name="Percent 4 2 8" xfId="1578" xr:uid="{AE77BA8A-A8C9-4C58-87D1-EC804717E89E}"/>
    <cellStyle name="Percent 4 2 8 10" xfId="14839" xr:uid="{1EF07030-02CB-4914-AF45-A0F3A803A184}"/>
    <cellStyle name="Percent 4 2 8 11" xfId="14840" xr:uid="{EF43B1C0-EB68-43EE-A28D-63913338AE39}"/>
    <cellStyle name="Percent 4 2 8 12" xfId="14841" xr:uid="{69F3EB9B-4397-4ADA-9885-9F96438D6CA7}"/>
    <cellStyle name="Percent 4 2 8 13" xfId="14842" xr:uid="{F4B10727-F1D6-4FA6-95C5-CAB3FCCBD0C5}"/>
    <cellStyle name="Percent 4 2 8 14" xfId="14843" xr:uid="{BCD0AD25-4B09-4F1A-B9A9-948CA8467AED}"/>
    <cellStyle name="Percent 4 2 8 15" xfId="14838" xr:uid="{CC823DE9-16B8-41ED-AB35-97BEA96BA09A}"/>
    <cellStyle name="Percent 4 2 8 2" xfId="14844" xr:uid="{EBD65B61-DB47-44C0-82BD-C23ED0A20E39}"/>
    <cellStyle name="Percent 4 2 8 2 2" xfId="14845" xr:uid="{78A6D589-62F8-40F8-BC5F-1C7419839104}"/>
    <cellStyle name="Percent 4 2 8 2 2 2" xfId="14846" xr:uid="{02DB3825-CBC0-4C04-BE01-A970731B1657}"/>
    <cellStyle name="Percent 4 2 8 2 2 3" xfId="14847" xr:uid="{B8E16638-9C60-4011-8E26-78F66A2C735E}"/>
    <cellStyle name="Percent 4 2 8 2 3" xfId="14848" xr:uid="{186F1ACD-48C4-4728-B3FD-92A667985369}"/>
    <cellStyle name="Percent 4 2 8 2 3 2" xfId="14849" xr:uid="{93E4CC9F-299E-47EE-A0D5-D8949389BA56}"/>
    <cellStyle name="Percent 4 2 8 2 3 3" xfId="14850" xr:uid="{B6B646B3-3F22-4A57-A41A-AAE08403C42F}"/>
    <cellStyle name="Percent 4 2 8 2 4" xfId="14851" xr:uid="{3BAE55F4-D563-4F7D-A1AC-003FBE9ED556}"/>
    <cellStyle name="Percent 4 2 8 2 5" xfId="14852" xr:uid="{F3207DA8-2892-4BF2-9CAE-28CE6B5BA6C6}"/>
    <cellStyle name="Percent 4 2 8 3" xfId="14853" xr:uid="{3A836C2E-B7EB-4155-B5D8-C143A8FFE72E}"/>
    <cellStyle name="Percent 4 2 8 3 2" xfId="14854" xr:uid="{77AA83F0-695F-4D3D-9A63-C9B92AB8C2D4}"/>
    <cellStyle name="Percent 4 2 8 3 2 2" xfId="14855" xr:uid="{773C1733-C1D1-4C1F-99B7-07343DB795A0}"/>
    <cellStyle name="Percent 4 2 8 3 2 3" xfId="14856" xr:uid="{B20978F5-F0F9-4362-A9FF-FF5775714AE5}"/>
    <cellStyle name="Percent 4 2 8 3 3" xfId="14857" xr:uid="{8A1B620E-A109-4A6E-AC2F-61FA1913AA1F}"/>
    <cellStyle name="Percent 4 2 8 3 3 2" xfId="14858" xr:uid="{2D72FBC9-8D79-4A41-888A-9BCDD614D4C5}"/>
    <cellStyle name="Percent 4 2 8 3 3 3" xfId="14859" xr:uid="{058970A4-AF01-44DF-AAF9-BA1376335791}"/>
    <cellStyle name="Percent 4 2 8 3 4" xfId="14860" xr:uid="{D37DAA2E-0828-426C-9A70-BA7A9019F7CE}"/>
    <cellStyle name="Percent 4 2 8 3 5" xfId="14861" xr:uid="{187B943E-11ED-4DB6-9ADD-C4DFA07FB968}"/>
    <cellStyle name="Percent 4 2 8 4" xfId="14862" xr:uid="{D2ABC5B5-6EBB-41D9-A30E-33B19E4F68C5}"/>
    <cellStyle name="Percent 4 2 8 4 2" xfId="14863" xr:uid="{48AD6884-D779-4EFE-8ECF-78AD15B2E492}"/>
    <cellStyle name="Percent 4 2 8 4 2 2" xfId="14864" xr:uid="{6C885F37-51A9-4D54-A84A-4A1FA635BF14}"/>
    <cellStyle name="Percent 4 2 8 4 2 3" xfId="14865" xr:uid="{52C60580-00C8-4862-B1FE-2DF8AEB532AC}"/>
    <cellStyle name="Percent 4 2 8 4 3" xfId="14866" xr:uid="{DD839FC5-A059-4F6E-948A-1EA0848AE26E}"/>
    <cellStyle name="Percent 4 2 8 4 3 2" xfId="14867" xr:uid="{83D1D0E5-CCBA-4C56-90AF-F15D3A3D69F2}"/>
    <cellStyle name="Percent 4 2 8 4 3 3" xfId="14868" xr:uid="{4FFE25E4-F855-4314-8628-53F751E976A1}"/>
    <cellStyle name="Percent 4 2 8 4 4" xfId="14869" xr:uid="{E39B7CFA-6A72-417B-BE8F-F5E62DE944C0}"/>
    <cellStyle name="Percent 4 2 8 4 4 2" xfId="14870" xr:uid="{81BAF159-17ED-4E74-96D3-E053159290C5}"/>
    <cellStyle name="Percent 4 2 8 4 4 3" xfId="14871" xr:uid="{9AF33A4C-CB32-4C69-BDA6-3F8152699023}"/>
    <cellStyle name="Percent 4 2 8 4 5" xfId="14872" xr:uid="{BE23D6AC-9F28-4939-8F65-4A520A3FD954}"/>
    <cellStyle name="Percent 4 2 8 4 6" xfId="14873" xr:uid="{C0A0BB2A-1F3A-4B7D-BEFE-63B4F6FD0FE5}"/>
    <cellStyle name="Percent 4 2 8 5" xfId="14874" xr:uid="{2F3C4783-4EDB-4E56-959E-F7EB04F35514}"/>
    <cellStyle name="Percent 4 2 8 5 2" xfId="14875" xr:uid="{92B3DC0E-0C68-42E9-9951-814C2251B839}"/>
    <cellStyle name="Percent 4 2 8 5 2 2" xfId="14876" xr:uid="{D2C7082B-37D4-4733-B163-8786F160AB6B}"/>
    <cellStyle name="Percent 4 2 8 5 2 3" xfId="14877" xr:uid="{C48FC0B3-665B-4A52-A47B-4095B43ACC76}"/>
    <cellStyle name="Percent 4 2 8 5 3" xfId="14878" xr:uid="{B90371EE-4C77-42AA-82F9-59473027EF1B}"/>
    <cellStyle name="Percent 4 2 8 5 3 2" xfId="14879" xr:uid="{0C5DF283-6D27-4EC8-8629-E677AA642862}"/>
    <cellStyle name="Percent 4 2 8 5 3 3" xfId="14880" xr:uid="{8B1CD60E-B952-49E0-ACA3-844799DF1EBD}"/>
    <cellStyle name="Percent 4 2 8 5 4" xfId="14881" xr:uid="{31FF4068-9258-4989-B8B8-8158F79BD9D9}"/>
    <cellStyle name="Percent 4 2 8 5 5" xfId="14882" xr:uid="{EF15A99B-DD95-4270-BC37-49CB31A2B998}"/>
    <cellStyle name="Percent 4 2 8 6" xfId="14883" xr:uid="{D652E960-7A55-4A2C-ADE1-ED0299E26417}"/>
    <cellStyle name="Percent 4 2 8 6 2" xfId="14884" xr:uid="{C2CE3DFD-A330-4229-8130-832853A826AB}"/>
    <cellStyle name="Percent 4 2 8 6 3" xfId="14885" xr:uid="{809CC436-6152-4B48-9717-310A697367F3}"/>
    <cellStyle name="Percent 4 2 8 7" xfId="14886" xr:uid="{F5C3CF34-40AC-4ACA-B48F-4A336D233EB8}"/>
    <cellStyle name="Percent 4 2 8 7 2" xfId="14887" xr:uid="{85563541-B45F-46EA-92C4-AFB417009C0B}"/>
    <cellStyle name="Percent 4 2 8 7 3" xfId="14888" xr:uid="{27D037C3-F89B-4BA6-8CEB-CB9954F18B60}"/>
    <cellStyle name="Percent 4 2 8 8" xfId="14889" xr:uid="{09932F94-49D4-4A14-9666-55F3048E77AD}"/>
    <cellStyle name="Percent 4 2 8 8 2" xfId="14890" xr:uid="{47FE9A13-848B-4735-A811-81372538D982}"/>
    <cellStyle name="Percent 4 2 8 8 3" xfId="14891" xr:uid="{965F6F59-4854-429B-B73E-873D7520AF2E}"/>
    <cellStyle name="Percent 4 2 8 9" xfId="14892" xr:uid="{454F8990-209A-4A74-B478-D68BC501C706}"/>
    <cellStyle name="Percent 4 2 9" xfId="14893" xr:uid="{D07F2DCF-D3A0-4E1D-8CB5-3B63786811D6}"/>
    <cellStyle name="Percent 4 2 9 2" xfId="14894" xr:uid="{CB693A6A-2D2F-4E0D-A934-A4137A949D5F}"/>
    <cellStyle name="Percent 4 2 9 2 2" xfId="14895" xr:uid="{B17A4A1B-6688-4A48-A4DB-C096F435419F}"/>
    <cellStyle name="Percent 4 2 9 2 3" xfId="14896" xr:uid="{6E31FA83-CD6B-420F-803B-9F8BC54A2DAB}"/>
    <cellStyle name="Percent 4 2 9 3" xfId="14897" xr:uid="{9F382E97-4642-4DA0-8113-1BBD694C4515}"/>
    <cellStyle name="Percent 4 2 9 3 2" xfId="14898" xr:uid="{D266582F-A773-491D-BB50-4C0F6A022058}"/>
    <cellStyle name="Percent 4 2 9 3 3" xfId="14899" xr:uid="{3CC21787-259A-4F92-8564-17BEE0F2741F}"/>
    <cellStyle name="Percent 4 2 9 4" xfId="14900" xr:uid="{58E4D2D0-49D4-4420-AC0A-48E7F9C16D46}"/>
    <cellStyle name="Percent 4 2 9 5" xfId="14901" xr:uid="{EB4C47F9-1B79-452D-9F93-ADADE2044CF3}"/>
    <cellStyle name="Percent 4 2 9 6" xfId="14902" xr:uid="{21150E76-37C0-4434-A7FC-2116A10A3DF3}"/>
    <cellStyle name="Percent 4 2 9 7" xfId="14903" xr:uid="{C946275B-2FED-4C20-9D06-215C3024DA7C}"/>
    <cellStyle name="Percent 4 2 9 8" xfId="14904" xr:uid="{65C6564C-48D7-4593-81F6-44E8EF3C0BC6}"/>
    <cellStyle name="Percent 4 2 9 9" xfId="14905" xr:uid="{CE0F52BB-5706-4293-AF94-A3474E1010DB}"/>
    <cellStyle name="Percent 4 20" xfId="14906" xr:uid="{24A7FCB7-1001-4FAD-9A62-188F1E9EDE9F}"/>
    <cellStyle name="Percent 4 20 10" xfId="14907" xr:uid="{61ED2F5E-E984-49E6-8656-AB698ABE9216}"/>
    <cellStyle name="Percent 4 20 11" xfId="14908" xr:uid="{1526FAD4-4CD4-42B4-9B6F-4587703ADAF3}"/>
    <cellStyle name="Percent 4 20 12" xfId="14909" xr:uid="{CA66B3B8-C460-42D7-9B17-DDFA9679FE25}"/>
    <cellStyle name="Percent 4 20 13" xfId="14910" xr:uid="{81F3D6A0-EA5B-4E28-B7E0-162D7A3D9005}"/>
    <cellStyle name="Percent 4 20 14" xfId="14911" xr:uid="{DD5428B4-0B8F-4FE5-9522-CE571E75FD11}"/>
    <cellStyle name="Percent 4 20 15" xfId="14912" xr:uid="{F7EB573F-6E4A-41F4-92D7-C3920C5DF553}"/>
    <cellStyle name="Percent 4 20 2" xfId="14913" xr:uid="{DB29C741-5570-4F93-B844-01AC2B5D7F92}"/>
    <cellStyle name="Percent 4 20 2 2" xfId="14914" xr:uid="{C578E450-FF16-45FB-AD51-8470927BB4C5}"/>
    <cellStyle name="Percent 4 20 2 2 2" xfId="14915" xr:uid="{D2C9DF6B-66E9-4443-9A6E-8A9F86B17E5A}"/>
    <cellStyle name="Percent 4 20 2 2 3" xfId="14916" xr:uid="{BF97A953-8044-4DD1-AB0B-CFB3E1E074DD}"/>
    <cellStyle name="Percent 4 20 2 3" xfId="14917" xr:uid="{B5BABDFA-EED1-4B0E-93AF-187D0404A201}"/>
    <cellStyle name="Percent 4 20 2 3 2" xfId="14918" xr:uid="{02015C0B-9FF2-40AC-8610-380C4E140913}"/>
    <cellStyle name="Percent 4 20 2 3 3" xfId="14919" xr:uid="{CA087926-C8C8-47CF-A630-BA37CFE651DC}"/>
    <cellStyle name="Percent 4 20 2 4" xfId="14920" xr:uid="{D5AB2855-D693-46B0-A618-E8C05E1F8FA9}"/>
    <cellStyle name="Percent 4 20 2 5" xfId="14921" xr:uid="{550AFDE6-7663-4521-8070-AED4923133F3}"/>
    <cellStyle name="Percent 4 20 2 6" xfId="14922" xr:uid="{65211BC3-4E6A-440D-B934-94091539FCE1}"/>
    <cellStyle name="Percent 4 20 3" xfId="14923" xr:uid="{6A7D07AC-2566-4994-878C-6A14D6DB5543}"/>
    <cellStyle name="Percent 4 20 3 2" xfId="14924" xr:uid="{14EAF037-D58C-4364-9835-39896D580DAE}"/>
    <cellStyle name="Percent 4 20 3 2 2" xfId="14925" xr:uid="{5EBF2AB0-1453-4C72-8A73-658A26E25A9E}"/>
    <cellStyle name="Percent 4 20 3 2 3" xfId="14926" xr:uid="{375E1C0A-449B-449B-B82B-7F9CF2FE5CAD}"/>
    <cellStyle name="Percent 4 20 3 3" xfId="14927" xr:uid="{852EDEA6-D316-46E8-8532-DF1D0047BDBE}"/>
    <cellStyle name="Percent 4 20 3 3 2" xfId="14928" xr:uid="{8D8B2543-22A4-4C86-83C2-497505886A59}"/>
    <cellStyle name="Percent 4 20 3 3 3" xfId="14929" xr:uid="{C98C742E-86BF-437B-AB50-ED373092E9B1}"/>
    <cellStyle name="Percent 4 20 3 4" xfId="14930" xr:uid="{23BE82A9-BC86-4244-AA6C-8AA44F299C0A}"/>
    <cellStyle name="Percent 4 20 3 5" xfId="14931" xr:uid="{61F134DB-8FC5-4A74-94DF-A252C66C3D29}"/>
    <cellStyle name="Percent 4 20 4" xfId="14932" xr:uid="{C52E2325-72AC-4DE7-B267-BABDF5BE12A0}"/>
    <cellStyle name="Percent 4 20 4 2" xfId="14933" xr:uid="{E6C07CF2-F6B7-48D4-B8BD-38D89C0D2126}"/>
    <cellStyle name="Percent 4 20 4 2 2" xfId="14934" xr:uid="{F222C769-4017-4FD0-8732-448D375F38FE}"/>
    <cellStyle name="Percent 4 20 4 2 3" xfId="14935" xr:uid="{B9F3464F-28BE-45EE-BFFE-18587341F953}"/>
    <cellStyle name="Percent 4 20 4 3" xfId="14936" xr:uid="{FA1E0BEE-2BB3-4ADB-9FE4-D69715F5AE53}"/>
    <cellStyle name="Percent 4 20 4 3 2" xfId="14937" xr:uid="{B417BA6C-FF24-4794-B573-D434F3726270}"/>
    <cellStyle name="Percent 4 20 4 3 3" xfId="14938" xr:uid="{6562E9C1-50FF-4230-ABE3-E3B5141AC325}"/>
    <cellStyle name="Percent 4 20 4 4" xfId="14939" xr:uid="{42BFE095-4DA4-4201-92D9-9CDEA60E5C80}"/>
    <cellStyle name="Percent 4 20 4 5" xfId="14940" xr:uid="{CE7311B6-C165-466B-9336-93DF9FD4C3F3}"/>
    <cellStyle name="Percent 4 20 5" xfId="14941" xr:uid="{502E93AD-B755-4329-83DA-BF241021D141}"/>
    <cellStyle name="Percent 4 20 5 2" xfId="14942" xr:uid="{6801F138-E1A5-4504-9D3F-CDBBAC7AEA39}"/>
    <cellStyle name="Percent 4 20 5 2 2" xfId="14943" xr:uid="{C540C909-41C5-4A93-9975-FBDE64B60ED7}"/>
    <cellStyle name="Percent 4 20 5 2 3" xfId="14944" xr:uid="{21D87F9E-E86D-4DAB-AE26-08736171A120}"/>
    <cellStyle name="Percent 4 20 5 3" xfId="14945" xr:uid="{8589F85A-BECF-4996-906E-CF4A1DFEE47A}"/>
    <cellStyle name="Percent 4 20 5 3 2" xfId="14946" xr:uid="{C0AA3C64-FF17-4011-A37A-92C21C5C0B61}"/>
    <cellStyle name="Percent 4 20 5 3 3" xfId="14947" xr:uid="{00E0DEA0-A3D2-4EED-8633-2D7C1C406049}"/>
    <cellStyle name="Percent 4 20 5 4" xfId="14948" xr:uid="{018ED412-7E94-4410-B71A-547026642D55}"/>
    <cellStyle name="Percent 4 20 5 4 2" xfId="14949" xr:uid="{B127871F-30FC-4854-93F6-38F9E1CB8109}"/>
    <cellStyle name="Percent 4 20 5 4 3" xfId="14950" xr:uid="{C8AF0308-90BB-4C73-89AA-C9B60E64844D}"/>
    <cellStyle name="Percent 4 20 5 5" xfId="14951" xr:uid="{E05E7B2E-DC7E-426F-BCB6-FD2102F262C9}"/>
    <cellStyle name="Percent 4 20 5 6" xfId="14952" xr:uid="{D5DB0639-10EA-41E6-99EB-06A712988837}"/>
    <cellStyle name="Percent 4 20 6" xfId="14953" xr:uid="{72C42B38-34D5-4E50-B5FE-95707A541AD7}"/>
    <cellStyle name="Percent 4 20 6 2" xfId="14954" xr:uid="{8A4EDD42-5731-4937-88D2-74FF59AA9CEE}"/>
    <cellStyle name="Percent 4 20 6 2 2" xfId="14955" xr:uid="{155E3120-125F-44BF-8E9C-BB89CFAF264B}"/>
    <cellStyle name="Percent 4 20 6 2 3" xfId="14956" xr:uid="{CFA5D97E-13A8-4DE9-A996-9BE917A1EC38}"/>
    <cellStyle name="Percent 4 20 6 3" xfId="14957" xr:uid="{ACD59459-D145-4A81-87DD-FF6504107C7F}"/>
    <cellStyle name="Percent 4 20 6 3 2" xfId="14958" xr:uid="{0ECC8D80-B969-47B8-9090-5537E5E77B08}"/>
    <cellStyle name="Percent 4 20 6 3 3" xfId="14959" xr:uid="{C3A43A0E-1C88-4D48-8B9F-EDAC3F0B9231}"/>
    <cellStyle name="Percent 4 20 6 4" xfId="14960" xr:uid="{3E669896-4B44-46E0-BF9B-7D247ED2E8FA}"/>
    <cellStyle name="Percent 4 20 6 5" xfId="14961" xr:uid="{E9320C7A-D0B3-4DC6-B192-2DC49E4519FB}"/>
    <cellStyle name="Percent 4 20 7" xfId="14962" xr:uid="{8E3A1A3B-D724-43DA-84D0-E80587451225}"/>
    <cellStyle name="Percent 4 20 7 2" xfId="14963" xr:uid="{B54CE28B-4F1C-4658-8D4A-8E29692DE2B3}"/>
    <cellStyle name="Percent 4 20 7 3" xfId="14964" xr:uid="{8F36454A-2319-434B-9B19-4CEB7210D275}"/>
    <cellStyle name="Percent 4 20 8" xfId="14965" xr:uid="{5FC78A4C-B3D4-4171-B9AC-F96D439FBF77}"/>
    <cellStyle name="Percent 4 20 8 2" xfId="14966" xr:uid="{AE8A4BFD-E52D-4373-B438-93A1F6EB937D}"/>
    <cellStyle name="Percent 4 20 8 3" xfId="14967" xr:uid="{6878BD06-F0DE-43DA-BDE8-7E103D62755D}"/>
    <cellStyle name="Percent 4 20 9" xfId="14968" xr:uid="{A16F0AD0-BDDB-4B38-85B0-E16B048F2542}"/>
    <cellStyle name="Percent 4 20 9 2" xfId="14969" xr:uid="{A554351F-8E74-4F66-B3AD-F18DA92D5C56}"/>
    <cellStyle name="Percent 4 20 9 3" xfId="14970" xr:uid="{FFED31EE-62C2-4C8C-8824-80A53F529018}"/>
    <cellStyle name="Percent 4 21" xfId="14971" xr:uid="{03EEA811-1E0F-4EC4-BD5F-5C56BF0432A5}"/>
    <cellStyle name="Percent 4 21 10" xfId="14972" xr:uid="{3E01164A-ED43-45D7-8B3C-C551B0B6B4C3}"/>
    <cellStyle name="Percent 4 21 11" xfId="14973" xr:uid="{8B28E0D0-7858-4F70-BB7A-5C69AC92299C}"/>
    <cellStyle name="Percent 4 21 12" xfId="14974" xr:uid="{347085F3-D041-4039-AADB-DF8DA2AB3910}"/>
    <cellStyle name="Percent 4 21 13" xfId="14975" xr:uid="{ABBA3F0B-4A96-4637-B804-957B6B6A7B84}"/>
    <cellStyle name="Percent 4 21 14" xfId="14976" xr:uid="{5ECA4A36-98B6-42DA-A9FA-E3DFA4EC24E9}"/>
    <cellStyle name="Percent 4 21 15" xfId="14977" xr:uid="{2BAD961B-92F8-4B37-83EC-6BC14626537A}"/>
    <cellStyle name="Percent 4 21 2" xfId="14978" xr:uid="{AEAC633E-FA2D-471E-8811-4EB51A5FDC11}"/>
    <cellStyle name="Percent 4 21 2 2" xfId="14979" xr:uid="{C8A208CA-4996-4367-AE4F-6E0F8A940EEC}"/>
    <cellStyle name="Percent 4 21 2 2 2" xfId="14980" xr:uid="{64D2A576-61BE-4872-9FC0-683920670FB5}"/>
    <cellStyle name="Percent 4 21 2 2 3" xfId="14981" xr:uid="{7D6A1295-A84B-44F6-A059-7565A90A4DC7}"/>
    <cellStyle name="Percent 4 21 2 3" xfId="14982" xr:uid="{73E05301-DC8A-4286-AA21-3457E5268256}"/>
    <cellStyle name="Percent 4 21 2 3 2" xfId="14983" xr:uid="{3CD759DB-C57D-4C80-A3BC-18FB4D76F7C9}"/>
    <cellStyle name="Percent 4 21 2 3 3" xfId="14984" xr:uid="{C2B6122B-13F9-4E39-8469-C2043FC7A5A6}"/>
    <cellStyle name="Percent 4 21 2 4" xfId="14985" xr:uid="{10BABB5D-5D0A-4FF9-AA26-51C633B4A6EE}"/>
    <cellStyle name="Percent 4 21 2 5" xfId="14986" xr:uid="{61F9E823-A355-4A58-A7A8-ECFB33155FE1}"/>
    <cellStyle name="Percent 4 21 2 6" xfId="14987" xr:uid="{3392E065-4631-4B0F-8E1B-851A089B8320}"/>
    <cellStyle name="Percent 4 21 3" xfId="14988" xr:uid="{C327D72B-F4AB-4052-96D2-B91531CC8514}"/>
    <cellStyle name="Percent 4 21 3 2" xfId="14989" xr:uid="{E2A5CDCB-F583-46C6-B525-03F07B9076AD}"/>
    <cellStyle name="Percent 4 21 3 2 2" xfId="14990" xr:uid="{7E9A6658-0DE8-46C0-B97A-08217B8CC49D}"/>
    <cellStyle name="Percent 4 21 3 2 3" xfId="14991" xr:uid="{1EF30EE9-8BE9-459A-A1FC-AE4F2ED8C813}"/>
    <cellStyle name="Percent 4 21 3 3" xfId="14992" xr:uid="{93C3C960-61A9-4303-867E-F43B66CA6452}"/>
    <cellStyle name="Percent 4 21 3 3 2" xfId="14993" xr:uid="{1529F8A4-D674-4802-A850-7AF4CA622252}"/>
    <cellStyle name="Percent 4 21 3 3 3" xfId="14994" xr:uid="{CEBD2F39-B58D-4950-AC94-8C7EEC88DE21}"/>
    <cellStyle name="Percent 4 21 3 4" xfId="14995" xr:uid="{38498D09-B476-472C-9A42-0B1806F037FC}"/>
    <cellStyle name="Percent 4 21 3 5" xfId="14996" xr:uid="{7106FA65-B1A5-435B-B33E-A151CCEB9EFD}"/>
    <cellStyle name="Percent 4 21 4" xfId="14997" xr:uid="{AC4F5135-9300-4772-9215-EE2CD33D56FD}"/>
    <cellStyle name="Percent 4 21 4 2" xfId="14998" xr:uid="{1A88B732-AE55-48D1-8C6A-7E67FDF2F7B5}"/>
    <cellStyle name="Percent 4 21 4 2 2" xfId="14999" xr:uid="{DA2F9ABE-CB8E-43DE-827C-9F17814CE06B}"/>
    <cellStyle name="Percent 4 21 4 2 3" xfId="15000" xr:uid="{B79EFB71-7FEF-4626-9E79-C463B525834E}"/>
    <cellStyle name="Percent 4 21 4 3" xfId="15001" xr:uid="{4D1B246A-BA6B-4CBE-BA4D-3BC5120CA7DF}"/>
    <cellStyle name="Percent 4 21 4 3 2" xfId="15002" xr:uid="{4DDCAF97-8F85-40EC-A198-F6DF22A642C6}"/>
    <cellStyle name="Percent 4 21 4 3 3" xfId="15003" xr:uid="{117A20E2-D542-43E0-A0A0-B26780A91E10}"/>
    <cellStyle name="Percent 4 21 4 4" xfId="15004" xr:uid="{44B959EB-40C1-444F-92D6-4CAE00A85A07}"/>
    <cellStyle name="Percent 4 21 4 5" xfId="15005" xr:uid="{1EF131E0-E85D-478E-90BF-80A8155C0625}"/>
    <cellStyle name="Percent 4 21 5" xfId="15006" xr:uid="{72622526-CF81-405C-AF92-B3EF5ED2D1A6}"/>
    <cellStyle name="Percent 4 21 5 2" xfId="15007" xr:uid="{F8D8F5C6-F8B6-4033-ADEA-AB7B16C7EC37}"/>
    <cellStyle name="Percent 4 21 5 2 2" xfId="15008" xr:uid="{FEB117F9-0ACA-4F11-BCD8-BDF5407A8D52}"/>
    <cellStyle name="Percent 4 21 5 2 3" xfId="15009" xr:uid="{9608FB5D-4F24-4FF4-A3F9-65372B4BE0E5}"/>
    <cellStyle name="Percent 4 21 5 3" xfId="15010" xr:uid="{5C947D5D-FB58-4B9C-B2B5-601A1271EB4D}"/>
    <cellStyle name="Percent 4 21 5 3 2" xfId="15011" xr:uid="{87D2A7C0-ECCF-4D73-81BD-A8F83086D08E}"/>
    <cellStyle name="Percent 4 21 5 3 3" xfId="15012" xr:uid="{750FF721-4648-4AAD-BFDF-D159E91E28FF}"/>
    <cellStyle name="Percent 4 21 5 4" xfId="15013" xr:uid="{4E4C9B43-D8C6-4E90-926E-15C4FF658DAB}"/>
    <cellStyle name="Percent 4 21 5 4 2" xfId="15014" xr:uid="{CC3AA244-D399-40C2-822E-E2DE460CD463}"/>
    <cellStyle name="Percent 4 21 5 4 3" xfId="15015" xr:uid="{DABB2677-0A96-4B12-87C1-FDDCEAD9FE38}"/>
    <cellStyle name="Percent 4 21 5 5" xfId="15016" xr:uid="{DDE7A8C3-2196-46A2-A933-F2C4B0AF1248}"/>
    <cellStyle name="Percent 4 21 5 6" xfId="15017" xr:uid="{742FA6EA-4C49-4FD9-B82F-C8FE7F08F76C}"/>
    <cellStyle name="Percent 4 21 6" xfId="15018" xr:uid="{64AD244E-212E-41E8-A2B4-51E763D6A95F}"/>
    <cellStyle name="Percent 4 21 6 2" xfId="15019" xr:uid="{81081BE4-E6B6-407F-A135-C14CB2A3EDE4}"/>
    <cellStyle name="Percent 4 21 6 2 2" xfId="15020" xr:uid="{83FF307D-1C5F-4C4A-B050-5A0F0DD4B611}"/>
    <cellStyle name="Percent 4 21 6 2 3" xfId="15021" xr:uid="{38F34ABD-6FF5-4D4C-B28D-5B1662800F9D}"/>
    <cellStyle name="Percent 4 21 6 3" xfId="15022" xr:uid="{B94658BB-2222-4E6B-ADDE-EF3563A4DD9B}"/>
    <cellStyle name="Percent 4 21 6 3 2" xfId="15023" xr:uid="{13786AA8-3A97-49F8-9527-31BD61B90A99}"/>
    <cellStyle name="Percent 4 21 6 3 3" xfId="15024" xr:uid="{B87F0DC3-746D-4CF2-B958-2BEE580F76F3}"/>
    <cellStyle name="Percent 4 21 6 4" xfId="15025" xr:uid="{EDB53C89-D961-494D-8811-CCE4DAAD986D}"/>
    <cellStyle name="Percent 4 21 6 5" xfId="15026" xr:uid="{CBB3B957-11F6-4BD8-87E2-844BBD5B9D93}"/>
    <cellStyle name="Percent 4 21 7" xfId="15027" xr:uid="{BE6FCDD2-5EB3-41DA-B75A-0AE82842D689}"/>
    <cellStyle name="Percent 4 21 7 2" xfId="15028" xr:uid="{0B7294E7-EF0D-45C9-8DA3-6B7E6E53D317}"/>
    <cellStyle name="Percent 4 21 7 3" xfId="15029" xr:uid="{6388F39F-67AA-4866-8F15-26C14A023429}"/>
    <cellStyle name="Percent 4 21 8" xfId="15030" xr:uid="{5656E0A4-CE74-43EC-99BB-5D9B5C97A163}"/>
    <cellStyle name="Percent 4 21 8 2" xfId="15031" xr:uid="{E6BC87E9-0E91-4FF0-B424-0633155132D7}"/>
    <cellStyle name="Percent 4 21 8 3" xfId="15032" xr:uid="{28E82E35-6329-41C7-8C42-3161DFAF479B}"/>
    <cellStyle name="Percent 4 21 9" xfId="15033" xr:uid="{1F91E477-FC19-4816-B2B2-18F717F788BD}"/>
    <cellStyle name="Percent 4 21 9 2" xfId="15034" xr:uid="{3AE7DAE0-E6D2-43F3-B208-82AA0A7E9D07}"/>
    <cellStyle name="Percent 4 21 9 3" xfId="15035" xr:uid="{73147D8E-3BFA-4B87-B06B-852C3BACFC0C}"/>
    <cellStyle name="Percent 4 22" xfId="15036" xr:uid="{DF5EDB96-6FFC-4ADA-A3DD-70B7DB0BDED9}"/>
    <cellStyle name="Percent 4 22 10" xfId="15037" xr:uid="{E7866041-37F5-48CA-BFE5-EE8B742CB4DC}"/>
    <cellStyle name="Percent 4 22 11" xfId="15038" xr:uid="{F2E27F66-1CEC-42CF-B969-264A4B9AAC0E}"/>
    <cellStyle name="Percent 4 22 12" xfId="15039" xr:uid="{8E213CD1-D7CA-4192-B91D-5DD456F0EF34}"/>
    <cellStyle name="Percent 4 22 13" xfId="15040" xr:uid="{945A3675-4D62-4FD2-BBAF-07302AD18684}"/>
    <cellStyle name="Percent 4 22 14" xfId="15041" xr:uid="{D44EE156-DF6E-4747-87DE-1CF769E55761}"/>
    <cellStyle name="Percent 4 22 15" xfId="15042" xr:uid="{42108F32-2F32-4A6B-A695-1116A4201AAC}"/>
    <cellStyle name="Percent 4 22 2" xfId="15043" xr:uid="{F8AD4B6B-1993-44F5-81C0-0D21BADCC6F9}"/>
    <cellStyle name="Percent 4 22 2 2" xfId="15044" xr:uid="{87D47306-12A7-4006-A72C-7D7BFEAB73AC}"/>
    <cellStyle name="Percent 4 22 2 2 2" xfId="15045" xr:uid="{F87EC842-31A1-472D-8BA3-AA51E504E43E}"/>
    <cellStyle name="Percent 4 22 2 2 3" xfId="15046" xr:uid="{77DBB46E-40A2-4EDC-8EDE-3B9E12F13119}"/>
    <cellStyle name="Percent 4 22 2 3" xfId="15047" xr:uid="{3472D41C-B57E-4EF3-8901-48896A8CAB91}"/>
    <cellStyle name="Percent 4 22 2 3 2" xfId="15048" xr:uid="{4275E4B4-F9F8-4777-B7AD-4C7F5B0FBCE6}"/>
    <cellStyle name="Percent 4 22 2 3 3" xfId="15049" xr:uid="{4FF6B0CB-4265-4C4E-B647-27AD70FF9DF1}"/>
    <cellStyle name="Percent 4 22 2 4" xfId="15050" xr:uid="{F203645B-3C28-4FAE-B444-8BD64413A5BA}"/>
    <cellStyle name="Percent 4 22 2 5" xfId="15051" xr:uid="{7F79C741-253F-4274-AFDC-4473B5D9723E}"/>
    <cellStyle name="Percent 4 22 2 6" xfId="15052" xr:uid="{5D6E2038-AF64-4CB1-9BDB-EF6220AF7B5A}"/>
    <cellStyle name="Percent 4 22 3" xfId="15053" xr:uid="{3B542D2B-815A-4DAF-959F-464BA9F5923A}"/>
    <cellStyle name="Percent 4 22 3 2" xfId="15054" xr:uid="{7D2CCA56-F169-4D97-B89C-7B4531838BBC}"/>
    <cellStyle name="Percent 4 22 3 2 2" xfId="15055" xr:uid="{21B9A43C-1203-4557-9CEB-0D08D7331625}"/>
    <cellStyle name="Percent 4 22 3 2 3" xfId="15056" xr:uid="{785DC73C-DEA3-4467-890D-F8165C4ACA5E}"/>
    <cellStyle name="Percent 4 22 3 3" xfId="15057" xr:uid="{2DDBFAAF-D00E-4356-8CFD-381BD7BEE614}"/>
    <cellStyle name="Percent 4 22 3 3 2" xfId="15058" xr:uid="{46105DB0-EFED-4BDA-B50E-27643AC8C673}"/>
    <cellStyle name="Percent 4 22 3 3 3" xfId="15059" xr:uid="{55ED1552-54EA-443D-8F62-449D5482F9F9}"/>
    <cellStyle name="Percent 4 22 3 4" xfId="15060" xr:uid="{BD7766E4-BC69-4B68-8869-3A9DFC33CC4C}"/>
    <cellStyle name="Percent 4 22 3 5" xfId="15061" xr:uid="{8CEAFB94-5E5E-45D6-83D8-AFBB07C7E9BF}"/>
    <cellStyle name="Percent 4 22 4" xfId="15062" xr:uid="{59435DC0-8C23-45CC-8731-8FCFD4284366}"/>
    <cellStyle name="Percent 4 22 4 2" xfId="15063" xr:uid="{53D5C1BE-6EF2-4CCA-9BCD-A0421BE41497}"/>
    <cellStyle name="Percent 4 22 4 2 2" xfId="15064" xr:uid="{93B9324E-A00F-4714-BA3B-947A83024B35}"/>
    <cellStyle name="Percent 4 22 4 2 3" xfId="15065" xr:uid="{5CD9972C-A4C6-407F-BF1B-656B1F59A38F}"/>
    <cellStyle name="Percent 4 22 4 3" xfId="15066" xr:uid="{74D0B2F5-084E-46BF-97DB-8B7CC83F92FE}"/>
    <cellStyle name="Percent 4 22 4 3 2" xfId="15067" xr:uid="{340831D5-839D-455A-AC4D-3A187EBC196A}"/>
    <cellStyle name="Percent 4 22 4 3 3" xfId="15068" xr:uid="{C5FCBE75-9B64-4901-89E5-5E907BE40445}"/>
    <cellStyle name="Percent 4 22 4 4" xfId="15069" xr:uid="{5C7896EA-C295-423C-81E0-90289E6CDA9C}"/>
    <cellStyle name="Percent 4 22 4 5" xfId="15070" xr:uid="{C6591E15-876C-43E6-9124-38D6DD71C38A}"/>
    <cellStyle name="Percent 4 22 5" xfId="15071" xr:uid="{6461FBEE-32BA-4650-8203-5987AF746629}"/>
    <cellStyle name="Percent 4 22 5 2" xfId="15072" xr:uid="{D424B3A8-B9E5-4A43-B60F-A8A075EB059F}"/>
    <cellStyle name="Percent 4 22 5 2 2" xfId="15073" xr:uid="{8A5F2060-8769-4B87-9CAA-185AD87CB429}"/>
    <cellStyle name="Percent 4 22 5 2 3" xfId="15074" xr:uid="{DAFCC58A-5ED5-4BFA-ACB8-9B1F54DB0726}"/>
    <cellStyle name="Percent 4 22 5 3" xfId="15075" xr:uid="{B8D8FE49-3302-4207-B88F-858DA09D9533}"/>
    <cellStyle name="Percent 4 22 5 3 2" xfId="15076" xr:uid="{E8C4890F-4515-4545-9E70-68B6A97E65D6}"/>
    <cellStyle name="Percent 4 22 5 3 3" xfId="15077" xr:uid="{89838635-4B95-466B-9DA8-0F21D588DB85}"/>
    <cellStyle name="Percent 4 22 5 4" xfId="15078" xr:uid="{C71CEF47-993F-419C-87CB-D2DB9FC56B46}"/>
    <cellStyle name="Percent 4 22 5 4 2" xfId="15079" xr:uid="{A1BF8A0B-CB95-432C-8449-67FF97F38BAB}"/>
    <cellStyle name="Percent 4 22 5 4 3" xfId="15080" xr:uid="{8A698E6C-D339-43E3-B4D8-A29516D06E8C}"/>
    <cellStyle name="Percent 4 22 5 5" xfId="15081" xr:uid="{1407C057-BE23-46EB-8C11-28E73DAB3C99}"/>
    <cellStyle name="Percent 4 22 5 6" xfId="15082" xr:uid="{A068840A-E8B0-4E0E-8930-0FB6094141B3}"/>
    <cellStyle name="Percent 4 22 6" xfId="15083" xr:uid="{B12F659A-D1F3-44BE-A891-823C3F44C383}"/>
    <cellStyle name="Percent 4 22 6 2" xfId="15084" xr:uid="{7C83504C-C425-413A-AA34-D7ED961577FE}"/>
    <cellStyle name="Percent 4 22 6 2 2" xfId="15085" xr:uid="{5A0C8D5C-3434-408B-9AD1-9126099474C4}"/>
    <cellStyle name="Percent 4 22 6 2 3" xfId="15086" xr:uid="{2BEECA5B-124A-4B33-92FE-F39BD49AABFE}"/>
    <cellStyle name="Percent 4 22 6 3" xfId="15087" xr:uid="{D14BD89B-AB78-4DD7-9ABC-BB291A7213E2}"/>
    <cellStyle name="Percent 4 22 6 3 2" xfId="15088" xr:uid="{0320D8C8-DD78-4543-85F7-58F4A9BBB81C}"/>
    <cellStyle name="Percent 4 22 6 3 3" xfId="15089" xr:uid="{8766F75E-2C84-43F3-BED4-EAAA00BB1DD8}"/>
    <cellStyle name="Percent 4 22 6 4" xfId="15090" xr:uid="{D201376E-B1CB-4388-AAAF-69D0B8F0979D}"/>
    <cellStyle name="Percent 4 22 6 5" xfId="15091" xr:uid="{F835CB54-5F06-4F7D-9826-08119DC4C488}"/>
    <cellStyle name="Percent 4 22 7" xfId="15092" xr:uid="{7E05E92D-E564-42E3-ADBD-FFDFDEB3EFE4}"/>
    <cellStyle name="Percent 4 22 7 2" xfId="15093" xr:uid="{145244DB-EDAE-408F-9DC4-DE98BFA7B31A}"/>
    <cellStyle name="Percent 4 22 7 3" xfId="15094" xr:uid="{369940C5-4AB6-4A5D-8061-945B54065133}"/>
    <cellStyle name="Percent 4 22 8" xfId="15095" xr:uid="{EE24A593-6E8F-4193-ACBF-F0D3A469EA96}"/>
    <cellStyle name="Percent 4 22 8 2" xfId="15096" xr:uid="{5FF1033A-018C-4E29-AF4F-28542B05B801}"/>
    <cellStyle name="Percent 4 22 8 3" xfId="15097" xr:uid="{CDA7B631-28DC-44A2-B8B9-79BCDB8FD56D}"/>
    <cellStyle name="Percent 4 22 9" xfId="15098" xr:uid="{6D95DB9C-6BEE-4E52-87DC-60753BD57E5F}"/>
    <cellStyle name="Percent 4 22 9 2" xfId="15099" xr:uid="{3D99C675-0AD3-48E1-9900-DABE0C26E537}"/>
    <cellStyle name="Percent 4 22 9 3" xfId="15100" xr:uid="{8A837BF3-6EAC-4DE8-A3A5-F0F06C4744E3}"/>
    <cellStyle name="Percent 4 23" xfId="15101" xr:uid="{86DDB5F2-31EA-4837-BA5D-882740AFF1D9}"/>
    <cellStyle name="Percent 4 23 10" xfId="15102" xr:uid="{CC2025F7-3AFD-4061-A7F9-9E7B9C664D85}"/>
    <cellStyle name="Percent 4 23 11" xfId="15103" xr:uid="{ADD0F8C6-4DF6-411D-9B8D-1239101EBE3A}"/>
    <cellStyle name="Percent 4 23 12" xfId="15104" xr:uid="{CE2C3096-9152-4B09-BAD9-AE5208D788B9}"/>
    <cellStyle name="Percent 4 23 13" xfId="15105" xr:uid="{677A1114-5015-4428-B91D-A137B9DB9CA8}"/>
    <cellStyle name="Percent 4 23 14" xfId="15106" xr:uid="{C5A3EB87-71E2-4657-B036-67117D61E4C5}"/>
    <cellStyle name="Percent 4 23 15" xfId="15107" xr:uid="{AAEF83A2-039A-4E1D-AA63-375BEAEE7AF6}"/>
    <cellStyle name="Percent 4 23 2" xfId="15108" xr:uid="{DE29B049-434F-4696-AE70-2E3B52670842}"/>
    <cellStyle name="Percent 4 23 2 2" xfId="15109" xr:uid="{D629DB0C-8B34-4273-83D6-7C4716130792}"/>
    <cellStyle name="Percent 4 23 2 2 2" xfId="15110" xr:uid="{5784E30B-7483-4779-867C-1E37DDA8C0EB}"/>
    <cellStyle name="Percent 4 23 2 2 3" xfId="15111" xr:uid="{4BD2658B-DCF8-4709-B814-5BD66F12FF18}"/>
    <cellStyle name="Percent 4 23 2 3" xfId="15112" xr:uid="{801BDC84-82BF-4707-9C23-CFDAE3679B15}"/>
    <cellStyle name="Percent 4 23 2 3 2" xfId="15113" xr:uid="{C8B71986-3C25-45FA-A221-810B993E5467}"/>
    <cellStyle name="Percent 4 23 2 3 3" xfId="15114" xr:uid="{C1E78E7D-21EC-447E-9D5F-15748279EBAF}"/>
    <cellStyle name="Percent 4 23 2 4" xfId="15115" xr:uid="{B2C5DEDA-737D-436E-82F0-04F4A8BE6BD0}"/>
    <cellStyle name="Percent 4 23 2 5" xfId="15116" xr:uid="{364D118D-F5DB-4E5B-942D-7E104EC739A1}"/>
    <cellStyle name="Percent 4 23 2 6" xfId="15117" xr:uid="{418E9C65-6709-43FD-9D77-333C7D96AE4F}"/>
    <cellStyle name="Percent 4 23 3" xfId="15118" xr:uid="{642226F7-4586-4C65-983B-4C9F97F46D8B}"/>
    <cellStyle name="Percent 4 23 3 2" xfId="15119" xr:uid="{55958F81-9415-4704-A328-73904555D66C}"/>
    <cellStyle name="Percent 4 23 3 2 2" xfId="15120" xr:uid="{6AA27383-720F-46A4-8427-414BF682F146}"/>
    <cellStyle name="Percent 4 23 3 2 3" xfId="15121" xr:uid="{B94AD6B8-D825-4235-B9BE-0DB62B24A6DF}"/>
    <cellStyle name="Percent 4 23 3 3" xfId="15122" xr:uid="{3DCC14AA-3CC9-44C5-B67C-D40DFC87E946}"/>
    <cellStyle name="Percent 4 23 3 3 2" xfId="15123" xr:uid="{9935FFB6-6C2C-4422-86D3-E41D08DEBF21}"/>
    <cellStyle name="Percent 4 23 3 3 3" xfId="15124" xr:uid="{2F6B1715-FAB1-4C76-B3B3-4A255430B474}"/>
    <cellStyle name="Percent 4 23 3 4" xfId="15125" xr:uid="{47BB376E-0AA3-42E5-B29A-40033D18119E}"/>
    <cellStyle name="Percent 4 23 3 5" xfId="15126" xr:uid="{2EB1538C-9EC1-42C8-9727-18BADFDA2A08}"/>
    <cellStyle name="Percent 4 23 4" xfId="15127" xr:uid="{0CF86F80-3B6D-47E1-9824-7753D7B754F0}"/>
    <cellStyle name="Percent 4 23 4 2" xfId="15128" xr:uid="{C5BA54BF-E403-4BB5-907C-DEFCF3853AAC}"/>
    <cellStyle name="Percent 4 23 4 2 2" xfId="15129" xr:uid="{39031FF4-F182-4448-8069-B09FE2CB3590}"/>
    <cellStyle name="Percent 4 23 4 2 3" xfId="15130" xr:uid="{E02166D2-3E02-4D16-ACA9-BAAB4EAE7877}"/>
    <cellStyle name="Percent 4 23 4 3" xfId="15131" xr:uid="{39C5BDD0-2C4A-40A0-B977-62AEA5DCB769}"/>
    <cellStyle name="Percent 4 23 4 3 2" xfId="15132" xr:uid="{E42F6171-770F-45C6-806F-C49893C1A414}"/>
    <cellStyle name="Percent 4 23 4 3 3" xfId="15133" xr:uid="{51E34FA7-276F-4DB0-BD1A-882F535C4126}"/>
    <cellStyle name="Percent 4 23 4 4" xfId="15134" xr:uid="{F2F5E9BF-A719-4C98-BA19-5BC22B1A8D61}"/>
    <cellStyle name="Percent 4 23 4 5" xfId="15135" xr:uid="{7D544A98-1765-493D-A825-58E1D3C507AE}"/>
    <cellStyle name="Percent 4 23 5" xfId="15136" xr:uid="{0DAA84A8-4D0D-4139-878D-9E60B3519D79}"/>
    <cellStyle name="Percent 4 23 5 2" xfId="15137" xr:uid="{2A8F98B5-B598-4648-913A-4DAC58199612}"/>
    <cellStyle name="Percent 4 23 5 2 2" xfId="15138" xr:uid="{27D65587-6CF8-4DFD-B954-6E34F99DFCFD}"/>
    <cellStyle name="Percent 4 23 5 2 3" xfId="15139" xr:uid="{F7F26B0E-13D8-46BF-9177-E3A247E152D0}"/>
    <cellStyle name="Percent 4 23 5 3" xfId="15140" xr:uid="{61BEC932-543D-47A0-8270-F4291604EFB5}"/>
    <cellStyle name="Percent 4 23 5 3 2" xfId="15141" xr:uid="{C0739EDB-4B57-40B4-8352-BAED5B3B21BE}"/>
    <cellStyle name="Percent 4 23 5 3 3" xfId="15142" xr:uid="{A62C209A-806E-4AA8-ADF8-98A44AAED48B}"/>
    <cellStyle name="Percent 4 23 5 4" xfId="15143" xr:uid="{9358E011-3998-4AA6-BB5A-307BFE79C1D6}"/>
    <cellStyle name="Percent 4 23 5 4 2" xfId="15144" xr:uid="{3C50A85D-53BB-404E-BBD4-B36844035280}"/>
    <cellStyle name="Percent 4 23 5 4 3" xfId="15145" xr:uid="{44C1927F-94BF-4433-8518-29E20DE4DBA1}"/>
    <cellStyle name="Percent 4 23 5 5" xfId="15146" xr:uid="{944202F2-1884-4333-A9DF-873EB7E086BA}"/>
    <cellStyle name="Percent 4 23 5 6" xfId="15147" xr:uid="{30786D83-A317-441D-8AF8-9C7E6216E15C}"/>
    <cellStyle name="Percent 4 23 6" xfId="15148" xr:uid="{5C3743E3-90C2-4EBD-AE99-4220D1477CF6}"/>
    <cellStyle name="Percent 4 23 6 2" xfId="15149" xr:uid="{972CFC83-8E28-481F-8DB4-37DD3C23BA64}"/>
    <cellStyle name="Percent 4 23 6 2 2" xfId="15150" xr:uid="{912D4A04-586A-4A88-A71D-B2B7A701DAA6}"/>
    <cellStyle name="Percent 4 23 6 2 3" xfId="15151" xr:uid="{14017C67-F731-417F-B47A-B11EF0E90BCE}"/>
    <cellStyle name="Percent 4 23 6 3" xfId="15152" xr:uid="{9C81EB38-8D4F-415F-9ECF-75CFA862CFDC}"/>
    <cellStyle name="Percent 4 23 6 3 2" xfId="15153" xr:uid="{29F443DD-EFEA-4DCA-B813-6BBF2A82558A}"/>
    <cellStyle name="Percent 4 23 6 3 3" xfId="15154" xr:uid="{BA711F30-D8B8-4309-B0B5-CC5BCED299CE}"/>
    <cellStyle name="Percent 4 23 6 4" xfId="15155" xr:uid="{2F49BEE3-BDFB-479B-B90B-ABC6F296EF6F}"/>
    <cellStyle name="Percent 4 23 6 5" xfId="15156" xr:uid="{399808AB-A53E-4B1B-ABE8-8D89C270B606}"/>
    <cellStyle name="Percent 4 23 7" xfId="15157" xr:uid="{A72F9875-12C2-4A7E-B55F-6087BAEAE099}"/>
    <cellStyle name="Percent 4 23 7 2" xfId="15158" xr:uid="{25B09200-C7FB-4B61-B8C0-0881DFF925F9}"/>
    <cellStyle name="Percent 4 23 7 3" xfId="15159" xr:uid="{8217FA74-0BDC-4B9A-BE05-04E6C4D9F4C7}"/>
    <cellStyle name="Percent 4 23 8" xfId="15160" xr:uid="{33CDE514-6ADB-47BD-BE6F-F3AC199B1C2C}"/>
    <cellStyle name="Percent 4 23 8 2" xfId="15161" xr:uid="{140D2404-FF23-4BF1-8542-16848EF02809}"/>
    <cellStyle name="Percent 4 23 8 3" xfId="15162" xr:uid="{D7B34E6E-277F-4927-89D4-8470CA00B44B}"/>
    <cellStyle name="Percent 4 23 9" xfId="15163" xr:uid="{3F71B60E-0186-497B-8E2E-84EF6E309D53}"/>
    <cellStyle name="Percent 4 23 9 2" xfId="15164" xr:uid="{B95C8371-D97F-46F7-B1BC-C0F8B54D8953}"/>
    <cellStyle name="Percent 4 23 9 3" xfId="15165" xr:uid="{25D2B3E0-903C-4823-A4D0-B58513ED39E2}"/>
    <cellStyle name="Percent 4 24" xfId="15166" xr:uid="{925E4B2C-98BF-4100-9116-62C6819FD679}"/>
    <cellStyle name="Percent 4 24 10" xfId="15167" xr:uid="{F17797E5-A2E2-40E8-AE0F-5701975BFD4A}"/>
    <cellStyle name="Percent 4 24 11" xfId="15168" xr:uid="{252D4CB5-1B55-4F29-AA85-24E213B2941A}"/>
    <cellStyle name="Percent 4 24 12" xfId="15169" xr:uid="{AA260935-7683-414A-89EF-DB25335B524A}"/>
    <cellStyle name="Percent 4 24 13" xfId="15170" xr:uid="{CE3377AC-D859-4CB7-96F3-FE25126E8C16}"/>
    <cellStyle name="Percent 4 24 14" xfId="15171" xr:uid="{63149A00-26A3-48A3-92C9-F0D0F7BDCF10}"/>
    <cellStyle name="Percent 4 24 15" xfId="15172" xr:uid="{657708AE-2A5E-4BDC-8081-05E5803B5D3E}"/>
    <cellStyle name="Percent 4 24 2" xfId="15173" xr:uid="{F3005821-08CD-4DF5-BF70-F7436081C280}"/>
    <cellStyle name="Percent 4 24 2 2" xfId="15174" xr:uid="{A5F1318D-B861-4FA0-9BC1-06FB3F68F34F}"/>
    <cellStyle name="Percent 4 24 2 2 2" xfId="15175" xr:uid="{4DFD9DF7-D93F-4857-A9E5-53DDCF694AE0}"/>
    <cellStyle name="Percent 4 24 2 2 3" xfId="15176" xr:uid="{D617119D-D003-42E8-9EF6-9530AC3431CB}"/>
    <cellStyle name="Percent 4 24 2 3" xfId="15177" xr:uid="{FFE1B01D-F077-4633-A3B3-B41DAAA6779E}"/>
    <cellStyle name="Percent 4 24 2 3 2" xfId="15178" xr:uid="{4FA90417-3257-44EC-A6FF-73D96D18B2E7}"/>
    <cellStyle name="Percent 4 24 2 3 3" xfId="15179" xr:uid="{EA31356F-C496-491F-9BAB-8AB0EE81938A}"/>
    <cellStyle name="Percent 4 24 2 4" xfId="15180" xr:uid="{5103998D-A481-4101-A871-FE6B9AFF361A}"/>
    <cellStyle name="Percent 4 24 2 5" xfId="15181" xr:uid="{DD63711F-1529-4E37-9E99-EE59AA188584}"/>
    <cellStyle name="Percent 4 24 2 6" xfId="15182" xr:uid="{224DD57D-CA19-4780-95AE-4010A991F669}"/>
    <cellStyle name="Percent 4 24 3" xfId="15183" xr:uid="{28EDF7EA-8775-42D2-ABE7-B97E3A4640B0}"/>
    <cellStyle name="Percent 4 24 3 2" xfId="15184" xr:uid="{C88D9CFD-6BA7-496F-AA4D-8ECBEBF55624}"/>
    <cellStyle name="Percent 4 24 3 2 2" xfId="15185" xr:uid="{A5D82636-33A8-4439-9887-285B16EE20FB}"/>
    <cellStyle name="Percent 4 24 3 2 3" xfId="15186" xr:uid="{CD6C5C57-D844-4D7F-B4B0-17853848ED40}"/>
    <cellStyle name="Percent 4 24 3 3" xfId="15187" xr:uid="{8C4EC345-DC45-43B4-A088-D73F0BAA4DB6}"/>
    <cellStyle name="Percent 4 24 3 3 2" xfId="15188" xr:uid="{1C79DE10-5830-4916-A303-90F2734C3A79}"/>
    <cellStyle name="Percent 4 24 3 3 3" xfId="15189" xr:uid="{CC3D771C-A9B5-4EC4-AFAA-A27AB6DC2FF1}"/>
    <cellStyle name="Percent 4 24 3 4" xfId="15190" xr:uid="{4C4C1FF6-0A88-46CE-B59C-A13C8EC55E56}"/>
    <cellStyle name="Percent 4 24 3 5" xfId="15191" xr:uid="{BF82A903-706A-4640-8E8E-C4D348795C84}"/>
    <cellStyle name="Percent 4 24 4" xfId="15192" xr:uid="{B268C6AC-CC88-49EA-A685-23377823F789}"/>
    <cellStyle name="Percent 4 24 4 2" xfId="15193" xr:uid="{8E382405-1A09-4F1C-9B24-7D6FD3C0B063}"/>
    <cellStyle name="Percent 4 24 4 2 2" xfId="15194" xr:uid="{0A096FBA-105E-4318-B840-B2626FF7D239}"/>
    <cellStyle name="Percent 4 24 4 2 3" xfId="15195" xr:uid="{6A08017D-C2F1-4F21-9702-E10DADBD5EE8}"/>
    <cellStyle name="Percent 4 24 4 3" xfId="15196" xr:uid="{B91FDB1A-8782-45D6-828A-4C39B582274E}"/>
    <cellStyle name="Percent 4 24 4 3 2" xfId="15197" xr:uid="{7D5F330B-1F85-4A7D-8D0A-DF8B02F67284}"/>
    <cellStyle name="Percent 4 24 4 3 3" xfId="15198" xr:uid="{6BA0DB23-1B1C-4850-B63F-DD62F73CFAE4}"/>
    <cellStyle name="Percent 4 24 4 4" xfId="15199" xr:uid="{DDD4A91D-AB15-4336-ACDC-2D7A5CA3161C}"/>
    <cellStyle name="Percent 4 24 4 5" xfId="15200" xr:uid="{3A075055-DCC5-4C64-9516-790EF75B930A}"/>
    <cellStyle name="Percent 4 24 5" xfId="15201" xr:uid="{377F4C2C-7799-4806-A526-1CC1CEB75CCD}"/>
    <cellStyle name="Percent 4 24 5 2" xfId="15202" xr:uid="{2400D055-213B-4E5E-B6B5-00CCB46E87D9}"/>
    <cellStyle name="Percent 4 24 5 2 2" xfId="15203" xr:uid="{715D6CA0-A276-4E25-AA84-00494118E79C}"/>
    <cellStyle name="Percent 4 24 5 2 3" xfId="15204" xr:uid="{F48AC002-073F-4FCB-AA53-4B86B71F7067}"/>
    <cellStyle name="Percent 4 24 5 3" xfId="15205" xr:uid="{9C5AFA9A-024E-42CD-B9D8-4EA83D18F7ED}"/>
    <cellStyle name="Percent 4 24 5 3 2" xfId="15206" xr:uid="{B7A1CB6D-4766-4998-B728-490288B73E3F}"/>
    <cellStyle name="Percent 4 24 5 3 3" xfId="15207" xr:uid="{F817CDC8-8C22-453D-B0D9-E43F33C0D95D}"/>
    <cellStyle name="Percent 4 24 5 4" xfId="15208" xr:uid="{C9DAFC48-DB52-4E3C-9915-75DDE2C12D5E}"/>
    <cellStyle name="Percent 4 24 5 4 2" xfId="15209" xr:uid="{8A3982A4-8AFF-4625-AB7D-52A2F654FE8E}"/>
    <cellStyle name="Percent 4 24 5 4 3" xfId="15210" xr:uid="{12799644-B562-41A6-BD10-6C99A95F3A6B}"/>
    <cellStyle name="Percent 4 24 5 5" xfId="15211" xr:uid="{A1DD3E5A-70F4-493E-BBCC-D1AA5D84E16A}"/>
    <cellStyle name="Percent 4 24 5 6" xfId="15212" xr:uid="{11DA73E9-962B-464A-9A69-1925B3B04EC5}"/>
    <cellStyle name="Percent 4 24 6" xfId="15213" xr:uid="{021CAEFE-362E-4B11-A788-912641993B55}"/>
    <cellStyle name="Percent 4 24 6 2" xfId="15214" xr:uid="{223A0A55-6A10-441B-BE5C-CB9AC1A7B69A}"/>
    <cellStyle name="Percent 4 24 6 2 2" xfId="15215" xr:uid="{E0B0840A-0EA4-42B5-9849-9E777F7DFA1E}"/>
    <cellStyle name="Percent 4 24 6 2 3" xfId="15216" xr:uid="{503997FB-E214-4F06-B94E-9080CE2FEEFF}"/>
    <cellStyle name="Percent 4 24 6 3" xfId="15217" xr:uid="{4952A7E4-4F38-4849-8D40-97728302E79B}"/>
    <cellStyle name="Percent 4 24 6 3 2" xfId="15218" xr:uid="{04463022-7532-4B40-A39E-955CDCB451F0}"/>
    <cellStyle name="Percent 4 24 6 3 3" xfId="15219" xr:uid="{BE8320A0-E046-4A74-B54C-A1B726C9D6B6}"/>
    <cellStyle name="Percent 4 24 6 4" xfId="15220" xr:uid="{D698D21C-DC5F-4597-A313-55F83083DB13}"/>
    <cellStyle name="Percent 4 24 6 5" xfId="15221" xr:uid="{4587D53B-3BA0-49FE-B38B-23023FF50B1A}"/>
    <cellStyle name="Percent 4 24 7" xfId="15222" xr:uid="{61856F2E-B190-4EE1-9E1A-CF319BDCADA0}"/>
    <cellStyle name="Percent 4 24 7 2" xfId="15223" xr:uid="{EEFC9631-3B5A-47EF-BFBF-32091958FD28}"/>
    <cellStyle name="Percent 4 24 7 3" xfId="15224" xr:uid="{8D626A06-4F65-46DF-A1DF-0ECECA8EB996}"/>
    <cellStyle name="Percent 4 24 8" xfId="15225" xr:uid="{92884613-F545-4F2A-AC94-ED5E1233088D}"/>
    <cellStyle name="Percent 4 24 8 2" xfId="15226" xr:uid="{15DC554A-E123-462B-9099-36A624DB4B5C}"/>
    <cellStyle name="Percent 4 24 8 3" xfId="15227" xr:uid="{F31EEA3E-2AEF-48B2-A016-A310B3A2DA4C}"/>
    <cellStyle name="Percent 4 24 9" xfId="15228" xr:uid="{C791C1DF-FA0A-4D77-845B-A4DD6413014B}"/>
    <cellStyle name="Percent 4 24 9 2" xfId="15229" xr:uid="{FD05E488-232B-4DB9-AE1A-CEA6BEFCA531}"/>
    <cellStyle name="Percent 4 24 9 3" xfId="15230" xr:uid="{D3538E66-B073-4354-A7D1-E962960E8F21}"/>
    <cellStyle name="Percent 4 25" xfId="15231" xr:uid="{5A3E5DEE-791C-4FFA-BC4D-F782601D6499}"/>
    <cellStyle name="Percent 4 25 10" xfId="15232" xr:uid="{E96DF617-ED6A-4E5A-B524-880C1FD36AFD}"/>
    <cellStyle name="Percent 4 25 11" xfId="15233" xr:uid="{5B4BCF59-957B-4D2C-A465-500B56ABFA0A}"/>
    <cellStyle name="Percent 4 25 12" xfId="15234" xr:uid="{E388E19B-71DB-4530-9569-D694A702F978}"/>
    <cellStyle name="Percent 4 25 13" xfId="15235" xr:uid="{32D5F9EA-E337-4609-A795-266CC156E2A2}"/>
    <cellStyle name="Percent 4 25 14" xfId="15236" xr:uid="{1B7FE2F7-8872-4F70-94F1-81B4F3C39CB8}"/>
    <cellStyle name="Percent 4 25 15" xfId="15237" xr:uid="{7354FA1C-A5C0-4E20-9E6E-FE9B33339FBF}"/>
    <cellStyle name="Percent 4 25 2" xfId="15238" xr:uid="{69EA6FCA-53FC-40FA-A295-FA2622E6B87B}"/>
    <cellStyle name="Percent 4 25 2 2" xfId="15239" xr:uid="{53BF0061-8DBB-4755-AD7F-9D269C3FA9B1}"/>
    <cellStyle name="Percent 4 25 2 2 2" xfId="15240" xr:uid="{7735F713-0072-4744-A795-1F363CF7E386}"/>
    <cellStyle name="Percent 4 25 2 2 3" xfId="15241" xr:uid="{C8DF2DD4-FDFB-4D47-B66D-FFDA55ADEAA0}"/>
    <cellStyle name="Percent 4 25 2 3" xfId="15242" xr:uid="{685AD5D0-430F-42C4-8D2C-C6F6489C281D}"/>
    <cellStyle name="Percent 4 25 2 3 2" xfId="15243" xr:uid="{8E22C539-8F25-47AF-A6DE-8A2BF47F77CD}"/>
    <cellStyle name="Percent 4 25 2 3 3" xfId="15244" xr:uid="{8F6798E7-92E1-475D-B3FC-FAA903C6075E}"/>
    <cellStyle name="Percent 4 25 2 4" xfId="15245" xr:uid="{0A90D549-46C7-495B-BB56-76D4D6567D78}"/>
    <cellStyle name="Percent 4 25 2 5" xfId="15246" xr:uid="{D77E2942-4C23-4CBA-987A-131AF40A15E3}"/>
    <cellStyle name="Percent 4 25 2 6" xfId="15247" xr:uid="{FDF9BD40-80E5-493E-8732-E9CD4DB67C08}"/>
    <cellStyle name="Percent 4 25 3" xfId="15248" xr:uid="{012762F4-7C8D-43F9-8597-2CBB74E9D594}"/>
    <cellStyle name="Percent 4 25 3 2" xfId="15249" xr:uid="{998AA927-E0F2-417F-AC6E-15A0BFDA5FCA}"/>
    <cellStyle name="Percent 4 25 3 2 2" xfId="15250" xr:uid="{4C21B06A-0B84-43F6-AC2F-44D094405F20}"/>
    <cellStyle name="Percent 4 25 3 2 3" xfId="15251" xr:uid="{0A1815EA-2BFB-4D32-85FB-CB77E5EED6F4}"/>
    <cellStyle name="Percent 4 25 3 3" xfId="15252" xr:uid="{352DBF37-BE1D-4293-8FA2-2829C27CEEA3}"/>
    <cellStyle name="Percent 4 25 3 3 2" xfId="15253" xr:uid="{DF18FD9E-5310-4C66-AFE3-FA58C5BBB019}"/>
    <cellStyle name="Percent 4 25 3 3 3" xfId="15254" xr:uid="{3FA5E9CD-84C0-4087-9B84-8BAEB45018CC}"/>
    <cellStyle name="Percent 4 25 3 4" xfId="15255" xr:uid="{EB4CA155-A3B5-40E5-8D95-CC430BB22A4C}"/>
    <cellStyle name="Percent 4 25 3 5" xfId="15256" xr:uid="{E4A3215F-E91D-420F-A29E-0899655E1510}"/>
    <cellStyle name="Percent 4 25 4" xfId="15257" xr:uid="{6EA1146F-F0FD-48F0-AA48-C7D0C90DDF32}"/>
    <cellStyle name="Percent 4 25 4 2" xfId="15258" xr:uid="{BCC241A1-3E8E-476F-B48D-DDDDE5AE21ED}"/>
    <cellStyle name="Percent 4 25 4 2 2" xfId="15259" xr:uid="{869F8496-A3E1-4357-9760-BB4F20954A2E}"/>
    <cellStyle name="Percent 4 25 4 2 3" xfId="15260" xr:uid="{F0AA1C65-BE56-4CCB-A138-BBC829976139}"/>
    <cellStyle name="Percent 4 25 4 3" xfId="15261" xr:uid="{CD312ED8-0C45-4F57-A671-CCCBA020AC3D}"/>
    <cellStyle name="Percent 4 25 4 3 2" xfId="15262" xr:uid="{27BB3A8A-16E3-43EB-B3A2-2DE23F64CE3F}"/>
    <cellStyle name="Percent 4 25 4 3 3" xfId="15263" xr:uid="{7F0E6197-7383-47C1-A438-47A74A453A98}"/>
    <cellStyle name="Percent 4 25 4 4" xfId="15264" xr:uid="{E5131F5F-0E30-4DC0-BB80-A206B06EEB25}"/>
    <cellStyle name="Percent 4 25 4 5" xfId="15265" xr:uid="{1B6B08BE-9D7E-4640-86A8-CFDFF22638DA}"/>
    <cellStyle name="Percent 4 25 5" xfId="15266" xr:uid="{AB87D5E1-25E2-4E2F-9FC1-875A3B0D000B}"/>
    <cellStyle name="Percent 4 25 5 2" xfId="15267" xr:uid="{F1CC2B2D-B863-4DAA-9B83-ABCCD70CE5A1}"/>
    <cellStyle name="Percent 4 25 5 2 2" xfId="15268" xr:uid="{F2E090FD-9E69-455C-B6FE-F31370EB3AD2}"/>
    <cellStyle name="Percent 4 25 5 2 3" xfId="15269" xr:uid="{6609124F-F2DA-4E72-A310-B665A1596059}"/>
    <cellStyle name="Percent 4 25 5 3" xfId="15270" xr:uid="{23B87178-2727-49EC-BB86-9AF0B93316D6}"/>
    <cellStyle name="Percent 4 25 5 3 2" xfId="15271" xr:uid="{C238F5EE-8DC6-40AC-AC65-BBA4632333E9}"/>
    <cellStyle name="Percent 4 25 5 3 3" xfId="15272" xr:uid="{1F53F882-CF68-48FC-8158-F79501B8EE14}"/>
    <cellStyle name="Percent 4 25 5 4" xfId="15273" xr:uid="{0C1B93D1-F68A-4F5D-8FAA-60AB7F433476}"/>
    <cellStyle name="Percent 4 25 5 4 2" xfId="15274" xr:uid="{4CE7FDCE-8E2E-4EF3-A79A-F78B0E34947B}"/>
    <cellStyle name="Percent 4 25 5 4 3" xfId="15275" xr:uid="{1EA558C7-07DD-4BCF-B051-02263BBB366D}"/>
    <cellStyle name="Percent 4 25 5 5" xfId="15276" xr:uid="{1DF5EAB3-A1F5-4703-9FB9-84A90CD69AA5}"/>
    <cellStyle name="Percent 4 25 5 6" xfId="15277" xr:uid="{5432B87C-E1C9-42BA-901D-BC6539B095D6}"/>
    <cellStyle name="Percent 4 25 6" xfId="15278" xr:uid="{A4E69C13-6562-437F-AC98-C2590A0D5D59}"/>
    <cellStyle name="Percent 4 25 6 2" xfId="15279" xr:uid="{912E450E-7610-476A-8515-C658E382F722}"/>
    <cellStyle name="Percent 4 25 6 2 2" xfId="15280" xr:uid="{B798C3A8-4A80-4088-872E-F22F095DB1EF}"/>
    <cellStyle name="Percent 4 25 6 2 3" xfId="15281" xr:uid="{32D8DFD6-A42E-49F7-8A62-4072E534A8A1}"/>
    <cellStyle name="Percent 4 25 6 3" xfId="15282" xr:uid="{A58E22F9-B3A5-4189-90AA-786C988FF6B8}"/>
    <cellStyle name="Percent 4 25 6 3 2" xfId="15283" xr:uid="{F91E268C-D583-4B0C-9DA0-649B1D4E2358}"/>
    <cellStyle name="Percent 4 25 6 3 3" xfId="15284" xr:uid="{CD5F891E-7CBB-498A-9F94-A981D67AB73E}"/>
    <cellStyle name="Percent 4 25 6 4" xfId="15285" xr:uid="{063AD92F-43A9-4720-ACA8-AFFCBB7E2896}"/>
    <cellStyle name="Percent 4 25 6 5" xfId="15286" xr:uid="{2DC6EC67-723C-418D-94A9-C2694F7F5213}"/>
    <cellStyle name="Percent 4 25 7" xfId="15287" xr:uid="{3911AD3F-6449-4ADF-858B-3B32E03557CB}"/>
    <cellStyle name="Percent 4 25 7 2" xfId="15288" xr:uid="{67C19FAB-A945-4201-A9A3-A23C5046EABD}"/>
    <cellStyle name="Percent 4 25 7 3" xfId="15289" xr:uid="{6C6653FE-18AE-41C2-A3BB-A1DDFA150C00}"/>
    <cellStyle name="Percent 4 25 8" xfId="15290" xr:uid="{6C97C713-812C-4CE3-BA02-1F681CD57438}"/>
    <cellStyle name="Percent 4 25 8 2" xfId="15291" xr:uid="{E3D7B9A7-7B53-4B8A-A80E-6D5668D2CA06}"/>
    <cellStyle name="Percent 4 25 8 3" xfId="15292" xr:uid="{BCD26840-5AA3-4A45-A7E7-13FA87290FBA}"/>
    <cellStyle name="Percent 4 25 9" xfId="15293" xr:uid="{4E42876C-96BF-4181-AC56-B86517E7A599}"/>
    <cellStyle name="Percent 4 25 9 2" xfId="15294" xr:uid="{8F80F29A-87AF-4905-A299-5653764DB9F5}"/>
    <cellStyle name="Percent 4 25 9 3" xfId="15295" xr:uid="{1CDDEAA2-1860-45F0-BAC3-9DC8025BE216}"/>
    <cellStyle name="Percent 4 26" xfId="15296" xr:uid="{785F9DAF-D446-4C62-92BB-E6E41E0E98A2}"/>
    <cellStyle name="Percent 4 26 10" xfId="15297" xr:uid="{E92653A4-940F-4498-B92E-B63658BE266A}"/>
    <cellStyle name="Percent 4 26 11" xfId="15298" xr:uid="{6231BC06-AAE7-443A-9E89-B69D6756BC22}"/>
    <cellStyle name="Percent 4 26 12" xfId="15299" xr:uid="{4702985C-A595-4431-935D-E33612C88249}"/>
    <cellStyle name="Percent 4 26 13" xfId="15300" xr:uid="{D56046D5-171C-41AB-99A1-A652B69A9A60}"/>
    <cellStyle name="Percent 4 26 14" xfId="15301" xr:uid="{FA0C2734-23C1-4DA6-A4BE-EA51AAFB05B5}"/>
    <cellStyle name="Percent 4 26 15" xfId="15302" xr:uid="{69BB4C81-74DF-4C6D-BEC2-6F7921524CBC}"/>
    <cellStyle name="Percent 4 26 2" xfId="15303" xr:uid="{62D95725-A217-4BD8-B5C3-CC1E765BAD7D}"/>
    <cellStyle name="Percent 4 26 2 2" xfId="15304" xr:uid="{848E94DB-FCF8-42B7-96E8-1973AC4F6236}"/>
    <cellStyle name="Percent 4 26 2 2 2" xfId="15305" xr:uid="{C4F3C71F-0D30-4C46-AD87-6DA074127A44}"/>
    <cellStyle name="Percent 4 26 2 2 3" xfId="15306" xr:uid="{3F685955-90C9-4FFA-B84E-9A33FD225204}"/>
    <cellStyle name="Percent 4 26 2 3" xfId="15307" xr:uid="{654BF67F-5339-4701-AF2B-839FE3BDC2D7}"/>
    <cellStyle name="Percent 4 26 2 3 2" xfId="15308" xr:uid="{C1AD9A02-258B-4802-BF07-4E9D0F387403}"/>
    <cellStyle name="Percent 4 26 2 3 3" xfId="15309" xr:uid="{C1C76DC0-4424-48D7-AD20-E1DD51B270F2}"/>
    <cellStyle name="Percent 4 26 2 4" xfId="15310" xr:uid="{A7A020EF-BC6D-4649-9244-E8136DEAE6B6}"/>
    <cellStyle name="Percent 4 26 2 5" xfId="15311" xr:uid="{0126A413-E9AA-40CF-BEC1-D13E33CEF101}"/>
    <cellStyle name="Percent 4 26 2 6" xfId="15312" xr:uid="{C7B56349-9B50-476C-9AB7-DA8763CA782D}"/>
    <cellStyle name="Percent 4 26 3" xfId="15313" xr:uid="{4CE5C1A0-AC5C-4135-9DE3-24DAE3F8B322}"/>
    <cellStyle name="Percent 4 26 3 2" xfId="15314" xr:uid="{B4F9B3B7-1739-4DF9-AF02-6EE14EAA333F}"/>
    <cellStyle name="Percent 4 26 3 2 2" xfId="15315" xr:uid="{60EC73A9-3C95-47F4-8491-0832347DB12F}"/>
    <cellStyle name="Percent 4 26 3 2 3" xfId="15316" xr:uid="{CBD59A50-A0B0-4862-B596-D7D750957E4B}"/>
    <cellStyle name="Percent 4 26 3 3" xfId="15317" xr:uid="{9EDC6BF2-D9A5-4209-9F51-623A9D54967B}"/>
    <cellStyle name="Percent 4 26 3 3 2" xfId="15318" xr:uid="{90D74119-3AA3-4BA5-9FC5-4697FAE4EB77}"/>
    <cellStyle name="Percent 4 26 3 3 3" xfId="15319" xr:uid="{EAF3FDC3-F6C9-46E6-9814-61B57FF14E4A}"/>
    <cellStyle name="Percent 4 26 3 4" xfId="15320" xr:uid="{A3D14FD5-E8CC-4156-ABB2-ACC696B49C0D}"/>
    <cellStyle name="Percent 4 26 3 5" xfId="15321" xr:uid="{D6DEFE5B-3128-4964-9DF8-CA3B6FF20492}"/>
    <cellStyle name="Percent 4 26 4" xfId="15322" xr:uid="{7A39489E-EFFB-45E2-A663-6088FA40BA8A}"/>
    <cellStyle name="Percent 4 26 4 2" xfId="15323" xr:uid="{3D80BFF1-1372-4C75-BDC8-36B839E8CED0}"/>
    <cellStyle name="Percent 4 26 4 2 2" xfId="15324" xr:uid="{1E766217-C318-4362-90FD-ACED1D64254C}"/>
    <cellStyle name="Percent 4 26 4 2 3" xfId="15325" xr:uid="{53443E03-D533-4FB8-9994-725D7239DAFC}"/>
    <cellStyle name="Percent 4 26 4 3" xfId="15326" xr:uid="{E1BB9C03-D7CE-4B99-95C5-32ED50E0913E}"/>
    <cellStyle name="Percent 4 26 4 3 2" xfId="15327" xr:uid="{28D02303-ABEA-4F81-B245-2C53899314A5}"/>
    <cellStyle name="Percent 4 26 4 3 3" xfId="15328" xr:uid="{E89F012E-D96A-4A42-B151-4DFCD9804438}"/>
    <cellStyle name="Percent 4 26 4 4" xfId="15329" xr:uid="{A39286CC-CC21-4649-B99F-133DF7A310F2}"/>
    <cellStyle name="Percent 4 26 4 5" xfId="15330" xr:uid="{74F23EA7-1EF5-4674-A5CF-AB3D9DAF6E9B}"/>
    <cellStyle name="Percent 4 26 5" xfId="15331" xr:uid="{663B982B-1FCD-481C-92B2-40222BAF48A5}"/>
    <cellStyle name="Percent 4 26 5 2" xfId="15332" xr:uid="{EB66F6AC-ABDF-4590-9F9F-1088E318133E}"/>
    <cellStyle name="Percent 4 26 5 2 2" xfId="15333" xr:uid="{5F9A165B-20C9-4D51-BF16-215ECD40FCDE}"/>
    <cellStyle name="Percent 4 26 5 2 3" xfId="15334" xr:uid="{258B469D-19D2-4C6A-A73E-9A986778D3D6}"/>
    <cellStyle name="Percent 4 26 5 3" xfId="15335" xr:uid="{A54AD57A-878C-4607-9DF7-2E4EE54E3D94}"/>
    <cellStyle name="Percent 4 26 5 3 2" xfId="15336" xr:uid="{6BCFEAF3-5470-4BE0-8515-22599590566A}"/>
    <cellStyle name="Percent 4 26 5 3 3" xfId="15337" xr:uid="{297A28D9-09B5-495A-9988-476F4BEE47BC}"/>
    <cellStyle name="Percent 4 26 5 4" xfId="15338" xr:uid="{E420A3AA-D0D6-442E-84C5-5B5C7BA16129}"/>
    <cellStyle name="Percent 4 26 5 4 2" xfId="15339" xr:uid="{76AD1E70-9AF3-4AFE-AF73-AD3356EA9B4E}"/>
    <cellStyle name="Percent 4 26 5 4 3" xfId="15340" xr:uid="{D1C06FD2-13D3-4047-BCEA-D45EFA614CDC}"/>
    <cellStyle name="Percent 4 26 5 5" xfId="15341" xr:uid="{9EA1C01D-5629-4AE3-B251-E67E92343F4C}"/>
    <cellStyle name="Percent 4 26 5 6" xfId="15342" xr:uid="{81F75CEB-0E7E-4F96-9F4A-88A23E044662}"/>
    <cellStyle name="Percent 4 26 6" xfId="15343" xr:uid="{07C28CF7-4086-4851-AA8A-F87C45443E38}"/>
    <cellStyle name="Percent 4 26 6 2" xfId="15344" xr:uid="{807D1845-AAC5-46B0-A4B5-644876DE248A}"/>
    <cellStyle name="Percent 4 26 6 2 2" xfId="15345" xr:uid="{CF68CB97-90C2-4B8E-83B3-719CF0625060}"/>
    <cellStyle name="Percent 4 26 6 2 3" xfId="15346" xr:uid="{F7510C0D-8002-49B7-96D7-04C3A3D05717}"/>
    <cellStyle name="Percent 4 26 6 3" xfId="15347" xr:uid="{68563CF6-C23F-4412-9C61-05F0F3D7A301}"/>
    <cellStyle name="Percent 4 26 6 3 2" xfId="15348" xr:uid="{399548FC-223B-4A3E-910F-484B325EC358}"/>
    <cellStyle name="Percent 4 26 6 3 3" xfId="15349" xr:uid="{4EE16C53-D117-4DAB-B7C9-65D0FEC32CB4}"/>
    <cellStyle name="Percent 4 26 6 4" xfId="15350" xr:uid="{0619A85D-7F6A-40D2-A2C3-CF3A93E12B71}"/>
    <cellStyle name="Percent 4 26 6 5" xfId="15351" xr:uid="{5F133A09-5C97-4C8F-AF08-AB8183004377}"/>
    <cellStyle name="Percent 4 26 7" xfId="15352" xr:uid="{705FD0EE-E808-4EC5-A275-CB9FFE67BA59}"/>
    <cellStyle name="Percent 4 26 7 2" xfId="15353" xr:uid="{DFA06C1A-DCA8-4A94-BEC7-DAE73198880A}"/>
    <cellStyle name="Percent 4 26 7 3" xfId="15354" xr:uid="{DB33D90E-9EA5-432B-9D6D-062DF069FC42}"/>
    <cellStyle name="Percent 4 26 8" xfId="15355" xr:uid="{CC876EA2-3F83-48DE-96F4-727C284BE17C}"/>
    <cellStyle name="Percent 4 26 8 2" xfId="15356" xr:uid="{000F9654-C5A6-40E3-9ACE-90F37830ED2A}"/>
    <cellStyle name="Percent 4 26 8 3" xfId="15357" xr:uid="{27E716CE-F8C2-4244-B119-40D3BEB63C69}"/>
    <cellStyle name="Percent 4 26 9" xfId="15358" xr:uid="{633AC796-30C0-49C5-89E4-111589B3BECC}"/>
    <cellStyle name="Percent 4 26 9 2" xfId="15359" xr:uid="{473ED39B-FB5F-4667-864F-1F32782BD1B5}"/>
    <cellStyle name="Percent 4 26 9 3" xfId="15360" xr:uid="{1399266E-67B4-40D3-9EE1-8B37231E3F2D}"/>
    <cellStyle name="Percent 4 27" xfId="15361" xr:uid="{C299DD4A-3A5D-43CD-83AC-D22ABAF232AF}"/>
    <cellStyle name="Percent 4 27 10" xfId="15362" xr:uid="{096D88C2-6CE8-4795-A0A1-1FF1C22F9911}"/>
    <cellStyle name="Percent 4 27 11" xfId="15363" xr:uid="{A6437F0F-C961-439D-99B8-A27240963F07}"/>
    <cellStyle name="Percent 4 27 12" xfId="15364" xr:uid="{F1FC63D3-2F94-4585-AC06-21FA43C9B3E1}"/>
    <cellStyle name="Percent 4 27 13" xfId="15365" xr:uid="{C306AB6F-68B6-4DE9-B14D-9F8E1BC686F7}"/>
    <cellStyle name="Percent 4 27 14" xfId="15366" xr:uid="{2C4AAC65-166C-46C1-A1E8-F79DF9775E94}"/>
    <cellStyle name="Percent 4 27 15" xfId="15367" xr:uid="{08C18578-BCF3-4B67-A807-0889494669A7}"/>
    <cellStyle name="Percent 4 27 2" xfId="15368" xr:uid="{57CA2BBD-41A4-473E-B665-24F32C3ED08F}"/>
    <cellStyle name="Percent 4 27 2 2" xfId="15369" xr:uid="{C8CD1BA3-4EF4-45AC-8346-6D8D29D6CF32}"/>
    <cellStyle name="Percent 4 27 2 2 2" xfId="15370" xr:uid="{28F4BFEF-5533-4A5B-BF04-6C824FB6D6DF}"/>
    <cellStyle name="Percent 4 27 2 2 3" xfId="15371" xr:uid="{290151EC-049F-4CF8-B1DF-85BAB3281FA6}"/>
    <cellStyle name="Percent 4 27 2 3" xfId="15372" xr:uid="{156351BA-0E4C-42B1-B3CD-1C6769CAD229}"/>
    <cellStyle name="Percent 4 27 2 3 2" xfId="15373" xr:uid="{D8642A8A-6966-4D8A-87E1-984E0B2E85E8}"/>
    <cellStyle name="Percent 4 27 2 3 3" xfId="15374" xr:uid="{DBC60D0E-856A-459C-B57E-5C6A7191C070}"/>
    <cellStyle name="Percent 4 27 2 4" xfId="15375" xr:uid="{A71B2AF0-103A-4858-9B14-DBCDA468ECCF}"/>
    <cellStyle name="Percent 4 27 2 5" xfId="15376" xr:uid="{09133EC3-5069-42CF-9536-7A7AD0FAFBC9}"/>
    <cellStyle name="Percent 4 27 2 6" xfId="15377" xr:uid="{C9F0BA10-5685-4670-9FFC-8423C5BA2219}"/>
    <cellStyle name="Percent 4 27 3" xfId="15378" xr:uid="{944A5571-360D-4825-9BDA-1035FCF82689}"/>
    <cellStyle name="Percent 4 27 3 2" xfId="15379" xr:uid="{7936BDFA-BD3A-4B4F-AE19-6065C5479FEF}"/>
    <cellStyle name="Percent 4 27 3 2 2" xfId="15380" xr:uid="{078680B5-D95E-4C31-8546-2E6C67D4C7EF}"/>
    <cellStyle name="Percent 4 27 3 2 3" xfId="15381" xr:uid="{611F735F-469E-4AAA-B77B-E61974D20B94}"/>
    <cellStyle name="Percent 4 27 3 3" xfId="15382" xr:uid="{92CF0500-697C-44DA-ABC7-743B7034DC06}"/>
    <cellStyle name="Percent 4 27 3 3 2" xfId="15383" xr:uid="{4D8B9B52-6102-4EE9-A341-4228B01DD91C}"/>
    <cellStyle name="Percent 4 27 3 3 3" xfId="15384" xr:uid="{5AE7EDC4-6BEE-44AF-9924-14F3FF2CA166}"/>
    <cellStyle name="Percent 4 27 3 4" xfId="15385" xr:uid="{662F2309-7F6B-43D1-A66A-089539CD2815}"/>
    <cellStyle name="Percent 4 27 3 5" xfId="15386" xr:uid="{7610D9C4-2C9A-44B3-88B7-A3608BB9C24A}"/>
    <cellStyle name="Percent 4 27 4" xfId="15387" xr:uid="{71918E71-0DC4-4955-89E8-DCC3DE7D9A5E}"/>
    <cellStyle name="Percent 4 27 4 2" xfId="15388" xr:uid="{6503FF22-2F1B-4A3E-BB0C-66E3AC71BCC2}"/>
    <cellStyle name="Percent 4 27 4 2 2" xfId="15389" xr:uid="{11FAABA3-0361-4962-A15A-AA94EF6BA044}"/>
    <cellStyle name="Percent 4 27 4 2 3" xfId="15390" xr:uid="{C362E5D6-AC0C-494A-A937-F4B3D10152B7}"/>
    <cellStyle name="Percent 4 27 4 3" xfId="15391" xr:uid="{0FE8E4A7-4194-4413-9FD5-84980ECBD18E}"/>
    <cellStyle name="Percent 4 27 4 3 2" xfId="15392" xr:uid="{C653A89C-C571-4AAA-8A1D-D1EB715C4759}"/>
    <cellStyle name="Percent 4 27 4 3 3" xfId="15393" xr:uid="{49375C6C-77D1-4D32-B7CC-32D2E9FB3622}"/>
    <cellStyle name="Percent 4 27 4 4" xfId="15394" xr:uid="{86D6D89F-A9BB-4041-AF1A-3CA001DF68AB}"/>
    <cellStyle name="Percent 4 27 4 5" xfId="15395" xr:uid="{B2F7BDF1-9269-40BC-A566-DAA5F674EC59}"/>
    <cellStyle name="Percent 4 27 5" xfId="15396" xr:uid="{95AF6D08-4A78-4307-A6C4-8A76AFF3F6AD}"/>
    <cellStyle name="Percent 4 27 5 2" xfId="15397" xr:uid="{B29F3A3E-0A99-4D57-AEC6-63569052D107}"/>
    <cellStyle name="Percent 4 27 5 2 2" xfId="15398" xr:uid="{0107BC7B-85F0-41F7-B1CF-607E7BC62E40}"/>
    <cellStyle name="Percent 4 27 5 2 3" xfId="15399" xr:uid="{6B956561-95D9-47AC-AB2D-37B3EF8CE891}"/>
    <cellStyle name="Percent 4 27 5 3" xfId="15400" xr:uid="{96EA7002-8A50-482D-90FD-0FE84F29931E}"/>
    <cellStyle name="Percent 4 27 5 3 2" xfId="15401" xr:uid="{D83D8D1D-6102-4C3A-B107-AF47EC15F6B4}"/>
    <cellStyle name="Percent 4 27 5 3 3" xfId="15402" xr:uid="{D0130476-0584-4A52-983B-BB39782E3008}"/>
    <cellStyle name="Percent 4 27 5 4" xfId="15403" xr:uid="{5B55BD0B-69BD-42C9-823A-C5EBA8EBFB55}"/>
    <cellStyle name="Percent 4 27 5 4 2" xfId="15404" xr:uid="{04885FA8-C573-4EA0-AB1F-9AB66DC32BD4}"/>
    <cellStyle name="Percent 4 27 5 4 3" xfId="15405" xr:uid="{1FC391A4-C458-48E3-9986-C5BEECDB9FEF}"/>
    <cellStyle name="Percent 4 27 5 5" xfId="15406" xr:uid="{91B21EC9-A6A0-4C4C-8353-3F9BF45686B8}"/>
    <cellStyle name="Percent 4 27 5 6" xfId="15407" xr:uid="{702B61DB-5001-43E4-AB88-C0491AF23487}"/>
    <cellStyle name="Percent 4 27 6" xfId="15408" xr:uid="{4DE78C68-6231-444A-8FE8-E6701A5C53D0}"/>
    <cellStyle name="Percent 4 27 6 2" xfId="15409" xr:uid="{2ED75E96-E237-466D-AF7E-59DB5A4FA4C1}"/>
    <cellStyle name="Percent 4 27 6 2 2" xfId="15410" xr:uid="{5A0269D9-98D9-4F77-B27B-4343936BEC7B}"/>
    <cellStyle name="Percent 4 27 6 2 3" xfId="15411" xr:uid="{899CAE00-97FD-4CF6-A461-F46C60AA70D0}"/>
    <cellStyle name="Percent 4 27 6 3" xfId="15412" xr:uid="{065D69FA-C7D6-4B71-B2F7-811EDA40D014}"/>
    <cellStyle name="Percent 4 27 6 3 2" xfId="15413" xr:uid="{59D4B1FF-48FF-424E-83C5-62622C687328}"/>
    <cellStyle name="Percent 4 27 6 3 3" xfId="15414" xr:uid="{48FB9921-B03E-4783-B618-F657A30B8588}"/>
    <cellStyle name="Percent 4 27 6 4" xfId="15415" xr:uid="{901E21F5-2BE1-4FB7-B724-405FC57FB7CC}"/>
    <cellStyle name="Percent 4 27 6 5" xfId="15416" xr:uid="{BA36ED90-89C0-4B78-B92B-E04C804A699F}"/>
    <cellStyle name="Percent 4 27 7" xfId="15417" xr:uid="{43AA36B6-5222-41F4-ACCD-C514453B7546}"/>
    <cellStyle name="Percent 4 27 7 2" xfId="15418" xr:uid="{C5830BBA-F4EE-474E-8EA6-5BD6CC7F4AC0}"/>
    <cellStyle name="Percent 4 27 7 3" xfId="15419" xr:uid="{F3829BE7-79CA-4D22-A5E5-755430193D7F}"/>
    <cellStyle name="Percent 4 27 8" xfId="15420" xr:uid="{2C5C10DA-6763-4051-ADD5-5D84D138A748}"/>
    <cellStyle name="Percent 4 27 8 2" xfId="15421" xr:uid="{76CEB364-ADC0-462C-B9DD-450FADAB4887}"/>
    <cellStyle name="Percent 4 27 8 3" xfId="15422" xr:uid="{DEC8C138-2BC9-498D-AFCA-8E61F1EBDE34}"/>
    <cellStyle name="Percent 4 27 9" xfId="15423" xr:uid="{80010892-0D6B-4DF0-ACCC-793E6BBB1510}"/>
    <cellStyle name="Percent 4 27 9 2" xfId="15424" xr:uid="{F9D03DCF-1A36-4BC2-814D-7C8A91B85944}"/>
    <cellStyle name="Percent 4 27 9 3" xfId="15425" xr:uid="{0140C864-8538-4208-B5B8-CF456D5745AB}"/>
    <cellStyle name="Percent 4 28" xfId="15426" xr:uid="{B920CE58-CF84-4365-8E9F-087E569D274D}"/>
    <cellStyle name="Percent 4 28 10" xfId="15427" xr:uid="{9A483B4F-A84D-4164-8029-2CA71E5EA63E}"/>
    <cellStyle name="Percent 4 28 11" xfId="15428" xr:uid="{94135D7C-5009-4AC9-A63C-29B859C31FD8}"/>
    <cellStyle name="Percent 4 28 12" xfId="15429" xr:uid="{338B13F8-91B9-4334-B7DD-2EA6356E3D01}"/>
    <cellStyle name="Percent 4 28 13" xfId="15430" xr:uid="{6D07DCF3-2856-45C5-8647-6A8AAC5455D1}"/>
    <cellStyle name="Percent 4 28 14" xfId="15431" xr:uid="{FC5F7B82-694D-4908-B358-B1632857F815}"/>
    <cellStyle name="Percent 4 28 15" xfId="15432" xr:uid="{4A98A77E-2D84-4F79-B37B-B92DA0E49DF3}"/>
    <cellStyle name="Percent 4 28 2" xfId="15433" xr:uid="{32D8C97F-8857-474F-8FCA-4C9F94F95B5D}"/>
    <cellStyle name="Percent 4 28 2 2" xfId="15434" xr:uid="{15817707-6490-4A31-85FB-5BE5667CF69F}"/>
    <cellStyle name="Percent 4 28 2 2 2" xfId="15435" xr:uid="{189341DA-945E-43B3-8991-2447F16C2A52}"/>
    <cellStyle name="Percent 4 28 2 2 3" xfId="15436" xr:uid="{288FD20E-0544-4933-B1AB-57EB4147FADF}"/>
    <cellStyle name="Percent 4 28 2 3" xfId="15437" xr:uid="{FF624C83-8709-433B-ABEE-C19068ED71ED}"/>
    <cellStyle name="Percent 4 28 2 3 2" xfId="15438" xr:uid="{D581CECC-95D9-4E71-B2ED-9B337150FF20}"/>
    <cellStyle name="Percent 4 28 2 3 3" xfId="15439" xr:uid="{F17594FC-C215-45C6-B306-F87A6786F7ED}"/>
    <cellStyle name="Percent 4 28 2 4" xfId="15440" xr:uid="{4BF8039D-CAD0-43DF-96F6-C4831C4BE9D6}"/>
    <cellStyle name="Percent 4 28 2 5" xfId="15441" xr:uid="{AA8AEC29-D762-4B69-B75A-C93692333113}"/>
    <cellStyle name="Percent 4 28 2 6" xfId="15442" xr:uid="{90C4C70F-F87C-4A9A-A6BD-B01F3D6F9F57}"/>
    <cellStyle name="Percent 4 28 3" xfId="15443" xr:uid="{EF642373-011F-4450-83C2-B76EDD726F11}"/>
    <cellStyle name="Percent 4 28 3 2" xfId="15444" xr:uid="{F359BB9C-E865-49A3-BBFB-C43114E04B44}"/>
    <cellStyle name="Percent 4 28 3 2 2" xfId="15445" xr:uid="{E3B4D824-75C4-4044-B563-89373B8FAAAF}"/>
    <cellStyle name="Percent 4 28 3 2 3" xfId="15446" xr:uid="{BBFBDA48-04DB-4B5F-BD78-A6B08D2ADDDD}"/>
    <cellStyle name="Percent 4 28 3 3" xfId="15447" xr:uid="{CAF256FE-F553-46C5-ADE1-B098665774EE}"/>
    <cellStyle name="Percent 4 28 3 3 2" xfId="15448" xr:uid="{CBC1B141-576B-4604-A4CB-8BA0A1E7D66B}"/>
    <cellStyle name="Percent 4 28 3 3 3" xfId="15449" xr:uid="{64DE53AF-671C-429D-883B-9E780F49F344}"/>
    <cellStyle name="Percent 4 28 3 4" xfId="15450" xr:uid="{A7B4A208-E2FA-41EE-A41A-56ACA1C42D6D}"/>
    <cellStyle name="Percent 4 28 3 5" xfId="15451" xr:uid="{3DD62BA1-68F4-4805-9726-1E47E3824F37}"/>
    <cellStyle name="Percent 4 28 4" xfId="15452" xr:uid="{8933D10B-BFEB-4D2F-8D6D-D6F42CE6C8B8}"/>
    <cellStyle name="Percent 4 28 4 2" xfId="15453" xr:uid="{2A503634-5D65-49B7-B7EF-0427CEAA0B0D}"/>
    <cellStyle name="Percent 4 28 4 2 2" xfId="15454" xr:uid="{57BABDF3-A313-4371-904A-8CE294B36BC0}"/>
    <cellStyle name="Percent 4 28 4 2 3" xfId="15455" xr:uid="{971E1987-D347-4634-B4EE-FE8CD3F3C495}"/>
    <cellStyle name="Percent 4 28 4 3" xfId="15456" xr:uid="{BD246D28-CB80-4895-A915-CBBB1CFD4CA9}"/>
    <cellStyle name="Percent 4 28 4 3 2" xfId="15457" xr:uid="{C928C9B8-24F0-4802-9139-155AA42B4161}"/>
    <cellStyle name="Percent 4 28 4 3 3" xfId="15458" xr:uid="{8F91A747-6E3C-4D71-B35A-7F34CB81E9F0}"/>
    <cellStyle name="Percent 4 28 4 4" xfId="15459" xr:uid="{294EC5F8-D29B-4627-9F29-56D2C016555E}"/>
    <cellStyle name="Percent 4 28 4 5" xfId="15460" xr:uid="{6BE74821-B50B-48E1-9823-A476081DFDDE}"/>
    <cellStyle name="Percent 4 28 5" xfId="15461" xr:uid="{107E25EF-FDD4-466C-82A3-1640D68C68B0}"/>
    <cellStyle name="Percent 4 28 5 2" xfId="15462" xr:uid="{9E2EA8DD-EE1B-4C3A-987E-A4ED28A70188}"/>
    <cellStyle name="Percent 4 28 5 2 2" xfId="15463" xr:uid="{F5F76297-BC36-4222-93C0-D849FA6EF50C}"/>
    <cellStyle name="Percent 4 28 5 2 3" xfId="15464" xr:uid="{138E5405-7A9D-48A7-9E06-EE5EE5FBB80D}"/>
    <cellStyle name="Percent 4 28 5 3" xfId="15465" xr:uid="{F90E458B-4E6D-4ED3-BF87-6B042DD4268E}"/>
    <cellStyle name="Percent 4 28 5 3 2" xfId="15466" xr:uid="{2204D394-DD46-48F7-8DD4-3B16DFEBCC80}"/>
    <cellStyle name="Percent 4 28 5 3 3" xfId="15467" xr:uid="{AFB35F48-127B-4689-94E8-86A09D95A340}"/>
    <cellStyle name="Percent 4 28 5 4" xfId="15468" xr:uid="{690EF2D8-79E0-4209-9E94-4071AE785217}"/>
    <cellStyle name="Percent 4 28 5 4 2" xfId="15469" xr:uid="{3B9ACD2D-3873-4B23-A141-F0B532FE8E29}"/>
    <cellStyle name="Percent 4 28 5 4 3" xfId="15470" xr:uid="{9F869055-30F5-4DE9-9A66-7E1F8E6DFB1C}"/>
    <cellStyle name="Percent 4 28 5 5" xfId="15471" xr:uid="{C6C76984-7ECA-43C2-826D-2DBE7AA426FA}"/>
    <cellStyle name="Percent 4 28 5 6" xfId="15472" xr:uid="{5A441951-CED1-46ED-9897-DAECB75CF6C3}"/>
    <cellStyle name="Percent 4 28 6" xfId="15473" xr:uid="{5CB41E1F-CA38-4D86-B570-6BE619ADB093}"/>
    <cellStyle name="Percent 4 28 6 2" xfId="15474" xr:uid="{14943714-BE3D-42C8-8D5B-6E0B36DB6365}"/>
    <cellStyle name="Percent 4 28 6 2 2" xfId="15475" xr:uid="{7F7CD89D-19B2-46D6-A006-68FD67EA91E5}"/>
    <cellStyle name="Percent 4 28 6 2 3" xfId="15476" xr:uid="{B9994AB1-9AD0-4DBF-BBED-C092EC6ACEB4}"/>
    <cellStyle name="Percent 4 28 6 3" xfId="15477" xr:uid="{AC8FFCD1-3F05-4FFD-8712-E469D441F407}"/>
    <cellStyle name="Percent 4 28 6 3 2" xfId="15478" xr:uid="{50E2B991-698E-4B75-8FD1-1301BC8968F9}"/>
    <cellStyle name="Percent 4 28 6 3 3" xfId="15479" xr:uid="{A58D7644-66D7-4418-BF98-0DFE338B95FA}"/>
    <cellStyle name="Percent 4 28 6 4" xfId="15480" xr:uid="{AB78F176-2F30-4A0E-9806-65D9972AEEB4}"/>
    <cellStyle name="Percent 4 28 6 5" xfId="15481" xr:uid="{49EFD533-C4C3-496F-ACAA-B6277032247F}"/>
    <cellStyle name="Percent 4 28 7" xfId="15482" xr:uid="{0811600B-2B55-4B40-B540-523F04F72013}"/>
    <cellStyle name="Percent 4 28 7 2" xfId="15483" xr:uid="{F988FFB1-7655-4A8F-8456-2E521592F5AC}"/>
    <cellStyle name="Percent 4 28 7 3" xfId="15484" xr:uid="{A9B6DAB8-185F-412C-AB86-CBE6BFD46346}"/>
    <cellStyle name="Percent 4 28 8" xfId="15485" xr:uid="{8118F10C-5810-4E3A-AAD8-927608FC094B}"/>
    <cellStyle name="Percent 4 28 8 2" xfId="15486" xr:uid="{61C77BAF-E064-43F8-BCD6-7CA96BEB4FCA}"/>
    <cellStyle name="Percent 4 28 8 3" xfId="15487" xr:uid="{0193B674-F718-4A72-A9C6-CEA1D9DB22E0}"/>
    <cellStyle name="Percent 4 28 9" xfId="15488" xr:uid="{75DBCE11-D374-4818-BAFB-868D49A81794}"/>
    <cellStyle name="Percent 4 28 9 2" xfId="15489" xr:uid="{7889490B-809B-4774-9FBA-57658D37084C}"/>
    <cellStyle name="Percent 4 28 9 3" xfId="15490" xr:uid="{F8A0C17A-8D1E-4339-85B4-E721A664B4B1}"/>
    <cellStyle name="Percent 4 29" xfId="15491" xr:uid="{C5411DFA-080B-4A88-8495-F8A2F9221048}"/>
    <cellStyle name="Percent 4 29 10" xfId="15492" xr:uid="{6CC8340C-CA6C-440E-84D9-31EE8ADC17D3}"/>
    <cellStyle name="Percent 4 29 11" xfId="15493" xr:uid="{933A9D02-C365-4234-AEA5-031447F0058F}"/>
    <cellStyle name="Percent 4 29 12" xfId="15494" xr:uid="{C8F44048-C5C5-4EF1-91D4-761C29D74D9B}"/>
    <cellStyle name="Percent 4 29 13" xfId="15495" xr:uid="{43EF9338-ADD3-4916-8037-C60D54139BC8}"/>
    <cellStyle name="Percent 4 29 14" xfId="15496" xr:uid="{B1DDAF9F-5532-4D06-8C46-3B40B5B6404B}"/>
    <cellStyle name="Percent 4 29 15" xfId="15497" xr:uid="{C3F565FC-EF19-4C31-BF28-747C7B311AA4}"/>
    <cellStyle name="Percent 4 29 2" xfId="15498" xr:uid="{61D9E4D1-683B-4FC4-A218-DF01DB161497}"/>
    <cellStyle name="Percent 4 29 2 2" xfId="15499" xr:uid="{E1E34E77-19A8-4B0D-898D-BCAE895EBC65}"/>
    <cellStyle name="Percent 4 29 2 2 2" xfId="15500" xr:uid="{D7977F9A-D23B-4033-94E9-660AD622DF8F}"/>
    <cellStyle name="Percent 4 29 2 2 3" xfId="15501" xr:uid="{B6905DE5-30BE-4F43-B1A0-92E3C5EC1B88}"/>
    <cellStyle name="Percent 4 29 2 2 4" xfId="15502" xr:uid="{5FBDE03D-953D-4379-BFF6-73DFF5404C88}"/>
    <cellStyle name="Percent 4 29 2 3" xfId="15503" xr:uid="{01F44B6F-4F03-49FD-B4B7-A81CB2032C0C}"/>
    <cellStyle name="Percent 4 29 2 3 2" xfId="15504" xr:uid="{8DB94956-C50F-4F8D-9741-AF05DF51732C}"/>
    <cellStyle name="Percent 4 29 2 3 3" xfId="15505" xr:uid="{569CDA3D-EB7B-4C2C-976F-E2E022620E68}"/>
    <cellStyle name="Percent 4 29 2 4" xfId="15506" xr:uid="{615B71F8-3192-448A-B30D-5A6DD65CB422}"/>
    <cellStyle name="Percent 4 29 2 5" xfId="15507" xr:uid="{CBA5781F-822F-4B9D-96BD-D37DB63DB31D}"/>
    <cellStyle name="Percent 4 29 2 6" xfId="15508" xr:uid="{541277A2-E69F-4025-AB68-9FA5BA29DF93}"/>
    <cellStyle name="Percent 4 29 2 7" xfId="15509" xr:uid="{A5979E32-E4A7-45BC-AFAA-5F11CDD80510}"/>
    <cellStyle name="Percent 4 29 2 8" xfId="15510" xr:uid="{4E496445-A5E1-4A56-91B3-26E24C874C79}"/>
    <cellStyle name="Percent 4 29 2 9" xfId="15511" xr:uid="{8FF21A3D-5F21-4F7E-9158-440D9D75D347}"/>
    <cellStyle name="Percent 4 29 3" xfId="15512" xr:uid="{BA8DCC99-6DD4-421A-B6F1-0562B705B57F}"/>
    <cellStyle name="Percent 4 29 3 2" xfId="15513" xr:uid="{EB89B5EB-FE6B-47B3-A92A-B24F082D1EB8}"/>
    <cellStyle name="Percent 4 29 3 2 2" xfId="15514" xr:uid="{7165393A-238F-4923-BAE9-1B500AC6CD57}"/>
    <cellStyle name="Percent 4 29 3 2 3" xfId="15515" xr:uid="{4845BD1E-C9A5-4C56-9EFC-89FC52A8FA90}"/>
    <cellStyle name="Percent 4 29 3 3" xfId="15516" xr:uid="{20BDC6A2-240A-4840-9369-CA9F3AAA79B1}"/>
    <cellStyle name="Percent 4 29 3 3 2" xfId="15517" xr:uid="{78BD3FD0-13FD-4D87-9AB8-4A85BF5232DA}"/>
    <cellStyle name="Percent 4 29 3 3 3" xfId="15518" xr:uid="{88B101C8-B476-484D-AD8D-3642C7A912EC}"/>
    <cellStyle name="Percent 4 29 3 4" xfId="15519" xr:uid="{64B47268-9F61-46F5-ACCF-A617818A4D39}"/>
    <cellStyle name="Percent 4 29 3 5" xfId="15520" xr:uid="{D660F164-8C06-408F-8EB8-F1752BA6DD2A}"/>
    <cellStyle name="Percent 4 29 3 6" xfId="15521" xr:uid="{BB43AAC4-1C25-4A39-A418-45DF2339DD10}"/>
    <cellStyle name="Percent 4 29 4" xfId="15522" xr:uid="{400E98C8-EFAB-4CD1-B349-754E86105A1D}"/>
    <cellStyle name="Percent 4 29 4 2" xfId="15523" xr:uid="{9B0B2684-D0B5-4CF2-8880-D1927CDF1BDE}"/>
    <cellStyle name="Percent 4 29 4 2 2" xfId="15524" xr:uid="{0955D327-1D78-4197-9602-552DDC28ACCD}"/>
    <cellStyle name="Percent 4 29 4 2 3" xfId="15525" xr:uid="{310619BC-2646-49D7-93D3-8F49ECB7A029}"/>
    <cellStyle name="Percent 4 29 4 3" xfId="15526" xr:uid="{48D0DEE5-8A4C-4AA4-A22C-1EEAECC610B7}"/>
    <cellStyle name="Percent 4 29 4 3 2" xfId="15527" xr:uid="{ECD6E136-DBD8-4D10-A937-8086016BE05A}"/>
    <cellStyle name="Percent 4 29 4 3 3" xfId="15528" xr:uid="{FF76AD68-639C-4916-9D0F-F507A7D99063}"/>
    <cellStyle name="Percent 4 29 4 4" xfId="15529" xr:uid="{F9E4616C-4699-479D-9AC2-5F9BB0368D2C}"/>
    <cellStyle name="Percent 4 29 4 5" xfId="15530" xr:uid="{D319EFCC-F4F2-48F0-80EC-99230E1EAF2B}"/>
    <cellStyle name="Percent 4 29 4 6" xfId="15531" xr:uid="{4F84938F-363E-441E-BF10-BEEB0975E979}"/>
    <cellStyle name="Percent 4 29 5" xfId="15532" xr:uid="{E796DA9E-B992-4680-851E-41E233154AC4}"/>
    <cellStyle name="Percent 4 29 5 2" xfId="15533" xr:uid="{ABDCBDF0-CE78-4D32-BFD2-8FDB7C1C5572}"/>
    <cellStyle name="Percent 4 29 5 2 2" xfId="15534" xr:uid="{E1FF1158-782C-4A05-80E0-4B6738316C76}"/>
    <cellStyle name="Percent 4 29 5 2 3" xfId="15535" xr:uid="{BB3A7934-8321-48ED-A635-219A019F93F5}"/>
    <cellStyle name="Percent 4 29 5 3" xfId="15536" xr:uid="{41962AA1-6001-4F0E-B2DC-EBCEEBC3ED53}"/>
    <cellStyle name="Percent 4 29 5 3 2" xfId="15537" xr:uid="{EE351C76-F703-44D0-A876-DB23CF2C43CF}"/>
    <cellStyle name="Percent 4 29 5 3 3" xfId="15538" xr:uid="{2274B01B-DC04-47EE-B24C-8D7FEBCF9ADA}"/>
    <cellStyle name="Percent 4 29 5 4" xfId="15539" xr:uid="{3F60E78A-AF5A-4C70-86FD-7DCE092694B3}"/>
    <cellStyle name="Percent 4 29 5 4 2" xfId="15540" xr:uid="{89F3606F-4B1C-4D91-89E5-97292006F3BC}"/>
    <cellStyle name="Percent 4 29 5 4 3" xfId="15541" xr:uid="{AAD5EAC9-7681-45AD-8580-7EB1A432AE1E}"/>
    <cellStyle name="Percent 4 29 5 5" xfId="15542" xr:uid="{0F23C824-440A-4A80-802F-FF5E042BCF5B}"/>
    <cellStyle name="Percent 4 29 5 6" xfId="15543" xr:uid="{6FDB3151-30C2-455E-B5F2-6F4176392FD1}"/>
    <cellStyle name="Percent 4 29 6" xfId="15544" xr:uid="{EC0307E9-F770-4298-83BC-04EB5A83DE7A}"/>
    <cellStyle name="Percent 4 29 6 2" xfId="15545" xr:uid="{40193CCF-3499-463A-AF84-3B2836774B5C}"/>
    <cellStyle name="Percent 4 29 6 2 2" xfId="15546" xr:uid="{54E5011D-B452-45D6-B498-7E91BFD4D907}"/>
    <cellStyle name="Percent 4 29 6 2 3" xfId="15547" xr:uid="{A56FC4D3-4335-4E4A-8DFA-F302969EA89D}"/>
    <cellStyle name="Percent 4 29 6 3" xfId="15548" xr:uid="{C07C1517-A810-40EA-BC9B-94876CA72DDA}"/>
    <cellStyle name="Percent 4 29 6 3 2" xfId="15549" xr:uid="{4666C44D-A1E3-4A85-BEF0-FA2EDF00B438}"/>
    <cellStyle name="Percent 4 29 6 3 3" xfId="15550" xr:uid="{A74DC482-7FBD-4AC0-A39A-0EC03CEE2AFB}"/>
    <cellStyle name="Percent 4 29 6 4" xfId="15551" xr:uid="{4359D49B-DF27-49FA-B98E-BFFC323CFCCD}"/>
    <cellStyle name="Percent 4 29 6 5" xfId="15552" xr:uid="{E4DF76F1-8FE0-4185-90B3-1AFE38A9EC5B}"/>
    <cellStyle name="Percent 4 29 7" xfId="15553" xr:uid="{B89ADBB4-A1E4-402D-A5A0-7EBBE2FEAFDB}"/>
    <cellStyle name="Percent 4 29 7 2" xfId="15554" xr:uid="{DF7BDAC2-FD28-4D13-A340-DDA93D78D104}"/>
    <cellStyle name="Percent 4 29 7 3" xfId="15555" xr:uid="{7A705E0B-1122-453A-9E3D-B3F3F2A98DE2}"/>
    <cellStyle name="Percent 4 29 8" xfId="15556" xr:uid="{DE00FF6C-6309-4DB5-BE70-92F728D95664}"/>
    <cellStyle name="Percent 4 29 8 2" xfId="15557" xr:uid="{4E7C5281-BA5B-4A38-A3C4-3B73D2236874}"/>
    <cellStyle name="Percent 4 29 8 3" xfId="15558" xr:uid="{42945F9D-C724-49EE-AC60-D14BC230A715}"/>
    <cellStyle name="Percent 4 29 9" xfId="15559" xr:uid="{272054D9-CDD4-421F-994A-97D429E860FD}"/>
    <cellStyle name="Percent 4 29 9 2" xfId="15560" xr:uid="{E5E23A75-FA1E-487C-8BB0-8C12B0D9204E}"/>
    <cellStyle name="Percent 4 29 9 3" xfId="15561" xr:uid="{DBF8883C-BEBB-4146-AB08-050B6168551D}"/>
    <cellStyle name="Percent 4 3" xfId="1579" xr:uid="{E4F22353-AB16-4CC2-BD6A-B533B71407C7}"/>
    <cellStyle name="Percent 4 3 10" xfId="15563" xr:uid="{DC7BBE11-01D1-4214-B130-57DF7B5FD0D5}"/>
    <cellStyle name="Percent 4 3 10 2" xfId="15564" xr:uid="{52E55446-F2A8-48B5-B69F-3D82E06A1325}"/>
    <cellStyle name="Percent 4 3 10 2 2" xfId="15565" xr:uid="{F3125976-6F9E-428D-B7AF-DBA7589CD95F}"/>
    <cellStyle name="Percent 4 3 10 2 3" xfId="15566" xr:uid="{4EE6B960-BDB7-46F7-BA7B-A8BED1645DE5}"/>
    <cellStyle name="Percent 4 3 10 3" xfId="15567" xr:uid="{D443A455-2E0A-43FE-98D9-C3058081A14F}"/>
    <cellStyle name="Percent 4 3 10 3 2" xfId="15568" xr:uid="{A1A9BE95-8148-4063-9E9A-B24196857C63}"/>
    <cellStyle name="Percent 4 3 10 3 3" xfId="15569" xr:uid="{3EF16B01-95FF-4433-9517-3A1D817ACFB2}"/>
    <cellStyle name="Percent 4 3 10 4" xfId="15570" xr:uid="{2C9D6FEE-930D-4014-B633-5580524E9571}"/>
    <cellStyle name="Percent 4 3 10 5" xfId="15571" xr:uid="{2B792DFD-7E08-41BF-9BA3-DBD0CFB0AD38}"/>
    <cellStyle name="Percent 4 3 11" xfId="15572" xr:uid="{93CE1AC0-18A7-4D89-B11D-859636D1E797}"/>
    <cellStyle name="Percent 4 3 11 2" xfId="15573" xr:uid="{1B70B180-FDF7-4AD3-8DDC-74F70BEA9618}"/>
    <cellStyle name="Percent 4 3 11 2 2" xfId="15574" xr:uid="{455A9821-8B79-41DF-82D2-A66A8F62B96B}"/>
    <cellStyle name="Percent 4 3 11 2 3" xfId="15575" xr:uid="{70CB3558-96DE-408B-AB1A-8532588BDC6B}"/>
    <cellStyle name="Percent 4 3 11 3" xfId="15576" xr:uid="{CA4EF3EF-0997-4715-994E-A8BF2EA30946}"/>
    <cellStyle name="Percent 4 3 11 3 2" xfId="15577" xr:uid="{2BD3869C-BF6D-425A-8561-29ED2CD08144}"/>
    <cellStyle name="Percent 4 3 11 3 3" xfId="15578" xr:uid="{84D96E16-3938-4B29-AAA2-B0B1E551F8F9}"/>
    <cellStyle name="Percent 4 3 11 4" xfId="15579" xr:uid="{30441E4A-EE1F-4FEA-8419-DF04C2ED2F93}"/>
    <cellStyle name="Percent 4 3 11 5" xfId="15580" xr:uid="{663DAF9B-6886-4620-9EC9-1C2C760D652C}"/>
    <cellStyle name="Percent 4 3 12" xfId="15581" xr:uid="{066C6F20-DEF3-4D6F-B154-D76707547993}"/>
    <cellStyle name="Percent 4 3 12 2" xfId="15582" xr:uid="{C5AF98B3-E1FB-417B-A8A0-F2398C5C451E}"/>
    <cellStyle name="Percent 4 3 12 2 2" xfId="15583" xr:uid="{9B3C06E7-EE70-4D10-9727-9858EF0E21D4}"/>
    <cellStyle name="Percent 4 3 12 2 3" xfId="15584" xr:uid="{EEBAB888-FD9F-4FB0-9BCF-73923B1307A0}"/>
    <cellStyle name="Percent 4 3 12 3" xfId="15585" xr:uid="{B750EA2E-134C-43D9-9DAE-1406C9A08117}"/>
    <cellStyle name="Percent 4 3 12 3 2" xfId="15586" xr:uid="{BA876334-E544-494F-8B6E-B51D268FA09D}"/>
    <cellStyle name="Percent 4 3 12 3 3" xfId="15587" xr:uid="{2283414D-98C9-4C9C-B372-AFC9C221D593}"/>
    <cellStyle name="Percent 4 3 12 4" xfId="15588" xr:uid="{A8D1DCF7-0B68-46E3-8E4D-5D22EA4ECA79}"/>
    <cellStyle name="Percent 4 3 12 4 2" xfId="15589" xr:uid="{74BC80C5-657E-416E-AA65-B11F90DF4A3C}"/>
    <cellStyle name="Percent 4 3 12 4 3" xfId="15590" xr:uid="{F73F9A8A-96A9-4A83-9CD1-1CAD9F01DC95}"/>
    <cellStyle name="Percent 4 3 12 5" xfId="15591" xr:uid="{6DA7137C-A103-4977-8A82-F6DFE2402EBF}"/>
    <cellStyle name="Percent 4 3 12 6" xfId="15592" xr:uid="{1B8765D1-C2CA-40C9-B8E8-B3BB0C46FB89}"/>
    <cellStyle name="Percent 4 3 13" xfId="15593" xr:uid="{57816CFF-AB86-4ED2-A409-DB5D8887D02F}"/>
    <cellStyle name="Percent 4 3 13 2" xfId="15594" xr:uid="{9F077EC4-2429-4B9B-8350-EA6BD44519E5}"/>
    <cellStyle name="Percent 4 3 13 2 2" xfId="15595" xr:uid="{D5ADD1AF-7F68-4CB4-90EF-12AF74BEC1DC}"/>
    <cellStyle name="Percent 4 3 13 2 3" xfId="15596" xr:uid="{06FC966A-4673-4CF9-93A6-58DF236C0A1D}"/>
    <cellStyle name="Percent 4 3 13 3" xfId="15597" xr:uid="{5860A838-F2B1-4669-9001-A59934CCAE93}"/>
    <cellStyle name="Percent 4 3 13 3 2" xfId="15598" xr:uid="{44D039B5-CE04-4430-B1AA-B4F96A564102}"/>
    <cellStyle name="Percent 4 3 13 3 3" xfId="15599" xr:uid="{B3F45299-5C16-4076-814B-054858D000BF}"/>
    <cellStyle name="Percent 4 3 13 4" xfId="15600" xr:uid="{4329DC32-563A-492A-9F77-355DF1F9915E}"/>
    <cellStyle name="Percent 4 3 13 5" xfId="15601" xr:uid="{AD491640-A04F-4F57-9142-FF50DFE5A599}"/>
    <cellStyle name="Percent 4 3 14" xfId="15602" xr:uid="{C8C8636D-2C7E-4E4D-A772-BD605DE3BB65}"/>
    <cellStyle name="Percent 4 3 14 2" xfId="15603" xr:uid="{03199C33-BC25-447A-A8CF-B2B992BEEC89}"/>
    <cellStyle name="Percent 4 3 14 3" xfId="15604" xr:uid="{94B24D13-CC79-453A-A00C-6CAC9607B886}"/>
    <cellStyle name="Percent 4 3 15" xfId="15605" xr:uid="{F6BC1A15-1FC0-4B56-A4C4-CE4C48FF76EE}"/>
    <cellStyle name="Percent 4 3 15 2" xfId="15606" xr:uid="{F9813728-5FB5-4865-99DF-A84ACB173A84}"/>
    <cellStyle name="Percent 4 3 15 3" xfId="15607" xr:uid="{0E887B52-A6D4-4E71-80F9-8E392AAC5E2B}"/>
    <cellStyle name="Percent 4 3 16" xfId="15608" xr:uid="{F39E7692-F508-4EA1-9579-B394F865AB2E}"/>
    <cellStyle name="Percent 4 3 16 2" xfId="15609" xr:uid="{60F0DACC-8AF2-4B55-8BBE-DFB2AC315E2F}"/>
    <cellStyle name="Percent 4 3 16 3" xfId="15610" xr:uid="{2BC07C52-627A-4B00-AB1A-D0E362827C07}"/>
    <cellStyle name="Percent 4 3 17" xfId="15611" xr:uid="{7EBDB97A-26AE-4915-9EB8-889EF0D2667E}"/>
    <cellStyle name="Percent 4 3 18" xfId="15612" xr:uid="{ED138CFB-08C4-4DB1-A335-1680EBA61F15}"/>
    <cellStyle name="Percent 4 3 19" xfId="15613" xr:uid="{07DC6C05-BD6D-4923-8D21-1BCCD58C55E0}"/>
    <cellStyle name="Percent 4 3 2" xfId="1580" xr:uid="{D5729E5D-4BED-44B9-A602-9495F880F270}"/>
    <cellStyle name="Percent 4 3 2 10" xfId="15615" xr:uid="{2039969D-C961-465B-8DC4-CC19CF3ED9A2}"/>
    <cellStyle name="Percent 4 3 2 11" xfId="15616" xr:uid="{A2A5CA55-F757-467A-A73B-4B8EA07F1E3F}"/>
    <cellStyle name="Percent 4 3 2 12" xfId="15617" xr:uid="{CF3A9E72-A40D-4DD6-8D33-9F3EEFB1BC8C}"/>
    <cellStyle name="Percent 4 3 2 13" xfId="15618" xr:uid="{576AE2FA-6302-43D9-8B31-1E642FD81D9E}"/>
    <cellStyle name="Percent 4 3 2 14" xfId="15619" xr:uid="{2C3C4AA7-C306-4B06-97B8-5858B785E24A}"/>
    <cellStyle name="Percent 4 3 2 15" xfId="15614" xr:uid="{3EABABA5-2899-4145-9C01-DB0C8FA1905B}"/>
    <cellStyle name="Percent 4 3 2 2" xfId="15620" xr:uid="{0E54B1A0-2C2E-4AD6-9C21-A2D6ECFC19D7}"/>
    <cellStyle name="Percent 4 3 2 2 2" xfId="15621" xr:uid="{01E0EAEA-623F-4C87-B4D4-EA337672A609}"/>
    <cellStyle name="Percent 4 3 2 2 2 2" xfId="15622" xr:uid="{B4608F97-423B-40E1-825D-54A66C071EBF}"/>
    <cellStyle name="Percent 4 3 2 2 2 3" xfId="15623" xr:uid="{A4EF6988-0E7B-4D14-89D9-73AF40BF9290}"/>
    <cellStyle name="Percent 4 3 2 2 3" xfId="15624" xr:uid="{5EFD9F46-3D03-44EB-A046-3E189594056D}"/>
    <cellStyle name="Percent 4 3 2 2 3 2" xfId="15625" xr:uid="{69AD8D6C-226A-43AF-829B-F37D49AD6283}"/>
    <cellStyle name="Percent 4 3 2 2 3 3" xfId="15626" xr:uid="{2A5F5891-A635-4B1C-A153-1483B6808832}"/>
    <cellStyle name="Percent 4 3 2 2 4" xfId="15627" xr:uid="{D92E0F14-7EED-4790-A811-BFF36F3FFABB}"/>
    <cellStyle name="Percent 4 3 2 2 5" xfId="15628" xr:uid="{479AE0BB-F6DF-46D7-970D-208B1940AF47}"/>
    <cellStyle name="Percent 4 3 2 3" xfId="15629" xr:uid="{D36186F2-D48F-42BF-A6F3-1579F7C12999}"/>
    <cellStyle name="Percent 4 3 2 3 2" xfId="15630" xr:uid="{E0C94EE4-5302-4289-8C3C-C76B449D830A}"/>
    <cellStyle name="Percent 4 3 2 3 2 2" xfId="15631" xr:uid="{2EA622F6-2171-49EB-B815-9D709909F781}"/>
    <cellStyle name="Percent 4 3 2 3 2 3" xfId="15632" xr:uid="{DA44CCF7-8B31-45DD-A90A-80C47BDDC3FF}"/>
    <cellStyle name="Percent 4 3 2 3 3" xfId="15633" xr:uid="{3B7DE1A5-BB18-47EE-8B80-53BEF781518D}"/>
    <cellStyle name="Percent 4 3 2 3 3 2" xfId="15634" xr:uid="{41803A9A-E577-4F65-A7F2-73E1E0023428}"/>
    <cellStyle name="Percent 4 3 2 3 3 3" xfId="15635" xr:uid="{CE7A7307-7C33-4C3B-BE78-D2184E569A7B}"/>
    <cellStyle name="Percent 4 3 2 3 4" xfId="15636" xr:uid="{341913D5-FD22-4EA9-9F0D-22EFDE7B8406}"/>
    <cellStyle name="Percent 4 3 2 3 5" xfId="15637" xr:uid="{9CA79C91-03C1-444E-9CBE-1BA87302232B}"/>
    <cellStyle name="Percent 4 3 2 4" xfId="15638" xr:uid="{BB64C110-CCAE-453A-A4C9-7C348E21CF49}"/>
    <cellStyle name="Percent 4 3 2 4 2" xfId="15639" xr:uid="{46F895DF-320F-45C1-B85A-878D9961A000}"/>
    <cellStyle name="Percent 4 3 2 4 2 2" xfId="15640" xr:uid="{DF800EC7-68B9-4C00-B4A7-38B4EF2A6576}"/>
    <cellStyle name="Percent 4 3 2 4 2 3" xfId="15641" xr:uid="{1AD3314B-6735-4E41-B3EF-792133C6D2BC}"/>
    <cellStyle name="Percent 4 3 2 4 3" xfId="15642" xr:uid="{A8D85C2D-7731-4BB7-89FE-38D4925273B5}"/>
    <cellStyle name="Percent 4 3 2 4 3 2" xfId="15643" xr:uid="{BA30ED1D-39C9-477D-AD46-1B24AAA5B2C0}"/>
    <cellStyle name="Percent 4 3 2 4 3 3" xfId="15644" xr:uid="{D9C432FD-F8AE-41BC-907E-90DE0AF49463}"/>
    <cellStyle name="Percent 4 3 2 4 4" xfId="15645" xr:uid="{747296E3-505D-45CD-B21C-2FA8419E94E8}"/>
    <cellStyle name="Percent 4 3 2 4 4 2" xfId="15646" xr:uid="{95730C7A-46C2-4835-A8E2-6DF19A5F4EA1}"/>
    <cellStyle name="Percent 4 3 2 4 4 3" xfId="15647" xr:uid="{B0DEF50B-A0BA-4D1F-BDCB-3553FA581F8C}"/>
    <cellStyle name="Percent 4 3 2 4 5" xfId="15648" xr:uid="{DA70CA29-023C-4C85-A450-AD05CB78993F}"/>
    <cellStyle name="Percent 4 3 2 4 6" xfId="15649" xr:uid="{EA9EB614-56AA-4E68-AE85-C88179E95323}"/>
    <cellStyle name="Percent 4 3 2 5" xfId="15650" xr:uid="{33C3BB07-6ECE-4E62-94C4-5ED2EB147A18}"/>
    <cellStyle name="Percent 4 3 2 5 2" xfId="15651" xr:uid="{D23BFDEE-BF81-4BE0-9C3E-EA55F9E3A8FC}"/>
    <cellStyle name="Percent 4 3 2 5 2 2" xfId="15652" xr:uid="{8F063ABD-E7CB-4734-960A-AFAB7B00F082}"/>
    <cellStyle name="Percent 4 3 2 5 2 3" xfId="15653" xr:uid="{F5F2ED0C-45EF-422E-8375-A301E94B43F9}"/>
    <cellStyle name="Percent 4 3 2 5 3" xfId="15654" xr:uid="{DD40D981-F283-4BDE-B230-C94287991105}"/>
    <cellStyle name="Percent 4 3 2 5 3 2" xfId="15655" xr:uid="{04B4CCA0-5830-4E59-A598-EE31B763297B}"/>
    <cellStyle name="Percent 4 3 2 5 3 3" xfId="15656" xr:uid="{0B73F784-3290-4914-8B69-D6D4D1AECEFF}"/>
    <cellStyle name="Percent 4 3 2 5 4" xfId="15657" xr:uid="{875DDA7D-98E6-4AA5-AE32-99BFFCF12E04}"/>
    <cellStyle name="Percent 4 3 2 5 5" xfId="15658" xr:uid="{1C966CCA-942D-4B6E-854D-21318BA10CB9}"/>
    <cellStyle name="Percent 4 3 2 6" xfId="15659" xr:uid="{AE183B21-D2AF-481F-A8A9-0CDB80378CD4}"/>
    <cellStyle name="Percent 4 3 2 6 2" xfId="15660" xr:uid="{CC7F994C-B563-480D-B8F1-918C97F074EF}"/>
    <cellStyle name="Percent 4 3 2 6 3" xfId="15661" xr:uid="{8C0E9686-AF49-4F37-B8D8-222011AAC335}"/>
    <cellStyle name="Percent 4 3 2 7" xfId="15662" xr:uid="{C433B554-AFB1-498F-A822-02106410AC72}"/>
    <cellStyle name="Percent 4 3 2 7 2" xfId="15663" xr:uid="{078F6B66-FD1A-4636-8D95-A4688904902C}"/>
    <cellStyle name="Percent 4 3 2 7 3" xfId="15664" xr:uid="{A61B6D3C-FB82-4DCD-B6E7-C2007A6CF09E}"/>
    <cellStyle name="Percent 4 3 2 8" xfId="15665" xr:uid="{AF1A9B66-058B-4126-A786-4CD6CAD5C6EA}"/>
    <cellStyle name="Percent 4 3 2 8 2" xfId="15666" xr:uid="{3B4829EA-1425-4BFF-A64F-0C50F120C4D2}"/>
    <cellStyle name="Percent 4 3 2 8 3" xfId="15667" xr:uid="{A09737A4-9769-44C1-A783-A85B7521A955}"/>
    <cellStyle name="Percent 4 3 2 9" xfId="15668" xr:uid="{83503115-1A2F-4648-A423-564E2F831D7E}"/>
    <cellStyle name="Percent 4 3 20" xfId="15669" xr:uid="{FDE03C0B-2D95-4978-8BA8-BD591F72242F}"/>
    <cellStyle name="Percent 4 3 21" xfId="15670" xr:uid="{92630609-7104-4FF5-96C7-57086CBC11DD}"/>
    <cellStyle name="Percent 4 3 22" xfId="15671" xr:uid="{D45348D4-2587-498A-BF3D-2EAADB540CBD}"/>
    <cellStyle name="Percent 4 3 23" xfId="15562" xr:uid="{52450AA2-8735-4213-BB7C-9FED77FA1BF3}"/>
    <cellStyle name="Percent 4 3 3" xfId="1581" xr:uid="{7A087210-5918-4568-AF17-9B377F011629}"/>
    <cellStyle name="Percent 4 3 3 10" xfId="15673" xr:uid="{D260936E-6492-48F5-97B3-297EA9502074}"/>
    <cellStyle name="Percent 4 3 3 11" xfId="15674" xr:uid="{5D14121F-8BB0-417A-9F21-9365D4489319}"/>
    <cellStyle name="Percent 4 3 3 12" xfId="15675" xr:uid="{DF5B2C74-FF72-4A6C-B2AF-22E75E9AFAA3}"/>
    <cellStyle name="Percent 4 3 3 13" xfId="15676" xr:uid="{1F3C902A-88ED-45AC-9C51-D1293BB34E32}"/>
    <cellStyle name="Percent 4 3 3 14" xfId="15677" xr:uid="{3548101A-EF6A-48D1-B94E-C3ED862CC3AB}"/>
    <cellStyle name="Percent 4 3 3 15" xfId="15672" xr:uid="{B147126B-3766-47C8-9610-F06339786C00}"/>
    <cellStyle name="Percent 4 3 3 2" xfId="15678" xr:uid="{A727CB26-7625-4F27-8434-83B1A8CC9977}"/>
    <cellStyle name="Percent 4 3 3 2 2" xfId="15679" xr:uid="{2625BC58-828E-48E2-9A66-2DE7B41783E3}"/>
    <cellStyle name="Percent 4 3 3 2 2 2" xfId="15680" xr:uid="{CECF4D36-3E45-4E97-8A49-B63FBFB6F931}"/>
    <cellStyle name="Percent 4 3 3 2 2 3" xfId="15681" xr:uid="{B03626CB-A477-4ED1-8C57-6737E447E234}"/>
    <cellStyle name="Percent 4 3 3 2 3" xfId="15682" xr:uid="{D87F25F4-A09F-47EB-B2F0-1AD0767D9CFD}"/>
    <cellStyle name="Percent 4 3 3 2 3 2" xfId="15683" xr:uid="{811CAFB7-BD60-42E0-B879-2B4746EC3E5E}"/>
    <cellStyle name="Percent 4 3 3 2 3 3" xfId="15684" xr:uid="{288528D6-820E-48F2-B29C-088EC63D3AC7}"/>
    <cellStyle name="Percent 4 3 3 2 4" xfId="15685" xr:uid="{14CEB766-4531-4A22-B81C-E279DE29F07E}"/>
    <cellStyle name="Percent 4 3 3 2 5" xfId="15686" xr:uid="{D1712DAC-5D31-4DD8-AEAF-79FF034B8BD3}"/>
    <cellStyle name="Percent 4 3 3 3" xfId="15687" xr:uid="{0EF9DC06-BDE9-41F8-B176-D30FBE758F3D}"/>
    <cellStyle name="Percent 4 3 3 3 2" xfId="15688" xr:uid="{5E9C663A-AC85-4969-8667-176E47BEFB42}"/>
    <cellStyle name="Percent 4 3 3 3 2 2" xfId="15689" xr:uid="{1EED9763-02B6-4775-AA59-FF92AC9CFD64}"/>
    <cellStyle name="Percent 4 3 3 3 2 3" xfId="15690" xr:uid="{004BFE85-4375-44F9-8847-60510BCB9EF8}"/>
    <cellStyle name="Percent 4 3 3 3 3" xfId="15691" xr:uid="{795AE78C-0BF4-4050-B35A-C5039311EF8B}"/>
    <cellStyle name="Percent 4 3 3 3 3 2" xfId="15692" xr:uid="{D0B0F997-2B1A-4A3B-A371-5A77A4E04529}"/>
    <cellStyle name="Percent 4 3 3 3 3 3" xfId="15693" xr:uid="{F243FCB9-E677-4BB2-9E1D-096C1687F1F5}"/>
    <cellStyle name="Percent 4 3 3 3 4" xfId="15694" xr:uid="{9CEFEFD3-E01E-4FA0-805C-D321E69DCC3E}"/>
    <cellStyle name="Percent 4 3 3 3 5" xfId="15695" xr:uid="{763399F1-AB05-4AD5-AFD2-B03583347600}"/>
    <cellStyle name="Percent 4 3 3 4" xfId="15696" xr:uid="{5EA111E7-10CF-47C0-A8E1-486692EB96D4}"/>
    <cellStyle name="Percent 4 3 3 4 2" xfId="15697" xr:uid="{D36598BF-0A88-45CD-8AB5-0F94100F23B7}"/>
    <cellStyle name="Percent 4 3 3 4 2 2" xfId="15698" xr:uid="{6C521671-FD03-4F4D-B8B2-57F9F084AFEB}"/>
    <cellStyle name="Percent 4 3 3 4 2 3" xfId="15699" xr:uid="{DA572919-4425-4270-8918-A3A1AAB194A9}"/>
    <cellStyle name="Percent 4 3 3 4 3" xfId="15700" xr:uid="{13081207-4004-434D-AF64-393CC5A548DA}"/>
    <cellStyle name="Percent 4 3 3 4 3 2" xfId="15701" xr:uid="{3F30068C-114B-4D11-B31D-5F3A07D96C5E}"/>
    <cellStyle name="Percent 4 3 3 4 3 3" xfId="15702" xr:uid="{6EF9EA56-6BF4-4B88-A689-6A4D5A561A0A}"/>
    <cellStyle name="Percent 4 3 3 4 4" xfId="15703" xr:uid="{189EB472-E989-4DA0-8158-09AC46CB2A55}"/>
    <cellStyle name="Percent 4 3 3 4 4 2" xfId="15704" xr:uid="{1A5A3D6F-FBB4-4886-B9D1-2A5B1C94E830}"/>
    <cellStyle name="Percent 4 3 3 4 4 3" xfId="15705" xr:uid="{AE17DCA1-BFF5-40E0-9336-EC311D35D43E}"/>
    <cellStyle name="Percent 4 3 3 4 5" xfId="15706" xr:uid="{0FABD4A8-082F-458F-A606-5F049923CE04}"/>
    <cellStyle name="Percent 4 3 3 4 6" xfId="15707" xr:uid="{0A5D082F-7D73-4DB9-964E-5E587FB38015}"/>
    <cellStyle name="Percent 4 3 3 5" xfId="15708" xr:uid="{6FD771AF-544E-4630-BF2C-04D625E250A9}"/>
    <cellStyle name="Percent 4 3 3 5 2" xfId="15709" xr:uid="{C9174E14-BCAA-428B-B4F2-25D518AF7A54}"/>
    <cellStyle name="Percent 4 3 3 5 2 2" xfId="15710" xr:uid="{467487E0-9B1C-455E-AC2B-D2D3190FFB8B}"/>
    <cellStyle name="Percent 4 3 3 5 2 3" xfId="15711" xr:uid="{56542F93-24C8-44FB-9BE9-92694499AE53}"/>
    <cellStyle name="Percent 4 3 3 5 3" xfId="15712" xr:uid="{C0886135-DDD2-4450-8CFE-D581B42D8D23}"/>
    <cellStyle name="Percent 4 3 3 5 3 2" xfId="15713" xr:uid="{E4088408-D3B9-4161-8C71-4948D0ACEE17}"/>
    <cellStyle name="Percent 4 3 3 5 3 3" xfId="15714" xr:uid="{24A67219-24EF-476D-BFAD-8978D0302353}"/>
    <cellStyle name="Percent 4 3 3 5 4" xfId="15715" xr:uid="{CEEBECBA-06BD-4BB4-B75B-DFAB3BF1A1B4}"/>
    <cellStyle name="Percent 4 3 3 5 5" xfId="15716" xr:uid="{CF749B1C-02B2-4D3D-853A-315D3D388403}"/>
    <cellStyle name="Percent 4 3 3 6" xfId="15717" xr:uid="{E534B34E-E430-4021-B3AF-DC79C6308064}"/>
    <cellStyle name="Percent 4 3 3 6 2" xfId="15718" xr:uid="{E484773E-AE69-41ED-892C-EACC5CB0C886}"/>
    <cellStyle name="Percent 4 3 3 6 3" xfId="15719" xr:uid="{698CCA47-4640-4A28-BF8E-A07F76E946DB}"/>
    <cellStyle name="Percent 4 3 3 7" xfId="15720" xr:uid="{37518644-57C2-4F48-999B-85AD4CEE87C5}"/>
    <cellStyle name="Percent 4 3 3 7 2" xfId="15721" xr:uid="{63CB2EBF-5DC8-44EA-83E1-2AF2A66EB2DD}"/>
    <cellStyle name="Percent 4 3 3 7 3" xfId="15722" xr:uid="{C5C726FC-AD74-4BF0-BF65-8FB7A863A9A4}"/>
    <cellStyle name="Percent 4 3 3 8" xfId="15723" xr:uid="{8DBAB6FB-639B-48D6-BA47-5FCF0855D970}"/>
    <cellStyle name="Percent 4 3 3 8 2" xfId="15724" xr:uid="{6F18E0BC-2FB2-423A-94DE-ED7B87C51647}"/>
    <cellStyle name="Percent 4 3 3 8 3" xfId="15725" xr:uid="{A91092DC-ADB8-4F9B-98B6-DBFFE7FE74E9}"/>
    <cellStyle name="Percent 4 3 3 9" xfId="15726" xr:uid="{A1686C78-5293-4A65-AC40-62DF2267983B}"/>
    <cellStyle name="Percent 4 3 4" xfId="1582" xr:uid="{F485DA74-44D4-404A-BDE0-CC2EE792005C}"/>
    <cellStyle name="Percent 4 3 4 10" xfId="15728" xr:uid="{6F47BD79-2FDC-4DDE-9DD6-C26F09D25943}"/>
    <cellStyle name="Percent 4 3 4 11" xfId="15729" xr:uid="{6997EE41-1743-4BDC-A020-0F8A3104321A}"/>
    <cellStyle name="Percent 4 3 4 12" xfId="15730" xr:uid="{7C2C892C-6BE7-4E80-ADAB-F540E16666AE}"/>
    <cellStyle name="Percent 4 3 4 13" xfId="15731" xr:uid="{C3B5121D-3C9D-42E5-B4B0-C6D1C1CA82EA}"/>
    <cellStyle name="Percent 4 3 4 14" xfId="15732" xr:uid="{2027393F-218E-4700-8DB4-ABDDABFEA606}"/>
    <cellStyle name="Percent 4 3 4 15" xfId="15727" xr:uid="{9ACD6CAF-80BB-4111-A25F-D23C57108993}"/>
    <cellStyle name="Percent 4 3 4 2" xfId="15733" xr:uid="{878A692B-BAED-4F97-9E00-AF153C60EB7D}"/>
    <cellStyle name="Percent 4 3 4 2 2" xfId="15734" xr:uid="{CCC896B9-D097-4B29-8A79-45B7FF29B561}"/>
    <cellStyle name="Percent 4 3 4 2 2 2" xfId="15735" xr:uid="{ABA95B90-C92A-4B68-82A6-4AF17E2C0594}"/>
    <cellStyle name="Percent 4 3 4 2 2 3" xfId="15736" xr:uid="{C09700E7-A285-4146-A460-2E09FEFF7D5F}"/>
    <cellStyle name="Percent 4 3 4 2 3" xfId="15737" xr:uid="{38993068-99D0-43EF-8154-83AA10E3298F}"/>
    <cellStyle name="Percent 4 3 4 2 3 2" xfId="15738" xr:uid="{A0A54330-E2B9-42C6-AC62-EA23F8D166B7}"/>
    <cellStyle name="Percent 4 3 4 2 3 3" xfId="15739" xr:uid="{99DB5C38-A77B-479E-AC4A-6A56AE87FA99}"/>
    <cellStyle name="Percent 4 3 4 2 4" xfId="15740" xr:uid="{D3D4737C-4B5A-4FAA-A0F8-DB19459A026D}"/>
    <cellStyle name="Percent 4 3 4 2 5" xfId="15741" xr:uid="{C98BF0AD-CFF2-4E91-B6C2-88DF02A276B2}"/>
    <cellStyle name="Percent 4 3 4 3" xfId="15742" xr:uid="{6D560EB8-A132-44B8-9ACD-8BBC77D1CF6F}"/>
    <cellStyle name="Percent 4 3 4 3 2" xfId="15743" xr:uid="{5DE8D17E-0887-4FA2-B7DD-4D5469093EA3}"/>
    <cellStyle name="Percent 4 3 4 3 2 2" xfId="15744" xr:uid="{E8A84560-93B2-43B1-869F-05D819548F94}"/>
    <cellStyle name="Percent 4 3 4 3 2 3" xfId="15745" xr:uid="{D280DA52-0CD9-4F1B-AB33-75B90C7C4656}"/>
    <cellStyle name="Percent 4 3 4 3 3" xfId="15746" xr:uid="{E955ED54-3351-4173-AB25-3A38AA246BD2}"/>
    <cellStyle name="Percent 4 3 4 3 3 2" xfId="15747" xr:uid="{87F67A77-FC50-44B3-BD49-D6D51B4FD7A3}"/>
    <cellStyle name="Percent 4 3 4 3 3 3" xfId="15748" xr:uid="{DB81B036-DA0F-4023-8944-F819800AA9A0}"/>
    <cellStyle name="Percent 4 3 4 3 4" xfId="15749" xr:uid="{0032CEAF-2659-4D95-9563-24B349A18D35}"/>
    <cellStyle name="Percent 4 3 4 3 5" xfId="15750" xr:uid="{F006A7EC-C9E8-4A31-B430-44996C615FA0}"/>
    <cellStyle name="Percent 4 3 4 4" xfId="15751" xr:uid="{AC2D9A07-3719-415E-990C-066ED8AB3B40}"/>
    <cellStyle name="Percent 4 3 4 4 2" xfId="15752" xr:uid="{8211EB68-B315-4C2E-80D2-7D324CD013A7}"/>
    <cellStyle name="Percent 4 3 4 4 2 2" xfId="15753" xr:uid="{7BF23932-4257-4409-BEFF-A363E715C5E7}"/>
    <cellStyle name="Percent 4 3 4 4 2 3" xfId="15754" xr:uid="{335D4C4C-02BE-4AA6-88E2-87D16B95D1A4}"/>
    <cellStyle name="Percent 4 3 4 4 3" xfId="15755" xr:uid="{B8D9E887-ED66-46D2-8AB3-7E1EE1D9F4E2}"/>
    <cellStyle name="Percent 4 3 4 4 3 2" xfId="15756" xr:uid="{AA4C6FCF-72D1-4AAD-AABA-712F27AEDB31}"/>
    <cellStyle name="Percent 4 3 4 4 3 3" xfId="15757" xr:uid="{8B330D41-E2BF-4097-AB1C-8FADE00B4E13}"/>
    <cellStyle name="Percent 4 3 4 4 4" xfId="15758" xr:uid="{FFA99940-F460-4D29-B658-362D603E2A47}"/>
    <cellStyle name="Percent 4 3 4 4 4 2" xfId="15759" xr:uid="{ACA12AD1-0A78-404F-B231-B6D7AE515A6D}"/>
    <cellStyle name="Percent 4 3 4 4 4 3" xfId="15760" xr:uid="{82CCA07F-BD63-40C7-A29B-C7425B5D06D9}"/>
    <cellStyle name="Percent 4 3 4 4 5" xfId="15761" xr:uid="{E1296AED-7624-41D9-984C-581F7E4E6355}"/>
    <cellStyle name="Percent 4 3 4 4 6" xfId="15762" xr:uid="{774F2AD2-72C9-42C4-BB1A-584E732B0A6D}"/>
    <cellStyle name="Percent 4 3 4 5" xfId="15763" xr:uid="{40A5DAA9-0DDA-49B9-847F-AE2F100EED95}"/>
    <cellStyle name="Percent 4 3 4 5 2" xfId="15764" xr:uid="{0583B48D-2F66-43CF-8531-82045DE21FD3}"/>
    <cellStyle name="Percent 4 3 4 5 2 2" xfId="15765" xr:uid="{98B9AD84-A522-44AE-9D01-14811101FF7C}"/>
    <cellStyle name="Percent 4 3 4 5 2 3" xfId="15766" xr:uid="{2CCE3582-C611-41DF-9968-20CCD626E822}"/>
    <cellStyle name="Percent 4 3 4 5 3" xfId="15767" xr:uid="{A88FD944-DAE8-48EB-8734-D692AF307E1C}"/>
    <cellStyle name="Percent 4 3 4 5 3 2" xfId="15768" xr:uid="{1F44C0FC-9D7D-43B4-B69E-79566CD9927B}"/>
    <cellStyle name="Percent 4 3 4 5 3 3" xfId="15769" xr:uid="{E0854687-5E71-4D3D-9F15-62C5AA164B3C}"/>
    <cellStyle name="Percent 4 3 4 5 4" xfId="15770" xr:uid="{AA2EDA9A-2880-401E-A14D-1D1AE10E8A5F}"/>
    <cellStyle name="Percent 4 3 4 5 5" xfId="15771" xr:uid="{44355C10-1F99-4255-9740-3CA998EB1672}"/>
    <cellStyle name="Percent 4 3 4 6" xfId="15772" xr:uid="{A49AE62A-C96B-42B3-A218-BAF7F0A1D402}"/>
    <cellStyle name="Percent 4 3 4 6 2" xfId="15773" xr:uid="{9B180DA4-40B0-4279-A332-939EB6CE4C7D}"/>
    <cellStyle name="Percent 4 3 4 6 3" xfId="15774" xr:uid="{A603C3C9-9F53-477A-B61C-33F7A3C894D7}"/>
    <cellStyle name="Percent 4 3 4 7" xfId="15775" xr:uid="{BCEA3107-5F4B-44EE-96CB-AF612CD69ED0}"/>
    <cellStyle name="Percent 4 3 4 7 2" xfId="15776" xr:uid="{2283EB94-F755-466C-B4E6-BB3226594D15}"/>
    <cellStyle name="Percent 4 3 4 7 3" xfId="15777" xr:uid="{8D963222-EF06-4AF4-A3F3-801C425376D7}"/>
    <cellStyle name="Percent 4 3 4 8" xfId="15778" xr:uid="{EE7272D4-A157-4246-8C8D-B306B700710A}"/>
    <cellStyle name="Percent 4 3 4 8 2" xfId="15779" xr:uid="{2068D393-B81F-4357-A776-412F592D4E66}"/>
    <cellStyle name="Percent 4 3 4 8 3" xfId="15780" xr:uid="{7460358E-3360-476B-B259-B88136DF30C5}"/>
    <cellStyle name="Percent 4 3 4 9" xfId="15781" xr:uid="{7E237301-CC78-420E-80DF-79397348BC24}"/>
    <cellStyle name="Percent 4 3 5" xfId="1583" xr:uid="{6483C872-8132-4651-8D20-6DC9EF0C5CA2}"/>
    <cellStyle name="Percent 4 3 5 10" xfId="15783" xr:uid="{904BA4B5-DBE3-4885-8E4A-E1B815676F30}"/>
    <cellStyle name="Percent 4 3 5 11" xfId="15784" xr:uid="{2AC933D9-3362-4BC1-8754-6F673F45D184}"/>
    <cellStyle name="Percent 4 3 5 12" xfId="15785" xr:uid="{DD9774F4-C255-4B76-8FD2-ACE81A142B5B}"/>
    <cellStyle name="Percent 4 3 5 13" xfId="15786" xr:uid="{10BF3C23-9EFD-4688-B685-A0A963122C1B}"/>
    <cellStyle name="Percent 4 3 5 14" xfId="15787" xr:uid="{1A7BA78B-1FE2-4391-8470-CC8019D240A9}"/>
    <cellStyle name="Percent 4 3 5 15" xfId="15782" xr:uid="{C9055199-CE9E-4384-8227-27C0ED7C7335}"/>
    <cellStyle name="Percent 4 3 5 2" xfId="15788" xr:uid="{672CD041-5607-40D3-ACB6-EBD6CDAAA65D}"/>
    <cellStyle name="Percent 4 3 5 2 2" xfId="15789" xr:uid="{B994C919-8726-44C2-8D39-E0CFF197EAC4}"/>
    <cellStyle name="Percent 4 3 5 2 2 2" xfId="15790" xr:uid="{913AC2E5-6097-40AA-9E16-2D1C331E2988}"/>
    <cellStyle name="Percent 4 3 5 2 2 3" xfId="15791" xr:uid="{F54FF3D2-16C0-4734-A11B-4A27778DFBF1}"/>
    <cellStyle name="Percent 4 3 5 2 3" xfId="15792" xr:uid="{29CD8D39-FF9E-4205-B2A0-CD3029151CC4}"/>
    <cellStyle name="Percent 4 3 5 2 3 2" xfId="15793" xr:uid="{13138B8B-A06E-4707-81EE-73E917A1036A}"/>
    <cellStyle name="Percent 4 3 5 2 3 3" xfId="15794" xr:uid="{3EB0A42D-FEC0-487F-8189-9424C691E462}"/>
    <cellStyle name="Percent 4 3 5 2 4" xfId="15795" xr:uid="{E5846787-163E-4058-A9D4-8D002A6B454C}"/>
    <cellStyle name="Percent 4 3 5 2 5" xfId="15796" xr:uid="{8717AC99-3A31-43EE-95B3-6F2353532329}"/>
    <cellStyle name="Percent 4 3 5 3" xfId="15797" xr:uid="{BE5F44B2-F4DA-4C1A-AEAF-47DDC232C126}"/>
    <cellStyle name="Percent 4 3 5 3 2" xfId="15798" xr:uid="{E1AA4E20-BE25-4AF5-986E-D8B0E1439F5C}"/>
    <cellStyle name="Percent 4 3 5 3 2 2" xfId="15799" xr:uid="{4D64500C-9B80-4FF9-826F-EBCA74C8BC95}"/>
    <cellStyle name="Percent 4 3 5 3 2 3" xfId="15800" xr:uid="{70147307-38D4-4568-917C-80D7347D0EC2}"/>
    <cellStyle name="Percent 4 3 5 3 3" xfId="15801" xr:uid="{3B07E331-B8F9-4676-863E-CE4322C354EB}"/>
    <cellStyle name="Percent 4 3 5 3 3 2" xfId="15802" xr:uid="{BB7CC3F8-56E7-4BDB-AA86-0C36346E379F}"/>
    <cellStyle name="Percent 4 3 5 3 3 3" xfId="15803" xr:uid="{F85EEB55-FFDB-4C20-B5C7-3BA0B4FC3688}"/>
    <cellStyle name="Percent 4 3 5 3 4" xfId="15804" xr:uid="{87300AB9-42E7-4842-9695-85C8BA5771A0}"/>
    <cellStyle name="Percent 4 3 5 3 5" xfId="15805" xr:uid="{69EAE913-8190-4521-B53E-9585D8DC6C17}"/>
    <cellStyle name="Percent 4 3 5 4" xfId="15806" xr:uid="{D35EB843-D6B2-4AEC-ABC1-0F2922669DAB}"/>
    <cellStyle name="Percent 4 3 5 4 2" xfId="15807" xr:uid="{F65FADD2-60B6-440E-8292-937BE98399AA}"/>
    <cellStyle name="Percent 4 3 5 4 2 2" xfId="15808" xr:uid="{69F0A9B8-DACB-44DB-BBF1-E476BCCCDEE9}"/>
    <cellStyle name="Percent 4 3 5 4 2 3" xfId="15809" xr:uid="{95B563E9-8CAE-4E75-9272-D13F3F8A6486}"/>
    <cellStyle name="Percent 4 3 5 4 3" xfId="15810" xr:uid="{B8660207-673C-43F3-8EE9-D092A01EB5F5}"/>
    <cellStyle name="Percent 4 3 5 4 3 2" xfId="15811" xr:uid="{E601B7D4-8EED-46E3-806D-4720E0C8AB4D}"/>
    <cellStyle name="Percent 4 3 5 4 3 3" xfId="15812" xr:uid="{6A60E0AA-50B0-4EBB-964B-6DB30FF9E7A0}"/>
    <cellStyle name="Percent 4 3 5 4 4" xfId="15813" xr:uid="{68296341-BAEF-44AD-A8EC-7D192DB5F140}"/>
    <cellStyle name="Percent 4 3 5 4 4 2" xfId="15814" xr:uid="{9C917803-A4CE-44A0-A4DF-FDD91A00BD5E}"/>
    <cellStyle name="Percent 4 3 5 4 4 3" xfId="15815" xr:uid="{566FD6B0-9781-4235-A0EF-09CDBE2B673B}"/>
    <cellStyle name="Percent 4 3 5 4 5" xfId="15816" xr:uid="{2B2B98E8-4B65-4EE7-8DB0-D7202026AFCA}"/>
    <cellStyle name="Percent 4 3 5 4 6" xfId="15817" xr:uid="{3E1B08AE-3BD1-4CDE-AD98-76A10B492CF2}"/>
    <cellStyle name="Percent 4 3 5 5" xfId="15818" xr:uid="{7E5857EB-AC79-4C1F-86DC-53342CE3A9DF}"/>
    <cellStyle name="Percent 4 3 5 5 2" xfId="15819" xr:uid="{304DDDA3-1D88-40C1-B58E-F074FF9E1126}"/>
    <cellStyle name="Percent 4 3 5 5 2 2" xfId="15820" xr:uid="{39A76B0E-06C7-46DF-BB98-76CDFEBE297E}"/>
    <cellStyle name="Percent 4 3 5 5 2 3" xfId="15821" xr:uid="{C0EB39BB-FB5A-480D-8DB7-867830239B1A}"/>
    <cellStyle name="Percent 4 3 5 5 3" xfId="15822" xr:uid="{9F669161-36F5-4D39-9147-F1F1213E9F1D}"/>
    <cellStyle name="Percent 4 3 5 5 3 2" xfId="15823" xr:uid="{67454F29-879F-44E1-9B54-F8DD5AF77DDA}"/>
    <cellStyle name="Percent 4 3 5 5 3 3" xfId="15824" xr:uid="{AFAD1BB4-08F9-454B-AC68-BD32F0D1EEB1}"/>
    <cellStyle name="Percent 4 3 5 5 4" xfId="15825" xr:uid="{F7FF975D-B10F-4C68-AC18-84B7A7EBD9A4}"/>
    <cellStyle name="Percent 4 3 5 5 5" xfId="15826" xr:uid="{194DC620-553C-4B87-836C-8D19B5C3DAC8}"/>
    <cellStyle name="Percent 4 3 5 6" xfId="15827" xr:uid="{6D113C8F-886D-41A0-B7EA-40ABDA3AAE11}"/>
    <cellStyle name="Percent 4 3 5 6 2" xfId="15828" xr:uid="{C665E5D5-E8C1-4505-8A6A-3534D5A70A43}"/>
    <cellStyle name="Percent 4 3 5 6 3" xfId="15829" xr:uid="{B0D50654-92F9-42C7-8A3C-553B164B7E44}"/>
    <cellStyle name="Percent 4 3 5 7" xfId="15830" xr:uid="{3E6CA71E-624F-476F-BFE4-485B8A9841E5}"/>
    <cellStyle name="Percent 4 3 5 7 2" xfId="15831" xr:uid="{74FA2758-96FA-42A5-BB86-234A0D09E6C7}"/>
    <cellStyle name="Percent 4 3 5 7 3" xfId="15832" xr:uid="{E8990EB3-ADBA-499B-B1A6-D51B0C7CD125}"/>
    <cellStyle name="Percent 4 3 5 8" xfId="15833" xr:uid="{CFF62D1A-0818-4561-8772-0CC02373A57F}"/>
    <cellStyle name="Percent 4 3 5 8 2" xfId="15834" xr:uid="{0A9A4B0C-53EE-4A08-BF73-D656E2771844}"/>
    <cellStyle name="Percent 4 3 5 8 3" xfId="15835" xr:uid="{FF181B05-A8E0-4D3D-9D19-DEE00C46FB81}"/>
    <cellStyle name="Percent 4 3 5 9" xfId="15836" xr:uid="{691B56CD-ED06-4219-A335-7A27F79C5268}"/>
    <cellStyle name="Percent 4 3 6" xfId="1584" xr:uid="{B10CB4EB-5E80-45B4-B476-D5F4A727E73B}"/>
    <cellStyle name="Percent 4 3 6 10" xfId="15838" xr:uid="{E241D898-8F58-4132-A6E0-BCD8F197E85C}"/>
    <cellStyle name="Percent 4 3 6 11" xfId="15839" xr:uid="{B54E8639-CEEF-473C-89B0-D658341BA7FE}"/>
    <cellStyle name="Percent 4 3 6 12" xfId="15840" xr:uid="{0141B54A-6D22-4D22-8D35-724E56FA7F05}"/>
    <cellStyle name="Percent 4 3 6 13" xfId="15841" xr:uid="{5E51624C-9A52-424B-A77F-C9CFE44AC5EA}"/>
    <cellStyle name="Percent 4 3 6 14" xfId="15842" xr:uid="{E23AB965-778B-472A-9060-6E806FD88E35}"/>
    <cellStyle name="Percent 4 3 6 15" xfId="15837" xr:uid="{DCBE2ED7-3CF3-4416-850A-81571DD8F22D}"/>
    <cellStyle name="Percent 4 3 6 2" xfId="15843" xr:uid="{B65892E9-E214-4AE3-BD5B-A1EF02B633D0}"/>
    <cellStyle name="Percent 4 3 6 2 2" xfId="15844" xr:uid="{1436F596-F495-4112-9C0F-67F84AC323B8}"/>
    <cellStyle name="Percent 4 3 6 2 2 2" xfId="15845" xr:uid="{C3E46A2C-D3D1-4ED2-889A-ABB505EFE684}"/>
    <cellStyle name="Percent 4 3 6 2 2 3" xfId="15846" xr:uid="{108C089E-02C6-4590-9FAF-DC8A0B898747}"/>
    <cellStyle name="Percent 4 3 6 2 3" xfId="15847" xr:uid="{A504D47F-DBE3-4D21-B691-975458832D06}"/>
    <cellStyle name="Percent 4 3 6 2 3 2" xfId="15848" xr:uid="{D3BE24C9-F0C3-4D46-9105-AB6537AC2EA8}"/>
    <cellStyle name="Percent 4 3 6 2 3 3" xfId="15849" xr:uid="{9E75DDBE-22FE-4075-B415-404918E0C7BE}"/>
    <cellStyle name="Percent 4 3 6 2 4" xfId="15850" xr:uid="{D1F1D300-4D3B-4DA0-86C2-9BAD7598193D}"/>
    <cellStyle name="Percent 4 3 6 2 5" xfId="15851" xr:uid="{6AE6F57B-19D4-4397-BA3A-046412E76988}"/>
    <cellStyle name="Percent 4 3 6 3" xfId="15852" xr:uid="{99F58573-311D-47DE-AB0C-317FA00CE8E2}"/>
    <cellStyle name="Percent 4 3 6 3 2" xfId="15853" xr:uid="{BB865C07-1FD7-44F7-876D-F6809EA0DF00}"/>
    <cellStyle name="Percent 4 3 6 3 2 2" xfId="15854" xr:uid="{3599E8D1-4374-4F3F-9739-B57836033A3A}"/>
    <cellStyle name="Percent 4 3 6 3 2 3" xfId="15855" xr:uid="{5DFA73C1-2E7C-4651-9C2A-78F957C343E3}"/>
    <cellStyle name="Percent 4 3 6 3 3" xfId="15856" xr:uid="{5EA9888E-C4E1-4D2F-A9AE-D0DD4F68ABA7}"/>
    <cellStyle name="Percent 4 3 6 3 3 2" xfId="15857" xr:uid="{17662CB3-71F3-44D2-B83B-201C414651D8}"/>
    <cellStyle name="Percent 4 3 6 3 3 3" xfId="15858" xr:uid="{6BC9445B-7CF8-47CD-BF8A-823E55AF6496}"/>
    <cellStyle name="Percent 4 3 6 3 4" xfId="15859" xr:uid="{C3DB1F8C-14EE-4C05-AE68-04AD96358E7B}"/>
    <cellStyle name="Percent 4 3 6 3 5" xfId="15860" xr:uid="{579E4DCB-CF55-43F5-892D-091D55443D8D}"/>
    <cellStyle name="Percent 4 3 6 4" xfId="15861" xr:uid="{5A967333-B33D-4ADC-8E1E-11ABFFA415D1}"/>
    <cellStyle name="Percent 4 3 6 4 2" xfId="15862" xr:uid="{C68E04B6-0F40-4D7B-8AE6-964A6C31417B}"/>
    <cellStyle name="Percent 4 3 6 4 2 2" xfId="15863" xr:uid="{2C27C804-4AB2-4AB3-9CE5-4374636A4EC1}"/>
    <cellStyle name="Percent 4 3 6 4 2 3" xfId="15864" xr:uid="{B220BF6F-E065-4691-9069-E755E20C13BF}"/>
    <cellStyle name="Percent 4 3 6 4 3" xfId="15865" xr:uid="{E0867E2A-72CC-4DCF-A233-0778B652A277}"/>
    <cellStyle name="Percent 4 3 6 4 3 2" xfId="15866" xr:uid="{A79CDB4A-CEFA-4F78-864F-491938CB6040}"/>
    <cellStyle name="Percent 4 3 6 4 3 3" xfId="15867" xr:uid="{6BB14423-DEC2-484E-8435-0B9C71CE64F3}"/>
    <cellStyle name="Percent 4 3 6 4 4" xfId="15868" xr:uid="{540B8E30-2A98-419C-AECF-85CA0BCB3F0B}"/>
    <cellStyle name="Percent 4 3 6 4 4 2" xfId="15869" xr:uid="{16153080-EDE8-4C59-9F90-98A507272932}"/>
    <cellStyle name="Percent 4 3 6 4 4 3" xfId="15870" xr:uid="{EB51A481-E842-42DF-A2CD-382D35DCA2CB}"/>
    <cellStyle name="Percent 4 3 6 4 5" xfId="15871" xr:uid="{0633E36D-5EDD-4EB5-A712-4DE0030CACE0}"/>
    <cellStyle name="Percent 4 3 6 4 6" xfId="15872" xr:uid="{E5935465-A06C-4C6D-B882-F8AF15E4F0C7}"/>
    <cellStyle name="Percent 4 3 6 5" xfId="15873" xr:uid="{C7DD3F0C-252B-47EC-B0D8-E9CC4920412E}"/>
    <cellStyle name="Percent 4 3 6 5 2" xfId="15874" xr:uid="{A42F8254-FB3A-488D-BE25-61E602E01310}"/>
    <cellStyle name="Percent 4 3 6 5 2 2" xfId="15875" xr:uid="{5543EDB2-9DA8-47D6-8AEC-8E22A3754372}"/>
    <cellStyle name="Percent 4 3 6 5 2 3" xfId="15876" xr:uid="{40D48A2F-684D-44F4-93CA-7ACBAB0693BD}"/>
    <cellStyle name="Percent 4 3 6 5 3" xfId="15877" xr:uid="{DEFEFCEA-339D-4BEB-8211-658337802FAC}"/>
    <cellStyle name="Percent 4 3 6 5 3 2" xfId="15878" xr:uid="{B5AFDFF1-41E9-4588-A87D-9BA23A49A467}"/>
    <cellStyle name="Percent 4 3 6 5 3 3" xfId="15879" xr:uid="{9F9F5243-A90A-47F1-83E2-C77392AD047F}"/>
    <cellStyle name="Percent 4 3 6 5 4" xfId="15880" xr:uid="{04D6A0E1-5CCA-4C7C-A242-A0B953C5747B}"/>
    <cellStyle name="Percent 4 3 6 5 5" xfId="15881" xr:uid="{DA69960A-7719-4FC5-B492-4E3EAFDC2334}"/>
    <cellStyle name="Percent 4 3 6 6" xfId="15882" xr:uid="{0277C87D-15ED-4054-BB26-BC0239C5AB3D}"/>
    <cellStyle name="Percent 4 3 6 6 2" xfId="15883" xr:uid="{BEC1279B-4E59-42F7-BFE7-CEBE7E2F79B3}"/>
    <cellStyle name="Percent 4 3 6 6 3" xfId="15884" xr:uid="{5DF65C85-57EA-4F46-B8DC-C215DBF6242B}"/>
    <cellStyle name="Percent 4 3 6 7" xfId="15885" xr:uid="{F0339571-2BAB-4226-8C52-EC0CE42114E0}"/>
    <cellStyle name="Percent 4 3 6 7 2" xfId="15886" xr:uid="{76BDCECC-B03A-4067-8CFD-607D1754DBCF}"/>
    <cellStyle name="Percent 4 3 6 7 3" xfId="15887" xr:uid="{59E7BE3D-7643-4BC0-9961-5A95C4D88E2A}"/>
    <cellStyle name="Percent 4 3 6 8" xfId="15888" xr:uid="{1D769872-75AF-4774-AC55-BB9370E027DB}"/>
    <cellStyle name="Percent 4 3 6 8 2" xfId="15889" xr:uid="{79216190-BA08-4C70-9391-6DCAC41F1C77}"/>
    <cellStyle name="Percent 4 3 6 8 3" xfId="15890" xr:uid="{F2B4EA00-2644-4EF9-9BFA-72F7DAF34DF6}"/>
    <cellStyle name="Percent 4 3 6 9" xfId="15891" xr:uid="{9F346B44-32FC-40DF-AC7D-E81543D90925}"/>
    <cellStyle name="Percent 4 3 7" xfId="1585" xr:uid="{5955F2E9-4B15-4BC8-AD31-459E08CBAECA}"/>
    <cellStyle name="Percent 4 3 7 10" xfId="15893" xr:uid="{FAE2C55D-7507-4051-9242-0144395373A9}"/>
    <cellStyle name="Percent 4 3 7 11" xfId="15894" xr:uid="{087C7935-2751-48AE-A5FA-D7A6916BC433}"/>
    <cellStyle name="Percent 4 3 7 12" xfId="15895" xr:uid="{6BEA327A-7513-40AA-87EE-5847E3B8CA83}"/>
    <cellStyle name="Percent 4 3 7 13" xfId="15896" xr:uid="{7550C3E9-18EF-4009-B00A-F5E02F9E439F}"/>
    <cellStyle name="Percent 4 3 7 14" xfId="15897" xr:uid="{511E6A9B-420A-4B5C-9CB4-8B88D75DCAE9}"/>
    <cellStyle name="Percent 4 3 7 15" xfId="15892" xr:uid="{AC1EA408-5A58-477A-8B42-51D7B6EE9E3C}"/>
    <cellStyle name="Percent 4 3 7 2" xfId="15898" xr:uid="{A7257901-5B53-4C59-843A-3D8464EB5F40}"/>
    <cellStyle name="Percent 4 3 7 2 2" xfId="15899" xr:uid="{2F55FE38-C46D-40DE-9B38-03CEFA52137F}"/>
    <cellStyle name="Percent 4 3 7 2 2 2" xfId="15900" xr:uid="{EC09716F-B5E9-454B-AAC2-D983E25282B4}"/>
    <cellStyle name="Percent 4 3 7 2 2 3" xfId="15901" xr:uid="{1D6A331A-59A5-425B-ABAE-5D67ACD3DD66}"/>
    <cellStyle name="Percent 4 3 7 2 3" xfId="15902" xr:uid="{729C25E5-6784-4243-B13F-7AA7B3F0F582}"/>
    <cellStyle name="Percent 4 3 7 2 3 2" xfId="15903" xr:uid="{9B11071B-EBCD-4A7C-91B0-F63F4F2F74BA}"/>
    <cellStyle name="Percent 4 3 7 2 3 3" xfId="15904" xr:uid="{CB12C79C-9870-4E70-9D7F-DCB401028E2A}"/>
    <cellStyle name="Percent 4 3 7 2 4" xfId="15905" xr:uid="{527949E5-2EE4-4DE4-B87F-79EBB29D589E}"/>
    <cellStyle name="Percent 4 3 7 2 5" xfId="15906" xr:uid="{90A80325-960E-4128-B0EE-72562E07F430}"/>
    <cellStyle name="Percent 4 3 7 3" xfId="15907" xr:uid="{A2A5FE9A-2F42-463E-BA96-626CD3BC66AC}"/>
    <cellStyle name="Percent 4 3 7 3 2" xfId="15908" xr:uid="{FCB80189-461E-46F7-B49E-86BD3EE3FFF1}"/>
    <cellStyle name="Percent 4 3 7 3 2 2" xfId="15909" xr:uid="{DB4CFB27-77D4-413A-AF9C-29963AEF6A2C}"/>
    <cellStyle name="Percent 4 3 7 3 2 3" xfId="15910" xr:uid="{D328A5F8-9B6A-4997-B8D5-07447FDE4DA8}"/>
    <cellStyle name="Percent 4 3 7 3 3" xfId="15911" xr:uid="{6654B33E-18F5-40CF-B8EF-BE7863A2DAD4}"/>
    <cellStyle name="Percent 4 3 7 3 3 2" xfId="15912" xr:uid="{744476EF-95D1-44EA-9A89-4B5FBAE48FEF}"/>
    <cellStyle name="Percent 4 3 7 3 3 3" xfId="15913" xr:uid="{1C684DA9-33E6-4236-909D-DCF4BD2C98A7}"/>
    <cellStyle name="Percent 4 3 7 3 4" xfId="15914" xr:uid="{B6B179D8-5F4A-45FB-89A5-95EE1E7732DF}"/>
    <cellStyle name="Percent 4 3 7 3 5" xfId="15915" xr:uid="{7797F8B4-6B53-4147-AF21-ED037B93512C}"/>
    <cellStyle name="Percent 4 3 7 4" xfId="15916" xr:uid="{9599D966-CF20-41D1-A0EC-63D2E50EB0BD}"/>
    <cellStyle name="Percent 4 3 7 4 2" xfId="15917" xr:uid="{9BD92B2C-C5A7-4AFD-8122-A66D34B2000E}"/>
    <cellStyle name="Percent 4 3 7 4 2 2" xfId="15918" xr:uid="{28E4B70B-341E-4284-81F3-DBBAFEAADDDC}"/>
    <cellStyle name="Percent 4 3 7 4 2 3" xfId="15919" xr:uid="{172DBDFA-7E4F-4AB9-916F-5791237C3590}"/>
    <cellStyle name="Percent 4 3 7 4 3" xfId="15920" xr:uid="{3E817912-3466-4F2B-ABAF-097B36AA204E}"/>
    <cellStyle name="Percent 4 3 7 4 3 2" xfId="15921" xr:uid="{DEF756E8-F69E-464C-B95F-7557183A8474}"/>
    <cellStyle name="Percent 4 3 7 4 3 3" xfId="15922" xr:uid="{B9055B02-AA32-468B-A541-262ED83AED1C}"/>
    <cellStyle name="Percent 4 3 7 4 4" xfId="15923" xr:uid="{5E39C2F6-FE93-4A47-8318-CAD8F7753D06}"/>
    <cellStyle name="Percent 4 3 7 4 4 2" xfId="15924" xr:uid="{02761D9C-9E12-44B6-AEE1-1B4DDCDB1859}"/>
    <cellStyle name="Percent 4 3 7 4 4 3" xfId="15925" xr:uid="{0D32DA9F-A8EE-4D00-85C2-12825DDCF052}"/>
    <cellStyle name="Percent 4 3 7 4 5" xfId="15926" xr:uid="{0CD701DF-9E6C-4340-9120-0EFE3DA48CAB}"/>
    <cellStyle name="Percent 4 3 7 4 6" xfId="15927" xr:uid="{AD15D187-1A31-4002-92D8-6567F587D279}"/>
    <cellStyle name="Percent 4 3 7 5" xfId="15928" xr:uid="{64A107D1-0206-48B8-9768-4A55ACE914C5}"/>
    <cellStyle name="Percent 4 3 7 5 2" xfId="15929" xr:uid="{B2493E78-3330-432F-8C34-1EAC0562F0BD}"/>
    <cellStyle name="Percent 4 3 7 5 2 2" xfId="15930" xr:uid="{5B199D92-9274-4A0E-B041-0A3FF1B8BBC5}"/>
    <cellStyle name="Percent 4 3 7 5 2 3" xfId="15931" xr:uid="{E4147E8B-06B2-4DC8-9090-8D202954F05A}"/>
    <cellStyle name="Percent 4 3 7 5 3" xfId="15932" xr:uid="{E9087FD9-EDDF-4753-A563-17561086021D}"/>
    <cellStyle name="Percent 4 3 7 5 3 2" xfId="15933" xr:uid="{DC47BAB3-73CA-4D5C-BB5F-C4761828F02A}"/>
    <cellStyle name="Percent 4 3 7 5 3 3" xfId="15934" xr:uid="{C1FB4791-44B5-487D-9CFB-E62DBD4F87C9}"/>
    <cellStyle name="Percent 4 3 7 5 4" xfId="15935" xr:uid="{BC2C7FB8-E478-4C25-9887-46E3A20A98E3}"/>
    <cellStyle name="Percent 4 3 7 5 5" xfId="15936" xr:uid="{E839328F-9829-457C-8C1E-EEE8420654DA}"/>
    <cellStyle name="Percent 4 3 7 6" xfId="15937" xr:uid="{F3A7651D-3F61-4574-9245-DD91E2FACB5A}"/>
    <cellStyle name="Percent 4 3 7 6 2" xfId="15938" xr:uid="{E387C638-C749-49B2-AC51-7557855CC269}"/>
    <cellStyle name="Percent 4 3 7 6 3" xfId="15939" xr:uid="{5E0DAF1D-2BBD-41AA-8A4F-371F1EEB7A04}"/>
    <cellStyle name="Percent 4 3 7 7" xfId="15940" xr:uid="{2DD55862-D44A-4533-8B46-D92963701D05}"/>
    <cellStyle name="Percent 4 3 7 7 2" xfId="15941" xr:uid="{022E10BD-29F0-4F68-BAF6-EB0EE0D5D58E}"/>
    <cellStyle name="Percent 4 3 7 7 3" xfId="15942" xr:uid="{00664A90-9E8F-4FEE-9EBA-B5CA36623743}"/>
    <cellStyle name="Percent 4 3 7 8" xfId="15943" xr:uid="{69D7ADA8-CFEB-40BB-8438-0E4F193C7C78}"/>
    <cellStyle name="Percent 4 3 7 8 2" xfId="15944" xr:uid="{048D8A92-3BC4-4CC1-BAF6-8B62CBE3EBEA}"/>
    <cellStyle name="Percent 4 3 7 8 3" xfId="15945" xr:uid="{E9B6D465-8CA1-4B6B-8655-4F8E0F4D4D68}"/>
    <cellStyle name="Percent 4 3 7 9" xfId="15946" xr:uid="{7A86F417-4266-414D-A9E3-37779409997B}"/>
    <cellStyle name="Percent 4 3 8" xfId="1586" xr:uid="{1861F488-7B13-49C6-9B6F-8D0AC91ECC61}"/>
    <cellStyle name="Percent 4 3 8 10" xfId="15948" xr:uid="{91190B54-0257-4D95-A40F-4A6501629B44}"/>
    <cellStyle name="Percent 4 3 8 11" xfId="15949" xr:uid="{5F1EC66E-B789-45D7-B14C-DDA307EE4812}"/>
    <cellStyle name="Percent 4 3 8 12" xfId="15950" xr:uid="{993618D0-65E1-4C3C-A89A-F7398AFE1D62}"/>
    <cellStyle name="Percent 4 3 8 13" xfId="15951" xr:uid="{1575AB5B-82E2-4E41-B06D-80E40E2F4FFF}"/>
    <cellStyle name="Percent 4 3 8 14" xfId="15952" xr:uid="{95060834-751C-4C14-8E8E-1CE6BFD89CF7}"/>
    <cellStyle name="Percent 4 3 8 15" xfId="15947" xr:uid="{07AE54A6-E0BA-4206-AB68-743204C8E44F}"/>
    <cellStyle name="Percent 4 3 8 2" xfId="15953" xr:uid="{77295244-9523-47F1-97B8-F71027B982F8}"/>
    <cellStyle name="Percent 4 3 8 2 2" xfId="15954" xr:uid="{2A46DB16-A73C-4EE1-890D-ADC06B6CCFC9}"/>
    <cellStyle name="Percent 4 3 8 2 2 2" xfId="15955" xr:uid="{8D55177C-848A-4735-B97E-28304FAD8CEF}"/>
    <cellStyle name="Percent 4 3 8 2 2 3" xfId="15956" xr:uid="{F29B1843-26E6-4006-8F59-8C9C98C8F899}"/>
    <cellStyle name="Percent 4 3 8 2 3" xfId="15957" xr:uid="{85E05005-F04F-4494-89A9-55288DEA1DA1}"/>
    <cellStyle name="Percent 4 3 8 2 3 2" xfId="15958" xr:uid="{88E85A7C-2451-4B27-8875-04E6441B41C4}"/>
    <cellStyle name="Percent 4 3 8 2 3 3" xfId="15959" xr:uid="{8E8F2F7D-6E0D-4A06-9A81-9D3520E2C75E}"/>
    <cellStyle name="Percent 4 3 8 2 4" xfId="15960" xr:uid="{DA4FEC1C-159B-4759-9BDA-8B3E2F08C6E5}"/>
    <cellStyle name="Percent 4 3 8 2 5" xfId="15961" xr:uid="{917D324C-41E5-489F-B56C-1ECAE355ED82}"/>
    <cellStyle name="Percent 4 3 8 3" xfId="15962" xr:uid="{F9F7099C-D61E-4720-9160-54049A29EF1E}"/>
    <cellStyle name="Percent 4 3 8 3 2" xfId="15963" xr:uid="{7E775417-39E4-45BF-9E05-90200B4B74C9}"/>
    <cellStyle name="Percent 4 3 8 3 2 2" xfId="15964" xr:uid="{CF8E0765-82E2-4009-A347-78D1ADFE86DD}"/>
    <cellStyle name="Percent 4 3 8 3 2 3" xfId="15965" xr:uid="{62261AA1-DC92-4DE7-8785-CD148577AA08}"/>
    <cellStyle name="Percent 4 3 8 3 3" xfId="15966" xr:uid="{B89049AE-0343-4FCC-ACC7-DDFDC2BBF513}"/>
    <cellStyle name="Percent 4 3 8 3 3 2" xfId="15967" xr:uid="{DF4368D9-563D-465D-8AC4-9881382CB49F}"/>
    <cellStyle name="Percent 4 3 8 3 3 3" xfId="15968" xr:uid="{2E99F6B8-BFC2-4C88-8C6A-8E2D920F2FC6}"/>
    <cellStyle name="Percent 4 3 8 3 4" xfId="15969" xr:uid="{1B160408-D6C8-4AAB-9024-1537A73934C6}"/>
    <cellStyle name="Percent 4 3 8 3 5" xfId="15970" xr:uid="{98B61019-C7D2-4BA5-B40D-E1F6A19BAF0B}"/>
    <cellStyle name="Percent 4 3 8 4" xfId="15971" xr:uid="{44CBBEF8-31A3-46F9-BC0D-C6DD14C6B869}"/>
    <cellStyle name="Percent 4 3 8 4 2" xfId="15972" xr:uid="{4A3FE0DF-5D5A-46E9-BA3A-5C8539F9F758}"/>
    <cellStyle name="Percent 4 3 8 4 2 2" xfId="15973" xr:uid="{2AEF231B-7914-459F-9FD3-6FCFFF7469C1}"/>
    <cellStyle name="Percent 4 3 8 4 2 3" xfId="15974" xr:uid="{88B56ADA-6CD5-4625-A699-2845AB6FC646}"/>
    <cellStyle name="Percent 4 3 8 4 3" xfId="15975" xr:uid="{9AAE0EE7-4C7E-43FC-8A7D-CC7CC993C4FC}"/>
    <cellStyle name="Percent 4 3 8 4 3 2" xfId="15976" xr:uid="{C458726E-F006-46EF-90E2-F41A7D0975FF}"/>
    <cellStyle name="Percent 4 3 8 4 3 3" xfId="15977" xr:uid="{514EB516-6BD0-4C9D-8304-B36677042511}"/>
    <cellStyle name="Percent 4 3 8 4 4" xfId="15978" xr:uid="{5FBDB015-7EDA-479B-85B0-2EA5405CDB36}"/>
    <cellStyle name="Percent 4 3 8 4 4 2" xfId="15979" xr:uid="{727446BA-A21F-45E3-AFBD-914954D11E41}"/>
    <cellStyle name="Percent 4 3 8 4 4 3" xfId="15980" xr:uid="{94ABFB0D-22C5-4536-A72B-076C7F6B57A3}"/>
    <cellStyle name="Percent 4 3 8 4 5" xfId="15981" xr:uid="{6F3012C3-E73E-4C05-AB2C-E20B396CB40A}"/>
    <cellStyle name="Percent 4 3 8 4 6" xfId="15982" xr:uid="{2A285B2C-A51B-49DA-97A4-FCF9515A9619}"/>
    <cellStyle name="Percent 4 3 8 5" xfId="15983" xr:uid="{55109090-7157-452F-A5EB-F36218A295A0}"/>
    <cellStyle name="Percent 4 3 8 5 2" xfId="15984" xr:uid="{2FE2F456-3620-4D7B-B0C5-B0EA82A4A7E6}"/>
    <cellStyle name="Percent 4 3 8 5 2 2" xfId="15985" xr:uid="{C39FE3B3-64A0-4ED4-8E00-09C123CF7C77}"/>
    <cellStyle name="Percent 4 3 8 5 2 3" xfId="15986" xr:uid="{2B40335E-1D00-4D5E-940B-EEDC0C27FFB8}"/>
    <cellStyle name="Percent 4 3 8 5 3" xfId="15987" xr:uid="{11AFC3BB-6444-4831-A863-C9942A809961}"/>
    <cellStyle name="Percent 4 3 8 5 3 2" xfId="15988" xr:uid="{3A0E01B4-D5B4-4E3E-BAE3-50D4F748A927}"/>
    <cellStyle name="Percent 4 3 8 5 3 3" xfId="15989" xr:uid="{634194D0-CC02-4B06-A96D-D83A7418740C}"/>
    <cellStyle name="Percent 4 3 8 5 4" xfId="15990" xr:uid="{D8250A73-A303-4DCD-917F-CE361D4823D3}"/>
    <cellStyle name="Percent 4 3 8 5 5" xfId="15991" xr:uid="{C8260653-8E12-49E2-B913-373B7EB3615A}"/>
    <cellStyle name="Percent 4 3 8 6" xfId="15992" xr:uid="{90AEB16D-8E5F-4A90-AB0A-AFE27DF2F386}"/>
    <cellStyle name="Percent 4 3 8 6 2" xfId="15993" xr:uid="{D80A1CCB-BD37-400A-A2AE-CEB8885171E5}"/>
    <cellStyle name="Percent 4 3 8 6 3" xfId="15994" xr:uid="{69230423-C91C-43C4-8988-1C65926616AE}"/>
    <cellStyle name="Percent 4 3 8 7" xfId="15995" xr:uid="{0FFFCFB1-EFEA-4C41-B62B-206E85B5A1BD}"/>
    <cellStyle name="Percent 4 3 8 7 2" xfId="15996" xr:uid="{48BAE5E6-26CB-4B35-8DD9-54206145A55B}"/>
    <cellStyle name="Percent 4 3 8 7 3" xfId="15997" xr:uid="{8438A44E-A4AD-4886-B574-B3B0D8830A30}"/>
    <cellStyle name="Percent 4 3 8 8" xfId="15998" xr:uid="{ABE68E2E-B3BC-4998-9174-8A5AC429BABC}"/>
    <cellStyle name="Percent 4 3 8 8 2" xfId="15999" xr:uid="{0F7D3F13-62A9-4F07-BEAD-51D82F729270}"/>
    <cellStyle name="Percent 4 3 8 8 3" xfId="16000" xr:uid="{F3F0E250-A78A-4F35-B830-C05577195713}"/>
    <cellStyle name="Percent 4 3 8 9" xfId="16001" xr:uid="{1ABB52F0-499B-4843-9E2D-C4A005B5584B}"/>
    <cellStyle name="Percent 4 3 9" xfId="16002" xr:uid="{D5AB1E09-55C5-46D2-BC53-9792F86830CE}"/>
    <cellStyle name="Percent 4 3 9 2" xfId="16003" xr:uid="{C2DD4CEF-C39F-4DB9-B604-C5758320BD55}"/>
    <cellStyle name="Percent 4 3 9 2 2" xfId="16004" xr:uid="{8D5E0F29-03F2-4D97-BC82-1513FAA43922}"/>
    <cellStyle name="Percent 4 3 9 2 3" xfId="16005" xr:uid="{05106B37-F463-47D8-B0E6-3E219A2C87A8}"/>
    <cellStyle name="Percent 4 3 9 3" xfId="16006" xr:uid="{F54DB3C0-C232-4452-A1E5-CBEDC974C403}"/>
    <cellStyle name="Percent 4 3 9 3 2" xfId="16007" xr:uid="{04D32E99-CD0B-4038-B00F-A0B2B07B0BA9}"/>
    <cellStyle name="Percent 4 3 9 3 3" xfId="16008" xr:uid="{36B5C2C2-B288-4AE0-99B7-200B9E3F7EE1}"/>
    <cellStyle name="Percent 4 3 9 4" xfId="16009" xr:uid="{3C65501A-0B08-4DCE-9587-D356B079CE92}"/>
    <cellStyle name="Percent 4 3 9 5" xfId="16010" xr:uid="{29D281F5-A785-42CC-9C6F-A54595A32698}"/>
    <cellStyle name="Percent 4 3 9 6" xfId="16011" xr:uid="{D4C6F6AD-75EC-4A77-9AF4-245D141E9F4E}"/>
    <cellStyle name="Percent 4 30" xfId="16012" xr:uid="{AF5FBE01-1BD1-45D5-9795-AF016A62653F}"/>
    <cellStyle name="Percent 4 30 2" xfId="16013" xr:uid="{9C489AAD-D567-482C-AFE6-4CBCC05D9579}"/>
    <cellStyle name="Percent 4 30 2 2" xfId="16014" xr:uid="{FC516BFB-9B27-4DBB-9491-8CD96474B030}"/>
    <cellStyle name="Percent 4 30 2 3" xfId="16015" xr:uid="{EFAF101B-C854-40CF-8021-F5D8924079D1}"/>
    <cellStyle name="Percent 4 30 3" xfId="16016" xr:uid="{5F1C51C8-1CED-4431-A996-167921E60C6E}"/>
    <cellStyle name="Percent 4 30 3 2" xfId="16017" xr:uid="{72A80C72-F500-42C5-AF93-6EFEB3078B61}"/>
    <cellStyle name="Percent 4 30 3 3" xfId="16018" xr:uid="{3DC60B12-49A8-4323-8B43-31B8D1EBD780}"/>
    <cellStyle name="Percent 4 30 4" xfId="16019" xr:uid="{999B843F-F0CD-409D-AAAA-F180926972D5}"/>
    <cellStyle name="Percent 4 30 5" xfId="16020" xr:uid="{10D5CCE8-A76F-41A9-8AB9-D986D7467807}"/>
    <cellStyle name="Percent 4 30 6" xfId="16021" xr:uid="{1EE47ABC-868E-4971-8ADC-6EE295C8B85E}"/>
    <cellStyle name="Percent 4 30 7" xfId="16022" xr:uid="{945F745C-B825-4ED0-9A13-FC01996C5090}"/>
    <cellStyle name="Percent 4 30 8" xfId="16023" xr:uid="{1A969C68-9955-4848-9AD6-F6F45B431BE3}"/>
    <cellStyle name="Percent 4 30 9" xfId="16024" xr:uid="{B0AD9039-185C-4098-93C0-6C4F8BADBD54}"/>
    <cellStyle name="Percent 4 31" xfId="16025" xr:uid="{79CB61F2-D6F7-4D87-B11A-ADF4E13F093D}"/>
    <cellStyle name="Percent 4 31 2" xfId="16026" xr:uid="{0895057E-33E6-4BD1-80BD-8828510CA7CC}"/>
    <cellStyle name="Percent 4 31 2 2" xfId="16027" xr:uid="{284C4731-2458-402B-8AE1-9028B3D6B8BC}"/>
    <cellStyle name="Percent 4 31 2 3" xfId="16028" xr:uid="{D09FC867-3AB7-490C-AF4B-1F14DE55A9E8}"/>
    <cellStyle name="Percent 4 31 3" xfId="16029" xr:uid="{885CB7A9-81BA-4BDC-9595-A2D1EBC086C8}"/>
    <cellStyle name="Percent 4 31 3 2" xfId="16030" xr:uid="{582249F0-289A-4B9D-8028-0B02ABBB9EA6}"/>
    <cellStyle name="Percent 4 31 3 3" xfId="16031" xr:uid="{82950041-C536-4B4B-989A-44C21ACBE85A}"/>
    <cellStyle name="Percent 4 31 4" xfId="16032" xr:uid="{7CBF13EF-31F4-4085-A26C-0E6F7D871F02}"/>
    <cellStyle name="Percent 4 31 5" xfId="16033" xr:uid="{BCB0B3C9-C3C6-4565-A3AE-A020E883538E}"/>
    <cellStyle name="Percent 4 31 6" xfId="16034" xr:uid="{687826FF-AA67-4083-B479-488210301DD9}"/>
    <cellStyle name="Percent 4 32" xfId="16035" xr:uid="{A9E6A4CA-032B-4499-90A9-AC36D189F42B}"/>
    <cellStyle name="Percent 4 32 2" xfId="16036" xr:uid="{1762D45B-9578-4601-AE62-6C83DD62F8A5}"/>
    <cellStyle name="Percent 4 32 2 2" xfId="16037" xr:uid="{093370D1-4447-465B-A305-62EF22065B91}"/>
    <cellStyle name="Percent 4 32 2 3" xfId="16038" xr:uid="{F2148442-DBB9-49CD-9B97-836DEBD9A9B6}"/>
    <cellStyle name="Percent 4 32 3" xfId="16039" xr:uid="{DD132F8C-A251-439D-992C-8C8D74FDB1C6}"/>
    <cellStyle name="Percent 4 32 3 2" xfId="16040" xr:uid="{D249109E-4FA9-4B3C-9FA8-7AD92B177A4E}"/>
    <cellStyle name="Percent 4 32 3 3" xfId="16041" xr:uid="{AF6CB1DA-3C7F-4A66-901A-96E6E0492211}"/>
    <cellStyle name="Percent 4 32 4" xfId="16042" xr:uid="{06CBF4B3-FA2B-4B92-BDFE-90953E53F0DB}"/>
    <cellStyle name="Percent 4 32 5" xfId="16043" xr:uid="{E227EE6D-3C3A-41AA-ADDB-93DA0A081407}"/>
    <cellStyle name="Percent 4 33" xfId="16044" xr:uid="{A28ACA9D-0E7B-4350-B431-7230D0933A36}"/>
    <cellStyle name="Percent 4 33 2" xfId="16045" xr:uid="{4DDC2A28-1960-44B7-AE2C-FAF76636F62A}"/>
    <cellStyle name="Percent 4 33 2 2" xfId="16046" xr:uid="{D6971CC8-B57E-4779-9624-4A8700F9C5B0}"/>
    <cellStyle name="Percent 4 33 2 3" xfId="16047" xr:uid="{F31D469C-F533-40F9-BAB0-9691AA0EE404}"/>
    <cellStyle name="Percent 4 33 3" xfId="16048" xr:uid="{DE5614D3-4F4B-4B21-A80B-3A4D24DB13ED}"/>
    <cellStyle name="Percent 4 33 3 2" xfId="16049" xr:uid="{CE8DA9DC-D9E6-4E9D-9F9A-0932C2428EEE}"/>
    <cellStyle name="Percent 4 33 3 3" xfId="16050" xr:uid="{36307291-56B7-40C5-9D98-B12AA355D5B7}"/>
    <cellStyle name="Percent 4 33 4" xfId="16051" xr:uid="{E79386B8-5888-48AD-9415-FCCE85B0B865}"/>
    <cellStyle name="Percent 4 33 4 2" xfId="16052" xr:uid="{9CDAFE26-2182-48C3-837C-9E04FE01614A}"/>
    <cellStyle name="Percent 4 33 4 3" xfId="16053" xr:uid="{E0426555-DEE9-46BC-8BBD-D797AFD3E2DD}"/>
    <cellStyle name="Percent 4 33 5" xfId="16054" xr:uid="{47654F3F-1EC4-4681-88B2-FE4FE9D96D0F}"/>
    <cellStyle name="Percent 4 33 6" xfId="16055" xr:uid="{301461D2-9698-4261-A72B-7C67475BA8C0}"/>
    <cellStyle name="Percent 4 34" xfId="16056" xr:uid="{2EEEE084-34A9-4E23-AFC2-AB2070A2C818}"/>
    <cellStyle name="Percent 4 34 2" xfId="16057" xr:uid="{00FD7208-7044-425A-BF06-22AE3BD528F7}"/>
    <cellStyle name="Percent 4 34 2 2" xfId="16058" xr:uid="{430E2320-7E22-4C85-97B7-04A7A06BB1C1}"/>
    <cellStyle name="Percent 4 34 2 3" xfId="16059" xr:uid="{8516BAFA-EE5B-4289-A00F-C4B2ADB84F23}"/>
    <cellStyle name="Percent 4 34 3" xfId="16060" xr:uid="{FE21D8EB-A64C-4918-8214-12C4933A1BAB}"/>
    <cellStyle name="Percent 4 34 3 2" xfId="16061" xr:uid="{43E58FBF-9CA2-4E67-A22B-CCC1FC36C61A}"/>
    <cellStyle name="Percent 4 34 3 3" xfId="16062" xr:uid="{4733B5A5-210E-40B2-9DD4-521BA7AA41C3}"/>
    <cellStyle name="Percent 4 34 4" xfId="16063" xr:uid="{DFA0071C-2EF0-4ACF-AC7A-3A9E216B5894}"/>
    <cellStyle name="Percent 4 34 5" xfId="16064" xr:uid="{45288895-1166-4596-9130-C8BF4948DCAB}"/>
    <cellStyle name="Percent 4 35" xfId="16065" xr:uid="{89C61A82-0E4C-4632-AF64-8B33FA645EB9}"/>
    <cellStyle name="Percent 4 35 2" xfId="16066" xr:uid="{361230C1-4B2A-4D0E-8CD5-C88C86C5EC40}"/>
    <cellStyle name="Percent 4 35 3" xfId="16067" xr:uid="{CBC9E84E-11D0-4DA2-9975-50DA3D1DB812}"/>
    <cellStyle name="Percent 4 36" xfId="16068" xr:uid="{A6983F3B-7F77-4A19-8F2B-05D1AE407E93}"/>
    <cellStyle name="Percent 4 36 2" xfId="16069" xr:uid="{B9B9B1A4-7C6C-4B5D-8386-E5A07476A3C4}"/>
    <cellStyle name="Percent 4 36 3" xfId="16070" xr:uid="{2C32BE9B-AB84-4401-8269-88DF36815FB9}"/>
    <cellStyle name="Percent 4 37" xfId="16071" xr:uid="{24BA4FC0-81C5-4A24-8863-AD026FC8F5E2}"/>
    <cellStyle name="Percent 4 37 2" xfId="16072" xr:uid="{747E1C67-690B-4DFA-8B62-4BD559C21E66}"/>
    <cellStyle name="Percent 4 37 3" xfId="16073" xr:uid="{E44EAF40-AC79-479C-93BD-5BDE93E5468C}"/>
    <cellStyle name="Percent 4 38" xfId="16074" xr:uid="{A8AFC3E2-69DD-4F74-8D5D-FFB2E3874F21}"/>
    <cellStyle name="Percent 4 39" xfId="16075" xr:uid="{D3F28F71-1236-4704-9922-3EA401DA430F}"/>
    <cellStyle name="Percent 4 4" xfId="1587" xr:uid="{829D87F9-BB16-4757-95C0-CC1830AB04FE}"/>
    <cellStyle name="Percent 4 4 10" xfId="16077" xr:uid="{B9744EBB-067A-4099-82BF-5D507454FFCD}"/>
    <cellStyle name="Percent 4 4 10 2" xfId="16078" xr:uid="{9EE88595-76B6-44E1-8C36-982E75721EA5}"/>
    <cellStyle name="Percent 4 4 10 2 2" xfId="16079" xr:uid="{51351AB0-B495-46B9-8F12-FEF4A0FC6EF5}"/>
    <cellStyle name="Percent 4 4 10 2 3" xfId="16080" xr:uid="{85EDAFE9-224A-4BF5-9DDD-26108E182E36}"/>
    <cellStyle name="Percent 4 4 10 3" xfId="16081" xr:uid="{E2BE4ADC-B098-45E2-AA92-55C711B9B8BC}"/>
    <cellStyle name="Percent 4 4 10 3 2" xfId="16082" xr:uid="{224B3791-AEAB-4E30-B898-53F49155720E}"/>
    <cellStyle name="Percent 4 4 10 3 3" xfId="16083" xr:uid="{518721CE-687B-40CD-B3B4-85E567D6180B}"/>
    <cellStyle name="Percent 4 4 10 4" xfId="16084" xr:uid="{DB9F7AEB-104C-4596-B432-A715724977F2}"/>
    <cellStyle name="Percent 4 4 10 5" xfId="16085" xr:uid="{9EC2985C-2FC8-4791-9C04-39F8A07E0EC8}"/>
    <cellStyle name="Percent 4 4 11" xfId="16086" xr:uid="{3B62C58E-610F-43FE-91FB-20636469E7E1}"/>
    <cellStyle name="Percent 4 4 11 2" xfId="16087" xr:uid="{0D1DB1E5-AEBB-4AD2-BB92-174E901D5E85}"/>
    <cellStyle name="Percent 4 4 11 2 2" xfId="16088" xr:uid="{8BC21C09-6F0A-4B42-AFB8-373FD3AE63CE}"/>
    <cellStyle name="Percent 4 4 11 2 3" xfId="16089" xr:uid="{E88EFFFF-B514-4A50-AACE-4F92174E6153}"/>
    <cellStyle name="Percent 4 4 11 3" xfId="16090" xr:uid="{6070394F-DA78-4530-857B-FC72FBE6BC54}"/>
    <cellStyle name="Percent 4 4 11 3 2" xfId="16091" xr:uid="{25311870-FEC5-44E7-A164-76772284C637}"/>
    <cellStyle name="Percent 4 4 11 3 3" xfId="16092" xr:uid="{E2F72916-A8D4-4137-BFB0-43730276C633}"/>
    <cellStyle name="Percent 4 4 11 4" xfId="16093" xr:uid="{D1E3124F-C8FB-4C19-B94B-3B6D27FA7939}"/>
    <cellStyle name="Percent 4 4 11 5" xfId="16094" xr:uid="{0EECB3DC-0195-4806-A880-C0DBB4AB73C1}"/>
    <cellStyle name="Percent 4 4 12" xfId="16095" xr:uid="{E0AA1F41-6CC6-418A-BAB8-05C99B9CD62F}"/>
    <cellStyle name="Percent 4 4 12 2" xfId="16096" xr:uid="{B27E9430-F7F4-4ADE-9834-CCB73D76AF1D}"/>
    <cellStyle name="Percent 4 4 12 2 2" xfId="16097" xr:uid="{71C34C4B-14C4-49C0-BFC6-BF33B6AF851E}"/>
    <cellStyle name="Percent 4 4 12 2 3" xfId="16098" xr:uid="{86942517-1958-4A6C-9EA4-73243F947EBF}"/>
    <cellStyle name="Percent 4 4 12 3" xfId="16099" xr:uid="{D50088B8-6F5A-4316-B8DC-02F26181B921}"/>
    <cellStyle name="Percent 4 4 12 3 2" xfId="16100" xr:uid="{6A1A9435-F09F-4541-8C46-68DEFA37D5BB}"/>
    <cellStyle name="Percent 4 4 12 3 3" xfId="16101" xr:uid="{FD579BDF-60E3-4BCA-BFAF-91D38028EB9B}"/>
    <cellStyle name="Percent 4 4 12 4" xfId="16102" xr:uid="{235AFFF5-E6AF-4C52-9778-956A7FE31E5C}"/>
    <cellStyle name="Percent 4 4 12 4 2" xfId="16103" xr:uid="{AB79993F-BE75-44E3-90C1-A840021EF18A}"/>
    <cellStyle name="Percent 4 4 12 4 3" xfId="16104" xr:uid="{A3ADBE76-0553-45E0-A3EB-1DCFF5B7A5C4}"/>
    <cellStyle name="Percent 4 4 12 5" xfId="16105" xr:uid="{8366795C-0D71-469C-9AFD-CD13D0F6A010}"/>
    <cellStyle name="Percent 4 4 12 6" xfId="16106" xr:uid="{F41DF3BE-9AE0-4B8E-BEFD-1A2ECB7F5E2B}"/>
    <cellStyle name="Percent 4 4 13" xfId="16107" xr:uid="{783E6646-3541-4EF0-979F-D036A06B474C}"/>
    <cellStyle name="Percent 4 4 13 2" xfId="16108" xr:uid="{DF1E04A0-7529-4527-B2FE-FEB89D5129C8}"/>
    <cellStyle name="Percent 4 4 13 2 2" xfId="16109" xr:uid="{C9517454-77E4-4410-80F4-BC0466883F4E}"/>
    <cellStyle name="Percent 4 4 13 2 3" xfId="16110" xr:uid="{5CA062CA-66D9-4622-8556-F80CE1BEC180}"/>
    <cellStyle name="Percent 4 4 13 3" xfId="16111" xr:uid="{C5A472B2-292E-4BC3-856E-BB8AC8ECD1E0}"/>
    <cellStyle name="Percent 4 4 13 3 2" xfId="16112" xr:uid="{7B21005D-4643-41D9-8B2C-0B6D51B3BB33}"/>
    <cellStyle name="Percent 4 4 13 3 3" xfId="16113" xr:uid="{0BA64992-585D-495C-9C2E-23AF99B206E5}"/>
    <cellStyle name="Percent 4 4 13 4" xfId="16114" xr:uid="{43BD28E1-BD4A-48BC-8C03-5FAC07D5ABD5}"/>
    <cellStyle name="Percent 4 4 13 5" xfId="16115" xr:uid="{2A86B1B6-9D90-4BD6-95F2-8B23DA100DB3}"/>
    <cellStyle name="Percent 4 4 14" xfId="16116" xr:uid="{E15AD48D-5EF5-4FB6-8619-2B30BBDD9C30}"/>
    <cellStyle name="Percent 4 4 14 2" xfId="16117" xr:uid="{A50C0EC1-3F16-420B-98DC-1E4BD98AFB69}"/>
    <cellStyle name="Percent 4 4 14 3" xfId="16118" xr:uid="{71D9F7C4-1B0D-44B6-A7D7-7E4621C391A0}"/>
    <cellStyle name="Percent 4 4 15" xfId="16119" xr:uid="{8A834383-D646-4E77-A54C-864A7ED4B8DB}"/>
    <cellStyle name="Percent 4 4 15 2" xfId="16120" xr:uid="{A5CBCB91-759D-42D9-AA99-9A28A1DD3265}"/>
    <cellStyle name="Percent 4 4 15 3" xfId="16121" xr:uid="{479B8BB5-2950-47B8-8E85-F228661B2A21}"/>
    <cellStyle name="Percent 4 4 16" xfId="16122" xr:uid="{6F5BA068-A9F9-4B8D-BFD1-5BB1E44DB9EA}"/>
    <cellStyle name="Percent 4 4 16 2" xfId="16123" xr:uid="{3A4ACB53-9743-4B72-8281-3A7C97305B2B}"/>
    <cellStyle name="Percent 4 4 16 3" xfId="16124" xr:uid="{7185AD81-4C86-4833-A51B-A5D30DAFB386}"/>
    <cellStyle name="Percent 4 4 17" xfId="16125" xr:uid="{A87670DE-6A5F-400B-A9CB-1B5E83155CBA}"/>
    <cellStyle name="Percent 4 4 18" xfId="16126" xr:uid="{BE156AD7-DAC0-44C6-92D1-76EE6DC32DE1}"/>
    <cellStyle name="Percent 4 4 19" xfId="16127" xr:uid="{FB869091-9DB2-4980-A3E6-782B815A529F}"/>
    <cellStyle name="Percent 4 4 2" xfId="1588" xr:uid="{C64BF175-768D-4197-9EC1-895FAEC097F8}"/>
    <cellStyle name="Percent 4 4 2 10" xfId="16129" xr:uid="{1B8787AB-E80D-438B-A48D-CBA4604C1036}"/>
    <cellStyle name="Percent 4 4 2 11" xfId="16130" xr:uid="{A6E9252B-F498-4960-BD38-BE507564B9DF}"/>
    <cellStyle name="Percent 4 4 2 12" xfId="16131" xr:uid="{7F828BB3-8544-4803-8C66-D1A020489640}"/>
    <cellStyle name="Percent 4 4 2 13" xfId="16132" xr:uid="{1F27E0EF-963D-46E5-B216-023B71262465}"/>
    <cellStyle name="Percent 4 4 2 14" xfId="16133" xr:uid="{1C0F9F16-78C4-4219-9E92-C63667137215}"/>
    <cellStyle name="Percent 4 4 2 15" xfId="16128" xr:uid="{34D1DA45-BBFC-4907-84A8-2718B98E572B}"/>
    <cellStyle name="Percent 4 4 2 2" xfId="16134" xr:uid="{631F1B15-0229-4FA4-8AB4-2470560182D9}"/>
    <cellStyle name="Percent 4 4 2 2 2" xfId="16135" xr:uid="{08D1BECB-7645-4505-86F2-28B6AD58448E}"/>
    <cellStyle name="Percent 4 4 2 2 2 2" xfId="16136" xr:uid="{ACFA683E-29D0-4DDF-BD89-F626EE18F1EB}"/>
    <cellStyle name="Percent 4 4 2 2 2 3" xfId="16137" xr:uid="{B9A171EF-C516-42C9-AB74-FBFF3970BA9C}"/>
    <cellStyle name="Percent 4 4 2 2 3" xfId="16138" xr:uid="{DA2C67BD-2E62-431A-8316-214E54941153}"/>
    <cellStyle name="Percent 4 4 2 2 3 2" xfId="16139" xr:uid="{EA1BBDC8-80DD-436A-9E7A-2C36E12C32CF}"/>
    <cellStyle name="Percent 4 4 2 2 3 3" xfId="16140" xr:uid="{65AE0666-78AF-4D01-A712-8DB674F0BDB0}"/>
    <cellStyle name="Percent 4 4 2 2 4" xfId="16141" xr:uid="{5C861800-65A5-4254-A9BC-136B72F1857B}"/>
    <cellStyle name="Percent 4 4 2 2 5" xfId="16142" xr:uid="{C8113CE4-CFA1-4028-B138-C8E99207EE9A}"/>
    <cellStyle name="Percent 4 4 2 2 6" xfId="16143" xr:uid="{76DB9583-D906-480F-9760-DAF340E6FD2A}"/>
    <cellStyle name="Percent 4 4 2 3" xfId="16144" xr:uid="{7C59AF05-6297-4132-B9BB-DBD62AAADBE3}"/>
    <cellStyle name="Percent 4 4 2 3 2" xfId="16145" xr:uid="{95FCC19D-BA8C-4DAA-A57D-882CB323505B}"/>
    <cellStyle name="Percent 4 4 2 3 2 2" xfId="16146" xr:uid="{958E1651-8A5B-4C51-A89D-3EA06F32DE7A}"/>
    <cellStyle name="Percent 4 4 2 3 2 3" xfId="16147" xr:uid="{CCF2D3F7-C7C8-41A3-A5A4-564CC6CE035A}"/>
    <cellStyle name="Percent 4 4 2 3 3" xfId="16148" xr:uid="{87E2F134-1DB1-40B9-A16C-601C960B8D64}"/>
    <cellStyle name="Percent 4 4 2 3 3 2" xfId="16149" xr:uid="{D8AA8ED2-040F-41E3-8ED8-3D7141C47FC3}"/>
    <cellStyle name="Percent 4 4 2 3 3 3" xfId="16150" xr:uid="{C425DCE8-0A22-4288-A9C8-336C15027480}"/>
    <cellStyle name="Percent 4 4 2 3 4" xfId="16151" xr:uid="{E1EB7555-766D-42D2-9175-15D5B9617F31}"/>
    <cellStyle name="Percent 4 4 2 3 5" xfId="16152" xr:uid="{39E146BC-2A48-4A8F-9603-DB28724C1455}"/>
    <cellStyle name="Percent 4 4 2 4" xfId="16153" xr:uid="{04BF77A8-6582-4E53-B43D-EDE1C57E6A2D}"/>
    <cellStyle name="Percent 4 4 2 4 2" xfId="16154" xr:uid="{151CEBBF-A812-45CC-BFD9-3B7A32B511A0}"/>
    <cellStyle name="Percent 4 4 2 4 2 2" xfId="16155" xr:uid="{B1D3F17E-5498-44D6-A88F-7ADCEE7DB195}"/>
    <cellStyle name="Percent 4 4 2 4 2 3" xfId="16156" xr:uid="{46889F37-263C-42E6-808F-3F81E9F70AF0}"/>
    <cellStyle name="Percent 4 4 2 4 3" xfId="16157" xr:uid="{684F12A9-119E-4BE9-A41E-817242DF35B8}"/>
    <cellStyle name="Percent 4 4 2 4 3 2" xfId="16158" xr:uid="{54B3874B-50FE-409D-ACDF-1851596C0637}"/>
    <cellStyle name="Percent 4 4 2 4 3 3" xfId="16159" xr:uid="{BB69DD51-CB19-4803-AC43-526BCC18B981}"/>
    <cellStyle name="Percent 4 4 2 4 4" xfId="16160" xr:uid="{4356C23A-75F9-4E1E-BB74-ECD2143583AF}"/>
    <cellStyle name="Percent 4 4 2 4 4 2" xfId="16161" xr:uid="{40C44217-71A4-4D46-8B0A-28205EA46C72}"/>
    <cellStyle name="Percent 4 4 2 4 4 3" xfId="16162" xr:uid="{D73CADBA-FCB7-40C4-9D01-8925FE91F97D}"/>
    <cellStyle name="Percent 4 4 2 4 5" xfId="16163" xr:uid="{A7693791-A73E-4757-8289-95F15C37D3D8}"/>
    <cellStyle name="Percent 4 4 2 4 6" xfId="16164" xr:uid="{E53AD062-9D02-41C4-826D-3C8000565C55}"/>
    <cellStyle name="Percent 4 4 2 5" xfId="16165" xr:uid="{5A52211C-3D29-4274-A9D1-905D18570E03}"/>
    <cellStyle name="Percent 4 4 2 5 2" xfId="16166" xr:uid="{63013A43-4283-4D62-83AC-0B4B4E4B784D}"/>
    <cellStyle name="Percent 4 4 2 5 2 2" xfId="16167" xr:uid="{78651F3D-5F56-4CC8-9A60-0AA347309548}"/>
    <cellStyle name="Percent 4 4 2 5 2 3" xfId="16168" xr:uid="{BCD877CA-8031-4346-A791-2604110298D9}"/>
    <cellStyle name="Percent 4 4 2 5 3" xfId="16169" xr:uid="{A7BB5029-F976-41EE-8283-7503A3DC9899}"/>
    <cellStyle name="Percent 4 4 2 5 3 2" xfId="16170" xr:uid="{E4822625-AACC-469D-AF96-570371FE5440}"/>
    <cellStyle name="Percent 4 4 2 5 3 3" xfId="16171" xr:uid="{E319D417-443D-4288-841A-949FB0F99F6A}"/>
    <cellStyle name="Percent 4 4 2 5 4" xfId="16172" xr:uid="{2C060364-1E64-4FFE-9896-44DA14AE1386}"/>
    <cellStyle name="Percent 4 4 2 5 5" xfId="16173" xr:uid="{57EE6FBE-2A41-47B2-A0E7-711377D98443}"/>
    <cellStyle name="Percent 4 4 2 6" xfId="16174" xr:uid="{254A2649-9513-4C75-8AF0-17CC664544DC}"/>
    <cellStyle name="Percent 4 4 2 6 2" xfId="16175" xr:uid="{FCBBC068-30D0-4893-B425-7D27A09F99D4}"/>
    <cellStyle name="Percent 4 4 2 6 3" xfId="16176" xr:uid="{A730DE04-2E52-45E8-9BC1-CA50E61DC6E3}"/>
    <cellStyle name="Percent 4 4 2 7" xfId="16177" xr:uid="{8A85547C-F705-40DD-A436-F48599C6F87D}"/>
    <cellStyle name="Percent 4 4 2 7 2" xfId="16178" xr:uid="{EE9B35F3-1DAA-49E6-92CF-373DBEFF3BD7}"/>
    <cellStyle name="Percent 4 4 2 7 3" xfId="16179" xr:uid="{0E444F53-55F5-4F5D-927E-EF2771026B38}"/>
    <cellStyle name="Percent 4 4 2 8" xfId="16180" xr:uid="{8071FE87-E053-49A7-BF91-95FED40590DE}"/>
    <cellStyle name="Percent 4 4 2 8 2" xfId="16181" xr:uid="{A56C7C61-38AF-425E-8AE4-BBE86F7C7E05}"/>
    <cellStyle name="Percent 4 4 2 8 3" xfId="16182" xr:uid="{6DFA7B67-DF65-4E1E-BBA5-ACD3A99CA22E}"/>
    <cellStyle name="Percent 4 4 2 9" xfId="16183" xr:uid="{72940F00-BD4A-48FD-92B6-9DB702ED5498}"/>
    <cellStyle name="Percent 4 4 20" xfId="16184" xr:uid="{744BD6F5-5CA3-45C7-AA9F-89D9BD0C0DA1}"/>
    <cellStyle name="Percent 4 4 21" xfId="16185" xr:uid="{C6F7D2AC-9D8D-4207-8487-469DF3D71609}"/>
    <cellStyle name="Percent 4 4 22" xfId="16186" xr:uid="{3E10B3C0-6338-4DF1-9FBB-B912DCD61F37}"/>
    <cellStyle name="Percent 4 4 23" xfId="16076" xr:uid="{1638C0A5-B01D-4D3F-A0D6-CA07002814C4}"/>
    <cellStyle name="Percent 4 4 3" xfId="1589" xr:uid="{7EB13DCB-8A8C-49AC-839F-7576899EA5A3}"/>
    <cellStyle name="Percent 4 4 3 10" xfId="16188" xr:uid="{9F12C2DC-65D0-4716-9E92-439A93E61AA1}"/>
    <cellStyle name="Percent 4 4 3 11" xfId="16189" xr:uid="{A39A3342-6AD1-406B-B872-72E32ABF205E}"/>
    <cellStyle name="Percent 4 4 3 12" xfId="16190" xr:uid="{2D287014-99C4-4D33-BCEF-AF8A4623A043}"/>
    <cellStyle name="Percent 4 4 3 13" xfId="16191" xr:uid="{74D94748-C323-47E4-A96E-2C916A813E13}"/>
    <cellStyle name="Percent 4 4 3 14" xfId="16192" xr:uid="{B7900849-711B-43AF-A0F2-73730B639DEC}"/>
    <cellStyle name="Percent 4 4 3 15" xfId="16187" xr:uid="{30486100-7AA2-4E74-B97D-A6B0E97FFAFC}"/>
    <cellStyle name="Percent 4 4 3 2" xfId="16193" xr:uid="{B839814A-AE77-4B7F-95E1-A5DC894B5944}"/>
    <cellStyle name="Percent 4 4 3 2 2" xfId="16194" xr:uid="{085AA3F6-FB12-4F73-93B1-D7471E731765}"/>
    <cellStyle name="Percent 4 4 3 2 2 2" xfId="16195" xr:uid="{85B43208-1222-4AB4-A7E2-B482689BEAAA}"/>
    <cellStyle name="Percent 4 4 3 2 2 3" xfId="16196" xr:uid="{02E1B83D-0D13-418D-81D8-C84DC628EC6B}"/>
    <cellStyle name="Percent 4 4 3 2 3" xfId="16197" xr:uid="{11DE1FF6-2133-4963-B297-AC3A80B0E214}"/>
    <cellStyle name="Percent 4 4 3 2 3 2" xfId="16198" xr:uid="{ABA1487C-1F1C-4937-8C65-3062189764CE}"/>
    <cellStyle name="Percent 4 4 3 2 3 3" xfId="16199" xr:uid="{F3DF0988-4734-483C-88D0-4296D737DBA7}"/>
    <cellStyle name="Percent 4 4 3 2 4" xfId="16200" xr:uid="{91FA06FE-B84A-48A7-9B08-3E7119AA3AF5}"/>
    <cellStyle name="Percent 4 4 3 2 5" xfId="16201" xr:uid="{3ED24CA0-C8D0-4B3F-8DEC-7C5797AD7070}"/>
    <cellStyle name="Percent 4 4 3 3" xfId="16202" xr:uid="{C51A0488-A4BD-4E0D-9ABA-494B807918A7}"/>
    <cellStyle name="Percent 4 4 3 3 2" xfId="16203" xr:uid="{8B744C96-DFCE-4F24-A967-17CE177B8855}"/>
    <cellStyle name="Percent 4 4 3 3 2 2" xfId="16204" xr:uid="{60F95396-7AA8-44ED-88C1-F087D3276DA4}"/>
    <cellStyle name="Percent 4 4 3 3 2 3" xfId="16205" xr:uid="{2D716E44-4DDD-4FBB-BADE-02A5C7A4A6BF}"/>
    <cellStyle name="Percent 4 4 3 3 3" xfId="16206" xr:uid="{89E133EA-742F-467B-9CA8-C52CF987BA3D}"/>
    <cellStyle name="Percent 4 4 3 3 3 2" xfId="16207" xr:uid="{7A29BFBB-1819-4B4A-9C02-5C90617B3AA5}"/>
    <cellStyle name="Percent 4 4 3 3 3 3" xfId="16208" xr:uid="{EDC3F197-6E42-48BF-9A34-7F2C847B5FD7}"/>
    <cellStyle name="Percent 4 4 3 3 4" xfId="16209" xr:uid="{AF404CBD-8CC4-434E-ADCA-9A4D9C8A28DB}"/>
    <cellStyle name="Percent 4 4 3 3 5" xfId="16210" xr:uid="{6A471870-8C7C-4400-8CA0-C95E480F10D7}"/>
    <cellStyle name="Percent 4 4 3 4" xfId="16211" xr:uid="{C0AF356C-BB2B-4BE3-9265-40D428DC72CD}"/>
    <cellStyle name="Percent 4 4 3 4 2" xfId="16212" xr:uid="{A71C5798-3619-4BCF-99D5-09DD1AC5A5B0}"/>
    <cellStyle name="Percent 4 4 3 4 2 2" xfId="16213" xr:uid="{86338271-56AD-4EFD-B28B-53AE12A18E8A}"/>
    <cellStyle name="Percent 4 4 3 4 2 3" xfId="16214" xr:uid="{238EB233-1D15-4F54-AE4B-1710BD1AD794}"/>
    <cellStyle name="Percent 4 4 3 4 3" xfId="16215" xr:uid="{29322E77-B712-412A-B1BB-18B6B420FD0E}"/>
    <cellStyle name="Percent 4 4 3 4 3 2" xfId="16216" xr:uid="{784A744C-D282-4065-8DFF-F9EEAFA1B643}"/>
    <cellStyle name="Percent 4 4 3 4 3 3" xfId="16217" xr:uid="{851007F1-1E4B-4F93-8861-1CCABBFED5F7}"/>
    <cellStyle name="Percent 4 4 3 4 4" xfId="16218" xr:uid="{84AD4E0B-2C0B-4638-A640-D401E42EA632}"/>
    <cellStyle name="Percent 4 4 3 4 4 2" xfId="16219" xr:uid="{AE946CE9-A85B-478B-BD89-4321E14FCB58}"/>
    <cellStyle name="Percent 4 4 3 4 4 3" xfId="16220" xr:uid="{4D471240-D2B7-4904-8F7F-9594F51DF518}"/>
    <cellStyle name="Percent 4 4 3 4 5" xfId="16221" xr:uid="{D88E83C7-DB92-41CC-9610-06711CEEAAEA}"/>
    <cellStyle name="Percent 4 4 3 4 6" xfId="16222" xr:uid="{5F6514C2-C75E-4192-9053-70640D7C7339}"/>
    <cellStyle name="Percent 4 4 3 5" xfId="16223" xr:uid="{C3BDC282-4BD7-4A2F-9C8E-8C95BD1E12A0}"/>
    <cellStyle name="Percent 4 4 3 5 2" xfId="16224" xr:uid="{6BA83F37-86D9-41C3-B420-97A2FBE3DA5F}"/>
    <cellStyle name="Percent 4 4 3 5 2 2" xfId="16225" xr:uid="{A2C87B90-A1FF-4F71-8479-EF2B50A9BFBA}"/>
    <cellStyle name="Percent 4 4 3 5 2 3" xfId="16226" xr:uid="{86B2EBC3-2E0F-4B1A-8620-840A629CB39B}"/>
    <cellStyle name="Percent 4 4 3 5 3" xfId="16227" xr:uid="{38F3FEFF-D528-459B-B108-1287CDA013B6}"/>
    <cellStyle name="Percent 4 4 3 5 3 2" xfId="16228" xr:uid="{BA6A4B68-F6C8-43D5-BCA5-5331D1B9E85B}"/>
    <cellStyle name="Percent 4 4 3 5 3 3" xfId="16229" xr:uid="{E83D9EB1-4E83-49E9-8756-BB3179B6D229}"/>
    <cellStyle name="Percent 4 4 3 5 4" xfId="16230" xr:uid="{0EAE4BF9-B6BF-44CA-8F63-CB2DC580F469}"/>
    <cellStyle name="Percent 4 4 3 5 5" xfId="16231" xr:uid="{80EC6D3C-8DFE-499D-94A1-34CD35A9C016}"/>
    <cellStyle name="Percent 4 4 3 6" xfId="16232" xr:uid="{C2A20371-A567-461E-87A7-895BAE383F9F}"/>
    <cellStyle name="Percent 4 4 3 6 2" xfId="16233" xr:uid="{9442E880-347F-4B41-9E64-C2F7C9E23652}"/>
    <cellStyle name="Percent 4 4 3 6 3" xfId="16234" xr:uid="{5DA7A6ED-C8B3-4A65-8687-8EAF8B2FA055}"/>
    <cellStyle name="Percent 4 4 3 7" xfId="16235" xr:uid="{2BD4FFAA-092A-411B-9D7D-DB1969BE063F}"/>
    <cellStyle name="Percent 4 4 3 7 2" xfId="16236" xr:uid="{920722A9-3E51-4B3D-B530-4960E97B687D}"/>
    <cellStyle name="Percent 4 4 3 7 3" xfId="16237" xr:uid="{E16FD7F3-85DA-49B5-9BD2-7ED514964BC4}"/>
    <cellStyle name="Percent 4 4 3 8" xfId="16238" xr:uid="{0200C4BE-1362-4736-9105-F0A01C21BFD0}"/>
    <cellStyle name="Percent 4 4 3 8 2" xfId="16239" xr:uid="{70819A15-494D-4DED-B730-1DCEB879F380}"/>
    <cellStyle name="Percent 4 4 3 8 3" xfId="16240" xr:uid="{6021FE80-44A1-4C88-9BCE-8C1ACD3F6BC6}"/>
    <cellStyle name="Percent 4 4 3 9" xfId="16241" xr:uid="{18CA7C5F-541A-4D1C-8674-87B17F25A745}"/>
    <cellStyle name="Percent 4 4 4" xfId="1590" xr:uid="{B1EFE6F1-83D3-4D47-934F-EBCEC7E137EA}"/>
    <cellStyle name="Percent 4 4 4 10" xfId="16243" xr:uid="{D7863F06-F5BD-4790-A598-7113AC4B7827}"/>
    <cellStyle name="Percent 4 4 4 11" xfId="16244" xr:uid="{2BB40A3F-700B-4D2E-9F00-F7F0AC78FB9F}"/>
    <cellStyle name="Percent 4 4 4 12" xfId="16245" xr:uid="{795950C1-5F27-4947-8A56-6649E54975EC}"/>
    <cellStyle name="Percent 4 4 4 13" xfId="16246" xr:uid="{848DB235-CBAE-40DA-9353-CD35A96075DB}"/>
    <cellStyle name="Percent 4 4 4 14" xfId="16247" xr:uid="{A1E7BA3B-B04D-41BC-BB80-EDF653B280F9}"/>
    <cellStyle name="Percent 4 4 4 15" xfId="16242" xr:uid="{5BD350BC-4BFD-48A5-828F-8CA267AFF332}"/>
    <cellStyle name="Percent 4 4 4 2" xfId="16248" xr:uid="{D8D24393-47D9-429C-AC44-CF74DFD06E6C}"/>
    <cellStyle name="Percent 4 4 4 2 2" xfId="16249" xr:uid="{5B68CE12-C2BA-4306-95DF-EAA6D40B85D1}"/>
    <cellStyle name="Percent 4 4 4 2 2 2" xfId="16250" xr:uid="{5041B7EE-ED27-4039-8FBF-55E2664225EC}"/>
    <cellStyle name="Percent 4 4 4 2 2 3" xfId="16251" xr:uid="{2F1A242D-D05D-4215-9A06-5071D75889DC}"/>
    <cellStyle name="Percent 4 4 4 2 3" xfId="16252" xr:uid="{DD5E7F80-10BD-42F0-B15A-F51A153EB924}"/>
    <cellStyle name="Percent 4 4 4 2 3 2" xfId="16253" xr:uid="{49E88468-54E6-4631-87DC-573F2C48B728}"/>
    <cellStyle name="Percent 4 4 4 2 3 3" xfId="16254" xr:uid="{417AD81D-C617-423D-A439-432022B1FD81}"/>
    <cellStyle name="Percent 4 4 4 2 4" xfId="16255" xr:uid="{49369DAF-D640-4112-A75D-0284185EFBF2}"/>
    <cellStyle name="Percent 4 4 4 2 5" xfId="16256" xr:uid="{E00799CF-43A0-48AA-B1AC-4D89E7E99A11}"/>
    <cellStyle name="Percent 4 4 4 3" xfId="16257" xr:uid="{59EA73FD-1B67-4472-BCF8-725A50545E9F}"/>
    <cellStyle name="Percent 4 4 4 3 2" xfId="16258" xr:uid="{7548CBB8-B136-4ABA-910D-54A80B680C1D}"/>
    <cellStyle name="Percent 4 4 4 3 2 2" xfId="16259" xr:uid="{E7630EED-507D-4DA8-B031-B5126776FF83}"/>
    <cellStyle name="Percent 4 4 4 3 2 3" xfId="16260" xr:uid="{9E4090B3-CF06-44F1-A82B-20165AF757D6}"/>
    <cellStyle name="Percent 4 4 4 3 3" xfId="16261" xr:uid="{0CF8D956-DFD4-46A7-9AB6-585D2CB41B2F}"/>
    <cellStyle name="Percent 4 4 4 3 3 2" xfId="16262" xr:uid="{6B0CA313-9768-488B-9BBF-9AC8F0FCD944}"/>
    <cellStyle name="Percent 4 4 4 3 3 3" xfId="16263" xr:uid="{7706C505-E16E-4A34-89B4-FEB1EBFFF739}"/>
    <cellStyle name="Percent 4 4 4 3 4" xfId="16264" xr:uid="{2178F0B6-FDA5-4C2D-B2A7-CF5AF7AEDC2B}"/>
    <cellStyle name="Percent 4 4 4 3 5" xfId="16265" xr:uid="{E8485255-E965-4BA6-A8DA-5CD6ADD17D29}"/>
    <cellStyle name="Percent 4 4 4 4" xfId="16266" xr:uid="{CEB8BE59-BAE2-4FAE-9978-67535EADB73D}"/>
    <cellStyle name="Percent 4 4 4 4 2" xfId="16267" xr:uid="{A7BC67CF-B433-4CE0-95DA-77ECC00218E6}"/>
    <cellStyle name="Percent 4 4 4 4 2 2" xfId="16268" xr:uid="{706DBFD2-815E-440D-BA54-BE956839711C}"/>
    <cellStyle name="Percent 4 4 4 4 2 3" xfId="16269" xr:uid="{20DBA70A-BBCC-4509-867B-F9B63823084E}"/>
    <cellStyle name="Percent 4 4 4 4 3" xfId="16270" xr:uid="{E4BC6922-864A-4B67-BB49-49FBF2D69EE5}"/>
    <cellStyle name="Percent 4 4 4 4 3 2" xfId="16271" xr:uid="{5CE4EB05-3137-43CE-B719-D11DA8AE4E35}"/>
    <cellStyle name="Percent 4 4 4 4 3 3" xfId="16272" xr:uid="{A4D25882-E6EC-4B96-A2F1-9287F1F442B3}"/>
    <cellStyle name="Percent 4 4 4 4 4" xfId="16273" xr:uid="{77039CDB-04C6-4025-AD36-75D5063DF8C0}"/>
    <cellStyle name="Percent 4 4 4 4 4 2" xfId="16274" xr:uid="{EC9B7D33-05CA-4CA8-8C13-41B53BB21885}"/>
    <cellStyle name="Percent 4 4 4 4 4 3" xfId="16275" xr:uid="{502412A4-B6CF-4D88-9965-B5DB8DD97C8B}"/>
    <cellStyle name="Percent 4 4 4 4 5" xfId="16276" xr:uid="{FEC8E16A-C280-4939-A3F5-7564C433EAF6}"/>
    <cellStyle name="Percent 4 4 4 4 6" xfId="16277" xr:uid="{46E8D00A-0DDE-48F6-996A-D9F318996FC0}"/>
    <cellStyle name="Percent 4 4 4 5" xfId="16278" xr:uid="{C91AF958-ABEC-46B9-9CC0-9E034A26590B}"/>
    <cellStyle name="Percent 4 4 4 5 2" xfId="16279" xr:uid="{E5971C9F-F547-48EF-87F7-3B0BBDAC7B78}"/>
    <cellStyle name="Percent 4 4 4 5 2 2" xfId="16280" xr:uid="{0A581171-5480-4B6B-807A-4FDD5AE441BF}"/>
    <cellStyle name="Percent 4 4 4 5 2 3" xfId="16281" xr:uid="{2F07EC64-87D4-49E9-84B9-9EB6E34F1C65}"/>
    <cellStyle name="Percent 4 4 4 5 3" xfId="16282" xr:uid="{D5C13194-1D6A-491C-AAE6-6FAA5C6DE7CE}"/>
    <cellStyle name="Percent 4 4 4 5 3 2" xfId="16283" xr:uid="{7F65CB9B-D59C-4817-88D0-6CC32616DCE1}"/>
    <cellStyle name="Percent 4 4 4 5 3 3" xfId="16284" xr:uid="{CD7FDC82-E65C-407F-A078-0F1C86A0DFC3}"/>
    <cellStyle name="Percent 4 4 4 5 4" xfId="16285" xr:uid="{32C081F7-0354-4E89-8F53-4564A9108798}"/>
    <cellStyle name="Percent 4 4 4 5 5" xfId="16286" xr:uid="{2F59B87D-0303-46A5-9196-37EA239FAC7E}"/>
    <cellStyle name="Percent 4 4 4 6" xfId="16287" xr:uid="{3EDB7368-524E-4EFC-97B8-7CD51F34581C}"/>
    <cellStyle name="Percent 4 4 4 6 2" xfId="16288" xr:uid="{F9442BB7-6A37-4968-9B70-09CE82E224AB}"/>
    <cellStyle name="Percent 4 4 4 6 3" xfId="16289" xr:uid="{70A85394-C9C6-4DC0-8A4E-70989DB30D67}"/>
    <cellStyle name="Percent 4 4 4 7" xfId="16290" xr:uid="{CBE55DAE-4F91-471B-AE8C-5F85A51B9873}"/>
    <cellStyle name="Percent 4 4 4 7 2" xfId="16291" xr:uid="{A7C593DC-2384-424C-AF16-0A44F34145BB}"/>
    <cellStyle name="Percent 4 4 4 7 3" xfId="16292" xr:uid="{0D803EF3-2B5B-4D11-9D15-A2047CA9664B}"/>
    <cellStyle name="Percent 4 4 4 8" xfId="16293" xr:uid="{9BD02E8D-D351-4067-B5B1-2959618F5810}"/>
    <cellStyle name="Percent 4 4 4 8 2" xfId="16294" xr:uid="{4D048E5D-A8CC-4D67-9168-0737F6D55B1B}"/>
    <cellStyle name="Percent 4 4 4 8 3" xfId="16295" xr:uid="{5761F81D-DC9F-4F44-B528-21156E5DEC4F}"/>
    <cellStyle name="Percent 4 4 4 9" xfId="16296" xr:uid="{22BF379F-7897-4C46-8ED4-0677094F615D}"/>
    <cellStyle name="Percent 4 4 5" xfId="1591" xr:uid="{4E59C2ED-7947-48F5-BEF7-812CC1490764}"/>
    <cellStyle name="Percent 4 4 5 10" xfId="16298" xr:uid="{4F4E042D-3D28-4770-AB0D-585946EEB32B}"/>
    <cellStyle name="Percent 4 4 5 11" xfId="16299" xr:uid="{B5A3D71B-489D-4147-8692-3432428D915F}"/>
    <cellStyle name="Percent 4 4 5 12" xfId="16300" xr:uid="{2ADDB755-F00C-4B66-A845-D0FE9708C9DA}"/>
    <cellStyle name="Percent 4 4 5 13" xfId="16301" xr:uid="{139972C5-925E-46D7-B2A8-227010C6652B}"/>
    <cellStyle name="Percent 4 4 5 14" xfId="16302" xr:uid="{6CC0ADA1-F4D3-4BB6-8512-24D15667627D}"/>
    <cellStyle name="Percent 4 4 5 15" xfId="16297" xr:uid="{ED2F27C6-E2A8-41ED-85BD-7348347F4055}"/>
    <cellStyle name="Percent 4 4 5 2" xfId="16303" xr:uid="{D07BD8EE-577A-431B-88D3-BB8FCE6F879B}"/>
    <cellStyle name="Percent 4 4 5 2 2" xfId="16304" xr:uid="{2ADEEF7C-8CB0-461E-A3D5-2BDDA5677B5B}"/>
    <cellStyle name="Percent 4 4 5 2 2 2" xfId="16305" xr:uid="{26BCD8A5-1F29-4EBE-8DF8-202EAB555F65}"/>
    <cellStyle name="Percent 4 4 5 2 2 3" xfId="16306" xr:uid="{CB2B770E-AFA1-4178-B83F-C24AB55AF36B}"/>
    <cellStyle name="Percent 4 4 5 2 3" xfId="16307" xr:uid="{6BEC0938-7C4F-4145-B5D4-5F4586E92878}"/>
    <cellStyle name="Percent 4 4 5 2 3 2" xfId="16308" xr:uid="{E67EED01-4994-41B8-B072-305D9667B0A1}"/>
    <cellStyle name="Percent 4 4 5 2 3 3" xfId="16309" xr:uid="{7F8E9760-2D53-4BC7-81D6-3FD585A1E889}"/>
    <cellStyle name="Percent 4 4 5 2 4" xfId="16310" xr:uid="{984D2DD2-9FF5-4551-81F0-0E5B2BD1093E}"/>
    <cellStyle name="Percent 4 4 5 2 5" xfId="16311" xr:uid="{AFAF1B67-BD51-41AB-ADC6-89F7D0241CA4}"/>
    <cellStyle name="Percent 4 4 5 3" xfId="16312" xr:uid="{CAAB2CB4-3470-4EC6-BA51-10BDBFB21EB0}"/>
    <cellStyle name="Percent 4 4 5 3 2" xfId="16313" xr:uid="{68B5DBB8-461A-4957-B31C-D764BB4770E6}"/>
    <cellStyle name="Percent 4 4 5 3 2 2" xfId="16314" xr:uid="{8A0028E6-9594-4C1F-A9B1-41EAE65A44D8}"/>
    <cellStyle name="Percent 4 4 5 3 2 3" xfId="16315" xr:uid="{BA136619-40B3-4C14-8564-7CE883B3092A}"/>
    <cellStyle name="Percent 4 4 5 3 3" xfId="16316" xr:uid="{01987E23-C8D3-412F-A8CD-0E0EF0BC71C0}"/>
    <cellStyle name="Percent 4 4 5 3 3 2" xfId="16317" xr:uid="{A4F12953-E4AE-447C-ACCC-DFCE1FAC4792}"/>
    <cellStyle name="Percent 4 4 5 3 3 3" xfId="16318" xr:uid="{2C3FF818-8A72-4BB1-9A63-DA6EB47863E2}"/>
    <cellStyle name="Percent 4 4 5 3 4" xfId="16319" xr:uid="{D3C6E287-83AB-400A-A42A-090EA6AEF138}"/>
    <cellStyle name="Percent 4 4 5 3 5" xfId="16320" xr:uid="{8A25DCE6-143C-43CE-8EAA-4FE4ECB82BFE}"/>
    <cellStyle name="Percent 4 4 5 4" xfId="16321" xr:uid="{A0A3FEE6-65EC-4E16-B6E1-DB6C9B7D8A4C}"/>
    <cellStyle name="Percent 4 4 5 4 2" xfId="16322" xr:uid="{F72D6B4A-6DD7-4849-9889-D2DE136AAC70}"/>
    <cellStyle name="Percent 4 4 5 4 2 2" xfId="16323" xr:uid="{DE73DE34-AF0C-4EDF-9440-7604D5DA643A}"/>
    <cellStyle name="Percent 4 4 5 4 2 3" xfId="16324" xr:uid="{7C97A5FD-9EE4-4EB7-AE68-5497D97499E1}"/>
    <cellStyle name="Percent 4 4 5 4 3" xfId="16325" xr:uid="{F2CC2B0B-135D-442B-BE4D-0199E0156841}"/>
    <cellStyle name="Percent 4 4 5 4 3 2" xfId="16326" xr:uid="{40084C1E-09DB-4CC2-9FD3-19FA77518323}"/>
    <cellStyle name="Percent 4 4 5 4 3 3" xfId="16327" xr:uid="{D7EF9268-76B8-4FB0-9915-78495F1F534B}"/>
    <cellStyle name="Percent 4 4 5 4 4" xfId="16328" xr:uid="{FE02492F-C08E-4FDD-9FDB-24BCE6991416}"/>
    <cellStyle name="Percent 4 4 5 4 4 2" xfId="16329" xr:uid="{F7C11D12-B467-4668-91E8-57902B1586CA}"/>
    <cellStyle name="Percent 4 4 5 4 4 3" xfId="16330" xr:uid="{248E0C98-7879-4716-AC31-61FE5A13D4D3}"/>
    <cellStyle name="Percent 4 4 5 4 5" xfId="16331" xr:uid="{7759C0A0-CE20-4D51-B167-10C3BF3F8E07}"/>
    <cellStyle name="Percent 4 4 5 4 6" xfId="16332" xr:uid="{01B465F8-D044-426B-A649-70396B8A126C}"/>
    <cellStyle name="Percent 4 4 5 5" xfId="16333" xr:uid="{089EBAB2-A578-41D5-A92D-7B71EB71A1A9}"/>
    <cellStyle name="Percent 4 4 5 5 2" xfId="16334" xr:uid="{6226901A-02C2-42E2-94E6-16B408DE956A}"/>
    <cellStyle name="Percent 4 4 5 5 2 2" xfId="16335" xr:uid="{9F9DE37F-FB2F-4504-8ED1-4DE1F68F7D6D}"/>
    <cellStyle name="Percent 4 4 5 5 2 3" xfId="16336" xr:uid="{7388FD2D-71C3-4F82-9404-BEA7A3CBE334}"/>
    <cellStyle name="Percent 4 4 5 5 3" xfId="16337" xr:uid="{FAB3DCFD-44F7-4FF6-A350-C64A74DC65AE}"/>
    <cellStyle name="Percent 4 4 5 5 3 2" xfId="16338" xr:uid="{7C9A7E77-675B-4D6F-B339-7CB35A05CA05}"/>
    <cellStyle name="Percent 4 4 5 5 3 3" xfId="16339" xr:uid="{BD5BB920-66C5-4B6D-A35C-F0FD375DDFEB}"/>
    <cellStyle name="Percent 4 4 5 5 4" xfId="16340" xr:uid="{245EFD14-958A-4CE6-9A02-701BF90A7AFB}"/>
    <cellStyle name="Percent 4 4 5 5 5" xfId="16341" xr:uid="{0831E9B1-93FC-4E85-846C-DCD538154803}"/>
    <cellStyle name="Percent 4 4 5 6" xfId="16342" xr:uid="{74A5F9B6-0ECF-4277-8EFF-773870FD55A1}"/>
    <cellStyle name="Percent 4 4 5 6 2" xfId="16343" xr:uid="{4176BABA-8897-4DFE-B569-1361F7190628}"/>
    <cellStyle name="Percent 4 4 5 6 3" xfId="16344" xr:uid="{EDB17018-CF00-428B-898C-CB414C986936}"/>
    <cellStyle name="Percent 4 4 5 7" xfId="16345" xr:uid="{298F9421-254C-4057-85D5-AE06190009CF}"/>
    <cellStyle name="Percent 4 4 5 7 2" xfId="16346" xr:uid="{2BCB443E-C13C-4B73-9304-894EEE368671}"/>
    <cellStyle name="Percent 4 4 5 7 3" xfId="16347" xr:uid="{89C7F249-E5DC-45A9-863E-307208D7CECA}"/>
    <cellStyle name="Percent 4 4 5 8" xfId="16348" xr:uid="{47717F1D-164B-44EB-8BE8-5774000D05F0}"/>
    <cellStyle name="Percent 4 4 5 8 2" xfId="16349" xr:uid="{45D2C7CE-CA9F-48E9-8B93-75865AB2C627}"/>
    <cellStyle name="Percent 4 4 5 8 3" xfId="16350" xr:uid="{9D1D8A21-DDB1-4423-960C-84DFD1EE757D}"/>
    <cellStyle name="Percent 4 4 5 9" xfId="16351" xr:uid="{6E6A46EE-D058-439D-954E-6C79244BDBB9}"/>
    <cellStyle name="Percent 4 4 6" xfId="1592" xr:uid="{68CF2D40-7543-4F09-B171-BF7B8B9F5AAD}"/>
    <cellStyle name="Percent 4 4 6 10" xfId="16353" xr:uid="{55A8335C-1360-4610-BFD7-F5669956770C}"/>
    <cellStyle name="Percent 4 4 6 11" xfId="16354" xr:uid="{F4E5466D-087D-4563-A15A-4CEF5E7500F0}"/>
    <cellStyle name="Percent 4 4 6 12" xfId="16355" xr:uid="{09A9D277-8D12-421F-A533-9D9697A703C2}"/>
    <cellStyle name="Percent 4 4 6 13" xfId="16356" xr:uid="{54BF31A9-C3CE-43CE-9F5B-672A9AB660C2}"/>
    <cellStyle name="Percent 4 4 6 14" xfId="16357" xr:uid="{7BAB48AF-3087-4901-8BCD-FBBBAC273575}"/>
    <cellStyle name="Percent 4 4 6 15" xfId="16352" xr:uid="{1A74DB9B-B46E-4923-B9AC-A0BCED484A53}"/>
    <cellStyle name="Percent 4 4 6 2" xfId="16358" xr:uid="{C6C27798-90A4-4382-89AB-F1649C954F47}"/>
    <cellStyle name="Percent 4 4 6 2 2" xfId="16359" xr:uid="{61EF340C-3D7E-4099-A81C-6F2DAB3A0E9B}"/>
    <cellStyle name="Percent 4 4 6 2 2 2" xfId="16360" xr:uid="{0E5DFE70-2FA7-4A39-AAEF-605475A3E339}"/>
    <cellStyle name="Percent 4 4 6 2 2 3" xfId="16361" xr:uid="{6773BE65-6E82-4DB0-975E-464FC82BB602}"/>
    <cellStyle name="Percent 4 4 6 2 3" xfId="16362" xr:uid="{84C46412-7947-4468-B434-8B488A16DE8C}"/>
    <cellStyle name="Percent 4 4 6 2 3 2" xfId="16363" xr:uid="{CAFCFF6A-E08A-4DC8-803F-EA6FDE7E92C5}"/>
    <cellStyle name="Percent 4 4 6 2 3 3" xfId="16364" xr:uid="{B27C1D54-9086-4745-80DD-EE605021F449}"/>
    <cellStyle name="Percent 4 4 6 2 4" xfId="16365" xr:uid="{E11721A6-0F42-4B6E-B74E-44666B485407}"/>
    <cellStyle name="Percent 4 4 6 2 5" xfId="16366" xr:uid="{767ED028-D938-451D-84E5-8E3351967CAC}"/>
    <cellStyle name="Percent 4 4 6 3" xfId="16367" xr:uid="{700DDF15-FE8B-4362-8AC4-CAE5966BBC28}"/>
    <cellStyle name="Percent 4 4 6 3 2" xfId="16368" xr:uid="{3E430857-AFD2-4C35-BCC6-307E522D0C4B}"/>
    <cellStyle name="Percent 4 4 6 3 2 2" xfId="16369" xr:uid="{0A46FA8F-E342-47E9-A857-F3C6CD5D0972}"/>
    <cellStyle name="Percent 4 4 6 3 2 3" xfId="16370" xr:uid="{5D387024-2D28-46E0-BBB5-A7CCBBDE7995}"/>
    <cellStyle name="Percent 4 4 6 3 3" xfId="16371" xr:uid="{03B55789-C7FC-4BA2-BF4A-48E4462E44F5}"/>
    <cellStyle name="Percent 4 4 6 3 3 2" xfId="16372" xr:uid="{584CF2F6-FE62-40BF-98E7-E738ECB684AA}"/>
    <cellStyle name="Percent 4 4 6 3 3 3" xfId="16373" xr:uid="{06CDDEE5-9DFA-4EBA-A887-B4293225B951}"/>
    <cellStyle name="Percent 4 4 6 3 4" xfId="16374" xr:uid="{6DF195FD-88FD-4BA8-8172-28E7E24F6E32}"/>
    <cellStyle name="Percent 4 4 6 3 5" xfId="16375" xr:uid="{0441AD79-B9AC-4F01-A6C5-EC82A8CCAF61}"/>
    <cellStyle name="Percent 4 4 6 4" xfId="16376" xr:uid="{0C114ECA-8996-43C0-8F77-02A4589CD92C}"/>
    <cellStyle name="Percent 4 4 6 4 2" xfId="16377" xr:uid="{396FF020-4F15-4AFD-BF75-06BA04388015}"/>
    <cellStyle name="Percent 4 4 6 4 2 2" xfId="16378" xr:uid="{47815FAB-DFF8-4711-AE42-D16E9AFB0215}"/>
    <cellStyle name="Percent 4 4 6 4 2 3" xfId="16379" xr:uid="{C2F07F1E-F95D-435F-B4D9-35542CAA34CE}"/>
    <cellStyle name="Percent 4 4 6 4 3" xfId="16380" xr:uid="{3894BCE4-233B-4312-8D88-67C3214D7ADC}"/>
    <cellStyle name="Percent 4 4 6 4 3 2" xfId="16381" xr:uid="{FFE0F751-BD2C-44AB-A0A1-6F9ECB0D9ABE}"/>
    <cellStyle name="Percent 4 4 6 4 3 3" xfId="16382" xr:uid="{76AE3DF1-54C5-4670-8FE6-150E2B989D4D}"/>
    <cellStyle name="Percent 4 4 6 4 4" xfId="16383" xr:uid="{05CA2FF0-E025-470A-90F6-F5CE1343BF60}"/>
    <cellStyle name="Percent 4 4 6 4 4 2" xfId="16384" xr:uid="{05D84450-0165-4DEF-A576-0106387085E8}"/>
    <cellStyle name="Percent 4 4 6 4 4 3" xfId="16385" xr:uid="{6D44824B-5E34-4F38-BE75-01164CA741D2}"/>
    <cellStyle name="Percent 4 4 6 4 5" xfId="16386" xr:uid="{184B8D3F-1E1C-4392-BDFF-45E716DF4EC9}"/>
    <cellStyle name="Percent 4 4 6 4 6" xfId="16387" xr:uid="{D72DEB8C-43D6-4245-ADCF-E1C9EBC169A5}"/>
    <cellStyle name="Percent 4 4 6 5" xfId="16388" xr:uid="{1F2121DC-1C11-47E8-A856-D02C21D947DA}"/>
    <cellStyle name="Percent 4 4 6 5 2" xfId="16389" xr:uid="{A3F96E4D-4971-45D8-AB54-760D3C813E42}"/>
    <cellStyle name="Percent 4 4 6 5 2 2" xfId="16390" xr:uid="{C3213CA9-AD8A-49F5-9AB1-E3471B92FA39}"/>
    <cellStyle name="Percent 4 4 6 5 2 3" xfId="16391" xr:uid="{262A7F72-E7E7-4677-86FE-819279F52FBC}"/>
    <cellStyle name="Percent 4 4 6 5 3" xfId="16392" xr:uid="{963FEEEF-2863-4A57-868E-B890F3B34704}"/>
    <cellStyle name="Percent 4 4 6 5 3 2" xfId="16393" xr:uid="{3B188416-22FC-4884-BF91-225B6FECDAC8}"/>
    <cellStyle name="Percent 4 4 6 5 3 3" xfId="16394" xr:uid="{67AF21D7-60D6-42B0-85A2-4B98FA4B6E26}"/>
    <cellStyle name="Percent 4 4 6 5 4" xfId="16395" xr:uid="{5A167265-E458-4F53-9E64-DAC931B9568F}"/>
    <cellStyle name="Percent 4 4 6 5 5" xfId="16396" xr:uid="{49834012-4199-4A41-B883-E55B9BCF2612}"/>
    <cellStyle name="Percent 4 4 6 6" xfId="16397" xr:uid="{992C8CC0-125D-4B01-B832-C8F870CF6A63}"/>
    <cellStyle name="Percent 4 4 6 6 2" xfId="16398" xr:uid="{2569A2BE-7655-4A54-94BE-5288FF839056}"/>
    <cellStyle name="Percent 4 4 6 6 3" xfId="16399" xr:uid="{DB45301E-5A62-49AE-A962-E5CFD5F65A58}"/>
    <cellStyle name="Percent 4 4 6 7" xfId="16400" xr:uid="{6B112843-67FD-4EC6-A66E-3D8CF2D846A8}"/>
    <cellStyle name="Percent 4 4 6 7 2" xfId="16401" xr:uid="{08215554-4B6B-40F7-9E47-270DA273A64F}"/>
    <cellStyle name="Percent 4 4 6 7 3" xfId="16402" xr:uid="{26C16A40-1ED8-4ACA-9196-A126B7A75DA7}"/>
    <cellStyle name="Percent 4 4 6 8" xfId="16403" xr:uid="{9AC697BA-31D9-4152-A5C4-BB3EA71C9C37}"/>
    <cellStyle name="Percent 4 4 6 8 2" xfId="16404" xr:uid="{ECE1F3EC-B747-4063-92F2-775BC3A087DB}"/>
    <cellStyle name="Percent 4 4 6 8 3" xfId="16405" xr:uid="{AFC62BB5-225F-42D0-AA0A-D762ECDCCD81}"/>
    <cellStyle name="Percent 4 4 6 9" xfId="16406" xr:uid="{ECA5D20C-351E-4FF7-A57D-575E305246FE}"/>
    <cellStyle name="Percent 4 4 7" xfId="1593" xr:uid="{98998545-22B9-4B4E-AE37-8FD71B196F32}"/>
    <cellStyle name="Percent 4 4 7 10" xfId="16408" xr:uid="{884AA450-9879-4BB5-A05B-C9F047E2069F}"/>
    <cellStyle name="Percent 4 4 7 11" xfId="16409" xr:uid="{247A851B-D0D2-43CF-9210-76FB13FF0676}"/>
    <cellStyle name="Percent 4 4 7 12" xfId="16410" xr:uid="{324ED1AA-7ACD-4DAB-969F-BB3196B9813D}"/>
    <cellStyle name="Percent 4 4 7 13" xfId="16411" xr:uid="{8AFB111A-AC56-434F-8A65-542F326ED359}"/>
    <cellStyle name="Percent 4 4 7 14" xfId="16412" xr:uid="{F4DF59E3-73E5-4E59-8A62-5E5D63933CC0}"/>
    <cellStyle name="Percent 4 4 7 15" xfId="16407" xr:uid="{A693C7ED-6A9F-4F0C-81BB-3D56CA36AA3F}"/>
    <cellStyle name="Percent 4 4 7 2" xfId="16413" xr:uid="{E85EE1EB-8FF2-4D74-9901-A49EDADDB533}"/>
    <cellStyle name="Percent 4 4 7 2 2" xfId="16414" xr:uid="{E3A026C6-F3A8-4229-893E-1A6FD858665D}"/>
    <cellStyle name="Percent 4 4 7 2 2 2" xfId="16415" xr:uid="{9CAD717E-6E3A-41F6-B026-C015536E130D}"/>
    <cellStyle name="Percent 4 4 7 2 2 3" xfId="16416" xr:uid="{C6EDA66A-D839-4338-9522-747EFE2DBBCE}"/>
    <cellStyle name="Percent 4 4 7 2 3" xfId="16417" xr:uid="{96DC5143-9394-4D76-9276-423C4B5B2C64}"/>
    <cellStyle name="Percent 4 4 7 2 3 2" xfId="16418" xr:uid="{A29BFA75-3270-4A20-B4AB-FF198D614EAC}"/>
    <cellStyle name="Percent 4 4 7 2 3 3" xfId="16419" xr:uid="{FED186C0-A637-4815-B783-D9FFC6055C7F}"/>
    <cellStyle name="Percent 4 4 7 2 4" xfId="16420" xr:uid="{F6F102AA-F4AC-4F20-B1B8-4C390BCA9737}"/>
    <cellStyle name="Percent 4 4 7 2 5" xfId="16421" xr:uid="{45D738E5-09E8-4331-94D5-B69986EF8AA0}"/>
    <cellStyle name="Percent 4 4 7 3" xfId="16422" xr:uid="{8AC11DBC-96FD-416E-8476-06A3A759F5A0}"/>
    <cellStyle name="Percent 4 4 7 3 2" xfId="16423" xr:uid="{E4B4ACBA-D174-42F5-9888-A34B221C79B8}"/>
    <cellStyle name="Percent 4 4 7 3 2 2" xfId="16424" xr:uid="{2D4F72AF-3A41-42B3-A64C-FEFDCE368338}"/>
    <cellStyle name="Percent 4 4 7 3 2 3" xfId="16425" xr:uid="{9924C97D-A910-490F-88A7-CE2F4B59C3CB}"/>
    <cellStyle name="Percent 4 4 7 3 3" xfId="16426" xr:uid="{49F11AAC-05B5-4229-BCEB-F0CCEA56D062}"/>
    <cellStyle name="Percent 4 4 7 3 3 2" xfId="16427" xr:uid="{D5D88C09-A959-4346-A693-FCCEA6EA699E}"/>
    <cellStyle name="Percent 4 4 7 3 3 3" xfId="16428" xr:uid="{54800777-6B9E-4CDA-949B-EE78969C7002}"/>
    <cellStyle name="Percent 4 4 7 3 4" xfId="16429" xr:uid="{FE0448AB-A33D-43EB-B31E-94A1EA1E346A}"/>
    <cellStyle name="Percent 4 4 7 3 5" xfId="16430" xr:uid="{0858B0DA-2481-4EB0-99C9-9AEEEC23FB9F}"/>
    <cellStyle name="Percent 4 4 7 4" xfId="16431" xr:uid="{E6830F19-587B-4A93-9BF0-0E21743B37CF}"/>
    <cellStyle name="Percent 4 4 7 4 2" xfId="16432" xr:uid="{E99E519E-4EB2-463E-9D73-3A352A3AADE2}"/>
    <cellStyle name="Percent 4 4 7 4 2 2" xfId="16433" xr:uid="{6D79878F-EB39-4A85-A0D7-D9B8B8EA8E2D}"/>
    <cellStyle name="Percent 4 4 7 4 2 3" xfId="16434" xr:uid="{62094FFB-C50A-4FB7-BCBF-ACA0496E3A43}"/>
    <cellStyle name="Percent 4 4 7 4 3" xfId="16435" xr:uid="{D53C9B0F-6B04-4DE9-A415-A9E66F1D99FA}"/>
    <cellStyle name="Percent 4 4 7 4 3 2" xfId="16436" xr:uid="{4E7C7FE0-EE2F-44C2-8EB2-9E92B7C23BC4}"/>
    <cellStyle name="Percent 4 4 7 4 3 3" xfId="16437" xr:uid="{C7711323-8F0A-441D-A6D3-AADD2FCC8298}"/>
    <cellStyle name="Percent 4 4 7 4 4" xfId="16438" xr:uid="{4487817E-ECCF-41BB-B8C6-950B677A99E5}"/>
    <cellStyle name="Percent 4 4 7 4 4 2" xfId="16439" xr:uid="{D72B07F0-46DF-4BD1-B543-6183A8851B29}"/>
    <cellStyle name="Percent 4 4 7 4 4 3" xfId="16440" xr:uid="{25EF421F-3EDE-45BF-B3D5-CC0324F0878B}"/>
    <cellStyle name="Percent 4 4 7 4 5" xfId="16441" xr:uid="{37FA6BE9-CEEA-4986-8027-186372C74A94}"/>
    <cellStyle name="Percent 4 4 7 4 6" xfId="16442" xr:uid="{BEAB8D35-B2A9-4B43-89D7-93BBFAF838CB}"/>
    <cellStyle name="Percent 4 4 7 5" xfId="16443" xr:uid="{F6C2D309-6732-4660-A440-FA633B0FE71D}"/>
    <cellStyle name="Percent 4 4 7 5 2" xfId="16444" xr:uid="{997AEBC5-FBFB-4ABB-B574-5DCCB547D917}"/>
    <cellStyle name="Percent 4 4 7 5 2 2" xfId="16445" xr:uid="{E1DED7C8-2DB1-4E39-B790-E1E0F3740B99}"/>
    <cellStyle name="Percent 4 4 7 5 2 3" xfId="16446" xr:uid="{9CC6D94B-CB9A-477E-A530-81FE5C3B2293}"/>
    <cellStyle name="Percent 4 4 7 5 3" xfId="16447" xr:uid="{61A07EF7-215C-46D9-A5F5-2973811D3273}"/>
    <cellStyle name="Percent 4 4 7 5 3 2" xfId="16448" xr:uid="{CDE67713-7023-41FA-9EB7-83970AA029D6}"/>
    <cellStyle name="Percent 4 4 7 5 3 3" xfId="16449" xr:uid="{ED5CC299-E241-49F2-AA94-11B1EA2C4AB3}"/>
    <cellStyle name="Percent 4 4 7 5 4" xfId="16450" xr:uid="{3DAEEC9C-9778-46BA-BD90-899329C79CEB}"/>
    <cellStyle name="Percent 4 4 7 5 5" xfId="16451" xr:uid="{6CC763A4-FD12-4591-95FC-611B838FD8BB}"/>
    <cellStyle name="Percent 4 4 7 6" xfId="16452" xr:uid="{01468064-2D08-4622-B0BA-D07DB822D07E}"/>
    <cellStyle name="Percent 4 4 7 6 2" xfId="16453" xr:uid="{173CFD6F-B872-40A1-8341-14BBCF619336}"/>
    <cellStyle name="Percent 4 4 7 6 3" xfId="16454" xr:uid="{F64A4A80-98B1-45DE-911D-A73E5A9686A4}"/>
    <cellStyle name="Percent 4 4 7 7" xfId="16455" xr:uid="{D3B2C6E0-D015-4568-93D9-8A9D6861033C}"/>
    <cellStyle name="Percent 4 4 7 7 2" xfId="16456" xr:uid="{037FE52A-0C4B-4D9A-8DCE-441CE5669B5D}"/>
    <cellStyle name="Percent 4 4 7 7 3" xfId="16457" xr:uid="{C59B69DF-7C56-4333-9723-83368D00B1D0}"/>
    <cellStyle name="Percent 4 4 7 8" xfId="16458" xr:uid="{AF4F4553-EC9D-4D3D-A974-FA72BC897DC0}"/>
    <cellStyle name="Percent 4 4 7 8 2" xfId="16459" xr:uid="{F46CB0A9-A618-47CE-BA93-5AC0343BB133}"/>
    <cellStyle name="Percent 4 4 7 8 3" xfId="16460" xr:uid="{AC7A6888-E398-4B6C-8E6C-15493156E3F4}"/>
    <cellStyle name="Percent 4 4 7 9" xfId="16461" xr:uid="{26D4849E-410A-4265-A308-6DC0FBE17DE0}"/>
    <cellStyle name="Percent 4 4 8" xfId="1594" xr:uid="{01743789-B424-443C-BD4D-53DC1C479CAC}"/>
    <cellStyle name="Percent 4 4 8 10" xfId="16463" xr:uid="{AA140E82-B12B-4C82-ACB2-4342FE495F0B}"/>
    <cellStyle name="Percent 4 4 8 11" xfId="16464" xr:uid="{ADE8495F-20DE-4A75-950E-5887DBAD68A2}"/>
    <cellStyle name="Percent 4 4 8 12" xfId="16465" xr:uid="{95E48A10-BCBE-403D-BCB8-53329651E0B9}"/>
    <cellStyle name="Percent 4 4 8 13" xfId="16466" xr:uid="{F9850E21-CC9E-4C30-B375-363076F5DE6C}"/>
    <cellStyle name="Percent 4 4 8 14" xfId="16467" xr:uid="{7F2D08F0-D138-4BDB-BEFE-4D2895425786}"/>
    <cellStyle name="Percent 4 4 8 15" xfId="16462" xr:uid="{A7D2EBA8-EDC5-4760-B8C6-26495319B052}"/>
    <cellStyle name="Percent 4 4 8 2" xfId="16468" xr:uid="{148BA6A0-CFC6-4322-9626-16502C592EEA}"/>
    <cellStyle name="Percent 4 4 8 2 2" xfId="16469" xr:uid="{340C8492-268E-4BA6-A5F1-ED15D0DB9DC5}"/>
    <cellStyle name="Percent 4 4 8 2 2 2" xfId="16470" xr:uid="{85FFFEC6-D39C-430E-AF3D-224A453B8424}"/>
    <cellStyle name="Percent 4 4 8 2 2 3" xfId="16471" xr:uid="{A5CC85EC-B3AB-452D-AB54-4777834A38B2}"/>
    <cellStyle name="Percent 4 4 8 2 3" xfId="16472" xr:uid="{681639EF-88D9-4518-86E1-412FEEDEABB0}"/>
    <cellStyle name="Percent 4 4 8 2 3 2" xfId="16473" xr:uid="{D6107B8E-21D1-4ECA-80C2-958A941464E7}"/>
    <cellStyle name="Percent 4 4 8 2 3 3" xfId="16474" xr:uid="{3D912C4B-4592-4DA1-B2C4-39F15198669C}"/>
    <cellStyle name="Percent 4 4 8 2 4" xfId="16475" xr:uid="{75CAE510-E245-40F1-8F2C-3A18F446230D}"/>
    <cellStyle name="Percent 4 4 8 2 5" xfId="16476" xr:uid="{A1AE5E9B-3541-456F-888F-3664AF22B1B1}"/>
    <cellStyle name="Percent 4 4 8 3" xfId="16477" xr:uid="{FC31EBAE-83C2-4FEA-B214-0028A75D7986}"/>
    <cellStyle name="Percent 4 4 8 3 2" xfId="16478" xr:uid="{D86E9B32-7F07-4593-8188-71DA848976C8}"/>
    <cellStyle name="Percent 4 4 8 3 2 2" xfId="16479" xr:uid="{9B5FACC1-14CA-45CD-951C-96C756E985E9}"/>
    <cellStyle name="Percent 4 4 8 3 2 3" xfId="16480" xr:uid="{2D95119B-4457-4719-9956-CF0F403C27C8}"/>
    <cellStyle name="Percent 4 4 8 3 3" xfId="16481" xr:uid="{201B0215-B413-4F18-A489-2EA71E5547A1}"/>
    <cellStyle name="Percent 4 4 8 3 3 2" xfId="16482" xr:uid="{FE462EB5-635B-4042-AC70-BFEDA92E6C2E}"/>
    <cellStyle name="Percent 4 4 8 3 3 3" xfId="16483" xr:uid="{AF6B7095-59C2-45DC-BAE8-621284378AE7}"/>
    <cellStyle name="Percent 4 4 8 3 4" xfId="16484" xr:uid="{5B391005-EC85-4EE6-9592-8C2E223B04EB}"/>
    <cellStyle name="Percent 4 4 8 3 5" xfId="16485" xr:uid="{73A3AF6D-B05B-4CD6-BAF7-F41C3815EF1E}"/>
    <cellStyle name="Percent 4 4 8 4" xfId="16486" xr:uid="{361C87EB-2CE0-4351-92C4-87F28EB5D69E}"/>
    <cellStyle name="Percent 4 4 8 4 2" xfId="16487" xr:uid="{A2066B76-154C-45F6-9481-3FC92E9ED4C0}"/>
    <cellStyle name="Percent 4 4 8 4 2 2" xfId="16488" xr:uid="{87140D2C-961D-4C86-8732-85D6FD40AA53}"/>
    <cellStyle name="Percent 4 4 8 4 2 3" xfId="16489" xr:uid="{500C55E3-B451-416D-9E19-AC0EF741A582}"/>
    <cellStyle name="Percent 4 4 8 4 3" xfId="16490" xr:uid="{6015E269-894D-4994-8F6E-045189627F16}"/>
    <cellStyle name="Percent 4 4 8 4 3 2" xfId="16491" xr:uid="{E1594817-9C55-48AD-A19F-1EFEA1E9C269}"/>
    <cellStyle name="Percent 4 4 8 4 3 3" xfId="16492" xr:uid="{8DED5947-3AB5-42B6-8F05-13B40B281532}"/>
    <cellStyle name="Percent 4 4 8 4 4" xfId="16493" xr:uid="{FFE2AC43-DE35-47AA-9B45-9787983EEFCC}"/>
    <cellStyle name="Percent 4 4 8 4 4 2" xfId="16494" xr:uid="{EE2E2285-CD36-4826-852A-A48065B305F5}"/>
    <cellStyle name="Percent 4 4 8 4 4 3" xfId="16495" xr:uid="{B6289B08-E14E-45C4-9664-48E324B2ED0E}"/>
    <cellStyle name="Percent 4 4 8 4 5" xfId="16496" xr:uid="{FD9C1B61-7F0F-4D07-9330-B79C958DB4A6}"/>
    <cellStyle name="Percent 4 4 8 4 6" xfId="16497" xr:uid="{1DB269CB-88DC-48E1-B168-E9AF4E191F0C}"/>
    <cellStyle name="Percent 4 4 8 5" xfId="16498" xr:uid="{CE31F2C9-B79E-49FB-9F32-3469596ADAEE}"/>
    <cellStyle name="Percent 4 4 8 5 2" xfId="16499" xr:uid="{155C0BC3-4303-400B-AEB2-689DDB011F83}"/>
    <cellStyle name="Percent 4 4 8 5 2 2" xfId="16500" xr:uid="{44B5A98F-9ACD-4269-80B1-34D4964A97C1}"/>
    <cellStyle name="Percent 4 4 8 5 2 3" xfId="16501" xr:uid="{86014F17-A6BF-4579-9054-D11837482D80}"/>
    <cellStyle name="Percent 4 4 8 5 3" xfId="16502" xr:uid="{36951FDC-8CFD-4451-A9F3-90790E8AD4D1}"/>
    <cellStyle name="Percent 4 4 8 5 3 2" xfId="16503" xr:uid="{B62CBD68-D961-4BC9-BA89-CA0933626F13}"/>
    <cellStyle name="Percent 4 4 8 5 3 3" xfId="16504" xr:uid="{AA36ED9F-4E8B-424C-B05D-9F9C9CC966E6}"/>
    <cellStyle name="Percent 4 4 8 5 4" xfId="16505" xr:uid="{1908C376-E268-42CD-9D9F-4D09F137321C}"/>
    <cellStyle name="Percent 4 4 8 5 5" xfId="16506" xr:uid="{9F743875-689F-4EE3-B925-A23E50E33178}"/>
    <cellStyle name="Percent 4 4 8 6" xfId="16507" xr:uid="{444EC8E7-C4D0-4053-BF6A-DB75CFDE2F67}"/>
    <cellStyle name="Percent 4 4 8 6 2" xfId="16508" xr:uid="{AAC6BDFF-81E6-4026-8F9B-19B3A3B27516}"/>
    <cellStyle name="Percent 4 4 8 6 3" xfId="16509" xr:uid="{0A5963E0-1E7A-4C31-82FD-0E8A423D5D14}"/>
    <cellStyle name="Percent 4 4 8 7" xfId="16510" xr:uid="{FB704319-F56B-4365-ACF1-716C83F5B70A}"/>
    <cellStyle name="Percent 4 4 8 7 2" xfId="16511" xr:uid="{C5FF6493-EF3D-431E-8C79-B85584D3E93C}"/>
    <cellStyle name="Percent 4 4 8 7 3" xfId="16512" xr:uid="{57978DD7-99C3-460B-9069-10033A236D69}"/>
    <cellStyle name="Percent 4 4 8 8" xfId="16513" xr:uid="{DF762932-8014-4E42-AF0C-C808C022F52E}"/>
    <cellStyle name="Percent 4 4 8 8 2" xfId="16514" xr:uid="{8AD6D4C8-46D7-4593-B18B-6CE8ED6BC88A}"/>
    <cellStyle name="Percent 4 4 8 8 3" xfId="16515" xr:uid="{62F58B7A-E2DB-4C07-A02F-47AE734FCCAE}"/>
    <cellStyle name="Percent 4 4 8 9" xfId="16516" xr:uid="{65739994-4DCD-4236-AFB7-50CE64A7B646}"/>
    <cellStyle name="Percent 4 4 9" xfId="16517" xr:uid="{5E678298-D840-4150-871A-349B2BC9F7E0}"/>
    <cellStyle name="Percent 4 4 9 2" xfId="16518" xr:uid="{EB5CC623-8EA0-439D-AE18-B5C860FC0671}"/>
    <cellStyle name="Percent 4 4 9 2 2" xfId="16519" xr:uid="{961C47AD-2614-47ED-8785-4733F4815DA4}"/>
    <cellStyle name="Percent 4 4 9 2 3" xfId="16520" xr:uid="{2A603638-1F91-4EB6-8116-7C2EB70217F3}"/>
    <cellStyle name="Percent 4 4 9 3" xfId="16521" xr:uid="{5A3A588E-2232-4B62-BE30-31C108A186FC}"/>
    <cellStyle name="Percent 4 4 9 3 2" xfId="16522" xr:uid="{1343811E-D13A-4E9A-9C73-6DBEA4C79D83}"/>
    <cellStyle name="Percent 4 4 9 3 3" xfId="16523" xr:uid="{168D0D9D-8D3B-47B7-B435-CD936441108D}"/>
    <cellStyle name="Percent 4 4 9 4" xfId="16524" xr:uid="{94CAE684-BBBF-42DF-BFB3-1949537F85E9}"/>
    <cellStyle name="Percent 4 4 9 5" xfId="16525" xr:uid="{B0E839AD-B067-4D62-A27D-36FC2BE2D3BB}"/>
    <cellStyle name="Percent 4 4 9 6" xfId="16526" xr:uid="{81BEF2BB-411C-45B0-ACE8-A0166C0A9CF0}"/>
    <cellStyle name="Percent 4 40" xfId="16527" xr:uid="{F03AF246-50AA-40C6-97A3-C6533A6F8C3F}"/>
    <cellStyle name="Percent 4 41" xfId="16528" xr:uid="{21993D74-69E6-43BF-8467-9F8E00080472}"/>
    <cellStyle name="Percent 4 42" xfId="16529" xr:uid="{7B36B65A-087C-485E-8F2F-7918CC43A76B}"/>
    <cellStyle name="Percent 4 43" xfId="16530" xr:uid="{28B5553A-2463-46CA-B9AB-FB275C04F2B1}"/>
    <cellStyle name="Percent 4 44" xfId="16531" xr:uid="{C4A5FA33-5359-47F9-A689-71264D8A1B84}"/>
    <cellStyle name="Percent 4 45" xfId="16532" xr:uid="{94042F10-E7BB-4E52-9AC3-C4183B7DC1C0}"/>
    <cellStyle name="Percent 4 46" xfId="35210" xr:uid="{51B5652C-E6A1-4117-86C0-FCDEAC0C6B32}"/>
    <cellStyle name="Percent 4 47" xfId="13735" xr:uid="{3DF83472-FE0F-497C-BA7C-F0707BBAF558}"/>
    <cellStyle name="Percent 4 5" xfId="1595" xr:uid="{10354EC8-405B-4090-AE6C-8DAB29A92951}"/>
    <cellStyle name="Percent 4 5 10" xfId="16534" xr:uid="{D31D4CF5-58F5-4BCC-882A-118112F9439A}"/>
    <cellStyle name="Percent 4 5 10 2" xfId="16535" xr:uid="{2A377650-8DC3-4069-A86E-598F97BE32D6}"/>
    <cellStyle name="Percent 4 5 10 2 2" xfId="16536" xr:uid="{1F605BAF-4826-415A-8302-92F12288A9C3}"/>
    <cellStyle name="Percent 4 5 10 2 3" xfId="16537" xr:uid="{34D6C2AC-2A8A-4034-AE4A-FBEE45E74124}"/>
    <cellStyle name="Percent 4 5 10 3" xfId="16538" xr:uid="{C6F23D2A-FC06-4F71-B54F-25C29091A3C0}"/>
    <cellStyle name="Percent 4 5 10 3 2" xfId="16539" xr:uid="{EED4E4EB-549C-476B-8171-62A1E27AA680}"/>
    <cellStyle name="Percent 4 5 10 3 3" xfId="16540" xr:uid="{B02263DF-0A2D-4F0D-B557-FAAC42614F5F}"/>
    <cellStyle name="Percent 4 5 10 4" xfId="16541" xr:uid="{36ADE4DC-BB25-49BD-90C5-9169653598B6}"/>
    <cellStyle name="Percent 4 5 10 5" xfId="16542" xr:uid="{34BFF767-9147-4E86-B4FB-0681FBC15913}"/>
    <cellStyle name="Percent 4 5 11" xfId="16543" xr:uid="{F6618E29-19B7-44EE-B093-7AC72EB43F62}"/>
    <cellStyle name="Percent 4 5 11 2" xfId="16544" xr:uid="{187D62AF-6D0E-4FA4-BA66-4239DD89661E}"/>
    <cellStyle name="Percent 4 5 11 2 2" xfId="16545" xr:uid="{CA1C0A0A-5584-48BE-BDAF-2504A16E4E5E}"/>
    <cellStyle name="Percent 4 5 11 2 3" xfId="16546" xr:uid="{5EA54E48-1118-4955-9AAD-CC27FFE6444B}"/>
    <cellStyle name="Percent 4 5 11 3" xfId="16547" xr:uid="{9D2D1A4E-F731-4FCD-BFCD-1F250503CB2E}"/>
    <cellStyle name="Percent 4 5 11 3 2" xfId="16548" xr:uid="{85EE8193-B179-4F68-BCBA-8FD8412E047A}"/>
    <cellStyle name="Percent 4 5 11 3 3" xfId="16549" xr:uid="{0AFBDB5E-737C-4712-BDB2-D61C563F17E1}"/>
    <cellStyle name="Percent 4 5 11 4" xfId="16550" xr:uid="{4B7F4192-96E2-41D8-B941-3DC43A82EB05}"/>
    <cellStyle name="Percent 4 5 11 5" xfId="16551" xr:uid="{D6CEA655-B250-4C42-BC1D-22EE9DD28310}"/>
    <cellStyle name="Percent 4 5 12" xfId="16552" xr:uid="{B76668E9-ED8B-42C4-846E-E226738E4CDE}"/>
    <cellStyle name="Percent 4 5 12 2" xfId="16553" xr:uid="{A9D57D5D-6C00-448A-8D7D-A84A386958F0}"/>
    <cellStyle name="Percent 4 5 12 2 2" xfId="16554" xr:uid="{D0CABF7C-668D-4A73-A163-D380B56C5B06}"/>
    <cellStyle name="Percent 4 5 12 2 3" xfId="16555" xr:uid="{02F0536F-3516-464D-BA0D-59C07C6A7984}"/>
    <cellStyle name="Percent 4 5 12 3" xfId="16556" xr:uid="{4FC04FA4-0659-488E-96CF-0AD2458FB91D}"/>
    <cellStyle name="Percent 4 5 12 3 2" xfId="16557" xr:uid="{6750D11D-9D0D-4A4C-AA19-1723EC9B27BB}"/>
    <cellStyle name="Percent 4 5 12 3 3" xfId="16558" xr:uid="{95DF9C0B-DFE9-4AB8-A105-509A3EBEB097}"/>
    <cellStyle name="Percent 4 5 12 4" xfId="16559" xr:uid="{BF2D7409-8904-4185-A9A0-775D832D19DA}"/>
    <cellStyle name="Percent 4 5 12 4 2" xfId="16560" xr:uid="{EC76A097-0583-466B-861E-214FEFCFB3E1}"/>
    <cellStyle name="Percent 4 5 12 4 3" xfId="16561" xr:uid="{D40A15DF-7D87-4A44-A8AA-866A65D13C7F}"/>
    <cellStyle name="Percent 4 5 12 5" xfId="16562" xr:uid="{4A01C4D6-7C11-4F8E-8D29-BF79F1CB7FE9}"/>
    <cellStyle name="Percent 4 5 12 6" xfId="16563" xr:uid="{3FB0A298-6E46-410F-910C-73C4785A3ECD}"/>
    <cellStyle name="Percent 4 5 13" xfId="16564" xr:uid="{E1AE11BA-0A5A-4E0F-A478-BC0AB8C1311B}"/>
    <cellStyle name="Percent 4 5 13 2" xfId="16565" xr:uid="{159085F5-FE5E-47E8-B9B7-9B9C65BC17A0}"/>
    <cellStyle name="Percent 4 5 13 2 2" xfId="16566" xr:uid="{C0E28198-E8A1-4278-BA13-0B2C66BE0A69}"/>
    <cellStyle name="Percent 4 5 13 2 3" xfId="16567" xr:uid="{36B96C1E-43E6-49AE-9BBD-0CFA5BD61B11}"/>
    <cellStyle name="Percent 4 5 13 3" xfId="16568" xr:uid="{FF574CCB-1DAF-44BD-AD31-54BB8FEC53A4}"/>
    <cellStyle name="Percent 4 5 13 3 2" xfId="16569" xr:uid="{3D1242CB-3FD5-43F3-A20F-0AD5219A7737}"/>
    <cellStyle name="Percent 4 5 13 3 3" xfId="16570" xr:uid="{08DE2EF3-BE13-4CC6-9AE3-5DA7FCDA55DB}"/>
    <cellStyle name="Percent 4 5 13 4" xfId="16571" xr:uid="{6642363A-34C7-425F-AAC8-264A3EE903BE}"/>
    <cellStyle name="Percent 4 5 13 5" xfId="16572" xr:uid="{D1BB84D5-AF13-42BE-BD66-67DEE05C02E9}"/>
    <cellStyle name="Percent 4 5 14" xfId="16573" xr:uid="{52B54119-0D9C-4008-84E0-220CDB1CAB3F}"/>
    <cellStyle name="Percent 4 5 14 2" xfId="16574" xr:uid="{ED6C49CA-7A8E-43E8-A458-7D40F8CF22E6}"/>
    <cellStyle name="Percent 4 5 14 3" xfId="16575" xr:uid="{01900FB3-8361-488E-AE52-32BE1FC46165}"/>
    <cellStyle name="Percent 4 5 15" xfId="16576" xr:uid="{998B48FA-E59A-4104-A17E-15DCFBBB2837}"/>
    <cellStyle name="Percent 4 5 15 2" xfId="16577" xr:uid="{EED79511-6F66-4BAA-B68A-ABD6868D8E39}"/>
    <cellStyle name="Percent 4 5 15 3" xfId="16578" xr:uid="{244FEF6D-3E8A-47A8-BD1D-B1C5365290BA}"/>
    <cellStyle name="Percent 4 5 16" xfId="16579" xr:uid="{DB99627E-114B-489F-8423-18CC9D51DB1A}"/>
    <cellStyle name="Percent 4 5 16 2" xfId="16580" xr:uid="{4C928706-A612-44AF-8F98-E215385CA9E2}"/>
    <cellStyle name="Percent 4 5 16 3" xfId="16581" xr:uid="{A03ECC1E-B9BF-4133-A5A9-ADD2DF87E812}"/>
    <cellStyle name="Percent 4 5 17" xfId="16582" xr:uid="{E23300F3-7C80-4D42-BCCF-D88A11303945}"/>
    <cellStyle name="Percent 4 5 18" xfId="16583" xr:uid="{1316CCB0-3598-43E7-A728-5B95A280FD81}"/>
    <cellStyle name="Percent 4 5 19" xfId="16584" xr:uid="{C5AC3A4B-BAB7-4314-8035-A4FF08FCCF2F}"/>
    <cellStyle name="Percent 4 5 2" xfId="1596" xr:uid="{894F2AF8-6142-4428-9094-25F4626389D1}"/>
    <cellStyle name="Percent 4 5 2 10" xfId="16586" xr:uid="{13ADD00D-E277-48FE-9A6D-CD8A0F7E7817}"/>
    <cellStyle name="Percent 4 5 2 11" xfId="16587" xr:uid="{8FAC8D7A-9B0E-4193-8AC7-519A2F33CFCF}"/>
    <cellStyle name="Percent 4 5 2 12" xfId="16588" xr:uid="{892AE7E9-665C-45A5-9730-65B9DC5BDF2D}"/>
    <cellStyle name="Percent 4 5 2 13" xfId="16589" xr:uid="{3DFF30BE-7B4E-41A4-B06F-31D4AD6E19F4}"/>
    <cellStyle name="Percent 4 5 2 14" xfId="16590" xr:uid="{5CE98710-44F6-46CC-BBE4-B43E6C725ADA}"/>
    <cellStyle name="Percent 4 5 2 15" xfId="16585" xr:uid="{F910AB55-3D6D-4813-9131-BD43BF26B08C}"/>
    <cellStyle name="Percent 4 5 2 2" xfId="16591" xr:uid="{E0458B98-4DEC-4A08-80D2-4DD0E7D41F4D}"/>
    <cellStyle name="Percent 4 5 2 2 2" xfId="16592" xr:uid="{A8167F3A-AF93-4AA7-9608-CCE29D2C9D4D}"/>
    <cellStyle name="Percent 4 5 2 2 2 2" xfId="16593" xr:uid="{CBFCFFC0-C733-48AD-ADB7-FBC15065AF27}"/>
    <cellStyle name="Percent 4 5 2 2 2 3" xfId="16594" xr:uid="{05A6599D-64C9-41C1-8A70-8525D38D4E41}"/>
    <cellStyle name="Percent 4 5 2 2 3" xfId="16595" xr:uid="{10EF18A0-C53F-4613-9A8B-86E720DF347A}"/>
    <cellStyle name="Percent 4 5 2 2 3 2" xfId="16596" xr:uid="{78D36F6A-6EF5-4199-80A5-E0CACD1DB62A}"/>
    <cellStyle name="Percent 4 5 2 2 3 3" xfId="16597" xr:uid="{A7BBCD8C-CF59-4CCF-944A-08462EC00632}"/>
    <cellStyle name="Percent 4 5 2 2 4" xfId="16598" xr:uid="{93414301-8953-452B-A620-5B72729A5D05}"/>
    <cellStyle name="Percent 4 5 2 2 5" xfId="16599" xr:uid="{B17E8850-9D28-41C4-AF2A-089B57F68D6F}"/>
    <cellStyle name="Percent 4 5 2 2 6" xfId="16600" xr:uid="{DCAAFC4B-45DC-4A19-858F-E6CBF02C1416}"/>
    <cellStyle name="Percent 4 5 2 3" xfId="16601" xr:uid="{48607861-821F-400C-8ACA-2C365882E23B}"/>
    <cellStyle name="Percent 4 5 2 3 2" xfId="16602" xr:uid="{33965856-D0CD-4E8F-8B78-4987E14FD85B}"/>
    <cellStyle name="Percent 4 5 2 3 2 2" xfId="16603" xr:uid="{04D4AE6B-1B5E-4EB3-A16E-230F631605B9}"/>
    <cellStyle name="Percent 4 5 2 3 2 3" xfId="16604" xr:uid="{2A2DB571-1B82-472E-9E86-C183EB900107}"/>
    <cellStyle name="Percent 4 5 2 3 3" xfId="16605" xr:uid="{7280D2C3-4768-460E-BE86-F8E28C3425B3}"/>
    <cellStyle name="Percent 4 5 2 3 3 2" xfId="16606" xr:uid="{88158455-B611-4EC6-A973-A20C4E063CBD}"/>
    <cellStyle name="Percent 4 5 2 3 3 3" xfId="16607" xr:uid="{4BB6DD1F-CBF7-4775-AF89-8E7A695D3A51}"/>
    <cellStyle name="Percent 4 5 2 3 4" xfId="16608" xr:uid="{B546F1F3-A0CF-4C1E-8ABE-39CCE4504B77}"/>
    <cellStyle name="Percent 4 5 2 3 5" xfId="16609" xr:uid="{7304969B-5630-4DE2-BD8A-23FBA8D0A822}"/>
    <cellStyle name="Percent 4 5 2 4" xfId="16610" xr:uid="{54CC7236-D08C-4858-BD64-D45CCA389D3D}"/>
    <cellStyle name="Percent 4 5 2 4 2" xfId="16611" xr:uid="{CD984C63-3B06-4F49-B438-A938A248CA52}"/>
    <cellStyle name="Percent 4 5 2 4 2 2" xfId="16612" xr:uid="{09F1C173-85B3-4D06-821A-42EE3D5E544E}"/>
    <cellStyle name="Percent 4 5 2 4 2 3" xfId="16613" xr:uid="{DBD25A84-5023-4441-95ED-6499923D7320}"/>
    <cellStyle name="Percent 4 5 2 4 3" xfId="16614" xr:uid="{B80E66A6-908D-49BF-BF3E-A27C7A4BEF41}"/>
    <cellStyle name="Percent 4 5 2 4 3 2" xfId="16615" xr:uid="{98009241-ED70-4A57-B246-084B0568A60B}"/>
    <cellStyle name="Percent 4 5 2 4 3 3" xfId="16616" xr:uid="{FEFA66D4-F795-4363-BF75-1DBFB653B128}"/>
    <cellStyle name="Percent 4 5 2 4 4" xfId="16617" xr:uid="{4B5E588A-1EC3-430D-BDBA-8BD1E12AC821}"/>
    <cellStyle name="Percent 4 5 2 4 4 2" xfId="16618" xr:uid="{EE35E27F-8C36-4119-8611-FBD3E55234F8}"/>
    <cellStyle name="Percent 4 5 2 4 4 3" xfId="16619" xr:uid="{09247A02-6B23-4361-B1DF-A015077FEAC1}"/>
    <cellStyle name="Percent 4 5 2 4 5" xfId="16620" xr:uid="{9778E4A1-A3CB-41DB-A660-223381EC055E}"/>
    <cellStyle name="Percent 4 5 2 4 6" xfId="16621" xr:uid="{6B2D9E63-6F9B-45EB-90B3-33A140E24971}"/>
    <cellStyle name="Percent 4 5 2 5" xfId="16622" xr:uid="{9A9192B9-04F3-40E6-B5DC-AE4716B21994}"/>
    <cellStyle name="Percent 4 5 2 5 2" xfId="16623" xr:uid="{8F0D20CF-F7D8-4B6A-8727-CB346BA22786}"/>
    <cellStyle name="Percent 4 5 2 5 2 2" xfId="16624" xr:uid="{05A3B255-6EA6-40BA-AD49-D1825DF18E0C}"/>
    <cellStyle name="Percent 4 5 2 5 2 3" xfId="16625" xr:uid="{9D954639-E748-40E5-B500-06790AED6975}"/>
    <cellStyle name="Percent 4 5 2 5 3" xfId="16626" xr:uid="{6227C03E-1DF0-46F1-AB32-D66A2D6C7F3D}"/>
    <cellStyle name="Percent 4 5 2 5 3 2" xfId="16627" xr:uid="{FC3C550F-8EE2-4EC2-8B00-1206F4154E44}"/>
    <cellStyle name="Percent 4 5 2 5 3 3" xfId="16628" xr:uid="{BFDA7009-31D0-4443-9F45-923951C0507E}"/>
    <cellStyle name="Percent 4 5 2 5 4" xfId="16629" xr:uid="{20F3A611-321C-4047-A700-59EAFC1705D9}"/>
    <cellStyle name="Percent 4 5 2 5 5" xfId="16630" xr:uid="{0141EC71-50D3-42A6-9328-6F92FCD0E41A}"/>
    <cellStyle name="Percent 4 5 2 6" xfId="16631" xr:uid="{F3635643-0729-42F2-8525-84A458E1646E}"/>
    <cellStyle name="Percent 4 5 2 6 2" xfId="16632" xr:uid="{D3B24121-6671-4196-94CC-EB15C5C6E2FF}"/>
    <cellStyle name="Percent 4 5 2 6 3" xfId="16633" xr:uid="{8818AE18-892E-4EE5-862D-A9F82E6851FA}"/>
    <cellStyle name="Percent 4 5 2 7" xfId="16634" xr:uid="{90673BDF-0C43-4594-B594-54DE5BD156A2}"/>
    <cellStyle name="Percent 4 5 2 7 2" xfId="16635" xr:uid="{CC744491-B8B5-458C-A669-D9CB6623B1FF}"/>
    <cellStyle name="Percent 4 5 2 7 3" xfId="16636" xr:uid="{4932E061-C6DA-4726-A0B0-1B1F953F5ECF}"/>
    <cellStyle name="Percent 4 5 2 8" xfId="16637" xr:uid="{2CED2123-D2D7-4B28-B0CC-E0F1C48F4C8C}"/>
    <cellStyle name="Percent 4 5 2 8 2" xfId="16638" xr:uid="{E7E8BA3D-4EF4-409E-A8A1-EDDD5FDE3A79}"/>
    <cellStyle name="Percent 4 5 2 8 3" xfId="16639" xr:uid="{97752136-427D-4EBE-B90A-F3345F8DD45D}"/>
    <cellStyle name="Percent 4 5 2 9" xfId="16640" xr:uid="{C84DEA30-CD05-48A9-948F-DF250452D5D1}"/>
    <cellStyle name="Percent 4 5 20" xfId="16641" xr:uid="{4B085045-6904-4932-A76F-C61EA178EAAC}"/>
    <cellStyle name="Percent 4 5 21" xfId="16642" xr:uid="{8E943E98-A2F5-47D6-BABA-F2AB74EAF7C6}"/>
    <cellStyle name="Percent 4 5 22" xfId="16643" xr:uid="{9819BB07-963B-4462-9738-6E20F57B6CCC}"/>
    <cellStyle name="Percent 4 5 23" xfId="16533" xr:uid="{03C73CA1-F286-4A6F-946E-CC2F46B46260}"/>
    <cellStyle name="Percent 4 5 3" xfId="1597" xr:uid="{DDAF0DE0-8734-448A-AF9C-9BB152CC093E}"/>
    <cellStyle name="Percent 4 5 3 10" xfId="16645" xr:uid="{7444107B-7B35-4BFD-9812-C97729A28EC4}"/>
    <cellStyle name="Percent 4 5 3 11" xfId="16646" xr:uid="{7F2CC112-7685-4728-9F8C-95F111FDF370}"/>
    <cellStyle name="Percent 4 5 3 12" xfId="16647" xr:uid="{7FA930EC-709D-4464-A074-B3E3C74ADA05}"/>
    <cellStyle name="Percent 4 5 3 13" xfId="16648" xr:uid="{0C66A79A-B6EB-4477-862E-36160FEF330B}"/>
    <cellStyle name="Percent 4 5 3 14" xfId="16649" xr:uid="{22C4D65C-3E17-411F-8F94-B0EB7430120D}"/>
    <cellStyle name="Percent 4 5 3 15" xfId="16644" xr:uid="{1422C487-EC68-4EA7-8B1E-E5C92FDE0947}"/>
    <cellStyle name="Percent 4 5 3 2" xfId="16650" xr:uid="{97C77D0D-4A20-4A7B-BDB2-08323BA8C0BF}"/>
    <cellStyle name="Percent 4 5 3 2 2" xfId="16651" xr:uid="{FC43BD91-C652-4B7E-96B6-6F7C5D355800}"/>
    <cellStyle name="Percent 4 5 3 2 2 2" xfId="16652" xr:uid="{70A425B5-C0BD-4DA8-BAA5-DF0865F3B25D}"/>
    <cellStyle name="Percent 4 5 3 2 2 3" xfId="16653" xr:uid="{D33A6956-D7AB-4927-9F1D-C37EE0B285C9}"/>
    <cellStyle name="Percent 4 5 3 2 3" xfId="16654" xr:uid="{376881A8-915D-49AE-8410-91144F2CDB3C}"/>
    <cellStyle name="Percent 4 5 3 2 3 2" xfId="16655" xr:uid="{6C84CF8B-E6A9-43F0-ADB2-286019CDB7A4}"/>
    <cellStyle name="Percent 4 5 3 2 3 3" xfId="16656" xr:uid="{6B7A7A07-C64D-47A8-84D4-ED2A484C3FDC}"/>
    <cellStyle name="Percent 4 5 3 2 4" xfId="16657" xr:uid="{2EC5FED2-BF1E-4DC9-B257-E24DA0D7C505}"/>
    <cellStyle name="Percent 4 5 3 2 5" xfId="16658" xr:uid="{8E070720-49BC-4803-8D2D-49AB9BA52AA7}"/>
    <cellStyle name="Percent 4 5 3 2 6" xfId="16659" xr:uid="{56C766F8-43FD-45EF-8751-767E03321522}"/>
    <cellStyle name="Percent 4 5 3 3" xfId="16660" xr:uid="{7662900B-B1FC-4F0B-B090-E2F9C3876739}"/>
    <cellStyle name="Percent 4 5 3 3 2" xfId="16661" xr:uid="{40FF8BEC-BC80-4BBF-81E0-022D04FA535C}"/>
    <cellStyle name="Percent 4 5 3 3 2 2" xfId="16662" xr:uid="{E14EFE66-D3E2-48A9-A079-3AF4893ACD4A}"/>
    <cellStyle name="Percent 4 5 3 3 2 3" xfId="16663" xr:uid="{FA28F39F-D549-4254-B23A-AE52E302C472}"/>
    <cellStyle name="Percent 4 5 3 3 3" xfId="16664" xr:uid="{BB38C75C-E21A-4F71-8AA5-50979163FB28}"/>
    <cellStyle name="Percent 4 5 3 3 3 2" xfId="16665" xr:uid="{972B3974-6949-4205-80F3-C7B04E94A255}"/>
    <cellStyle name="Percent 4 5 3 3 3 3" xfId="16666" xr:uid="{C364DE43-2B12-43E6-8B17-5F9611746286}"/>
    <cellStyle name="Percent 4 5 3 3 4" xfId="16667" xr:uid="{2312CB48-8E30-4E88-B331-5DC7146E7C49}"/>
    <cellStyle name="Percent 4 5 3 3 5" xfId="16668" xr:uid="{A6737937-F533-45B8-BC44-25510D6D3240}"/>
    <cellStyle name="Percent 4 5 3 4" xfId="16669" xr:uid="{7F80ACFF-2340-4A66-93D7-7A10326BD47C}"/>
    <cellStyle name="Percent 4 5 3 4 2" xfId="16670" xr:uid="{53D441CE-1C75-4385-AB94-0D5210FA270D}"/>
    <cellStyle name="Percent 4 5 3 4 2 2" xfId="16671" xr:uid="{CE8E63E9-0A87-4A69-AF34-57004812A469}"/>
    <cellStyle name="Percent 4 5 3 4 2 3" xfId="16672" xr:uid="{7D67A824-39EB-44B2-9D13-E8EDDCA16B63}"/>
    <cellStyle name="Percent 4 5 3 4 3" xfId="16673" xr:uid="{09EB7AAF-7A6E-471F-AA9A-76D0ACBD88F0}"/>
    <cellStyle name="Percent 4 5 3 4 3 2" xfId="16674" xr:uid="{46FF4394-4614-491D-8D52-CB107CA980BB}"/>
    <cellStyle name="Percent 4 5 3 4 3 3" xfId="16675" xr:uid="{666ACD14-BF88-4617-A282-60ABBAD20213}"/>
    <cellStyle name="Percent 4 5 3 4 4" xfId="16676" xr:uid="{2F166F9B-81D4-481F-9D56-614EAD73D89A}"/>
    <cellStyle name="Percent 4 5 3 4 4 2" xfId="16677" xr:uid="{49FE1309-20EE-49AF-90A6-49EE3D22DF5A}"/>
    <cellStyle name="Percent 4 5 3 4 4 3" xfId="16678" xr:uid="{ED72EB6F-2E89-4D94-A985-65B6546CCDB3}"/>
    <cellStyle name="Percent 4 5 3 4 5" xfId="16679" xr:uid="{CFADB0D3-6688-46BE-9BD6-FE0D15404CBA}"/>
    <cellStyle name="Percent 4 5 3 4 6" xfId="16680" xr:uid="{247E30F2-1304-4B0B-87B8-A74BEEDF5E2B}"/>
    <cellStyle name="Percent 4 5 3 5" xfId="16681" xr:uid="{3ABCB793-9F3D-48D9-9E1F-D969CF4833D1}"/>
    <cellStyle name="Percent 4 5 3 5 2" xfId="16682" xr:uid="{F8572B40-880E-4EE1-AA15-302B26C811A9}"/>
    <cellStyle name="Percent 4 5 3 5 2 2" xfId="16683" xr:uid="{1A6CDD21-724A-47B0-A8D9-0797F0F9425F}"/>
    <cellStyle name="Percent 4 5 3 5 2 3" xfId="16684" xr:uid="{CEF38C2D-FC2B-4C93-9816-C7EA4598A672}"/>
    <cellStyle name="Percent 4 5 3 5 3" xfId="16685" xr:uid="{7FDCEAEA-4899-4685-98F9-FF66C7C760F0}"/>
    <cellStyle name="Percent 4 5 3 5 3 2" xfId="16686" xr:uid="{14F743AA-9F1D-433D-BE1D-10C3ECF43847}"/>
    <cellStyle name="Percent 4 5 3 5 3 3" xfId="16687" xr:uid="{7CF0F984-F873-40C0-9799-28090ACDDDF2}"/>
    <cellStyle name="Percent 4 5 3 5 4" xfId="16688" xr:uid="{FD901A5F-B702-4453-833E-D17BF30DD3A2}"/>
    <cellStyle name="Percent 4 5 3 5 5" xfId="16689" xr:uid="{2F0CB98C-B397-4305-9967-F3DEC123C38E}"/>
    <cellStyle name="Percent 4 5 3 6" xfId="16690" xr:uid="{EA629F83-E7F2-4CD8-8FBA-09213B1D8B05}"/>
    <cellStyle name="Percent 4 5 3 6 2" xfId="16691" xr:uid="{E023FC14-E5F4-4481-A1FD-7DFB1F9FAD72}"/>
    <cellStyle name="Percent 4 5 3 6 3" xfId="16692" xr:uid="{B202FB53-03A8-422F-B07F-110D13651DD8}"/>
    <cellStyle name="Percent 4 5 3 7" xfId="16693" xr:uid="{AE2B9BA3-526B-47B1-8F86-C4B17ACCD826}"/>
    <cellStyle name="Percent 4 5 3 7 2" xfId="16694" xr:uid="{7BD42BFA-F364-410B-8940-C7751274FD8F}"/>
    <cellStyle name="Percent 4 5 3 7 3" xfId="16695" xr:uid="{D5FD9E83-E365-41C9-AC52-8F95F26A92AE}"/>
    <cellStyle name="Percent 4 5 3 8" xfId="16696" xr:uid="{798823FB-23C0-46FD-8B0E-C36040A1611B}"/>
    <cellStyle name="Percent 4 5 3 8 2" xfId="16697" xr:uid="{E1789651-82C8-4CDE-ACC4-078DF8C5D96C}"/>
    <cellStyle name="Percent 4 5 3 8 3" xfId="16698" xr:uid="{4BB0C347-DA30-40FA-9423-0F43B49B0145}"/>
    <cellStyle name="Percent 4 5 3 9" xfId="16699" xr:uid="{2FA46E07-D2A0-499D-A7A7-BB81DBA7BA04}"/>
    <cellStyle name="Percent 4 5 4" xfId="1598" xr:uid="{91CB716F-7297-4633-963E-A76D4D228BDE}"/>
    <cellStyle name="Percent 4 5 4 10" xfId="16701" xr:uid="{0312AC27-4655-43B6-826C-CAAECD4BD670}"/>
    <cellStyle name="Percent 4 5 4 11" xfId="16702" xr:uid="{961E0FE2-F71F-4D0A-B301-B70DB05FF1B3}"/>
    <cellStyle name="Percent 4 5 4 12" xfId="16703" xr:uid="{664C5677-0107-46CA-ACD9-01B92BA8734D}"/>
    <cellStyle name="Percent 4 5 4 13" xfId="16704" xr:uid="{EF58C5C9-C683-4725-AD5D-93BECFFC4A81}"/>
    <cellStyle name="Percent 4 5 4 14" xfId="16705" xr:uid="{B8635F05-4499-4137-AA71-4C215778F795}"/>
    <cellStyle name="Percent 4 5 4 15" xfId="16700" xr:uid="{C42FD41D-47C3-40B8-AC9D-0316E9032B6D}"/>
    <cellStyle name="Percent 4 5 4 2" xfId="16706" xr:uid="{65D1D02D-9ED4-4807-999E-6DD878C9ECBB}"/>
    <cellStyle name="Percent 4 5 4 2 2" xfId="16707" xr:uid="{7139A7EE-93F8-4730-9637-1A8BF0FEC851}"/>
    <cellStyle name="Percent 4 5 4 2 2 2" xfId="16708" xr:uid="{58CF4FF9-8DE5-4578-829F-126B29EDDB55}"/>
    <cellStyle name="Percent 4 5 4 2 2 3" xfId="16709" xr:uid="{B45B2593-C58D-41D4-81D9-20A9B49641A8}"/>
    <cellStyle name="Percent 4 5 4 2 3" xfId="16710" xr:uid="{412B178C-AE56-465A-9E9A-8E3F7A4F82C5}"/>
    <cellStyle name="Percent 4 5 4 2 3 2" xfId="16711" xr:uid="{748B0742-B355-4250-9ED2-EF76F5F3B04B}"/>
    <cellStyle name="Percent 4 5 4 2 3 3" xfId="16712" xr:uid="{A7709789-FC83-43F4-A896-99D985EC20D0}"/>
    <cellStyle name="Percent 4 5 4 2 4" xfId="16713" xr:uid="{DF845628-F86E-4911-80EE-A0B8EA543333}"/>
    <cellStyle name="Percent 4 5 4 2 5" xfId="16714" xr:uid="{ADB01408-DFDC-4D18-A494-1A67095D5DC5}"/>
    <cellStyle name="Percent 4 5 4 3" xfId="16715" xr:uid="{AEACB770-FD91-44A3-9410-0E8C1C32BC61}"/>
    <cellStyle name="Percent 4 5 4 3 2" xfId="16716" xr:uid="{3CF77ABD-1865-4F65-8F8A-11AFB164A484}"/>
    <cellStyle name="Percent 4 5 4 3 2 2" xfId="16717" xr:uid="{C9DC483F-0A46-473B-AD59-4583580FA1DB}"/>
    <cellStyle name="Percent 4 5 4 3 2 3" xfId="16718" xr:uid="{C66CD24C-6F38-49E2-9DB1-BDF49E8E4A04}"/>
    <cellStyle name="Percent 4 5 4 3 3" xfId="16719" xr:uid="{8447728B-E22E-4EE9-B10F-2A673C87A85B}"/>
    <cellStyle name="Percent 4 5 4 3 3 2" xfId="16720" xr:uid="{D3B58DF1-4D9C-432C-837B-C4D53ACF8E25}"/>
    <cellStyle name="Percent 4 5 4 3 3 3" xfId="16721" xr:uid="{0138E79F-46A1-400D-B085-69A36F0C61C1}"/>
    <cellStyle name="Percent 4 5 4 3 4" xfId="16722" xr:uid="{E24ED381-9955-44C9-85E9-1146B1AC04AC}"/>
    <cellStyle name="Percent 4 5 4 3 5" xfId="16723" xr:uid="{36397F0A-0E8F-43DE-8930-06942E1C55E6}"/>
    <cellStyle name="Percent 4 5 4 4" xfId="16724" xr:uid="{C8DF5CDE-878F-4E19-B5C5-A97622E83ADD}"/>
    <cellStyle name="Percent 4 5 4 4 2" xfId="16725" xr:uid="{2713A7C2-CC37-4BEE-9AB7-893D4665A646}"/>
    <cellStyle name="Percent 4 5 4 4 2 2" xfId="16726" xr:uid="{C4F3F675-FB3B-4008-910C-D1DEE6623F38}"/>
    <cellStyle name="Percent 4 5 4 4 2 3" xfId="16727" xr:uid="{8550AA7B-CDD0-4FE9-AACF-44A56FCC71EF}"/>
    <cellStyle name="Percent 4 5 4 4 3" xfId="16728" xr:uid="{156E28D4-6C52-48A2-9FBD-B0A43716A786}"/>
    <cellStyle name="Percent 4 5 4 4 3 2" xfId="16729" xr:uid="{CDFDE997-BD2C-46CC-BB51-30CA07EE8F78}"/>
    <cellStyle name="Percent 4 5 4 4 3 3" xfId="16730" xr:uid="{12E22689-7D46-42B3-A61B-74289C854070}"/>
    <cellStyle name="Percent 4 5 4 4 4" xfId="16731" xr:uid="{42A3CD76-CA35-4930-A312-DFF5C4A179A0}"/>
    <cellStyle name="Percent 4 5 4 4 4 2" xfId="16732" xr:uid="{50445D52-9CEB-43ED-8E04-AADE2E8AA8B6}"/>
    <cellStyle name="Percent 4 5 4 4 4 3" xfId="16733" xr:uid="{711DBFA1-4E77-4D13-8F76-9B2D606A79E1}"/>
    <cellStyle name="Percent 4 5 4 4 5" xfId="16734" xr:uid="{0C99A801-2C86-4B7B-AE7C-860C4BB6EFB2}"/>
    <cellStyle name="Percent 4 5 4 4 6" xfId="16735" xr:uid="{BB01CF79-D9AB-46E5-80FC-44EA2102B6A9}"/>
    <cellStyle name="Percent 4 5 4 5" xfId="16736" xr:uid="{4F44F383-D659-4A73-A6C6-E4772915A049}"/>
    <cellStyle name="Percent 4 5 4 5 2" xfId="16737" xr:uid="{B91CFC5F-E317-4FE7-913D-7BE0229F7F99}"/>
    <cellStyle name="Percent 4 5 4 5 2 2" xfId="16738" xr:uid="{71FABDFE-EEC1-47A0-8B64-8CC27DA77742}"/>
    <cellStyle name="Percent 4 5 4 5 2 3" xfId="16739" xr:uid="{A05702B9-A230-4AE6-BDD9-A4601288DCB2}"/>
    <cellStyle name="Percent 4 5 4 5 3" xfId="16740" xr:uid="{1FD0DF0E-231A-4FB8-BA79-2ACD762B8CDD}"/>
    <cellStyle name="Percent 4 5 4 5 3 2" xfId="16741" xr:uid="{76FA5753-02A2-48D8-9044-9756C510CF7B}"/>
    <cellStyle name="Percent 4 5 4 5 3 3" xfId="16742" xr:uid="{B280C3CB-6E67-4233-AB09-AD075C578861}"/>
    <cellStyle name="Percent 4 5 4 5 4" xfId="16743" xr:uid="{3D00C240-DCC3-4A19-8005-C8927C563A09}"/>
    <cellStyle name="Percent 4 5 4 5 5" xfId="16744" xr:uid="{BE0CCC0F-C0F9-4D16-A610-1D039677FF5F}"/>
    <cellStyle name="Percent 4 5 4 6" xfId="16745" xr:uid="{4AF28362-DA9F-4216-9F96-C9622F832467}"/>
    <cellStyle name="Percent 4 5 4 6 2" xfId="16746" xr:uid="{9895788F-5EE5-4D37-9924-F96924303803}"/>
    <cellStyle name="Percent 4 5 4 6 3" xfId="16747" xr:uid="{8064BE23-1E6E-4038-8DDE-E285FCA8259A}"/>
    <cellStyle name="Percent 4 5 4 7" xfId="16748" xr:uid="{007F8220-A159-46B3-8A7E-4E74E26916AC}"/>
    <cellStyle name="Percent 4 5 4 7 2" xfId="16749" xr:uid="{E8F54B0E-64BC-4BC1-A952-9EB65357B144}"/>
    <cellStyle name="Percent 4 5 4 7 3" xfId="16750" xr:uid="{517064B6-9F5E-45B1-9E61-95E3C42270FB}"/>
    <cellStyle name="Percent 4 5 4 8" xfId="16751" xr:uid="{BA7D43DA-B758-451B-8B8A-A0A9D51192E1}"/>
    <cellStyle name="Percent 4 5 4 8 2" xfId="16752" xr:uid="{31E8C69B-E9F0-485B-9778-3CC2740A7176}"/>
    <cellStyle name="Percent 4 5 4 8 3" xfId="16753" xr:uid="{66B9E819-2AC6-48B6-A6D7-9325CD14167D}"/>
    <cellStyle name="Percent 4 5 4 9" xfId="16754" xr:uid="{6E308BB2-59BB-4222-BC82-E409CD86A879}"/>
    <cellStyle name="Percent 4 5 5" xfId="1599" xr:uid="{26D3FF11-E46A-4F18-82FC-7A04A4E44383}"/>
    <cellStyle name="Percent 4 5 5 10" xfId="16756" xr:uid="{320E460D-91D6-4A9D-BDC4-32642E8E9AAC}"/>
    <cellStyle name="Percent 4 5 5 11" xfId="16757" xr:uid="{580C61E9-0104-440C-9125-4459FF7FD2FE}"/>
    <cellStyle name="Percent 4 5 5 12" xfId="16758" xr:uid="{436BE23C-EC1D-434A-B46A-2184A1B8F3BC}"/>
    <cellStyle name="Percent 4 5 5 13" xfId="16759" xr:uid="{91C8D07A-E40A-4F0A-902E-9869C859ADFB}"/>
    <cellStyle name="Percent 4 5 5 14" xfId="16760" xr:uid="{E280ACE9-B616-4AA1-822B-3984C062A237}"/>
    <cellStyle name="Percent 4 5 5 15" xfId="16755" xr:uid="{741048D0-F442-464F-9C8D-144410F7ABDF}"/>
    <cellStyle name="Percent 4 5 5 2" xfId="16761" xr:uid="{453C0C8B-F665-4685-8089-1275AF03BAEB}"/>
    <cellStyle name="Percent 4 5 5 2 2" xfId="16762" xr:uid="{E659F941-5180-4166-8CD0-F470D4947201}"/>
    <cellStyle name="Percent 4 5 5 2 2 2" xfId="16763" xr:uid="{B3E23640-AAC0-4775-A697-8D62FA58793E}"/>
    <cellStyle name="Percent 4 5 5 2 2 3" xfId="16764" xr:uid="{75EF63E3-5A7D-4554-B65C-280864AE35D2}"/>
    <cellStyle name="Percent 4 5 5 2 3" xfId="16765" xr:uid="{70732068-ED18-4D11-AC8B-FB7D8DD5228F}"/>
    <cellStyle name="Percent 4 5 5 2 3 2" xfId="16766" xr:uid="{E57B69D7-5D9D-4E7C-9287-B59E9ACB247D}"/>
    <cellStyle name="Percent 4 5 5 2 3 3" xfId="16767" xr:uid="{999C3C57-61B0-4BAA-821E-5D53A6DE1BEA}"/>
    <cellStyle name="Percent 4 5 5 2 4" xfId="16768" xr:uid="{E25D5B8D-62D8-4231-94F0-DE2A5DC6C4DE}"/>
    <cellStyle name="Percent 4 5 5 2 5" xfId="16769" xr:uid="{6C1709AA-7E39-4FD0-A58B-7ED3CF7D8863}"/>
    <cellStyle name="Percent 4 5 5 3" xfId="16770" xr:uid="{BD9C5343-2BF8-4735-94D2-D38A73897F0F}"/>
    <cellStyle name="Percent 4 5 5 3 2" xfId="16771" xr:uid="{94BA2C2F-4293-49E3-8882-8FC1C79075D0}"/>
    <cellStyle name="Percent 4 5 5 3 2 2" xfId="16772" xr:uid="{C4A1AAFC-8D73-4B40-A7C8-581F220AD5A3}"/>
    <cellStyle name="Percent 4 5 5 3 2 3" xfId="16773" xr:uid="{00F0A4D5-5EE2-42E4-BB92-8FD57C8E87BC}"/>
    <cellStyle name="Percent 4 5 5 3 3" xfId="16774" xr:uid="{8E0D49DF-3ECB-4E01-AFE8-94A765B1C374}"/>
    <cellStyle name="Percent 4 5 5 3 3 2" xfId="16775" xr:uid="{8EA7A314-8CD0-4CD5-A4C2-962A4CB21C6F}"/>
    <cellStyle name="Percent 4 5 5 3 3 3" xfId="16776" xr:uid="{282F5D52-7A0D-4F33-8ACB-9FEAD62712D7}"/>
    <cellStyle name="Percent 4 5 5 3 4" xfId="16777" xr:uid="{27CBF7BF-28D8-46BB-8F20-27D48D60CD03}"/>
    <cellStyle name="Percent 4 5 5 3 5" xfId="16778" xr:uid="{5C2FC993-58A1-4CA2-90D2-6C6381326FC3}"/>
    <cellStyle name="Percent 4 5 5 4" xfId="16779" xr:uid="{456E3556-908F-4B34-A7D4-F4F7288F3C6B}"/>
    <cellStyle name="Percent 4 5 5 4 2" xfId="16780" xr:uid="{59B59963-0554-4AF2-A7AB-740D4C349900}"/>
    <cellStyle name="Percent 4 5 5 4 2 2" xfId="16781" xr:uid="{CE42FC55-0BA9-4ACB-A773-55D344904A8B}"/>
    <cellStyle name="Percent 4 5 5 4 2 3" xfId="16782" xr:uid="{6934AEE7-823B-4631-90B5-A645DFDEF07D}"/>
    <cellStyle name="Percent 4 5 5 4 3" xfId="16783" xr:uid="{04606A7B-00E3-479E-A44E-151A2177A1E9}"/>
    <cellStyle name="Percent 4 5 5 4 3 2" xfId="16784" xr:uid="{893EF742-7E9F-483F-9D39-1A480E7E1F83}"/>
    <cellStyle name="Percent 4 5 5 4 3 3" xfId="16785" xr:uid="{E845DD7D-B9B1-4A2C-8839-A82D26141406}"/>
    <cellStyle name="Percent 4 5 5 4 4" xfId="16786" xr:uid="{BF9CE4E3-95EE-4D3B-8050-E1494A702704}"/>
    <cellStyle name="Percent 4 5 5 4 4 2" xfId="16787" xr:uid="{86D06F25-7BB9-4E5D-AF6A-049F8CE3B7EC}"/>
    <cellStyle name="Percent 4 5 5 4 4 3" xfId="16788" xr:uid="{75012F18-E121-4DCA-B278-1ED641BBE3F9}"/>
    <cellStyle name="Percent 4 5 5 4 5" xfId="16789" xr:uid="{C3EF5AB1-D168-4099-919C-F0BC60296A59}"/>
    <cellStyle name="Percent 4 5 5 4 6" xfId="16790" xr:uid="{4A438078-4599-4433-AABF-DDF370320D75}"/>
    <cellStyle name="Percent 4 5 5 5" xfId="16791" xr:uid="{18DFE14A-7760-410C-B4CD-6DF60C373AB5}"/>
    <cellStyle name="Percent 4 5 5 5 2" xfId="16792" xr:uid="{53310097-6DC6-49BF-8621-8AC951DF06E0}"/>
    <cellStyle name="Percent 4 5 5 5 2 2" xfId="16793" xr:uid="{E6E0A991-AC48-42A0-BC2B-95459600224A}"/>
    <cellStyle name="Percent 4 5 5 5 2 3" xfId="16794" xr:uid="{78DCE285-D8BE-445D-9B30-0C3706169AB3}"/>
    <cellStyle name="Percent 4 5 5 5 3" xfId="16795" xr:uid="{D4464869-3B2E-420B-87A0-CD43BD49E45B}"/>
    <cellStyle name="Percent 4 5 5 5 3 2" xfId="16796" xr:uid="{71435003-B7D0-475D-ACD4-AFBFC2378124}"/>
    <cellStyle name="Percent 4 5 5 5 3 3" xfId="16797" xr:uid="{FD6CDE8B-F1CD-4817-A5B7-C54C21972AD4}"/>
    <cellStyle name="Percent 4 5 5 5 4" xfId="16798" xr:uid="{FFF4FFC2-A5B6-4C0F-99ED-CD47A0FD58FC}"/>
    <cellStyle name="Percent 4 5 5 5 5" xfId="16799" xr:uid="{C5ACC2AA-DF84-4BC7-8A64-91F818569EAE}"/>
    <cellStyle name="Percent 4 5 5 6" xfId="16800" xr:uid="{CB5D4D31-770A-4F13-9001-76CBDC8B10AF}"/>
    <cellStyle name="Percent 4 5 5 6 2" xfId="16801" xr:uid="{FF1DFA63-8E4A-44EC-8937-92DD2ACF68E7}"/>
    <cellStyle name="Percent 4 5 5 6 3" xfId="16802" xr:uid="{9F052CC8-290D-4EFF-AB84-8303D7CF3FBD}"/>
    <cellStyle name="Percent 4 5 5 7" xfId="16803" xr:uid="{2E9AB1B2-4AA3-4213-A1E6-69321B646409}"/>
    <cellStyle name="Percent 4 5 5 7 2" xfId="16804" xr:uid="{58F0055D-C849-44DD-BFC1-8824BA27E915}"/>
    <cellStyle name="Percent 4 5 5 7 3" xfId="16805" xr:uid="{659D8FA4-343A-4F4A-AA17-916646CE3BCB}"/>
    <cellStyle name="Percent 4 5 5 8" xfId="16806" xr:uid="{FAE382FC-A750-45FB-8B56-CCC2C2DC2007}"/>
    <cellStyle name="Percent 4 5 5 8 2" xfId="16807" xr:uid="{6A4894EA-FD1F-4131-8952-42AF70D1858E}"/>
    <cellStyle name="Percent 4 5 5 8 3" xfId="16808" xr:uid="{D26F8321-129A-4293-B37D-86315D6881C9}"/>
    <cellStyle name="Percent 4 5 5 9" xfId="16809" xr:uid="{0E9C9C89-BE3A-4A5E-81AE-9CE76D092A5B}"/>
    <cellStyle name="Percent 4 5 6" xfId="1600" xr:uid="{3F706B76-2CBA-4713-87B9-CCD094C15F9D}"/>
    <cellStyle name="Percent 4 5 6 10" xfId="16811" xr:uid="{8BBF8919-0C8A-418B-81CE-5F94879A4789}"/>
    <cellStyle name="Percent 4 5 6 11" xfId="16812" xr:uid="{D93EC605-0DDE-47C7-B209-136C4B01D76A}"/>
    <cellStyle name="Percent 4 5 6 12" xfId="16813" xr:uid="{2F11FDE4-FFEB-41F8-BD15-848935F429FC}"/>
    <cellStyle name="Percent 4 5 6 13" xfId="16814" xr:uid="{7B73FABA-6200-4A36-9E47-7B5F3694AB1C}"/>
    <cellStyle name="Percent 4 5 6 14" xfId="16815" xr:uid="{C801D237-2301-4BCE-8725-533CE3146514}"/>
    <cellStyle name="Percent 4 5 6 15" xfId="16810" xr:uid="{607F6E42-4EC3-41DB-B2D2-25284A7376E2}"/>
    <cellStyle name="Percent 4 5 6 2" xfId="16816" xr:uid="{E071815B-49F7-4B17-8B39-91148CB71FE4}"/>
    <cellStyle name="Percent 4 5 6 2 2" xfId="16817" xr:uid="{85AACCB9-0611-4B27-A2B3-6B2BFC21ACC2}"/>
    <cellStyle name="Percent 4 5 6 2 2 2" xfId="16818" xr:uid="{2F739F27-5FED-446B-9D17-8D3A73E274D9}"/>
    <cellStyle name="Percent 4 5 6 2 2 3" xfId="16819" xr:uid="{C33DF747-1665-469D-814B-A008FAA006CD}"/>
    <cellStyle name="Percent 4 5 6 2 3" xfId="16820" xr:uid="{C9947B45-E84D-4758-88B6-A7B734927A08}"/>
    <cellStyle name="Percent 4 5 6 2 3 2" xfId="16821" xr:uid="{10EB4903-E26A-49F5-94B2-C18199180346}"/>
    <cellStyle name="Percent 4 5 6 2 3 3" xfId="16822" xr:uid="{64FDC481-0393-468E-8331-1F6C57FA5C2B}"/>
    <cellStyle name="Percent 4 5 6 2 4" xfId="16823" xr:uid="{80098172-13FD-4903-855E-09C416FB7C46}"/>
    <cellStyle name="Percent 4 5 6 2 5" xfId="16824" xr:uid="{2EFE20B5-421C-46D6-A198-317BA9FD15F7}"/>
    <cellStyle name="Percent 4 5 6 3" xfId="16825" xr:uid="{E049D961-B17E-40C3-BB4F-E7976135F3B4}"/>
    <cellStyle name="Percent 4 5 6 3 2" xfId="16826" xr:uid="{6AF85728-D55F-4DDD-8081-43B151B37B65}"/>
    <cellStyle name="Percent 4 5 6 3 2 2" xfId="16827" xr:uid="{6D55A227-5BB9-47F8-9C33-7964D4385A05}"/>
    <cellStyle name="Percent 4 5 6 3 2 3" xfId="16828" xr:uid="{BEF8C1A1-D5FA-4A46-8835-3140D9C0F985}"/>
    <cellStyle name="Percent 4 5 6 3 3" xfId="16829" xr:uid="{6A5FACD5-5265-4ACE-A73F-801EA1B8D5B0}"/>
    <cellStyle name="Percent 4 5 6 3 3 2" xfId="16830" xr:uid="{07DB3437-5CD4-4437-8F46-F2AE69BAA5E6}"/>
    <cellStyle name="Percent 4 5 6 3 3 3" xfId="16831" xr:uid="{FC4DFB39-E905-4DBA-8C30-E91DE47B2FDD}"/>
    <cellStyle name="Percent 4 5 6 3 4" xfId="16832" xr:uid="{C0270407-C3C5-438B-8E58-9FA47DA26162}"/>
    <cellStyle name="Percent 4 5 6 3 5" xfId="16833" xr:uid="{3739583C-2BF5-413D-A23B-C1A855EB0B35}"/>
    <cellStyle name="Percent 4 5 6 4" xfId="16834" xr:uid="{BD5B3CE5-E1A2-4BE4-8BF2-369B3774AAF1}"/>
    <cellStyle name="Percent 4 5 6 4 2" xfId="16835" xr:uid="{C5C7B40C-E752-43A6-B226-D450959CE00E}"/>
    <cellStyle name="Percent 4 5 6 4 2 2" xfId="16836" xr:uid="{D7DB94EE-D72A-49CE-B1B3-50B7AE23482F}"/>
    <cellStyle name="Percent 4 5 6 4 2 3" xfId="16837" xr:uid="{46214947-7892-42D5-A810-25052B49703B}"/>
    <cellStyle name="Percent 4 5 6 4 3" xfId="16838" xr:uid="{9B1FB013-431D-4B78-ACA3-8A6610209469}"/>
    <cellStyle name="Percent 4 5 6 4 3 2" xfId="16839" xr:uid="{DFB2CDB5-2A9D-4C0F-B477-C2D1E4ABBD27}"/>
    <cellStyle name="Percent 4 5 6 4 3 3" xfId="16840" xr:uid="{BF52E9F3-7880-49AF-88E8-6720A3CF86E3}"/>
    <cellStyle name="Percent 4 5 6 4 4" xfId="16841" xr:uid="{85992D7E-FBCB-4B7D-9F88-37D53341D02E}"/>
    <cellStyle name="Percent 4 5 6 4 4 2" xfId="16842" xr:uid="{DDDAAB0C-61C0-4324-AB60-0FAAD739DBCF}"/>
    <cellStyle name="Percent 4 5 6 4 4 3" xfId="16843" xr:uid="{FEC356B6-BA97-4737-85B5-50DDA0241061}"/>
    <cellStyle name="Percent 4 5 6 4 5" xfId="16844" xr:uid="{CF1ED0FD-2094-45B6-A4F4-CD869FFB7140}"/>
    <cellStyle name="Percent 4 5 6 4 6" xfId="16845" xr:uid="{FE84154B-C825-4DD7-ADBE-018F8A55603C}"/>
    <cellStyle name="Percent 4 5 6 5" xfId="16846" xr:uid="{7EAE0C26-1E36-4582-8415-05FA57D96CDA}"/>
    <cellStyle name="Percent 4 5 6 5 2" xfId="16847" xr:uid="{8F047C9B-8606-4F4B-B5B7-97B0742FCB40}"/>
    <cellStyle name="Percent 4 5 6 5 2 2" xfId="16848" xr:uid="{63D4351B-7ABE-4242-9EF3-4255A136B972}"/>
    <cellStyle name="Percent 4 5 6 5 2 3" xfId="16849" xr:uid="{53EF1F0A-2994-4ACE-A812-5D446F5342BE}"/>
    <cellStyle name="Percent 4 5 6 5 3" xfId="16850" xr:uid="{051FE998-982F-4835-BB21-55699507C48C}"/>
    <cellStyle name="Percent 4 5 6 5 3 2" xfId="16851" xr:uid="{4166FD67-3589-4976-8FA8-A8AD942AE0DC}"/>
    <cellStyle name="Percent 4 5 6 5 3 3" xfId="16852" xr:uid="{1F0E5ECD-C3FD-47EC-BA15-03B4805903FA}"/>
    <cellStyle name="Percent 4 5 6 5 4" xfId="16853" xr:uid="{D8BAC7C9-D0C5-415E-9B99-A7548FEF8154}"/>
    <cellStyle name="Percent 4 5 6 5 5" xfId="16854" xr:uid="{60B1E500-A78E-4429-80A3-BA4767091716}"/>
    <cellStyle name="Percent 4 5 6 6" xfId="16855" xr:uid="{00D95135-C93B-4FCF-83AA-91E735B52B3D}"/>
    <cellStyle name="Percent 4 5 6 6 2" xfId="16856" xr:uid="{510C3EE6-FA6F-49DE-BB57-083713844001}"/>
    <cellStyle name="Percent 4 5 6 6 3" xfId="16857" xr:uid="{1BC1FEF4-5C50-401A-9EE9-2988E11051C5}"/>
    <cellStyle name="Percent 4 5 6 7" xfId="16858" xr:uid="{7EF787C4-0E59-44F4-AE69-FC3484F89203}"/>
    <cellStyle name="Percent 4 5 6 7 2" xfId="16859" xr:uid="{E575682B-478B-40E0-86E1-133CEC7127B7}"/>
    <cellStyle name="Percent 4 5 6 7 3" xfId="16860" xr:uid="{5EAF4C7E-C578-4565-919C-CABA057D5A60}"/>
    <cellStyle name="Percent 4 5 6 8" xfId="16861" xr:uid="{364875BF-3ED1-41C3-A06C-4A59B9849F12}"/>
    <cellStyle name="Percent 4 5 6 8 2" xfId="16862" xr:uid="{10B02F4C-9D30-4C0A-B27E-5D13F089BAF7}"/>
    <cellStyle name="Percent 4 5 6 8 3" xfId="16863" xr:uid="{CAB2F373-09BC-4A6E-9D9B-27831195FC48}"/>
    <cellStyle name="Percent 4 5 6 9" xfId="16864" xr:uid="{75A21CA4-F272-4639-83B9-572190C92E84}"/>
    <cellStyle name="Percent 4 5 7" xfId="1601" xr:uid="{D617208F-F05D-48FC-8F5E-B821CBAD524D}"/>
    <cellStyle name="Percent 4 5 7 10" xfId="16866" xr:uid="{E4E26CD2-5929-4AC2-A89B-42C9A5C53971}"/>
    <cellStyle name="Percent 4 5 7 11" xfId="16867" xr:uid="{55FE5744-9848-4AC6-A4A2-9F655A901E33}"/>
    <cellStyle name="Percent 4 5 7 12" xfId="16868" xr:uid="{24477584-8C1C-4E7E-9E23-41D8F2497445}"/>
    <cellStyle name="Percent 4 5 7 13" xfId="16869" xr:uid="{3FE7BC64-EE83-4C7F-A9F3-02E92514B81C}"/>
    <cellStyle name="Percent 4 5 7 14" xfId="16870" xr:uid="{B093CD5C-C506-4DDB-B82D-CCC79AE7EF12}"/>
    <cellStyle name="Percent 4 5 7 15" xfId="16865" xr:uid="{673C8933-F7B0-48E5-B5A4-534BE69B5B03}"/>
    <cellStyle name="Percent 4 5 7 2" xfId="16871" xr:uid="{909730B8-357D-4C6C-A842-7CDF631C0FE3}"/>
    <cellStyle name="Percent 4 5 7 2 2" xfId="16872" xr:uid="{F7B2D0D4-8FC2-40B5-8ED7-284FCE520BA4}"/>
    <cellStyle name="Percent 4 5 7 2 2 2" xfId="16873" xr:uid="{E3757DEF-94BB-41F6-BF83-80A9263CB848}"/>
    <cellStyle name="Percent 4 5 7 2 2 3" xfId="16874" xr:uid="{692A74C7-C2A0-4D14-A999-4ADD7F7E7436}"/>
    <cellStyle name="Percent 4 5 7 2 3" xfId="16875" xr:uid="{9A3B823A-3BDA-455D-BCE1-4827C245F7DC}"/>
    <cellStyle name="Percent 4 5 7 2 3 2" xfId="16876" xr:uid="{0E6A4560-C822-43E9-9772-1BEEF322F76B}"/>
    <cellStyle name="Percent 4 5 7 2 3 3" xfId="16877" xr:uid="{41FF6B4A-5BAF-4E3A-8FE3-D22FC21BCC23}"/>
    <cellStyle name="Percent 4 5 7 2 4" xfId="16878" xr:uid="{964E5A9C-4A46-4215-BDB8-EE4B13AFDCAB}"/>
    <cellStyle name="Percent 4 5 7 2 5" xfId="16879" xr:uid="{FD002472-41B7-45A1-BD44-35201422AB6A}"/>
    <cellStyle name="Percent 4 5 7 3" xfId="16880" xr:uid="{506570F9-00AC-42DF-BC52-8251F2B47ADA}"/>
    <cellStyle name="Percent 4 5 7 3 2" xfId="16881" xr:uid="{335BB634-CFC4-4D2A-A130-16F9608B0726}"/>
    <cellStyle name="Percent 4 5 7 3 2 2" xfId="16882" xr:uid="{C27EE13A-9A87-44C0-A813-BB0CA7EC7AF2}"/>
    <cellStyle name="Percent 4 5 7 3 2 3" xfId="16883" xr:uid="{2B24AA87-CA40-4917-B9B3-6DD8DA259222}"/>
    <cellStyle name="Percent 4 5 7 3 3" xfId="16884" xr:uid="{65F238C4-149B-4C96-9AD3-CEF7CCB7CC4A}"/>
    <cellStyle name="Percent 4 5 7 3 3 2" xfId="16885" xr:uid="{1FEC23CC-44B3-41F8-B6C8-8070B3FFD633}"/>
    <cellStyle name="Percent 4 5 7 3 3 3" xfId="16886" xr:uid="{F2F161DF-274E-4A18-95A3-CF1245E11963}"/>
    <cellStyle name="Percent 4 5 7 3 4" xfId="16887" xr:uid="{D3F068BE-C65B-4A54-902C-0805AB9342EA}"/>
    <cellStyle name="Percent 4 5 7 3 5" xfId="16888" xr:uid="{F7B90B7D-1858-48A9-8195-2B182CADF4BD}"/>
    <cellStyle name="Percent 4 5 7 4" xfId="16889" xr:uid="{36D69148-DE16-40A7-A62C-10C9B7F7A778}"/>
    <cellStyle name="Percent 4 5 7 4 2" xfId="16890" xr:uid="{06B143C5-4FA9-4390-8AF2-DEA07AB3FA4B}"/>
    <cellStyle name="Percent 4 5 7 4 2 2" xfId="16891" xr:uid="{4D6D8DDC-C2C3-48EB-BDBC-AF14C3F0DBE0}"/>
    <cellStyle name="Percent 4 5 7 4 2 3" xfId="16892" xr:uid="{DAB58BED-7FD3-4EAD-93DD-0345A905E117}"/>
    <cellStyle name="Percent 4 5 7 4 3" xfId="16893" xr:uid="{28A81989-FC09-4FC2-9239-C07DFA256602}"/>
    <cellStyle name="Percent 4 5 7 4 3 2" xfId="16894" xr:uid="{69B3F412-D232-46B1-AF04-41BB19943E12}"/>
    <cellStyle name="Percent 4 5 7 4 3 3" xfId="16895" xr:uid="{4AC4C677-EB07-472B-9F90-76F0CA5213EB}"/>
    <cellStyle name="Percent 4 5 7 4 4" xfId="16896" xr:uid="{9D6A3AF3-F656-4C24-A44E-74CC6B962685}"/>
    <cellStyle name="Percent 4 5 7 4 4 2" xfId="16897" xr:uid="{391859B4-C5EA-4122-80C3-EF69696029AA}"/>
    <cellStyle name="Percent 4 5 7 4 4 3" xfId="16898" xr:uid="{921A8734-8CD9-437E-8AAC-C49638F0DD0A}"/>
    <cellStyle name="Percent 4 5 7 4 5" xfId="16899" xr:uid="{01CB8757-3903-4B7E-A1C5-8F69507FC07C}"/>
    <cellStyle name="Percent 4 5 7 4 6" xfId="16900" xr:uid="{5AEEB305-A2E6-4AC5-BB06-BA425080A19E}"/>
    <cellStyle name="Percent 4 5 7 5" xfId="16901" xr:uid="{AB81ACEB-25C8-40B5-82B6-75F01C8DCBF5}"/>
    <cellStyle name="Percent 4 5 7 5 2" xfId="16902" xr:uid="{E18FEBB8-D40B-43E2-937A-1A60E463D0DC}"/>
    <cellStyle name="Percent 4 5 7 5 2 2" xfId="16903" xr:uid="{4CC82BD6-8049-48B7-8F11-3BB1D04591C1}"/>
    <cellStyle name="Percent 4 5 7 5 2 3" xfId="16904" xr:uid="{DE414777-28A1-4546-BC36-BA04DA271952}"/>
    <cellStyle name="Percent 4 5 7 5 3" xfId="16905" xr:uid="{71331531-A67C-42AD-AAB3-B726AE7EFB03}"/>
    <cellStyle name="Percent 4 5 7 5 3 2" xfId="16906" xr:uid="{D78B0873-7338-4C93-89CA-6329368E01B7}"/>
    <cellStyle name="Percent 4 5 7 5 3 3" xfId="16907" xr:uid="{55F3346D-14FC-439A-83F4-52A6AA39C596}"/>
    <cellStyle name="Percent 4 5 7 5 4" xfId="16908" xr:uid="{1F1B1F33-99DC-4F6D-A3E7-8FFBD5F5F0A1}"/>
    <cellStyle name="Percent 4 5 7 5 5" xfId="16909" xr:uid="{76C18BBF-E671-46E0-A6AE-11848BD2319A}"/>
    <cellStyle name="Percent 4 5 7 6" xfId="16910" xr:uid="{9B02FBD6-C937-43A2-A4C4-1A1BCD974E38}"/>
    <cellStyle name="Percent 4 5 7 6 2" xfId="16911" xr:uid="{1A67ADF6-AD08-466B-B054-4B17109BF63B}"/>
    <cellStyle name="Percent 4 5 7 6 3" xfId="16912" xr:uid="{6778F36F-4E22-40A1-9AB8-5D915E742062}"/>
    <cellStyle name="Percent 4 5 7 7" xfId="16913" xr:uid="{6ED9E328-5045-4419-958F-83F9721616AD}"/>
    <cellStyle name="Percent 4 5 7 7 2" xfId="16914" xr:uid="{C68B5E8B-51F1-4DFB-BA00-F59DB3A4ED70}"/>
    <cellStyle name="Percent 4 5 7 7 3" xfId="16915" xr:uid="{7C107A9A-6B92-4BBE-B8F3-B3EE90D4291E}"/>
    <cellStyle name="Percent 4 5 7 8" xfId="16916" xr:uid="{749F5D16-2C03-491A-B3A9-39A53A65D9BA}"/>
    <cellStyle name="Percent 4 5 7 8 2" xfId="16917" xr:uid="{9F1CCFD8-1A3A-4F8B-BEC1-499A960940A9}"/>
    <cellStyle name="Percent 4 5 7 8 3" xfId="16918" xr:uid="{77625554-E3B9-430A-9B97-07AE7AFFDBD6}"/>
    <cellStyle name="Percent 4 5 7 9" xfId="16919" xr:uid="{89041B18-92D5-4424-B8BF-7F347715FD7E}"/>
    <cellStyle name="Percent 4 5 8" xfId="1602" xr:uid="{5013E5CC-1272-4F46-A806-7CDA1D524188}"/>
    <cellStyle name="Percent 4 5 8 10" xfId="16921" xr:uid="{88AECFE8-BBC5-406D-A433-4A89F254FCEA}"/>
    <cellStyle name="Percent 4 5 8 11" xfId="16922" xr:uid="{1F297D45-D45F-4560-A7C7-43DD2CDA675D}"/>
    <cellStyle name="Percent 4 5 8 12" xfId="16923" xr:uid="{44CBB5E6-6A9E-437F-811E-69F25BBE2F7A}"/>
    <cellStyle name="Percent 4 5 8 13" xfId="16924" xr:uid="{2354A86B-57C4-463E-A394-968AA6C89D1C}"/>
    <cellStyle name="Percent 4 5 8 14" xfId="16925" xr:uid="{C84A810E-23DF-442C-A38B-BC4ED4AC69F4}"/>
    <cellStyle name="Percent 4 5 8 15" xfId="16920" xr:uid="{20B9BC18-06C7-48D8-A323-D1B0D7C9517F}"/>
    <cellStyle name="Percent 4 5 8 2" xfId="16926" xr:uid="{FD731CA4-88C5-49B7-8D0E-17B68CCF36B0}"/>
    <cellStyle name="Percent 4 5 8 2 2" xfId="16927" xr:uid="{1728C6E9-57A6-40EE-889C-D0D3F737BD34}"/>
    <cellStyle name="Percent 4 5 8 2 2 2" xfId="16928" xr:uid="{D18146BD-9FA6-43C0-BC84-66CE7621D711}"/>
    <cellStyle name="Percent 4 5 8 2 2 3" xfId="16929" xr:uid="{E4D47B4F-9EF0-4FB1-A2BD-D6A76B3B9504}"/>
    <cellStyle name="Percent 4 5 8 2 3" xfId="16930" xr:uid="{E1985154-204E-4C11-AA56-F2A42EF81598}"/>
    <cellStyle name="Percent 4 5 8 2 3 2" xfId="16931" xr:uid="{0672B642-FF21-4C80-ACDB-3BE1FCDFB003}"/>
    <cellStyle name="Percent 4 5 8 2 3 3" xfId="16932" xr:uid="{C773777D-AB16-4A08-B3CD-E2B5C9A62358}"/>
    <cellStyle name="Percent 4 5 8 2 4" xfId="16933" xr:uid="{DA3FA3AF-0161-415B-9FC8-D556BF2B192C}"/>
    <cellStyle name="Percent 4 5 8 2 5" xfId="16934" xr:uid="{16379B86-E072-45EA-9A81-1B33FB83AE67}"/>
    <cellStyle name="Percent 4 5 8 3" xfId="16935" xr:uid="{712996FB-F73F-40C2-9B31-A25A0D9B19AE}"/>
    <cellStyle name="Percent 4 5 8 3 2" xfId="16936" xr:uid="{84AEBA63-B931-4AAC-ADE9-69ADE5F18BCB}"/>
    <cellStyle name="Percent 4 5 8 3 2 2" xfId="16937" xr:uid="{DC234BBD-B4F4-4BA4-A135-820CAF121425}"/>
    <cellStyle name="Percent 4 5 8 3 2 3" xfId="16938" xr:uid="{0D9CFA56-7401-44F5-9822-4AAF406A2D72}"/>
    <cellStyle name="Percent 4 5 8 3 3" xfId="16939" xr:uid="{BF3F0C4A-78E5-4624-9D7A-38E212D53E06}"/>
    <cellStyle name="Percent 4 5 8 3 3 2" xfId="16940" xr:uid="{6E426164-6A96-44C4-BD49-A23090D69D16}"/>
    <cellStyle name="Percent 4 5 8 3 3 3" xfId="16941" xr:uid="{8FD5BF2F-B6FE-4F01-9F03-FCE67A6F6EC5}"/>
    <cellStyle name="Percent 4 5 8 3 4" xfId="16942" xr:uid="{BAFBB6D3-8302-4369-A92A-19FDE66D0329}"/>
    <cellStyle name="Percent 4 5 8 3 5" xfId="16943" xr:uid="{A0422FE2-C9AF-4241-A051-031969EA1EA5}"/>
    <cellStyle name="Percent 4 5 8 4" xfId="16944" xr:uid="{65606659-93EC-4CAD-9EA1-807701F55913}"/>
    <cellStyle name="Percent 4 5 8 4 2" xfId="16945" xr:uid="{2EB96CD6-5220-4734-BB22-BA474E7D14CE}"/>
    <cellStyle name="Percent 4 5 8 4 2 2" xfId="16946" xr:uid="{E2685B2A-AFD2-4308-8D2B-55018B1563C2}"/>
    <cellStyle name="Percent 4 5 8 4 2 3" xfId="16947" xr:uid="{16D62B40-10EB-4FA2-BB83-302191E774B6}"/>
    <cellStyle name="Percent 4 5 8 4 3" xfId="16948" xr:uid="{82DC9E45-444E-4864-9B29-14B85A8F744D}"/>
    <cellStyle name="Percent 4 5 8 4 3 2" xfId="16949" xr:uid="{ECB63A30-7F33-43F3-BAC2-07B55C943F90}"/>
    <cellStyle name="Percent 4 5 8 4 3 3" xfId="16950" xr:uid="{418B22BE-B87F-40C2-8C26-E43985CB0682}"/>
    <cellStyle name="Percent 4 5 8 4 4" xfId="16951" xr:uid="{C629A6E3-BDD9-4764-B9D5-90AE1FC2013C}"/>
    <cellStyle name="Percent 4 5 8 4 4 2" xfId="16952" xr:uid="{59B20404-7FCE-4AF6-93C0-B09182AEA2D8}"/>
    <cellStyle name="Percent 4 5 8 4 4 3" xfId="16953" xr:uid="{7AF5BD17-8B05-4C21-BAEB-DC464B2B65E5}"/>
    <cellStyle name="Percent 4 5 8 4 5" xfId="16954" xr:uid="{38EA938C-3760-4D53-A1B4-57B5188D9C5C}"/>
    <cellStyle name="Percent 4 5 8 4 6" xfId="16955" xr:uid="{CB6348F4-5DE2-4D65-9CA8-87C116812382}"/>
    <cellStyle name="Percent 4 5 8 5" xfId="16956" xr:uid="{675BAC5D-62C1-4FE0-A364-23F4E303D4DB}"/>
    <cellStyle name="Percent 4 5 8 5 2" xfId="16957" xr:uid="{B0FE2702-452D-438E-89B4-4B1236B8AD44}"/>
    <cellStyle name="Percent 4 5 8 5 2 2" xfId="16958" xr:uid="{A291ECAD-C0C0-4979-82AF-89DEC9ED84B7}"/>
    <cellStyle name="Percent 4 5 8 5 2 3" xfId="16959" xr:uid="{9008EB5D-14AD-4181-A744-B416C9C6E4AA}"/>
    <cellStyle name="Percent 4 5 8 5 3" xfId="16960" xr:uid="{46C6DA90-DF24-4B5F-B055-1630043D8696}"/>
    <cellStyle name="Percent 4 5 8 5 3 2" xfId="16961" xr:uid="{58388B28-92C0-4018-A6F8-FC61D62C4179}"/>
    <cellStyle name="Percent 4 5 8 5 3 3" xfId="16962" xr:uid="{6E569070-3F16-418B-BC25-A16C2BE0FB21}"/>
    <cellStyle name="Percent 4 5 8 5 4" xfId="16963" xr:uid="{B92B2576-104E-4979-A13D-358553E94B01}"/>
    <cellStyle name="Percent 4 5 8 5 5" xfId="16964" xr:uid="{DEC4057D-7BD1-4FB3-AD8C-787CC5E80034}"/>
    <cellStyle name="Percent 4 5 8 6" xfId="16965" xr:uid="{B3605F0A-43D4-45EB-986B-61234E04D991}"/>
    <cellStyle name="Percent 4 5 8 6 2" xfId="16966" xr:uid="{3D9BA346-6A22-4D3C-9621-E6DCE33064A4}"/>
    <cellStyle name="Percent 4 5 8 6 3" xfId="16967" xr:uid="{1DC9261B-ED41-4E44-9D1A-8B1E11C890A9}"/>
    <cellStyle name="Percent 4 5 8 7" xfId="16968" xr:uid="{D67D1CF3-9C91-4A19-80C4-F051CD07684F}"/>
    <cellStyle name="Percent 4 5 8 7 2" xfId="16969" xr:uid="{D2B796C8-1675-47E6-B1E4-F3F3434EFFD4}"/>
    <cellStyle name="Percent 4 5 8 7 3" xfId="16970" xr:uid="{4C1CBE07-5216-47B5-B3DE-56588BC368E1}"/>
    <cellStyle name="Percent 4 5 8 8" xfId="16971" xr:uid="{06968A4D-C365-466B-898C-B1DFB1377C64}"/>
    <cellStyle name="Percent 4 5 8 8 2" xfId="16972" xr:uid="{1FADACCB-2729-4A85-AB4A-D47F31658925}"/>
    <cellStyle name="Percent 4 5 8 8 3" xfId="16973" xr:uid="{08D74316-6909-4C52-97F9-853804C74642}"/>
    <cellStyle name="Percent 4 5 8 9" xfId="16974" xr:uid="{2C383220-4E56-4CAD-A53A-4C2AD93151A9}"/>
    <cellStyle name="Percent 4 5 9" xfId="16975" xr:uid="{02759F01-3927-4CB2-A8F6-98EC09A1AB41}"/>
    <cellStyle name="Percent 4 5 9 2" xfId="16976" xr:uid="{636E4613-2E2B-4235-93C0-94B66ADCC4DE}"/>
    <cellStyle name="Percent 4 5 9 2 2" xfId="16977" xr:uid="{4F243569-7E23-4F89-B923-20ECFA9498D4}"/>
    <cellStyle name="Percent 4 5 9 2 3" xfId="16978" xr:uid="{323FE55D-52FB-4E5F-A17E-AC309157323F}"/>
    <cellStyle name="Percent 4 5 9 3" xfId="16979" xr:uid="{22C41865-532B-408F-833E-26146E3DA8AD}"/>
    <cellStyle name="Percent 4 5 9 3 2" xfId="16980" xr:uid="{1EE3F1CE-0450-40CD-8890-C5CAAA871701}"/>
    <cellStyle name="Percent 4 5 9 3 3" xfId="16981" xr:uid="{739D8AAD-AB92-461B-9858-129A7E219597}"/>
    <cellStyle name="Percent 4 5 9 4" xfId="16982" xr:uid="{F5382335-2D62-48CC-BED8-2B7446A80DF5}"/>
    <cellStyle name="Percent 4 5 9 5" xfId="16983" xr:uid="{1AF1DE37-D398-4057-AAC7-CE06F1CD4585}"/>
    <cellStyle name="Percent 4 5 9 6" xfId="16984" xr:uid="{26874BF1-2F7C-4CDE-8BE7-3C4E47E7DB2C}"/>
    <cellStyle name="Percent 4 5 9 7" xfId="16985" xr:uid="{5F127079-141E-49D2-8B6C-157110D0CF09}"/>
    <cellStyle name="Percent 4 5 9 8" xfId="16986" xr:uid="{EC724F83-452B-4F6F-A99E-2DF12BFD1038}"/>
    <cellStyle name="Percent 4 6" xfId="1603" xr:uid="{6F608BCE-8959-4EA3-AA7A-825C24053A66}"/>
    <cellStyle name="Percent 4 6 10" xfId="16988" xr:uid="{35B66602-2BE3-4F35-AB4E-C38B9F819645}"/>
    <cellStyle name="Percent 4 6 10 2" xfId="16989" xr:uid="{5530626F-86C4-4302-A164-D0864F90BFAA}"/>
    <cellStyle name="Percent 4 6 10 2 2" xfId="16990" xr:uid="{195971E5-0766-4F88-A37F-769BCDD2913E}"/>
    <cellStyle name="Percent 4 6 10 2 3" xfId="16991" xr:uid="{B6804B03-EE8A-4409-9186-019AC3152FD3}"/>
    <cellStyle name="Percent 4 6 10 3" xfId="16992" xr:uid="{15896308-C489-4D1C-A553-6CD134BCA680}"/>
    <cellStyle name="Percent 4 6 10 3 2" xfId="16993" xr:uid="{B2BBB081-BFE7-4F6A-95AE-CF640011DF57}"/>
    <cellStyle name="Percent 4 6 10 3 3" xfId="16994" xr:uid="{B87E0EB4-1889-4754-8253-48B98D2A3127}"/>
    <cellStyle name="Percent 4 6 10 4" xfId="16995" xr:uid="{69EB80FD-0988-4912-96B4-4F10C211BA79}"/>
    <cellStyle name="Percent 4 6 10 5" xfId="16996" xr:uid="{3B462EB1-D04B-4679-958E-149F1CDE76D5}"/>
    <cellStyle name="Percent 4 6 11" xfId="16997" xr:uid="{ECDC40A2-ACD9-4471-95E7-653611887B58}"/>
    <cellStyle name="Percent 4 6 11 2" xfId="16998" xr:uid="{597F3E89-9D41-4806-B167-27B2236E33F9}"/>
    <cellStyle name="Percent 4 6 11 2 2" xfId="16999" xr:uid="{B5B0272B-C01A-4700-9259-CF216F786540}"/>
    <cellStyle name="Percent 4 6 11 2 3" xfId="17000" xr:uid="{8093CD44-ED29-448F-9C2D-EC4772C462B5}"/>
    <cellStyle name="Percent 4 6 11 3" xfId="17001" xr:uid="{1892C304-E8FB-4C58-B996-BA936DD90384}"/>
    <cellStyle name="Percent 4 6 11 3 2" xfId="17002" xr:uid="{90ABE8DB-D485-4665-8FEE-28D689C224CB}"/>
    <cellStyle name="Percent 4 6 11 3 3" xfId="17003" xr:uid="{E7E3EBB4-77E3-4016-9CB2-52E86F21358D}"/>
    <cellStyle name="Percent 4 6 11 4" xfId="17004" xr:uid="{05E52B92-6B3F-48DA-B091-A2D1F676A8A1}"/>
    <cellStyle name="Percent 4 6 11 5" xfId="17005" xr:uid="{A6B05DF8-E6E8-41CB-A36E-C0A581BA6CC4}"/>
    <cellStyle name="Percent 4 6 12" xfId="17006" xr:uid="{66744E46-C37B-4753-8508-B9DF2204474C}"/>
    <cellStyle name="Percent 4 6 12 2" xfId="17007" xr:uid="{0AB7AB1E-C029-480D-B190-E9289CEB71F6}"/>
    <cellStyle name="Percent 4 6 12 2 2" xfId="17008" xr:uid="{575583BD-88DA-497B-8962-BF28005856DE}"/>
    <cellStyle name="Percent 4 6 12 2 3" xfId="17009" xr:uid="{A4B7D7C4-93DF-4345-937D-32A634816978}"/>
    <cellStyle name="Percent 4 6 12 3" xfId="17010" xr:uid="{9E0ED4EA-00C8-422F-A1EF-2C577BE98541}"/>
    <cellStyle name="Percent 4 6 12 3 2" xfId="17011" xr:uid="{A2D44E9E-C354-427E-BEF0-63EE2274C215}"/>
    <cellStyle name="Percent 4 6 12 3 3" xfId="17012" xr:uid="{292737BA-BE26-4DB3-822B-003E8D44DBFA}"/>
    <cellStyle name="Percent 4 6 12 4" xfId="17013" xr:uid="{DE355EEC-5E5B-4571-9C69-4AD6CF53F4F3}"/>
    <cellStyle name="Percent 4 6 12 4 2" xfId="17014" xr:uid="{8D5FAFF8-3284-49A0-BDC5-33319018DD43}"/>
    <cellStyle name="Percent 4 6 12 4 3" xfId="17015" xr:uid="{849ED491-862D-4E43-A485-88796887118C}"/>
    <cellStyle name="Percent 4 6 12 5" xfId="17016" xr:uid="{6F2D4FFE-C3ED-4134-B8E9-CBE8646D234B}"/>
    <cellStyle name="Percent 4 6 12 6" xfId="17017" xr:uid="{EDD48C1D-9A20-495C-9E13-FB0FF670F58C}"/>
    <cellStyle name="Percent 4 6 13" xfId="17018" xr:uid="{3164516D-6425-4B4A-B2B1-9534959807BF}"/>
    <cellStyle name="Percent 4 6 13 2" xfId="17019" xr:uid="{D5A097EB-63D9-4DC4-9CDE-2E2B4F17AB6F}"/>
    <cellStyle name="Percent 4 6 13 2 2" xfId="17020" xr:uid="{24D46D41-F3D8-4BDA-958C-E57726B16817}"/>
    <cellStyle name="Percent 4 6 13 2 3" xfId="17021" xr:uid="{2A2E50C9-2B48-4C8E-B2F4-47E93ACB06FD}"/>
    <cellStyle name="Percent 4 6 13 3" xfId="17022" xr:uid="{76EE9D9A-71F2-4E5B-BDAA-84C219BFC5EE}"/>
    <cellStyle name="Percent 4 6 13 3 2" xfId="17023" xr:uid="{C38B0F9F-9461-45B9-88A9-69252FB7AF9D}"/>
    <cellStyle name="Percent 4 6 13 3 3" xfId="17024" xr:uid="{8AD069CD-78AA-475F-B00C-4A7C3033A392}"/>
    <cellStyle name="Percent 4 6 13 4" xfId="17025" xr:uid="{98426DB2-57EB-417A-82E1-C3105EA4E11A}"/>
    <cellStyle name="Percent 4 6 13 5" xfId="17026" xr:uid="{28600C52-CCA4-4A6D-BD26-BF1D3EC532FF}"/>
    <cellStyle name="Percent 4 6 14" xfId="17027" xr:uid="{B83439CE-7C8B-4F6B-9327-12911BF5D261}"/>
    <cellStyle name="Percent 4 6 14 2" xfId="17028" xr:uid="{DAA11881-5D93-4265-A1F3-8CCBEA1F96AD}"/>
    <cellStyle name="Percent 4 6 14 3" xfId="17029" xr:uid="{C843203B-4C6B-4DD1-B379-7C74288CAB07}"/>
    <cellStyle name="Percent 4 6 15" xfId="17030" xr:uid="{D2AD7CAC-2D9A-4069-AE6B-50AC5DEC870D}"/>
    <cellStyle name="Percent 4 6 15 2" xfId="17031" xr:uid="{C833598E-571B-438B-895C-CFB1F487BE8D}"/>
    <cellStyle name="Percent 4 6 15 3" xfId="17032" xr:uid="{A0801A6F-C973-45B5-AD96-C83736A9C7CE}"/>
    <cellStyle name="Percent 4 6 16" xfId="17033" xr:uid="{D2028CF1-7A4C-4AB2-A9BA-D0039922D08B}"/>
    <cellStyle name="Percent 4 6 16 2" xfId="17034" xr:uid="{E24247D9-DCCB-41B6-B296-B993AC27EE98}"/>
    <cellStyle name="Percent 4 6 16 3" xfId="17035" xr:uid="{CAEAB64F-C2C3-4F32-B966-90623FEAC74C}"/>
    <cellStyle name="Percent 4 6 17" xfId="17036" xr:uid="{8D08CC0C-5AC3-498D-B054-D7814EF555DF}"/>
    <cellStyle name="Percent 4 6 18" xfId="17037" xr:uid="{92669CB1-D1F6-4EC1-9D2A-944ADCF8F0F6}"/>
    <cellStyle name="Percent 4 6 19" xfId="17038" xr:uid="{B0079AC4-4BB5-4D00-ABE6-5C56D694FA60}"/>
    <cellStyle name="Percent 4 6 2" xfId="1604" xr:uid="{093ACA36-3EA3-47B8-885F-A1D1937B4221}"/>
    <cellStyle name="Percent 4 6 2 10" xfId="17040" xr:uid="{953E3062-79CE-4736-8903-7122B0E524E2}"/>
    <cellStyle name="Percent 4 6 2 11" xfId="17041" xr:uid="{00E21FB0-1A5B-4CC5-8E8B-E948C6E19436}"/>
    <cellStyle name="Percent 4 6 2 12" xfId="17042" xr:uid="{164B8F9B-85DB-4906-9CC0-3FC86AD3D445}"/>
    <cellStyle name="Percent 4 6 2 13" xfId="17043" xr:uid="{1011F79A-14C4-4C66-BF64-A22FB9BE564E}"/>
    <cellStyle name="Percent 4 6 2 14" xfId="17044" xr:uid="{8996F9E6-005D-4358-A422-3410E4C19506}"/>
    <cellStyle name="Percent 4 6 2 15" xfId="17039" xr:uid="{C88EBF4D-6486-4DD4-9D96-369DA1AD47F0}"/>
    <cellStyle name="Percent 4 6 2 2" xfId="17045" xr:uid="{2C1917E0-08A6-463E-B1A5-9E806CCABC8A}"/>
    <cellStyle name="Percent 4 6 2 2 2" xfId="17046" xr:uid="{41AE274A-BD82-4F8C-B03C-A7C4D23692E0}"/>
    <cellStyle name="Percent 4 6 2 2 2 2" xfId="17047" xr:uid="{A9150C0C-34D7-4A3B-94F2-7FF3F1FDF012}"/>
    <cellStyle name="Percent 4 6 2 2 2 3" xfId="17048" xr:uid="{F631AD55-DB04-4B7C-9A02-55527F87DCAF}"/>
    <cellStyle name="Percent 4 6 2 2 3" xfId="17049" xr:uid="{99D44BAA-AB1A-44F4-90D3-15B0AB5AB3DE}"/>
    <cellStyle name="Percent 4 6 2 2 3 2" xfId="17050" xr:uid="{BC0A7E81-F9AD-4985-8E8D-F0ECD30D6EE4}"/>
    <cellStyle name="Percent 4 6 2 2 3 3" xfId="17051" xr:uid="{FD630575-0695-47AE-8050-A958BCA907B6}"/>
    <cellStyle name="Percent 4 6 2 2 4" xfId="17052" xr:uid="{EAD9F90C-F433-4613-82F6-7006E8B27764}"/>
    <cellStyle name="Percent 4 6 2 2 5" xfId="17053" xr:uid="{EE200CCD-BAE5-4196-8940-5E9722053636}"/>
    <cellStyle name="Percent 4 6 2 3" xfId="17054" xr:uid="{9D1769AC-B4B8-4311-B2B5-F5012DACFE86}"/>
    <cellStyle name="Percent 4 6 2 3 2" xfId="17055" xr:uid="{A0884A9C-75F0-4116-9665-78BBF228896C}"/>
    <cellStyle name="Percent 4 6 2 3 2 2" xfId="17056" xr:uid="{EEA88DA7-D9C0-4C4A-9872-062909E9F4CB}"/>
    <cellStyle name="Percent 4 6 2 3 2 3" xfId="17057" xr:uid="{11C7E94F-B51E-4D78-B2EA-9E575C4083E6}"/>
    <cellStyle name="Percent 4 6 2 3 3" xfId="17058" xr:uid="{E421371D-1A76-4A6E-BC0B-B459DC0616B1}"/>
    <cellStyle name="Percent 4 6 2 3 3 2" xfId="17059" xr:uid="{BDDDCFBA-3668-489C-AB8D-91D7FDD11082}"/>
    <cellStyle name="Percent 4 6 2 3 3 3" xfId="17060" xr:uid="{F23BDA6D-8E3E-4953-BD9B-DF39E12C205B}"/>
    <cellStyle name="Percent 4 6 2 3 4" xfId="17061" xr:uid="{BC8F2D8D-9CC8-4951-B3C3-12A9ED37F2AC}"/>
    <cellStyle name="Percent 4 6 2 3 5" xfId="17062" xr:uid="{FE36FB63-833C-46BE-82FA-CFDBF565BE56}"/>
    <cellStyle name="Percent 4 6 2 4" xfId="17063" xr:uid="{793956CF-3B90-4A46-B16E-DE84E0525C7D}"/>
    <cellStyle name="Percent 4 6 2 4 2" xfId="17064" xr:uid="{052CCF50-648D-401C-BD89-30CCE5F25618}"/>
    <cellStyle name="Percent 4 6 2 4 2 2" xfId="17065" xr:uid="{5044E796-BABD-4002-B907-50C6BC780153}"/>
    <cellStyle name="Percent 4 6 2 4 2 3" xfId="17066" xr:uid="{684AE532-8776-4604-9892-089D21039745}"/>
    <cellStyle name="Percent 4 6 2 4 3" xfId="17067" xr:uid="{0535D227-847A-4059-9ACC-51289DCF00C7}"/>
    <cellStyle name="Percent 4 6 2 4 3 2" xfId="17068" xr:uid="{E134417C-4E63-46AE-8271-FD4FA7885626}"/>
    <cellStyle name="Percent 4 6 2 4 3 3" xfId="17069" xr:uid="{42C688BF-06CD-4D38-B981-340F4F8A168E}"/>
    <cellStyle name="Percent 4 6 2 4 4" xfId="17070" xr:uid="{C08876BD-257F-4240-89A5-4CDC720DDD4D}"/>
    <cellStyle name="Percent 4 6 2 4 4 2" xfId="17071" xr:uid="{9F9FFB7E-9063-486F-9028-FC503B2FCCAE}"/>
    <cellStyle name="Percent 4 6 2 4 4 3" xfId="17072" xr:uid="{895D2DDA-9FC4-46C4-9B8C-59CEBC17A061}"/>
    <cellStyle name="Percent 4 6 2 4 5" xfId="17073" xr:uid="{553170EA-36EF-4E0F-BF64-55179C164A9A}"/>
    <cellStyle name="Percent 4 6 2 4 6" xfId="17074" xr:uid="{10F78ED8-086F-408D-8F48-605367A5334D}"/>
    <cellStyle name="Percent 4 6 2 5" xfId="17075" xr:uid="{4E43323F-2C48-443F-AB84-A96394C82413}"/>
    <cellStyle name="Percent 4 6 2 5 2" xfId="17076" xr:uid="{464EC658-477F-400E-B663-BA01BAFBA56E}"/>
    <cellStyle name="Percent 4 6 2 5 2 2" xfId="17077" xr:uid="{8750E6AB-07CF-44FB-AB2A-F6DC8A754637}"/>
    <cellStyle name="Percent 4 6 2 5 2 3" xfId="17078" xr:uid="{19AD2B2D-EC14-4804-995F-A2D1BC56DD13}"/>
    <cellStyle name="Percent 4 6 2 5 3" xfId="17079" xr:uid="{87F27D45-CBC8-4791-B791-C6CEF563B993}"/>
    <cellStyle name="Percent 4 6 2 5 3 2" xfId="17080" xr:uid="{B3B8710B-25E5-40A4-BD6D-3C03BEFFF18E}"/>
    <cellStyle name="Percent 4 6 2 5 3 3" xfId="17081" xr:uid="{9E9CBF8A-6353-4898-AD58-5CAD2B0198B3}"/>
    <cellStyle name="Percent 4 6 2 5 4" xfId="17082" xr:uid="{5214C254-6181-49B1-A268-4731DDE94320}"/>
    <cellStyle name="Percent 4 6 2 5 5" xfId="17083" xr:uid="{BFEF7BF3-546E-4CCE-91AA-6002E9EDCB3A}"/>
    <cellStyle name="Percent 4 6 2 6" xfId="17084" xr:uid="{86A391B3-61F5-43DA-9B39-E1F123E60AFB}"/>
    <cellStyle name="Percent 4 6 2 6 2" xfId="17085" xr:uid="{FADDA730-A586-4467-A50B-183FEFFA2983}"/>
    <cellStyle name="Percent 4 6 2 6 3" xfId="17086" xr:uid="{E727EB73-4694-4D74-B75A-30C085F75C92}"/>
    <cellStyle name="Percent 4 6 2 7" xfId="17087" xr:uid="{F73E2D01-0186-4D18-8F8D-CFDEC17FEFAA}"/>
    <cellStyle name="Percent 4 6 2 7 2" xfId="17088" xr:uid="{90C21A62-4AF9-4487-AFEE-C52F782A52B9}"/>
    <cellStyle name="Percent 4 6 2 7 3" xfId="17089" xr:uid="{2C9F5DE6-334D-48A9-8276-E7DFAC42CF78}"/>
    <cellStyle name="Percent 4 6 2 8" xfId="17090" xr:uid="{128B2314-6A3D-4F8F-8924-E9D12A6736A6}"/>
    <cellStyle name="Percent 4 6 2 8 2" xfId="17091" xr:uid="{4EA92983-DBCB-4C76-82D3-8A086D9EF43A}"/>
    <cellStyle name="Percent 4 6 2 8 3" xfId="17092" xr:uid="{2BDE5C1C-A806-4A81-BFF3-0F7252F98A21}"/>
    <cellStyle name="Percent 4 6 2 9" xfId="17093" xr:uid="{E495869D-FE3A-4BD6-B905-8A4FB108DF56}"/>
    <cellStyle name="Percent 4 6 20" xfId="17094" xr:uid="{77291A65-D67E-4C18-9CAF-FC3F3FCA92FC}"/>
    <cellStyle name="Percent 4 6 21" xfId="17095" xr:uid="{7F846495-93F1-4B68-B15E-D7C3D768ABEE}"/>
    <cellStyle name="Percent 4 6 22" xfId="17096" xr:uid="{82899764-993E-46FE-B310-3EBEF1AF09D9}"/>
    <cellStyle name="Percent 4 6 23" xfId="16987" xr:uid="{F357E1CA-5EA5-4D6B-A8B0-DFC88BF5DB31}"/>
    <cellStyle name="Percent 4 6 3" xfId="1605" xr:uid="{0A1CD63E-DE94-4E38-BC1A-D76139311256}"/>
    <cellStyle name="Percent 4 6 3 10" xfId="17098" xr:uid="{CFF1E5D6-514C-40C4-905E-4B14DB635A92}"/>
    <cellStyle name="Percent 4 6 3 11" xfId="17099" xr:uid="{FB940065-BB80-432B-957E-72BAAA10D864}"/>
    <cellStyle name="Percent 4 6 3 12" xfId="17100" xr:uid="{11820C61-B4B9-4E03-90ED-9ECDD2286357}"/>
    <cellStyle name="Percent 4 6 3 13" xfId="17101" xr:uid="{AC3E6EFC-220B-42AF-A0A2-BD5DBCE8E313}"/>
    <cellStyle name="Percent 4 6 3 14" xfId="17102" xr:uid="{8D803690-9B15-4FA4-BC1B-EC80191FA4B2}"/>
    <cellStyle name="Percent 4 6 3 15" xfId="17097" xr:uid="{5A18B3C3-2107-4EE9-B82D-283A02BA1BF6}"/>
    <cellStyle name="Percent 4 6 3 2" xfId="17103" xr:uid="{04C31801-B9F4-4A98-8156-60ED73CED8A2}"/>
    <cellStyle name="Percent 4 6 3 2 2" xfId="17104" xr:uid="{3576AE1C-7DF4-4166-BCA1-EBF380B6DC11}"/>
    <cellStyle name="Percent 4 6 3 2 2 2" xfId="17105" xr:uid="{8B3E828A-A093-4347-84D1-F494D61005EB}"/>
    <cellStyle name="Percent 4 6 3 2 2 3" xfId="17106" xr:uid="{E385C853-8200-423A-A592-0958B80650EB}"/>
    <cellStyle name="Percent 4 6 3 2 3" xfId="17107" xr:uid="{6E84484F-E55E-4A94-B180-F1B7B9C11426}"/>
    <cellStyle name="Percent 4 6 3 2 3 2" xfId="17108" xr:uid="{CD9CC5F5-FA22-4272-8AEF-194E13EB16D3}"/>
    <cellStyle name="Percent 4 6 3 2 3 3" xfId="17109" xr:uid="{47FE7E40-6558-4B52-A275-8B19796D98E9}"/>
    <cellStyle name="Percent 4 6 3 2 4" xfId="17110" xr:uid="{6A8871D0-6AE2-49B4-A167-F1AB7C3754BD}"/>
    <cellStyle name="Percent 4 6 3 2 5" xfId="17111" xr:uid="{83A48CD0-C0F7-4929-AA92-0BD4628E6E05}"/>
    <cellStyle name="Percent 4 6 3 3" xfId="17112" xr:uid="{E520713B-B3C9-4E00-89A1-8E94F36C5C13}"/>
    <cellStyle name="Percent 4 6 3 3 2" xfId="17113" xr:uid="{DBCFE8B1-90BC-4F40-B266-8F5F5F4264FB}"/>
    <cellStyle name="Percent 4 6 3 3 2 2" xfId="17114" xr:uid="{C6687594-B8E9-46BA-872D-67D06C9CDD1A}"/>
    <cellStyle name="Percent 4 6 3 3 2 3" xfId="17115" xr:uid="{D3018CA8-BA44-47B7-B3B6-5E18372E247B}"/>
    <cellStyle name="Percent 4 6 3 3 3" xfId="17116" xr:uid="{76EE29AD-F8D6-45C9-AD84-54799EB30D1B}"/>
    <cellStyle name="Percent 4 6 3 3 3 2" xfId="17117" xr:uid="{CD1EB5F4-4866-4028-B71C-E318DB999ED5}"/>
    <cellStyle name="Percent 4 6 3 3 3 3" xfId="17118" xr:uid="{F579F697-DA5A-4917-B03D-7E82270F4E69}"/>
    <cellStyle name="Percent 4 6 3 3 4" xfId="17119" xr:uid="{E5523B13-61F7-4728-B4BB-0855C7F373ED}"/>
    <cellStyle name="Percent 4 6 3 3 5" xfId="17120" xr:uid="{24C3033D-38DB-408C-A5B8-47448CC69FB2}"/>
    <cellStyle name="Percent 4 6 3 4" xfId="17121" xr:uid="{FFD4B578-08D5-4FA9-87A0-42A9117D6FAA}"/>
    <cellStyle name="Percent 4 6 3 4 2" xfId="17122" xr:uid="{AA058209-1B2A-4F23-A31F-25A46E71F66C}"/>
    <cellStyle name="Percent 4 6 3 4 2 2" xfId="17123" xr:uid="{1C8CC92D-2EFB-4012-A1DE-2355F095315A}"/>
    <cellStyle name="Percent 4 6 3 4 2 3" xfId="17124" xr:uid="{F3C19251-B304-4BE9-9355-9DD28611328E}"/>
    <cellStyle name="Percent 4 6 3 4 3" xfId="17125" xr:uid="{E4701571-0B10-4FAA-810F-E57A4D9CA944}"/>
    <cellStyle name="Percent 4 6 3 4 3 2" xfId="17126" xr:uid="{3D0A1A7A-861F-4A12-B1D0-F7F930B8F034}"/>
    <cellStyle name="Percent 4 6 3 4 3 3" xfId="17127" xr:uid="{9000C8FC-7EB4-441E-82E2-495FB4786765}"/>
    <cellStyle name="Percent 4 6 3 4 4" xfId="17128" xr:uid="{036249FC-DB98-4E48-81CD-85E7F422CAB8}"/>
    <cellStyle name="Percent 4 6 3 4 4 2" xfId="17129" xr:uid="{A287B4FB-CDD7-469C-987D-98CF1FD0A535}"/>
    <cellStyle name="Percent 4 6 3 4 4 3" xfId="17130" xr:uid="{F68C3521-B9B9-4D0E-8D07-D4123A69EC27}"/>
    <cellStyle name="Percent 4 6 3 4 5" xfId="17131" xr:uid="{0AE85CA0-5ABD-40F2-A1D2-4BC3C51B0F32}"/>
    <cellStyle name="Percent 4 6 3 4 6" xfId="17132" xr:uid="{0D87BDE4-6F29-414B-870B-0F86CDDFE323}"/>
    <cellStyle name="Percent 4 6 3 5" xfId="17133" xr:uid="{A909DE1D-A1B8-47F3-9D9C-32864D89FDF3}"/>
    <cellStyle name="Percent 4 6 3 5 2" xfId="17134" xr:uid="{9850916E-4A6A-40BB-81BA-F41D33BAA1A1}"/>
    <cellStyle name="Percent 4 6 3 5 2 2" xfId="17135" xr:uid="{B7B0737C-A282-4386-B9F6-987850D4E705}"/>
    <cellStyle name="Percent 4 6 3 5 2 3" xfId="17136" xr:uid="{5131B118-D7F2-4CF3-A521-371A5942356E}"/>
    <cellStyle name="Percent 4 6 3 5 3" xfId="17137" xr:uid="{B032F4BF-074B-4DC6-8675-6AA378BF0EE6}"/>
    <cellStyle name="Percent 4 6 3 5 3 2" xfId="17138" xr:uid="{F3862304-A0CF-49DF-B965-183DA33E1DF2}"/>
    <cellStyle name="Percent 4 6 3 5 3 3" xfId="17139" xr:uid="{A2988DC7-6B40-414D-A61A-E294C6710411}"/>
    <cellStyle name="Percent 4 6 3 5 4" xfId="17140" xr:uid="{9C62A172-1F89-4B5E-96AE-E7FAE1EA1586}"/>
    <cellStyle name="Percent 4 6 3 5 5" xfId="17141" xr:uid="{EFF40747-DBC6-4B39-80EA-AB46890C7957}"/>
    <cellStyle name="Percent 4 6 3 6" xfId="17142" xr:uid="{3BD4E163-E0CA-428D-86F0-7AD639070B44}"/>
    <cellStyle name="Percent 4 6 3 6 2" xfId="17143" xr:uid="{A5EF9F55-1D29-49B0-9018-5A40A701FF89}"/>
    <cellStyle name="Percent 4 6 3 6 3" xfId="17144" xr:uid="{33513492-8480-435E-B4E2-145255EC6FAE}"/>
    <cellStyle name="Percent 4 6 3 7" xfId="17145" xr:uid="{F620EE55-806D-499A-9CAB-7BA4ED546CFC}"/>
    <cellStyle name="Percent 4 6 3 7 2" xfId="17146" xr:uid="{D87C7965-FAC7-4B8D-A90C-E6FF1BD8F95B}"/>
    <cellStyle name="Percent 4 6 3 7 3" xfId="17147" xr:uid="{CD47CC00-A3BD-4071-8C11-052311EC25B1}"/>
    <cellStyle name="Percent 4 6 3 8" xfId="17148" xr:uid="{23222435-D0A1-4148-9F90-0FDEE3430B6E}"/>
    <cellStyle name="Percent 4 6 3 8 2" xfId="17149" xr:uid="{55136809-DBC7-4A38-A9B0-19DEAF169556}"/>
    <cellStyle name="Percent 4 6 3 8 3" xfId="17150" xr:uid="{F04D7B60-C68E-4DF8-BD06-AB2789C0D42D}"/>
    <cellStyle name="Percent 4 6 3 9" xfId="17151" xr:uid="{089BDFB0-2C5E-416B-8FE0-C7008644FCBB}"/>
    <cellStyle name="Percent 4 6 4" xfId="1606" xr:uid="{77CAA4DF-A51F-4D59-BEE5-2B288161DEF0}"/>
    <cellStyle name="Percent 4 6 4 10" xfId="17153" xr:uid="{8E40DED7-3057-40D8-964C-993BD69D6CE9}"/>
    <cellStyle name="Percent 4 6 4 11" xfId="17154" xr:uid="{D9EE9416-4D90-4885-A3FB-CE608C0816B8}"/>
    <cellStyle name="Percent 4 6 4 12" xfId="17155" xr:uid="{0A39462A-4DC9-45FB-90F1-DB5461C6DAE7}"/>
    <cellStyle name="Percent 4 6 4 13" xfId="17156" xr:uid="{9331285F-5E6D-4566-85EC-A739BA32FE7A}"/>
    <cellStyle name="Percent 4 6 4 14" xfId="17157" xr:uid="{5E1D41F1-348F-4631-AF74-8E5DEFB8215E}"/>
    <cellStyle name="Percent 4 6 4 15" xfId="17152" xr:uid="{327EFBC9-027F-4EBC-A82D-0E14E48DFA7A}"/>
    <cellStyle name="Percent 4 6 4 2" xfId="17158" xr:uid="{D6B58BDA-4774-4AF4-B947-7752DC4BDA0E}"/>
    <cellStyle name="Percent 4 6 4 2 2" xfId="17159" xr:uid="{FAFC8288-9443-4A04-BB18-7734506ED69B}"/>
    <cellStyle name="Percent 4 6 4 2 2 2" xfId="17160" xr:uid="{E5A82576-2CEC-47B5-8096-22DA7DE08A2F}"/>
    <cellStyle name="Percent 4 6 4 2 2 3" xfId="17161" xr:uid="{1105478C-DECC-47BF-914A-1B3EAA0A4ED3}"/>
    <cellStyle name="Percent 4 6 4 2 3" xfId="17162" xr:uid="{5E0DA1B4-6F4A-486F-B419-04273954EDBF}"/>
    <cellStyle name="Percent 4 6 4 2 3 2" xfId="17163" xr:uid="{8901DA6B-E22C-4C39-9871-AE16785DDB86}"/>
    <cellStyle name="Percent 4 6 4 2 3 3" xfId="17164" xr:uid="{6AC9AEF5-3697-43B9-8CAA-ECCEC8059914}"/>
    <cellStyle name="Percent 4 6 4 2 4" xfId="17165" xr:uid="{EC7C7D05-19BB-4BBD-8941-153DD74BCBCA}"/>
    <cellStyle name="Percent 4 6 4 2 5" xfId="17166" xr:uid="{C880AD9D-A401-4CCB-8387-F1CED4F07F57}"/>
    <cellStyle name="Percent 4 6 4 3" xfId="17167" xr:uid="{0AF5A0F5-686E-42F6-86D8-5B0F245A77AF}"/>
    <cellStyle name="Percent 4 6 4 3 2" xfId="17168" xr:uid="{3F8F2F25-DA44-47BB-B280-7B515745C8C7}"/>
    <cellStyle name="Percent 4 6 4 3 2 2" xfId="17169" xr:uid="{13C5CA8A-7A94-4A02-9048-61E17CAF4524}"/>
    <cellStyle name="Percent 4 6 4 3 2 3" xfId="17170" xr:uid="{53607887-431A-4C28-84A8-BFAEDC056B90}"/>
    <cellStyle name="Percent 4 6 4 3 3" xfId="17171" xr:uid="{C0B836BE-BEBC-4DC0-B0F0-9FC9377CCE6F}"/>
    <cellStyle name="Percent 4 6 4 3 3 2" xfId="17172" xr:uid="{706387B0-4F80-40B5-B3B7-378083B0DDAF}"/>
    <cellStyle name="Percent 4 6 4 3 3 3" xfId="17173" xr:uid="{E8EF90F0-0FAA-4918-96F1-2029EA55A4E7}"/>
    <cellStyle name="Percent 4 6 4 3 4" xfId="17174" xr:uid="{E1CC6E70-7648-4372-A435-BCCC6D793747}"/>
    <cellStyle name="Percent 4 6 4 3 5" xfId="17175" xr:uid="{B1AA0B68-901D-421F-A24E-0423B333A5F9}"/>
    <cellStyle name="Percent 4 6 4 4" xfId="17176" xr:uid="{4AB57734-D6BD-44C7-AE8B-9036F18B5248}"/>
    <cellStyle name="Percent 4 6 4 4 2" xfId="17177" xr:uid="{9781BA9A-4202-41FB-9A89-8BE15A7F6684}"/>
    <cellStyle name="Percent 4 6 4 4 2 2" xfId="17178" xr:uid="{E2A12A69-4AF8-472B-8112-2CF2D4372825}"/>
    <cellStyle name="Percent 4 6 4 4 2 3" xfId="17179" xr:uid="{6E81574B-B3C6-44EF-846F-6C3E96DE7C82}"/>
    <cellStyle name="Percent 4 6 4 4 3" xfId="17180" xr:uid="{20AC54FE-F964-4A28-A8E8-C1EB2C791038}"/>
    <cellStyle name="Percent 4 6 4 4 3 2" xfId="17181" xr:uid="{A557FCEE-C2D6-4E99-991E-90ABD1D40845}"/>
    <cellStyle name="Percent 4 6 4 4 3 3" xfId="17182" xr:uid="{FD3F3B38-3596-4C50-ABEC-392086335B73}"/>
    <cellStyle name="Percent 4 6 4 4 4" xfId="17183" xr:uid="{F90258FD-1BD5-4752-8BC1-634C01BD53B6}"/>
    <cellStyle name="Percent 4 6 4 4 4 2" xfId="17184" xr:uid="{266F15DE-0837-45F5-932E-44B156D51050}"/>
    <cellStyle name="Percent 4 6 4 4 4 3" xfId="17185" xr:uid="{CFC00E2F-AD5E-497F-8F25-AE0DB02512FB}"/>
    <cellStyle name="Percent 4 6 4 4 5" xfId="17186" xr:uid="{C16D91AB-2CA9-48E9-ABF3-22F3B3A904F9}"/>
    <cellStyle name="Percent 4 6 4 4 6" xfId="17187" xr:uid="{CB11C39D-7D2D-46E0-8A31-072E84AD7544}"/>
    <cellStyle name="Percent 4 6 4 5" xfId="17188" xr:uid="{1DE93092-FD65-489F-B8CF-AA497FE1B261}"/>
    <cellStyle name="Percent 4 6 4 5 2" xfId="17189" xr:uid="{69D4B0D1-FC72-4C07-B3F8-2B66974B485C}"/>
    <cellStyle name="Percent 4 6 4 5 2 2" xfId="17190" xr:uid="{A2A65F29-E4AD-4259-BA33-26C141B93582}"/>
    <cellStyle name="Percent 4 6 4 5 2 3" xfId="17191" xr:uid="{051EE262-FB8F-49DB-8C9E-6ACA5DC79F1D}"/>
    <cellStyle name="Percent 4 6 4 5 3" xfId="17192" xr:uid="{2EB4358E-B2F1-4E3B-AF00-1541F081DEB9}"/>
    <cellStyle name="Percent 4 6 4 5 3 2" xfId="17193" xr:uid="{CB67C6D0-EE40-4A79-922E-D355D2CFE4C3}"/>
    <cellStyle name="Percent 4 6 4 5 3 3" xfId="17194" xr:uid="{16127020-A24C-4267-BE56-1C6B0A1A4A6B}"/>
    <cellStyle name="Percent 4 6 4 5 4" xfId="17195" xr:uid="{24A10ED4-E933-4CE6-BC9E-98EBA7F19D0C}"/>
    <cellStyle name="Percent 4 6 4 5 5" xfId="17196" xr:uid="{C3391512-4E3D-4E17-9301-29AA7CC38EE9}"/>
    <cellStyle name="Percent 4 6 4 6" xfId="17197" xr:uid="{43343AFB-0B22-49F8-9F15-B2CC32475AB6}"/>
    <cellStyle name="Percent 4 6 4 6 2" xfId="17198" xr:uid="{D8E8D76E-398D-4551-8239-AC00B3EF4090}"/>
    <cellStyle name="Percent 4 6 4 6 3" xfId="17199" xr:uid="{AAA69673-2F1D-45CC-81BB-A8E767EB4022}"/>
    <cellStyle name="Percent 4 6 4 7" xfId="17200" xr:uid="{D9937279-275B-4CC4-9115-945C42248744}"/>
    <cellStyle name="Percent 4 6 4 7 2" xfId="17201" xr:uid="{12400052-91FE-4F60-835F-00824AAE6ED6}"/>
    <cellStyle name="Percent 4 6 4 7 3" xfId="17202" xr:uid="{1DBE9FF9-A80D-44EB-AFAD-A151ED526B23}"/>
    <cellStyle name="Percent 4 6 4 8" xfId="17203" xr:uid="{9D1DBF50-7F3B-4E27-A4A3-B4E34DBDC0EA}"/>
    <cellStyle name="Percent 4 6 4 8 2" xfId="17204" xr:uid="{A065AC67-5645-4191-B653-15696AC7B203}"/>
    <cellStyle name="Percent 4 6 4 8 3" xfId="17205" xr:uid="{279ED071-23C0-404E-9AD1-73C87DB4499C}"/>
    <cellStyle name="Percent 4 6 4 9" xfId="17206" xr:uid="{4E73B489-210C-4F28-9B32-9D97B2F52190}"/>
    <cellStyle name="Percent 4 6 5" xfId="1607" xr:uid="{AA6CB49D-F9B6-456E-8E17-E83612D81313}"/>
    <cellStyle name="Percent 4 6 5 10" xfId="17208" xr:uid="{D0388CF8-0429-4ED3-86E2-30F09FA69B25}"/>
    <cellStyle name="Percent 4 6 5 11" xfId="17209" xr:uid="{A431F8CB-F92F-4273-B874-31D7F6BA70BE}"/>
    <cellStyle name="Percent 4 6 5 12" xfId="17210" xr:uid="{CA39FECE-2D29-42AF-A9AB-13BD3CB648E3}"/>
    <cellStyle name="Percent 4 6 5 13" xfId="17211" xr:uid="{A0ADAAEF-D0A6-438F-920D-982BC3E653B9}"/>
    <cellStyle name="Percent 4 6 5 14" xfId="17212" xr:uid="{493AB2FA-24A0-43B3-99BB-69DD2235AB29}"/>
    <cellStyle name="Percent 4 6 5 15" xfId="17207" xr:uid="{2FA19624-ABD7-496C-893A-8631F5E57BF7}"/>
    <cellStyle name="Percent 4 6 5 2" xfId="17213" xr:uid="{DC484D0D-6CD6-447C-89A8-94FB1C39E9B9}"/>
    <cellStyle name="Percent 4 6 5 2 2" xfId="17214" xr:uid="{2172F8FA-DAC9-4EB9-8DC2-589E1669BE5E}"/>
    <cellStyle name="Percent 4 6 5 2 2 2" xfId="17215" xr:uid="{26C83EEF-E846-46B6-87DF-98C2D00A6332}"/>
    <cellStyle name="Percent 4 6 5 2 2 3" xfId="17216" xr:uid="{CD2E5D5B-DA15-401E-B612-A7CC1F40C804}"/>
    <cellStyle name="Percent 4 6 5 2 3" xfId="17217" xr:uid="{480CF1E1-35CD-4919-A835-A07DFA5CCEDE}"/>
    <cellStyle name="Percent 4 6 5 2 3 2" xfId="17218" xr:uid="{78D7A895-F223-41D2-8DF5-87E5C1BF815E}"/>
    <cellStyle name="Percent 4 6 5 2 3 3" xfId="17219" xr:uid="{5BE3AB00-BB6C-480E-9184-6B7ADE2E7199}"/>
    <cellStyle name="Percent 4 6 5 2 4" xfId="17220" xr:uid="{508243F6-1B5E-4585-B0FB-62365EFA0B15}"/>
    <cellStyle name="Percent 4 6 5 2 5" xfId="17221" xr:uid="{FCDAF795-7AD5-486F-83AF-62B41CCA3D63}"/>
    <cellStyle name="Percent 4 6 5 3" xfId="17222" xr:uid="{007831A3-8BB1-4222-9E5C-3D6CE91B4430}"/>
    <cellStyle name="Percent 4 6 5 3 2" xfId="17223" xr:uid="{3051989C-F27C-4B88-8EE9-E5C62002E753}"/>
    <cellStyle name="Percent 4 6 5 3 2 2" xfId="17224" xr:uid="{20CEA134-FFD2-4516-868C-1AD396925C3B}"/>
    <cellStyle name="Percent 4 6 5 3 2 3" xfId="17225" xr:uid="{6169DD8D-7A4B-4E94-8419-35257C77D5C7}"/>
    <cellStyle name="Percent 4 6 5 3 3" xfId="17226" xr:uid="{5EF43CA8-7D3A-4347-AAB4-6E1E8A588B3A}"/>
    <cellStyle name="Percent 4 6 5 3 3 2" xfId="17227" xr:uid="{256B88C8-28A2-4D59-9177-7BA1F90DF27A}"/>
    <cellStyle name="Percent 4 6 5 3 3 3" xfId="17228" xr:uid="{76ECC953-EFCB-4938-A8BB-8C4CECB4BF96}"/>
    <cellStyle name="Percent 4 6 5 3 4" xfId="17229" xr:uid="{DE84A488-4C2E-447D-8AC6-9246839E119F}"/>
    <cellStyle name="Percent 4 6 5 3 5" xfId="17230" xr:uid="{C8DEEA00-3A79-408C-B315-A873797081EB}"/>
    <cellStyle name="Percent 4 6 5 4" xfId="17231" xr:uid="{A9519CC7-0CBC-4B53-BC6C-2B980F7EDBA6}"/>
    <cellStyle name="Percent 4 6 5 4 2" xfId="17232" xr:uid="{A6F91D95-5774-4303-A315-76ABAF6C7602}"/>
    <cellStyle name="Percent 4 6 5 4 2 2" xfId="17233" xr:uid="{336B399F-F860-459A-BC72-2190EFADCD2E}"/>
    <cellStyle name="Percent 4 6 5 4 2 3" xfId="17234" xr:uid="{B406D452-DBC7-44AF-A39E-3BB5D370609D}"/>
    <cellStyle name="Percent 4 6 5 4 3" xfId="17235" xr:uid="{EA34767A-4BAA-406E-B34F-DA3B121C5BDA}"/>
    <cellStyle name="Percent 4 6 5 4 3 2" xfId="17236" xr:uid="{2D844478-19D1-43F6-9FC3-A78433D64586}"/>
    <cellStyle name="Percent 4 6 5 4 3 3" xfId="17237" xr:uid="{AFAB0A2D-0BB9-4ABD-9807-72D291A6F8B5}"/>
    <cellStyle name="Percent 4 6 5 4 4" xfId="17238" xr:uid="{B9216DC6-6EE3-4258-A882-858D38F3026E}"/>
    <cellStyle name="Percent 4 6 5 4 4 2" xfId="17239" xr:uid="{65E6FC58-8B9A-4C3B-8508-67F660EFB15D}"/>
    <cellStyle name="Percent 4 6 5 4 4 3" xfId="17240" xr:uid="{B5AB3DB7-3BE5-466A-BF25-F19B994927CD}"/>
    <cellStyle name="Percent 4 6 5 4 5" xfId="17241" xr:uid="{1DFDF500-3D1C-4A19-84E9-C31643023A4C}"/>
    <cellStyle name="Percent 4 6 5 4 6" xfId="17242" xr:uid="{A4FDF884-1268-433F-BC89-C35ED52019DE}"/>
    <cellStyle name="Percent 4 6 5 5" xfId="17243" xr:uid="{6A11A6C3-1BCA-42C0-9E96-DC86871A7B4A}"/>
    <cellStyle name="Percent 4 6 5 5 2" xfId="17244" xr:uid="{B0AAE55E-10FE-4C9D-BFCE-92AA1642CB62}"/>
    <cellStyle name="Percent 4 6 5 5 2 2" xfId="17245" xr:uid="{1F9FAA1F-1928-4C53-A6D0-06433374410E}"/>
    <cellStyle name="Percent 4 6 5 5 2 3" xfId="17246" xr:uid="{5E1FDF8B-441D-4F65-AD49-1DF8CCC23546}"/>
    <cellStyle name="Percent 4 6 5 5 3" xfId="17247" xr:uid="{56D2B7D0-FC2D-4695-8ADA-F49B0AB3406A}"/>
    <cellStyle name="Percent 4 6 5 5 3 2" xfId="17248" xr:uid="{1A8DE610-2138-463F-AC94-475DBB28D65D}"/>
    <cellStyle name="Percent 4 6 5 5 3 3" xfId="17249" xr:uid="{D213156B-CA6F-4310-81A5-632A83BBE7BA}"/>
    <cellStyle name="Percent 4 6 5 5 4" xfId="17250" xr:uid="{D48DAD30-2F5C-4C69-B5E2-793318F5E71D}"/>
    <cellStyle name="Percent 4 6 5 5 5" xfId="17251" xr:uid="{70900CCD-7E7D-4F9F-8569-42935C38377D}"/>
    <cellStyle name="Percent 4 6 5 6" xfId="17252" xr:uid="{C123C386-222B-495D-A983-8BAE5CB882D2}"/>
    <cellStyle name="Percent 4 6 5 6 2" xfId="17253" xr:uid="{86104ECF-AF81-403D-BCCE-53926A1EDCF4}"/>
    <cellStyle name="Percent 4 6 5 6 3" xfId="17254" xr:uid="{31436C33-A267-4C5F-AA17-C43EAE4FF8AB}"/>
    <cellStyle name="Percent 4 6 5 7" xfId="17255" xr:uid="{51A6A1CE-441B-4319-8486-5380A8BB9723}"/>
    <cellStyle name="Percent 4 6 5 7 2" xfId="17256" xr:uid="{FB49EF3E-2640-4E7E-ABBE-9A400C6F9203}"/>
    <cellStyle name="Percent 4 6 5 7 3" xfId="17257" xr:uid="{AA11842C-BF79-4DC0-B4F7-8D675DABF694}"/>
    <cellStyle name="Percent 4 6 5 8" xfId="17258" xr:uid="{8E0D6393-8E34-4A5F-B5B5-73F83BB49192}"/>
    <cellStyle name="Percent 4 6 5 8 2" xfId="17259" xr:uid="{64211658-F254-498F-B16C-968EFC8449AF}"/>
    <cellStyle name="Percent 4 6 5 8 3" xfId="17260" xr:uid="{ABD818FB-B9F3-4F0C-8A18-8F44175A46CB}"/>
    <cellStyle name="Percent 4 6 5 9" xfId="17261" xr:uid="{A132E4D2-451B-4123-8261-FD39AB6D627E}"/>
    <cellStyle name="Percent 4 6 6" xfId="1608" xr:uid="{5FA50CA3-B138-4713-9C66-80756C58820E}"/>
    <cellStyle name="Percent 4 6 6 10" xfId="17263" xr:uid="{6354398A-E80D-4304-BBD4-0AAC887B3843}"/>
    <cellStyle name="Percent 4 6 6 11" xfId="17264" xr:uid="{D4D023A5-C2D2-4B0D-915A-B3FEB969B766}"/>
    <cellStyle name="Percent 4 6 6 12" xfId="17265" xr:uid="{1AFA1EC0-2244-4382-ACF1-E77885D62319}"/>
    <cellStyle name="Percent 4 6 6 13" xfId="17266" xr:uid="{3BFBFEE3-F761-4F3B-8D74-3D8AB229E0E8}"/>
    <cellStyle name="Percent 4 6 6 14" xfId="17267" xr:uid="{36BC6426-8AA0-4F2E-9B68-BE722CD023CB}"/>
    <cellStyle name="Percent 4 6 6 15" xfId="17262" xr:uid="{890F5138-1C6F-4BF2-9949-238DF9085EDB}"/>
    <cellStyle name="Percent 4 6 6 2" xfId="17268" xr:uid="{CF0A1A97-2A0F-4AC2-8C01-05FCE02966E2}"/>
    <cellStyle name="Percent 4 6 6 2 2" xfId="17269" xr:uid="{E61C5EB2-7B14-4FB5-8F72-BBABC27827F1}"/>
    <cellStyle name="Percent 4 6 6 2 2 2" xfId="17270" xr:uid="{87609597-7152-49AE-B75A-BA740B811F02}"/>
    <cellStyle name="Percent 4 6 6 2 2 3" xfId="17271" xr:uid="{1714F8BB-D611-4499-8C2F-F3FA7711F8FD}"/>
    <cellStyle name="Percent 4 6 6 2 3" xfId="17272" xr:uid="{E69143E6-2A88-4196-84D7-3F1263CC74EC}"/>
    <cellStyle name="Percent 4 6 6 2 3 2" xfId="17273" xr:uid="{1B90A879-548C-4B72-BE4A-2F40BA9320F2}"/>
    <cellStyle name="Percent 4 6 6 2 3 3" xfId="17274" xr:uid="{60D541A9-28DA-460B-83A1-37940C9F1684}"/>
    <cellStyle name="Percent 4 6 6 2 4" xfId="17275" xr:uid="{E3361833-7C70-4DF0-8E47-1907FBD82BEE}"/>
    <cellStyle name="Percent 4 6 6 2 5" xfId="17276" xr:uid="{53A6A37A-1BE2-43AE-9EBE-F6DEFFD4C228}"/>
    <cellStyle name="Percent 4 6 6 3" xfId="17277" xr:uid="{67A555B3-1098-4DAD-8CC8-42FF8D8ED19B}"/>
    <cellStyle name="Percent 4 6 6 3 2" xfId="17278" xr:uid="{FA3FA870-5A72-49B6-8E9D-9E58CF36EF26}"/>
    <cellStyle name="Percent 4 6 6 3 2 2" xfId="17279" xr:uid="{07C00DEE-C488-45D0-9F01-37152A56A62F}"/>
    <cellStyle name="Percent 4 6 6 3 2 3" xfId="17280" xr:uid="{04C1660D-7F85-4A09-8007-319E9BF97894}"/>
    <cellStyle name="Percent 4 6 6 3 3" xfId="17281" xr:uid="{06008CD3-AAA2-456A-8CCD-E2DB85581DB3}"/>
    <cellStyle name="Percent 4 6 6 3 3 2" xfId="17282" xr:uid="{C0B70035-6BD5-4FC8-BAB9-3B86A82C1BA3}"/>
    <cellStyle name="Percent 4 6 6 3 3 3" xfId="17283" xr:uid="{19C61C38-A4CC-438B-B88C-D93E49ABE746}"/>
    <cellStyle name="Percent 4 6 6 3 4" xfId="17284" xr:uid="{9E98FACC-576D-42FA-A5C4-7F3B68D2B8E4}"/>
    <cellStyle name="Percent 4 6 6 3 5" xfId="17285" xr:uid="{077B357E-F9C2-402E-A9E1-428E8DDE8939}"/>
    <cellStyle name="Percent 4 6 6 4" xfId="17286" xr:uid="{EC07E8DB-4B2D-4672-A129-55D2773D687A}"/>
    <cellStyle name="Percent 4 6 6 4 2" xfId="17287" xr:uid="{80ED4C5F-1716-42BB-B3D5-005A51202C33}"/>
    <cellStyle name="Percent 4 6 6 4 2 2" xfId="17288" xr:uid="{35F6F556-265A-4DB1-8D2E-2444DE9E7743}"/>
    <cellStyle name="Percent 4 6 6 4 2 3" xfId="17289" xr:uid="{00937249-5512-41C0-9F73-FA0FA2C002C2}"/>
    <cellStyle name="Percent 4 6 6 4 3" xfId="17290" xr:uid="{737E54E3-0F99-4A94-997C-6A4BAB8337F5}"/>
    <cellStyle name="Percent 4 6 6 4 3 2" xfId="17291" xr:uid="{6CD94A7E-58CD-417A-8336-174D6BABB4D3}"/>
    <cellStyle name="Percent 4 6 6 4 3 3" xfId="17292" xr:uid="{B732FDE9-38C1-492B-810E-6AC85BEE29D2}"/>
    <cellStyle name="Percent 4 6 6 4 4" xfId="17293" xr:uid="{2C7E1D8E-BBC9-4FC0-B7B0-652B82D68031}"/>
    <cellStyle name="Percent 4 6 6 4 4 2" xfId="17294" xr:uid="{68B0E0EE-FFE1-40E4-B117-79E934B91A70}"/>
    <cellStyle name="Percent 4 6 6 4 4 3" xfId="17295" xr:uid="{165120CA-D569-4E05-8885-472B40EBD7CF}"/>
    <cellStyle name="Percent 4 6 6 4 5" xfId="17296" xr:uid="{EA1AE015-53D2-448A-BBAF-9590AF97B54F}"/>
    <cellStyle name="Percent 4 6 6 4 6" xfId="17297" xr:uid="{8337137F-86EE-457B-92EA-5560AA5CA63E}"/>
    <cellStyle name="Percent 4 6 6 5" xfId="17298" xr:uid="{FA36981B-5672-4F6B-9F28-6FE94934E6B0}"/>
    <cellStyle name="Percent 4 6 6 5 2" xfId="17299" xr:uid="{66E1EE87-CCCC-44B1-A037-1422A84D6EF7}"/>
    <cellStyle name="Percent 4 6 6 5 2 2" xfId="17300" xr:uid="{29BC60F6-68F6-48A0-AFF5-C8F2C267CE7A}"/>
    <cellStyle name="Percent 4 6 6 5 2 3" xfId="17301" xr:uid="{596151CA-3EBF-4C79-852C-DFDA0D946314}"/>
    <cellStyle name="Percent 4 6 6 5 3" xfId="17302" xr:uid="{537ABD98-EC4E-4133-848D-6BAF782CDA8C}"/>
    <cellStyle name="Percent 4 6 6 5 3 2" xfId="17303" xr:uid="{CBE52282-C661-4B85-BD4B-4D9AA6D0F20F}"/>
    <cellStyle name="Percent 4 6 6 5 3 3" xfId="17304" xr:uid="{EF7AA422-EBDC-4DC5-92D7-97C9E8EA5287}"/>
    <cellStyle name="Percent 4 6 6 5 4" xfId="17305" xr:uid="{D2560128-ED1F-42A1-8563-DA81E7D83847}"/>
    <cellStyle name="Percent 4 6 6 5 5" xfId="17306" xr:uid="{13AC4575-9B41-4993-B499-3BB99C7A1A62}"/>
    <cellStyle name="Percent 4 6 6 6" xfId="17307" xr:uid="{C1C6FCA8-0B61-4F89-B7EC-FE73EDED648C}"/>
    <cellStyle name="Percent 4 6 6 6 2" xfId="17308" xr:uid="{F6A331F3-C34D-4795-AB72-3CAE91A79689}"/>
    <cellStyle name="Percent 4 6 6 6 3" xfId="17309" xr:uid="{47D9B980-CDB2-4985-924C-311579A0F054}"/>
    <cellStyle name="Percent 4 6 6 7" xfId="17310" xr:uid="{2262FA4F-8A2C-424C-8965-CF18CC7572D5}"/>
    <cellStyle name="Percent 4 6 6 7 2" xfId="17311" xr:uid="{B5490624-5281-4464-ADE8-95EF8430EAEF}"/>
    <cellStyle name="Percent 4 6 6 7 3" xfId="17312" xr:uid="{E2E813DC-BEE0-4A64-85E1-FB003D759115}"/>
    <cellStyle name="Percent 4 6 6 8" xfId="17313" xr:uid="{B3B806F0-9218-432A-A906-563411622DFF}"/>
    <cellStyle name="Percent 4 6 6 8 2" xfId="17314" xr:uid="{D73D4E02-1DEC-4AAF-9AC2-DEC65B5EC6A7}"/>
    <cellStyle name="Percent 4 6 6 8 3" xfId="17315" xr:uid="{2D600984-EA0B-4BC8-BE6C-DC529C2DCA05}"/>
    <cellStyle name="Percent 4 6 6 9" xfId="17316" xr:uid="{0813F88B-6AA6-4F26-A495-EA61A0CBF427}"/>
    <cellStyle name="Percent 4 6 7" xfId="1609" xr:uid="{A8D557EA-5D68-4620-BE4F-815F21CA9D83}"/>
    <cellStyle name="Percent 4 6 7 10" xfId="17318" xr:uid="{01CD8A19-A7F0-47E3-9AF0-06713E89E1A3}"/>
    <cellStyle name="Percent 4 6 7 11" xfId="17319" xr:uid="{655F154B-5400-413C-A37D-2D9D49DC3843}"/>
    <cellStyle name="Percent 4 6 7 12" xfId="17320" xr:uid="{2A852F62-6805-4FA2-8031-76CCAD139B10}"/>
    <cellStyle name="Percent 4 6 7 13" xfId="17321" xr:uid="{A3F36A97-9F14-49FF-B7FF-E25ACAD4F7EB}"/>
    <cellStyle name="Percent 4 6 7 14" xfId="17322" xr:uid="{576AB8A0-7C90-4D55-9B67-CD913679AED6}"/>
    <cellStyle name="Percent 4 6 7 15" xfId="17317" xr:uid="{618F3674-57D4-4792-A921-254FF5C299E8}"/>
    <cellStyle name="Percent 4 6 7 2" xfId="17323" xr:uid="{85212656-460F-4BE7-873B-695D8908B208}"/>
    <cellStyle name="Percent 4 6 7 2 2" xfId="17324" xr:uid="{27C22C1E-4D40-4D61-AEE1-C20E0262E47B}"/>
    <cellStyle name="Percent 4 6 7 2 2 2" xfId="17325" xr:uid="{E9A0EEA7-1B11-4E24-83BC-3FF69DEC5D39}"/>
    <cellStyle name="Percent 4 6 7 2 2 3" xfId="17326" xr:uid="{D217A639-916B-4A00-B220-1DD1DA707842}"/>
    <cellStyle name="Percent 4 6 7 2 3" xfId="17327" xr:uid="{C45EF86D-FD76-4958-8F17-1259799C16F0}"/>
    <cellStyle name="Percent 4 6 7 2 3 2" xfId="17328" xr:uid="{05C31505-45C9-4F35-A255-C2CE11E844F8}"/>
    <cellStyle name="Percent 4 6 7 2 3 3" xfId="17329" xr:uid="{9C5BF7DD-1F4A-4B0E-8437-069948908FFE}"/>
    <cellStyle name="Percent 4 6 7 2 4" xfId="17330" xr:uid="{B1A87A1B-40FE-43A0-B281-F84EF7657568}"/>
    <cellStyle name="Percent 4 6 7 2 5" xfId="17331" xr:uid="{71B2B058-4CFD-437E-9385-BB0774C707E7}"/>
    <cellStyle name="Percent 4 6 7 3" xfId="17332" xr:uid="{870467F8-990C-44C0-8D27-CAD142430260}"/>
    <cellStyle name="Percent 4 6 7 3 2" xfId="17333" xr:uid="{780DEF54-DF44-485A-8859-EA7C74C6DE5D}"/>
    <cellStyle name="Percent 4 6 7 3 2 2" xfId="17334" xr:uid="{815B6B4B-DE27-4649-8D54-7C57E8DE570E}"/>
    <cellStyle name="Percent 4 6 7 3 2 3" xfId="17335" xr:uid="{05993141-DA00-4D10-9A2E-F00D8A797AC4}"/>
    <cellStyle name="Percent 4 6 7 3 3" xfId="17336" xr:uid="{02964210-627A-40A6-80DD-385046F6F115}"/>
    <cellStyle name="Percent 4 6 7 3 3 2" xfId="17337" xr:uid="{EDB10467-D4C8-4DA0-BB76-009D6922B78A}"/>
    <cellStyle name="Percent 4 6 7 3 3 3" xfId="17338" xr:uid="{DF2ACBD8-D78F-435A-8EE7-305953C02BD8}"/>
    <cellStyle name="Percent 4 6 7 3 4" xfId="17339" xr:uid="{4241D1BA-3D2A-486E-ACC8-126E761D09EE}"/>
    <cellStyle name="Percent 4 6 7 3 5" xfId="17340" xr:uid="{AF3B8B7A-9283-4CB7-BFEB-7EBB17908AF2}"/>
    <cellStyle name="Percent 4 6 7 4" xfId="17341" xr:uid="{5EC5CBDA-CC2C-4A53-9461-0E4F8FDD71C0}"/>
    <cellStyle name="Percent 4 6 7 4 2" xfId="17342" xr:uid="{D003B291-B340-4085-8687-6DBABB3B95AF}"/>
    <cellStyle name="Percent 4 6 7 4 2 2" xfId="17343" xr:uid="{A091221C-AF7A-47D8-B068-49C913132ACF}"/>
    <cellStyle name="Percent 4 6 7 4 2 3" xfId="17344" xr:uid="{A05ACC89-4F36-4701-AC06-A89FED623A92}"/>
    <cellStyle name="Percent 4 6 7 4 3" xfId="17345" xr:uid="{1B324104-A7D8-450C-B28A-6A4EF3A45973}"/>
    <cellStyle name="Percent 4 6 7 4 3 2" xfId="17346" xr:uid="{9AC97818-AF37-49F7-BAB8-BF90078AF40C}"/>
    <cellStyle name="Percent 4 6 7 4 3 3" xfId="17347" xr:uid="{1FBBF798-B934-4540-B5D0-D3284FDBBD7D}"/>
    <cellStyle name="Percent 4 6 7 4 4" xfId="17348" xr:uid="{CBF6E382-47B2-497E-A3C5-A1ADEB8DC2BD}"/>
    <cellStyle name="Percent 4 6 7 4 4 2" xfId="17349" xr:uid="{22EB18F2-D5AA-45E1-8FF5-9AEA36D676A1}"/>
    <cellStyle name="Percent 4 6 7 4 4 3" xfId="17350" xr:uid="{3CABCD4C-13EA-4BE7-9462-D679A617EE00}"/>
    <cellStyle name="Percent 4 6 7 4 5" xfId="17351" xr:uid="{C6E3FEBE-AA19-42A8-9CB6-C1579B4EDA3F}"/>
    <cellStyle name="Percent 4 6 7 4 6" xfId="17352" xr:uid="{14B85597-4E66-4377-B5E4-D783D2D6272E}"/>
    <cellStyle name="Percent 4 6 7 5" xfId="17353" xr:uid="{01FB6D06-1819-4FEC-B200-61E310DDCB7E}"/>
    <cellStyle name="Percent 4 6 7 5 2" xfId="17354" xr:uid="{A988E7EB-E3C5-48B0-AAB6-77FBA2D232AB}"/>
    <cellStyle name="Percent 4 6 7 5 2 2" xfId="17355" xr:uid="{906957B5-33BE-435B-81BA-1F2DE44F30F0}"/>
    <cellStyle name="Percent 4 6 7 5 2 3" xfId="17356" xr:uid="{B6CF9B7C-9096-4F18-ACC3-B71C236B0B2F}"/>
    <cellStyle name="Percent 4 6 7 5 3" xfId="17357" xr:uid="{A1CA192D-DA86-48B4-8229-0BB600C44C51}"/>
    <cellStyle name="Percent 4 6 7 5 3 2" xfId="17358" xr:uid="{366D2B90-A44A-4627-9990-4BC28F0C5CC4}"/>
    <cellStyle name="Percent 4 6 7 5 3 3" xfId="17359" xr:uid="{1BDDAA35-5558-4FBD-A416-965F715605C3}"/>
    <cellStyle name="Percent 4 6 7 5 4" xfId="17360" xr:uid="{BD2D65D2-A409-4935-8449-0839C2805549}"/>
    <cellStyle name="Percent 4 6 7 5 5" xfId="17361" xr:uid="{BDCC8659-7269-4F83-AF07-0A90ECEB4D4B}"/>
    <cellStyle name="Percent 4 6 7 6" xfId="17362" xr:uid="{D0296DDE-FCB4-491B-8AC6-657C6B8EB3AD}"/>
    <cellStyle name="Percent 4 6 7 6 2" xfId="17363" xr:uid="{DE262BA4-62BB-42A5-A60C-ACA1911D1CC6}"/>
    <cellStyle name="Percent 4 6 7 6 3" xfId="17364" xr:uid="{F1ADF2C1-52FE-447D-9DCE-04254C749251}"/>
    <cellStyle name="Percent 4 6 7 7" xfId="17365" xr:uid="{82F10D73-F60C-4D77-B00C-4CF7F86867E0}"/>
    <cellStyle name="Percent 4 6 7 7 2" xfId="17366" xr:uid="{BBB8A5D1-EFF8-40CB-BA32-7DDB2231C0F9}"/>
    <cellStyle name="Percent 4 6 7 7 3" xfId="17367" xr:uid="{6F30E457-6BC2-4ADD-ADDD-1C3F1AE1D996}"/>
    <cellStyle name="Percent 4 6 7 8" xfId="17368" xr:uid="{AB875547-450E-4CCF-A179-3866A33FE0D9}"/>
    <cellStyle name="Percent 4 6 7 8 2" xfId="17369" xr:uid="{DC297654-4C19-4EB8-A0AA-81BF9DF8566A}"/>
    <cellStyle name="Percent 4 6 7 8 3" xfId="17370" xr:uid="{8879B545-9297-4020-B8A7-04EDACC62E7D}"/>
    <cellStyle name="Percent 4 6 7 9" xfId="17371" xr:uid="{FDB70CF3-87DA-499A-A2DA-8D0E9921E6EA}"/>
    <cellStyle name="Percent 4 6 8" xfId="1610" xr:uid="{4ADEFE87-0F2D-47FB-B0F2-3AF9A64E1858}"/>
    <cellStyle name="Percent 4 6 8 10" xfId="17373" xr:uid="{5C2AC29E-E6CE-4118-8AD2-A5047A3D34CE}"/>
    <cellStyle name="Percent 4 6 8 11" xfId="17374" xr:uid="{8E3A3718-14D3-4971-80A2-6F171C5485EB}"/>
    <cellStyle name="Percent 4 6 8 12" xfId="17375" xr:uid="{1B74074E-CD56-491D-9556-166408F2E854}"/>
    <cellStyle name="Percent 4 6 8 13" xfId="17376" xr:uid="{76E382BE-D7F2-41F2-9D8A-04725160520B}"/>
    <cellStyle name="Percent 4 6 8 14" xfId="17377" xr:uid="{048C1489-CC36-495A-9A29-2683155F0A1D}"/>
    <cellStyle name="Percent 4 6 8 15" xfId="17372" xr:uid="{2A62FCF7-8E61-4706-9CA5-B66BAC1F6E8A}"/>
    <cellStyle name="Percent 4 6 8 2" xfId="17378" xr:uid="{AB66AB7D-EBC7-4C5B-8B2A-138E2A2EB91F}"/>
    <cellStyle name="Percent 4 6 8 2 2" xfId="17379" xr:uid="{2E973117-659D-4E05-A8DA-065B1597E68A}"/>
    <cellStyle name="Percent 4 6 8 2 2 2" xfId="17380" xr:uid="{8F0FAD53-5A9A-4911-9FEF-EEF21548A1B8}"/>
    <cellStyle name="Percent 4 6 8 2 2 3" xfId="17381" xr:uid="{0133B44C-5530-4CC2-934D-579A1F25F17F}"/>
    <cellStyle name="Percent 4 6 8 2 3" xfId="17382" xr:uid="{1777A852-7A1E-404A-ABDB-73B8520AA7F5}"/>
    <cellStyle name="Percent 4 6 8 2 3 2" xfId="17383" xr:uid="{19FE2312-7026-43C9-BF00-4D19D7FBD5A9}"/>
    <cellStyle name="Percent 4 6 8 2 3 3" xfId="17384" xr:uid="{17CF78C6-E0D1-4154-A59A-C4A1B6497C67}"/>
    <cellStyle name="Percent 4 6 8 2 4" xfId="17385" xr:uid="{A5DD8551-91E5-4480-BCF4-9495D39BCF1D}"/>
    <cellStyle name="Percent 4 6 8 2 5" xfId="17386" xr:uid="{DB3F9FD6-4E70-4AEF-B02C-6ADBF8548CD3}"/>
    <cellStyle name="Percent 4 6 8 3" xfId="17387" xr:uid="{DF35C7E2-0AC4-47CB-A6C5-8F40AAF40BF3}"/>
    <cellStyle name="Percent 4 6 8 3 2" xfId="17388" xr:uid="{7106CAC2-5B3B-4D9B-89C3-7CA9EA12F714}"/>
    <cellStyle name="Percent 4 6 8 3 2 2" xfId="17389" xr:uid="{10D1BB61-5887-45BA-A8BA-54D231FC0586}"/>
    <cellStyle name="Percent 4 6 8 3 2 3" xfId="17390" xr:uid="{576A14A5-28B7-450F-B726-5152F765FA8A}"/>
    <cellStyle name="Percent 4 6 8 3 3" xfId="17391" xr:uid="{AD6D5403-CBAA-4ABC-BEF1-66B1179DD3DE}"/>
    <cellStyle name="Percent 4 6 8 3 3 2" xfId="17392" xr:uid="{2A851A60-11A7-46C3-A3DC-905791E0FBBA}"/>
    <cellStyle name="Percent 4 6 8 3 3 3" xfId="17393" xr:uid="{8A2C62FC-87E3-4C3A-B61D-EF7FA743DE77}"/>
    <cellStyle name="Percent 4 6 8 3 4" xfId="17394" xr:uid="{925A3619-19BE-488C-B95E-C19148DDCB89}"/>
    <cellStyle name="Percent 4 6 8 3 5" xfId="17395" xr:uid="{C146E5A4-E487-4239-894C-B455A3906D78}"/>
    <cellStyle name="Percent 4 6 8 4" xfId="17396" xr:uid="{103D3F46-3C9C-4966-895B-3D2E8A20E730}"/>
    <cellStyle name="Percent 4 6 8 4 2" xfId="17397" xr:uid="{CE062802-6172-4404-BA70-52DAF42B07E9}"/>
    <cellStyle name="Percent 4 6 8 4 2 2" xfId="17398" xr:uid="{BCC23A22-BDA1-451D-91F2-D85CB5FC34D7}"/>
    <cellStyle name="Percent 4 6 8 4 2 3" xfId="17399" xr:uid="{3E11C1C1-F48A-498A-AF92-4CBD97589BF8}"/>
    <cellStyle name="Percent 4 6 8 4 3" xfId="17400" xr:uid="{8C6614C0-405F-474F-91D8-615AF0755554}"/>
    <cellStyle name="Percent 4 6 8 4 3 2" xfId="17401" xr:uid="{D109B168-8296-4368-9E59-2979FF38C8BE}"/>
    <cellStyle name="Percent 4 6 8 4 3 3" xfId="17402" xr:uid="{4C435BA5-4CCB-49F7-938F-750AAE0F9E6D}"/>
    <cellStyle name="Percent 4 6 8 4 4" xfId="17403" xr:uid="{7FD37538-6BF6-4FC0-9CE3-A1C30B6A32E9}"/>
    <cellStyle name="Percent 4 6 8 4 4 2" xfId="17404" xr:uid="{C5EB20CA-3538-443B-B9CC-AC14952F6A01}"/>
    <cellStyle name="Percent 4 6 8 4 4 3" xfId="17405" xr:uid="{2C00C011-F7B3-452B-BFCA-17CCBEA25424}"/>
    <cellStyle name="Percent 4 6 8 4 5" xfId="17406" xr:uid="{643CEA42-9F00-4DCA-8956-685B730CE985}"/>
    <cellStyle name="Percent 4 6 8 4 6" xfId="17407" xr:uid="{1D3B09AC-7399-43D5-8288-EDCB8321F1A5}"/>
    <cellStyle name="Percent 4 6 8 5" xfId="17408" xr:uid="{8AEA9B5D-74B8-4332-B7DC-F676BEA34A00}"/>
    <cellStyle name="Percent 4 6 8 5 2" xfId="17409" xr:uid="{45B981BE-E2F8-4BCD-B7D7-B5CD98F5467E}"/>
    <cellStyle name="Percent 4 6 8 5 2 2" xfId="17410" xr:uid="{C53B0642-E2A5-478D-832D-007C7CD0EBE3}"/>
    <cellStyle name="Percent 4 6 8 5 2 3" xfId="17411" xr:uid="{AE046021-40BC-4F34-965A-5CCE5EEE74B6}"/>
    <cellStyle name="Percent 4 6 8 5 3" xfId="17412" xr:uid="{DE5235E2-A4B1-42D8-BC96-D173054F2EBD}"/>
    <cellStyle name="Percent 4 6 8 5 3 2" xfId="17413" xr:uid="{35950670-93C7-4A67-AC76-42C6E4BB9928}"/>
    <cellStyle name="Percent 4 6 8 5 3 3" xfId="17414" xr:uid="{D8FE3A36-F0F6-4F0A-89B7-784AD2CFD13B}"/>
    <cellStyle name="Percent 4 6 8 5 4" xfId="17415" xr:uid="{8246EAFF-1F62-436E-AD3B-217AF0D8A0C6}"/>
    <cellStyle name="Percent 4 6 8 5 5" xfId="17416" xr:uid="{3C73661F-91D8-4838-9764-5A1CC2FA1C90}"/>
    <cellStyle name="Percent 4 6 8 6" xfId="17417" xr:uid="{6B562339-FEFF-41C4-8851-6DE25DC98BB2}"/>
    <cellStyle name="Percent 4 6 8 6 2" xfId="17418" xr:uid="{F2D8F2EC-C5EE-49FD-BA9A-774D4914569E}"/>
    <cellStyle name="Percent 4 6 8 6 3" xfId="17419" xr:uid="{B0DD0E4C-8861-4CE6-BE93-C7A6C933CE88}"/>
    <cellStyle name="Percent 4 6 8 7" xfId="17420" xr:uid="{CDFB7B5C-B61C-49E6-889D-0B7C79A41A5F}"/>
    <cellStyle name="Percent 4 6 8 7 2" xfId="17421" xr:uid="{2889B577-0736-413A-BDD0-E96D700D552D}"/>
    <cellStyle name="Percent 4 6 8 7 3" xfId="17422" xr:uid="{762240BC-CB13-4D96-AD72-BBBD5D7325F0}"/>
    <cellStyle name="Percent 4 6 8 8" xfId="17423" xr:uid="{CC0F0F9A-051D-49CB-8143-523E1A221DE5}"/>
    <cellStyle name="Percent 4 6 8 8 2" xfId="17424" xr:uid="{95A9B55B-10B8-49EC-B4E0-9E0D80D00B82}"/>
    <cellStyle name="Percent 4 6 8 8 3" xfId="17425" xr:uid="{E9FF2F83-F72D-4EE8-83EF-F5F5F5690B92}"/>
    <cellStyle name="Percent 4 6 8 9" xfId="17426" xr:uid="{3565BCC6-DF9F-4062-8765-CD1ADC6BFDA3}"/>
    <cellStyle name="Percent 4 6 9" xfId="17427" xr:uid="{EE1A5913-CC81-44E5-A4B2-9F91142EF3C8}"/>
    <cellStyle name="Percent 4 6 9 2" xfId="17428" xr:uid="{8A5970C4-274C-4607-850E-22C87C58327B}"/>
    <cellStyle name="Percent 4 6 9 2 2" xfId="17429" xr:uid="{7EC491F5-A30F-4D4C-94D7-0B2B1EDE42D7}"/>
    <cellStyle name="Percent 4 6 9 2 3" xfId="17430" xr:uid="{AAE9FBFA-6532-426E-AB4C-C162696A172C}"/>
    <cellStyle name="Percent 4 6 9 3" xfId="17431" xr:uid="{4EB19A13-166D-4956-888B-07FEF0ECB075}"/>
    <cellStyle name="Percent 4 6 9 3 2" xfId="17432" xr:uid="{1BB1BE3C-CE96-4395-BBD1-79A8954DE80B}"/>
    <cellStyle name="Percent 4 6 9 3 3" xfId="17433" xr:uid="{90A1F4E5-3005-4C18-A1A7-62877BEC0A4E}"/>
    <cellStyle name="Percent 4 6 9 4" xfId="17434" xr:uid="{DF253C2C-C64C-4C6C-8B51-975E16E86745}"/>
    <cellStyle name="Percent 4 6 9 5" xfId="17435" xr:uid="{D51E72BC-F8F6-4181-B893-5A7A54CDF2A9}"/>
    <cellStyle name="Percent 4 6 9 6" xfId="17436" xr:uid="{DFC4C5E9-F1F6-4CF3-A981-409BBFF53724}"/>
    <cellStyle name="Percent 4 7" xfId="1611" xr:uid="{F29D45BC-C18A-4F3F-9F7E-C02575AC4504}"/>
    <cellStyle name="Percent 4 7 10" xfId="17438" xr:uid="{2EC22789-B825-450E-A6CB-1C4A47799D59}"/>
    <cellStyle name="Percent 4 7 11" xfId="17439" xr:uid="{E3A532FA-0A9C-49F3-A746-9F3633D1AC64}"/>
    <cellStyle name="Percent 4 7 12" xfId="17440" xr:uid="{71E294AB-5132-4135-89CB-BCE4FF1D8FFC}"/>
    <cellStyle name="Percent 4 7 13" xfId="17441" xr:uid="{B18AC939-4522-4760-9018-778BECFE839F}"/>
    <cellStyle name="Percent 4 7 14" xfId="17442" xr:uid="{99B6140B-C72D-494D-A7DD-CFB866DBFF13}"/>
    <cellStyle name="Percent 4 7 15" xfId="17443" xr:uid="{4A1C3190-9D19-4DD2-AD4D-851E68849BBC}"/>
    <cellStyle name="Percent 4 7 16" xfId="17437" xr:uid="{66EAF7B5-C30D-4325-B131-085FF5D39B88}"/>
    <cellStyle name="Percent 4 7 2" xfId="17444" xr:uid="{66D3820E-D690-4692-812D-E1AAE78EA470}"/>
    <cellStyle name="Percent 4 7 2 2" xfId="17445" xr:uid="{18F5D1C8-844A-438C-9F90-53BAE1ED2329}"/>
    <cellStyle name="Percent 4 7 2 2 2" xfId="17446" xr:uid="{9514EE74-A80F-49DD-890F-477FACA5B8C4}"/>
    <cellStyle name="Percent 4 7 2 2 3" xfId="17447" xr:uid="{15490456-3D46-40D8-A555-0BA3AAC9242E}"/>
    <cellStyle name="Percent 4 7 2 3" xfId="17448" xr:uid="{A2D2A78C-5D7E-4704-91D3-2D682D447C56}"/>
    <cellStyle name="Percent 4 7 2 3 2" xfId="17449" xr:uid="{389A0940-DB0D-45A0-996D-B45C211D4209}"/>
    <cellStyle name="Percent 4 7 2 3 3" xfId="17450" xr:uid="{903FA21F-7AE7-48D0-9799-6CBCCD46B42F}"/>
    <cellStyle name="Percent 4 7 2 4" xfId="17451" xr:uid="{D2B12AE0-1152-4922-8623-F0D84C748CA0}"/>
    <cellStyle name="Percent 4 7 2 5" xfId="17452" xr:uid="{E492D172-5A35-43F5-9EB5-96D0C9C1387F}"/>
    <cellStyle name="Percent 4 7 2 6" xfId="17453" xr:uid="{9772D88F-57BB-4A17-B158-3E4B6439FEB4}"/>
    <cellStyle name="Percent 4 7 3" xfId="17454" xr:uid="{6B66DF26-D14D-4A53-BAC4-1A4CE212E223}"/>
    <cellStyle name="Percent 4 7 3 2" xfId="17455" xr:uid="{EA35C1B9-4D30-46DE-92DD-66210120A181}"/>
    <cellStyle name="Percent 4 7 3 2 2" xfId="17456" xr:uid="{AA90243E-76BE-4F71-B2C3-EE6802EDD8D3}"/>
    <cellStyle name="Percent 4 7 3 2 3" xfId="17457" xr:uid="{382DD80F-94A2-4587-8A0D-F0B7023414FD}"/>
    <cellStyle name="Percent 4 7 3 3" xfId="17458" xr:uid="{947573DD-40A4-477D-B2F5-B0A6880D6FD7}"/>
    <cellStyle name="Percent 4 7 3 3 2" xfId="17459" xr:uid="{B48872A0-BDB4-4225-9945-E5671CD223D0}"/>
    <cellStyle name="Percent 4 7 3 3 3" xfId="17460" xr:uid="{C46AE63F-13BB-4968-8A30-EBEABF097A2E}"/>
    <cellStyle name="Percent 4 7 3 4" xfId="17461" xr:uid="{822CACF1-AB5F-4776-960B-6D6AE110F9E3}"/>
    <cellStyle name="Percent 4 7 3 5" xfId="17462" xr:uid="{A2774EF3-241B-41CB-BBF0-901B15A8C6C8}"/>
    <cellStyle name="Percent 4 7 4" xfId="17463" xr:uid="{D3099AFA-E620-4916-A603-ABA8183AF44E}"/>
    <cellStyle name="Percent 4 7 4 2" xfId="17464" xr:uid="{80960680-6F59-443B-A26C-4143855A5ED5}"/>
    <cellStyle name="Percent 4 7 4 2 2" xfId="17465" xr:uid="{45593200-51C3-4E79-B73A-9FD0D2466DA3}"/>
    <cellStyle name="Percent 4 7 4 2 3" xfId="17466" xr:uid="{F76992E0-2B75-4852-8C2D-61C95FE50F52}"/>
    <cellStyle name="Percent 4 7 4 3" xfId="17467" xr:uid="{6E0C7213-EFF1-4AB8-841F-8B41C71540AA}"/>
    <cellStyle name="Percent 4 7 4 3 2" xfId="17468" xr:uid="{BA06EDD3-2C5E-4A1F-9B9E-34C0CD68BF1F}"/>
    <cellStyle name="Percent 4 7 4 3 3" xfId="17469" xr:uid="{ED5CD788-B7AB-4926-800B-3E37D0F1C1ED}"/>
    <cellStyle name="Percent 4 7 4 4" xfId="17470" xr:uid="{B084BC23-EE72-405F-A002-BA2904C300E0}"/>
    <cellStyle name="Percent 4 7 4 5" xfId="17471" xr:uid="{0A24F7A8-9500-48CA-A959-9749AC505E9C}"/>
    <cellStyle name="Percent 4 7 5" xfId="17472" xr:uid="{ED862541-4437-4DD2-9020-4163D4D70927}"/>
    <cellStyle name="Percent 4 7 5 2" xfId="17473" xr:uid="{D0DD9382-048B-4B02-83E4-A97E98FE6EB0}"/>
    <cellStyle name="Percent 4 7 5 2 2" xfId="17474" xr:uid="{12E8732B-C603-463D-97F7-F6D4DF67930A}"/>
    <cellStyle name="Percent 4 7 5 2 3" xfId="17475" xr:uid="{08A34919-EDA7-4771-AC9B-9E502B3073BA}"/>
    <cellStyle name="Percent 4 7 5 3" xfId="17476" xr:uid="{01E9F304-62D9-4B10-A6DC-E11D4D4AD1E7}"/>
    <cellStyle name="Percent 4 7 5 3 2" xfId="17477" xr:uid="{04C43D23-ABCB-4F81-94ED-5CCF7ACF8294}"/>
    <cellStyle name="Percent 4 7 5 3 3" xfId="17478" xr:uid="{272A5E13-9C43-47C8-8143-190C608C335F}"/>
    <cellStyle name="Percent 4 7 5 4" xfId="17479" xr:uid="{85B0D788-F0F2-470C-BDFA-D56C9105584C}"/>
    <cellStyle name="Percent 4 7 5 4 2" xfId="17480" xr:uid="{5E680446-C50D-4823-96CC-FA00536E153E}"/>
    <cellStyle name="Percent 4 7 5 4 3" xfId="17481" xr:uid="{75FE82BE-FBB0-4D0E-8BC5-E3AD5A8FAE8A}"/>
    <cellStyle name="Percent 4 7 5 5" xfId="17482" xr:uid="{4B3FF33A-A923-40D9-A567-295AE17CF42B}"/>
    <cellStyle name="Percent 4 7 5 6" xfId="17483" xr:uid="{220F89F3-5C72-48BE-926A-26D0FD3D3F12}"/>
    <cellStyle name="Percent 4 7 6" xfId="17484" xr:uid="{420CCB10-959C-4591-862D-D747BACF3C60}"/>
    <cellStyle name="Percent 4 7 6 2" xfId="17485" xr:uid="{F885C4FC-B129-4C3D-9635-85BBEF309BCE}"/>
    <cellStyle name="Percent 4 7 6 2 2" xfId="17486" xr:uid="{4D60FA73-61EE-4A23-BB2F-87AB7058383C}"/>
    <cellStyle name="Percent 4 7 6 2 3" xfId="17487" xr:uid="{088A49C7-8C3B-471F-8EFE-D6DAE8F17CC5}"/>
    <cellStyle name="Percent 4 7 6 3" xfId="17488" xr:uid="{EC8C367B-B771-4DC8-A41C-8C7756621613}"/>
    <cellStyle name="Percent 4 7 6 3 2" xfId="17489" xr:uid="{F17E22EA-BB81-4C3F-AABE-2C29F8F21CFD}"/>
    <cellStyle name="Percent 4 7 6 3 3" xfId="17490" xr:uid="{0C72F16E-2D5B-47F0-BDDC-E139F4C9AFE7}"/>
    <cellStyle name="Percent 4 7 6 4" xfId="17491" xr:uid="{55C9D150-1FEE-4D9A-BDB5-628931AB0E49}"/>
    <cellStyle name="Percent 4 7 6 5" xfId="17492" xr:uid="{5FFBFDE5-86AB-476F-994F-DA2A0C85CEE3}"/>
    <cellStyle name="Percent 4 7 7" xfId="17493" xr:uid="{1F741D70-4485-4301-87FF-7B3989720F37}"/>
    <cellStyle name="Percent 4 7 7 2" xfId="17494" xr:uid="{D0145155-0F7A-494F-832D-CF7790DCFC5A}"/>
    <cellStyle name="Percent 4 7 7 3" xfId="17495" xr:uid="{57003916-A06B-42CE-A660-CA14618A442E}"/>
    <cellStyle name="Percent 4 7 8" xfId="17496" xr:uid="{79347E8B-1B7C-4B77-B1CC-5DDBB7C8CBC3}"/>
    <cellStyle name="Percent 4 7 8 2" xfId="17497" xr:uid="{A8721ED9-45E8-4B5C-897B-26C44FF4D049}"/>
    <cellStyle name="Percent 4 7 8 3" xfId="17498" xr:uid="{E61D1CA0-8C7A-4DDA-A7BA-4F622F7B2AED}"/>
    <cellStyle name="Percent 4 7 9" xfId="17499" xr:uid="{D51E570F-1EDA-44AA-86CD-947DF0C653FC}"/>
    <cellStyle name="Percent 4 7 9 2" xfId="17500" xr:uid="{424D6D31-5616-4E92-9116-2F130FBA6EFF}"/>
    <cellStyle name="Percent 4 7 9 3" xfId="17501" xr:uid="{BDF626D9-4ECF-4967-B9CE-0E08F44B820A}"/>
    <cellStyle name="Percent 4 8" xfId="1612" xr:uid="{1195E235-2FA8-41B9-A5BD-8CB0A191F335}"/>
    <cellStyle name="Percent 4 8 10" xfId="17503" xr:uid="{4CA40188-3203-4901-96F7-8EE1B8B859B3}"/>
    <cellStyle name="Percent 4 8 11" xfId="17504" xr:uid="{A0C894DC-D668-488F-BB69-1CB415F7659B}"/>
    <cellStyle name="Percent 4 8 12" xfId="17505" xr:uid="{14C3496E-B2D4-4F3A-B8A2-149C1790AB13}"/>
    <cellStyle name="Percent 4 8 13" xfId="17506" xr:uid="{77DF2123-9295-4EC3-853F-19BBC1109115}"/>
    <cellStyle name="Percent 4 8 14" xfId="17507" xr:uid="{2C94790D-876D-4DAA-9A3D-0AC17BC5FBC1}"/>
    <cellStyle name="Percent 4 8 15" xfId="17508" xr:uid="{962938EC-1074-4112-A041-86C94033BDF6}"/>
    <cellStyle name="Percent 4 8 16" xfId="17502" xr:uid="{AC40DC9F-A7D2-414C-9502-258DF49BA4E4}"/>
    <cellStyle name="Percent 4 8 2" xfId="17509" xr:uid="{22DFBFDA-FBFE-47E2-9857-050FCF509DB6}"/>
    <cellStyle name="Percent 4 8 2 2" xfId="17510" xr:uid="{70A60CD7-D4B6-49B2-85C6-E87FC27170D2}"/>
    <cellStyle name="Percent 4 8 2 2 2" xfId="17511" xr:uid="{C5A8386B-46EE-4B5D-92E8-98C136C0E4CB}"/>
    <cellStyle name="Percent 4 8 2 2 3" xfId="17512" xr:uid="{F85375D4-B3D0-49D6-BB25-95F2FC549D29}"/>
    <cellStyle name="Percent 4 8 2 3" xfId="17513" xr:uid="{76C5A824-3D3D-4284-B1CF-D59419778DB3}"/>
    <cellStyle name="Percent 4 8 2 3 2" xfId="17514" xr:uid="{EE3D4B1C-4B47-4C1D-82E6-68C1BF8F3E84}"/>
    <cellStyle name="Percent 4 8 2 3 3" xfId="17515" xr:uid="{5D100D51-3F6C-4992-9504-6A2F66478275}"/>
    <cellStyle name="Percent 4 8 2 4" xfId="17516" xr:uid="{211DEFF6-1095-44ED-8FA2-73453071A948}"/>
    <cellStyle name="Percent 4 8 2 5" xfId="17517" xr:uid="{7C90E5A5-F151-4D16-9E02-C98BAD3575EE}"/>
    <cellStyle name="Percent 4 8 2 6" xfId="17518" xr:uid="{176262FC-1493-4D00-936D-8509FE60848B}"/>
    <cellStyle name="Percent 4 8 3" xfId="17519" xr:uid="{2EB0C77B-2C08-41D4-B931-9627B98ECE16}"/>
    <cellStyle name="Percent 4 8 3 2" xfId="17520" xr:uid="{55E2C1BA-C761-4A7E-A367-1A9004291AAC}"/>
    <cellStyle name="Percent 4 8 3 2 2" xfId="17521" xr:uid="{B37322E5-C1C6-4478-9105-6D7A7E3D688F}"/>
    <cellStyle name="Percent 4 8 3 2 3" xfId="17522" xr:uid="{07E75EF2-BA25-4B03-8DCC-C846FBF3818C}"/>
    <cellStyle name="Percent 4 8 3 3" xfId="17523" xr:uid="{A186DD9D-000B-4D4E-8A9A-0CE4A66A1B4C}"/>
    <cellStyle name="Percent 4 8 3 3 2" xfId="17524" xr:uid="{EE39B5F8-4AEB-4C87-8644-9D7FD820961E}"/>
    <cellStyle name="Percent 4 8 3 3 3" xfId="17525" xr:uid="{FBA95DED-9E85-48EC-B937-22FDE130BA19}"/>
    <cellStyle name="Percent 4 8 3 4" xfId="17526" xr:uid="{ABE3E201-4FD2-4F82-AEA0-E34B1C9CFA67}"/>
    <cellStyle name="Percent 4 8 3 5" xfId="17527" xr:uid="{032718CB-0E86-4EA4-8208-F0AFACEC7A00}"/>
    <cellStyle name="Percent 4 8 4" xfId="17528" xr:uid="{022D1ADE-67D0-4DA3-B3D1-BAA63E5736D1}"/>
    <cellStyle name="Percent 4 8 4 2" xfId="17529" xr:uid="{D7F8939F-29EA-4C6D-A0D4-108ECD3DCE6F}"/>
    <cellStyle name="Percent 4 8 4 2 2" xfId="17530" xr:uid="{6897EE34-35B3-4B5A-B7A6-B22BCCF103C9}"/>
    <cellStyle name="Percent 4 8 4 2 3" xfId="17531" xr:uid="{7D2E32D5-3207-478B-B38E-8A923FD693E9}"/>
    <cellStyle name="Percent 4 8 4 3" xfId="17532" xr:uid="{00D67280-9A2A-4FFE-B04D-782D1412CB6D}"/>
    <cellStyle name="Percent 4 8 4 3 2" xfId="17533" xr:uid="{F75AC433-71F1-4E6F-B103-E6220A3FA4CA}"/>
    <cellStyle name="Percent 4 8 4 3 3" xfId="17534" xr:uid="{7C99B592-AC0A-40FB-9E1B-958026B332CE}"/>
    <cellStyle name="Percent 4 8 4 4" xfId="17535" xr:uid="{7A99D375-91FE-44AB-BEB1-2CE474CB74F0}"/>
    <cellStyle name="Percent 4 8 4 5" xfId="17536" xr:uid="{78A551A5-90CD-482B-9E22-AA08BE041D83}"/>
    <cellStyle name="Percent 4 8 5" xfId="17537" xr:uid="{B970DCC1-DFE6-432B-BE44-03F8F041F928}"/>
    <cellStyle name="Percent 4 8 5 2" xfId="17538" xr:uid="{B2CB27D6-919A-4705-AD4F-08E47BA7142D}"/>
    <cellStyle name="Percent 4 8 5 2 2" xfId="17539" xr:uid="{A842F078-81C4-43EF-9C17-D9D16D7D0B51}"/>
    <cellStyle name="Percent 4 8 5 2 3" xfId="17540" xr:uid="{1A6B8944-17DA-445D-91D3-C14D48EFBE27}"/>
    <cellStyle name="Percent 4 8 5 3" xfId="17541" xr:uid="{2AA31D5B-85DF-4A28-8D17-16968867C7DC}"/>
    <cellStyle name="Percent 4 8 5 3 2" xfId="17542" xr:uid="{E5F4B5B8-1212-45C1-9D95-119E9EC15310}"/>
    <cellStyle name="Percent 4 8 5 3 3" xfId="17543" xr:uid="{9F886D99-D5B7-45E5-AB50-2BF81822EDBA}"/>
    <cellStyle name="Percent 4 8 5 4" xfId="17544" xr:uid="{D37ABB05-FCB1-4092-9021-B6954B392B1B}"/>
    <cellStyle name="Percent 4 8 5 4 2" xfId="17545" xr:uid="{F3E49225-44E7-4E18-BD3A-B6060C5E8E43}"/>
    <cellStyle name="Percent 4 8 5 4 3" xfId="17546" xr:uid="{2C2588AD-CF42-4A7B-9701-253B0CF56B72}"/>
    <cellStyle name="Percent 4 8 5 5" xfId="17547" xr:uid="{E53D68EE-8300-4167-B3DA-1831A45134BF}"/>
    <cellStyle name="Percent 4 8 5 6" xfId="17548" xr:uid="{E89AC53E-FF7B-4C8E-9647-34160B80C25F}"/>
    <cellStyle name="Percent 4 8 6" xfId="17549" xr:uid="{2D5C1A50-E0C4-43D3-9866-A4F7A7D41EFF}"/>
    <cellStyle name="Percent 4 8 6 2" xfId="17550" xr:uid="{C7C75471-39D4-497B-8FE3-E5A81D2F6B51}"/>
    <cellStyle name="Percent 4 8 6 2 2" xfId="17551" xr:uid="{5F0A8A39-29F3-41B9-99C7-4EEF9A860F6A}"/>
    <cellStyle name="Percent 4 8 6 2 3" xfId="17552" xr:uid="{E4CE070B-1786-410C-80B3-DA987D62CE63}"/>
    <cellStyle name="Percent 4 8 6 3" xfId="17553" xr:uid="{BD806BCD-E318-4959-B0D0-538DEA2D2C20}"/>
    <cellStyle name="Percent 4 8 6 3 2" xfId="17554" xr:uid="{F364380F-EB41-4CC9-9E72-B47FCB98BEB5}"/>
    <cellStyle name="Percent 4 8 6 3 3" xfId="17555" xr:uid="{DCDD41CD-A795-44E0-984C-465C98633AFD}"/>
    <cellStyle name="Percent 4 8 6 4" xfId="17556" xr:uid="{C34729B3-F96E-4C0B-8632-418C6D91C765}"/>
    <cellStyle name="Percent 4 8 6 5" xfId="17557" xr:uid="{7952FC96-B870-47EB-A4D1-3AD88E26F92B}"/>
    <cellStyle name="Percent 4 8 7" xfId="17558" xr:uid="{10945DDA-BFEB-4EAA-85BA-A9B3FC504B02}"/>
    <cellStyle name="Percent 4 8 7 2" xfId="17559" xr:uid="{D664F637-1F5D-4242-83F7-FC4DD88CFC51}"/>
    <cellStyle name="Percent 4 8 7 3" xfId="17560" xr:uid="{9C841973-C247-4EC2-8BF4-4EA39667A496}"/>
    <cellStyle name="Percent 4 8 8" xfId="17561" xr:uid="{70229A04-6675-4C64-8618-3326DB04F24A}"/>
    <cellStyle name="Percent 4 8 8 2" xfId="17562" xr:uid="{017D762E-9C16-4243-A577-83E744255CE2}"/>
    <cellStyle name="Percent 4 8 8 3" xfId="17563" xr:uid="{0B4CC015-F929-4C34-B066-611C08930C03}"/>
    <cellStyle name="Percent 4 8 9" xfId="17564" xr:uid="{A0925E8F-E676-4276-88DE-E04BADB05654}"/>
    <cellStyle name="Percent 4 8 9 2" xfId="17565" xr:uid="{D4DA2A48-10D1-49BC-BF6E-EB1FCE71012A}"/>
    <cellStyle name="Percent 4 8 9 3" xfId="17566" xr:uid="{57544E51-2CBD-4839-B8F3-454A9B453E48}"/>
    <cellStyle name="Percent 4 9" xfId="1613" xr:uid="{CD2153FB-EF4B-4F34-805F-0E69071E3235}"/>
    <cellStyle name="Percent 4 9 10" xfId="17568" xr:uid="{FEEFB71C-374A-4937-9EB2-29C7881B9049}"/>
    <cellStyle name="Percent 4 9 11" xfId="17569" xr:uid="{743749D5-E4B6-4A75-B82F-86049DC70C6F}"/>
    <cellStyle name="Percent 4 9 12" xfId="17570" xr:uid="{2CCC0B01-2127-40B5-B1C3-84F6A9A5B93D}"/>
    <cellStyle name="Percent 4 9 13" xfId="17571" xr:uid="{87C4D275-20FB-4C96-8420-2FDB910ADF77}"/>
    <cellStyle name="Percent 4 9 14" xfId="17572" xr:uid="{277B9004-EEB7-4C07-B7E0-D70F1A0158F6}"/>
    <cellStyle name="Percent 4 9 15" xfId="17573" xr:uid="{54E73F9D-608F-49A6-A6A4-18CF5A494DD1}"/>
    <cellStyle name="Percent 4 9 16" xfId="17567" xr:uid="{938B2551-D74C-4074-A736-5CB796B08CDC}"/>
    <cellStyle name="Percent 4 9 2" xfId="17574" xr:uid="{154B34C2-ABB8-4DC7-9D1B-A9AE62DBDE7A}"/>
    <cellStyle name="Percent 4 9 2 2" xfId="17575" xr:uid="{E7E65374-2A84-4760-B200-60CA3DADC48B}"/>
    <cellStyle name="Percent 4 9 2 2 2" xfId="17576" xr:uid="{EE6E7EBD-CA3B-4EAB-9BE6-A43B047121DC}"/>
    <cellStyle name="Percent 4 9 2 2 3" xfId="17577" xr:uid="{C55CE789-4F42-48D9-9AE3-22E0504ACA1A}"/>
    <cellStyle name="Percent 4 9 2 3" xfId="17578" xr:uid="{BD88CB24-E496-4849-BA33-B50378B42FB3}"/>
    <cellStyle name="Percent 4 9 2 3 2" xfId="17579" xr:uid="{73FCEE1F-39E1-4090-A20F-7204F447E466}"/>
    <cellStyle name="Percent 4 9 2 3 3" xfId="17580" xr:uid="{FE8EB486-181B-4667-AB24-7B694944A9C2}"/>
    <cellStyle name="Percent 4 9 2 4" xfId="17581" xr:uid="{9B483D8B-42D9-4B54-8F9E-E53309223838}"/>
    <cellStyle name="Percent 4 9 2 5" xfId="17582" xr:uid="{B26E9D84-876D-4ED3-A3E2-D5FF3CE7B710}"/>
    <cellStyle name="Percent 4 9 2 6" xfId="17583" xr:uid="{68352F01-DD8C-4A43-A2E6-7CDBD6ED1237}"/>
    <cellStyle name="Percent 4 9 3" xfId="17584" xr:uid="{E0BB918D-73E5-4144-87FE-72D1E5D7440F}"/>
    <cellStyle name="Percent 4 9 3 2" xfId="17585" xr:uid="{82996260-05B6-496F-B56A-979B2D32E7CB}"/>
    <cellStyle name="Percent 4 9 3 2 2" xfId="17586" xr:uid="{66CDDE58-005B-4262-9B97-F13583069B55}"/>
    <cellStyle name="Percent 4 9 3 2 3" xfId="17587" xr:uid="{8B154A00-05E2-41D0-85F5-42279F2EC193}"/>
    <cellStyle name="Percent 4 9 3 3" xfId="17588" xr:uid="{79805843-C721-4951-915D-3F194F1F4FB7}"/>
    <cellStyle name="Percent 4 9 3 3 2" xfId="17589" xr:uid="{907A0B0F-FEA6-4B51-A2EE-662BB827EEDF}"/>
    <cellStyle name="Percent 4 9 3 3 3" xfId="17590" xr:uid="{B5FF3D37-931A-4443-BEE8-CA3BD7639181}"/>
    <cellStyle name="Percent 4 9 3 4" xfId="17591" xr:uid="{102EA05C-5983-4F49-B2C8-991CB1C37906}"/>
    <cellStyle name="Percent 4 9 3 5" xfId="17592" xr:uid="{9C50F158-B727-4C7A-AB19-4F205B6CFF43}"/>
    <cellStyle name="Percent 4 9 4" xfId="17593" xr:uid="{66F2DF99-5E47-4E76-8389-20DB64CDE283}"/>
    <cellStyle name="Percent 4 9 4 2" xfId="17594" xr:uid="{B7CF8668-2DEC-4688-A273-7E475AE0221A}"/>
    <cellStyle name="Percent 4 9 4 2 2" xfId="17595" xr:uid="{E6E1D611-6188-44DA-9703-F803FED55108}"/>
    <cellStyle name="Percent 4 9 4 2 3" xfId="17596" xr:uid="{438455D3-4520-4687-A009-F4C02061056A}"/>
    <cellStyle name="Percent 4 9 4 3" xfId="17597" xr:uid="{915B42A9-FE71-49EA-A18A-562DA088A8D8}"/>
    <cellStyle name="Percent 4 9 4 3 2" xfId="17598" xr:uid="{D525C3A8-EC8C-4BF2-8116-3FB925351B8F}"/>
    <cellStyle name="Percent 4 9 4 3 3" xfId="17599" xr:uid="{708A7B10-66F0-49D8-AB8F-7F321EAE6F51}"/>
    <cellStyle name="Percent 4 9 4 4" xfId="17600" xr:uid="{892C072B-B036-4F7A-B276-A9B4266CA5F0}"/>
    <cellStyle name="Percent 4 9 4 5" xfId="17601" xr:uid="{0D8E1F76-8CC0-4E1D-982F-FFA3A0CC9E3A}"/>
    <cellStyle name="Percent 4 9 5" xfId="17602" xr:uid="{B2AB9098-FDBD-4163-97C1-56628EA90BD1}"/>
    <cellStyle name="Percent 4 9 5 2" xfId="17603" xr:uid="{AAAED2A8-1991-466D-B69A-F9B809F41625}"/>
    <cellStyle name="Percent 4 9 5 2 2" xfId="17604" xr:uid="{0DAB7C10-4084-49D5-B24B-7C19C7129220}"/>
    <cellStyle name="Percent 4 9 5 2 3" xfId="17605" xr:uid="{ED5DB896-9045-48A1-9ED7-2AC00220702F}"/>
    <cellStyle name="Percent 4 9 5 3" xfId="17606" xr:uid="{D33F8CAD-CDBF-4EAE-B6DE-FE38A443AB04}"/>
    <cellStyle name="Percent 4 9 5 3 2" xfId="17607" xr:uid="{AD687FA4-98C7-475C-A673-8A1A4E72BAF6}"/>
    <cellStyle name="Percent 4 9 5 3 3" xfId="17608" xr:uid="{3591E9CE-9AEA-4FFD-86BB-F4598095B7CC}"/>
    <cellStyle name="Percent 4 9 5 4" xfId="17609" xr:uid="{FED4ADBB-EF9F-4C1C-8441-659AD7F54F90}"/>
    <cellStyle name="Percent 4 9 5 4 2" xfId="17610" xr:uid="{323A05D1-2DD7-486B-829B-7AA8D3E8E4DC}"/>
    <cellStyle name="Percent 4 9 5 4 3" xfId="17611" xr:uid="{C4212A5C-6104-4BAE-AF36-66CE7341583A}"/>
    <cellStyle name="Percent 4 9 5 5" xfId="17612" xr:uid="{AA995A14-D1DA-47DB-87E4-77C11EE10ACA}"/>
    <cellStyle name="Percent 4 9 5 6" xfId="17613" xr:uid="{622D4D3D-30C0-4FB3-977C-5382821FCE98}"/>
    <cellStyle name="Percent 4 9 6" xfId="17614" xr:uid="{44AF7714-5737-4C86-8EAC-BA7F0755C485}"/>
    <cellStyle name="Percent 4 9 6 2" xfId="17615" xr:uid="{8BCBF014-7A0A-451B-B3BA-78EC8DDF3EE1}"/>
    <cellStyle name="Percent 4 9 6 2 2" xfId="17616" xr:uid="{52D084AA-2C3C-4AE9-9DA3-04FC941D3670}"/>
    <cellStyle name="Percent 4 9 6 2 3" xfId="17617" xr:uid="{31625774-85B4-4283-89CB-FE4488CA7202}"/>
    <cellStyle name="Percent 4 9 6 3" xfId="17618" xr:uid="{488B7D6F-878A-4AAD-AF33-FD6BFF711C6B}"/>
    <cellStyle name="Percent 4 9 6 3 2" xfId="17619" xr:uid="{D4EABBF2-7805-4A2D-B253-42721E2D2B22}"/>
    <cellStyle name="Percent 4 9 6 3 3" xfId="17620" xr:uid="{3537CCD8-F56B-4BA5-80C4-1757F5C5C367}"/>
    <cellStyle name="Percent 4 9 6 4" xfId="17621" xr:uid="{681D8879-4105-4168-92DB-8CF79A0CB21C}"/>
    <cellStyle name="Percent 4 9 6 5" xfId="17622" xr:uid="{60732A99-4600-4BF0-8FD4-0DD2EC3BF10C}"/>
    <cellStyle name="Percent 4 9 7" xfId="17623" xr:uid="{70A879EA-25B4-4071-878B-81B501C193EA}"/>
    <cellStyle name="Percent 4 9 7 2" xfId="17624" xr:uid="{4C82297A-3977-403F-AC1E-F8C2B3AB4010}"/>
    <cellStyle name="Percent 4 9 7 3" xfId="17625" xr:uid="{49BE029D-E245-4188-8144-8E4071F20903}"/>
    <cellStyle name="Percent 4 9 8" xfId="17626" xr:uid="{CA719F67-0D67-4541-A61F-994158F6BD11}"/>
    <cellStyle name="Percent 4 9 8 2" xfId="17627" xr:uid="{92FA581E-6361-4E7C-8AE9-B24862F3DDBA}"/>
    <cellStyle name="Percent 4 9 8 3" xfId="17628" xr:uid="{5B28DF8F-CDA7-4E24-8467-9749C4578941}"/>
    <cellStyle name="Percent 4 9 9" xfId="17629" xr:uid="{5CD7C15F-DF93-4345-A0E7-D4B683D50C7F}"/>
    <cellStyle name="Percent 4 9 9 2" xfId="17630" xr:uid="{BC76A731-D247-43A3-AA89-0F7600F54DB3}"/>
    <cellStyle name="Percent 4 9 9 3" xfId="17631" xr:uid="{941AC96F-1E94-4D2C-84F7-C8F9ADDF431B}"/>
    <cellStyle name="Percent 5" xfId="1614" xr:uid="{2FE1E6ED-7902-4138-9FD8-248148980CDE}"/>
    <cellStyle name="Percent 5 10" xfId="17633" xr:uid="{5A931D2F-4999-47ED-A3E8-BAFF105C7C45}"/>
    <cellStyle name="Percent 5 10 2" xfId="17634" xr:uid="{A1127102-6DB8-449F-B735-D6B24E717CE8}"/>
    <cellStyle name="Percent 5 10 2 2" xfId="17635" xr:uid="{80E879C0-D2C6-4D66-A002-D9576FA292C0}"/>
    <cellStyle name="Percent 5 10 2 3" xfId="17636" xr:uid="{83A6FC6D-8AB4-4167-9E5E-99C2CA36AEE1}"/>
    <cellStyle name="Percent 5 10 3" xfId="17637" xr:uid="{29EB52EB-3689-476C-823E-BBB360AE5EE9}"/>
    <cellStyle name="Percent 5 10 3 2" xfId="17638" xr:uid="{B9FB8A87-65B2-4C86-89C1-34BEA02C6B17}"/>
    <cellStyle name="Percent 5 10 3 3" xfId="17639" xr:uid="{E29043EC-5EBB-4E31-BAB1-1DBF51204330}"/>
    <cellStyle name="Percent 5 10 4" xfId="17640" xr:uid="{074B7C11-A2BC-49BE-B536-A3E6C62B9172}"/>
    <cellStyle name="Percent 5 10 5" xfId="17641" xr:uid="{02DDB640-FF2A-40E2-B49F-D15B3516CCF5}"/>
    <cellStyle name="Percent 5 10 6" xfId="17642" xr:uid="{226A1ACB-CFF0-4CAF-BA79-05415F107C8B}"/>
    <cellStyle name="Percent 5 10 7" xfId="17643" xr:uid="{E95C899E-E82B-4CDB-8622-7B436BA2F5D4}"/>
    <cellStyle name="Percent 5 10 8" xfId="17644" xr:uid="{8426EA60-775D-4534-B846-A6A7F5377D28}"/>
    <cellStyle name="Percent 5 10 9" xfId="17645" xr:uid="{ED036B89-C767-4798-B39C-B491E6E0E583}"/>
    <cellStyle name="Percent 5 11" xfId="17646" xr:uid="{81615861-30D5-490D-B93C-46D19CBBA49E}"/>
    <cellStyle name="Percent 5 11 2" xfId="17647" xr:uid="{BD9C653D-FFA4-4AC8-A849-3C2A892EBC4B}"/>
    <cellStyle name="Percent 5 11 2 2" xfId="17648" xr:uid="{90578246-C10A-47E2-9972-F642324630A2}"/>
    <cellStyle name="Percent 5 11 2 3" xfId="17649" xr:uid="{E2ECD52D-4913-4232-B50D-4BFC91E18F8B}"/>
    <cellStyle name="Percent 5 11 3" xfId="17650" xr:uid="{B1F5E6B7-C9F3-4453-A85F-5370AF2A744A}"/>
    <cellStyle name="Percent 5 11 3 2" xfId="17651" xr:uid="{A4A2DC74-909D-4DF9-8175-0D22DCC97B1B}"/>
    <cellStyle name="Percent 5 11 3 3" xfId="17652" xr:uid="{2442259E-760E-4868-8446-14DB89A0BA01}"/>
    <cellStyle name="Percent 5 11 4" xfId="17653" xr:uid="{D25760B9-0E67-4916-8B8E-D1B4F88F06C3}"/>
    <cellStyle name="Percent 5 11 5" xfId="17654" xr:uid="{01F9D384-86EE-4D35-9577-4B456DB65DF1}"/>
    <cellStyle name="Percent 5 11 6" xfId="17655" xr:uid="{E282AF4C-DB32-40A7-B6C3-188291655BC2}"/>
    <cellStyle name="Percent 5 11 7" xfId="17656" xr:uid="{A638249C-2790-4D4C-88A9-9CC635C1C400}"/>
    <cellStyle name="Percent 5 11 8" xfId="17657" xr:uid="{DF6774AD-BDB2-4D30-B247-8BAE2406021E}"/>
    <cellStyle name="Percent 5 11 9" xfId="17658" xr:uid="{6D55B19D-43F6-45F8-8E35-9A8AE9D9F197}"/>
    <cellStyle name="Percent 5 12" xfId="17659" xr:uid="{B6AEC690-E756-4A73-A5DE-B45C73A3F31B}"/>
    <cellStyle name="Percent 5 12 2" xfId="17660" xr:uid="{A8E048FB-3257-44C2-ABC4-82EA62CBF485}"/>
    <cellStyle name="Percent 5 12 2 2" xfId="17661" xr:uid="{F85FFEAE-BBD4-4879-9B15-892F39E2C660}"/>
    <cellStyle name="Percent 5 12 2 3" xfId="17662" xr:uid="{7DCD2C9C-D963-4BCB-811C-6667FEF716EF}"/>
    <cellStyle name="Percent 5 12 3" xfId="17663" xr:uid="{D1F9FFBA-40B6-4C77-9EA2-C0B79FDBBA1D}"/>
    <cellStyle name="Percent 5 12 3 2" xfId="17664" xr:uid="{D51DE676-0B9D-4AC8-B433-7BE3D9F82D43}"/>
    <cellStyle name="Percent 5 12 3 3" xfId="17665" xr:uid="{D6EC9AD1-8552-4851-AE1F-64E7E853806B}"/>
    <cellStyle name="Percent 5 12 4" xfId="17666" xr:uid="{9C1095E9-5A6E-40CA-9270-8ACB472CF758}"/>
    <cellStyle name="Percent 5 12 5" xfId="17667" xr:uid="{7889F04E-BF72-47C8-8C7E-5D1F63FC66AF}"/>
    <cellStyle name="Percent 5 13" xfId="17668" xr:uid="{C627D384-5F4C-4C8D-AB96-EDEBECD753E3}"/>
    <cellStyle name="Percent 5 13 2" xfId="17669" xr:uid="{D55D8852-B5DB-47B7-BAED-315265912CE0}"/>
    <cellStyle name="Percent 5 13 2 2" xfId="17670" xr:uid="{4138CEC2-430B-43B3-962A-B0DB961DA582}"/>
    <cellStyle name="Percent 5 13 2 3" xfId="17671" xr:uid="{2AE1B89E-52DF-425C-A98C-98BCA3A19A56}"/>
    <cellStyle name="Percent 5 13 3" xfId="17672" xr:uid="{8DE9BEB6-75E2-4859-B914-3D4C206EDE2B}"/>
    <cellStyle name="Percent 5 13 3 2" xfId="17673" xr:uid="{5AFECB43-E730-4935-A2E7-107AAB9B7F92}"/>
    <cellStyle name="Percent 5 13 3 3" xfId="17674" xr:uid="{84D1DD62-F86F-4D44-B0E9-EBB73FB4B741}"/>
    <cellStyle name="Percent 5 13 4" xfId="17675" xr:uid="{72DEE8D6-B46B-4E35-86DE-BF64C5ADA928}"/>
    <cellStyle name="Percent 5 13 4 2" xfId="17676" xr:uid="{EC20D5B6-4D01-4FF8-A2CD-23234490DA33}"/>
    <cellStyle name="Percent 5 13 4 3" xfId="17677" xr:uid="{41242D6B-DB55-49F4-948B-4E6B9E54B1C9}"/>
    <cellStyle name="Percent 5 13 5" xfId="17678" xr:uid="{87C9C9F3-C2FC-4400-A7B0-9F776E3C42E6}"/>
    <cellStyle name="Percent 5 13 6" xfId="17679" xr:uid="{9616A974-2FD4-4048-BE7F-70BD791432F3}"/>
    <cellStyle name="Percent 5 14" xfId="17680" xr:uid="{2EA5FBEA-C13C-4B6B-8EB9-21BD55AF3DC9}"/>
    <cellStyle name="Percent 5 14 2" xfId="17681" xr:uid="{48815941-9AD0-49C4-B3B3-D8972B574848}"/>
    <cellStyle name="Percent 5 14 2 2" xfId="17682" xr:uid="{3BA389A0-999E-48D7-9452-3AC04598B422}"/>
    <cellStyle name="Percent 5 14 2 3" xfId="17683" xr:uid="{91E3BAE5-AAB6-4B27-AAC5-B440C6321BC7}"/>
    <cellStyle name="Percent 5 14 3" xfId="17684" xr:uid="{B9187AEE-AA9F-4A6C-BC6B-C282AE42D578}"/>
    <cellStyle name="Percent 5 14 3 2" xfId="17685" xr:uid="{FF2B475A-2353-4E2C-A721-246907124751}"/>
    <cellStyle name="Percent 5 14 3 3" xfId="17686" xr:uid="{1F22E4AE-E977-4F55-8852-897723B0AAC5}"/>
    <cellStyle name="Percent 5 14 4" xfId="17687" xr:uid="{F6D5E178-0F87-424C-9F09-990B1CC9C5F2}"/>
    <cellStyle name="Percent 5 14 5" xfId="17688" xr:uid="{A2E4E18D-9097-43AC-9B29-8AB76351ED20}"/>
    <cellStyle name="Percent 5 15" xfId="17689" xr:uid="{8271C591-12E3-44FF-9073-6941AC9E077B}"/>
    <cellStyle name="Percent 5 15 2" xfId="17690" xr:uid="{2701A06A-0524-4E57-AD4B-023D04DA1497}"/>
    <cellStyle name="Percent 5 15 3" xfId="17691" xr:uid="{7185CA94-2E08-4B5D-9402-34D5ABC47F12}"/>
    <cellStyle name="Percent 5 16" xfId="17692" xr:uid="{17017FEA-2E21-43DD-9E9B-3902418A0B20}"/>
    <cellStyle name="Percent 5 16 2" xfId="17693" xr:uid="{CC8E897A-B1DB-4307-9383-0E0E6BEF5A31}"/>
    <cellStyle name="Percent 5 16 3" xfId="17694" xr:uid="{BE549AB1-B0E7-45CC-A268-1AE8F4DF6293}"/>
    <cellStyle name="Percent 5 17" xfId="17695" xr:uid="{E74DDB8F-9319-474F-8C73-FAA6476B597E}"/>
    <cellStyle name="Percent 5 17 2" xfId="17696" xr:uid="{3CF2463C-60E8-4A87-B678-7C81E0BC0B91}"/>
    <cellStyle name="Percent 5 17 3" xfId="17697" xr:uid="{41C8BD0C-7FB7-4BD9-8B15-0B39F95824C1}"/>
    <cellStyle name="Percent 5 18" xfId="17698" xr:uid="{A4D5465D-4E75-4A3A-9EDF-ECAF7B8DA6F8}"/>
    <cellStyle name="Percent 5 19" xfId="17699" xr:uid="{1CC624E3-038C-49B9-A0B3-CA33E4CBE18D}"/>
    <cellStyle name="Percent 5 2" xfId="1615" xr:uid="{C92207EF-704A-4B5E-972D-27F93D1DAFC6}"/>
    <cellStyle name="Percent 5 2 10" xfId="17701" xr:uid="{385E1E15-F586-4193-8252-6666003E5650}"/>
    <cellStyle name="Percent 5 2 11" xfId="17702" xr:uid="{72995048-B378-4FE3-BC28-BCEF6FE90AE1}"/>
    <cellStyle name="Percent 5 2 12" xfId="17703" xr:uid="{6ED86379-91D2-4AF8-85CF-BF136D886A4E}"/>
    <cellStyle name="Percent 5 2 13" xfId="17704" xr:uid="{C755293D-F64C-41DC-9505-2971C8940EA2}"/>
    <cellStyle name="Percent 5 2 14" xfId="17705" xr:uid="{CE27FCB1-7524-4132-B520-1FE6B5D1876B}"/>
    <cellStyle name="Percent 5 2 15" xfId="17700" xr:uid="{DE1B6258-CAD2-456E-B919-FCAC9C7B7107}"/>
    <cellStyle name="Percent 5 2 2" xfId="17706" xr:uid="{BBD3B25A-5F6F-457F-9FDF-F7F41888954A}"/>
    <cellStyle name="Percent 5 2 2 2" xfId="17707" xr:uid="{095FB001-009F-431E-9D4B-5BA193BCA189}"/>
    <cellStyle name="Percent 5 2 2 2 2" xfId="17708" xr:uid="{ED607E47-640E-414A-94D1-4D943342F284}"/>
    <cellStyle name="Percent 5 2 2 2 3" xfId="17709" xr:uid="{8788C836-69FF-471F-802E-6EB99109F33A}"/>
    <cellStyle name="Percent 5 2 2 3" xfId="17710" xr:uid="{7AB2812C-DB5B-4F87-B7C3-27430302E28F}"/>
    <cellStyle name="Percent 5 2 2 3 2" xfId="17711" xr:uid="{8DA6A219-098C-4C9D-950B-0924F803FC8A}"/>
    <cellStyle name="Percent 5 2 2 3 3" xfId="17712" xr:uid="{8DD43365-2980-4F4D-89AE-10A741CCFCC0}"/>
    <cellStyle name="Percent 5 2 2 4" xfId="17713" xr:uid="{7A14FF1D-64C8-4EB7-8D7B-9DBDFA3BD6F4}"/>
    <cellStyle name="Percent 5 2 2 5" xfId="17714" xr:uid="{EF38E73F-E69F-4F87-95D0-3F024D6D7C7C}"/>
    <cellStyle name="Percent 5 2 2 6" xfId="17715" xr:uid="{8908FAF1-35AB-4D1E-BB15-EFABB80D51B5}"/>
    <cellStyle name="Percent 5 2 3" xfId="17716" xr:uid="{EA55F3AF-51A3-4E64-AD89-F3DF73F4B1AB}"/>
    <cellStyle name="Percent 5 2 3 2" xfId="17717" xr:uid="{A58D9C4E-3457-4199-9E4B-3E8D1213F997}"/>
    <cellStyle name="Percent 5 2 3 2 2" xfId="17718" xr:uid="{9C7D761A-68DB-472B-B8B0-C0A40AAFC4ED}"/>
    <cellStyle name="Percent 5 2 3 2 3" xfId="17719" xr:uid="{9E843375-3E85-4D28-83D6-EF9BF424F339}"/>
    <cellStyle name="Percent 5 2 3 3" xfId="17720" xr:uid="{17485B00-2094-4E75-A60D-BD6EB6699351}"/>
    <cellStyle name="Percent 5 2 3 3 2" xfId="17721" xr:uid="{56A5E55D-6E1B-497F-9DDC-FB2CE56FA56C}"/>
    <cellStyle name="Percent 5 2 3 3 3" xfId="17722" xr:uid="{84BB9AD2-516C-43DD-AD61-9A6D12278AAA}"/>
    <cellStyle name="Percent 5 2 3 4" xfId="17723" xr:uid="{271FBBA7-4A58-4A1E-B508-D5E454AFDCBA}"/>
    <cellStyle name="Percent 5 2 3 5" xfId="17724" xr:uid="{C840F9E7-94A5-447A-8FB0-131EE7962830}"/>
    <cellStyle name="Percent 5 2 4" xfId="17725" xr:uid="{3E21E552-F7DC-42FB-A5BA-6FF24A5A7FF1}"/>
    <cellStyle name="Percent 5 2 4 2" xfId="17726" xr:uid="{91CDE53C-1675-4F3D-BD9B-9372B496831E}"/>
    <cellStyle name="Percent 5 2 4 2 2" xfId="17727" xr:uid="{F4E62265-FDEE-49F4-937C-33D907EFAE1F}"/>
    <cellStyle name="Percent 5 2 4 2 3" xfId="17728" xr:uid="{68466090-3C09-4BDD-821E-71A15178E140}"/>
    <cellStyle name="Percent 5 2 4 3" xfId="17729" xr:uid="{1D74DDA0-B8F3-42C3-AD75-D939EDB97B54}"/>
    <cellStyle name="Percent 5 2 4 3 2" xfId="17730" xr:uid="{C731AB96-5F9A-4C73-9615-CCD32CA0291A}"/>
    <cellStyle name="Percent 5 2 4 3 3" xfId="17731" xr:uid="{0AF6EF18-AC7A-41E2-AA0C-CB360B125875}"/>
    <cellStyle name="Percent 5 2 4 4" xfId="17732" xr:uid="{EFB47C1F-E1D7-45EA-A8B3-AB40EAD83F5F}"/>
    <cellStyle name="Percent 5 2 4 4 2" xfId="17733" xr:uid="{72502324-54D9-4B22-808D-21539D9D076E}"/>
    <cellStyle name="Percent 5 2 4 4 3" xfId="17734" xr:uid="{B6080710-3F8B-4D39-BBDF-43C2B795C9F6}"/>
    <cellStyle name="Percent 5 2 4 5" xfId="17735" xr:uid="{BA895A3E-A91B-4A23-AEC9-14FF7234FD9E}"/>
    <cellStyle name="Percent 5 2 4 6" xfId="17736" xr:uid="{ABD5FA59-701A-4CE3-8092-D94F8610065A}"/>
    <cellStyle name="Percent 5 2 5" xfId="17737" xr:uid="{DA33F266-7052-43B3-8E86-B9078D9B464B}"/>
    <cellStyle name="Percent 5 2 5 2" xfId="17738" xr:uid="{1360419D-3EB0-4BD6-923F-F9AF97B03DC0}"/>
    <cellStyle name="Percent 5 2 5 2 2" xfId="17739" xr:uid="{C9B0B766-B8C1-4B5A-B42B-835F1A90CF6D}"/>
    <cellStyle name="Percent 5 2 5 2 3" xfId="17740" xr:uid="{1C3225F6-F267-459D-B255-54D05B289A1E}"/>
    <cellStyle name="Percent 5 2 5 3" xfId="17741" xr:uid="{5BB31501-8175-47C1-9D76-7D08714B4951}"/>
    <cellStyle name="Percent 5 2 5 3 2" xfId="17742" xr:uid="{98663C09-AA48-485F-8DAF-755709EE6919}"/>
    <cellStyle name="Percent 5 2 5 3 3" xfId="17743" xr:uid="{86F5C426-6BBE-4266-98D0-9A35486703E9}"/>
    <cellStyle name="Percent 5 2 5 4" xfId="17744" xr:uid="{9E2DB71D-F95D-411C-A765-75C93C5F8456}"/>
    <cellStyle name="Percent 5 2 5 5" xfId="17745" xr:uid="{AABEF5AA-55D1-46DA-AC4F-8EF6B0E99887}"/>
    <cellStyle name="Percent 5 2 6" xfId="17746" xr:uid="{AD225488-124D-4E66-8BB1-9A034356BD15}"/>
    <cellStyle name="Percent 5 2 6 2" xfId="17747" xr:uid="{5812AB78-5721-4219-A803-2DEB50DBE0A6}"/>
    <cellStyle name="Percent 5 2 6 3" xfId="17748" xr:uid="{D1FC8B6B-ED5F-4E63-B7C0-D3545DD15FB9}"/>
    <cellStyle name="Percent 5 2 7" xfId="17749" xr:uid="{9D355597-E019-4E2B-897B-F03017B4C708}"/>
    <cellStyle name="Percent 5 2 7 2" xfId="17750" xr:uid="{11FC9A18-0DB5-4C6F-A5D4-A6B2D15DF7AC}"/>
    <cellStyle name="Percent 5 2 7 3" xfId="17751" xr:uid="{609026E4-037D-4814-90B9-1895892EB7DD}"/>
    <cellStyle name="Percent 5 2 8" xfId="17752" xr:uid="{B26B9F58-0BAD-4254-9CEF-03A36576AF29}"/>
    <cellStyle name="Percent 5 2 8 2" xfId="17753" xr:uid="{61614DEC-D72D-4FE9-A515-6C8ADCFC048B}"/>
    <cellStyle name="Percent 5 2 8 3" xfId="17754" xr:uid="{D0A45887-68BE-4D79-A3E4-00F47774E55E}"/>
    <cellStyle name="Percent 5 2 9" xfId="17755" xr:uid="{C6C819AB-2F46-4F3C-AA79-5B58EBAE662D}"/>
    <cellStyle name="Percent 5 20" xfId="17756" xr:uid="{D11DAF5B-C4C4-4099-8DC8-D33DF87664D6}"/>
    <cellStyle name="Percent 5 21" xfId="17757" xr:uid="{D9A8BE61-559B-4B7D-91DF-BD3735232FBE}"/>
    <cellStyle name="Percent 5 22" xfId="17758" xr:uid="{E93D1B62-2BD1-41E7-B7EF-EBA3FD24E2CD}"/>
    <cellStyle name="Percent 5 23" xfId="17759" xr:uid="{30C5B056-AE74-40EB-A3E1-73D822C55C8C}"/>
    <cellStyle name="Percent 5 24" xfId="17760" xr:uid="{D889434F-2DBC-44CF-ADFE-EC0B3676411C}"/>
    <cellStyle name="Percent 5 25" xfId="17632" xr:uid="{EC87B954-2114-42F5-BFDF-7579F55F09B5}"/>
    <cellStyle name="Percent 5 3" xfId="1616" xr:uid="{DD016F2D-F6F2-457A-8C2F-7590773EB3F0}"/>
    <cellStyle name="Percent 5 3 10" xfId="17762" xr:uid="{04A49EED-C88A-45D9-8477-593741B35EAD}"/>
    <cellStyle name="Percent 5 3 11" xfId="17763" xr:uid="{B76C750E-4988-4C30-9998-3CA1F3D6ABB0}"/>
    <cellStyle name="Percent 5 3 12" xfId="17764" xr:uid="{B7751156-35DF-4B6F-B6C4-E4092404D7DD}"/>
    <cellStyle name="Percent 5 3 13" xfId="17765" xr:uid="{7E00CF4A-D4C8-4DCB-AB67-01A95411575C}"/>
    <cellStyle name="Percent 5 3 14" xfId="17766" xr:uid="{1BD2317F-D0D9-49D8-9EFE-F247ECBCD8BA}"/>
    <cellStyle name="Percent 5 3 15" xfId="17767" xr:uid="{CD7CD521-FE1B-4639-82EE-0D7B4F9DFD63}"/>
    <cellStyle name="Percent 5 3 16" xfId="17761" xr:uid="{3BD49976-7D53-457B-B175-C5EBE7D0B436}"/>
    <cellStyle name="Percent 5 3 2" xfId="17768" xr:uid="{042D0FFA-9E20-4AAD-9B93-516AE6B55ED9}"/>
    <cellStyle name="Percent 5 3 2 10" xfId="17769" xr:uid="{CDD3EA2E-61C5-4458-90C9-C4C8D048199A}"/>
    <cellStyle name="Percent 5 3 2 11" xfId="17770" xr:uid="{00ECF00D-BEE5-45EC-B6E1-2A2B14C414F9}"/>
    <cellStyle name="Percent 5 3 2 12" xfId="17771" xr:uid="{314A34B4-85C0-4D66-B4D3-9ABC025500F5}"/>
    <cellStyle name="Percent 5 3 2 13" xfId="17772" xr:uid="{67C2FE84-949F-4594-97CD-7097F3B2D3BA}"/>
    <cellStyle name="Percent 5 3 2 14" xfId="17773" xr:uid="{92DBC46E-E648-41B4-9CCC-C7C4455692A3}"/>
    <cellStyle name="Percent 5 3 2 2" xfId="17774" xr:uid="{2ADAC7E5-E764-4460-9E6E-1616F8752409}"/>
    <cellStyle name="Percent 5 3 2 2 2" xfId="17775" xr:uid="{F1480C8A-A29A-4570-A79E-B6F74B105415}"/>
    <cellStyle name="Percent 5 3 2 2 2 2" xfId="17776" xr:uid="{F638D1F6-0FE0-4BA5-A11E-EAC33F84952B}"/>
    <cellStyle name="Percent 5 3 2 2 2 3" xfId="17777" xr:uid="{19638D78-B8EB-4FC2-9046-44FDDE7A2E32}"/>
    <cellStyle name="Percent 5 3 2 2 3" xfId="17778" xr:uid="{C1AE8C29-1146-4D83-B421-93C1D4025275}"/>
    <cellStyle name="Percent 5 3 2 2 3 2" xfId="17779" xr:uid="{AC742151-B989-44CD-8469-89163012E87F}"/>
    <cellStyle name="Percent 5 3 2 2 3 3" xfId="17780" xr:uid="{4E0C5EFE-DD87-4C05-BA5E-7C85B12E6A25}"/>
    <cellStyle name="Percent 5 3 2 2 4" xfId="17781" xr:uid="{70BBA18F-D789-4482-9E5B-669575A80477}"/>
    <cellStyle name="Percent 5 3 2 2 5" xfId="17782" xr:uid="{9D33CBDE-4DE5-4441-B298-CB690E07D51D}"/>
    <cellStyle name="Percent 5 3 2 2 6" xfId="17783" xr:uid="{5A4426CE-80E0-4B95-90A9-1550E31DEC70}"/>
    <cellStyle name="Percent 5 3 2 3" xfId="17784" xr:uid="{92FC0BC8-FCA7-4730-A126-65A436C737D4}"/>
    <cellStyle name="Percent 5 3 2 3 2" xfId="17785" xr:uid="{49AC4959-1EB2-472C-812F-790EFBE7D9E5}"/>
    <cellStyle name="Percent 5 3 2 3 2 2" xfId="17786" xr:uid="{925D41CC-E308-4F55-BD27-80323B325D15}"/>
    <cellStyle name="Percent 5 3 2 3 2 3" xfId="17787" xr:uid="{BE6C58F0-0982-4642-801B-948E52125C62}"/>
    <cellStyle name="Percent 5 3 2 3 3" xfId="17788" xr:uid="{741599DA-1A63-45F4-84CD-1AE5F28C0981}"/>
    <cellStyle name="Percent 5 3 2 3 3 2" xfId="17789" xr:uid="{A44AFEE3-ADCC-439C-AEC2-756662323EDF}"/>
    <cellStyle name="Percent 5 3 2 3 3 3" xfId="17790" xr:uid="{B8558232-6F8E-4813-8B28-15585E31E422}"/>
    <cellStyle name="Percent 5 3 2 3 4" xfId="17791" xr:uid="{E91632BB-AE8B-4DAB-831F-E08EBEF3D324}"/>
    <cellStyle name="Percent 5 3 2 3 5" xfId="17792" xr:uid="{D80E9DC4-ED82-4AF7-A207-D535992F94BC}"/>
    <cellStyle name="Percent 5 3 2 4" xfId="17793" xr:uid="{7C96C835-227B-46FA-8681-B3E80AB8F39F}"/>
    <cellStyle name="Percent 5 3 2 4 2" xfId="17794" xr:uid="{1C22CFA7-5262-4EB3-8C97-C9C7CDAEFDB3}"/>
    <cellStyle name="Percent 5 3 2 4 2 2" xfId="17795" xr:uid="{AB9838E9-4B7B-4089-95EF-52023C32B509}"/>
    <cellStyle name="Percent 5 3 2 4 2 3" xfId="17796" xr:uid="{62F24034-D04A-44C7-8260-B0CF8320AF11}"/>
    <cellStyle name="Percent 5 3 2 4 3" xfId="17797" xr:uid="{3B587D78-5263-4384-B447-CD06BF0769FB}"/>
    <cellStyle name="Percent 5 3 2 4 3 2" xfId="17798" xr:uid="{D77FD2CC-05B0-4968-BA05-6404D3068872}"/>
    <cellStyle name="Percent 5 3 2 4 3 3" xfId="17799" xr:uid="{247B2C51-6DFD-4F01-9201-CE4F56CC4BD8}"/>
    <cellStyle name="Percent 5 3 2 4 4" xfId="17800" xr:uid="{1FEE4DE3-5E4A-45EE-A254-D081EDCA3351}"/>
    <cellStyle name="Percent 5 3 2 4 4 2" xfId="17801" xr:uid="{204A36B5-F605-4CB3-93BE-D321DF66F6B6}"/>
    <cellStyle name="Percent 5 3 2 4 4 3" xfId="17802" xr:uid="{FA5121BD-D598-43C2-AA45-FD71C9DF7740}"/>
    <cellStyle name="Percent 5 3 2 4 5" xfId="17803" xr:uid="{60AC7DC5-03E7-4EF6-878A-2D121EB148BF}"/>
    <cellStyle name="Percent 5 3 2 4 6" xfId="17804" xr:uid="{FEF65212-904A-40F0-A66D-F0C6BABBB9FF}"/>
    <cellStyle name="Percent 5 3 2 5" xfId="17805" xr:uid="{CBEEF191-43EA-429B-97B9-FB47C3C7655C}"/>
    <cellStyle name="Percent 5 3 2 5 2" xfId="17806" xr:uid="{AC576D85-6461-4E78-8285-6A71C453783C}"/>
    <cellStyle name="Percent 5 3 2 5 2 2" xfId="17807" xr:uid="{021FD1CA-E3EA-46B7-A76F-115DFD866788}"/>
    <cellStyle name="Percent 5 3 2 5 2 3" xfId="17808" xr:uid="{C087DD4A-6F00-4791-BECF-A0C3A72D26EF}"/>
    <cellStyle name="Percent 5 3 2 5 3" xfId="17809" xr:uid="{06E01C5F-10CF-4C1D-BFD8-6EFD62DA7C5D}"/>
    <cellStyle name="Percent 5 3 2 5 3 2" xfId="17810" xr:uid="{731D44BD-8F78-4D4D-BE6A-489D11885D78}"/>
    <cellStyle name="Percent 5 3 2 5 3 3" xfId="17811" xr:uid="{CD9AF0BC-6540-45AD-9357-4423B5B1076C}"/>
    <cellStyle name="Percent 5 3 2 5 4" xfId="17812" xr:uid="{D1EE355D-F88B-4367-B649-F47828380B9F}"/>
    <cellStyle name="Percent 5 3 2 5 5" xfId="17813" xr:uid="{B1C6F2E2-5F81-4A89-90CB-1622016E8A5D}"/>
    <cellStyle name="Percent 5 3 2 6" xfId="17814" xr:uid="{3D0A2FD9-6A21-4CDD-8286-DC80C57A0AA1}"/>
    <cellStyle name="Percent 5 3 2 6 2" xfId="17815" xr:uid="{6805986F-096D-4CC0-9EB7-8E3A8FA06043}"/>
    <cellStyle name="Percent 5 3 2 6 3" xfId="17816" xr:uid="{3F0E1B6F-9A8D-4B40-86DD-6A065256FE00}"/>
    <cellStyle name="Percent 5 3 2 7" xfId="17817" xr:uid="{3FE0757F-440C-4DFB-9B91-482F487D86DA}"/>
    <cellStyle name="Percent 5 3 2 7 2" xfId="17818" xr:uid="{EC443516-0454-40BE-ADBF-E31E77170DB4}"/>
    <cellStyle name="Percent 5 3 2 7 3" xfId="17819" xr:uid="{8374A27D-73E9-428F-97DF-4746FE802A34}"/>
    <cellStyle name="Percent 5 3 2 8" xfId="17820" xr:uid="{1AAADF78-F446-4799-ABEE-70C2B32C8B9F}"/>
    <cellStyle name="Percent 5 3 2 8 2" xfId="17821" xr:uid="{ABDA30EB-1679-4F79-B040-C315DBF455DA}"/>
    <cellStyle name="Percent 5 3 2 8 3" xfId="17822" xr:uid="{06C5B546-4E9A-4C82-99E0-A8AB4B615784}"/>
    <cellStyle name="Percent 5 3 2 9" xfId="17823" xr:uid="{22786AA3-ADA1-4A64-9FC3-4B9061F3F0EF}"/>
    <cellStyle name="Percent 5 3 3" xfId="17824" xr:uid="{FBC087D6-C2FC-473D-9D3E-6FD3FB04831D}"/>
    <cellStyle name="Percent 5 3 3 2" xfId="17825" xr:uid="{730567D8-C278-4664-943B-AF036C704821}"/>
    <cellStyle name="Percent 5 3 3 2 2" xfId="17826" xr:uid="{CF27F193-C2DC-4C6F-9AB3-EB7EFF2AE46C}"/>
    <cellStyle name="Percent 5 3 3 2 3" xfId="17827" xr:uid="{FB7C7548-F2DD-4721-8C97-BFEFF5FF2919}"/>
    <cellStyle name="Percent 5 3 3 3" xfId="17828" xr:uid="{D524856D-6B22-48E2-9B6B-CCA9D47B7629}"/>
    <cellStyle name="Percent 5 3 3 3 2" xfId="17829" xr:uid="{B765EBBB-6E0E-4072-9310-22818BA80D1D}"/>
    <cellStyle name="Percent 5 3 3 3 3" xfId="17830" xr:uid="{119CFEDC-44CB-443E-B42B-CA88D79BD53F}"/>
    <cellStyle name="Percent 5 3 3 4" xfId="17831" xr:uid="{70A80E36-C488-405E-811D-0F1E9858C95A}"/>
    <cellStyle name="Percent 5 3 3 5" xfId="17832" xr:uid="{6F3B23AA-0943-4EA2-94DB-2CD65393EDE9}"/>
    <cellStyle name="Percent 5 3 3 6" xfId="17833" xr:uid="{6C8A7621-A64E-48E0-89FF-4E6D393F708C}"/>
    <cellStyle name="Percent 5 3 4" xfId="17834" xr:uid="{F01308D6-4FB7-451A-8FB9-4F78E822D790}"/>
    <cellStyle name="Percent 5 3 4 2" xfId="17835" xr:uid="{C1D99523-803B-443C-8CC5-62D492F4A18A}"/>
    <cellStyle name="Percent 5 3 4 2 2" xfId="17836" xr:uid="{E7EFE702-13C8-4C0A-B3B0-1F713B1A85F2}"/>
    <cellStyle name="Percent 5 3 4 2 3" xfId="17837" xr:uid="{CD9087C0-2D5F-4AD4-B695-A63920D25023}"/>
    <cellStyle name="Percent 5 3 4 3" xfId="17838" xr:uid="{611595F6-B537-466B-94AD-259D1564B163}"/>
    <cellStyle name="Percent 5 3 4 3 2" xfId="17839" xr:uid="{207D7CA6-9C1B-4D41-B510-6980CF433776}"/>
    <cellStyle name="Percent 5 3 4 3 3" xfId="17840" xr:uid="{13D51083-F22E-456A-88EC-686A9F24F275}"/>
    <cellStyle name="Percent 5 3 4 4" xfId="17841" xr:uid="{98D92904-F5AC-4169-92B1-71ABAA99CEC2}"/>
    <cellStyle name="Percent 5 3 4 5" xfId="17842" xr:uid="{8BD60F6C-30BC-43ED-AAF2-94D985392E9C}"/>
    <cellStyle name="Percent 5 3 5" xfId="17843" xr:uid="{FB5269E2-889E-4062-8ADA-FD7EED694B0A}"/>
    <cellStyle name="Percent 5 3 5 2" xfId="17844" xr:uid="{1D48DBBF-9996-4662-9B33-48563DBBF09A}"/>
    <cellStyle name="Percent 5 3 5 2 2" xfId="17845" xr:uid="{F1C9976B-EB45-4801-97B8-E4D1F840527C}"/>
    <cellStyle name="Percent 5 3 5 2 3" xfId="17846" xr:uid="{8BBC95B3-E8E4-4190-8846-BF9E7AAB959D}"/>
    <cellStyle name="Percent 5 3 5 3" xfId="17847" xr:uid="{8042514D-677A-4631-BC39-720900FA9BB5}"/>
    <cellStyle name="Percent 5 3 5 3 2" xfId="17848" xr:uid="{735981FF-C0C4-4B3F-91DD-7F94C030419A}"/>
    <cellStyle name="Percent 5 3 5 3 3" xfId="17849" xr:uid="{75B83AF4-88ED-4151-BB67-924257AC11D2}"/>
    <cellStyle name="Percent 5 3 5 4" xfId="17850" xr:uid="{2AE565D1-839E-4D0B-894F-578448C6EB52}"/>
    <cellStyle name="Percent 5 3 5 4 2" xfId="17851" xr:uid="{094280C9-A5E4-4046-94ED-BBA66743980A}"/>
    <cellStyle name="Percent 5 3 5 4 3" xfId="17852" xr:uid="{7EEB3AEF-22E3-4EBB-9E1C-3386FE56ED49}"/>
    <cellStyle name="Percent 5 3 5 5" xfId="17853" xr:uid="{3D2B0E08-EE58-4C3F-9019-7202AFF91F1B}"/>
    <cellStyle name="Percent 5 3 5 6" xfId="17854" xr:uid="{8C50833A-DCB8-4450-98B6-49833E077326}"/>
    <cellStyle name="Percent 5 3 6" xfId="17855" xr:uid="{DFF5E7AF-D593-4604-BCA6-7C9AEEF09B7E}"/>
    <cellStyle name="Percent 5 3 6 2" xfId="17856" xr:uid="{B188F951-1E2E-47C4-B98D-E9BB9A26DBF7}"/>
    <cellStyle name="Percent 5 3 6 2 2" xfId="17857" xr:uid="{05985FAF-665A-4A83-809C-85D0F8CC30F7}"/>
    <cellStyle name="Percent 5 3 6 2 3" xfId="17858" xr:uid="{5F17140A-DBE7-4BC4-9DC4-37D2EB2951CF}"/>
    <cellStyle name="Percent 5 3 6 3" xfId="17859" xr:uid="{98C87356-0A7F-4189-8B58-7ECF571C2D6E}"/>
    <cellStyle name="Percent 5 3 6 3 2" xfId="17860" xr:uid="{A1D9E352-1F9C-4ABE-BC5D-2DB790D2D6E3}"/>
    <cellStyle name="Percent 5 3 6 3 3" xfId="17861" xr:uid="{658B5E63-9EEE-47C2-A8D5-C27C178034B3}"/>
    <cellStyle name="Percent 5 3 6 4" xfId="17862" xr:uid="{C18BBF93-3726-4186-937C-E49AAABF35F5}"/>
    <cellStyle name="Percent 5 3 6 5" xfId="17863" xr:uid="{014F00AC-0E9E-45B4-8E46-8995F3026B0B}"/>
    <cellStyle name="Percent 5 3 7" xfId="17864" xr:uid="{439966F5-D9FC-422A-BA80-7BA5AC201E5C}"/>
    <cellStyle name="Percent 5 3 7 2" xfId="17865" xr:uid="{EE120D15-CFC1-47FC-974F-1093552EE90E}"/>
    <cellStyle name="Percent 5 3 7 3" xfId="17866" xr:uid="{AB21F337-F346-4076-9FD2-1EEAFCA15FAE}"/>
    <cellStyle name="Percent 5 3 8" xfId="17867" xr:uid="{E4962E90-AD83-4C05-9D9B-594BB99F316F}"/>
    <cellStyle name="Percent 5 3 8 2" xfId="17868" xr:uid="{02765C6C-A296-4743-9156-30EC0F8D7454}"/>
    <cellStyle name="Percent 5 3 8 3" xfId="17869" xr:uid="{6FC7C3EE-2061-42D5-9A56-DFD57210D194}"/>
    <cellStyle name="Percent 5 3 9" xfId="17870" xr:uid="{46B5004D-A34A-4C67-8930-CE1CBDA04F9D}"/>
    <cellStyle name="Percent 5 3 9 2" xfId="17871" xr:uid="{6475C09C-5B0E-4EE8-A110-4A74F4B21644}"/>
    <cellStyle name="Percent 5 3 9 3" xfId="17872" xr:uid="{FA86595A-87F8-4F8F-B672-6F8F9A8B66B3}"/>
    <cellStyle name="Percent 5 4" xfId="1617" xr:uid="{BDA1F8BA-BAD7-4FD2-A0E2-90D7196F7CCC}"/>
    <cellStyle name="Percent 5 4 10" xfId="17874" xr:uid="{29E20F37-4170-4216-8429-FFE79C5C9F89}"/>
    <cellStyle name="Percent 5 4 11" xfId="17875" xr:uid="{3FBD6385-B831-45E3-9AE9-656D54AD2EA0}"/>
    <cellStyle name="Percent 5 4 12" xfId="17876" xr:uid="{75F47714-366F-43D2-BE46-535D5523AA7A}"/>
    <cellStyle name="Percent 5 4 13" xfId="17877" xr:uid="{4A91E63E-DB1A-4ECC-8939-7CF986D22AD7}"/>
    <cellStyle name="Percent 5 4 14" xfId="17878" xr:uid="{728A0745-D373-408B-B500-D64E3605AB4B}"/>
    <cellStyle name="Percent 5 4 15" xfId="17873" xr:uid="{35D3D67C-5EFB-4186-A10A-5FD6D1931C02}"/>
    <cellStyle name="Percent 5 4 2" xfId="17879" xr:uid="{F518865E-9D92-4473-9DFD-50ADAF539501}"/>
    <cellStyle name="Percent 5 4 2 2" xfId="17880" xr:uid="{79259708-4AAA-486E-953C-4656E619E4BC}"/>
    <cellStyle name="Percent 5 4 2 2 2" xfId="17881" xr:uid="{61227BC4-ADDF-4B58-A645-BEB7E5803F60}"/>
    <cellStyle name="Percent 5 4 2 2 3" xfId="17882" xr:uid="{B6FD866D-CF68-484A-A499-61FD0A70740D}"/>
    <cellStyle name="Percent 5 4 2 3" xfId="17883" xr:uid="{1C9C4DCF-726F-4335-A8E6-B2D3DD77CF15}"/>
    <cellStyle name="Percent 5 4 2 3 2" xfId="17884" xr:uid="{0FF5AE13-39B5-48F2-826E-4C8B63C36A85}"/>
    <cellStyle name="Percent 5 4 2 3 3" xfId="17885" xr:uid="{FBE7C59C-EDEB-45BA-BB15-EFA8AF4D4DB1}"/>
    <cellStyle name="Percent 5 4 2 4" xfId="17886" xr:uid="{63C85162-4CEC-42F5-B7CA-9ACC1B93CE26}"/>
    <cellStyle name="Percent 5 4 2 5" xfId="17887" xr:uid="{FCD6A63A-2D42-4CD7-8DDA-397BB7370795}"/>
    <cellStyle name="Percent 5 4 2 6" xfId="17888" xr:uid="{C03618C7-CA96-4D1F-9CE2-9641DED548B9}"/>
    <cellStyle name="Percent 5 4 2 7" xfId="17889" xr:uid="{58EF6608-E3F7-4DE0-9232-03EE2CDE2ABE}"/>
    <cellStyle name="Percent 5 4 2 8" xfId="17890" xr:uid="{ED348A40-8213-44CC-AB3E-884CBC680180}"/>
    <cellStyle name="Percent 5 4 3" xfId="17891" xr:uid="{B05F0152-C6EC-4E7A-A9A9-13EF5D7AF246}"/>
    <cellStyle name="Percent 5 4 3 2" xfId="17892" xr:uid="{9B2A1F54-E2D3-47FA-A50D-6DFB74122789}"/>
    <cellStyle name="Percent 5 4 3 2 2" xfId="17893" xr:uid="{E2F30B58-F8F4-4364-B8CC-5F53953261E1}"/>
    <cellStyle name="Percent 5 4 3 2 3" xfId="17894" xr:uid="{ADD9E2C5-3FAF-4ABA-821B-C9A1FD4543E0}"/>
    <cellStyle name="Percent 5 4 3 3" xfId="17895" xr:uid="{72B15546-BCF6-4020-A78B-738D146E1A0E}"/>
    <cellStyle name="Percent 5 4 3 3 2" xfId="17896" xr:uid="{A1B1F79C-05C5-4124-A014-985B1FF814AE}"/>
    <cellStyle name="Percent 5 4 3 3 3" xfId="17897" xr:uid="{C8F89135-0474-4907-8CAA-4F42345E11DC}"/>
    <cellStyle name="Percent 5 4 3 4" xfId="17898" xr:uid="{0E917D2F-545B-46D1-B117-4240DB5E05F7}"/>
    <cellStyle name="Percent 5 4 3 5" xfId="17899" xr:uid="{11E8F25F-47B8-4056-9A19-5B3F4954F223}"/>
    <cellStyle name="Percent 5 4 4" xfId="17900" xr:uid="{298C216F-AD3A-42F7-9299-1A17880B847F}"/>
    <cellStyle name="Percent 5 4 4 2" xfId="17901" xr:uid="{4953E236-5548-4226-B868-43B22D3CCCC8}"/>
    <cellStyle name="Percent 5 4 4 2 2" xfId="17902" xr:uid="{B31ED4AA-D7BF-41F9-8E5C-F66B47B98D18}"/>
    <cellStyle name="Percent 5 4 4 2 3" xfId="17903" xr:uid="{141A7FC0-E746-45D7-BA16-7383EB2F3614}"/>
    <cellStyle name="Percent 5 4 4 3" xfId="17904" xr:uid="{03030F3B-1ECE-4085-A618-9EFF7CBD4AEB}"/>
    <cellStyle name="Percent 5 4 4 3 2" xfId="17905" xr:uid="{42376D07-E5BD-4E45-8400-B65436481DFD}"/>
    <cellStyle name="Percent 5 4 4 3 3" xfId="17906" xr:uid="{F328504C-752F-42F6-A5F0-EDFFB9677EEA}"/>
    <cellStyle name="Percent 5 4 4 4" xfId="17907" xr:uid="{5AC210ED-50D8-4A7C-A7E2-20FAF50B5A13}"/>
    <cellStyle name="Percent 5 4 4 4 2" xfId="17908" xr:uid="{994513E9-E336-4703-9FFA-8CF4586EEB64}"/>
    <cellStyle name="Percent 5 4 4 4 3" xfId="17909" xr:uid="{909D1AB9-77E5-4F12-A7BF-B7CCC104F981}"/>
    <cellStyle name="Percent 5 4 4 5" xfId="17910" xr:uid="{EFDA9672-D0D4-4782-A299-C64D9091DE00}"/>
    <cellStyle name="Percent 5 4 4 6" xfId="17911" xr:uid="{86BF50AC-9D53-47AF-A6D2-152140A55BC0}"/>
    <cellStyle name="Percent 5 4 5" xfId="17912" xr:uid="{9A73CE32-13CC-42A9-B945-6967091913F4}"/>
    <cellStyle name="Percent 5 4 5 2" xfId="17913" xr:uid="{ED509992-D4E9-40BE-9544-987DA983652B}"/>
    <cellStyle name="Percent 5 4 5 2 2" xfId="17914" xr:uid="{7054C260-FE3D-462D-B37C-BAE57CBF1BEC}"/>
    <cellStyle name="Percent 5 4 5 2 3" xfId="17915" xr:uid="{554899D8-6E00-40A5-90A3-18D1FFB99680}"/>
    <cellStyle name="Percent 5 4 5 3" xfId="17916" xr:uid="{9678C0E8-9762-40FF-A075-37B91758357B}"/>
    <cellStyle name="Percent 5 4 5 3 2" xfId="17917" xr:uid="{105845F9-30FA-4B91-83FE-C7610A36E4E5}"/>
    <cellStyle name="Percent 5 4 5 3 3" xfId="17918" xr:uid="{FF7DA349-836C-45B5-B70D-5BE3B26DB92E}"/>
    <cellStyle name="Percent 5 4 5 4" xfId="17919" xr:uid="{2A2B5549-00B0-474C-92B3-D0CD82BB27C7}"/>
    <cellStyle name="Percent 5 4 5 5" xfId="17920" xr:uid="{076B8573-5F5E-4F7F-A4AA-AE92A2AC5CCC}"/>
    <cellStyle name="Percent 5 4 6" xfId="17921" xr:uid="{F0165393-B643-4B0C-8396-3B40E25619A0}"/>
    <cellStyle name="Percent 5 4 6 2" xfId="17922" xr:uid="{7DB58C1D-967F-4C05-A7B6-821C7791AAFE}"/>
    <cellStyle name="Percent 5 4 6 3" xfId="17923" xr:uid="{245187D8-0185-4420-9B15-AEDDFF07CC20}"/>
    <cellStyle name="Percent 5 4 7" xfId="17924" xr:uid="{7B9082DA-229E-4358-93EC-FD69DB751497}"/>
    <cellStyle name="Percent 5 4 7 2" xfId="17925" xr:uid="{21014DDD-7B85-42C0-92C4-B4AD902A923A}"/>
    <cellStyle name="Percent 5 4 7 3" xfId="17926" xr:uid="{1C5062B3-AF1D-43AA-A8AE-34A322B64F6E}"/>
    <cellStyle name="Percent 5 4 8" xfId="17927" xr:uid="{F7767284-493D-4791-B134-FD82F946445C}"/>
    <cellStyle name="Percent 5 4 8 2" xfId="17928" xr:uid="{881500B5-0D1B-4C49-A545-9E062FB5B104}"/>
    <cellStyle name="Percent 5 4 8 3" xfId="17929" xr:uid="{99FF941A-1FD7-4D99-8AB1-5C2213F7F15E}"/>
    <cellStyle name="Percent 5 4 9" xfId="17930" xr:uid="{1ECB28E0-6AE2-4A40-94DB-1D618D837BFD}"/>
    <cellStyle name="Percent 5 5" xfId="1618" xr:uid="{C18881A5-39BA-4D29-B221-84CDA152DFCA}"/>
    <cellStyle name="Percent 5 5 10" xfId="17932" xr:uid="{22B77352-1AB4-4B97-A92F-DE704C7E43B7}"/>
    <cellStyle name="Percent 5 5 11" xfId="17933" xr:uid="{32933891-3EEF-4FC6-8F39-6BCE7A4575DA}"/>
    <cellStyle name="Percent 5 5 12" xfId="17934" xr:uid="{680C8412-373A-480F-AB06-26C6731BB04F}"/>
    <cellStyle name="Percent 5 5 13" xfId="17935" xr:uid="{5BB892DD-A943-4EDF-9BBC-73639AF01825}"/>
    <cellStyle name="Percent 5 5 14" xfId="17936" xr:uid="{0D9EF33A-FA35-47DF-A8E6-6E1B42EC8D05}"/>
    <cellStyle name="Percent 5 5 15" xfId="17931" xr:uid="{EAA4D91F-3603-49A6-A667-1FFA64A0DFC0}"/>
    <cellStyle name="Percent 5 5 2" xfId="17937" xr:uid="{3174669D-47DD-44A6-824C-CD3771CB3C99}"/>
    <cellStyle name="Percent 5 5 2 2" xfId="17938" xr:uid="{9AFC1D74-77FB-4E0D-AA61-5743CCEC2093}"/>
    <cellStyle name="Percent 5 5 2 2 2" xfId="17939" xr:uid="{C297839E-B047-4326-AD4D-A843722B1832}"/>
    <cellStyle name="Percent 5 5 2 2 3" xfId="17940" xr:uid="{654277CE-8DCC-4788-9E1B-A83395D7B35C}"/>
    <cellStyle name="Percent 5 5 2 3" xfId="17941" xr:uid="{3C1A56C8-59F8-461B-8304-0A22FE9D39B9}"/>
    <cellStyle name="Percent 5 5 2 3 2" xfId="17942" xr:uid="{77A601E4-EB92-452F-A418-41C66904A0BF}"/>
    <cellStyle name="Percent 5 5 2 3 3" xfId="17943" xr:uid="{CBE17D39-D451-4898-AC2F-3D839F1FB6DC}"/>
    <cellStyle name="Percent 5 5 2 4" xfId="17944" xr:uid="{33860E79-1206-4636-B0A4-21E793307E6B}"/>
    <cellStyle name="Percent 5 5 2 5" xfId="17945" xr:uid="{EE75807A-7CDC-49E8-B8EA-A5E0C683738F}"/>
    <cellStyle name="Percent 5 5 2 6" xfId="17946" xr:uid="{8F782656-A497-4271-8AE2-C6F2C40D4945}"/>
    <cellStyle name="Percent 5 5 2 7" xfId="17947" xr:uid="{3D509947-E6E3-43B4-BB88-ED06BEF4DF3A}"/>
    <cellStyle name="Percent 5 5 2 8" xfId="17948" xr:uid="{89490D4A-CBB2-4682-B650-398F732B752A}"/>
    <cellStyle name="Percent 5 5 3" xfId="17949" xr:uid="{4FE35BBC-FB7E-4C46-A79C-17FBBC88B055}"/>
    <cellStyle name="Percent 5 5 3 2" xfId="17950" xr:uid="{65A53962-2D9C-42EF-807D-37FEDA808A77}"/>
    <cellStyle name="Percent 5 5 3 2 2" xfId="17951" xr:uid="{947DA538-E779-4A22-8317-954F33F68135}"/>
    <cellStyle name="Percent 5 5 3 2 3" xfId="17952" xr:uid="{8CCC8FC1-DF49-4B45-9918-2722222F7AE6}"/>
    <cellStyle name="Percent 5 5 3 3" xfId="17953" xr:uid="{FFFAF411-7A0B-495A-8546-0CCA031AD292}"/>
    <cellStyle name="Percent 5 5 3 3 2" xfId="17954" xr:uid="{65AB344D-97B5-4878-AB69-2CC9B26826CE}"/>
    <cellStyle name="Percent 5 5 3 3 3" xfId="17955" xr:uid="{DA73D1EA-3C46-4369-85D7-4BE5B8DD827D}"/>
    <cellStyle name="Percent 5 5 3 4" xfId="17956" xr:uid="{0FCB8645-824C-4C25-8BBB-C61060CFA6B7}"/>
    <cellStyle name="Percent 5 5 3 5" xfId="17957" xr:uid="{E7ED6DDA-563E-4C70-9E82-5A5ECF15DB87}"/>
    <cellStyle name="Percent 5 5 4" xfId="17958" xr:uid="{16393A4D-B1E0-4416-8B88-07659E9A29D5}"/>
    <cellStyle name="Percent 5 5 4 2" xfId="17959" xr:uid="{75CDCA14-597F-4D34-B1FB-380105D9AFC2}"/>
    <cellStyle name="Percent 5 5 4 2 2" xfId="17960" xr:uid="{FA1BA354-5373-4B12-960A-C5B4C7F535CB}"/>
    <cellStyle name="Percent 5 5 4 2 3" xfId="17961" xr:uid="{277D06EC-0424-400D-BC29-44445C4D8A12}"/>
    <cellStyle name="Percent 5 5 4 3" xfId="17962" xr:uid="{3B1A9DE5-8F16-449C-9767-FA007AEF4C79}"/>
    <cellStyle name="Percent 5 5 4 3 2" xfId="17963" xr:uid="{9E0AF88C-48F1-44D0-B861-EB27662C5636}"/>
    <cellStyle name="Percent 5 5 4 3 3" xfId="17964" xr:uid="{025E96F6-5D96-4969-9211-C218C198C11F}"/>
    <cellStyle name="Percent 5 5 4 4" xfId="17965" xr:uid="{08F0766A-A662-4A9C-8222-B6D5D8076010}"/>
    <cellStyle name="Percent 5 5 4 4 2" xfId="17966" xr:uid="{E5BB3C67-00BC-4530-9EFB-43C7D87C64B4}"/>
    <cellStyle name="Percent 5 5 4 4 3" xfId="17967" xr:uid="{76A129F9-27F7-4DDE-AD2E-72548EDF9346}"/>
    <cellStyle name="Percent 5 5 4 5" xfId="17968" xr:uid="{C480DE5D-F77C-4984-BA48-429615453E9A}"/>
    <cellStyle name="Percent 5 5 4 6" xfId="17969" xr:uid="{3B0EDDB8-E0EA-46FD-ADD6-4AA00D947FB5}"/>
    <cellStyle name="Percent 5 5 5" xfId="17970" xr:uid="{CF86A211-FBBE-4F57-86BF-516E018B2FED}"/>
    <cellStyle name="Percent 5 5 5 2" xfId="17971" xr:uid="{790E3663-C271-4BB1-BFFB-9167CE374F23}"/>
    <cellStyle name="Percent 5 5 5 2 2" xfId="17972" xr:uid="{6004998F-6249-4DC3-9C79-73F7CB7F6B74}"/>
    <cellStyle name="Percent 5 5 5 2 3" xfId="17973" xr:uid="{A123098E-FDB6-472E-BDF3-B383A71BC1E4}"/>
    <cellStyle name="Percent 5 5 5 3" xfId="17974" xr:uid="{A4A9D4BC-77CF-488D-A438-E9EDBD726146}"/>
    <cellStyle name="Percent 5 5 5 3 2" xfId="17975" xr:uid="{B53DCFF9-2B4C-4895-ADFA-E7F6FAD63BDF}"/>
    <cellStyle name="Percent 5 5 5 3 3" xfId="17976" xr:uid="{57EF776F-9F64-47E0-AF21-C16370A1E33E}"/>
    <cellStyle name="Percent 5 5 5 4" xfId="17977" xr:uid="{CE141F20-5214-4C87-AED9-B5C13903E602}"/>
    <cellStyle name="Percent 5 5 5 5" xfId="17978" xr:uid="{7DABDB68-535C-4FD8-B3DA-A0C8BA23E1DD}"/>
    <cellStyle name="Percent 5 5 6" xfId="17979" xr:uid="{A4272233-61AD-4E1A-B5A0-C6C01222781D}"/>
    <cellStyle name="Percent 5 5 6 2" xfId="17980" xr:uid="{C08AB3B8-9AA9-40A5-8CB0-930FD75F0C2B}"/>
    <cellStyle name="Percent 5 5 6 3" xfId="17981" xr:uid="{C726E691-38F5-4623-9271-4847A1B3ED6F}"/>
    <cellStyle name="Percent 5 5 7" xfId="17982" xr:uid="{57D2CF24-67B4-4A3C-878B-C1D7AC6EC076}"/>
    <cellStyle name="Percent 5 5 7 2" xfId="17983" xr:uid="{C28FC906-470F-4D7E-B055-65E552159736}"/>
    <cellStyle name="Percent 5 5 7 3" xfId="17984" xr:uid="{496A41E9-1D47-45D1-BE55-AB18F157167E}"/>
    <cellStyle name="Percent 5 5 8" xfId="17985" xr:uid="{F8FA3023-8B56-4007-ABF4-69F2F6538ECD}"/>
    <cellStyle name="Percent 5 5 8 2" xfId="17986" xr:uid="{94C1E539-0A02-43D7-9799-6647E5ED4C8A}"/>
    <cellStyle name="Percent 5 5 8 3" xfId="17987" xr:uid="{4A3943BB-E73B-435A-99C6-DD3C1CBE7D17}"/>
    <cellStyle name="Percent 5 5 9" xfId="17988" xr:uid="{560B3AF4-BAA7-4BA8-A1BD-7954C3AF3287}"/>
    <cellStyle name="Percent 5 6" xfId="1619" xr:uid="{9E72BA7F-06AE-44A0-8E96-4A55DBF5D429}"/>
    <cellStyle name="Percent 5 6 10" xfId="17990" xr:uid="{221A56BB-B26D-4E94-8E76-B89126A37104}"/>
    <cellStyle name="Percent 5 6 11" xfId="17991" xr:uid="{46C55C11-BFAE-4DF0-8B9C-DED74D7B61FC}"/>
    <cellStyle name="Percent 5 6 12" xfId="17992" xr:uid="{831B1D74-43E5-4A5C-9AB8-03E830EE28C2}"/>
    <cellStyle name="Percent 5 6 13" xfId="17993" xr:uid="{966C0C60-6523-41B1-B723-C6A34E57DB4A}"/>
    <cellStyle name="Percent 5 6 14" xfId="17994" xr:uid="{0F580988-E821-4BCA-A923-FE603A664D55}"/>
    <cellStyle name="Percent 5 6 15" xfId="17989" xr:uid="{EA7238DA-E252-4177-8828-0B07D306EEB8}"/>
    <cellStyle name="Percent 5 6 2" xfId="17995" xr:uid="{ABDDC573-7AF2-4420-A0F5-81AE1C55A4C7}"/>
    <cellStyle name="Percent 5 6 2 2" xfId="17996" xr:uid="{64150D9C-197F-4391-AE2B-635C1CF2771A}"/>
    <cellStyle name="Percent 5 6 2 2 2" xfId="17997" xr:uid="{83AC9070-B335-42CF-BB8D-5F751D32EF37}"/>
    <cellStyle name="Percent 5 6 2 2 3" xfId="17998" xr:uid="{6FB07C56-5C55-4DF4-B189-4E6E043CDCDA}"/>
    <cellStyle name="Percent 5 6 2 3" xfId="17999" xr:uid="{181D78C8-9FDC-4DA7-8B23-960FA30E390B}"/>
    <cellStyle name="Percent 5 6 2 3 2" xfId="18000" xr:uid="{5C0DEC37-9973-4991-A24A-DB5F3F5B64E6}"/>
    <cellStyle name="Percent 5 6 2 3 3" xfId="18001" xr:uid="{60332E9D-D8B1-4494-AB16-5A4A6F984770}"/>
    <cellStyle name="Percent 5 6 2 4" xfId="18002" xr:uid="{EFAF9EAC-371D-4053-B1BA-05D860159833}"/>
    <cellStyle name="Percent 5 6 2 5" xfId="18003" xr:uid="{DEA98F3F-17C9-4D60-A422-835D97D79B41}"/>
    <cellStyle name="Percent 5 6 3" xfId="18004" xr:uid="{FB25DD04-B204-4413-B2F6-2FAE46F98851}"/>
    <cellStyle name="Percent 5 6 3 2" xfId="18005" xr:uid="{4D56AA79-4707-4D7F-8265-574D40F562E1}"/>
    <cellStyle name="Percent 5 6 3 2 2" xfId="18006" xr:uid="{4B8181F1-7307-493E-8463-F30D899CC31E}"/>
    <cellStyle name="Percent 5 6 3 2 3" xfId="18007" xr:uid="{9CFA57B2-B982-45D5-B3B5-10A65D4318E9}"/>
    <cellStyle name="Percent 5 6 3 3" xfId="18008" xr:uid="{E0AEE94E-677C-42DD-AF30-BC5CD25F6472}"/>
    <cellStyle name="Percent 5 6 3 3 2" xfId="18009" xr:uid="{7308A740-3A06-4784-900C-921104856453}"/>
    <cellStyle name="Percent 5 6 3 3 3" xfId="18010" xr:uid="{1F299747-FB85-4978-82D7-AC6F3D51AE7C}"/>
    <cellStyle name="Percent 5 6 3 4" xfId="18011" xr:uid="{DE30A5FD-01BF-418B-91FC-0D1EDEEED3A0}"/>
    <cellStyle name="Percent 5 6 3 5" xfId="18012" xr:uid="{182C0094-AAEA-4A88-890A-32D0C58A11A5}"/>
    <cellStyle name="Percent 5 6 4" xfId="18013" xr:uid="{D8DC43EB-6727-4957-A2B8-E701ED7E2BCB}"/>
    <cellStyle name="Percent 5 6 4 2" xfId="18014" xr:uid="{62673D08-0E7E-4125-85DE-1E08DA529C54}"/>
    <cellStyle name="Percent 5 6 4 2 2" xfId="18015" xr:uid="{9B9CDDC8-CD7C-4F53-AF0E-5E4876B36A3E}"/>
    <cellStyle name="Percent 5 6 4 2 3" xfId="18016" xr:uid="{D479FDF8-69D4-46F0-85BD-CB993813FE53}"/>
    <cellStyle name="Percent 5 6 4 3" xfId="18017" xr:uid="{A7122A00-AA23-40F2-86FB-D44402D4BAF6}"/>
    <cellStyle name="Percent 5 6 4 3 2" xfId="18018" xr:uid="{9E0FB917-74E8-4994-9A61-E401104CC1E3}"/>
    <cellStyle name="Percent 5 6 4 3 3" xfId="18019" xr:uid="{E2775553-4682-451F-96A2-7FB075DE64CB}"/>
    <cellStyle name="Percent 5 6 4 4" xfId="18020" xr:uid="{FAE7DF84-97A4-4725-B325-C6282BCF991E}"/>
    <cellStyle name="Percent 5 6 4 4 2" xfId="18021" xr:uid="{F1E781AA-0CBA-4674-80E7-0F86E4142AB1}"/>
    <cellStyle name="Percent 5 6 4 4 3" xfId="18022" xr:uid="{7F8E8028-633A-4DCB-A5E1-14C16131D328}"/>
    <cellStyle name="Percent 5 6 4 5" xfId="18023" xr:uid="{1BBDF5FB-8A9B-4034-ABD5-36E3EEE11B3D}"/>
    <cellStyle name="Percent 5 6 4 6" xfId="18024" xr:uid="{5CB8EA0D-1ED9-4CF4-AD3A-42B9C16BAA16}"/>
    <cellStyle name="Percent 5 6 5" xfId="18025" xr:uid="{1182153C-BB42-4D6D-A958-04D8D31C37C4}"/>
    <cellStyle name="Percent 5 6 5 2" xfId="18026" xr:uid="{53012D40-226A-44E9-88CC-19524EDED6E9}"/>
    <cellStyle name="Percent 5 6 5 2 2" xfId="18027" xr:uid="{A029D1CC-EA5F-446D-842E-5CA4E3C2C062}"/>
    <cellStyle name="Percent 5 6 5 2 3" xfId="18028" xr:uid="{2B8FD00A-0079-4534-A317-5125757395F7}"/>
    <cellStyle name="Percent 5 6 5 3" xfId="18029" xr:uid="{3B26B8BE-04FE-4ACF-BDA0-E781B54847A6}"/>
    <cellStyle name="Percent 5 6 5 3 2" xfId="18030" xr:uid="{C1EBE942-5E79-473D-BD23-0BD06FFC3568}"/>
    <cellStyle name="Percent 5 6 5 3 3" xfId="18031" xr:uid="{1055B169-21FB-4B86-AA76-8FD5BFB2C457}"/>
    <cellStyle name="Percent 5 6 5 4" xfId="18032" xr:uid="{00D54FB1-BBAD-4E0A-BD1E-2CC92A93B798}"/>
    <cellStyle name="Percent 5 6 5 5" xfId="18033" xr:uid="{1F4030DF-EDFE-438A-8839-665AD7C35076}"/>
    <cellStyle name="Percent 5 6 6" xfId="18034" xr:uid="{FC7685EC-87C4-467A-B412-077E0BF8FFE9}"/>
    <cellStyle name="Percent 5 6 6 2" xfId="18035" xr:uid="{C9FC4F49-11EF-49CA-8895-03F9A2F4154C}"/>
    <cellStyle name="Percent 5 6 6 3" xfId="18036" xr:uid="{FBB4D7C1-66BB-46C7-B77C-41EFEB84025A}"/>
    <cellStyle name="Percent 5 6 7" xfId="18037" xr:uid="{DD76B96C-E7F3-4794-A59F-D5DF62AB0F6B}"/>
    <cellStyle name="Percent 5 6 7 2" xfId="18038" xr:uid="{3FD00826-3476-4DB2-B202-2D6F3F192C9C}"/>
    <cellStyle name="Percent 5 6 7 3" xfId="18039" xr:uid="{3F7614C0-B5C3-42D4-81DD-85200D48971E}"/>
    <cellStyle name="Percent 5 6 8" xfId="18040" xr:uid="{673D41BB-6986-4BCC-AEFF-27EAB0340CF2}"/>
    <cellStyle name="Percent 5 6 8 2" xfId="18041" xr:uid="{45FA33BA-B449-4439-AD48-4F97ED7EC9B9}"/>
    <cellStyle name="Percent 5 6 8 3" xfId="18042" xr:uid="{6B1512ED-DF62-4225-ACD0-5F0D4CD45CB3}"/>
    <cellStyle name="Percent 5 6 9" xfId="18043" xr:uid="{F17FD3E2-FBAE-4AB8-8083-00BCED136DAF}"/>
    <cellStyle name="Percent 5 7" xfId="1620" xr:uid="{3F323DDB-EF5F-475A-A0B7-E60A7A5FCF8D}"/>
    <cellStyle name="Percent 5 7 10" xfId="18045" xr:uid="{9B576493-720E-4FE1-BE60-FE7701BA9083}"/>
    <cellStyle name="Percent 5 7 11" xfId="18046" xr:uid="{FB135597-B8D3-49F7-8954-FE41D4197379}"/>
    <cellStyle name="Percent 5 7 12" xfId="18047" xr:uid="{4CB37E6D-8137-42C7-BD1D-1A2C8EA4032C}"/>
    <cellStyle name="Percent 5 7 13" xfId="18048" xr:uid="{5887F024-258E-42FA-A275-4517A5AD75CE}"/>
    <cellStyle name="Percent 5 7 14" xfId="18049" xr:uid="{B9CEC5C4-4D02-4DFD-B0B7-0A778568580B}"/>
    <cellStyle name="Percent 5 7 15" xfId="18044" xr:uid="{026A1C9F-E764-40A5-B635-DA70EE240CF3}"/>
    <cellStyle name="Percent 5 7 2" xfId="18050" xr:uid="{0B634B37-2005-49BA-BC84-18EA5C8885A0}"/>
    <cellStyle name="Percent 5 7 2 2" xfId="18051" xr:uid="{161497B9-0BFF-41F2-A229-80568123DEA7}"/>
    <cellStyle name="Percent 5 7 2 2 2" xfId="18052" xr:uid="{2B329CC8-061F-4C60-8BD7-670B45AED963}"/>
    <cellStyle name="Percent 5 7 2 2 3" xfId="18053" xr:uid="{36C375F3-82F4-4007-9729-964C0D0DE4A1}"/>
    <cellStyle name="Percent 5 7 2 3" xfId="18054" xr:uid="{2261CC54-A1E5-4EF9-8635-91A3170133A5}"/>
    <cellStyle name="Percent 5 7 2 3 2" xfId="18055" xr:uid="{F3E681F7-53E8-4B90-8B5E-A78D56AEC8D6}"/>
    <cellStyle name="Percent 5 7 2 3 3" xfId="18056" xr:uid="{8410CF36-0CA4-4737-B154-30C5714300FF}"/>
    <cellStyle name="Percent 5 7 2 4" xfId="18057" xr:uid="{1D0F5CDB-EFE6-4405-ADE3-5121E94806E6}"/>
    <cellStyle name="Percent 5 7 2 5" xfId="18058" xr:uid="{C9D0431F-0F6E-4C71-B48C-DE4B284D61BF}"/>
    <cellStyle name="Percent 5 7 3" xfId="18059" xr:uid="{EC83BE54-0DE9-4C24-B9D1-279FD9F656B7}"/>
    <cellStyle name="Percent 5 7 3 2" xfId="18060" xr:uid="{A4B7E15D-8630-42D6-BCFD-E8B46F8BB1C8}"/>
    <cellStyle name="Percent 5 7 3 2 2" xfId="18061" xr:uid="{BAE796F8-6F2D-47D7-B64E-C4F612797B66}"/>
    <cellStyle name="Percent 5 7 3 2 3" xfId="18062" xr:uid="{745A5A71-F4BE-4BE7-A075-9826FE399093}"/>
    <cellStyle name="Percent 5 7 3 3" xfId="18063" xr:uid="{0F80BCA9-E507-47DE-B92D-11196BAE5311}"/>
    <cellStyle name="Percent 5 7 3 3 2" xfId="18064" xr:uid="{03A2991E-3111-4275-81CF-3729DF9F3F72}"/>
    <cellStyle name="Percent 5 7 3 3 3" xfId="18065" xr:uid="{95B1645B-FFD0-4F09-B7E5-764CBDABD28A}"/>
    <cellStyle name="Percent 5 7 3 4" xfId="18066" xr:uid="{210BC5D2-7277-4516-9D80-F2316C92CE26}"/>
    <cellStyle name="Percent 5 7 3 5" xfId="18067" xr:uid="{C451CFBF-2159-43C9-8C2C-479B7072F366}"/>
    <cellStyle name="Percent 5 7 4" xfId="18068" xr:uid="{32D3BB96-B69F-4670-AEF3-8D70B102EEBC}"/>
    <cellStyle name="Percent 5 7 4 2" xfId="18069" xr:uid="{CE13E9B5-C052-4FC6-88CE-D8F2901B8ED0}"/>
    <cellStyle name="Percent 5 7 4 2 2" xfId="18070" xr:uid="{961BF12F-A5D1-46CA-9F1E-0D9289993E94}"/>
    <cellStyle name="Percent 5 7 4 2 3" xfId="18071" xr:uid="{9363021A-A6BA-4CBB-B6E5-CB7061AEFE40}"/>
    <cellStyle name="Percent 5 7 4 3" xfId="18072" xr:uid="{E79535E4-9D44-4DE4-AD00-945DB6A219A1}"/>
    <cellStyle name="Percent 5 7 4 3 2" xfId="18073" xr:uid="{9C10F2F0-2BC9-4DFE-BE94-7E80CC04DD81}"/>
    <cellStyle name="Percent 5 7 4 3 3" xfId="18074" xr:uid="{B1663370-0E3A-458D-8246-67AD559FA508}"/>
    <cellStyle name="Percent 5 7 4 4" xfId="18075" xr:uid="{9F186F9C-F509-49B9-97AC-F389188BE7B9}"/>
    <cellStyle name="Percent 5 7 4 4 2" xfId="18076" xr:uid="{7FE9F605-424F-4F3F-9E57-953069C0FA0A}"/>
    <cellStyle name="Percent 5 7 4 4 3" xfId="18077" xr:uid="{22E0813D-F1C4-4FDD-9746-DB3D156DA034}"/>
    <cellStyle name="Percent 5 7 4 5" xfId="18078" xr:uid="{C6AC9665-BE59-4881-BE3B-B0FAFBDF4506}"/>
    <cellStyle name="Percent 5 7 4 6" xfId="18079" xr:uid="{AB84EFA2-5ECA-4BBA-A34A-E122366AB860}"/>
    <cellStyle name="Percent 5 7 5" xfId="18080" xr:uid="{33AF1EE9-FCAB-4552-A87C-260502BE90EC}"/>
    <cellStyle name="Percent 5 7 5 2" xfId="18081" xr:uid="{E94C1257-4D75-4441-8197-9B0075424704}"/>
    <cellStyle name="Percent 5 7 5 2 2" xfId="18082" xr:uid="{31C2687A-01B3-4AB4-9264-1D30BA4A7EEE}"/>
    <cellStyle name="Percent 5 7 5 2 3" xfId="18083" xr:uid="{D0AAB7A9-735B-40A5-9F03-095855CA9ADE}"/>
    <cellStyle name="Percent 5 7 5 3" xfId="18084" xr:uid="{7D379EF7-9963-493D-85BB-00CBFA93EB9B}"/>
    <cellStyle name="Percent 5 7 5 3 2" xfId="18085" xr:uid="{4541C0A3-5426-4A66-B2B3-4E20F315A3A4}"/>
    <cellStyle name="Percent 5 7 5 3 3" xfId="18086" xr:uid="{7FE25E65-DF22-4BF9-A742-071818682570}"/>
    <cellStyle name="Percent 5 7 5 4" xfId="18087" xr:uid="{F5F133DA-1CE3-457E-987D-473456E94F9F}"/>
    <cellStyle name="Percent 5 7 5 5" xfId="18088" xr:uid="{12A2FC3F-DE1A-4C5F-AED0-7521C8C7307E}"/>
    <cellStyle name="Percent 5 7 6" xfId="18089" xr:uid="{7BF80774-812A-4400-8E8A-8A3068893142}"/>
    <cellStyle name="Percent 5 7 6 2" xfId="18090" xr:uid="{27D55EB2-071B-43DA-BB91-392859645CC0}"/>
    <cellStyle name="Percent 5 7 6 3" xfId="18091" xr:uid="{52730D10-1CE9-4950-9E89-F657E17C2F31}"/>
    <cellStyle name="Percent 5 7 7" xfId="18092" xr:uid="{5475F9EB-6360-4123-A2EF-389102A3EE34}"/>
    <cellStyle name="Percent 5 7 7 2" xfId="18093" xr:uid="{E87E7F9E-37A7-4CA8-91A7-A5A64A8C0FC6}"/>
    <cellStyle name="Percent 5 7 7 3" xfId="18094" xr:uid="{C3CB518F-26A2-437A-87F9-6867E91DAD81}"/>
    <cellStyle name="Percent 5 7 8" xfId="18095" xr:uid="{8E97F577-77B7-40A3-86E9-DCE1949ECBF1}"/>
    <cellStyle name="Percent 5 7 8 2" xfId="18096" xr:uid="{BFB52EDB-F27D-4A97-A3A7-9022760075ED}"/>
    <cellStyle name="Percent 5 7 8 3" xfId="18097" xr:uid="{F463477F-1C5C-423A-9251-703FF2C10028}"/>
    <cellStyle name="Percent 5 7 9" xfId="18098" xr:uid="{6C80A7FC-8595-4285-852E-3CCD537A8EA4}"/>
    <cellStyle name="Percent 5 8" xfId="1621" xr:uid="{2198CD1E-2A4C-4D1D-8358-018B7C31ADDF}"/>
    <cellStyle name="Percent 5 8 10" xfId="18100" xr:uid="{907AE334-2469-4847-9527-976EB23A5121}"/>
    <cellStyle name="Percent 5 8 11" xfId="18101" xr:uid="{8B92DC51-01AF-4D38-A2A9-B2B13F5F63E1}"/>
    <cellStyle name="Percent 5 8 12" xfId="18102" xr:uid="{00B6F461-0C2C-45E5-ACA1-C39D727D10D4}"/>
    <cellStyle name="Percent 5 8 13" xfId="18103" xr:uid="{792402AA-65B6-4E88-91E1-FD197E05065D}"/>
    <cellStyle name="Percent 5 8 14" xfId="18104" xr:uid="{EBE0F4DC-BE89-4A26-80CD-327C427F2D81}"/>
    <cellStyle name="Percent 5 8 15" xfId="18099" xr:uid="{703D012D-C841-4CAA-BF3B-D5D0418961D2}"/>
    <cellStyle name="Percent 5 8 2" xfId="18105" xr:uid="{1EE31D42-A9CB-490B-A59A-59775F2FF972}"/>
    <cellStyle name="Percent 5 8 2 2" xfId="18106" xr:uid="{256EC2CE-FB76-4F76-8C06-4F141785E66E}"/>
    <cellStyle name="Percent 5 8 2 2 2" xfId="18107" xr:uid="{19759D81-D515-4857-9B70-EBD9B6D67B44}"/>
    <cellStyle name="Percent 5 8 2 2 3" xfId="18108" xr:uid="{3AD7C979-1E18-45C8-AA3D-FCC40F1796F7}"/>
    <cellStyle name="Percent 5 8 2 3" xfId="18109" xr:uid="{4813ECDF-E371-4ECD-BBBB-A41AB5909B10}"/>
    <cellStyle name="Percent 5 8 2 3 2" xfId="18110" xr:uid="{7C37274B-A7A7-4885-92B4-2C63FD4EFD7E}"/>
    <cellStyle name="Percent 5 8 2 3 3" xfId="18111" xr:uid="{C9E30CC1-BF05-4CCF-A2DF-D298BFD94A10}"/>
    <cellStyle name="Percent 5 8 2 4" xfId="18112" xr:uid="{397B8506-B33A-4E13-A219-3B3110BC788F}"/>
    <cellStyle name="Percent 5 8 2 5" xfId="18113" xr:uid="{A01EF922-D31D-49A9-9613-A6EC6BBDB670}"/>
    <cellStyle name="Percent 5 8 3" xfId="18114" xr:uid="{82107FBA-7AD2-4521-9F84-592892CED17E}"/>
    <cellStyle name="Percent 5 8 3 2" xfId="18115" xr:uid="{420DFB28-424F-4659-B318-F973F9DBA58C}"/>
    <cellStyle name="Percent 5 8 3 2 2" xfId="18116" xr:uid="{FECC9DEE-95D0-4DDA-9A68-D3D825612470}"/>
    <cellStyle name="Percent 5 8 3 2 3" xfId="18117" xr:uid="{B9899140-0641-4884-A3BE-089A2C81932E}"/>
    <cellStyle name="Percent 5 8 3 3" xfId="18118" xr:uid="{DD07D0C7-9437-4DAB-8135-D7812F2AAC3C}"/>
    <cellStyle name="Percent 5 8 3 3 2" xfId="18119" xr:uid="{C6B3734A-A3E1-4D96-9E8A-E058C45DB630}"/>
    <cellStyle name="Percent 5 8 3 3 3" xfId="18120" xr:uid="{FFF843DA-8986-466B-B6F5-AAD76F748547}"/>
    <cellStyle name="Percent 5 8 3 4" xfId="18121" xr:uid="{640A4E2A-1190-453E-B334-735D40A584C5}"/>
    <cellStyle name="Percent 5 8 3 5" xfId="18122" xr:uid="{8CD757F8-A14D-4938-B14A-FD5E8C188405}"/>
    <cellStyle name="Percent 5 8 4" xfId="18123" xr:uid="{B5DB510B-06F5-47EB-83EC-20D5C82CF9A1}"/>
    <cellStyle name="Percent 5 8 4 2" xfId="18124" xr:uid="{2B49010C-C8B4-4657-A068-5C262AA71FB6}"/>
    <cellStyle name="Percent 5 8 4 2 2" xfId="18125" xr:uid="{4612D7BA-A051-44C6-A36F-1EDB0D51547C}"/>
    <cellStyle name="Percent 5 8 4 2 3" xfId="18126" xr:uid="{EE3C6E8A-F0CD-4BA1-AD65-70CE655D75E7}"/>
    <cellStyle name="Percent 5 8 4 3" xfId="18127" xr:uid="{548D2CC0-AC62-4327-A1FF-EF4265255065}"/>
    <cellStyle name="Percent 5 8 4 3 2" xfId="18128" xr:uid="{436B4071-FCE5-4385-8AA5-FA8A2F0509CF}"/>
    <cellStyle name="Percent 5 8 4 3 3" xfId="18129" xr:uid="{AB96BFAF-7F77-4663-A566-B7F516EB5340}"/>
    <cellStyle name="Percent 5 8 4 4" xfId="18130" xr:uid="{53865703-2273-4E13-84A1-757CDD3D6186}"/>
    <cellStyle name="Percent 5 8 4 4 2" xfId="18131" xr:uid="{6DE6DBDD-A653-42BE-8B33-4D5E34987962}"/>
    <cellStyle name="Percent 5 8 4 4 3" xfId="18132" xr:uid="{3D2AAA94-50B9-4EA7-8620-C45E20CFB053}"/>
    <cellStyle name="Percent 5 8 4 5" xfId="18133" xr:uid="{6D7403E0-4A2B-42A9-B2B9-1D3999422CBA}"/>
    <cellStyle name="Percent 5 8 4 6" xfId="18134" xr:uid="{05D4B28F-A4BC-4A43-AD20-307AADA5CCB2}"/>
    <cellStyle name="Percent 5 8 5" xfId="18135" xr:uid="{4AF1F266-59ED-43C7-99FA-5D6C1E347482}"/>
    <cellStyle name="Percent 5 8 5 2" xfId="18136" xr:uid="{FAA2714F-DC01-457B-B0BB-57511AA79572}"/>
    <cellStyle name="Percent 5 8 5 2 2" xfId="18137" xr:uid="{285A45CB-7ACE-4D10-AEB2-67D1DDD4D7F0}"/>
    <cellStyle name="Percent 5 8 5 2 3" xfId="18138" xr:uid="{241DB948-DCB3-4EA8-8ECE-B83D0AB07D89}"/>
    <cellStyle name="Percent 5 8 5 3" xfId="18139" xr:uid="{CCFB1A52-6BA6-471D-A18C-97210D4A04F0}"/>
    <cellStyle name="Percent 5 8 5 3 2" xfId="18140" xr:uid="{2DC00853-AC3C-4E0F-9685-62C45A0D1E12}"/>
    <cellStyle name="Percent 5 8 5 3 3" xfId="18141" xr:uid="{9F647D6B-EBB7-4333-9371-270E1F323146}"/>
    <cellStyle name="Percent 5 8 5 4" xfId="18142" xr:uid="{57D5FE51-573B-444F-87C1-97EF70510D86}"/>
    <cellStyle name="Percent 5 8 5 5" xfId="18143" xr:uid="{8F5191FE-D396-4CEB-96BE-6B02E5E529A3}"/>
    <cellStyle name="Percent 5 8 6" xfId="18144" xr:uid="{D4E4F754-9649-4E34-8563-D44C8586F3FF}"/>
    <cellStyle name="Percent 5 8 6 2" xfId="18145" xr:uid="{CA1D3395-1631-45BD-A311-0C108D039F8E}"/>
    <cellStyle name="Percent 5 8 6 3" xfId="18146" xr:uid="{9FD30CF7-7179-4E2A-A4DC-07355EBA7C7C}"/>
    <cellStyle name="Percent 5 8 7" xfId="18147" xr:uid="{CB0752C6-BCAA-469E-8446-2588EC35954F}"/>
    <cellStyle name="Percent 5 8 7 2" xfId="18148" xr:uid="{4223331D-BA2C-4533-88C1-9A25681A41B0}"/>
    <cellStyle name="Percent 5 8 7 3" xfId="18149" xr:uid="{0E3DDC7E-5116-4CE2-9B3E-346697D3F11C}"/>
    <cellStyle name="Percent 5 8 8" xfId="18150" xr:uid="{B63D294A-7DF3-4778-BDFA-D207B084049C}"/>
    <cellStyle name="Percent 5 8 8 2" xfId="18151" xr:uid="{0B0D47D2-4263-4EA9-8F65-1C55CFD1064E}"/>
    <cellStyle name="Percent 5 8 8 3" xfId="18152" xr:uid="{3FF24A20-D2D7-403A-B025-C8DFB883AFE4}"/>
    <cellStyle name="Percent 5 8 9" xfId="18153" xr:uid="{42BFE7C4-57F3-4710-B42E-D660070863BF}"/>
    <cellStyle name="Percent 5 9" xfId="18154" xr:uid="{9B6CE77B-0584-4EE4-B8E2-9CB683994E8E}"/>
    <cellStyle name="Percent 5 9 10" xfId="18155" xr:uid="{28F09126-D0C6-4575-9FF9-DB6C36852818}"/>
    <cellStyle name="Percent 5 9 11" xfId="18156" xr:uid="{79892625-CDBD-4024-92A6-CAC98E591EC0}"/>
    <cellStyle name="Percent 5 9 12" xfId="18157" xr:uid="{2555463D-F2ED-409E-90F4-0D479FBFFD97}"/>
    <cellStyle name="Percent 5 9 13" xfId="18158" xr:uid="{30403CDC-3B5A-47D5-8C05-3C1D630EF76A}"/>
    <cellStyle name="Percent 5 9 14" xfId="18159" xr:uid="{7086088E-C7EC-41C8-A874-E6B27294E266}"/>
    <cellStyle name="Percent 5 9 2" xfId="18160" xr:uid="{AAD90544-509A-44F3-B752-4DB666215EBB}"/>
    <cellStyle name="Percent 5 9 2 2" xfId="18161" xr:uid="{A4EE3AE5-10E4-4B39-94B3-8F3C602B4744}"/>
    <cellStyle name="Percent 5 9 2 2 2" xfId="18162" xr:uid="{18469112-B65B-4884-8EE2-0D2F27F5F033}"/>
    <cellStyle name="Percent 5 9 2 2 3" xfId="18163" xr:uid="{2F474F5E-8276-4870-A91E-95F635F749F7}"/>
    <cellStyle name="Percent 5 9 2 3" xfId="18164" xr:uid="{171F7D51-F985-4823-AF3D-110D128C07A1}"/>
    <cellStyle name="Percent 5 9 2 3 2" xfId="18165" xr:uid="{08DC45B6-69BB-4B32-9611-964BBF9A9108}"/>
    <cellStyle name="Percent 5 9 2 3 3" xfId="18166" xr:uid="{147893BA-068E-4AEF-BCDD-7FD89226CEDA}"/>
    <cellStyle name="Percent 5 9 2 4" xfId="18167" xr:uid="{55997028-693D-4134-A612-E8C580F0D82B}"/>
    <cellStyle name="Percent 5 9 2 5" xfId="18168" xr:uid="{91B461B1-2DEB-4FCD-8E5A-A851D0BDAD7F}"/>
    <cellStyle name="Percent 5 9 2 6" xfId="18169" xr:uid="{884F2248-3186-4AEB-961B-B953B257B152}"/>
    <cellStyle name="Percent 5 9 2 7" xfId="18170" xr:uid="{40EE9E22-695A-4D6C-B480-17EB6F3ECA18}"/>
    <cellStyle name="Percent 5 9 2 8" xfId="18171" xr:uid="{C5B27ACC-E6B1-49C2-B729-A1D4B2BF5626}"/>
    <cellStyle name="Percent 5 9 3" xfId="18172" xr:uid="{A1B6953D-6A28-426A-91DE-6894BBA1A886}"/>
    <cellStyle name="Percent 5 9 3 2" xfId="18173" xr:uid="{5D128ECE-FCEC-4188-9207-6895C6A26D5C}"/>
    <cellStyle name="Percent 5 9 3 2 2" xfId="18174" xr:uid="{A8C66148-E7EB-4A97-B7CD-AEF3CEF9FB76}"/>
    <cellStyle name="Percent 5 9 3 2 3" xfId="18175" xr:uid="{E1FCC2A5-39C4-4914-80EB-E010CC9A4D76}"/>
    <cellStyle name="Percent 5 9 3 3" xfId="18176" xr:uid="{100A39A3-7FA5-4425-B6EA-728FF697B70F}"/>
    <cellStyle name="Percent 5 9 3 3 2" xfId="18177" xr:uid="{C198B954-E853-4A2E-A37F-4B97A84021C6}"/>
    <cellStyle name="Percent 5 9 3 3 3" xfId="18178" xr:uid="{5D0C56B4-A6E2-40FB-B64D-E988820781F1}"/>
    <cellStyle name="Percent 5 9 3 4" xfId="18179" xr:uid="{302271B1-12CB-4B05-8B71-10258DE76D7B}"/>
    <cellStyle name="Percent 5 9 3 5" xfId="18180" xr:uid="{920ACA75-3BE5-4014-83AA-946EA0D53151}"/>
    <cellStyle name="Percent 5 9 4" xfId="18181" xr:uid="{A8362124-8D39-4431-A2BB-B6B78AFE25BD}"/>
    <cellStyle name="Percent 5 9 4 2" xfId="18182" xr:uid="{9A7A61B0-0C08-4DB3-8E40-DCDE333CF5C1}"/>
    <cellStyle name="Percent 5 9 4 2 2" xfId="18183" xr:uid="{D42E3EFD-1A25-43B3-8B49-565580F9A879}"/>
    <cellStyle name="Percent 5 9 4 2 3" xfId="18184" xr:uid="{9B3FC23C-5BD2-4BAA-8106-173DB3C79FA6}"/>
    <cellStyle name="Percent 5 9 4 3" xfId="18185" xr:uid="{2F913D23-179A-47E6-9D54-064503FC2013}"/>
    <cellStyle name="Percent 5 9 4 3 2" xfId="18186" xr:uid="{7ED21EE5-DFFF-422A-B41F-FDA4EFAD2E4C}"/>
    <cellStyle name="Percent 5 9 4 3 3" xfId="18187" xr:uid="{65F515B6-8220-4A49-BD50-DE48FC1C4261}"/>
    <cellStyle name="Percent 5 9 4 4" xfId="18188" xr:uid="{66D21B00-39B9-4375-8B14-E843CD39603C}"/>
    <cellStyle name="Percent 5 9 4 4 2" xfId="18189" xr:uid="{C23CFAE5-B418-4E22-B791-BD841F361061}"/>
    <cellStyle name="Percent 5 9 4 4 3" xfId="18190" xr:uid="{F46236DD-A6D7-44D6-852E-437684BB1C9B}"/>
    <cellStyle name="Percent 5 9 4 5" xfId="18191" xr:uid="{6038E08E-4C25-405D-9000-69956646C744}"/>
    <cellStyle name="Percent 5 9 4 6" xfId="18192" xr:uid="{0F7BAFFC-9C9F-4974-9F38-F00629192898}"/>
    <cellStyle name="Percent 5 9 5" xfId="18193" xr:uid="{F7813D59-201B-4E72-9C8A-F2011C231F88}"/>
    <cellStyle name="Percent 5 9 5 2" xfId="18194" xr:uid="{744C7A81-8B28-4B8E-ADB1-22666074A475}"/>
    <cellStyle name="Percent 5 9 5 2 2" xfId="18195" xr:uid="{9A400D4A-7BCF-4867-9733-19B76BF1E53C}"/>
    <cellStyle name="Percent 5 9 5 2 3" xfId="18196" xr:uid="{4DD5D260-3CB9-4290-ABAA-D3FE08CDBF91}"/>
    <cellStyle name="Percent 5 9 5 3" xfId="18197" xr:uid="{E90C8297-C47E-4865-B8A1-5B90A10CE899}"/>
    <cellStyle name="Percent 5 9 5 3 2" xfId="18198" xr:uid="{7ED7D7B1-B78E-41F3-89F7-20363CE6D6D6}"/>
    <cellStyle name="Percent 5 9 5 3 3" xfId="18199" xr:uid="{FB0F2405-0F7A-439F-8C29-BDE68131A00D}"/>
    <cellStyle name="Percent 5 9 5 4" xfId="18200" xr:uid="{F1B0B62D-C897-4EA3-9EE4-4BA4C63B6C28}"/>
    <cellStyle name="Percent 5 9 5 5" xfId="18201" xr:uid="{4F4A50D7-A12E-4A25-AE38-BC9A10039A15}"/>
    <cellStyle name="Percent 5 9 6" xfId="18202" xr:uid="{BAFFCC14-476A-4B98-97E9-0252AACEA994}"/>
    <cellStyle name="Percent 5 9 6 2" xfId="18203" xr:uid="{6AF3F91A-EA5A-442E-9E49-C265ED3FEDCB}"/>
    <cellStyle name="Percent 5 9 6 3" xfId="18204" xr:uid="{218FE62D-3E29-4574-A433-3B954F3688D9}"/>
    <cellStyle name="Percent 5 9 7" xfId="18205" xr:uid="{60815F6A-36D5-45BE-8119-AE43F3F0A72D}"/>
    <cellStyle name="Percent 5 9 7 2" xfId="18206" xr:uid="{EE7E8C16-89C6-4F0D-8CBA-EBF8B44B6936}"/>
    <cellStyle name="Percent 5 9 7 3" xfId="18207" xr:uid="{C52C459C-FA7A-44A8-8BE3-EC3F41F3AE6C}"/>
    <cellStyle name="Percent 5 9 8" xfId="18208" xr:uid="{DA722B4B-CF1D-4377-92B4-5BA3158C910A}"/>
    <cellStyle name="Percent 5 9 8 2" xfId="18209" xr:uid="{0441A1D9-00F0-4F54-A0CB-F2DDE6E3EE89}"/>
    <cellStyle name="Percent 5 9 8 3" xfId="18210" xr:uid="{82C99539-FD14-4A9B-8186-3C275105C0D0}"/>
    <cellStyle name="Percent 5 9 9" xfId="18211" xr:uid="{7482794C-E8A5-46C4-A202-69111C6954A2}"/>
    <cellStyle name="Percent 6" xfId="1622" xr:uid="{C596FF00-7AF5-475F-9C63-2ED3608DE32A}"/>
    <cellStyle name="Percent 6 10" xfId="18213" xr:uid="{42428BE2-B011-4162-9C1A-ECA2B8381058}"/>
    <cellStyle name="Percent 6 10 2" xfId="18214" xr:uid="{45F65E5D-2C62-49AB-A1F8-6FD9611AE4F1}"/>
    <cellStyle name="Percent 6 10 2 2" xfId="18215" xr:uid="{F9EBD6E6-7DF5-4C48-9B52-79FDAE7C1C8C}"/>
    <cellStyle name="Percent 6 10 2 3" xfId="18216" xr:uid="{D266AF5A-1CE7-45B7-819C-CD3DCA424C10}"/>
    <cellStyle name="Percent 6 10 3" xfId="18217" xr:uid="{3DBCB7F7-90C2-4573-BB9D-1132470F2797}"/>
    <cellStyle name="Percent 6 10 3 2" xfId="18218" xr:uid="{131739EC-E8FD-46FA-8A3B-ED2BBCF17E8E}"/>
    <cellStyle name="Percent 6 10 3 3" xfId="18219" xr:uid="{A0B699F2-A9AD-4052-AA59-4997D78DCE8C}"/>
    <cellStyle name="Percent 6 10 4" xfId="18220" xr:uid="{412699D7-9CCC-4EA1-A123-6F17AE557E6B}"/>
    <cellStyle name="Percent 6 10 5" xfId="18221" xr:uid="{B6820839-092F-4D75-A34E-5D39736C2517}"/>
    <cellStyle name="Percent 6 10 6" xfId="18222" xr:uid="{61D7FA22-F1F4-4B64-8CC7-45DC9241B909}"/>
    <cellStyle name="Percent 6 11" xfId="18223" xr:uid="{D5AE5069-9E3B-4DA4-A700-363590FE6D96}"/>
    <cellStyle name="Percent 6 11 2" xfId="18224" xr:uid="{6DCA35E6-8240-44F1-90A4-39F8264457BE}"/>
    <cellStyle name="Percent 6 11 2 2" xfId="18225" xr:uid="{5915F33D-C659-4104-A948-BB222F1F0F00}"/>
    <cellStyle name="Percent 6 11 2 3" xfId="18226" xr:uid="{B04278B4-A0C8-4272-91B9-9DCE26D9C502}"/>
    <cellStyle name="Percent 6 11 3" xfId="18227" xr:uid="{365BE6B0-9401-4151-AD44-F329518BEB02}"/>
    <cellStyle name="Percent 6 11 3 2" xfId="18228" xr:uid="{E32F1293-5948-4CCB-B328-43DB33EAA514}"/>
    <cellStyle name="Percent 6 11 3 3" xfId="18229" xr:uid="{592B8F0B-3A2C-480A-AB93-38F861AE5E09}"/>
    <cellStyle name="Percent 6 11 4" xfId="18230" xr:uid="{C8B700C8-183F-4C3E-B449-B3D046669940}"/>
    <cellStyle name="Percent 6 11 5" xfId="18231" xr:uid="{3AF4D34D-4523-410B-B20B-3D61CF525CC2}"/>
    <cellStyle name="Percent 6 11 6" xfId="18232" xr:uid="{7BF03CB6-7268-43A2-B9B3-F06A345EDD8E}"/>
    <cellStyle name="Percent 6 12" xfId="18233" xr:uid="{5F29A1B5-826E-44DB-BAA7-DF2741BFBAD9}"/>
    <cellStyle name="Percent 6 12 2" xfId="18234" xr:uid="{8B779F6C-4825-4771-9631-1BF0F5A5E78E}"/>
    <cellStyle name="Percent 6 12 2 2" xfId="18235" xr:uid="{0A97FB0B-A84A-46FF-9BC5-9084A54D1E09}"/>
    <cellStyle name="Percent 6 12 2 3" xfId="18236" xr:uid="{36BE49D3-0524-4E3D-87D0-FD53EFB9E5B2}"/>
    <cellStyle name="Percent 6 12 3" xfId="18237" xr:uid="{C749FAB9-7313-4481-A102-3A732F3E3130}"/>
    <cellStyle name="Percent 6 12 3 2" xfId="18238" xr:uid="{31206052-49E2-4C6D-8CD6-3EA9A88A1F94}"/>
    <cellStyle name="Percent 6 12 3 3" xfId="18239" xr:uid="{1485D6B0-519E-445F-BDD3-E359C73DCC13}"/>
    <cellStyle name="Percent 6 12 4" xfId="18240" xr:uid="{06A63AD0-5424-4A33-B38C-123F2E9A3272}"/>
    <cellStyle name="Percent 6 12 5" xfId="18241" xr:uid="{87177DE8-D04F-4A91-94D3-8D5423749ECF}"/>
    <cellStyle name="Percent 6 13" xfId="18242" xr:uid="{C3B0E490-C5F0-4344-B2AA-6402C15855BB}"/>
    <cellStyle name="Percent 6 13 2" xfId="18243" xr:uid="{866A40D7-8342-4A86-9E66-91BB579D61F8}"/>
    <cellStyle name="Percent 6 13 2 2" xfId="18244" xr:uid="{E35A15F5-83A7-48F5-803E-0B9B3E10839C}"/>
    <cellStyle name="Percent 6 13 2 3" xfId="18245" xr:uid="{D30AD6E3-8B10-424E-A19C-B245669417C4}"/>
    <cellStyle name="Percent 6 13 3" xfId="18246" xr:uid="{22B3C39D-0BA3-47C6-99BF-6FFD76C63F9E}"/>
    <cellStyle name="Percent 6 13 3 2" xfId="18247" xr:uid="{6293FFC9-E0E1-4261-B2AF-211616D18B65}"/>
    <cellStyle name="Percent 6 13 3 3" xfId="18248" xr:uid="{DFF11A5A-7E77-4965-8108-0B78F03CBA65}"/>
    <cellStyle name="Percent 6 13 4" xfId="18249" xr:uid="{434E06A4-D897-47DD-9DF1-CC67C4E2EE72}"/>
    <cellStyle name="Percent 6 13 4 2" xfId="18250" xr:uid="{79A87EB2-484C-4BAA-9D71-DB1848102567}"/>
    <cellStyle name="Percent 6 13 4 3" xfId="18251" xr:uid="{9FBB6C55-300E-4C72-9B39-32280A4F40BF}"/>
    <cellStyle name="Percent 6 13 5" xfId="18252" xr:uid="{F83116CA-3AA3-4AFB-B2A2-DFB43A7CACB6}"/>
    <cellStyle name="Percent 6 13 6" xfId="18253" xr:uid="{501AA9BE-4AF4-4521-8970-7CD8FFEFE93B}"/>
    <cellStyle name="Percent 6 14" xfId="18254" xr:uid="{CDD3176F-D1C6-4052-A9C8-417615022966}"/>
    <cellStyle name="Percent 6 14 2" xfId="18255" xr:uid="{6BC62448-B459-4E4C-9FA3-281111EACED2}"/>
    <cellStyle name="Percent 6 14 2 2" xfId="18256" xr:uid="{6CA8A220-02FE-4667-AF98-613D39D07785}"/>
    <cellStyle name="Percent 6 14 2 3" xfId="18257" xr:uid="{26FFF267-B8E5-42DE-AA0A-ACFF3D92388A}"/>
    <cellStyle name="Percent 6 14 3" xfId="18258" xr:uid="{73143A65-27D3-44AB-B95F-1E66C51BAEBA}"/>
    <cellStyle name="Percent 6 14 3 2" xfId="18259" xr:uid="{C203066E-A9C3-446C-8F1C-64D19C4C9069}"/>
    <cellStyle name="Percent 6 14 3 3" xfId="18260" xr:uid="{04E1D977-9FD5-4B20-8392-8AD5B17DD951}"/>
    <cellStyle name="Percent 6 14 4" xfId="18261" xr:uid="{19D6ADD1-B716-4CD9-B8E8-82E2D5990B59}"/>
    <cellStyle name="Percent 6 14 5" xfId="18262" xr:uid="{C2E9809B-8877-4E9C-AA79-E10FCB9D22AA}"/>
    <cellStyle name="Percent 6 15" xfId="18263" xr:uid="{9979F319-BB20-4529-8387-B20ECD434BF9}"/>
    <cellStyle name="Percent 6 15 2" xfId="18264" xr:uid="{2CD01B9F-6987-4673-8B54-106583A6EEDF}"/>
    <cellStyle name="Percent 6 15 3" xfId="18265" xr:uid="{81522580-FCD8-407A-A679-64175D9D9E63}"/>
    <cellStyle name="Percent 6 16" xfId="18266" xr:uid="{B46E4027-6E0A-41FE-B0A7-E89029FD0A94}"/>
    <cellStyle name="Percent 6 16 2" xfId="18267" xr:uid="{B28E0E08-E433-49A0-932E-DDB16648235A}"/>
    <cellStyle name="Percent 6 16 3" xfId="18268" xr:uid="{014AE733-F77B-43D6-B6EE-EC58C92D4826}"/>
    <cellStyle name="Percent 6 17" xfId="18269" xr:uid="{90B6EEC0-2FC8-4962-818D-C61C9D04608E}"/>
    <cellStyle name="Percent 6 17 2" xfId="18270" xr:uid="{3170EE47-962F-485E-A991-B07ADDF797B0}"/>
    <cellStyle name="Percent 6 17 3" xfId="18271" xr:uid="{C1DC5861-7516-4728-A2AF-01005345B3A0}"/>
    <cellStyle name="Percent 6 18" xfId="18272" xr:uid="{272F392A-FE7F-468B-9F85-AC44674EBBCD}"/>
    <cellStyle name="Percent 6 19" xfId="18273" xr:uid="{57FADDE4-0A1B-461C-BED0-CC491B513431}"/>
    <cellStyle name="Percent 6 2" xfId="1623" xr:uid="{0EB38A02-CF9D-4428-968B-251AA68BF1A4}"/>
    <cellStyle name="Percent 6 2 10" xfId="18275" xr:uid="{6300D2C5-6A2B-45B5-8098-084922FECEFC}"/>
    <cellStyle name="Percent 6 2 11" xfId="18276" xr:uid="{4CF16124-CEFD-42F1-B56E-8C822060B2D6}"/>
    <cellStyle name="Percent 6 2 12" xfId="18277" xr:uid="{084EAC83-E270-4E88-95B6-6DAC97F34412}"/>
    <cellStyle name="Percent 6 2 13" xfId="18278" xr:uid="{8568EE2A-3630-40FD-9A56-EB8AA05B5DA8}"/>
    <cellStyle name="Percent 6 2 14" xfId="18279" xr:uid="{762634E6-E850-43C9-B150-37B867B35806}"/>
    <cellStyle name="Percent 6 2 15" xfId="18274" xr:uid="{CDE077DD-B30A-4B2E-A054-488A95B85B10}"/>
    <cellStyle name="Percent 6 2 2" xfId="18280" xr:uid="{27318B40-2426-4EED-ABC4-BD11D7F5C6DD}"/>
    <cellStyle name="Percent 6 2 2 2" xfId="18281" xr:uid="{3B010A82-3ED8-478B-81D1-A01AAB6DBA8E}"/>
    <cellStyle name="Percent 6 2 2 2 2" xfId="18282" xr:uid="{C9F7FEAE-5355-46BC-80E0-AE6CA9050626}"/>
    <cellStyle name="Percent 6 2 2 2 3" xfId="18283" xr:uid="{C6A88E79-F6DF-40AD-9F3F-1D45C1765926}"/>
    <cellStyle name="Percent 6 2 2 3" xfId="18284" xr:uid="{426DC0A5-0D75-4BAC-820D-0E6F3669D47A}"/>
    <cellStyle name="Percent 6 2 2 3 2" xfId="18285" xr:uid="{26310332-5A8D-4B82-AC68-DE0073528358}"/>
    <cellStyle name="Percent 6 2 2 3 3" xfId="18286" xr:uid="{99EFAB01-15BB-46FD-907C-E6FA8D88A703}"/>
    <cellStyle name="Percent 6 2 2 4" xfId="18287" xr:uid="{CE2EF116-3722-43C4-B049-9A97E386898D}"/>
    <cellStyle name="Percent 6 2 2 5" xfId="18288" xr:uid="{E1B73828-BD20-49F8-A20D-0A00A63D828F}"/>
    <cellStyle name="Percent 6 2 3" xfId="18289" xr:uid="{617B2F47-2951-4AA8-B701-544A3661ACC2}"/>
    <cellStyle name="Percent 6 2 3 2" xfId="18290" xr:uid="{E73BB9B2-73DB-455E-9207-6056BDF8F774}"/>
    <cellStyle name="Percent 6 2 3 2 2" xfId="18291" xr:uid="{D0C7B5EB-9DC2-43FB-A62E-2BF8338CAC44}"/>
    <cellStyle name="Percent 6 2 3 2 3" xfId="18292" xr:uid="{52E49C8E-B7A0-4F51-9D5E-3BFBE4D3BE68}"/>
    <cellStyle name="Percent 6 2 3 3" xfId="18293" xr:uid="{05148C3E-B79E-421A-9BBE-EB7BF73F7402}"/>
    <cellStyle name="Percent 6 2 3 3 2" xfId="18294" xr:uid="{4F670A7B-2091-4516-8118-E2A8B782DFF2}"/>
    <cellStyle name="Percent 6 2 3 3 3" xfId="18295" xr:uid="{A514872A-C91B-4C59-A06F-C9D0B341388E}"/>
    <cellStyle name="Percent 6 2 3 4" xfId="18296" xr:uid="{55C4ED31-F553-4569-9EE9-9742FBB7150B}"/>
    <cellStyle name="Percent 6 2 3 5" xfId="18297" xr:uid="{8C1AE3AD-8E6C-48AC-9FCD-F5F0BCD84951}"/>
    <cellStyle name="Percent 6 2 4" xfId="18298" xr:uid="{DC4B9DA9-297B-431D-AB9A-013079C90184}"/>
    <cellStyle name="Percent 6 2 4 2" xfId="18299" xr:uid="{2935CB81-C0DA-458B-AA89-16D36A076023}"/>
    <cellStyle name="Percent 6 2 4 2 2" xfId="18300" xr:uid="{CC8F7A87-65D5-46C8-893B-EA395568A60B}"/>
    <cellStyle name="Percent 6 2 4 2 3" xfId="18301" xr:uid="{6508BDB3-A296-407C-90FF-BC13668CCAE9}"/>
    <cellStyle name="Percent 6 2 4 3" xfId="18302" xr:uid="{C1996162-C86C-4C2C-87F5-04089068BF89}"/>
    <cellStyle name="Percent 6 2 4 3 2" xfId="18303" xr:uid="{6155084B-77BE-473F-919E-7CE0236A2D9B}"/>
    <cellStyle name="Percent 6 2 4 3 3" xfId="18304" xr:uid="{79308781-4522-4F1A-94F9-496879707E42}"/>
    <cellStyle name="Percent 6 2 4 4" xfId="18305" xr:uid="{059EF891-DC0F-4FDF-B0DF-396F9945393D}"/>
    <cellStyle name="Percent 6 2 4 4 2" xfId="18306" xr:uid="{E2AC2E4D-DADA-4D3E-9281-978F2917EEF2}"/>
    <cellStyle name="Percent 6 2 4 4 3" xfId="18307" xr:uid="{A29E4D9A-A177-4E4D-A538-B483769F287E}"/>
    <cellStyle name="Percent 6 2 4 5" xfId="18308" xr:uid="{0B8C8372-9F80-4B8E-AC0A-E59F64EEF973}"/>
    <cellStyle name="Percent 6 2 4 6" xfId="18309" xr:uid="{A7A1A3B2-0580-471D-B644-C3A7C6AAD2D0}"/>
    <cellStyle name="Percent 6 2 5" xfId="18310" xr:uid="{C2D97CAB-3B5A-4F51-A4A0-1A65DD008EF2}"/>
    <cellStyle name="Percent 6 2 5 2" xfId="18311" xr:uid="{74A370F1-181C-42DA-A813-F04044A63514}"/>
    <cellStyle name="Percent 6 2 5 2 2" xfId="18312" xr:uid="{FBE7BE21-61F0-4D29-BB4D-B7877061B4DB}"/>
    <cellStyle name="Percent 6 2 5 2 3" xfId="18313" xr:uid="{F1CEEAFB-08A4-4E83-BCD3-0D1C94B5A545}"/>
    <cellStyle name="Percent 6 2 5 3" xfId="18314" xr:uid="{51803342-F6FE-4DF2-9DDC-E48DD4755FA4}"/>
    <cellStyle name="Percent 6 2 5 3 2" xfId="18315" xr:uid="{DD2A03B2-68CD-4914-8927-201709443CEC}"/>
    <cellStyle name="Percent 6 2 5 3 3" xfId="18316" xr:uid="{7D213FDD-717A-4910-9BEE-B84797717496}"/>
    <cellStyle name="Percent 6 2 5 4" xfId="18317" xr:uid="{5985D043-DA58-406E-B766-A73698A8D917}"/>
    <cellStyle name="Percent 6 2 5 5" xfId="18318" xr:uid="{8224DC31-CB83-4A01-9D43-DA1135B11B8B}"/>
    <cellStyle name="Percent 6 2 6" xfId="18319" xr:uid="{58EA7D81-9D3B-499D-A156-744CDD38A147}"/>
    <cellStyle name="Percent 6 2 6 2" xfId="18320" xr:uid="{EB9A0BC1-66ED-437F-AB6F-A75AF17F2419}"/>
    <cellStyle name="Percent 6 2 6 3" xfId="18321" xr:uid="{A2FCD3E6-90F1-480C-8DA0-E2BCB0B86F2F}"/>
    <cellStyle name="Percent 6 2 7" xfId="18322" xr:uid="{F79613B8-91A5-40B2-9F60-B429B2A301DD}"/>
    <cellStyle name="Percent 6 2 7 2" xfId="18323" xr:uid="{7F989482-F749-49F4-B8A7-F6715EA9558B}"/>
    <cellStyle name="Percent 6 2 7 3" xfId="18324" xr:uid="{714A3151-E54C-4294-8703-C4DF2C4D9D71}"/>
    <cellStyle name="Percent 6 2 8" xfId="18325" xr:uid="{E3405362-DE5F-412C-885C-06C3A2F9D378}"/>
    <cellStyle name="Percent 6 2 8 2" xfId="18326" xr:uid="{57ECC62C-2710-47EE-8829-F6C87C044F49}"/>
    <cellStyle name="Percent 6 2 8 3" xfId="18327" xr:uid="{03CBBEA8-BFA5-4FC2-A4EA-DF2D9342D621}"/>
    <cellStyle name="Percent 6 2 9" xfId="18328" xr:uid="{E697CF76-C4D9-45B6-AEC7-F22272CC9C16}"/>
    <cellStyle name="Percent 6 20" xfId="18329" xr:uid="{020D0B2E-1558-41D5-820A-8A7701F586A5}"/>
    <cellStyle name="Percent 6 21" xfId="18330" xr:uid="{AB078D67-9D59-424B-AE72-D02F1E6CAC35}"/>
    <cellStyle name="Percent 6 22" xfId="18331" xr:uid="{908A5666-E12B-443B-9440-07AF04D88B2B}"/>
    <cellStyle name="Percent 6 23" xfId="18332" xr:uid="{66781342-14A6-4ADA-B6DF-B81C6360431B}"/>
    <cellStyle name="Percent 6 24" xfId="18212" xr:uid="{F0FA5E18-E465-4744-A3DD-12EDC7CC11CA}"/>
    <cellStyle name="Percent 6 3" xfId="1624" xr:uid="{68A2DA8A-734B-4296-9A16-B9C3A761A485}"/>
    <cellStyle name="Percent 6 3 10" xfId="18334" xr:uid="{33211B0F-A854-4021-A577-89E45FAC04B8}"/>
    <cellStyle name="Percent 6 3 11" xfId="18335" xr:uid="{8A35FD7E-226E-4F7E-9461-8A64B463A4A1}"/>
    <cellStyle name="Percent 6 3 12" xfId="18336" xr:uid="{F303BEE7-A6E6-4888-AD21-5BDC055DAFBB}"/>
    <cellStyle name="Percent 6 3 13" xfId="18337" xr:uid="{415686CD-1C7F-48BF-B922-365D608D2B05}"/>
    <cellStyle name="Percent 6 3 14" xfId="18338" xr:uid="{8C18EB00-BCD0-4657-B3F5-2C81B23F1C84}"/>
    <cellStyle name="Percent 6 3 15" xfId="18333" xr:uid="{5580F044-FA45-4736-B5B2-9D039A56F279}"/>
    <cellStyle name="Percent 6 3 2" xfId="18339" xr:uid="{5532E5DE-3B0B-4F0B-9DC3-56174E0F2123}"/>
    <cellStyle name="Percent 6 3 2 2" xfId="18340" xr:uid="{F6F26DD4-5605-4B1C-B198-CBF25D0517E9}"/>
    <cellStyle name="Percent 6 3 2 2 2" xfId="18341" xr:uid="{D404EB83-7A30-45DA-B13F-118DFC91CA87}"/>
    <cellStyle name="Percent 6 3 2 2 3" xfId="18342" xr:uid="{518C880E-01F0-4BA8-A541-F59C2BC17F9F}"/>
    <cellStyle name="Percent 6 3 2 3" xfId="18343" xr:uid="{59C0F5BF-0FD6-41C3-BBE0-2CF53D6BAEB4}"/>
    <cellStyle name="Percent 6 3 2 3 2" xfId="18344" xr:uid="{E63FD115-5CFE-4F95-B36D-6479BE8B97FA}"/>
    <cellStyle name="Percent 6 3 2 3 3" xfId="18345" xr:uid="{47AAAC43-2B98-44BC-B225-92E72E67ED7F}"/>
    <cellStyle name="Percent 6 3 2 4" xfId="18346" xr:uid="{33077716-7BED-46CF-90BE-75964DF30B17}"/>
    <cellStyle name="Percent 6 3 2 5" xfId="18347" xr:uid="{61DFA142-A175-42D9-AA63-AF8FD82BC686}"/>
    <cellStyle name="Percent 6 3 2 6" xfId="18348" xr:uid="{4ED0123E-5B1C-4AE4-ACA7-B96EBB427FFA}"/>
    <cellStyle name="Percent 6 3 2 7" xfId="18349" xr:uid="{63CEC5BA-B78A-4A46-BE8B-515EE1AFD3D7}"/>
    <cellStyle name="Percent 6 3 2 8" xfId="18350" xr:uid="{95052FCB-11F9-4C2E-B729-B2430D15BDFB}"/>
    <cellStyle name="Percent 6 3 3" xfId="18351" xr:uid="{3973A696-BA9D-4E09-B80A-B0DA130950CB}"/>
    <cellStyle name="Percent 6 3 3 2" xfId="18352" xr:uid="{BE51CD7B-F5BD-4A0E-AA25-55AF44FE80A8}"/>
    <cellStyle name="Percent 6 3 3 2 2" xfId="18353" xr:uid="{505AA9F8-FD95-4C42-8F77-9ABEEE63AF1E}"/>
    <cellStyle name="Percent 6 3 3 2 3" xfId="18354" xr:uid="{F1D1D85E-1B2D-4AA5-B1A2-2B6629FAA403}"/>
    <cellStyle name="Percent 6 3 3 3" xfId="18355" xr:uid="{D4467531-E84C-49E7-B857-288284A041F2}"/>
    <cellStyle name="Percent 6 3 3 3 2" xfId="18356" xr:uid="{28593FE2-7B2E-487F-B540-26A83E5EE896}"/>
    <cellStyle name="Percent 6 3 3 3 3" xfId="18357" xr:uid="{DF8D4313-BE61-4DC2-B617-E35898E01BCF}"/>
    <cellStyle name="Percent 6 3 3 4" xfId="18358" xr:uid="{51CF4570-1F1B-4368-9ACD-36F91B20981C}"/>
    <cellStyle name="Percent 6 3 3 5" xfId="18359" xr:uid="{3AC3DD65-CB46-4A93-A189-C981802A8FB4}"/>
    <cellStyle name="Percent 6 3 4" xfId="18360" xr:uid="{A4531883-F50F-43BA-A1B7-44408ADD2295}"/>
    <cellStyle name="Percent 6 3 4 2" xfId="18361" xr:uid="{54F62C8B-6285-41C6-921D-65853E171317}"/>
    <cellStyle name="Percent 6 3 4 2 2" xfId="18362" xr:uid="{355DCEF0-C8E5-402E-BB73-1D96E64AFA63}"/>
    <cellStyle name="Percent 6 3 4 2 3" xfId="18363" xr:uid="{7B9C7FDA-A917-46FB-A3F1-4C05ACA717E0}"/>
    <cellStyle name="Percent 6 3 4 3" xfId="18364" xr:uid="{DE493C5B-52F8-41A4-903C-15E5BFC92658}"/>
    <cellStyle name="Percent 6 3 4 3 2" xfId="18365" xr:uid="{35BDD43C-DF16-4C68-8300-2B672494FC8A}"/>
    <cellStyle name="Percent 6 3 4 3 3" xfId="18366" xr:uid="{AC34252F-7D95-41F8-9256-F7B384375956}"/>
    <cellStyle name="Percent 6 3 4 4" xfId="18367" xr:uid="{202007C9-033C-41BA-8C5E-DBD6993BCB43}"/>
    <cellStyle name="Percent 6 3 4 4 2" xfId="18368" xr:uid="{632A3888-56C2-490B-B870-D41A216C44AE}"/>
    <cellStyle name="Percent 6 3 4 4 3" xfId="18369" xr:uid="{584B2CFF-D0A2-4241-9CCB-EE9B6F07F66D}"/>
    <cellStyle name="Percent 6 3 4 5" xfId="18370" xr:uid="{B593851D-B901-490A-AC84-71FDD6B3ED12}"/>
    <cellStyle name="Percent 6 3 4 6" xfId="18371" xr:uid="{84C2C430-3A11-434F-8557-BB2F4C1578E9}"/>
    <cellStyle name="Percent 6 3 5" xfId="18372" xr:uid="{1FCAEB38-C91F-4C98-AF03-1062F220E036}"/>
    <cellStyle name="Percent 6 3 5 2" xfId="18373" xr:uid="{8FEE53AE-2FDB-4D05-9A03-34BA75F0B117}"/>
    <cellStyle name="Percent 6 3 5 2 2" xfId="18374" xr:uid="{03C4E34C-081D-415C-BE64-4C5F61C7178E}"/>
    <cellStyle name="Percent 6 3 5 2 3" xfId="18375" xr:uid="{5DEF39C5-EF5C-4130-84F8-07EC36BF68BB}"/>
    <cellStyle name="Percent 6 3 5 3" xfId="18376" xr:uid="{D71AD7E4-582D-4416-9844-ECE08C07422E}"/>
    <cellStyle name="Percent 6 3 5 3 2" xfId="18377" xr:uid="{EA214B75-E737-400C-B03C-8CEA0556E1E8}"/>
    <cellStyle name="Percent 6 3 5 3 3" xfId="18378" xr:uid="{4AE5B56B-F64A-4A01-BF11-F81796EF76A1}"/>
    <cellStyle name="Percent 6 3 5 4" xfId="18379" xr:uid="{97E452DA-FFFA-4854-BA36-D03D60931C29}"/>
    <cellStyle name="Percent 6 3 5 5" xfId="18380" xr:uid="{C62EE803-A4BA-40B6-84B1-6B5EF58319CA}"/>
    <cellStyle name="Percent 6 3 6" xfId="18381" xr:uid="{B68D84EF-906E-423E-9374-B0557B26723E}"/>
    <cellStyle name="Percent 6 3 6 2" xfId="18382" xr:uid="{173CCB34-C88B-47FE-A51A-D642B9E575BE}"/>
    <cellStyle name="Percent 6 3 6 3" xfId="18383" xr:uid="{877B5961-8BAB-4FE5-9A85-9D59CE124642}"/>
    <cellStyle name="Percent 6 3 7" xfId="18384" xr:uid="{B07998C7-CE79-43EB-ABFE-03D9E6F12C9D}"/>
    <cellStyle name="Percent 6 3 7 2" xfId="18385" xr:uid="{19E0185B-A394-4FA0-886B-310D7A24052E}"/>
    <cellStyle name="Percent 6 3 7 3" xfId="18386" xr:uid="{89C38DCC-590B-4372-935E-B6C33C0F7ADF}"/>
    <cellStyle name="Percent 6 3 8" xfId="18387" xr:uid="{4DB8A613-F7D6-4A8C-B9A4-42ED530F02E9}"/>
    <cellStyle name="Percent 6 3 8 2" xfId="18388" xr:uid="{8E484E7A-1EC3-428B-B788-8DF307A2C19B}"/>
    <cellStyle name="Percent 6 3 8 3" xfId="18389" xr:uid="{3EC830AB-52D3-4695-ADDB-137BC6CEB2A4}"/>
    <cellStyle name="Percent 6 3 9" xfId="18390" xr:uid="{B8B29360-2141-4187-BC51-03C6FC1B86C7}"/>
    <cellStyle name="Percent 6 4" xfId="1625" xr:uid="{FBF5756D-02D1-4EC1-864E-82BC8C6C66D3}"/>
    <cellStyle name="Percent 6 4 10" xfId="18392" xr:uid="{BAE35E00-512F-4E55-A2D5-6E7F3ECE248A}"/>
    <cellStyle name="Percent 6 4 11" xfId="18393" xr:uid="{D7ED90EB-873C-46DF-B1D8-C056DA8C6006}"/>
    <cellStyle name="Percent 6 4 12" xfId="18394" xr:uid="{D0B0EF0F-0FE7-4C44-8549-C0F675494834}"/>
    <cellStyle name="Percent 6 4 13" xfId="18395" xr:uid="{17442BE6-632F-49D7-9041-58435C91D705}"/>
    <cellStyle name="Percent 6 4 14" xfId="18396" xr:uid="{41F72AAD-075F-4070-91BB-15DD6383A999}"/>
    <cellStyle name="Percent 6 4 15" xfId="18391" xr:uid="{16B63519-72E6-4C04-B1CA-7241FE7C4D79}"/>
    <cellStyle name="Percent 6 4 2" xfId="18397" xr:uid="{DE32AD64-DCF7-4806-B5AE-C6EDDB5BB0E3}"/>
    <cellStyle name="Percent 6 4 2 2" xfId="18398" xr:uid="{0C724B1F-A69C-4CE9-B760-560E06C82C52}"/>
    <cellStyle name="Percent 6 4 2 2 2" xfId="18399" xr:uid="{55573F2A-D504-49D9-8F31-6361AEF959F2}"/>
    <cellStyle name="Percent 6 4 2 2 3" xfId="18400" xr:uid="{A963B053-78C2-427E-B50E-5F5B590DFFBA}"/>
    <cellStyle name="Percent 6 4 2 3" xfId="18401" xr:uid="{51A2B108-28C8-429E-83CC-B146A2DFB4A8}"/>
    <cellStyle name="Percent 6 4 2 3 2" xfId="18402" xr:uid="{91E384C1-CE22-428F-BA47-F77B99EB6486}"/>
    <cellStyle name="Percent 6 4 2 3 3" xfId="18403" xr:uid="{7845560F-5076-4283-9C10-3A9AA421C784}"/>
    <cellStyle name="Percent 6 4 2 4" xfId="18404" xr:uid="{752A88F6-7935-4A0B-A248-809B08E08B94}"/>
    <cellStyle name="Percent 6 4 2 5" xfId="18405" xr:uid="{74149788-894D-4FC6-9C2C-66295EEE15FF}"/>
    <cellStyle name="Percent 6 4 3" xfId="18406" xr:uid="{6587ECC1-84F5-4E46-8B9D-7A46BDDE4714}"/>
    <cellStyle name="Percent 6 4 3 2" xfId="18407" xr:uid="{300A3B89-B5DB-46C4-9C9A-7E3A0F7FB367}"/>
    <cellStyle name="Percent 6 4 3 2 2" xfId="18408" xr:uid="{D4D0FA9E-6B3E-43AB-AFAC-4B5886DD5FC5}"/>
    <cellStyle name="Percent 6 4 3 2 3" xfId="18409" xr:uid="{28533B71-497C-4175-B5D8-71422DE96B70}"/>
    <cellStyle name="Percent 6 4 3 3" xfId="18410" xr:uid="{75818447-C219-4D91-9A3A-84DAD7D8D718}"/>
    <cellStyle name="Percent 6 4 3 3 2" xfId="18411" xr:uid="{BB28066B-F3DE-4FD2-BC58-560703222AD7}"/>
    <cellStyle name="Percent 6 4 3 3 3" xfId="18412" xr:uid="{87AF15AA-0367-4E33-8ED5-54C69F41A71B}"/>
    <cellStyle name="Percent 6 4 3 4" xfId="18413" xr:uid="{1E253171-8BDE-41D8-BE50-A96984C4F1DE}"/>
    <cellStyle name="Percent 6 4 3 5" xfId="18414" xr:uid="{A6524D0F-77BA-46BF-AFAA-AD0B556068F0}"/>
    <cellStyle name="Percent 6 4 4" xfId="18415" xr:uid="{B5395233-F07A-4B62-B88D-D0091099C1C1}"/>
    <cellStyle name="Percent 6 4 4 2" xfId="18416" xr:uid="{308D9A23-AD84-490A-A1A5-DB5C39BD4DEA}"/>
    <cellStyle name="Percent 6 4 4 2 2" xfId="18417" xr:uid="{27E0E69A-12B1-4C3A-9D99-B6178D552727}"/>
    <cellStyle name="Percent 6 4 4 2 3" xfId="18418" xr:uid="{B3F87E7D-F772-44CB-BE9D-8B6F428469D9}"/>
    <cellStyle name="Percent 6 4 4 3" xfId="18419" xr:uid="{B38DAC49-E91A-47E4-BF71-52015A5F6F0B}"/>
    <cellStyle name="Percent 6 4 4 3 2" xfId="18420" xr:uid="{739C0DBD-6409-41F5-BD05-D71CB67723B6}"/>
    <cellStyle name="Percent 6 4 4 3 3" xfId="18421" xr:uid="{57A488F6-7AF3-443C-87EA-511558387DDE}"/>
    <cellStyle name="Percent 6 4 4 4" xfId="18422" xr:uid="{C7AE221E-D777-485C-860A-3FA25861A1CC}"/>
    <cellStyle name="Percent 6 4 4 4 2" xfId="18423" xr:uid="{D3694200-D195-4A98-96BC-471365A5DA2B}"/>
    <cellStyle name="Percent 6 4 4 4 3" xfId="18424" xr:uid="{365A1A47-09C8-4E85-A25F-7247F4FA37D5}"/>
    <cellStyle name="Percent 6 4 4 5" xfId="18425" xr:uid="{A7914509-5280-4B7D-A6A1-850E27C7DF3B}"/>
    <cellStyle name="Percent 6 4 4 6" xfId="18426" xr:uid="{EFE0696D-B948-4B51-9702-652524CA0C0E}"/>
    <cellStyle name="Percent 6 4 5" xfId="18427" xr:uid="{FB6FB99F-40A7-4F6F-A3C8-048DC49D2633}"/>
    <cellStyle name="Percent 6 4 5 2" xfId="18428" xr:uid="{6BF50808-4371-4327-A89A-1153C618DAC4}"/>
    <cellStyle name="Percent 6 4 5 2 2" xfId="18429" xr:uid="{85ACCE30-27CB-446A-93F7-06D9114888F7}"/>
    <cellStyle name="Percent 6 4 5 2 3" xfId="18430" xr:uid="{3E22DAF8-F787-4049-9DF4-2D2A5114F89B}"/>
    <cellStyle name="Percent 6 4 5 3" xfId="18431" xr:uid="{1CAFE936-3E67-41BA-AEE5-E039A8AF95DB}"/>
    <cellStyle name="Percent 6 4 5 3 2" xfId="18432" xr:uid="{80D6F628-6AEA-4FDB-AF75-9D478BADF0B0}"/>
    <cellStyle name="Percent 6 4 5 3 3" xfId="18433" xr:uid="{7BDE8536-4AEC-497D-A16D-1B843DA5D6B2}"/>
    <cellStyle name="Percent 6 4 5 4" xfId="18434" xr:uid="{B69E503C-E144-4C29-8A41-02FB25AE2EC3}"/>
    <cellStyle name="Percent 6 4 5 5" xfId="18435" xr:uid="{A0F49BF7-E9F6-43B8-96C5-1151D738CBD1}"/>
    <cellStyle name="Percent 6 4 6" xfId="18436" xr:uid="{1CFDD347-E0BD-46B4-B9FB-091147CA9FF8}"/>
    <cellStyle name="Percent 6 4 6 2" xfId="18437" xr:uid="{11E731C0-17DE-498A-9DA7-4ABDB1206FB8}"/>
    <cellStyle name="Percent 6 4 6 3" xfId="18438" xr:uid="{66132A2E-2774-47F6-9DDD-9F05122B8908}"/>
    <cellStyle name="Percent 6 4 7" xfId="18439" xr:uid="{680FCC38-3BFB-4504-9366-AEE58C59E1D3}"/>
    <cellStyle name="Percent 6 4 7 2" xfId="18440" xr:uid="{4EE49DC6-89CD-4FF9-A304-FAD274EB490E}"/>
    <cellStyle name="Percent 6 4 7 3" xfId="18441" xr:uid="{1B3B182C-5554-4357-B3B8-0D90F298B628}"/>
    <cellStyle name="Percent 6 4 8" xfId="18442" xr:uid="{0FEF104D-EB22-46C7-8A1B-0D07918B0EB1}"/>
    <cellStyle name="Percent 6 4 8 2" xfId="18443" xr:uid="{31E90BE1-6A96-474F-AEA9-14502C9A4572}"/>
    <cellStyle name="Percent 6 4 8 3" xfId="18444" xr:uid="{D9663E84-2FA0-46FE-A111-E834CD58EAC7}"/>
    <cellStyle name="Percent 6 4 9" xfId="18445" xr:uid="{A0ABD79F-B4BF-4E70-A736-F27C509CE01C}"/>
    <cellStyle name="Percent 6 5" xfId="1626" xr:uid="{CE96D37D-060F-4592-8598-4E4097557039}"/>
    <cellStyle name="Percent 6 5 10" xfId="18447" xr:uid="{357A9890-9621-4296-94A6-02251108C6BF}"/>
    <cellStyle name="Percent 6 5 11" xfId="18448" xr:uid="{5C64F65B-3BF9-4244-BEED-1CA0B743B513}"/>
    <cellStyle name="Percent 6 5 12" xfId="18449" xr:uid="{A9D0E765-286D-412F-9579-AA2B173FCCF0}"/>
    <cellStyle name="Percent 6 5 13" xfId="18450" xr:uid="{60BD9736-921C-43B9-ACD9-3F39EC5F0CA9}"/>
    <cellStyle name="Percent 6 5 14" xfId="18451" xr:uid="{6916933C-E292-44AC-BCFB-4C4E8A9B9036}"/>
    <cellStyle name="Percent 6 5 15" xfId="18446" xr:uid="{FFDA80A8-FED9-40E2-89A6-F6DD68F3DAB7}"/>
    <cellStyle name="Percent 6 5 2" xfId="18452" xr:uid="{43F9E27B-A67D-44DE-95FA-6DC7CF2C2C4A}"/>
    <cellStyle name="Percent 6 5 2 2" xfId="18453" xr:uid="{80B33DE6-3646-41A0-8DC7-D4F00762C1CD}"/>
    <cellStyle name="Percent 6 5 2 2 2" xfId="18454" xr:uid="{D338BDD9-0E1E-42C7-96DA-18651EAFAE62}"/>
    <cellStyle name="Percent 6 5 2 2 3" xfId="18455" xr:uid="{FB31818E-6640-4933-888E-EFAA377322E7}"/>
    <cellStyle name="Percent 6 5 2 3" xfId="18456" xr:uid="{0F5A82AA-5766-4674-8CDB-2207CD4ADEF1}"/>
    <cellStyle name="Percent 6 5 2 3 2" xfId="18457" xr:uid="{EAF786C9-7683-40A2-A978-617AC93016CD}"/>
    <cellStyle name="Percent 6 5 2 3 3" xfId="18458" xr:uid="{D3862467-B2F2-4C3A-A47C-B270FE514858}"/>
    <cellStyle name="Percent 6 5 2 4" xfId="18459" xr:uid="{A227F124-5E44-410E-9BBD-7E31A7B2FB75}"/>
    <cellStyle name="Percent 6 5 2 5" xfId="18460" xr:uid="{B97755C8-E2C4-4FE9-AB45-79A1E8D9D0D0}"/>
    <cellStyle name="Percent 6 5 3" xfId="18461" xr:uid="{1829CBAC-D28F-4C35-9C33-AA3D3C260CBF}"/>
    <cellStyle name="Percent 6 5 3 2" xfId="18462" xr:uid="{E852DBDF-CCC2-49C8-904F-6455CAA57708}"/>
    <cellStyle name="Percent 6 5 3 2 2" xfId="18463" xr:uid="{4E1A564D-9B92-4B31-95CD-3E8ACB22EF0D}"/>
    <cellStyle name="Percent 6 5 3 2 3" xfId="18464" xr:uid="{623497BD-4A8F-4439-8E8E-30573E65A345}"/>
    <cellStyle name="Percent 6 5 3 3" xfId="18465" xr:uid="{756AB0EF-8749-45A1-B2EA-3502889D302B}"/>
    <cellStyle name="Percent 6 5 3 3 2" xfId="18466" xr:uid="{C4D29B5B-8C6D-4597-9FBB-04022EFDF296}"/>
    <cellStyle name="Percent 6 5 3 3 3" xfId="18467" xr:uid="{FAB23947-EE9E-46ED-A31F-CD18D9201861}"/>
    <cellStyle name="Percent 6 5 3 4" xfId="18468" xr:uid="{10CE4865-D2CD-4520-9D63-FDE08939270C}"/>
    <cellStyle name="Percent 6 5 3 5" xfId="18469" xr:uid="{9C28157E-76A8-486A-BD53-1430A3CE646A}"/>
    <cellStyle name="Percent 6 5 4" xfId="18470" xr:uid="{CC401E7E-12FD-4450-A5FA-F44B77975EEB}"/>
    <cellStyle name="Percent 6 5 4 2" xfId="18471" xr:uid="{08851FE0-85AA-4569-AEB2-AB9C384A6294}"/>
    <cellStyle name="Percent 6 5 4 2 2" xfId="18472" xr:uid="{47C4A429-CECF-45F1-8A40-797AF8A34F14}"/>
    <cellStyle name="Percent 6 5 4 2 3" xfId="18473" xr:uid="{FE3AC38E-29ED-47B2-817D-537078E6F7F6}"/>
    <cellStyle name="Percent 6 5 4 3" xfId="18474" xr:uid="{750AD423-C39D-468E-BD0C-ADCE336297F4}"/>
    <cellStyle name="Percent 6 5 4 3 2" xfId="18475" xr:uid="{E7B7698A-7048-43C0-8ECD-E8F09F87730F}"/>
    <cellStyle name="Percent 6 5 4 3 3" xfId="18476" xr:uid="{3DC023E6-1999-49D2-91B6-0C46E0B03181}"/>
    <cellStyle name="Percent 6 5 4 4" xfId="18477" xr:uid="{62BF2134-9A2A-4906-92F9-E1CDB10B8073}"/>
    <cellStyle name="Percent 6 5 4 4 2" xfId="18478" xr:uid="{3656DA9B-1935-4414-ADFA-6B81381B9F54}"/>
    <cellStyle name="Percent 6 5 4 4 3" xfId="18479" xr:uid="{2284CF27-ACCF-4D12-8386-0D2D2F3DBE69}"/>
    <cellStyle name="Percent 6 5 4 5" xfId="18480" xr:uid="{A7208434-3643-41BF-9577-C4EE9EB630B1}"/>
    <cellStyle name="Percent 6 5 4 6" xfId="18481" xr:uid="{B39F534B-58DB-4920-9384-9620449DD653}"/>
    <cellStyle name="Percent 6 5 5" xfId="18482" xr:uid="{BE0BEEF6-1039-486F-A3C6-C5D6BEEABFC9}"/>
    <cellStyle name="Percent 6 5 5 2" xfId="18483" xr:uid="{6870AF63-1077-47FC-80A7-462C6F325525}"/>
    <cellStyle name="Percent 6 5 5 2 2" xfId="18484" xr:uid="{11D7A7A5-E306-4A45-85A2-423900433E50}"/>
    <cellStyle name="Percent 6 5 5 2 3" xfId="18485" xr:uid="{EB112DBD-ABD3-4AAB-8885-D77854250DE5}"/>
    <cellStyle name="Percent 6 5 5 3" xfId="18486" xr:uid="{06487CD4-5742-4420-B6DF-EF1B95214476}"/>
    <cellStyle name="Percent 6 5 5 3 2" xfId="18487" xr:uid="{31E4AE0D-8286-4132-82A7-55E6FDB05E69}"/>
    <cellStyle name="Percent 6 5 5 3 3" xfId="18488" xr:uid="{09EF21E0-9275-4AF2-82C6-C5264ED57696}"/>
    <cellStyle name="Percent 6 5 5 4" xfId="18489" xr:uid="{4AE3BDC4-FD2A-4C7E-AE4E-8B729468CDAB}"/>
    <cellStyle name="Percent 6 5 5 5" xfId="18490" xr:uid="{0433FA30-E24D-4256-B6D2-9E0965A48119}"/>
    <cellStyle name="Percent 6 5 6" xfId="18491" xr:uid="{77C5B0D0-65F5-4DE5-B9DF-CCE4F3273840}"/>
    <cellStyle name="Percent 6 5 6 2" xfId="18492" xr:uid="{1A7FCC64-ADC6-410B-A4C5-144D24D9613F}"/>
    <cellStyle name="Percent 6 5 6 3" xfId="18493" xr:uid="{57ACF16E-1144-4AED-9747-ADDC5B4638B5}"/>
    <cellStyle name="Percent 6 5 7" xfId="18494" xr:uid="{6D8F743D-9C11-40FE-A74F-D04C9D4C3754}"/>
    <cellStyle name="Percent 6 5 7 2" xfId="18495" xr:uid="{04776E86-CB3A-4CDA-93B4-FE919AECAE9E}"/>
    <cellStyle name="Percent 6 5 7 3" xfId="18496" xr:uid="{025619E0-A09E-46BF-B0E9-3D9FAE5A18DD}"/>
    <cellStyle name="Percent 6 5 8" xfId="18497" xr:uid="{C4FC7237-B233-4DE9-BAC9-946553F40F87}"/>
    <cellStyle name="Percent 6 5 8 2" xfId="18498" xr:uid="{937CA2A7-0A38-45A7-8CD0-733297D2BDC9}"/>
    <cellStyle name="Percent 6 5 8 3" xfId="18499" xr:uid="{102B7CD1-DD8E-4656-A0FF-433323C3F81F}"/>
    <cellStyle name="Percent 6 5 9" xfId="18500" xr:uid="{263FA747-3CFC-4C6E-BDFC-A132DBC5F7F6}"/>
    <cellStyle name="Percent 6 6" xfId="1627" xr:uid="{ED3B5D95-8606-4C4D-8724-84BFC73422B6}"/>
    <cellStyle name="Percent 6 6 10" xfId="18502" xr:uid="{3F76AAD7-27CB-4BD2-AF62-3DA21B38E2DA}"/>
    <cellStyle name="Percent 6 6 11" xfId="18503" xr:uid="{D276F35A-446B-4F7A-BF95-F786A11C75C2}"/>
    <cellStyle name="Percent 6 6 12" xfId="18504" xr:uid="{2A392EBB-2869-4572-ABF9-7F656560068F}"/>
    <cellStyle name="Percent 6 6 13" xfId="18505" xr:uid="{B813AAA6-BEC3-442D-94C3-29665B4966FB}"/>
    <cellStyle name="Percent 6 6 14" xfId="18506" xr:uid="{987063B1-D098-47D1-A85D-90C0EFB8DF5B}"/>
    <cellStyle name="Percent 6 6 15" xfId="18501" xr:uid="{8DB89DB6-395C-42C4-82CB-BF5190852EE1}"/>
    <cellStyle name="Percent 6 6 2" xfId="18507" xr:uid="{E570C026-006C-4305-B68A-3C256E2EA4F7}"/>
    <cellStyle name="Percent 6 6 2 2" xfId="18508" xr:uid="{CB56229C-FD4C-407C-A175-C99D410347A9}"/>
    <cellStyle name="Percent 6 6 2 2 2" xfId="18509" xr:uid="{35888CD0-D89E-4D85-A3A3-72446DFD4CDC}"/>
    <cellStyle name="Percent 6 6 2 2 3" xfId="18510" xr:uid="{14BB106F-56DC-4540-B611-5E76703EC8A6}"/>
    <cellStyle name="Percent 6 6 2 3" xfId="18511" xr:uid="{4DA31C37-5453-4071-89B5-938016B801F8}"/>
    <cellStyle name="Percent 6 6 2 3 2" xfId="18512" xr:uid="{109A45EB-B857-48FA-8222-F7F4973D2ED0}"/>
    <cellStyle name="Percent 6 6 2 3 3" xfId="18513" xr:uid="{5D56699D-F419-4802-B632-C9A0445C9F02}"/>
    <cellStyle name="Percent 6 6 2 4" xfId="18514" xr:uid="{953C8D0D-F1C1-4041-A75C-E628BEF9661A}"/>
    <cellStyle name="Percent 6 6 2 5" xfId="18515" xr:uid="{EFBAA84F-DCC4-41A6-AD21-F60FB001964A}"/>
    <cellStyle name="Percent 6 6 3" xfId="18516" xr:uid="{702DBF50-9516-497F-BA5A-81F3449AF231}"/>
    <cellStyle name="Percent 6 6 3 2" xfId="18517" xr:uid="{6DB800BD-4077-4883-88E9-DAEAECB6DAD1}"/>
    <cellStyle name="Percent 6 6 3 2 2" xfId="18518" xr:uid="{6BB5F357-FE99-4D63-A757-44CB05B3DDE3}"/>
    <cellStyle name="Percent 6 6 3 2 3" xfId="18519" xr:uid="{FEA281EF-C97F-4CBD-9BFE-9497C65545E5}"/>
    <cellStyle name="Percent 6 6 3 3" xfId="18520" xr:uid="{2B44D64A-4AC1-4B9E-8244-1FFE488BCD31}"/>
    <cellStyle name="Percent 6 6 3 3 2" xfId="18521" xr:uid="{CA1F8223-7639-4D28-B459-2D60BFCD2A37}"/>
    <cellStyle name="Percent 6 6 3 3 3" xfId="18522" xr:uid="{12D15E59-C160-45B9-B5C2-0AE58902A00F}"/>
    <cellStyle name="Percent 6 6 3 4" xfId="18523" xr:uid="{CD934205-E49A-46B9-84B9-96976CE1D283}"/>
    <cellStyle name="Percent 6 6 3 5" xfId="18524" xr:uid="{65A66A44-043B-4DEF-AA1B-76CA8F4DC8AD}"/>
    <cellStyle name="Percent 6 6 4" xfId="18525" xr:uid="{CEA903B6-63F4-4B7F-9D86-AC2E6E37FF87}"/>
    <cellStyle name="Percent 6 6 4 2" xfId="18526" xr:uid="{F18CF979-B293-45FD-A11E-A4B17AD9FB32}"/>
    <cellStyle name="Percent 6 6 4 2 2" xfId="18527" xr:uid="{D7736B13-DAA2-414B-9DE9-05FB7E832D69}"/>
    <cellStyle name="Percent 6 6 4 2 3" xfId="18528" xr:uid="{AD89E5D4-0922-43C9-9685-443C256DCD0D}"/>
    <cellStyle name="Percent 6 6 4 3" xfId="18529" xr:uid="{2174C3F0-B444-4F83-8BA9-B0EB0F4D21AB}"/>
    <cellStyle name="Percent 6 6 4 3 2" xfId="18530" xr:uid="{2D5D0056-1BD2-4217-A7B1-9517C78A5383}"/>
    <cellStyle name="Percent 6 6 4 3 3" xfId="18531" xr:uid="{E2962C33-57A7-4C32-B759-458A0A2ACBF7}"/>
    <cellStyle name="Percent 6 6 4 4" xfId="18532" xr:uid="{90864634-8D84-4780-AA43-8F32376DA1C9}"/>
    <cellStyle name="Percent 6 6 4 4 2" xfId="18533" xr:uid="{C03871F1-C5F1-4F73-9DF5-6BE52828D87F}"/>
    <cellStyle name="Percent 6 6 4 4 3" xfId="18534" xr:uid="{DBDE0019-5E9D-44CB-B279-1100DB9E8DDA}"/>
    <cellStyle name="Percent 6 6 4 5" xfId="18535" xr:uid="{507D6978-FEE2-44C9-B026-9574678D0E13}"/>
    <cellStyle name="Percent 6 6 4 6" xfId="18536" xr:uid="{996EF582-DA97-4C62-B38D-87FE4FB40E95}"/>
    <cellStyle name="Percent 6 6 5" xfId="18537" xr:uid="{251C49EE-8119-45DF-803F-67778799B0AD}"/>
    <cellStyle name="Percent 6 6 5 2" xfId="18538" xr:uid="{E0CA24CE-D84F-46B5-B9C4-C6CA89213D44}"/>
    <cellStyle name="Percent 6 6 5 2 2" xfId="18539" xr:uid="{483FFF35-5B2B-4021-B689-D8A087220D55}"/>
    <cellStyle name="Percent 6 6 5 2 3" xfId="18540" xr:uid="{E36CCD3B-7ADA-4AB2-8240-8444DA213605}"/>
    <cellStyle name="Percent 6 6 5 3" xfId="18541" xr:uid="{B1E2A47D-784B-4249-810B-EFF23F45DB5F}"/>
    <cellStyle name="Percent 6 6 5 3 2" xfId="18542" xr:uid="{77CD8463-6B85-43E7-AF1E-7836C71D5D8B}"/>
    <cellStyle name="Percent 6 6 5 3 3" xfId="18543" xr:uid="{5F9B3272-71FD-4836-A6E8-F05381B9391A}"/>
    <cellStyle name="Percent 6 6 5 4" xfId="18544" xr:uid="{3A96D3ED-CD04-44AC-8AD5-7CC46B4A5781}"/>
    <cellStyle name="Percent 6 6 5 5" xfId="18545" xr:uid="{5417B249-79F5-4E2D-BD34-732FAFEB82A3}"/>
    <cellStyle name="Percent 6 6 6" xfId="18546" xr:uid="{7BB5F3DA-31BC-47CC-9C84-38F78CE0AD8C}"/>
    <cellStyle name="Percent 6 6 6 2" xfId="18547" xr:uid="{DCBA6C18-C7BC-48AD-AFAD-E199A81D3684}"/>
    <cellStyle name="Percent 6 6 6 3" xfId="18548" xr:uid="{AE0C1C03-7D19-43B9-85F3-C276C43EE269}"/>
    <cellStyle name="Percent 6 6 7" xfId="18549" xr:uid="{D28977A6-1C9D-4ABF-BEB2-17406FCE5736}"/>
    <cellStyle name="Percent 6 6 7 2" xfId="18550" xr:uid="{245AAD0D-28DE-4D9C-888C-6B4B247E1EA4}"/>
    <cellStyle name="Percent 6 6 7 3" xfId="18551" xr:uid="{B4A487DA-628E-4323-8B9F-0F7980B797A2}"/>
    <cellStyle name="Percent 6 6 8" xfId="18552" xr:uid="{F31985E4-0529-401B-9317-8484BC3A4AD3}"/>
    <cellStyle name="Percent 6 6 8 2" xfId="18553" xr:uid="{D1E95466-1094-4952-B7C1-F4AF3A8E4376}"/>
    <cellStyle name="Percent 6 6 8 3" xfId="18554" xr:uid="{866D0962-6633-4006-AE4F-D9241B6F9CF8}"/>
    <cellStyle name="Percent 6 6 9" xfId="18555" xr:uid="{574091C2-FF6F-44DD-9E05-DCEEECD06F8A}"/>
    <cellStyle name="Percent 6 7" xfId="1628" xr:uid="{2B3266E0-7E34-4F45-BB80-4608EAEF9D6C}"/>
    <cellStyle name="Percent 6 7 10" xfId="18557" xr:uid="{83BAEBF6-7943-48AB-BD4A-F7A72430A5C9}"/>
    <cellStyle name="Percent 6 7 11" xfId="18558" xr:uid="{4D542ED6-A9D3-4F61-82D2-0EAB6DFB8C00}"/>
    <cellStyle name="Percent 6 7 12" xfId="18559" xr:uid="{27C07731-44C0-4EBE-BB1D-4BD5F7625110}"/>
    <cellStyle name="Percent 6 7 13" xfId="18560" xr:uid="{6EE5F7F7-BBC6-44F3-8ECD-4FCF1617E264}"/>
    <cellStyle name="Percent 6 7 14" xfId="18561" xr:uid="{459966EB-8D08-4F34-B8BD-534CA90F58E0}"/>
    <cellStyle name="Percent 6 7 15" xfId="18556" xr:uid="{3F447DC0-4131-49BB-85BA-B7953A77271A}"/>
    <cellStyle name="Percent 6 7 2" xfId="18562" xr:uid="{E336C25A-BFFA-4938-9AF4-CD7D241BBC5C}"/>
    <cellStyle name="Percent 6 7 2 2" xfId="18563" xr:uid="{62DDD8AB-4E26-4F69-A5B6-48270F00DD38}"/>
    <cellStyle name="Percent 6 7 2 2 2" xfId="18564" xr:uid="{E7D59554-330B-47F3-B1D7-FF99F0F2E1C8}"/>
    <cellStyle name="Percent 6 7 2 2 3" xfId="18565" xr:uid="{59073935-A708-4D58-ABF3-66506F5A048E}"/>
    <cellStyle name="Percent 6 7 2 3" xfId="18566" xr:uid="{6926908E-C422-431F-B2D5-EFEB206147E5}"/>
    <cellStyle name="Percent 6 7 2 3 2" xfId="18567" xr:uid="{3DE2C733-AF85-40FE-810F-31D5C0D3DAA2}"/>
    <cellStyle name="Percent 6 7 2 3 3" xfId="18568" xr:uid="{DB3E31C5-CF58-42CA-BC23-A41608EA831A}"/>
    <cellStyle name="Percent 6 7 2 4" xfId="18569" xr:uid="{EF7B0EE0-C7C1-4411-9CBB-EDAC6F21BC42}"/>
    <cellStyle name="Percent 6 7 2 5" xfId="18570" xr:uid="{F514FEFE-74AB-4608-9FB6-E0D8F017FE30}"/>
    <cellStyle name="Percent 6 7 3" xfId="18571" xr:uid="{FCE9467E-6C45-44ED-B0CF-B423954724E9}"/>
    <cellStyle name="Percent 6 7 3 2" xfId="18572" xr:uid="{62637E71-AEEC-4D9D-8198-DEA83E87521B}"/>
    <cellStyle name="Percent 6 7 3 2 2" xfId="18573" xr:uid="{B0DC7444-FBA8-40B8-8BDB-4A2E8D2AAD81}"/>
    <cellStyle name="Percent 6 7 3 2 3" xfId="18574" xr:uid="{6ECF350E-8F68-4CB7-90A3-67340DC18674}"/>
    <cellStyle name="Percent 6 7 3 3" xfId="18575" xr:uid="{2B4F60C5-9897-4763-A599-C72F8B987A78}"/>
    <cellStyle name="Percent 6 7 3 3 2" xfId="18576" xr:uid="{2FF2CAC1-4EFF-42FB-8588-685F98CEB9BF}"/>
    <cellStyle name="Percent 6 7 3 3 3" xfId="18577" xr:uid="{928D3A4E-7279-48F9-BC7E-C7544C8A2C9B}"/>
    <cellStyle name="Percent 6 7 3 4" xfId="18578" xr:uid="{99FD35AA-3D16-4734-A65E-2AF634C0E92B}"/>
    <cellStyle name="Percent 6 7 3 5" xfId="18579" xr:uid="{1C672E10-A531-4F68-9CE5-873E49493994}"/>
    <cellStyle name="Percent 6 7 4" xfId="18580" xr:uid="{FA90BD81-CA7E-44EC-B0AD-1A2E05912C9C}"/>
    <cellStyle name="Percent 6 7 4 2" xfId="18581" xr:uid="{3D48ADB9-18C4-4217-82F8-6D69CE25F8EB}"/>
    <cellStyle name="Percent 6 7 4 2 2" xfId="18582" xr:uid="{2A115F63-12A0-4EF3-B78C-BB42A34F8819}"/>
    <cellStyle name="Percent 6 7 4 2 3" xfId="18583" xr:uid="{C16BA025-D98B-423E-AE8A-84C35456BA06}"/>
    <cellStyle name="Percent 6 7 4 3" xfId="18584" xr:uid="{AEF4F666-8FC0-4756-961B-29374F338070}"/>
    <cellStyle name="Percent 6 7 4 3 2" xfId="18585" xr:uid="{5CBE5856-FD10-4B64-86A2-256A0FF18834}"/>
    <cellStyle name="Percent 6 7 4 3 3" xfId="18586" xr:uid="{160A5006-FCEB-43C2-A5B8-A02F2562003C}"/>
    <cellStyle name="Percent 6 7 4 4" xfId="18587" xr:uid="{EA08ACCA-F402-453B-9BFC-ED86C6A0495D}"/>
    <cellStyle name="Percent 6 7 4 4 2" xfId="18588" xr:uid="{01E41F96-E0BA-4DD6-B025-2D8DA89165E9}"/>
    <cellStyle name="Percent 6 7 4 4 3" xfId="18589" xr:uid="{D6B56C6C-8913-45F7-A187-917FE95230A9}"/>
    <cellStyle name="Percent 6 7 4 5" xfId="18590" xr:uid="{CA3E9A95-A74B-438A-A7AD-3B7992B41A29}"/>
    <cellStyle name="Percent 6 7 4 6" xfId="18591" xr:uid="{717CDF10-3BE5-48C6-BECE-6CCA87BB9D43}"/>
    <cellStyle name="Percent 6 7 5" xfId="18592" xr:uid="{5CE2F00F-F4D1-4EBA-9F39-AC30F9A6F2D5}"/>
    <cellStyle name="Percent 6 7 5 2" xfId="18593" xr:uid="{0FC681E5-BCBD-44B8-83F9-0D882CC77229}"/>
    <cellStyle name="Percent 6 7 5 2 2" xfId="18594" xr:uid="{4766ACEB-2121-4D13-925F-F1DEA7BB41A2}"/>
    <cellStyle name="Percent 6 7 5 2 3" xfId="18595" xr:uid="{EB55958B-F23F-43CE-A62B-C384BB0261E1}"/>
    <cellStyle name="Percent 6 7 5 3" xfId="18596" xr:uid="{57666386-A5E3-4752-AFF7-5374AA0C10FC}"/>
    <cellStyle name="Percent 6 7 5 3 2" xfId="18597" xr:uid="{B32B5365-E99F-4ECD-9E80-91966EDDB57A}"/>
    <cellStyle name="Percent 6 7 5 3 3" xfId="18598" xr:uid="{5FE81E8A-8838-406E-B618-B75D6CE3CC40}"/>
    <cellStyle name="Percent 6 7 5 4" xfId="18599" xr:uid="{9A1B56D4-AB31-40D5-B258-22CAA5B4076F}"/>
    <cellStyle name="Percent 6 7 5 5" xfId="18600" xr:uid="{88DA787A-667A-470F-BCE5-7B65AB0701A0}"/>
    <cellStyle name="Percent 6 7 6" xfId="18601" xr:uid="{3C0235EE-1546-49A7-9616-1C5425A71353}"/>
    <cellStyle name="Percent 6 7 6 2" xfId="18602" xr:uid="{DF28918B-568E-475F-B73C-BCCBC07072B3}"/>
    <cellStyle name="Percent 6 7 6 3" xfId="18603" xr:uid="{A31E42A7-5A50-46D8-9EED-4BB6733709C7}"/>
    <cellStyle name="Percent 6 7 7" xfId="18604" xr:uid="{27DEBC8F-2ED2-4F68-A354-A49EC33B0771}"/>
    <cellStyle name="Percent 6 7 7 2" xfId="18605" xr:uid="{4285310A-73DB-46A8-8684-C6DA84EE5C0D}"/>
    <cellStyle name="Percent 6 7 7 3" xfId="18606" xr:uid="{2426436B-DDCC-482A-B372-9FC8459F0A01}"/>
    <cellStyle name="Percent 6 7 8" xfId="18607" xr:uid="{8596ED0E-569B-4E5E-A22E-BCAFFAE8B16A}"/>
    <cellStyle name="Percent 6 7 8 2" xfId="18608" xr:uid="{E5A3804B-B1BB-49E6-965E-D14A9672A479}"/>
    <cellStyle name="Percent 6 7 8 3" xfId="18609" xr:uid="{1CA7BD50-D162-4A66-9FD2-98B6424FD416}"/>
    <cellStyle name="Percent 6 7 9" xfId="18610" xr:uid="{B024C166-54B0-4A19-ACAD-8CE080085994}"/>
    <cellStyle name="Percent 6 8" xfId="1629" xr:uid="{4E34F780-703D-4FEC-BE4E-911B6B7465F4}"/>
    <cellStyle name="Percent 6 8 10" xfId="18612" xr:uid="{86997322-DC41-4A86-8CD7-5FADAF57208A}"/>
    <cellStyle name="Percent 6 8 11" xfId="18613" xr:uid="{F793660E-1B57-4B53-82D3-616A70B49D33}"/>
    <cellStyle name="Percent 6 8 12" xfId="18614" xr:uid="{E31D2D05-0E3C-4205-BF58-1726D037D6FE}"/>
    <cellStyle name="Percent 6 8 13" xfId="18615" xr:uid="{FF01AFE7-7279-4AB7-B732-0181D097A52C}"/>
    <cellStyle name="Percent 6 8 14" xfId="18616" xr:uid="{438AD9BB-A66A-42D7-8883-98C64E4D846B}"/>
    <cellStyle name="Percent 6 8 15" xfId="18611" xr:uid="{2486169D-E01F-48AE-8C20-57C37C6CC212}"/>
    <cellStyle name="Percent 6 8 2" xfId="18617" xr:uid="{43A8423D-1347-473A-92C0-36D56AF6983E}"/>
    <cellStyle name="Percent 6 8 2 2" xfId="18618" xr:uid="{A6E58267-844E-4189-9AB6-3C6E5FF1A64E}"/>
    <cellStyle name="Percent 6 8 2 2 2" xfId="18619" xr:uid="{EC667D98-44A1-49F3-B711-83A4E234D1CF}"/>
    <cellStyle name="Percent 6 8 2 2 3" xfId="18620" xr:uid="{66C2F0D6-97C6-4BAB-823B-7C0F72BEB67C}"/>
    <cellStyle name="Percent 6 8 2 3" xfId="18621" xr:uid="{5F9A91EF-CBBF-4126-8AF8-E390E8D67D3C}"/>
    <cellStyle name="Percent 6 8 2 3 2" xfId="18622" xr:uid="{3EA78FF9-5AEE-4378-BE9D-EA87530831E6}"/>
    <cellStyle name="Percent 6 8 2 3 3" xfId="18623" xr:uid="{56C2A499-C9AA-47AF-8874-F1D96EF08927}"/>
    <cellStyle name="Percent 6 8 2 4" xfId="18624" xr:uid="{A3E7AEF2-6146-4400-A2AA-7A8E966DE1D5}"/>
    <cellStyle name="Percent 6 8 2 5" xfId="18625" xr:uid="{C54D0950-F9A9-421F-BB40-497E7B44C083}"/>
    <cellStyle name="Percent 6 8 3" xfId="18626" xr:uid="{5D359CFC-F6A6-4E77-8164-E3048428B821}"/>
    <cellStyle name="Percent 6 8 3 2" xfId="18627" xr:uid="{29276058-15FF-4CE9-9433-3A39E344FE34}"/>
    <cellStyle name="Percent 6 8 3 2 2" xfId="18628" xr:uid="{9B8DA911-CD75-41E2-B47E-AD0F4F417C5C}"/>
    <cellStyle name="Percent 6 8 3 2 3" xfId="18629" xr:uid="{23534669-4432-44FB-A56E-C379E97D5623}"/>
    <cellStyle name="Percent 6 8 3 3" xfId="18630" xr:uid="{52B34D47-C56A-4234-8D8B-1F3B048DD09D}"/>
    <cellStyle name="Percent 6 8 3 3 2" xfId="18631" xr:uid="{2427FA81-00BD-45D1-8BC3-2D231E064F61}"/>
    <cellStyle name="Percent 6 8 3 3 3" xfId="18632" xr:uid="{333A309C-62DC-4B6E-A4DD-28032582955A}"/>
    <cellStyle name="Percent 6 8 3 4" xfId="18633" xr:uid="{EE363FD7-67E6-4A81-81E6-0726AF668AC0}"/>
    <cellStyle name="Percent 6 8 3 5" xfId="18634" xr:uid="{214D82E8-EB65-4B8F-97AE-480D83201D59}"/>
    <cellStyle name="Percent 6 8 4" xfId="18635" xr:uid="{FAC9D7F3-342F-47B0-8483-662714220912}"/>
    <cellStyle name="Percent 6 8 4 2" xfId="18636" xr:uid="{1E529170-4AE2-4FDB-BB0C-9E62FD68FA8F}"/>
    <cellStyle name="Percent 6 8 4 2 2" xfId="18637" xr:uid="{1BE81A92-CC53-4276-91C5-10C9FF507D12}"/>
    <cellStyle name="Percent 6 8 4 2 3" xfId="18638" xr:uid="{B5BA4708-6CC8-4654-9286-ED3004795234}"/>
    <cellStyle name="Percent 6 8 4 3" xfId="18639" xr:uid="{B17BEB21-9640-473C-99AC-9E570F5361A5}"/>
    <cellStyle name="Percent 6 8 4 3 2" xfId="18640" xr:uid="{C4E24C7D-00A3-4E72-B2FB-5C7ED1E9B543}"/>
    <cellStyle name="Percent 6 8 4 3 3" xfId="18641" xr:uid="{A027444A-A99A-4755-86E9-10562A7DBFCD}"/>
    <cellStyle name="Percent 6 8 4 4" xfId="18642" xr:uid="{EAA0C8BA-9F97-41A4-B219-7209C1566EF3}"/>
    <cellStyle name="Percent 6 8 4 4 2" xfId="18643" xr:uid="{9CC3136C-6C70-4B72-B6C2-24024480885E}"/>
    <cellStyle name="Percent 6 8 4 4 3" xfId="18644" xr:uid="{3A297632-6E23-48C9-A906-64BDE3E79E05}"/>
    <cellStyle name="Percent 6 8 4 5" xfId="18645" xr:uid="{DDEF1C00-1AD0-492B-9D68-71036DB7127D}"/>
    <cellStyle name="Percent 6 8 4 6" xfId="18646" xr:uid="{9656A6E0-CDF5-470F-859C-9CE8BB4D5B99}"/>
    <cellStyle name="Percent 6 8 5" xfId="18647" xr:uid="{16C0C972-2343-479E-B76D-FA52485A0576}"/>
    <cellStyle name="Percent 6 8 5 2" xfId="18648" xr:uid="{3B08F0CB-0137-4D1C-927A-9292B72D6273}"/>
    <cellStyle name="Percent 6 8 5 2 2" xfId="18649" xr:uid="{014A688A-30E1-4B44-AD96-50CEE7A79903}"/>
    <cellStyle name="Percent 6 8 5 2 3" xfId="18650" xr:uid="{2F863558-2B9C-4FB8-B9AD-B3CDDFF63FBE}"/>
    <cellStyle name="Percent 6 8 5 3" xfId="18651" xr:uid="{8B3FB433-C757-4A24-934A-BE44BE2CBC30}"/>
    <cellStyle name="Percent 6 8 5 3 2" xfId="18652" xr:uid="{8FF6401B-E8D4-4F35-9963-E86E6B7C8C2A}"/>
    <cellStyle name="Percent 6 8 5 3 3" xfId="18653" xr:uid="{380FB37D-03FB-4EF0-B42A-00E4FFB5AD4C}"/>
    <cellStyle name="Percent 6 8 5 4" xfId="18654" xr:uid="{FC7B8B99-0473-4E6C-BA47-4F87EC3D0716}"/>
    <cellStyle name="Percent 6 8 5 5" xfId="18655" xr:uid="{DD437550-BEE8-48EE-A869-6ADE45C4A8DD}"/>
    <cellStyle name="Percent 6 8 6" xfId="18656" xr:uid="{735C07C4-A68B-42DE-A212-E4CF549AB3E4}"/>
    <cellStyle name="Percent 6 8 6 2" xfId="18657" xr:uid="{53F7387F-19C5-49B0-B0DD-BA510E1C4367}"/>
    <cellStyle name="Percent 6 8 6 3" xfId="18658" xr:uid="{8C224A1F-892D-42AB-8A27-DFF5F163E18C}"/>
    <cellStyle name="Percent 6 8 7" xfId="18659" xr:uid="{FF0065F7-1B6E-48BE-9650-91F33E5382AE}"/>
    <cellStyle name="Percent 6 8 7 2" xfId="18660" xr:uid="{965BB121-DDED-4311-B06E-4422EBE5953D}"/>
    <cellStyle name="Percent 6 8 7 3" xfId="18661" xr:uid="{2EADE071-B5A7-408A-B3D5-A77CD76F9ECB}"/>
    <cellStyle name="Percent 6 8 8" xfId="18662" xr:uid="{5256AFCD-5B0F-431C-892E-A6D13AE934FC}"/>
    <cellStyle name="Percent 6 8 8 2" xfId="18663" xr:uid="{70327CCF-C396-49CE-A38E-730C3E8680DB}"/>
    <cellStyle name="Percent 6 8 8 3" xfId="18664" xr:uid="{1B77BAB1-6BB7-4253-87AD-08AFC15E2C3B}"/>
    <cellStyle name="Percent 6 8 9" xfId="18665" xr:uid="{A97B645F-F8D5-4002-896E-2780433C5036}"/>
    <cellStyle name="Percent 6 9" xfId="18666" xr:uid="{1D9A7CCE-2414-4A97-80BE-AE0AD2B8277A}"/>
    <cellStyle name="Percent 6 9 10" xfId="18667" xr:uid="{E207687A-2324-4FDA-8545-D25845DF27E0}"/>
    <cellStyle name="Percent 6 9 11" xfId="18668" xr:uid="{826A7B6B-8DA8-4BA7-8ED7-EBA23C475201}"/>
    <cellStyle name="Percent 6 9 2" xfId="18669" xr:uid="{DAC13DDF-979D-4D89-BE10-99B0DF57B575}"/>
    <cellStyle name="Percent 6 9 2 2" xfId="18670" xr:uid="{4B79009D-A599-49C1-9CB3-D0146B153CD4}"/>
    <cellStyle name="Percent 6 9 2 2 2" xfId="18671" xr:uid="{CDA4470E-855D-469B-BA7B-B18127816E89}"/>
    <cellStyle name="Percent 6 9 2 2 3" xfId="18672" xr:uid="{FA838D16-05BB-4A8E-B60D-B235D39482FA}"/>
    <cellStyle name="Percent 6 9 2 3" xfId="18673" xr:uid="{E3433114-0119-485A-B3F5-6D28F9C373BB}"/>
    <cellStyle name="Percent 6 9 2 3 2" xfId="18674" xr:uid="{0C937E65-C973-4E83-9D06-4E773059117F}"/>
    <cellStyle name="Percent 6 9 2 3 3" xfId="18675" xr:uid="{2AE4CBD1-B7C3-40CD-AE62-FE418AC204A9}"/>
    <cellStyle name="Percent 6 9 2 4" xfId="18676" xr:uid="{0873E77B-74FC-448F-9C9B-D8563113878A}"/>
    <cellStyle name="Percent 6 9 2 5" xfId="18677" xr:uid="{FCD4B68C-9065-4E50-9927-33DB99555128}"/>
    <cellStyle name="Percent 6 9 3" xfId="18678" xr:uid="{AB5961AF-072F-4316-BB5D-467AACD40C10}"/>
    <cellStyle name="Percent 6 9 3 2" xfId="18679" xr:uid="{8124BE27-6745-41FC-A0E1-0CA75BF13F6D}"/>
    <cellStyle name="Percent 6 9 3 2 2" xfId="18680" xr:uid="{738F3A36-B316-44FB-BDC3-E60B73EE2B04}"/>
    <cellStyle name="Percent 6 9 3 2 3" xfId="18681" xr:uid="{96B547B4-DDA1-4B09-8ED1-6641D0FC11F8}"/>
    <cellStyle name="Percent 6 9 3 3" xfId="18682" xr:uid="{06F9181D-D999-471F-93A2-8D2BC27F3011}"/>
    <cellStyle name="Percent 6 9 3 3 2" xfId="18683" xr:uid="{627F45D9-401D-4612-82E6-1DDF4C2BA92C}"/>
    <cellStyle name="Percent 6 9 3 3 3" xfId="18684" xr:uid="{23A750B3-14BA-426C-951C-0369CE6C63E6}"/>
    <cellStyle name="Percent 6 9 3 4" xfId="18685" xr:uid="{8D745BB8-9CB7-4CD1-990D-B871D7143369}"/>
    <cellStyle name="Percent 6 9 3 5" xfId="18686" xr:uid="{12D43119-D4D2-4D0E-9ECB-8AFB8A82AC03}"/>
    <cellStyle name="Percent 6 9 4" xfId="18687" xr:uid="{5540B612-1E32-4445-B23B-703DA017C833}"/>
    <cellStyle name="Percent 6 9 4 2" xfId="18688" xr:uid="{29A66F06-D0D2-44A0-91FD-78C71B5733EE}"/>
    <cellStyle name="Percent 6 9 4 2 2" xfId="18689" xr:uid="{D2BC87ED-2081-4631-9DCE-E1818DB1C50D}"/>
    <cellStyle name="Percent 6 9 4 2 3" xfId="18690" xr:uid="{15F782DE-3A72-4186-9E27-A212FC03680C}"/>
    <cellStyle name="Percent 6 9 4 3" xfId="18691" xr:uid="{3C51F172-087D-48AB-9D31-35F8AD7DBE69}"/>
    <cellStyle name="Percent 6 9 4 3 2" xfId="18692" xr:uid="{5E93C0FA-6829-43CE-9703-A7876ED12806}"/>
    <cellStyle name="Percent 6 9 4 3 3" xfId="18693" xr:uid="{E04CB97A-3EF6-4A4C-AF82-5D3CEA47DEAE}"/>
    <cellStyle name="Percent 6 9 4 4" xfId="18694" xr:uid="{23DFEA2D-76C2-4217-A071-DC2EADECC60E}"/>
    <cellStyle name="Percent 6 9 4 4 2" xfId="18695" xr:uid="{C282E1DF-4A4C-4761-8C68-5C0FEBC46A27}"/>
    <cellStyle name="Percent 6 9 4 4 3" xfId="18696" xr:uid="{F626F6AC-6CE1-4E4C-ACE7-D610EADDD504}"/>
    <cellStyle name="Percent 6 9 4 5" xfId="18697" xr:uid="{A14BF337-A308-4C0C-A7DF-AB12DF514C16}"/>
    <cellStyle name="Percent 6 9 4 6" xfId="18698" xr:uid="{9E0BD4B1-B743-4291-A594-9D2CF5080DE8}"/>
    <cellStyle name="Percent 6 9 5" xfId="18699" xr:uid="{D7F18B57-F9AD-4B4C-A613-B6A12A30F640}"/>
    <cellStyle name="Percent 6 9 5 2" xfId="18700" xr:uid="{6098C152-065A-40CD-8AA8-0F54065CDADD}"/>
    <cellStyle name="Percent 6 9 5 2 2" xfId="18701" xr:uid="{7FBC0FB9-1C32-47DA-864C-5C29DAB59AB1}"/>
    <cellStyle name="Percent 6 9 5 2 3" xfId="18702" xr:uid="{9AC623F5-2D88-4E01-B3CA-A8878F8A2E8D}"/>
    <cellStyle name="Percent 6 9 5 3" xfId="18703" xr:uid="{481F285F-1578-4F27-87FE-BE17B330320D}"/>
    <cellStyle name="Percent 6 9 5 3 2" xfId="18704" xr:uid="{E42673D3-710F-4763-A77F-7CFC7A787795}"/>
    <cellStyle name="Percent 6 9 5 3 3" xfId="18705" xr:uid="{9EFF8503-9C9A-417F-91FE-9664B5E62D21}"/>
    <cellStyle name="Percent 6 9 5 4" xfId="18706" xr:uid="{F90B3754-C1FF-480B-95DF-14A2B7DCE132}"/>
    <cellStyle name="Percent 6 9 5 5" xfId="18707" xr:uid="{CF67913C-0E8F-4A79-A6E4-F8C97692B1DD}"/>
    <cellStyle name="Percent 6 9 6" xfId="18708" xr:uid="{C83888A2-4672-4E84-AFDE-45B7196DCA75}"/>
    <cellStyle name="Percent 6 9 6 2" xfId="18709" xr:uid="{82C436AF-7AD8-40BD-8BCF-55D420F80EBF}"/>
    <cellStyle name="Percent 6 9 6 3" xfId="18710" xr:uid="{40AF3D0B-E57D-474D-A847-AAB51B5643F3}"/>
    <cellStyle name="Percent 6 9 7" xfId="18711" xr:uid="{FDC296B9-F045-4385-8634-7AF960D1433E}"/>
    <cellStyle name="Percent 6 9 7 2" xfId="18712" xr:uid="{56B31331-D5C2-455F-88BF-020205AC5E28}"/>
    <cellStyle name="Percent 6 9 7 3" xfId="18713" xr:uid="{D273131F-9C0D-446B-BDF4-39C815231DB0}"/>
    <cellStyle name="Percent 6 9 8" xfId="18714" xr:uid="{8F67E77E-3A36-4CA1-A430-3E36A387E323}"/>
    <cellStyle name="Percent 6 9 8 2" xfId="18715" xr:uid="{3F08E6AC-8C74-43E0-BB1D-8735885F005E}"/>
    <cellStyle name="Percent 6 9 8 3" xfId="18716" xr:uid="{9BFDFF3A-9E8C-4A03-BD1B-8F14AECA5B10}"/>
    <cellStyle name="Percent 6 9 9" xfId="18717" xr:uid="{4E03E501-A7C3-40BA-81F6-AFBCCCBB3AAB}"/>
    <cellStyle name="Percent 7" xfId="1630" xr:uid="{72DDC6D3-F4E1-4D74-882E-FAD4F83B7324}"/>
    <cellStyle name="Percent 7 10" xfId="18719" xr:uid="{1A8FC55F-68D0-46F2-991A-2F2C40191C37}"/>
    <cellStyle name="Percent 7 10 2" xfId="18720" xr:uid="{F476B3F0-43DF-470B-8356-5BA775AEBB1E}"/>
    <cellStyle name="Percent 7 10 2 2" xfId="18721" xr:uid="{84A20E7A-45DE-47A5-9321-95576A8945C1}"/>
    <cellStyle name="Percent 7 10 2 3" xfId="18722" xr:uid="{1317DEF7-8AB8-43B8-841A-246B3F3F4ABC}"/>
    <cellStyle name="Percent 7 10 3" xfId="18723" xr:uid="{25E8959B-6D8A-4C37-9903-A5955E47C596}"/>
    <cellStyle name="Percent 7 10 3 2" xfId="18724" xr:uid="{82448E62-F874-4B39-97D5-67FC799075F5}"/>
    <cellStyle name="Percent 7 10 3 3" xfId="18725" xr:uid="{98BC8E32-D155-47D6-A0E9-762C865064E8}"/>
    <cellStyle name="Percent 7 10 4" xfId="18726" xr:uid="{CEA6CD4F-E931-4189-968D-68190E560FA6}"/>
    <cellStyle name="Percent 7 10 5" xfId="18727" xr:uid="{90B0F1F9-54CD-492E-9BF4-A97A61511A5F}"/>
    <cellStyle name="Percent 7 10 6" xfId="18728" xr:uid="{5B7A0FB5-C29F-44A8-BDFA-2623E9937A63}"/>
    <cellStyle name="Percent 7 11" xfId="18729" xr:uid="{9B0335A6-AFDB-44C1-8244-5E601DA8B5F8}"/>
    <cellStyle name="Percent 7 11 2" xfId="18730" xr:uid="{49B037FF-0B0E-4C66-8D76-62AE3428A2C0}"/>
    <cellStyle name="Percent 7 11 2 2" xfId="18731" xr:uid="{8D0B5601-1AC6-4542-AE07-1B9BDDFE560B}"/>
    <cellStyle name="Percent 7 11 2 3" xfId="18732" xr:uid="{98AEE95B-A655-44CE-9EE2-A9698FF9CCEC}"/>
    <cellStyle name="Percent 7 11 3" xfId="18733" xr:uid="{8E3094E1-4E71-49E6-803D-A035B0FFCBC4}"/>
    <cellStyle name="Percent 7 11 3 2" xfId="18734" xr:uid="{898793EC-4587-4386-8E73-49A8D6C5E3D7}"/>
    <cellStyle name="Percent 7 11 3 3" xfId="18735" xr:uid="{F5F75AE1-BBB8-46D6-909B-B10DCF172184}"/>
    <cellStyle name="Percent 7 11 4" xfId="18736" xr:uid="{B37DEDC6-A326-4192-AEDC-E4D2428EFEA0}"/>
    <cellStyle name="Percent 7 11 5" xfId="18737" xr:uid="{FF6254E2-FC02-48D4-99DA-A3043256063A}"/>
    <cellStyle name="Percent 7 12" xfId="18738" xr:uid="{F6C7789B-0BB6-4F7C-B2A3-10BEC51AA655}"/>
    <cellStyle name="Percent 7 12 2" xfId="18739" xr:uid="{F6FCCBB8-3194-4F5E-957E-6A841E38A5A7}"/>
    <cellStyle name="Percent 7 12 2 2" xfId="18740" xr:uid="{FCB9EA1D-E2A5-430C-B3EF-F429A260286F}"/>
    <cellStyle name="Percent 7 12 2 3" xfId="18741" xr:uid="{E8B7275C-ADEF-4824-ACFB-FCF2F958175F}"/>
    <cellStyle name="Percent 7 12 3" xfId="18742" xr:uid="{85B586A2-8AB4-4CBA-8237-63A2AA0FC123}"/>
    <cellStyle name="Percent 7 12 3 2" xfId="18743" xr:uid="{E51008B3-FEFA-45CB-9503-E354576F50BE}"/>
    <cellStyle name="Percent 7 12 3 3" xfId="18744" xr:uid="{CCA7A2B4-3D45-44DE-927A-B56E00954E49}"/>
    <cellStyle name="Percent 7 12 4" xfId="18745" xr:uid="{56E05662-E671-43D1-BBAF-4DF5C9FD5E8A}"/>
    <cellStyle name="Percent 7 12 5" xfId="18746" xr:uid="{024BD8DF-41C9-4ABC-BB43-5E2536D6DCBF}"/>
    <cellStyle name="Percent 7 13" xfId="18747" xr:uid="{7AF0006A-49AF-4AB8-888D-3E2E405D04ED}"/>
    <cellStyle name="Percent 7 13 2" xfId="18748" xr:uid="{A794CEBE-81DF-48EF-BAA0-0B21BA97243D}"/>
    <cellStyle name="Percent 7 13 2 2" xfId="18749" xr:uid="{16CA4053-DBA8-4B0D-8578-676BFFF33B86}"/>
    <cellStyle name="Percent 7 13 2 3" xfId="18750" xr:uid="{B09DB778-BFA4-4167-AEB6-72835951B4C1}"/>
    <cellStyle name="Percent 7 13 3" xfId="18751" xr:uid="{A10F500B-32EF-4F73-B57D-32F2D434C5A1}"/>
    <cellStyle name="Percent 7 13 3 2" xfId="18752" xr:uid="{86748C28-0107-4E04-B8DA-1640775AD8A1}"/>
    <cellStyle name="Percent 7 13 3 3" xfId="18753" xr:uid="{F6B1FCA3-F858-4A5C-AB51-837B15D2DF58}"/>
    <cellStyle name="Percent 7 13 4" xfId="18754" xr:uid="{2646B013-B354-4AB4-8BC4-3400E8960D32}"/>
    <cellStyle name="Percent 7 13 4 2" xfId="18755" xr:uid="{EBCE5E31-5A94-451E-8ACD-8C4D8E15B054}"/>
    <cellStyle name="Percent 7 13 4 3" xfId="18756" xr:uid="{CF54CC38-0661-4D09-ABC6-E852CA6D9422}"/>
    <cellStyle name="Percent 7 13 5" xfId="18757" xr:uid="{848309C8-DCEA-4FFB-850C-C84BB37169BA}"/>
    <cellStyle name="Percent 7 13 6" xfId="18758" xr:uid="{0ED7797D-B58F-44BB-8AC2-75741C988765}"/>
    <cellStyle name="Percent 7 14" xfId="18759" xr:uid="{69D3C45F-E158-45F8-8BB4-3B5E91C548AD}"/>
    <cellStyle name="Percent 7 14 2" xfId="18760" xr:uid="{14BE28B6-534B-4814-9323-E8C1A7F795BA}"/>
    <cellStyle name="Percent 7 14 2 2" xfId="18761" xr:uid="{8225DCA2-3506-4508-AEEC-86ABF22DFE91}"/>
    <cellStyle name="Percent 7 14 2 3" xfId="18762" xr:uid="{47143922-B2A6-4D43-A5BC-8F0C500DAE1D}"/>
    <cellStyle name="Percent 7 14 3" xfId="18763" xr:uid="{1D9196B2-AAF2-494E-8255-F4CEC6D8D1A5}"/>
    <cellStyle name="Percent 7 14 3 2" xfId="18764" xr:uid="{21D77BA2-A98B-4B66-8863-7D33F99F520F}"/>
    <cellStyle name="Percent 7 14 3 3" xfId="18765" xr:uid="{9E7319E2-3869-475E-988C-DE085F6092D5}"/>
    <cellStyle name="Percent 7 14 4" xfId="18766" xr:uid="{24BF8CFD-9380-40B6-BC22-B8E229627C1D}"/>
    <cellStyle name="Percent 7 14 5" xfId="18767" xr:uid="{5F2932B0-2383-4D5A-948E-EA07BB2BF447}"/>
    <cellStyle name="Percent 7 15" xfId="18768" xr:uid="{30B243A7-6708-4185-BCBA-77D04E9CCE79}"/>
    <cellStyle name="Percent 7 15 2" xfId="18769" xr:uid="{AF5A2664-2059-4522-B16D-82EE1FA6F9DE}"/>
    <cellStyle name="Percent 7 15 3" xfId="18770" xr:uid="{D494680E-D9F5-494F-B657-A005FC7611BC}"/>
    <cellStyle name="Percent 7 16" xfId="18771" xr:uid="{C4529544-CA9C-48FF-ADD2-C2226521B3A9}"/>
    <cellStyle name="Percent 7 16 2" xfId="18772" xr:uid="{3D3425FC-50BD-4A4D-9A6B-3EA7D4ED9852}"/>
    <cellStyle name="Percent 7 16 3" xfId="18773" xr:uid="{169691E2-641F-4473-8767-B7D8132D497C}"/>
    <cellStyle name="Percent 7 17" xfId="18774" xr:uid="{05CE825A-9ED8-46C8-BC16-66BA59E0D0D9}"/>
    <cellStyle name="Percent 7 17 2" xfId="18775" xr:uid="{9E244E37-05D9-4F92-B68E-EDCACE1A48EF}"/>
    <cellStyle name="Percent 7 17 3" xfId="18776" xr:uid="{7CFB3231-A2F9-4684-9DB6-156A9792A091}"/>
    <cellStyle name="Percent 7 18" xfId="18777" xr:uid="{5574FD56-A222-499C-916E-1442EC39E958}"/>
    <cellStyle name="Percent 7 19" xfId="18778" xr:uid="{A23E9CA9-9822-4BE6-A116-BB9EFA151562}"/>
    <cellStyle name="Percent 7 2" xfId="1631" xr:uid="{A758A01A-04D8-4568-8020-AE7DA73BF933}"/>
    <cellStyle name="Percent 7 2 10" xfId="18780" xr:uid="{90DBA988-0BDF-472F-9FA8-938AFD6A9513}"/>
    <cellStyle name="Percent 7 2 11" xfId="18781" xr:uid="{AF162AD3-1F76-4872-B593-835E0D6A20EB}"/>
    <cellStyle name="Percent 7 2 12" xfId="18782" xr:uid="{6681594D-71A5-479E-82A5-8B0890759B8A}"/>
    <cellStyle name="Percent 7 2 13" xfId="18783" xr:uid="{03E13B45-C0C1-42BF-811F-86BF4C8C31F2}"/>
    <cellStyle name="Percent 7 2 14" xfId="18784" xr:uid="{1EA6EAAC-24DF-4E9B-ADFE-920AEAAFF57A}"/>
    <cellStyle name="Percent 7 2 15" xfId="18779" xr:uid="{46A8F3D7-6FC1-44C8-902A-3DAD571388E3}"/>
    <cellStyle name="Percent 7 2 2" xfId="18785" xr:uid="{27BF9412-03BA-4280-B409-06F614495F65}"/>
    <cellStyle name="Percent 7 2 2 2" xfId="18786" xr:uid="{DA5CC9CE-EC64-4C95-AB6D-6CE06103AA19}"/>
    <cellStyle name="Percent 7 2 2 2 2" xfId="18787" xr:uid="{58BD7EF4-9E0F-4B4E-BFED-6D126C3E271C}"/>
    <cellStyle name="Percent 7 2 2 2 3" xfId="18788" xr:uid="{A12F9E0A-3995-4B5E-9CDC-2F608888882C}"/>
    <cellStyle name="Percent 7 2 2 3" xfId="18789" xr:uid="{B703956A-62D9-43AD-86E7-E6DA1B6CBD45}"/>
    <cellStyle name="Percent 7 2 2 3 2" xfId="18790" xr:uid="{18F39453-1081-403F-B430-B78224E84103}"/>
    <cellStyle name="Percent 7 2 2 3 3" xfId="18791" xr:uid="{DC50C53F-FA67-4673-8A94-7E0831807823}"/>
    <cellStyle name="Percent 7 2 2 4" xfId="18792" xr:uid="{593609D8-2392-4A82-B37A-B9E8B0417029}"/>
    <cellStyle name="Percent 7 2 2 5" xfId="18793" xr:uid="{A62B00A5-7FEE-473C-8002-FDDEE92D725F}"/>
    <cellStyle name="Percent 7 2 3" xfId="18794" xr:uid="{0B789821-F81C-4B54-803D-1A25C35EA343}"/>
    <cellStyle name="Percent 7 2 3 2" xfId="18795" xr:uid="{7C486DE0-E3D1-41FD-BBE2-BFE4E666E5AE}"/>
    <cellStyle name="Percent 7 2 3 2 2" xfId="18796" xr:uid="{30142A34-BDCE-4702-AC3B-7CD0B954F60D}"/>
    <cellStyle name="Percent 7 2 3 2 3" xfId="18797" xr:uid="{9292545E-28E0-4341-B1D9-3BF66139DCCE}"/>
    <cellStyle name="Percent 7 2 3 3" xfId="18798" xr:uid="{71071120-A99A-4606-91C2-A9E4882B4F5B}"/>
    <cellStyle name="Percent 7 2 3 3 2" xfId="18799" xr:uid="{BB38D36A-545C-4C97-982C-0EEEFDC3C05F}"/>
    <cellStyle name="Percent 7 2 3 3 3" xfId="18800" xr:uid="{C0A4C359-F760-46AA-B289-0CD77965EB9B}"/>
    <cellStyle name="Percent 7 2 3 4" xfId="18801" xr:uid="{1CDFEC5B-7051-4699-9D6B-6DBAB18EC99B}"/>
    <cellStyle name="Percent 7 2 3 5" xfId="18802" xr:uid="{6EEB3D96-151C-4A9F-B304-8D32B21D5DEA}"/>
    <cellStyle name="Percent 7 2 4" xfId="18803" xr:uid="{71DA708C-648C-488C-BB7B-6422747BFA3A}"/>
    <cellStyle name="Percent 7 2 4 2" xfId="18804" xr:uid="{DE93988A-BEA4-4D81-AFC6-946F07E0A7E5}"/>
    <cellStyle name="Percent 7 2 4 2 2" xfId="18805" xr:uid="{54C62591-1169-4EF6-85AA-282731AF1A55}"/>
    <cellStyle name="Percent 7 2 4 2 3" xfId="18806" xr:uid="{546B4492-A392-44F7-ABB8-14E7712B60C9}"/>
    <cellStyle name="Percent 7 2 4 3" xfId="18807" xr:uid="{E8D6DC0B-F371-4770-BE85-FC92C0517A41}"/>
    <cellStyle name="Percent 7 2 4 3 2" xfId="18808" xr:uid="{CF2A7F9C-3509-4889-A283-3684FE559F73}"/>
    <cellStyle name="Percent 7 2 4 3 3" xfId="18809" xr:uid="{F8C7E7A3-8AD3-47A3-A6FF-923BF590B822}"/>
    <cellStyle name="Percent 7 2 4 4" xfId="18810" xr:uid="{42277304-0C76-4179-B7C6-F1EBD53C1015}"/>
    <cellStyle name="Percent 7 2 4 4 2" xfId="18811" xr:uid="{17F2B08C-0F68-4827-8DA5-5296218BB1CE}"/>
    <cellStyle name="Percent 7 2 4 4 3" xfId="18812" xr:uid="{2AF88800-A564-4BC7-8D87-D4439CC8CB8E}"/>
    <cellStyle name="Percent 7 2 4 5" xfId="18813" xr:uid="{0AD88EF3-B252-406E-9D32-F86873E0DA08}"/>
    <cellStyle name="Percent 7 2 4 6" xfId="18814" xr:uid="{DB49AF4F-5DAA-4B83-BC70-E7F21C750D80}"/>
    <cellStyle name="Percent 7 2 5" xfId="18815" xr:uid="{A6393B04-3557-4614-AB42-213F648D799A}"/>
    <cellStyle name="Percent 7 2 5 2" xfId="18816" xr:uid="{B80489D1-744D-4D9D-9F82-1FE196B7CBCD}"/>
    <cellStyle name="Percent 7 2 5 2 2" xfId="18817" xr:uid="{D2CE47F6-99D8-4A0D-930D-8F4FA9375A9C}"/>
    <cellStyle name="Percent 7 2 5 2 3" xfId="18818" xr:uid="{EAB5D81C-3BA0-4ADB-B8D7-4534BB0B5ACD}"/>
    <cellStyle name="Percent 7 2 5 3" xfId="18819" xr:uid="{BE514396-D40E-4FC5-9D78-2A04C80BBEE4}"/>
    <cellStyle name="Percent 7 2 5 3 2" xfId="18820" xr:uid="{06DCA87B-A74C-47E7-897F-5F2B9ABAC277}"/>
    <cellStyle name="Percent 7 2 5 3 3" xfId="18821" xr:uid="{257A7902-23F7-42D9-B2FB-DE2A398394DA}"/>
    <cellStyle name="Percent 7 2 5 4" xfId="18822" xr:uid="{64CCA7AE-7556-4816-9C02-13C8D163FA3D}"/>
    <cellStyle name="Percent 7 2 5 5" xfId="18823" xr:uid="{50BE5A77-A294-4E94-BCA4-18B2241662EF}"/>
    <cellStyle name="Percent 7 2 6" xfId="18824" xr:uid="{841F9B42-4568-4E79-99D4-2ACE53EE8D12}"/>
    <cellStyle name="Percent 7 2 6 2" xfId="18825" xr:uid="{6CDFE91E-DE2B-441F-9F02-7B3277FE040C}"/>
    <cellStyle name="Percent 7 2 6 3" xfId="18826" xr:uid="{0D03C532-5DD6-4CBC-A31E-A3196C153E03}"/>
    <cellStyle name="Percent 7 2 7" xfId="18827" xr:uid="{303F3B1E-1B7B-4CC5-B65D-76BB7749A782}"/>
    <cellStyle name="Percent 7 2 7 2" xfId="18828" xr:uid="{2D049B9E-89B9-4A45-8C7B-0053BF8D95CB}"/>
    <cellStyle name="Percent 7 2 7 3" xfId="18829" xr:uid="{90C1EED5-BBC3-4F5E-A3A3-426F78E0B056}"/>
    <cellStyle name="Percent 7 2 8" xfId="18830" xr:uid="{D5387BA3-699C-47CA-8802-D62BBA0A3CDE}"/>
    <cellStyle name="Percent 7 2 8 2" xfId="18831" xr:uid="{166153C2-5209-43C8-98D2-4F2FAEF4402A}"/>
    <cellStyle name="Percent 7 2 8 3" xfId="18832" xr:uid="{6ED2EF4F-A8D9-42CF-86A2-DDB3C72C5799}"/>
    <cellStyle name="Percent 7 2 9" xfId="18833" xr:uid="{7B3C5B47-B8AE-4F0F-9654-F3CB552B085C}"/>
    <cellStyle name="Percent 7 20" xfId="18834" xr:uid="{1AB837AD-8606-429E-9872-B345108A5827}"/>
    <cellStyle name="Percent 7 21" xfId="18835" xr:uid="{2536E873-86C0-47ED-BEB9-002489A23160}"/>
    <cellStyle name="Percent 7 22" xfId="18836" xr:uid="{3E590067-B0DD-4AAC-85A6-2F990BC4F7FA}"/>
    <cellStyle name="Percent 7 23" xfId="18837" xr:uid="{F3018896-2CBE-4EA7-9FCA-2CB261C9998E}"/>
    <cellStyle name="Percent 7 24" xfId="18718" xr:uid="{374C0E0F-E603-46F0-9210-3CC45F57BF54}"/>
    <cellStyle name="Percent 7 3" xfId="1632" xr:uid="{FBFC9D15-51B4-4DDB-9854-C285B7E28895}"/>
    <cellStyle name="Percent 7 3 10" xfId="18839" xr:uid="{A906D57A-3DC3-411F-A4EE-D4AC766228FA}"/>
    <cellStyle name="Percent 7 3 11" xfId="18840" xr:uid="{890FC62A-7E91-4E17-9629-3086A4A2DC53}"/>
    <cellStyle name="Percent 7 3 12" xfId="18841" xr:uid="{390D676C-709B-47D4-92DF-06AF5E390C69}"/>
    <cellStyle name="Percent 7 3 13" xfId="18842" xr:uid="{6EE802AE-2E29-400C-84EE-08E2527E786B}"/>
    <cellStyle name="Percent 7 3 14" xfId="18843" xr:uid="{9676EB02-FAF1-4C56-9C37-06BA61262043}"/>
    <cellStyle name="Percent 7 3 15" xfId="18838" xr:uid="{943EBBA4-8B9E-46C1-85E9-750272A82B37}"/>
    <cellStyle name="Percent 7 3 2" xfId="18844" xr:uid="{0AA493C0-6A72-4ABB-8578-8804232E3244}"/>
    <cellStyle name="Percent 7 3 2 2" xfId="18845" xr:uid="{54C6B1AF-D836-4BAE-A35C-3EEE2EEA7F0F}"/>
    <cellStyle name="Percent 7 3 2 2 2" xfId="18846" xr:uid="{4489DE7F-9795-49AE-8EC4-5DF9008DF998}"/>
    <cellStyle name="Percent 7 3 2 2 3" xfId="18847" xr:uid="{3D5E51BA-D304-4AEA-B867-070E4ED543EC}"/>
    <cellStyle name="Percent 7 3 2 3" xfId="18848" xr:uid="{D9C34542-0038-45EB-A970-BE670164D3DD}"/>
    <cellStyle name="Percent 7 3 2 3 2" xfId="18849" xr:uid="{1443866E-C8CD-42FE-8357-9EEB46049C7A}"/>
    <cellStyle name="Percent 7 3 2 3 3" xfId="18850" xr:uid="{DD8BA36B-16F6-49F8-BD99-89E847B95380}"/>
    <cellStyle name="Percent 7 3 2 4" xfId="18851" xr:uid="{E1FF4D3F-8510-4F9A-B714-EE15DCCE0453}"/>
    <cellStyle name="Percent 7 3 2 5" xfId="18852" xr:uid="{936CB53F-8D03-47B6-A11A-742F8DB90455}"/>
    <cellStyle name="Percent 7 3 3" xfId="18853" xr:uid="{1472AC8F-3640-491E-BC29-10EA65BEDDEB}"/>
    <cellStyle name="Percent 7 3 3 2" xfId="18854" xr:uid="{2635E391-549E-4B37-AA99-9781FA8715A8}"/>
    <cellStyle name="Percent 7 3 3 2 2" xfId="18855" xr:uid="{C34CAB7E-EF8F-4645-8F17-A4957377A417}"/>
    <cellStyle name="Percent 7 3 3 2 3" xfId="18856" xr:uid="{9A9CA393-5014-41D7-8D69-750219E654C2}"/>
    <cellStyle name="Percent 7 3 3 3" xfId="18857" xr:uid="{2892A246-7858-4DA5-8812-1CDF620877F9}"/>
    <cellStyle name="Percent 7 3 3 3 2" xfId="18858" xr:uid="{6CA1977D-3260-43FC-8714-55EF6C88DCE5}"/>
    <cellStyle name="Percent 7 3 3 3 3" xfId="18859" xr:uid="{D8B283D4-F662-430D-AEF8-5B26CB0FC881}"/>
    <cellStyle name="Percent 7 3 3 4" xfId="18860" xr:uid="{36D8D9A2-D5CA-4DC8-A22F-A574C7EB7E02}"/>
    <cellStyle name="Percent 7 3 3 5" xfId="18861" xr:uid="{E483088A-5CEB-4544-B57D-F40A3A5A2763}"/>
    <cellStyle name="Percent 7 3 4" xfId="18862" xr:uid="{6B84BB3F-4A0A-4B11-840C-86520B7E508C}"/>
    <cellStyle name="Percent 7 3 4 2" xfId="18863" xr:uid="{799E4360-4B91-4E78-9652-4F14E4B43587}"/>
    <cellStyle name="Percent 7 3 4 2 2" xfId="18864" xr:uid="{01543498-7DB0-4354-9DEA-4DFB7BB66C2D}"/>
    <cellStyle name="Percent 7 3 4 2 3" xfId="18865" xr:uid="{F6C70406-2D3F-4301-ABDC-5449B8E0272B}"/>
    <cellStyle name="Percent 7 3 4 3" xfId="18866" xr:uid="{17DFD042-88D9-48FD-A9E2-2E87048F05DE}"/>
    <cellStyle name="Percent 7 3 4 3 2" xfId="18867" xr:uid="{58D896F7-CADA-4B55-9A7E-41074F262CD5}"/>
    <cellStyle name="Percent 7 3 4 3 3" xfId="18868" xr:uid="{A7072210-116E-4C5A-B430-C4986AD6725C}"/>
    <cellStyle name="Percent 7 3 4 4" xfId="18869" xr:uid="{39C09860-3E1E-4598-AA48-8AB0676A62C9}"/>
    <cellStyle name="Percent 7 3 4 4 2" xfId="18870" xr:uid="{B6CE0594-575E-4CEA-889E-A8255B5EF4DD}"/>
    <cellStyle name="Percent 7 3 4 4 3" xfId="18871" xr:uid="{39E2FB1E-4251-429D-93EE-BABFB427127F}"/>
    <cellStyle name="Percent 7 3 4 5" xfId="18872" xr:uid="{B45A1C11-0302-4D45-8A0B-5D66F0553FCA}"/>
    <cellStyle name="Percent 7 3 4 6" xfId="18873" xr:uid="{FEE9FF47-1FEB-4875-9EEB-CA8BB36C5C5A}"/>
    <cellStyle name="Percent 7 3 5" xfId="18874" xr:uid="{2F125391-787E-46A3-8BCB-14873F5CC67C}"/>
    <cellStyle name="Percent 7 3 5 2" xfId="18875" xr:uid="{9C093DA9-C3F2-4911-92AD-A8F4300F4DFE}"/>
    <cellStyle name="Percent 7 3 5 2 2" xfId="18876" xr:uid="{63F11792-9BB9-404F-A19C-64B06197D0E2}"/>
    <cellStyle name="Percent 7 3 5 2 3" xfId="18877" xr:uid="{3511A8B6-5B6D-4E4B-A7EF-B801280A5C45}"/>
    <cellStyle name="Percent 7 3 5 3" xfId="18878" xr:uid="{87F29DBB-EEFA-43D8-9FEA-4D9C7FB6FC8A}"/>
    <cellStyle name="Percent 7 3 5 3 2" xfId="18879" xr:uid="{6771230B-7669-48C1-A18B-96A393F8ED20}"/>
    <cellStyle name="Percent 7 3 5 3 3" xfId="18880" xr:uid="{08EF8E9C-6BFB-4FF6-86F6-22F4C74CDDE7}"/>
    <cellStyle name="Percent 7 3 5 4" xfId="18881" xr:uid="{25FC113E-E73A-4B43-8015-E51F20E7BEC5}"/>
    <cellStyle name="Percent 7 3 5 5" xfId="18882" xr:uid="{22ED51E2-8A36-45A3-AEE0-C04AA1085727}"/>
    <cellStyle name="Percent 7 3 6" xfId="18883" xr:uid="{6A2DBB0D-32A5-4E74-802E-B36F1014B124}"/>
    <cellStyle name="Percent 7 3 6 2" xfId="18884" xr:uid="{B4EA547B-0B4F-47F7-B700-7930CC4C167A}"/>
    <cellStyle name="Percent 7 3 6 3" xfId="18885" xr:uid="{138A1314-247C-4295-83BC-BD26A36770D4}"/>
    <cellStyle name="Percent 7 3 7" xfId="18886" xr:uid="{BEB50E71-048B-4B9E-89E1-7D24315BBDCA}"/>
    <cellStyle name="Percent 7 3 7 2" xfId="18887" xr:uid="{BA78F857-74BA-4C6D-86E4-4BAB2716888F}"/>
    <cellStyle name="Percent 7 3 7 3" xfId="18888" xr:uid="{47E6DA32-D0A6-4E61-896A-5C001486E2E6}"/>
    <cellStyle name="Percent 7 3 8" xfId="18889" xr:uid="{45AA948C-B6C8-4719-AF31-84EFA6756B38}"/>
    <cellStyle name="Percent 7 3 8 2" xfId="18890" xr:uid="{76E64CE2-713F-4E8F-B110-E721CDC3F8A1}"/>
    <cellStyle name="Percent 7 3 8 3" xfId="18891" xr:uid="{7D78DD70-C632-4148-B3B4-3C8AE8808CB6}"/>
    <cellStyle name="Percent 7 3 9" xfId="18892" xr:uid="{F21EA971-3863-4295-BFF0-C3C327201642}"/>
    <cellStyle name="Percent 7 4" xfId="1633" xr:uid="{10EC686D-6AA8-428E-AE5E-9A951E49AD32}"/>
    <cellStyle name="Percent 7 4 10" xfId="18894" xr:uid="{257C5395-9F9D-4ACF-8CD7-1D0391799D35}"/>
    <cellStyle name="Percent 7 4 11" xfId="18895" xr:uid="{3CD64808-7FF6-4C4F-93A5-AACE8F1C0292}"/>
    <cellStyle name="Percent 7 4 12" xfId="18896" xr:uid="{FE3659AC-4D5D-41EF-848B-ED0CF039E9C9}"/>
    <cellStyle name="Percent 7 4 13" xfId="18897" xr:uid="{377C89E8-C7B2-4281-AC55-008E83BFC3FC}"/>
    <cellStyle name="Percent 7 4 14" xfId="18898" xr:uid="{EB9A5BA4-6F84-44A8-BD88-D82D211784C3}"/>
    <cellStyle name="Percent 7 4 15" xfId="18893" xr:uid="{1AEE3AE8-173C-4D58-B556-BD3AFEAB95A2}"/>
    <cellStyle name="Percent 7 4 2" xfId="18899" xr:uid="{372CB5B6-B251-47D5-B1D1-D1E5C3C765A6}"/>
    <cellStyle name="Percent 7 4 2 2" xfId="18900" xr:uid="{4A6778A8-719C-4E6D-BFE1-853056D67E54}"/>
    <cellStyle name="Percent 7 4 2 2 2" xfId="18901" xr:uid="{1251A367-E2C5-4DF2-866D-94A4CCCE5F60}"/>
    <cellStyle name="Percent 7 4 2 2 3" xfId="18902" xr:uid="{31857B20-0034-4123-AADE-C94C889470F0}"/>
    <cellStyle name="Percent 7 4 2 3" xfId="18903" xr:uid="{52D5BE4F-FFBB-43DF-8713-6BE1258265DF}"/>
    <cellStyle name="Percent 7 4 2 3 2" xfId="18904" xr:uid="{788C9EC7-8B57-4EC6-99DD-319835168187}"/>
    <cellStyle name="Percent 7 4 2 3 3" xfId="18905" xr:uid="{A7B35222-2CAA-4B1D-AD85-09FA9AD19F7D}"/>
    <cellStyle name="Percent 7 4 2 4" xfId="18906" xr:uid="{F6646858-1CD2-48A2-895E-8544F9A42F6D}"/>
    <cellStyle name="Percent 7 4 2 5" xfId="18907" xr:uid="{98A92EE9-A613-41AE-9B49-6DB1E78B4CD2}"/>
    <cellStyle name="Percent 7 4 3" xfId="18908" xr:uid="{DFF04353-2DDE-4B69-9971-DDBD874B0704}"/>
    <cellStyle name="Percent 7 4 3 2" xfId="18909" xr:uid="{B721329D-A222-4087-94F5-E296BF575846}"/>
    <cellStyle name="Percent 7 4 3 2 2" xfId="18910" xr:uid="{0A469664-046C-4C0C-8993-48705E97A7C2}"/>
    <cellStyle name="Percent 7 4 3 2 3" xfId="18911" xr:uid="{0726F489-F5F1-4EFC-B513-1C4A13E4693D}"/>
    <cellStyle name="Percent 7 4 3 3" xfId="18912" xr:uid="{9F51CBF0-C444-4433-82DA-A3306E876936}"/>
    <cellStyle name="Percent 7 4 3 3 2" xfId="18913" xr:uid="{E31C3970-F070-49D8-AD0D-5620BA04E7A3}"/>
    <cellStyle name="Percent 7 4 3 3 3" xfId="18914" xr:uid="{C7BDF0AF-9C5E-4410-B518-A6484027ECAC}"/>
    <cellStyle name="Percent 7 4 3 4" xfId="18915" xr:uid="{0F83334D-24AC-4CAD-9C23-748336E4DE0E}"/>
    <cellStyle name="Percent 7 4 3 5" xfId="18916" xr:uid="{3F6BF02B-8158-4541-B844-A3FE5E71A8F2}"/>
    <cellStyle name="Percent 7 4 4" xfId="18917" xr:uid="{A7D5FFE2-1AC4-48B4-B822-9A12F5EE1D78}"/>
    <cellStyle name="Percent 7 4 4 2" xfId="18918" xr:uid="{8DDDBCF2-CC7D-4191-9A0C-643BA1FA3AF5}"/>
    <cellStyle name="Percent 7 4 4 2 2" xfId="18919" xr:uid="{625E6B8F-58DB-45F2-9D27-B592E3B41889}"/>
    <cellStyle name="Percent 7 4 4 2 3" xfId="18920" xr:uid="{128BD272-C396-4DEF-A2C9-8466F9AE6B2B}"/>
    <cellStyle name="Percent 7 4 4 3" xfId="18921" xr:uid="{7CFE1995-8728-4B28-A8EC-380EB7A9A67B}"/>
    <cellStyle name="Percent 7 4 4 3 2" xfId="18922" xr:uid="{903FEFA4-3908-459F-8928-6526B3D7C07A}"/>
    <cellStyle name="Percent 7 4 4 3 3" xfId="18923" xr:uid="{3CDF23DE-D4B9-47D0-925A-12775DB82D32}"/>
    <cellStyle name="Percent 7 4 4 4" xfId="18924" xr:uid="{64ACB033-E0D3-4673-807F-21FD6DC25AD1}"/>
    <cellStyle name="Percent 7 4 4 4 2" xfId="18925" xr:uid="{EB025F73-1709-4CCE-B1C4-390DC5BFC564}"/>
    <cellStyle name="Percent 7 4 4 4 3" xfId="18926" xr:uid="{3F3204EC-67DA-4F4F-8183-D1AF3D671E21}"/>
    <cellStyle name="Percent 7 4 4 5" xfId="18927" xr:uid="{B0873804-5E89-4002-BF62-196AE53C6CA5}"/>
    <cellStyle name="Percent 7 4 4 6" xfId="18928" xr:uid="{6291193E-8944-40A4-B0AD-02F71E8DB074}"/>
    <cellStyle name="Percent 7 4 5" xfId="18929" xr:uid="{3A489F59-5F0D-4873-A407-EF04F15044F4}"/>
    <cellStyle name="Percent 7 4 5 2" xfId="18930" xr:uid="{0EA49462-1170-4955-9D89-0A8C4CF35EBC}"/>
    <cellStyle name="Percent 7 4 5 2 2" xfId="18931" xr:uid="{9CF7C6F7-C648-450D-9D37-88E9214DBDFB}"/>
    <cellStyle name="Percent 7 4 5 2 3" xfId="18932" xr:uid="{2EE6EC88-FD7C-4E48-B171-C302D05707C1}"/>
    <cellStyle name="Percent 7 4 5 3" xfId="18933" xr:uid="{AB57BB50-7952-470B-825A-CF20EEF3274F}"/>
    <cellStyle name="Percent 7 4 5 3 2" xfId="18934" xr:uid="{FEEF125F-6B3F-4208-9477-07A6396B96D1}"/>
    <cellStyle name="Percent 7 4 5 3 3" xfId="18935" xr:uid="{3B84D786-B286-43E3-9C26-49BE47BF2159}"/>
    <cellStyle name="Percent 7 4 5 4" xfId="18936" xr:uid="{2E196E08-A507-4135-BDB6-BB1001F186BA}"/>
    <cellStyle name="Percent 7 4 5 5" xfId="18937" xr:uid="{A40239F7-779F-49E5-85D8-72D830C595A1}"/>
    <cellStyle name="Percent 7 4 6" xfId="18938" xr:uid="{C5A682CD-AB07-4BEE-AED5-3AE7552DBF8F}"/>
    <cellStyle name="Percent 7 4 6 2" xfId="18939" xr:uid="{0C59A086-3184-4950-9E94-152CB9634BE5}"/>
    <cellStyle name="Percent 7 4 6 3" xfId="18940" xr:uid="{E84E68F4-96D0-4745-8B04-737F734A1511}"/>
    <cellStyle name="Percent 7 4 7" xfId="18941" xr:uid="{2A68890F-4284-41C1-880D-10A447A31E25}"/>
    <cellStyle name="Percent 7 4 7 2" xfId="18942" xr:uid="{0E9BEDCA-A0BB-46DB-9CAD-71250E5F61E1}"/>
    <cellStyle name="Percent 7 4 7 3" xfId="18943" xr:uid="{F2CC0C9F-FA20-44D0-9F76-D9947ECF760F}"/>
    <cellStyle name="Percent 7 4 8" xfId="18944" xr:uid="{D00177AF-4AC1-44AF-BAF8-1BDBE4BC0BD2}"/>
    <cellStyle name="Percent 7 4 8 2" xfId="18945" xr:uid="{D03F16F8-EA0B-4E75-BE0D-BA74B261474C}"/>
    <cellStyle name="Percent 7 4 8 3" xfId="18946" xr:uid="{BEFD7854-B8B5-489E-B53E-AC99B18F2251}"/>
    <cellStyle name="Percent 7 4 9" xfId="18947" xr:uid="{E7684328-ADF3-4271-8FB4-E84E445F2831}"/>
    <cellStyle name="Percent 7 5" xfId="1634" xr:uid="{F9491CC5-F25A-4794-A08C-13BF4349C77D}"/>
    <cellStyle name="Percent 7 5 10" xfId="18949" xr:uid="{6B3075B6-B988-4A00-A78D-07EC36C7E956}"/>
    <cellStyle name="Percent 7 5 11" xfId="18950" xr:uid="{8BF3FA3C-A12D-411C-9753-F84773B8549B}"/>
    <cellStyle name="Percent 7 5 12" xfId="18951" xr:uid="{734C0EF0-909D-4944-A22C-C09A71EA2486}"/>
    <cellStyle name="Percent 7 5 13" xfId="18952" xr:uid="{E0CD8C9A-D426-4DD6-8EC1-CEA568A9EAE4}"/>
    <cellStyle name="Percent 7 5 14" xfId="18953" xr:uid="{57400865-7720-4861-9314-8E4E290D6335}"/>
    <cellStyle name="Percent 7 5 15" xfId="18948" xr:uid="{53F6A3ED-9D7F-4290-831F-C9F0C303A04F}"/>
    <cellStyle name="Percent 7 5 2" xfId="18954" xr:uid="{998011B9-2C97-4078-9AA5-D97582861BD3}"/>
    <cellStyle name="Percent 7 5 2 2" xfId="18955" xr:uid="{C6C596EB-22EA-4A45-B156-EB02F1EB0725}"/>
    <cellStyle name="Percent 7 5 2 2 2" xfId="18956" xr:uid="{90E224FE-B930-45BD-B581-B853923DD6CD}"/>
    <cellStyle name="Percent 7 5 2 2 3" xfId="18957" xr:uid="{D856990C-BC0E-4497-95C8-D704CCAB5C60}"/>
    <cellStyle name="Percent 7 5 2 3" xfId="18958" xr:uid="{1BAF6015-0DB7-41EE-BBC9-3C0D31AF8E3B}"/>
    <cellStyle name="Percent 7 5 2 3 2" xfId="18959" xr:uid="{03EB7382-BF0A-4CB9-AF04-F38FA2CCC1D9}"/>
    <cellStyle name="Percent 7 5 2 3 3" xfId="18960" xr:uid="{E59CE73C-F15A-418D-B985-238A069346F3}"/>
    <cellStyle name="Percent 7 5 2 4" xfId="18961" xr:uid="{86640A59-E45C-451F-A63B-878469C9892F}"/>
    <cellStyle name="Percent 7 5 2 5" xfId="18962" xr:uid="{EBA94923-A488-4198-B5E6-56981EEC7F29}"/>
    <cellStyle name="Percent 7 5 3" xfId="18963" xr:uid="{FE5E0F84-F938-4BFF-8228-1FEA895BA620}"/>
    <cellStyle name="Percent 7 5 3 2" xfId="18964" xr:uid="{46AB8E98-4A9A-494C-BCFA-79D54CC4EAFA}"/>
    <cellStyle name="Percent 7 5 3 2 2" xfId="18965" xr:uid="{8FE852A7-E90F-4C3A-B72F-9C29EC1FD7CF}"/>
    <cellStyle name="Percent 7 5 3 2 3" xfId="18966" xr:uid="{645BEB9C-BF4A-450B-A448-2BCB28E5D454}"/>
    <cellStyle name="Percent 7 5 3 3" xfId="18967" xr:uid="{3D4F8051-3364-4A2F-AE4B-DDB2E107CB27}"/>
    <cellStyle name="Percent 7 5 3 3 2" xfId="18968" xr:uid="{7CAB8E23-BE7C-44C6-AC3E-6575C2D87BF3}"/>
    <cellStyle name="Percent 7 5 3 3 3" xfId="18969" xr:uid="{B9F13D3F-6E6E-4AD5-AE39-0BEF58AD4A9A}"/>
    <cellStyle name="Percent 7 5 3 4" xfId="18970" xr:uid="{344EE4FE-7735-4B48-96B8-03EDB69754F4}"/>
    <cellStyle name="Percent 7 5 3 5" xfId="18971" xr:uid="{73469083-9AFE-4FB2-9A24-C4092D158FF2}"/>
    <cellStyle name="Percent 7 5 4" xfId="18972" xr:uid="{B42735DB-F0D2-4B07-B09E-3D664545C426}"/>
    <cellStyle name="Percent 7 5 4 2" xfId="18973" xr:uid="{A54BDB9C-8F54-48D1-8357-8BF5E7059A62}"/>
    <cellStyle name="Percent 7 5 4 2 2" xfId="18974" xr:uid="{BAA3D9DD-EBF5-47E6-B5EE-68383E479D99}"/>
    <cellStyle name="Percent 7 5 4 2 3" xfId="18975" xr:uid="{CB2FA121-0FAB-467C-884B-EF03199F89F8}"/>
    <cellStyle name="Percent 7 5 4 3" xfId="18976" xr:uid="{546F4B0E-E828-43F1-B4E9-82BD28ECC6C1}"/>
    <cellStyle name="Percent 7 5 4 3 2" xfId="18977" xr:uid="{7985F947-6609-435B-AB9B-414F2D3F084C}"/>
    <cellStyle name="Percent 7 5 4 3 3" xfId="18978" xr:uid="{F0E50D05-C484-4362-A07B-7F44DA15528E}"/>
    <cellStyle name="Percent 7 5 4 4" xfId="18979" xr:uid="{F6BEFD38-C788-4BA7-A23F-F4EA2370C3F3}"/>
    <cellStyle name="Percent 7 5 4 4 2" xfId="18980" xr:uid="{5D9AC79A-A821-46D0-8EB9-3F08D88B737D}"/>
    <cellStyle name="Percent 7 5 4 4 3" xfId="18981" xr:uid="{EF12171C-3D4A-490B-864F-3D74C3C06471}"/>
    <cellStyle name="Percent 7 5 4 5" xfId="18982" xr:uid="{D2CD87FB-3856-4E06-B74A-82172FA15310}"/>
    <cellStyle name="Percent 7 5 4 6" xfId="18983" xr:uid="{3F202921-9A2A-4088-9F57-5FFF1E632231}"/>
    <cellStyle name="Percent 7 5 5" xfId="18984" xr:uid="{CE221121-C86D-48D2-9066-23EDD308AB7B}"/>
    <cellStyle name="Percent 7 5 5 2" xfId="18985" xr:uid="{FAB7942F-1F09-4AB3-8FD7-C3391CB467E5}"/>
    <cellStyle name="Percent 7 5 5 2 2" xfId="18986" xr:uid="{FC4BF75C-D3F7-499E-8408-32D40CA5A4ED}"/>
    <cellStyle name="Percent 7 5 5 2 3" xfId="18987" xr:uid="{86DDCFBA-A4A1-4A55-945F-B783DE3C7C94}"/>
    <cellStyle name="Percent 7 5 5 3" xfId="18988" xr:uid="{B3759A7D-1091-4B7D-805F-7FA2D9FBCD2C}"/>
    <cellStyle name="Percent 7 5 5 3 2" xfId="18989" xr:uid="{65EA6721-6C71-4EBC-8102-FA10E0AE114D}"/>
    <cellStyle name="Percent 7 5 5 3 3" xfId="18990" xr:uid="{5BE99C1B-8508-472C-BA64-770A203C3A66}"/>
    <cellStyle name="Percent 7 5 5 4" xfId="18991" xr:uid="{C8042095-1244-4E3F-9599-A725FDA4B0D2}"/>
    <cellStyle name="Percent 7 5 5 5" xfId="18992" xr:uid="{163A1604-E3B1-4A46-8BCA-77D47CB7FF92}"/>
    <cellStyle name="Percent 7 5 6" xfId="18993" xr:uid="{222FA194-86CE-49AC-8EBD-EB143DAD4577}"/>
    <cellStyle name="Percent 7 5 6 2" xfId="18994" xr:uid="{147D73B7-1F97-43B9-ACC9-022AEFED0FB7}"/>
    <cellStyle name="Percent 7 5 6 3" xfId="18995" xr:uid="{3E711B0E-2928-41EB-A78A-F0083F4B6A49}"/>
    <cellStyle name="Percent 7 5 7" xfId="18996" xr:uid="{69741CA4-2D81-4A18-8F37-77DAC0D1024D}"/>
    <cellStyle name="Percent 7 5 7 2" xfId="18997" xr:uid="{D5563198-A4A4-4EB1-987C-DA391ADBF837}"/>
    <cellStyle name="Percent 7 5 7 3" xfId="18998" xr:uid="{E26F67F2-05EA-4F4F-8E39-7860E839787C}"/>
    <cellStyle name="Percent 7 5 8" xfId="18999" xr:uid="{554D528F-B019-4B96-B663-7B1B60128B56}"/>
    <cellStyle name="Percent 7 5 8 2" xfId="19000" xr:uid="{7EE5BECD-E8C4-4F9E-8E52-29FFD3EB165B}"/>
    <cellStyle name="Percent 7 5 8 3" xfId="19001" xr:uid="{D2E64447-B1B4-42DC-9851-D4134404E430}"/>
    <cellStyle name="Percent 7 5 9" xfId="19002" xr:uid="{5C1F717F-A071-40FE-A963-EE3733F3D245}"/>
    <cellStyle name="Percent 7 6" xfId="1635" xr:uid="{6AF35D47-E0CC-40E9-9316-7F358B275816}"/>
    <cellStyle name="Percent 7 6 10" xfId="19004" xr:uid="{7C9954F4-58A2-414C-96EA-7CFF5124715C}"/>
    <cellStyle name="Percent 7 6 11" xfId="19005" xr:uid="{98BAD8F7-C949-46D2-ADB0-67F8CD0186F8}"/>
    <cellStyle name="Percent 7 6 12" xfId="19006" xr:uid="{343BBED0-1DB8-44CC-8094-C568F63196EC}"/>
    <cellStyle name="Percent 7 6 13" xfId="19007" xr:uid="{4389BA7B-B1D3-4335-A7E9-80B32B18BDDA}"/>
    <cellStyle name="Percent 7 6 14" xfId="19008" xr:uid="{47318DF4-776F-475F-882E-04BECB8F2A20}"/>
    <cellStyle name="Percent 7 6 15" xfId="19003" xr:uid="{42A47FBB-0189-4F77-8C47-F71B101F2DC2}"/>
    <cellStyle name="Percent 7 6 2" xfId="19009" xr:uid="{6651E02A-9F13-4ED6-A379-5120B31F4D31}"/>
    <cellStyle name="Percent 7 6 2 2" xfId="19010" xr:uid="{CA4BDE3A-6BA2-494B-B718-E94CCAB968BE}"/>
    <cellStyle name="Percent 7 6 2 2 2" xfId="19011" xr:uid="{0EAD63B2-EB97-4E0D-91F8-B4372FDA4AB2}"/>
    <cellStyle name="Percent 7 6 2 2 3" xfId="19012" xr:uid="{38E355EF-2379-4FED-858F-51716FD5F8D2}"/>
    <cellStyle name="Percent 7 6 2 3" xfId="19013" xr:uid="{C4AAF4BF-F13A-4595-803B-00819014D0FB}"/>
    <cellStyle name="Percent 7 6 2 3 2" xfId="19014" xr:uid="{14F7F756-F9A2-4FE2-975C-7E12799844A5}"/>
    <cellStyle name="Percent 7 6 2 3 3" xfId="19015" xr:uid="{61679B4D-0357-4BEF-A077-A4EE50649506}"/>
    <cellStyle name="Percent 7 6 2 4" xfId="19016" xr:uid="{4C1E1838-2E16-41F1-AA65-C1A38EE3438F}"/>
    <cellStyle name="Percent 7 6 2 5" xfId="19017" xr:uid="{807AE010-9CFE-4097-A8C0-409767AFB94D}"/>
    <cellStyle name="Percent 7 6 3" xfId="19018" xr:uid="{2FA0203A-89FC-4546-AD7B-A3AFA90985F4}"/>
    <cellStyle name="Percent 7 6 3 2" xfId="19019" xr:uid="{D63260CE-0FFA-4D2E-84B8-33C83D651698}"/>
    <cellStyle name="Percent 7 6 3 2 2" xfId="19020" xr:uid="{F951D486-CFAE-4073-8B32-D63C0366A989}"/>
    <cellStyle name="Percent 7 6 3 2 3" xfId="19021" xr:uid="{33BF3077-880B-4CB2-BD7E-2362A0888CD3}"/>
    <cellStyle name="Percent 7 6 3 3" xfId="19022" xr:uid="{DCC90952-FA0E-45B1-B3EE-7C3A1C7EAA59}"/>
    <cellStyle name="Percent 7 6 3 3 2" xfId="19023" xr:uid="{FF1FD123-8BC1-46EA-AAEF-2C12EC74FD68}"/>
    <cellStyle name="Percent 7 6 3 3 3" xfId="19024" xr:uid="{2D70824B-B080-43B5-87DB-8BB07C39A972}"/>
    <cellStyle name="Percent 7 6 3 4" xfId="19025" xr:uid="{E6CE1F08-3F0C-417F-851C-923E80FC1133}"/>
    <cellStyle name="Percent 7 6 3 5" xfId="19026" xr:uid="{5E95A175-438C-41ED-A21C-FF81E00647EC}"/>
    <cellStyle name="Percent 7 6 4" xfId="19027" xr:uid="{FFABDF4B-245D-40FA-8D33-58745C947F72}"/>
    <cellStyle name="Percent 7 6 4 2" xfId="19028" xr:uid="{4DBC7664-0522-426D-A179-ADF5949E9B76}"/>
    <cellStyle name="Percent 7 6 4 2 2" xfId="19029" xr:uid="{5A5C086D-1A4A-4D42-BDF3-57C5EC872111}"/>
    <cellStyle name="Percent 7 6 4 2 3" xfId="19030" xr:uid="{0F5C9781-586F-492C-8575-33E56F5F7220}"/>
    <cellStyle name="Percent 7 6 4 3" xfId="19031" xr:uid="{70371B16-AFB4-4FE3-B614-70C219E81558}"/>
    <cellStyle name="Percent 7 6 4 3 2" xfId="19032" xr:uid="{0F9C9DC3-10C1-439F-9E41-134810853727}"/>
    <cellStyle name="Percent 7 6 4 3 3" xfId="19033" xr:uid="{DBFB8A2E-97D5-4CFF-8CD3-785B2B11DF8E}"/>
    <cellStyle name="Percent 7 6 4 4" xfId="19034" xr:uid="{E0A6024D-1961-4B49-85E5-5345702FE055}"/>
    <cellStyle name="Percent 7 6 4 4 2" xfId="19035" xr:uid="{C688404D-75F7-49B4-A75C-5B9B9F0E140C}"/>
    <cellStyle name="Percent 7 6 4 4 3" xfId="19036" xr:uid="{A41A4B38-9764-4C0C-891E-191249BB3B22}"/>
    <cellStyle name="Percent 7 6 4 5" xfId="19037" xr:uid="{B1942C24-0EFA-40FF-9F5F-1E86A11318A3}"/>
    <cellStyle name="Percent 7 6 4 6" xfId="19038" xr:uid="{020B8BFF-C563-4207-9407-6C5F05FFB0F3}"/>
    <cellStyle name="Percent 7 6 5" xfId="19039" xr:uid="{F99CD460-4550-4E24-83CB-BCBB60E4CB4B}"/>
    <cellStyle name="Percent 7 6 5 2" xfId="19040" xr:uid="{781B83CF-EF75-4F68-8FBF-E4B0204A9833}"/>
    <cellStyle name="Percent 7 6 5 2 2" xfId="19041" xr:uid="{CC51F2B7-5137-4852-BD3D-F953BB9B38BB}"/>
    <cellStyle name="Percent 7 6 5 2 3" xfId="19042" xr:uid="{15AA739A-8A9A-4599-B70F-8E4977D7190C}"/>
    <cellStyle name="Percent 7 6 5 3" xfId="19043" xr:uid="{48F5210F-3E35-45D7-93C4-D9FE0532A0E3}"/>
    <cellStyle name="Percent 7 6 5 3 2" xfId="19044" xr:uid="{8B7C89A3-F0CD-41E3-BEAB-F9079E169C0D}"/>
    <cellStyle name="Percent 7 6 5 3 3" xfId="19045" xr:uid="{D0850E1C-4E1E-4651-A35A-05B9D0F92DD8}"/>
    <cellStyle name="Percent 7 6 5 4" xfId="19046" xr:uid="{4FCCA621-4146-41C8-8858-9EB31EE11990}"/>
    <cellStyle name="Percent 7 6 5 5" xfId="19047" xr:uid="{11C08120-B7B8-44C3-9D8F-50318EF6B759}"/>
    <cellStyle name="Percent 7 6 6" xfId="19048" xr:uid="{F541DA7C-7D1D-44E6-BD7B-0ED72B9F924A}"/>
    <cellStyle name="Percent 7 6 6 2" xfId="19049" xr:uid="{2FC418C8-4499-4E31-A055-BC49B7EDCCE1}"/>
    <cellStyle name="Percent 7 6 6 3" xfId="19050" xr:uid="{9817B986-C19A-4E06-AEDF-48CD70BBA5CE}"/>
    <cellStyle name="Percent 7 6 7" xfId="19051" xr:uid="{3F1D9DA6-8AA1-43E8-BF06-B7263DFEA8CD}"/>
    <cellStyle name="Percent 7 6 7 2" xfId="19052" xr:uid="{08009DD8-5C74-4186-9188-F2BE72526BF5}"/>
    <cellStyle name="Percent 7 6 7 3" xfId="19053" xr:uid="{3D2D2B9F-357A-425E-9B21-B334A947E9D8}"/>
    <cellStyle name="Percent 7 6 8" xfId="19054" xr:uid="{EDC69B42-5762-47C8-AEA0-FC74FEE0BF24}"/>
    <cellStyle name="Percent 7 6 8 2" xfId="19055" xr:uid="{4514D8D7-426B-4FB1-855A-27E2C697DC9C}"/>
    <cellStyle name="Percent 7 6 8 3" xfId="19056" xr:uid="{DBA7DAA5-83B8-47C1-BBC0-4555AFA95847}"/>
    <cellStyle name="Percent 7 6 9" xfId="19057" xr:uid="{13C9B4B9-F1C9-404F-A226-5BA1B84E8B16}"/>
    <cellStyle name="Percent 7 7" xfId="1636" xr:uid="{37F7B101-2F9B-4D6E-969F-6380837FA418}"/>
    <cellStyle name="Percent 7 7 10" xfId="19059" xr:uid="{4B018417-6FCC-4524-B10A-851C5456669C}"/>
    <cellStyle name="Percent 7 7 11" xfId="19060" xr:uid="{5437C87E-C854-4EDF-9A2D-D32147921666}"/>
    <cellStyle name="Percent 7 7 12" xfId="19061" xr:uid="{2B927B03-5D76-41DD-B59B-D8A34F27519D}"/>
    <cellStyle name="Percent 7 7 13" xfId="19062" xr:uid="{CF315F26-B322-4792-BB82-F1ED4CAA9986}"/>
    <cellStyle name="Percent 7 7 14" xfId="19063" xr:uid="{2D64FCB8-54FC-4B27-A2B7-76D38D078927}"/>
    <cellStyle name="Percent 7 7 15" xfId="19058" xr:uid="{EFA6C6B0-DA70-41F7-B272-090325BA2BA0}"/>
    <cellStyle name="Percent 7 7 2" xfId="19064" xr:uid="{912F071D-85FB-45B9-B741-9445DA6B9062}"/>
    <cellStyle name="Percent 7 7 2 2" xfId="19065" xr:uid="{70FBB7DA-A3FD-40EA-ACC0-F912714F32A0}"/>
    <cellStyle name="Percent 7 7 2 2 2" xfId="19066" xr:uid="{61307B06-D517-4188-B00D-DBAB81534D62}"/>
    <cellStyle name="Percent 7 7 2 2 3" xfId="19067" xr:uid="{B9148331-E6B6-4E5D-80FB-54E7AB4D8744}"/>
    <cellStyle name="Percent 7 7 2 3" xfId="19068" xr:uid="{A9F6A080-9B3A-4763-B875-3D879FCEF0AA}"/>
    <cellStyle name="Percent 7 7 2 3 2" xfId="19069" xr:uid="{99FEACFC-EFE9-4EFC-94D1-E351B0C5DBED}"/>
    <cellStyle name="Percent 7 7 2 3 3" xfId="19070" xr:uid="{E6D86853-00D1-4286-92AD-0C3335169A52}"/>
    <cellStyle name="Percent 7 7 2 4" xfId="19071" xr:uid="{A399A8A9-2C54-4DA7-A64D-BDEE4ACACCF5}"/>
    <cellStyle name="Percent 7 7 2 5" xfId="19072" xr:uid="{70622F11-D4D6-4F71-AD7A-AC965F84F6C5}"/>
    <cellStyle name="Percent 7 7 3" xfId="19073" xr:uid="{82A0A2B8-F6C2-4292-973C-C04D6563C96D}"/>
    <cellStyle name="Percent 7 7 3 2" xfId="19074" xr:uid="{DA01D995-004B-4A15-8B2B-08B8899AABC0}"/>
    <cellStyle name="Percent 7 7 3 2 2" xfId="19075" xr:uid="{DC1C7004-06AA-4EAA-BA01-56F6A0925C00}"/>
    <cellStyle name="Percent 7 7 3 2 3" xfId="19076" xr:uid="{BE7A3545-E040-4D69-8FBB-62186B28FB69}"/>
    <cellStyle name="Percent 7 7 3 3" xfId="19077" xr:uid="{A6489B0E-9ACF-434A-8E43-EABDD52E43DD}"/>
    <cellStyle name="Percent 7 7 3 3 2" xfId="19078" xr:uid="{824BDFA5-F0AC-47F9-BA61-30A76FD65BF1}"/>
    <cellStyle name="Percent 7 7 3 3 3" xfId="19079" xr:uid="{0F2268E2-FFAF-468A-B560-E5C2D69C4F57}"/>
    <cellStyle name="Percent 7 7 3 4" xfId="19080" xr:uid="{06ECDA2B-48C3-4EBD-884E-94D95E4ACF97}"/>
    <cellStyle name="Percent 7 7 3 5" xfId="19081" xr:uid="{2FC2BC6F-26D5-477A-A80D-2FE469EF039A}"/>
    <cellStyle name="Percent 7 7 4" xfId="19082" xr:uid="{98785427-C905-47C1-8D35-DC185C7C37A9}"/>
    <cellStyle name="Percent 7 7 4 2" xfId="19083" xr:uid="{4628AE9D-FAAB-4CDF-9874-5A2A6BBC507A}"/>
    <cellStyle name="Percent 7 7 4 2 2" xfId="19084" xr:uid="{F9BB2157-1365-485B-A176-F32AB0523770}"/>
    <cellStyle name="Percent 7 7 4 2 3" xfId="19085" xr:uid="{B9CAE950-DE73-4BAF-B4CF-CC6F8AFEE0F2}"/>
    <cellStyle name="Percent 7 7 4 3" xfId="19086" xr:uid="{150DA5D5-14E1-4254-8477-F830C595BAD1}"/>
    <cellStyle name="Percent 7 7 4 3 2" xfId="19087" xr:uid="{77D424E3-1E66-4191-BC2C-FCB154F7257F}"/>
    <cellStyle name="Percent 7 7 4 3 3" xfId="19088" xr:uid="{A970B4BA-82E8-4D31-9B7C-AC99ECC6FE37}"/>
    <cellStyle name="Percent 7 7 4 4" xfId="19089" xr:uid="{113F15DA-1844-4C28-A7AB-DF47A9447AFC}"/>
    <cellStyle name="Percent 7 7 4 4 2" xfId="19090" xr:uid="{959BD003-C312-4F6E-BDE0-CD368EC74B54}"/>
    <cellStyle name="Percent 7 7 4 4 3" xfId="19091" xr:uid="{791B8109-6200-465C-8934-06DBD2421FD7}"/>
    <cellStyle name="Percent 7 7 4 5" xfId="19092" xr:uid="{F89094CF-1CE6-4871-9DC9-3AB1EF39711F}"/>
    <cellStyle name="Percent 7 7 4 6" xfId="19093" xr:uid="{73B3D1A0-77DB-4CF1-9F1F-9E7A9A7A4257}"/>
    <cellStyle name="Percent 7 7 5" xfId="19094" xr:uid="{EFD07A78-7B52-4CE3-9BD6-FCEB828F5992}"/>
    <cellStyle name="Percent 7 7 5 2" xfId="19095" xr:uid="{A8449CF5-7D95-4322-818E-CF06BABBD3F4}"/>
    <cellStyle name="Percent 7 7 5 2 2" xfId="19096" xr:uid="{3C1B81B7-2EFD-4F62-893A-D86D7D69C6C2}"/>
    <cellStyle name="Percent 7 7 5 2 3" xfId="19097" xr:uid="{DE6C292A-7569-4078-BE15-2F487850C14B}"/>
    <cellStyle name="Percent 7 7 5 3" xfId="19098" xr:uid="{56FACE77-000C-4068-82E1-C35D7AC945FA}"/>
    <cellStyle name="Percent 7 7 5 3 2" xfId="19099" xr:uid="{7C167953-D604-4B6B-92B4-095FB4C1EA94}"/>
    <cellStyle name="Percent 7 7 5 3 3" xfId="19100" xr:uid="{DA697934-6316-4C89-84E5-761AFFC61ACD}"/>
    <cellStyle name="Percent 7 7 5 4" xfId="19101" xr:uid="{5A3B9159-892B-45F8-AED2-27B70DA544A7}"/>
    <cellStyle name="Percent 7 7 5 5" xfId="19102" xr:uid="{65D6012E-F31E-4164-9DC5-10F36E33C316}"/>
    <cellStyle name="Percent 7 7 6" xfId="19103" xr:uid="{496549A4-4272-4BA5-86CF-A8393D19D735}"/>
    <cellStyle name="Percent 7 7 6 2" xfId="19104" xr:uid="{B80DBE44-8D11-4CA7-83E4-A6EAACAC6B0D}"/>
    <cellStyle name="Percent 7 7 6 3" xfId="19105" xr:uid="{7B93C5C8-E15C-4E86-97BF-273867544A08}"/>
    <cellStyle name="Percent 7 7 7" xfId="19106" xr:uid="{35956D83-8C40-4510-98A1-9482324C46B5}"/>
    <cellStyle name="Percent 7 7 7 2" xfId="19107" xr:uid="{9C1EC46D-31D8-40D3-8173-FBC9DA555541}"/>
    <cellStyle name="Percent 7 7 7 3" xfId="19108" xr:uid="{E3CF802C-631B-4AB3-BDCB-A2B4C7C65311}"/>
    <cellStyle name="Percent 7 7 8" xfId="19109" xr:uid="{78E99900-F51E-4BA9-91DC-C0542B80A868}"/>
    <cellStyle name="Percent 7 7 8 2" xfId="19110" xr:uid="{7DA5F7AC-BBAF-4B0B-8BEE-9B66C93D330F}"/>
    <cellStyle name="Percent 7 7 8 3" xfId="19111" xr:uid="{0A1A5B48-6729-4FCE-A725-523432B3D918}"/>
    <cellStyle name="Percent 7 7 9" xfId="19112" xr:uid="{A4A6618C-B2DA-4D0A-B00C-54B06BDB0F67}"/>
    <cellStyle name="Percent 7 8" xfId="1637" xr:uid="{A08CBA38-C8DA-4190-92FA-43B7A9B02D44}"/>
    <cellStyle name="Percent 7 8 10" xfId="19114" xr:uid="{78B9A89C-538C-4112-A3BC-C435C7C33A76}"/>
    <cellStyle name="Percent 7 8 11" xfId="19115" xr:uid="{D5ED8E83-1DEF-4451-A805-CD7061FD3EAF}"/>
    <cellStyle name="Percent 7 8 12" xfId="19116" xr:uid="{BBD1502E-492B-4001-A0F3-0B7617F02B9E}"/>
    <cellStyle name="Percent 7 8 13" xfId="19117" xr:uid="{658F8021-2292-4F9C-9034-2702FEDCEF75}"/>
    <cellStyle name="Percent 7 8 14" xfId="19118" xr:uid="{8A9FD496-0978-443B-AB11-D6AB1981F225}"/>
    <cellStyle name="Percent 7 8 15" xfId="19113" xr:uid="{7761697D-2E08-40E1-9BBE-CA8330901C0C}"/>
    <cellStyle name="Percent 7 8 2" xfId="19119" xr:uid="{93F11804-E102-45FA-9767-E1F67E67FA69}"/>
    <cellStyle name="Percent 7 8 2 2" xfId="19120" xr:uid="{35E28390-5AD5-4228-97A8-BB06C736AB25}"/>
    <cellStyle name="Percent 7 8 2 2 2" xfId="19121" xr:uid="{796F7943-1062-48DF-91FA-FE0A2BBCA51A}"/>
    <cellStyle name="Percent 7 8 2 2 3" xfId="19122" xr:uid="{B5C70011-43E5-4759-963F-9652950DA23C}"/>
    <cellStyle name="Percent 7 8 2 3" xfId="19123" xr:uid="{C92E5AB4-7AF3-4C18-BCF4-FCF6F9D5D8E3}"/>
    <cellStyle name="Percent 7 8 2 3 2" xfId="19124" xr:uid="{C39DE140-6D5F-4270-BA34-EB47E6BBC74F}"/>
    <cellStyle name="Percent 7 8 2 3 3" xfId="19125" xr:uid="{EA91EEA0-FF2C-46A9-8246-B7BD6B4CD931}"/>
    <cellStyle name="Percent 7 8 2 4" xfId="19126" xr:uid="{55B0BE3A-ECBE-4BC6-A479-1194B933C909}"/>
    <cellStyle name="Percent 7 8 2 5" xfId="19127" xr:uid="{748AA350-E292-4B53-9D1E-2DE670AEFD83}"/>
    <cellStyle name="Percent 7 8 3" xfId="19128" xr:uid="{8741CBE4-2A56-4071-A913-9A9A09DA5443}"/>
    <cellStyle name="Percent 7 8 3 2" xfId="19129" xr:uid="{AD73DB26-CDC1-43B4-AC82-FEB88A1FF241}"/>
    <cellStyle name="Percent 7 8 3 2 2" xfId="19130" xr:uid="{50FFE8E3-60AE-499E-8E47-46EBAABA1E31}"/>
    <cellStyle name="Percent 7 8 3 2 3" xfId="19131" xr:uid="{0D725411-4851-4222-8DFA-C479F7454D92}"/>
    <cellStyle name="Percent 7 8 3 3" xfId="19132" xr:uid="{D25ABB81-EB4F-4F1F-995B-6E70FDCFDE42}"/>
    <cellStyle name="Percent 7 8 3 3 2" xfId="19133" xr:uid="{547A3278-5146-423F-81C0-F248AD2B203B}"/>
    <cellStyle name="Percent 7 8 3 3 3" xfId="19134" xr:uid="{0BA11B52-C5CC-4826-9846-516522F47D0E}"/>
    <cellStyle name="Percent 7 8 3 4" xfId="19135" xr:uid="{266BFF94-A4B5-48FD-9F3C-95A75D3C6CAE}"/>
    <cellStyle name="Percent 7 8 3 5" xfId="19136" xr:uid="{13509830-BB38-41C2-B368-5A5D856F2B96}"/>
    <cellStyle name="Percent 7 8 4" xfId="19137" xr:uid="{F8723E78-EC14-4A72-A91E-E1FF7120F167}"/>
    <cellStyle name="Percent 7 8 4 2" xfId="19138" xr:uid="{6828BE4B-6B13-496C-BF6A-C207361A4B79}"/>
    <cellStyle name="Percent 7 8 4 2 2" xfId="19139" xr:uid="{F0759AE9-472D-4808-B14F-28E88E7C4B70}"/>
    <cellStyle name="Percent 7 8 4 2 3" xfId="19140" xr:uid="{1AAF5B8C-FFCF-47E3-AAF3-85DA060C754C}"/>
    <cellStyle name="Percent 7 8 4 3" xfId="19141" xr:uid="{41ED9966-FFA2-4E52-91A5-D472ED1EA747}"/>
    <cellStyle name="Percent 7 8 4 3 2" xfId="19142" xr:uid="{F38FE8DD-165F-4632-88C9-49B54F525BE8}"/>
    <cellStyle name="Percent 7 8 4 3 3" xfId="19143" xr:uid="{D0BB8E21-CA79-4DEF-98FC-552959499427}"/>
    <cellStyle name="Percent 7 8 4 4" xfId="19144" xr:uid="{5AA228C0-B882-4F49-8B13-0DB79997C4FC}"/>
    <cellStyle name="Percent 7 8 4 4 2" xfId="19145" xr:uid="{ADB7070A-6B05-436F-A441-540407576B59}"/>
    <cellStyle name="Percent 7 8 4 4 3" xfId="19146" xr:uid="{798E2F0E-1D7A-46FE-9F01-2190296CD6F7}"/>
    <cellStyle name="Percent 7 8 4 5" xfId="19147" xr:uid="{228E1A82-2F8C-441F-B641-7A5FEFDB1366}"/>
    <cellStyle name="Percent 7 8 4 6" xfId="19148" xr:uid="{3A8FD707-8B89-4392-9524-3F995AF3EF2F}"/>
    <cellStyle name="Percent 7 8 5" xfId="19149" xr:uid="{7E06720B-A71C-45EE-92A3-8DEA4B3FF868}"/>
    <cellStyle name="Percent 7 8 5 2" xfId="19150" xr:uid="{E38BA95F-ED43-4C17-B8C6-7D3EA28C7D8E}"/>
    <cellStyle name="Percent 7 8 5 2 2" xfId="19151" xr:uid="{68454708-B49E-4108-BF76-6897C820F54F}"/>
    <cellStyle name="Percent 7 8 5 2 3" xfId="19152" xr:uid="{726FD23D-D312-49CF-9E68-F0197421FB52}"/>
    <cellStyle name="Percent 7 8 5 3" xfId="19153" xr:uid="{A8275F75-0079-4525-A188-2B1E40B45574}"/>
    <cellStyle name="Percent 7 8 5 3 2" xfId="19154" xr:uid="{184DF343-DF37-4DAE-99CF-0C5EBD58CACD}"/>
    <cellStyle name="Percent 7 8 5 3 3" xfId="19155" xr:uid="{96FCB0EB-4D3E-4110-9D84-6AA3F6742CA5}"/>
    <cellStyle name="Percent 7 8 5 4" xfId="19156" xr:uid="{81FDE100-ED02-4777-9050-3D964A234AB9}"/>
    <cellStyle name="Percent 7 8 5 5" xfId="19157" xr:uid="{AD0EF865-AFCE-4769-8879-572CDCC0ABE7}"/>
    <cellStyle name="Percent 7 8 6" xfId="19158" xr:uid="{16723058-DD93-413B-8645-40B2FFDD3E64}"/>
    <cellStyle name="Percent 7 8 6 2" xfId="19159" xr:uid="{953EDCEB-D153-4535-8CB5-0E211909EB61}"/>
    <cellStyle name="Percent 7 8 6 3" xfId="19160" xr:uid="{859108F5-1505-4298-8BC3-5233D7BC6AFA}"/>
    <cellStyle name="Percent 7 8 7" xfId="19161" xr:uid="{EAD4BDCB-B528-4955-A971-ED80ADCF9842}"/>
    <cellStyle name="Percent 7 8 7 2" xfId="19162" xr:uid="{040201E9-D5A0-43F8-A455-7CADB5856153}"/>
    <cellStyle name="Percent 7 8 7 3" xfId="19163" xr:uid="{09D264E3-A881-4FE5-88DC-B420F1A7C50F}"/>
    <cellStyle name="Percent 7 8 8" xfId="19164" xr:uid="{3EC012C9-EDBA-4129-B115-82D52DC82DF2}"/>
    <cellStyle name="Percent 7 8 8 2" xfId="19165" xr:uid="{08C3C1F9-1F10-472C-A55B-41C7F81A6748}"/>
    <cellStyle name="Percent 7 8 8 3" xfId="19166" xr:uid="{01AEF26A-7837-47E7-8D24-99130A6EE874}"/>
    <cellStyle name="Percent 7 8 9" xfId="19167" xr:uid="{FA04F7FB-73BD-4006-98DD-36494C794BA3}"/>
    <cellStyle name="Percent 7 9" xfId="19168" xr:uid="{D091E71A-4E88-4810-9011-1C8480041D0C}"/>
    <cellStyle name="Percent 7 9 10" xfId="19169" xr:uid="{E8C0E036-025B-412F-AB5E-98D4861CFC0F}"/>
    <cellStyle name="Percent 7 9 11" xfId="19170" xr:uid="{0E6C71AC-65AC-418A-85AC-E73CCD7367F1}"/>
    <cellStyle name="Percent 7 9 2" xfId="19171" xr:uid="{6508F500-4F25-4D3C-985E-46657B955A0F}"/>
    <cellStyle name="Percent 7 9 2 2" xfId="19172" xr:uid="{B421F1CD-52B7-4745-A6C0-850868AAC48C}"/>
    <cellStyle name="Percent 7 9 2 2 2" xfId="19173" xr:uid="{AC3BC3B0-0E7A-4942-8965-CABEBED5A843}"/>
    <cellStyle name="Percent 7 9 2 2 3" xfId="19174" xr:uid="{A046FD27-9D0E-42C9-AED7-4FE4176E789E}"/>
    <cellStyle name="Percent 7 9 2 3" xfId="19175" xr:uid="{AA80871E-9C24-4579-A1AA-A0416EDA9E66}"/>
    <cellStyle name="Percent 7 9 2 3 2" xfId="19176" xr:uid="{779A2DB2-C2CE-4B6C-AC7D-D70D8CD77E32}"/>
    <cellStyle name="Percent 7 9 2 3 3" xfId="19177" xr:uid="{65474A53-9D6D-44A8-938A-923C663B0104}"/>
    <cellStyle name="Percent 7 9 2 4" xfId="19178" xr:uid="{D240CA25-0C98-4C75-B6C4-7111845BAB8B}"/>
    <cellStyle name="Percent 7 9 2 5" xfId="19179" xr:uid="{D283F433-7D30-4A19-BBBF-F66B97AF9A9B}"/>
    <cellStyle name="Percent 7 9 3" xfId="19180" xr:uid="{9E8C1BBC-9491-47A0-A45E-5A0128DA0758}"/>
    <cellStyle name="Percent 7 9 3 2" xfId="19181" xr:uid="{42B4A55E-D9B0-4C19-BE73-C986F22B5A6E}"/>
    <cellStyle name="Percent 7 9 3 2 2" xfId="19182" xr:uid="{A9BC46A9-71A5-4828-9D16-1409018087DB}"/>
    <cellStyle name="Percent 7 9 3 2 3" xfId="19183" xr:uid="{C6EE996C-083C-42A7-B6AF-54ADBFA04E5D}"/>
    <cellStyle name="Percent 7 9 3 3" xfId="19184" xr:uid="{D7D472D3-13BA-47C3-8E4A-1B08C2994EA7}"/>
    <cellStyle name="Percent 7 9 3 3 2" xfId="19185" xr:uid="{387118A9-1CCF-4CFE-84DC-96EF912039FF}"/>
    <cellStyle name="Percent 7 9 3 3 3" xfId="19186" xr:uid="{B6326075-06DA-4281-A22F-A96A0CDF79D7}"/>
    <cellStyle name="Percent 7 9 3 4" xfId="19187" xr:uid="{5DF0C596-79A8-414C-90AB-D710C3DFF303}"/>
    <cellStyle name="Percent 7 9 3 5" xfId="19188" xr:uid="{7543D3EE-6E23-40C7-8D4A-83234ACCA44B}"/>
    <cellStyle name="Percent 7 9 4" xfId="19189" xr:uid="{9FFC8A83-8A3B-4FC2-B648-DE7D04E59188}"/>
    <cellStyle name="Percent 7 9 4 2" xfId="19190" xr:uid="{10B58514-8061-4FC0-8D8D-F7E0E4569648}"/>
    <cellStyle name="Percent 7 9 4 2 2" xfId="19191" xr:uid="{4D673881-974C-4838-9DB0-91AFA1F5C938}"/>
    <cellStyle name="Percent 7 9 4 2 3" xfId="19192" xr:uid="{D6B0A07F-1FF0-487B-87B4-876FC8472026}"/>
    <cellStyle name="Percent 7 9 4 3" xfId="19193" xr:uid="{EE58D053-5F03-4E5D-8B7B-05F719DC1E49}"/>
    <cellStyle name="Percent 7 9 4 3 2" xfId="19194" xr:uid="{C1BFFDBE-B932-482A-9BD6-42EA45587ADF}"/>
    <cellStyle name="Percent 7 9 4 3 3" xfId="19195" xr:uid="{0667BACC-EF1D-4623-964A-5E67C5FBE40E}"/>
    <cellStyle name="Percent 7 9 4 4" xfId="19196" xr:uid="{A38297FC-D4DF-4580-9948-91513618F999}"/>
    <cellStyle name="Percent 7 9 4 4 2" xfId="19197" xr:uid="{BCD4CD5D-EEE4-4667-A3C5-498A06BB95FA}"/>
    <cellStyle name="Percent 7 9 4 4 3" xfId="19198" xr:uid="{1536A2A5-F271-428B-931F-376ED0CB4A2D}"/>
    <cellStyle name="Percent 7 9 4 5" xfId="19199" xr:uid="{253DA1CF-0ACC-4781-94BB-799431AC39A6}"/>
    <cellStyle name="Percent 7 9 4 6" xfId="19200" xr:uid="{8DFA63CE-5C1B-487B-A597-33EF2BC46021}"/>
    <cellStyle name="Percent 7 9 5" xfId="19201" xr:uid="{16BB8979-C459-4F71-8E5E-E44955725596}"/>
    <cellStyle name="Percent 7 9 5 2" xfId="19202" xr:uid="{3651270A-DD2A-49DC-893A-6E7CFA948D8F}"/>
    <cellStyle name="Percent 7 9 5 2 2" xfId="19203" xr:uid="{FD92EFCA-5CAC-4ED5-B91A-615DA99F4E6D}"/>
    <cellStyle name="Percent 7 9 5 2 3" xfId="19204" xr:uid="{78CF2776-7A7E-4F8F-83DC-383DB6956EFD}"/>
    <cellStyle name="Percent 7 9 5 3" xfId="19205" xr:uid="{656E27F9-2595-4C4A-A4FD-2A56560FD2A3}"/>
    <cellStyle name="Percent 7 9 5 3 2" xfId="19206" xr:uid="{7BCB0E93-6E4D-4CDD-A2CA-236B80F28FA0}"/>
    <cellStyle name="Percent 7 9 5 3 3" xfId="19207" xr:uid="{4D30C4DE-9C89-4D44-8A6B-99CCB2EF310F}"/>
    <cellStyle name="Percent 7 9 5 4" xfId="19208" xr:uid="{EA298EA4-2318-4C28-9E87-21D6575ADF61}"/>
    <cellStyle name="Percent 7 9 5 5" xfId="19209" xr:uid="{BDD16A31-C215-4B68-A391-8160032F8C95}"/>
    <cellStyle name="Percent 7 9 6" xfId="19210" xr:uid="{497EE32F-D143-48C8-B3EB-32D9B0B63575}"/>
    <cellStyle name="Percent 7 9 6 2" xfId="19211" xr:uid="{4D9A1D10-8CB5-4A64-9F49-CE375EE434E8}"/>
    <cellStyle name="Percent 7 9 6 3" xfId="19212" xr:uid="{C8D2823D-E517-491C-B35A-EEDE88047D0B}"/>
    <cellStyle name="Percent 7 9 7" xfId="19213" xr:uid="{2FAAB15E-5772-4944-B956-769EDCE7F3AA}"/>
    <cellStyle name="Percent 7 9 7 2" xfId="19214" xr:uid="{AA3805C8-28C3-44E5-969F-51D326889FAB}"/>
    <cellStyle name="Percent 7 9 7 3" xfId="19215" xr:uid="{2DEE3041-2928-4184-999B-2889D81E6F0E}"/>
    <cellStyle name="Percent 7 9 8" xfId="19216" xr:uid="{182E509F-1F39-404D-B16E-F407FE22B17D}"/>
    <cellStyle name="Percent 7 9 8 2" xfId="19217" xr:uid="{BFB4F551-D83A-4E39-AB3D-DD38026DDEAC}"/>
    <cellStyle name="Percent 7 9 8 3" xfId="19218" xr:uid="{6CE0C2E9-FF5D-4267-93C0-B6F03EE83C51}"/>
    <cellStyle name="Percent 7 9 9" xfId="19219" xr:uid="{A97BF089-8458-47B3-91C6-0B2365B190AA}"/>
    <cellStyle name="Percent 8" xfId="1638" xr:uid="{69F340C2-70C8-401B-AC10-C945C2740636}"/>
    <cellStyle name="Percent 8 10" xfId="19221" xr:uid="{FA3EBBF0-D870-412F-8D2F-EABBA9388B0B}"/>
    <cellStyle name="Percent 8 10 2" xfId="19222" xr:uid="{FF84388D-57DB-459D-A94C-EBD79961DD13}"/>
    <cellStyle name="Percent 8 10 2 2" xfId="19223" xr:uid="{6B51BC73-A093-422D-9ACD-54785331793D}"/>
    <cellStyle name="Percent 8 10 2 3" xfId="19224" xr:uid="{DF76AD24-E842-41D8-9948-2E72E6D14408}"/>
    <cellStyle name="Percent 8 10 3" xfId="19225" xr:uid="{58425345-3209-4B27-86B9-C9261977DF97}"/>
    <cellStyle name="Percent 8 10 3 2" xfId="19226" xr:uid="{466B4007-9B46-4828-A58F-DEE612126737}"/>
    <cellStyle name="Percent 8 10 3 3" xfId="19227" xr:uid="{9948F63B-DBA8-4494-BE57-BB12BFC6EA03}"/>
    <cellStyle name="Percent 8 10 4" xfId="19228" xr:uid="{58BACA82-10CD-46DF-8195-0C5B7A0D7415}"/>
    <cellStyle name="Percent 8 10 5" xfId="19229" xr:uid="{F1D0A1A1-24D2-4088-A9B5-8E8D1B251504}"/>
    <cellStyle name="Percent 8 11" xfId="19230" xr:uid="{2C900699-12D5-4611-AAA9-9EB43A6659CB}"/>
    <cellStyle name="Percent 8 11 2" xfId="19231" xr:uid="{BD35C132-894C-474C-86B7-F0D1EDB92504}"/>
    <cellStyle name="Percent 8 11 2 2" xfId="19232" xr:uid="{E1E97AC3-CC77-4D61-B14C-EC16ACF30676}"/>
    <cellStyle name="Percent 8 11 2 3" xfId="19233" xr:uid="{6055C311-D401-427B-9163-FC0BACDA0327}"/>
    <cellStyle name="Percent 8 11 3" xfId="19234" xr:uid="{D2FAC20C-B59E-4DEF-9483-483412798B6A}"/>
    <cellStyle name="Percent 8 11 3 2" xfId="19235" xr:uid="{3085EA07-7848-4EA6-989C-13EF9A89EB5D}"/>
    <cellStyle name="Percent 8 11 3 3" xfId="19236" xr:uid="{BC20B7B6-E859-4647-93CD-05A7A73F46F0}"/>
    <cellStyle name="Percent 8 11 4" xfId="19237" xr:uid="{062F499F-1102-4D72-9240-AC749C134679}"/>
    <cellStyle name="Percent 8 11 4 2" xfId="19238" xr:uid="{189ECE65-1846-454D-B2B1-D19C04C7CEE8}"/>
    <cellStyle name="Percent 8 11 4 3" xfId="19239" xr:uid="{BE5D4AD9-B912-49CC-A961-9F2DE2CCF89E}"/>
    <cellStyle name="Percent 8 11 5" xfId="19240" xr:uid="{DBE8508C-2DFE-440B-8970-A5193393D542}"/>
    <cellStyle name="Percent 8 11 6" xfId="19241" xr:uid="{9F9E87C0-BFF8-4081-97DD-1040CE8F0033}"/>
    <cellStyle name="Percent 8 12" xfId="19242" xr:uid="{234EF742-7CB6-49E0-8EC6-B5DC3237B015}"/>
    <cellStyle name="Percent 8 12 2" xfId="19243" xr:uid="{4561C621-4BD1-44F9-BBE3-735886CA46DD}"/>
    <cellStyle name="Percent 8 12 2 2" xfId="19244" xr:uid="{E6138E83-C675-4D72-8654-10475C4D9077}"/>
    <cellStyle name="Percent 8 12 2 3" xfId="19245" xr:uid="{954E2430-284D-42D8-BDB9-53D7DF96119E}"/>
    <cellStyle name="Percent 8 12 3" xfId="19246" xr:uid="{DD2167D5-3D6A-48A6-9FA3-006E430E6399}"/>
    <cellStyle name="Percent 8 12 3 2" xfId="19247" xr:uid="{2AB22C3D-2DE5-4176-AE7E-F77B68D8D4D4}"/>
    <cellStyle name="Percent 8 12 3 3" xfId="19248" xr:uid="{B847F4F4-4196-4660-A048-FB9344FDE60D}"/>
    <cellStyle name="Percent 8 12 4" xfId="19249" xr:uid="{C7E2ACD2-D5E1-48B9-A27D-4187EC0D1F22}"/>
    <cellStyle name="Percent 8 12 5" xfId="19250" xr:uid="{B3376307-B6C7-48E6-9BDF-DB18B4D5E3BE}"/>
    <cellStyle name="Percent 8 13" xfId="19251" xr:uid="{55055A35-8A3B-4B77-BF71-6A174AA81840}"/>
    <cellStyle name="Percent 8 13 2" xfId="19252" xr:uid="{28A53767-013F-497E-9105-F6095FEF9A26}"/>
    <cellStyle name="Percent 8 13 3" xfId="19253" xr:uid="{648B7406-FC92-4CE0-B8A8-DD67CE87939C}"/>
    <cellStyle name="Percent 8 14" xfId="19254" xr:uid="{B77AD5AC-9B19-470F-B851-7F69A00D5F3F}"/>
    <cellStyle name="Percent 8 14 2" xfId="19255" xr:uid="{04C4DFBC-9753-4E86-ADC2-32FDDA9A47BB}"/>
    <cellStyle name="Percent 8 14 3" xfId="19256" xr:uid="{43046551-4C77-44E1-8A72-A6CBEB9206AC}"/>
    <cellStyle name="Percent 8 15" xfId="19257" xr:uid="{B4B5A3AB-7E0F-4FD5-945A-2915E1E9E098}"/>
    <cellStyle name="Percent 8 15 2" xfId="19258" xr:uid="{5D09CF8A-0288-40C9-95ED-D813E212D1AF}"/>
    <cellStyle name="Percent 8 15 3" xfId="19259" xr:uid="{29BC3051-3AB1-4D25-925C-2C0DFA4E0EB2}"/>
    <cellStyle name="Percent 8 16" xfId="19260" xr:uid="{6061B383-7493-4232-A3D0-BA5C0F5B8A7A}"/>
    <cellStyle name="Percent 8 17" xfId="19261" xr:uid="{41A8C71D-8048-4722-B95A-C9C69BC3D231}"/>
    <cellStyle name="Percent 8 18" xfId="19262" xr:uid="{2EA8B22B-6A0E-43AA-8D7C-19AC4D897C81}"/>
    <cellStyle name="Percent 8 19" xfId="19263" xr:uid="{623CB722-18CF-4501-9D27-E1A904300CCD}"/>
    <cellStyle name="Percent 8 2" xfId="1639" xr:uid="{CA96390A-3DB2-436A-B1E2-8A82F13B57AA}"/>
    <cellStyle name="Percent 8 2 10" xfId="19265" xr:uid="{32A04D4A-0E27-4DD8-B423-5E413CB0499C}"/>
    <cellStyle name="Percent 8 2 11" xfId="19266" xr:uid="{A5F01F8D-9DB9-42BB-8E59-9923F45882EF}"/>
    <cellStyle name="Percent 8 2 12" xfId="19267" xr:uid="{CF2A12EE-64D0-464A-907F-83D2B3939F12}"/>
    <cellStyle name="Percent 8 2 13" xfId="19268" xr:uid="{21E516FF-24E2-457C-93F0-4608F014B366}"/>
    <cellStyle name="Percent 8 2 14" xfId="19269" xr:uid="{EB5B962D-9D92-4A14-91DE-B72BFFA5D491}"/>
    <cellStyle name="Percent 8 2 15" xfId="19264" xr:uid="{43EAA88A-E422-48C7-9695-8419507808D6}"/>
    <cellStyle name="Percent 8 2 2" xfId="19270" xr:uid="{4FB46E44-7D1D-400D-A0E1-B61DD9AE04B1}"/>
    <cellStyle name="Percent 8 2 2 2" xfId="19271" xr:uid="{60E57D5E-B4E1-4789-85AE-9D68F8631184}"/>
    <cellStyle name="Percent 8 2 2 2 2" xfId="19272" xr:uid="{8B8A70C4-5950-47B2-80B1-5EA182BE9C02}"/>
    <cellStyle name="Percent 8 2 2 2 3" xfId="19273" xr:uid="{60AB4E2F-6708-442E-91F1-3816BA861B60}"/>
    <cellStyle name="Percent 8 2 2 3" xfId="19274" xr:uid="{299BCB2E-D104-4E04-9320-A4740320D910}"/>
    <cellStyle name="Percent 8 2 2 3 2" xfId="19275" xr:uid="{E012DD71-E5FD-4222-83B0-AD77D880609E}"/>
    <cellStyle name="Percent 8 2 2 3 3" xfId="19276" xr:uid="{460E5E4A-E802-45CD-8565-17CE5DF2027E}"/>
    <cellStyle name="Percent 8 2 2 4" xfId="19277" xr:uid="{CC499758-EC60-46A5-B785-8C0E570900AA}"/>
    <cellStyle name="Percent 8 2 2 5" xfId="19278" xr:uid="{28126C25-506F-447B-AE36-2B32121CF8EF}"/>
    <cellStyle name="Percent 8 2 3" xfId="19279" xr:uid="{C240F110-DDAD-479D-9924-61D32F3A9A39}"/>
    <cellStyle name="Percent 8 2 3 2" xfId="19280" xr:uid="{6F23A5E6-5DA7-4C71-A211-73DE71190B31}"/>
    <cellStyle name="Percent 8 2 3 2 2" xfId="19281" xr:uid="{A0B18DCA-CC39-4212-88FB-DBC10C38C495}"/>
    <cellStyle name="Percent 8 2 3 2 3" xfId="19282" xr:uid="{3A8B5809-4614-4FCB-A1FA-D8CDA5B6DB93}"/>
    <cellStyle name="Percent 8 2 3 3" xfId="19283" xr:uid="{9139C530-81BC-4280-881E-3F93DF2D92AF}"/>
    <cellStyle name="Percent 8 2 3 3 2" xfId="19284" xr:uid="{7C667E0B-2B83-4E4D-A601-0F19AAE4E2AD}"/>
    <cellStyle name="Percent 8 2 3 3 3" xfId="19285" xr:uid="{5FAE5F77-B8AC-4E99-9973-E67920035846}"/>
    <cellStyle name="Percent 8 2 3 4" xfId="19286" xr:uid="{5CF92BB4-8B3B-4DBB-9A60-77C3AED4F947}"/>
    <cellStyle name="Percent 8 2 3 5" xfId="19287" xr:uid="{AD4378D3-680D-4DFC-A133-EB2D62C089C7}"/>
    <cellStyle name="Percent 8 2 4" xfId="19288" xr:uid="{CC1697B9-9097-42A2-9964-27BF27B11BFA}"/>
    <cellStyle name="Percent 8 2 4 2" xfId="19289" xr:uid="{2997D610-86FF-461C-87C3-95DC34B4BA57}"/>
    <cellStyle name="Percent 8 2 4 2 2" xfId="19290" xr:uid="{FA20801F-E1BF-4B91-998F-FD2FE23DC80E}"/>
    <cellStyle name="Percent 8 2 4 2 3" xfId="19291" xr:uid="{2B3C2673-61E7-49E6-B24B-5C0409858A5F}"/>
    <cellStyle name="Percent 8 2 4 3" xfId="19292" xr:uid="{AAE2AF70-F247-484F-8C70-F00889A707AB}"/>
    <cellStyle name="Percent 8 2 4 3 2" xfId="19293" xr:uid="{65EF16C3-A15B-411C-9B84-F7C3E30E5DAA}"/>
    <cellStyle name="Percent 8 2 4 3 3" xfId="19294" xr:uid="{9F9B42E3-65D7-47FA-93FC-64EC84C182CE}"/>
    <cellStyle name="Percent 8 2 4 4" xfId="19295" xr:uid="{9A6B3860-94F0-4918-9A07-E10D37B6A157}"/>
    <cellStyle name="Percent 8 2 4 4 2" xfId="19296" xr:uid="{B1C21377-7F00-4EA2-A8F6-D6DF403A6483}"/>
    <cellStyle name="Percent 8 2 4 4 3" xfId="19297" xr:uid="{46A61C90-DADD-4645-87D8-394CD3876EBA}"/>
    <cellStyle name="Percent 8 2 4 5" xfId="19298" xr:uid="{FCF8A8F1-CBFB-4E06-9AA6-ED9DE1B5179A}"/>
    <cellStyle name="Percent 8 2 4 6" xfId="19299" xr:uid="{B569FF2F-C8F2-41D0-B7B9-62490B39E39A}"/>
    <cellStyle name="Percent 8 2 5" xfId="19300" xr:uid="{04AB29AE-73D3-4A50-A286-49DA488584F9}"/>
    <cellStyle name="Percent 8 2 5 2" xfId="19301" xr:uid="{E74E52E1-CE4F-40E0-BD6F-2458608D56FE}"/>
    <cellStyle name="Percent 8 2 5 2 2" xfId="19302" xr:uid="{1B465D07-51B4-4141-9FB9-FCE18C656100}"/>
    <cellStyle name="Percent 8 2 5 2 3" xfId="19303" xr:uid="{9B859B9D-82A8-41B1-8123-A93C644B1E38}"/>
    <cellStyle name="Percent 8 2 5 3" xfId="19304" xr:uid="{28C26FE6-68F7-4808-9357-18682358F2EB}"/>
    <cellStyle name="Percent 8 2 5 3 2" xfId="19305" xr:uid="{24A897B6-88A4-47DF-BFF1-6CECE5F757A1}"/>
    <cellStyle name="Percent 8 2 5 3 3" xfId="19306" xr:uid="{CC9E72D7-A8CD-47F9-872D-EDBCE6974450}"/>
    <cellStyle name="Percent 8 2 5 4" xfId="19307" xr:uid="{937DB044-8A7A-4F46-B69D-5E3424BFB177}"/>
    <cellStyle name="Percent 8 2 5 5" xfId="19308" xr:uid="{643358C1-0B9E-432D-A65E-B8085495BD4D}"/>
    <cellStyle name="Percent 8 2 6" xfId="19309" xr:uid="{69773FB9-874B-43E5-859E-FB0342C68F1B}"/>
    <cellStyle name="Percent 8 2 6 2" xfId="19310" xr:uid="{738D33E7-8E03-419E-8C9A-4E839B447C21}"/>
    <cellStyle name="Percent 8 2 6 3" xfId="19311" xr:uid="{865BE8F7-6472-4349-9B32-16E01E410206}"/>
    <cellStyle name="Percent 8 2 7" xfId="19312" xr:uid="{0209AC23-0A2C-4028-8206-74290213B7E9}"/>
    <cellStyle name="Percent 8 2 7 2" xfId="19313" xr:uid="{9FB54B52-6895-47BB-968C-E1A134FB2CE0}"/>
    <cellStyle name="Percent 8 2 7 3" xfId="19314" xr:uid="{5EE85108-9C4D-456C-B2E3-05E99A99C4F0}"/>
    <cellStyle name="Percent 8 2 8" xfId="19315" xr:uid="{77728A8A-64A3-4980-9168-AD17B7784460}"/>
    <cellStyle name="Percent 8 2 8 2" xfId="19316" xr:uid="{8F7AD10C-6CC5-4211-8551-E0B4B15CCBFC}"/>
    <cellStyle name="Percent 8 2 8 3" xfId="19317" xr:uid="{6CBB9A23-27A9-48E3-9AD1-414B142DBFFB}"/>
    <cellStyle name="Percent 8 2 9" xfId="19318" xr:uid="{25EB9E94-3ABF-4F92-9F5B-9D43AF00D30A}"/>
    <cellStyle name="Percent 8 20" xfId="19319" xr:uid="{7493707B-FD78-4373-89A6-268DC5DB4681}"/>
    <cellStyle name="Percent 8 21" xfId="19320" xr:uid="{FF121341-E626-405D-8065-D3D2B4F5D798}"/>
    <cellStyle name="Percent 8 22" xfId="19220" xr:uid="{F269D49A-949E-4871-9D70-F3DE25E07877}"/>
    <cellStyle name="Percent 8 3" xfId="1640" xr:uid="{A2CF7E73-4765-46F9-8F4F-1F66D218F755}"/>
    <cellStyle name="Percent 8 3 10" xfId="19322" xr:uid="{69A67A4E-BFF4-407A-B1DC-E98A844BFD3F}"/>
    <cellStyle name="Percent 8 3 11" xfId="19323" xr:uid="{B187063A-9B33-46DD-B859-491F1CA8DA47}"/>
    <cellStyle name="Percent 8 3 12" xfId="19324" xr:uid="{69CF7885-A19E-4AB7-AAAE-66E7FB27B53B}"/>
    <cellStyle name="Percent 8 3 13" xfId="19325" xr:uid="{DC06E6D6-546E-430C-8B28-757DD8E433AF}"/>
    <cellStyle name="Percent 8 3 14" xfId="19326" xr:uid="{52127647-33F2-41EF-ABE6-9A5250E9BFEC}"/>
    <cellStyle name="Percent 8 3 15" xfId="19321" xr:uid="{EE899C80-3667-4B0F-808E-38A49351F993}"/>
    <cellStyle name="Percent 8 3 2" xfId="19327" xr:uid="{5F29034A-9478-47D5-A936-9820A9515C4D}"/>
    <cellStyle name="Percent 8 3 2 2" xfId="19328" xr:uid="{B838792A-9D07-496A-A7DD-7E3714348AAE}"/>
    <cellStyle name="Percent 8 3 2 2 2" xfId="19329" xr:uid="{E15C7EAB-D500-4001-907E-268F2453D3EC}"/>
    <cellStyle name="Percent 8 3 2 2 3" xfId="19330" xr:uid="{0A439B14-B20E-47B0-8D72-1FE3315DC6F2}"/>
    <cellStyle name="Percent 8 3 2 3" xfId="19331" xr:uid="{CC0325D1-4B76-4A34-9AC3-52D83B65B430}"/>
    <cellStyle name="Percent 8 3 2 3 2" xfId="19332" xr:uid="{43A94884-C30C-4D89-B3CE-6C7FC8BE40E0}"/>
    <cellStyle name="Percent 8 3 2 3 3" xfId="19333" xr:uid="{ADA4BCC3-029B-45D3-A019-709B568C1571}"/>
    <cellStyle name="Percent 8 3 2 4" xfId="19334" xr:uid="{6CD02073-3DD5-48E6-BCD7-0E5B44A2AB8A}"/>
    <cellStyle name="Percent 8 3 2 5" xfId="19335" xr:uid="{54144B8A-FB11-42D4-A6FF-8B448E114730}"/>
    <cellStyle name="Percent 8 3 3" xfId="19336" xr:uid="{AB8D4585-E8F1-4F72-8EA4-01F33D877115}"/>
    <cellStyle name="Percent 8 3 3 2" xfId="19337" xr:uid="{6B8CE968-A1DC-452C-8D24-1A1226E25419}"/>
    <cellStyle name="Percent 8 3 3 2 2" xfId="19338" xr:uid="{254FE1A1-BAF7-4552-9B92-EFCE26B80EBB}"/>
    <cellStyle name="Percent 8 3 3 2 3" xfId="19339" xr:uid="{D52829A1-6054-4667-8797-A7DEDCDE8D20}"/>
    <cellStyle name="Percent 8 3 3 3" xfId="19340" xr:uid="{AB0E9218-92CB-4F0A-9094-D21AD2AC3165}"/>
    <cellStyle name="Percent 8 3 3 3 2" xfId="19341" xr:uid="{832003FC-761E-4A6A-91D3-D76354CCCAE4}"/>
    <cellStyle name="Percent 8 3 3 3 3" xfId="19342" xr:uid="{A474454F-EF5D-41A4-B31F-D8018885F675}"/>
    <cellStyle name="Percent 8 3 3 4" xfId="19343" xr:uid="{AA704B6E-6F13-4499-8A3D-1762D8DE374B}"/>
    <cellStyle name="Percent 8 3 3 5" xfId="19344" xr:uid="{70FA4FF3-E32E-469C-ADA5-C352870CC07C}"/>
    <cellStyle name="Percent 8 3 4" xfId="19345" xr:uid="{A657E451-11EA-42F1-8AF9-50D21B20B9C7}"/>
    <cellStyle name="Percent 8 3 4 2" xfId="19346" xr:uid="{FD17D835-FC55-408C-BE4C-C46081E4BFC1}"/>
    <cellStyle name="Percent 8 3 4 2 2" xfId="19347" xr:uid="{116E4E9A-0D7E-4B46-B08A-4B6EA7DCA91F}"/>
    <cellStyle name="Percent 8 3 4 2 3" xfId="19348" xr:uid="{0017E80D-CBA8-43A1-B760-3F412D53D6A5}"/>
    <cellStyle name="Percent 8 3 4 3" xfId="19349" xr:uid="{A7737953-2BE7-41F5-B6A5-616AA5B36BCF}"/>
    <cellStyle name="Percent 8 3 4 3 2" xfId="19350" xr:uid="{445068CB-88CC-480D-9314-6BF98C147AD3}"/>
    <cellStyle name="Percent 8 3 4 3 3" xfId="19351" xr:uid="{518A97D7-7860-4798-9473-F02CA4C33CA0}"/>
    <cellStyle name="Percent 8 3 4 4" xfId="19352" xr:uid="{7F1F2CC9-163D-47B0-8BB1-8BCFE6CA9A33}"/>
    <cellStyle name="Percent 8 3 4 4 2" xfId="19353" xr:uid="{D2240C17-67FA-4278-A6E0-584B88DFEADC}"/>
    <cellStyle name="Percent 8 3 4 4 3" xfId="19354" xr:uid="{95AEF6B2-BAC3-47F2-8BA3-F57B4F8242C5}"/>
    <cellStyle name="Percent 8 3 4 5" xfId="19355" xr:uid="{14C9F0AF-E315-4C9F-A39E-85C01B0EB959}"/>
    <cellStyle name="Percent 8 3 4 6" xfId="19356" xr:uid="{49F9A13D-8A9A-4E12-A60E-9CD5D00EA4B7}"/>
    <cellStyle name="Percent 8 3 5" xfId="19357" xr:uid="{832F2AF7-B0C6-41DE-85A7-A2DE050907C4}"/>
    <cellStyle name="Percent 8 3 5 2" xfId="19358" xr:uid="{D7E74BCF-8B5F-48B4-BFDB-B123B265BD8D}"/>
    <cellStyle name="Percent 8 3 5 2 2" xfId="19359" xr:uid="{6C635BED-5F78-4E34-8E6A-5F17D5042BDB}"/>
    <cellStyle name="Percent 8 3 5 2 3" xfId="19360" xr:uid="{87581C96-DD7C-45CB-B72B-5F746AED8E59}"/>
    <cellStyle name="Percent 8 3 5 3" xfId="19361" xr:uid="{A60AA8BE-CA0D-455D-AF64-625E6D12BC98}"/>
    <cellStyle name="Percent 8 3 5 3 2" xfId="19362" xr:uid="{3708B6F9-AB11-4F0F-892B-684B170666A1}"/>
    <cellStyle name="Percent 8 3 5 3 3" xfId="19363" xr:uid="{187FC008-0281-4F71-A989-A3015DFDAF55}"/>
    <cellStyle name="Percent 8 3 5 4" xfId="19364" xr:uid="{B9022FA2-4C8A-4DBF-A420-C1FEEF07AA34}"/>
    <cellStyle name="Percent 8 3 5 5" xfId="19365" xr:uid="{0A382319-9261-4AD5-BBB8-38FA9B009017}"/>
    <cellStyle name="Percent 8 3 6" xfId="19366" xr:uid="{AC2250F7-6B98-4F5F-9F88-CA6E22E4302C}"/>
    <cellStyle name="Percent 8 3 6 2" xfId="19367" xr:uid="{48075112-2485-462D-A928-C8C06AC25FE0}"/>
    <cellStyle name="Percent 8 3 6 3" xfId="19368" xr:uid="{B782F51E-CCF0-4491-824A-FEEF30FE23B3}"/>
    <cellStyle name="Percent 8 3 7" xfId="19369" xr:uid="{E862A115-D3BE-4356-BD80-2613345FCF83}"/>
    <cellStyle name="Percent 8 3 7 2" xfId="19370" xr:uid="{CE95327A-EAFB-42CE-8C6F-565274AF5220}"/>
    <cellStyle name="Percent 8 3 7 3" xfId="19371" xr:uid="{352886D9-3B69-4E09-BCF6-CF86E2C46A9A}"/>
    <cellStyle name="Percent 8 3 8" xfId="19372" xr:uid="{87922099-428F-49DD-BEFA-8491C764C5C3}"/>
    <cellStyle name="Percent 8 3 8 2" xfId="19373" xr:uid="{269556B0-6960-470F-9E0B-EC61AC31A997}"/>
    <cellStyle name="Percent 8 3 8 3" xfId="19374" xr:uid="{0F8DCF36-AD34-42DE-AD61-B39B191FE6B5}"/>
    <cellStyle name="Percent 8 3 9" xfId="19375" xr:uid="{B099DD6B-0A20-4FED-B5B1-B898670B7D80}"/>
    <cellStyle name="Percent 8 4" xfId="1641" xr:uid="{4FAC4F1D-7ADC-4D82-8F13-8581F546D588}"/>
    <cellStyle name="Percent 8 4 10" xfId="19377" xr:uid="{402FD4BE-DC3C-4700-B085-BDCA99FAF462}"/>
    <cellStyle name="Percent 8 4 11" xfId="19378" xr:uid="{6C054EC5-7FB5-42A6-BF10-FA8E23AEA03C}"/>
    <cellStyle name="Percent 8 4 12" xfId="19379" xr:uid="{A562A5E3-3203-426A-BCBD-8D920AEC4198}"/>
    <cellStyle name="Percent 8 4 13" xfId="19380" xr:uid="{B410F137-8DA3-4D25-9BF7-D6DC864B930C}"/>
    <cellStyle name="Percent 8 4 14" xfId="19381" xr:uid="{49C3AA53-2988-49C7-A077-64CBDAF6BDFC}"/>
    <cellStyle name="Percent 8 4 15" xfId="19376" xr:uid="{247A0F7F-2A48-4446-A03C-6C2EFE292FB4}"/>
    <cellStyle name="Percent 8 4 2" xfId="19382" xr:uid="{BE3E8974-5031-4BF9-8F16-BC54E754E3D2}"/>
    <cellStyle name="Percent 8 4 2 2" xfId="19383" xr:uid="{4E7E3B37-FECF-4B75-8428-D26939D73DFD}"/>
    <cellStyle name="Percent 8 4 2 2 2" xfId="19384" xr:uid="{7D5D76FB-4EA8-4BF3-AECC-8A74D870E79E}"/>
    <cellStyle name="Percent 8 4 2 2 3" xfId="19385" xr:uid="{F29D8551-2B4A-4481-81EF-EB13650CF772}"/>
    <cellStyle name="Percent 8 4 2 3" xfId="19386" xr:uid="{9149DD76-101F-4901-B87D-D0FEE2B3D2A7}"/>
    <cellStyle name="Percent 8 4 2 3 2" xfId="19387" xr:uid="{6F953437-2585-4F00-9102-647B68ABEFA9}"/>
    <cellStyle name="Percent 8 4 2 3 3" xfId="19388" xr:uid="{DD57C050-0269-40F0-91F6-BFD6A70E30F5}"/>
    <cellStyle name="Percent 8 4 2 4" xfId="19389" xr:uid="{E3FCF1F1-451F-45C1-821D-EA7CD9840ADC}"/>
    <cellStyle name="Percent 8 4 2 5" xfId="19390" xr:uid="{346DC563-B932-4805-91EB-316486B5D84D}"/>
    <cellStyle name="Percent 8 4 3" xfId="19391" xr:uid="{19C17A59-FF2D-47F8-8CE0-059E091FF764}"/>
    <cellStyle name="Percent 8 4 3 2" xfId="19392" xr:uid="{6794737A-3F2A-4833-8662-664FC44CC803}"/>
    <cellStyle name="Percent 8 4 3 2 2" xfId="19393" xr:uid="{023F73FC-9B10-4D43-AA12-FBD609B1DF38}"/>
    <cellStyle name="Percent 8 4 3 2 3" xfId="19394" xr:uid="{16FD280D-5540-4A18-B32A-D41B9F9A8BA1}"/>
    <cellStyle name="Percent 8 4 3 3" xfId="19395" xr:uid="{0E619EAF-BF15-4EEC-AE66-A5078BE06797}"/>
    <cellStyle name="Percent 8 4 3 3 2" xfId="19396" xr:uid="{2AE7B043-F5F9-4963-AB56-DA6E15FF5BF2}"/>
    <cellStyle name="Percent 8 4 3 3 3" xfId="19397" xr:uid="{8180A423-3300-4485-BEC6-93BFDB0CA874}"/>
    <cellStyle name="Percent 8 4 3 4" xfId="19398" xr:uid="{EB124850-4B83-4341-99D3-43EEB3CFB403}"/>
    <cellStyle name="Percent 8 4 3 5" xfId="19399" xr:uid="{271272B5-3D30-437E-8AFD-CF265E2A0070}"/>
    <cellStyle name="Percent 8 4 4" xfId="19400" xr:uid="{8DEA3D15-B874-4FF2-9142-1CEA578A0D15}"/>
    <cellStyle name="Percent 8 4 4 2" xfId="19401" xr:uid="{4E4D1111-4942-4E74-9BB4-D75577AF6BA8}"/>
    <cellStyle name="Percent 8 4 4 2 2" xfId="19402" xr:uid="{DBD6C83B-496C-4C59-A9AD-626B72CF92DF}"/>
    <cellStyle name="Percent 8 4 4 2 3" xfId="19403" xr:uid="{718A3C25-5513-4666-81D9-538586FF3BFE}"/>
    <cellStyle name="Percent 8 4 4 3" xfId="19404" xr:uid="{9B58E377-AA2C-44CF-A50F-15CA5256375B}"/>
    <cellStyle name="Percent 8 4 4 3 2" xfId="19405" xr:uid="{08C9C55F-8C54-4518-A18F-CC9D619747EF}"/>
    <cellStyle name="Percent 8 4 4 3 3" xfId="19406" xr:uid="{77358186-FA5F-4754-9C6F-482FE813AA73}"/>
    <cellStyle name="Percent 8 4 4 4" xfId="19407" xr:uid="{1CAE7B9A-415B-4D16-A667-E16CAAE8DBCB}"/>
    <cellStyle name="Percent 8 4 4 4 2" xfId="19408" xr:uid="{CDFE4510-2326-4853-905B-C22A9DC8BD50}"/>
    <cellStyle name="Percent 8 4 4 4 3" xfId="19409" xr:uid="{EA735057-36C5-440E-9A26-05DC37F92466}"/>
    <cellStyle name="Percent 8 4 4 5" xfId="19410" xr:uid="{A5491C6C-86E7-47B3-A87D-F22D4C31B5D0}"/>
    <cellStyle name="Percent 8 4 4 6" xfId="19411" xr:uid="{63CDBBB4-A418-45C6-AC0C-6B2D7668D99D}"/>
    <cellStyle name="Percent 8 4 5" xfId="19412" xr:uid="{C69DA9E6-56CA-4E34-B8CF-CB8575BCCF9E}"/>
    <cellStyle name="Percent 8 4 5 2" xfId="19413" xr:uid="{3A383373-47C4-4039-9FBB-9FF29CD7FF36}"/>
    <cellStyle name="Percent 8 4 5 2 2" xfId="19414" xr:uid="{2E346E10-89AF-42AE-A3FB-F66D8B3DD6EE}"/>
    <cellStyle name="Percent 8 4 5 2 3" xfId="19415" xr:uid="{990DACF0-A886-4571-AE4B-83D9D6D79B2C}"/>
    <cellStyle name="Percent 8 4 5 3" xfId="19416" xr:uid="{37A92ABA-41DD-439A-A7D9-8154360DEC94}"/>
    <cellStyle name="Percent 8 4 5 3 2" xfId="19417" xr:uid="{4D00A74D-00A5-4694-A9A9-290445DE71F3}"/>
    <cellStyle name="Percent 8 4 5 3 3" xfId="19418" xr:uid="{ABD94DAE-32F3-423D-A5A8-7C171D1C83BF}"/>
    <cellStyle name="Percent 8 4 5 4" xfId="19419" xr:uid="{206EB084-8736-40AD-BB75-D5BFC61B829A}"/>
    <cellStyle name="Percent 8 4 5 5" xfId="19420" xr:uid="{76BE4369-E95C-4635-AE0C-9A9E7ABABD6F}"/>
    <cellStyle name="Percent 8 4 6" xfId="19421" xr:uid="{B8C22698-12E0-4136-8278-21756F4638F0}"/>
    <cellStyle name="Percent 8 4 6 2" xfId="19422" xr:uid="{504CC891-3D84-4551-90A8-952FDC94069F}"/>
    <cellStyle name="Percent 8 4 6 3" xfId="19423" xr:uid="{514746AB-ABFA-4703-9672-07A7A8FFE715}"/>
    <cellStyle name="Percent 8 4 7" xfId="19424" xr:uid="{A012B819-1ED8-4CA0-B8AD-C92DC6E22A5C}"/>
    <cellStyle name="Percent 8 4 7 2" xfId="19425" xr:uid="{05D98FB1-7CDC-4377-9DB4-3B11CDC46730}"/>
    <cellStyle name="Percent 8 4 7 3" xfId="19426" xr:uid="{6D381E7C-493C-4241-9A74-73E9541CA7AD}"/>
    <cellStyle name="Percent 8 4 8" xfId="19427" xr:uid="{045C7BA3-FBAC-41C5-8541-0E8A2B4A8FFC}"/>
    <cellStyle name="Percent 8 4 8 2" xfId="19428" xr:uid="{4EC1190D-6A70-48C5-B021-5D321D96CC9C}"/>
    <cellStyle name="Percent 8 4 8 3" xfId="19429" xr:uid="{8FF30889-2022-4DA3-9AB4-11FEB27641D2}"/>
    <cellStyle name="Percent 8 4 9" xfId="19430" xr:uid="{0F41E6DD-808B-474F-9E7C-E0BC0EF1F62E}"/>
    <cellStyle name="Percent 8 5" xfId="1642" xr:uid="{790B4B45-6B79-429B-BFD4-D3A1620E4065}"/>
    <cellStyle name="Percent 8 5 10" xfId="19432" xr:uid="{5A9612F0-4354-46AE-9DBB-D358E4B5E903}"/>
    <cellStyle name="Percent 8 5 11" xfId="19433" xr:uid="{6B602B0D-964F-46D5-8C85-724C0FAACA5D}"/>
    <cellStyle name="Percent 8 5 12" xfId="19434" xr:uid="{4814FB93-E666-48DF-AF75-AE14B894F95F}"/>
    <cellStyle name="Percent 8 5 13" xfId="19435" xr:uid="{10A6CBF6-B122-481B-95E7-E5E62BA940A1}"/>
    <cellStyle name="Percent 8 5 14" xfId="19436" xr:uid="{13BC08F1-5C1E-4827-8D7B-4F15B1331A65}"/>
    <cellStyle name="Percent 8 5 15" xfId="19431" xr:uid="{4C523127-D4D8-4D54-8235-A2C312B37522}"/>
    <cellStyle name="Percent 8 5 2" xfId="19437" xr:uid="{373B2EA4-8A95-4893-B978-B2E2397D257D}"/>
    <cellStyle name="Percent 8 5 2 2" xfId="19438" xr:uid="{3D2B15B3-807B-4E83-B615-C8C3E88D0CD3}"/>
    <cellStyle name="Percent 8 5 2 2 2" xfId="19439" xr:uid="{7BD8A22F-7A81-447B-BFE7-528A757A4214}"/>
    <cellStyle name="Percent 8 5 2 2 3" xfId="19440" xr:uid="{4140997A-8D70-4E07-B2A9-240191B3F7F7}"/>
    <cellStyle name="Percent 8 5 2 3" xfId="19441" xr:uid="{B13C0F50-F56C-4494-91CE-3FE544C1F7AF}"/>
    <cellStyle name="Percent 8 5 2 3 2" xfId="19442" xr:uid="{89B9498B-1C87-4103-AC16-913587657BB9}"/>
    <cellStyle name="Percent 8 5 2 3 3" xfId="19443" xr:uid="{6A5EA724-D762-4DE0-AA0E-BA6EC5662420}"/>
    <cellStyle name="Percent 8 5 2 4" xfId="19444" xr:uid="{407F57C2-CE59-4D51-9EC3-B4CCA8E3A2B9}"/>
    <cellStyle name="Percent 8 5 2 5" xfId="19445" xr:uid="{0662B7A0-40A5-4F62-8F14-65F5A7260C89}"/>
    <cellStyle name="Percent 8 5 3" xfId="19446" xr:uid="{981B1C0D-0DA7-405F-B507-4BC0043367D4}"/>
    <cellStyle name="Percent 8 5 3 2" xfId="19447" xr:uid="{F313150E-8F98-48FD-BEE1-7D2822382E96}"/>
    <cellStyle name="Percent 8 5 3 2 2" xfId="19448" xr:uid="{950C5D82-915B-455D-B3C2-1BF0A89BFACC}"/>
    <cellStyle name="Percent 8 5 3 2 3" xfId="19449" xr:uid="{B5820576-7020-4501-BE0A-83A9175EFDA0}"/>
    <cellStyle name="Percent 8 5 3 3" xfId="19450" xr:uid="{BD842FDC-8902-4812-A1E1-2D15CCA28CA3}"/>
    <cellStyle name="Percent 8 5 3 3 2" xfId="19451" xr:uid="{8FAD7AA8-2642-4B41-8CFE-17BBBC16904A}"/>
    <cellStyle name="Percent 8 5 3 3 3" xfId="19452" xr:uid="{690647AA-C243-4E13-83E6-F7F4DBAFFE5B}"/>
    <cellStyle name="Percent 8 5 3 4" xfId="19453" xr:uid="{6C164219-C36E-4223-A30C-EE708A87B0E1}"/>
    <cellStyle name="Percent 8 5 3 5" xfId="19454" xr:uid="{5C310919-85A2-4358-A920-8BF1BFF7C060}"/>
    <cellStyle name="Percent 8 5 4" xfId="19455" xr:uid="{D54765C6-7E20-48E7-A02B-7A47FD8515EC}"/>
    <cellStyle name="Percent 8 5 4 2" xfId="19456" xr:uid="{3EE27D62-E280-4116-A3A0-264265E7EA8F}"/>
    <cellStyle name="Percent 8 5 4 2 2" xfId="19457" xr:uid="{FEC57DD4-1CED-4438-BD8D-D0D8A827F8A6}"/>
    <cellStyle name="Percent 8 5 4 2 3" xfId="19458" xr:uid="{91A008FB-5A43-4C12-A492-C8E440713A5A}"/>
    <cellStyle name="Percent 8 5 4 3" xfId="19459" xr:uid="{B5B8F2C9-CAAC-40B8-A7EE-86C94955C2D0}"/>
    <cellStyle name="Percent 8 5 4 3 2" xfId="19460" xr:uid="{7A3E9842-4C6E-457F-8000-BAF025F7AC6F}"/>
    <cellStyle name="Percent 8 5 4 3 3" xfId="19461" xr:uid="{5713A3F6-9DB9-4772-8EFD-AB328E30B109}"/>
    <cellStyle name="Percent 8 5 4 4" xfId="19462" xr:uid="{F7BCAEC6-9492-4E72-9600-CACD68D73A1E}"/>
    <cellStyle name="Percent 8 5 4 4 2" xfId="19463" xr:uid="{3835CADA-D142-4160-933A-0F4782E28EB6}"/>
    <cellStyle name="Percent 8 5 4 4 3" xfId="19464" xr:uid="{DB98A154-266C-4A34-A7EB-7F2EE2AEF912}"/>
    <cellStyle name="Percent 8 5 4 5" xfId="19465" xr:uid="{D1768CFD-3B12-4325-B1B3-961242812641}"/>
    <cellStyle name="Percent 8 5 4 6" xfId="19466" xr:uid="{CEBF725C-8E19-4F05-8F74-F1AEEDFD4A1F}"/>
    <cellStyle name="Percent 8 5 5" xfId="19467" xr:uid="{A13427D5-ECB5-4D57-99D9-895A7FB572CD}"/>
    <cellStyle name="Percent 8 5 5 2" xfId="19468" xr:uid="{BE5E3FA8-4895-4480-B95B-D25B0DA4FFC8}"/>
    <cellStyle name="Percent 8 5 5 2 2" xfId="19469" xr:uid="{821D5434-C49F-4E71-9D03-828041A9E114}"/>
    <cellStyle name="Percent 8 5 5 2 3" xfId="19470" xr:uid="{A5F95425-BBC6-46B4-83E4-0DD2B3E587F7}"/>
    <cellStyle name="Percent 8 5 5 3" xfId="19471" xr:uid="{AA4CD164-B3AB-4E38-9E24-DDFEAB0CFF1E}"/>
    <cellStyle name="Percent 8 5 5 3 2" xfId="19472" xr:uid="{5265DC2C-AE4D-4FD9-9905-53EC7BB832E3}"/>
    <cellStyle name="Percent 8 5 5 3 3" xfId="19473" xr:uid="{852BC120-C4BA-4597-8727-53FE6AE65253}"/>
    <cellStyle name="Percent 8 5 5 4" xfId="19474" xr:uid="{9FCC2A0D-76FC-4986-96B2-080DADF2E40C}"/>
    <cellStyle name="Percent 8 5 5 5" xfId="19475" xr:uid="{967D196F-273F-482D-8C94-4337ADCF09A5}"/>
    <cellStyle name="Percent 8 5 6" xfId="19476" xr:uid="{38513ED6-6806-4C78-8852-29548CF4D4C1}"/>
    <cellStyle name="Percent 8 5 6 2" xfId="19477" xr:uid="{70B1DAC1-27C0-40A2-9A23-C3DEC895E7D8}"/>
    <cellStyle name="Percent 8 5 6 3" xfId="19478" xr:uid="{DDA5E768-DE49-46C0-B8A0-95CE19B725DE}"/>
    <cellStyle name="Percent 8 5 7" xfId="19479" xr:uid="{F107E6B1-FE3A-4EAE-A066-DE36CF65BF6F}"/>
    <cellStyle name="Percent 8 5 7 2" xfId="19480" xr:uid="{DF14998C-FA88-4172-A52E-67959D1333C7}"/>
    <cellStyle name="Percent 8 5 7 3" xfId="19481" xr:uid="{C297BE1B-FE4C-401A-A92B-02869CEC0B73}"/>
    <cellStyle name="Percent 8 5 8" xfId="19482" xr:uid="{1ED04099-9FD5-4D51-BEA0-D25AAFA06171}"/>
    <cellStyle name="Percent 8 5 8 2" xfId="19483" xr:uid="{520A320D-0D70-436B-81D3-1771F944EA29}"/>
    <cellStyle name="Percent 8 5 8 3" xfId="19484" xr:uid="{305B627E-DC63-4CBA-A46E-44C229D7E4CE}"/>
    <cellStyle name="Percent 8 5 9" xfId="19485" xr:uid="{11A298C6-3F95-4457-B5FB-2F8795FA3AF0}"/>
    <cellStyle name="Percent 8 6" xfId="1643" xr:uid="{2BD16492-1485-4043-9603-74EED3978787}"/>
    <cellStyle name="Percent 8 6 10" xfId="19487" xr:uid="{1012A3E9-2D95-42B2-8673-36DFE68C3523}"/>
    <cellStyle name="Percent 8 6 11" xfId="19488" xr:uid="{F60C64BE-941D-4384-8A4B-1740A048D835}"/>
    <cellStyle name="Percent 8 6 12" xfId="19489" xr:uid="{DF24B276-E6EC-4F42-97B3-3BE0DAB51323}"/>
    <cellStyle name="Percent 8 6 13" xfId="19490" xr:uid="{1887114D-C666-4D52-8F01-828A503259F0}"/>
    <cellStyle name="Percent 8 6 14" xfId="19491" xr:uid="{C5D26FA9-28ED-49E7-95F9-A60AEF1E8EEF}"/>
    <cellStyle name="Percent 8 6 15" xfId="19486" xr:uid="{7A71ADF5-5C7D-4846-888B-413F8A576FE7}"/>
    <cellStyle name="Percent 8 6 2" xfId="19492" xr:uid="{36E55DDF-6B96-4B4D-9D51-7ABD6F5E8B68}"/>
    <cellStyle name="Percent 8 6 2 2" xfId="19493" xr:uid="{608E4B0C-C773-4C3A-8792-5BAF33F6436C}"/>
    <cellStyle name="Percent 8 6 2 2 2" xfId="19494" xr:uid="{0806CA05-909C-497B-ACDC-0546E01FCC97}"/>
    <cellStyle name="Percent 8 6 2 2 3" xfId="19495" xr:uid="{BA1FF417-4E5F-4D61-A381-DB3296C3D1B3}"/>
    <cellStyle name="Percent 8 6 2 3" xfId="19496" xr:uid="{34088FD5-0733-4329-885C-51FFBE70BEDF}"/>
    <cellStyle name="Percent 8 6 2 3 2" xfId="19497" xr:uid="{1A001CF0-1D01-4129-925F-B2FA02DC1C44}"/>
    <cellStyle name="Percent 8 6 2 3 3" xfId="19498" xr:uid="{5786A9A5-CB96-44E2-995A-2B2E2821D29F}"/>
    <cellStyle name="Percent 8 6 2 4" xfId="19499" xr:uid="{2E42CF44-58B2-4C46-B315-B347B2B1BE96}"/>
    <cellStyle name="Percent 8 6 2 5" xfId="19500" xr:uid="{C2535CF1-29F4-429D-B022-835A0732FDB0}"/>
    <cellStyle name="Percent 8 6 3" xfId="19501" xr:uid="{5474BC68-DE78-4456-98C0-C4203113AE53}"/>
    <cellStyle name="Percent 8 6 3 2" xfId="19502" xr:uid="{FF38E44E-2A60-40FB-98F3-A6BBCCE28611}"/>
    <cellStyle name="Percent 8 6 3 2 2" xfId="19503" xr:uid="{0E2FF3CA-DE0D-4D0B-908A-A302184E6331}"/>
    <cellStyle name="Percent 8 6 3 2 3" xfId="19504" xr:uid="{7125E4CD-473D-42C2-AF42-82B12B83AD3D}"/>
    <cellStyle name="Percent 8 6 3 3" xfId="19505" xr:uid="{01324DCE-A738-4207-832F-062D8EC103CE}"/>
    <cellStyle name="Percent 8 6 3 3 2" xfId="19506" xr:uid="{1EBD9DAE-E8D7-4613-88C8-3CC958DB0DB0}"/>
    <cellStyle name="Percent 8 6 3 3 3" xfId="19507" xr:uid="{5E130128-701D-432C-A28F-F96834E7F9E9}"/>
    <cellStyle name="Percent 8 6 3 4" xfId="19508" xr:uid="{82D3F89B-9E5C-47EB-A31F-D3AA8A1BA681}"/>
    <cellStyle name="Percent 8 6 3 5" xfId="19509" xr:uid="{7428353E-6E58-4F28-BFB1-91ADD35D7AD6}"/>
    <cellStyle name="Percent 8 6 4" xfId="19510" xr:uid="{3ADC902C-CFCB-47CA-AFDF-AE0F31BB7858}"/>
    <cellStyle name="Percent 8 6 4 2" xfId="19511" xr:uid="{250BD3CC-0F2F-40EA-8085-7F624C742FEF}"/>
    <cellStyle name="Percent 8 6 4 2 2" xfId="19512" xr:uid="{F3FA6121-14E3-44F2-80DE-2AACD3521EFA}"/>
    <cellStyle name="Percent 8 6 4 2 3" xfId="19513" xr:uid="{FC51F738-8D49-4218-AFE8-88D30EE15D77}"/>
    <cellStyle name="Percent 8 6 4 3" xfId="19514" xr:uid="{3D90FE32-4E79-470E-A8D3-CB1E7BAE3820}"/>
    <cellStyle name="Percent 8 6 4 3 2" xfId="19515" xr:uid="{759CE6E2-5243-4D1A-A0DE-BA7B2C06364B}"/>
    <cellStyle name="Percent 8 6 4 3 3" xfId="19516" xr:uid="{163D33D6-DB27-4047-8F2D-CF136F888D43}"/>
    <cellStyle name="Percent 8 6 4 4" xfId="19517" xr:uid="{7A08300E-1CFC-4E8A-BCC5-CC3178A1356B}"/>
    <cellStyle name="Percent 8 6 4 4 2" xfId="19518" xr:uid="{975D21DC-68F5-404C-B0A4-2D9081861388}"/>
    <cellStyle name="Percent 8 6 4 4 3" xfId="19519" xr:uid="{66CE5BD4-7F66-44AD-B34D-F6BEE8895BC5}"/>
    <cellStyle name="Percent 8 6 4 5" xfId="19520" xr:uid="{8B6E2127-09AC-492E-A27A-3709EDE63907}"/>
    <cellStyle name="Percent 8 6 4 6" xfId="19521" xr:uid="{3D1FB990-E5EB-4B7E-866A-FD6ABF15634D}"/>
    <cellStyle name="Percent 8 6 5" xfId="19522" xr:uid="{404392A1-E511-4628-BDAA-1D867D4D207D}"/>
    <cellStyle name="Percent 8 6 5 2" xfId="19523" xr:uid="{B519E220-938F-4994-A35A-443A2C335967}"/>
    <cellStyle name="Percent 8 6 5 2 2" xfId="19524" xr:uid="{6F271A1C-E8E6-4A1B-B105-A568A882D07A}"/>
    <cellStyle name="Percent 8 6 5 2 3" xfId="19525" xr:uid="{5F7EE2B8-0A92-4CA1-A3FD-8BCB970B9D31}"/>
    <cellStyle name="Percent 8 6 5 3" xfId="19526" xr:uid="{99DC8B31-8692-4797-BA0E-1DB0668F378B}"/>
    <cellStyle name="Percent 8 6 5 3 2" xfId="19527" xr:uid="{52E5448E-4464-4B27-B696-B7413F2D4EA7}"/>
    <cellStyle name="Percent 8 6 5 3 3" xfId="19528" xr:uid="{90DB97D4-C1DC-4979-86ED-B9B7E147B5AC}"/>
    <cellStyle name="Percent 8 6 5 4" xfId="19529" xr:uid="{A0DE6347-488F-41F0-B22A-82682303271A}"/>
    <cellStyle name="Percent 8 6 5 5" xfId="19530" xr:uid="{D8D2DB11-4715-472A-B67C-B2C798738553}"/>
    <cellStyle name="Percent 8 6 6" xfId="19531" xr:uid="{5E8C2443-8941-4D47-9E41-874703F4BFEC}"/>
    <cellStyle name="Percent 8 6 6 2" xfId="19532" xr:uid="{57A9C554-06B4-4E8B-B090-FB9324CA1802}"/>
    <cellStyle name="Percent 8 6 6 3" xfId="19533" xr:uid="{A5E5C284-C65C-45CA-957D-73E7717EA167}"/>
    <cellStyle name="Percent 8 6 7" xfId="19534" xr:uid="{A600CD28-AA05-4286-9502-6B939DA0F439}"/>
    <cellStyle name="Percent 8 6 7 2" xfId="19535" xr:uid="{2931AF57-D91A-4288-9EA3-0543213DC849}"/>
    <cellStyle name="Percent 8 6 7 3" xfId="19536" xr:uid="{A77A4070-91AF-4BA4-9EE9-74F37809C235}"/>
    <cellStyle name="Percent 8 6 8" xfId="19537" xr:uid="{5513359E-DC19-4F46-B420-5C93D7651CC0}"/>
    <cellStyle name="Percent 8 6 8 2" xfId="19538" xr:uid="{278CAEED-22A1-42FA-A4A5-4C8F6060B5BA}"/>
    <cellStyle name="Percent 8 6 8 3" xfId="19539" xr:uid="{481130E3-60CA-412A-9C03-36E8F2F03711}"/>
    <cellStyle name="Percent 8 6 9" xfId="19540" xr:uid="{ACBA258B-1316-4DA8-ABD3-AD333F7BB36F}"/>
    <cellStyle name="Percent 8 7" xfId="1644" xr:uid="{21881D30-366A-4B14-B2EA-6150E237E38D}"/>
    <cellStyle name="Percent 8 7 10" xfId="19542" xr:uid="{80F66740-D0B4-4C4F-96DB-CFAF9360A589}"/>
    <cellStyle name="Percent 8 7 11" xfId="19543" xr:uid="{0E675108-A429-4CA1-8153-B8C3B37A12E7}"/>
    <cellStyle name="Percent 8 7 12" xfId="19544" xr:uid="{E271BCE1-0CB7-45DC-9E74-681976A1F2E3}"/>
    <cellStyle name="Percent 8 7 13" xfId="19545" xr:uid="{A590D34C-EC39-4EAC-9C57-B6D7E701EF1D}"/>
    <cellStyle name="Percent 8 7 14" xfId="19546" xr:uid="{644411F2-82D2-4B2D-8AD9-D83D09A710E2}"/>
    <cellStyle name="Percent 8 7 15" xfId="19541" xr:uid="{E00E5A55-DD3E-462F-9413-8B396B399353}"/>
    <cellStyle name="Percent 8 7 2" xfId="19547" xr:uid="{91DFF102-402B-4D80-A1B3-C7E8B9987865}"/>
    <cellStyle name="Percent 8 7 2 2" xfId="19548" xr:uid="{4386D38C-CA41-4F70-BF56-002C52AC4B64}"/>
    <cellStyle name="Percent 8 7 2 2 2" xfId="19549" xr:uid="{8024D1F8-D601-4DD4-BA5B-C0694CF03DD0}"/>
    <cellStyle name="Percent 8 7 2 2 3" xfId="19550" xr:uid="{2C4E5AAD-6BD7-4970-A5A1-2450BCB6192A}"/>
    <cellStyle name="Percent 8 7 2 3" xfId="19551" xr:uid="{8F5985F0-48B0-48F2-8672-087FAAD66F39}"/>
    <cellStyle name="Percent 8 7 2 3 2" xfId="19552" xr:uid="{22CEEC6D-E2C5-4ECF-8E35-71D5BDDBE11D}"/>
    <cellStyle name="Percent 8 7 2 3 3" xfId="19553" xr:uid="{A7A2C582-6712-40CD-94F8-87E92436936B}"/>
    <cellStyle name="Percent 8 7 2 4" xfId="19554" xr:uid="{4DEEF02C-7511-4BF2-9EED-5CBD9190B8B3}"/>
    <cellStyle name="Percent 8 7 2 5" xfId="19555" xr:uid="{4AB9D659-6A64-491C-9820-A06D1BB36772}"/>
    <cellStyle name="Percent 8 7 3" xfId="19556" xr:uid="{2D485E03-728B-46CC-9D07-4B35C03A11F7}"/>
    <cellStyle name="Percent 8 7 3 2" xfId="19557" xr:uid="{392A4EFA-6126-469B-A7C9-408CB97D7767}"/>
    <cellStyle name="Percent 8 7 3 2 2" xfId="19558" xr:uid="{900CA9C2-B4AE-475F-9255-27F75D295872}"/>
    <cellStyle name="Percent 8 7 3 2 3" xfId="19559" xr:uid="{6128C166-2088-41F3-88C6-FB0EF57CC2F5}"/>
    <cellStyle name="Percent 8 7 3 3" xfId="19560" xr:uid="{ABB9B892-A823-4EDF-BB15-CDDB94C1F141}"/>
    <cellStyle name="Percent 8 7 3 3 2" xfId="19561" xr:uid="{532D0604-E85B-4766-B656-0718C16C3717}"/>
    <cellStyle name="Percent 8 7 3 3 3" xfId="19562" xr:uid="{B01E703A-5E40-42D7-AA91-5CA66D32426B}"/>
    <cellStyle name="Percent 8 7 3 4" xfId="19563" xr:uid="{FA23696B-D1FB-49A4-B1AA-E9078191215A}"/>
    <cellStyle name="Percent 8 7 3 5" xfId="19564" xr:uid="{899299D1-ED57-4AE1-9EBE-FE621F619335}"/>
    <cellStyle name="Percent 8 7 4" xfId="19565" xr:uid="{3216FA48-785B-4A38-99AB-9D9E801550C5}"/>
    <cellStyle name="Percent 8 7 4 2" xfId="19566" xr:uid="{79491CE2-536F-4470-A7C5-0B8C13A21C4A}"/>
    <cellStyle name="Percent 8 7 4 2 2" xfId="19567" xr:uid="{2ECD01B1-5701-43F0-9AAB-5AF5CA7425DA}"/>
    <cellStyle name="Percent 8 7 4 2 3" xfId="19568" xr:uid="{FCAD08AF-7732-4DAC-BFEE-B0268F922C44}"/>
    <cellStyle name="Percent 8 7 4 3" xfId="19569" xr:uid="{E92C0248-152A-48CB-B5C7-B362425DA220}"/>
    <cellStyle name="Percent 8 7 4 3 2" xfId="19570" xr:uid="{7206F95C-8E5B-4DD6-AD84-7CC837D81667}"/>
    <cellStyle name="Percent 8 7 4 3 3" xfId="19571" xr:uid="{194BA0B0-C952-4D29-BB61-DD51EF07A023}"/>
    <cellStyle name="Percent 8 7 4 4" xfId="19572" xr:uid="{8786D09B-94DE-4204-86F9-2DAC4925A290}"/>
    <cellStyle name="Percent 8 7 4 4 2" xfId="19573" xr:uid="{8CCEE953-FA00-4112-BA23-0602C06B0C8F}"/>
    <cellStyle name="Percent 8 7 4 4 3" xfId="19574" xr:uid="{34057684-086E-4797-A278-386A446D7286}"/>
    <cellStyle name="Percent 8 7 4 5" xfId="19575" xr:uid="{E62DC831-2095-49CC-83A9-E0EB28E8DB63}"/>
    <cellStyle name="Percent 8 7 4 6" xfId="19576" xr:uid="{70643382-6F4B-40F9-A187-B5210939275D}"/>
    <cellStyle name="Percent 8 7 5" xfId="19577" xr:uid="{B9713B51-99B5-4FDC-B4A3-017959F7CE2A}"/>
    <cellStyle name="Percent 8 7 5 2" xfId="19578" xr:uid="{CBBEF5AA-F789-4F54-81AC-2EE40CC91DDB}"/>
    <cellStyle name="Percent 8 7 5 2 2" xfId="19579" xr:uid="{074E33EC-B532-4BB6-ACA0-5301B8B0DE5C}"/>
    <cellStyle name="Percent 8 7 5 2 3" xfId="19580" xr:uid="{7E8EAB7B-D29A-4190-9A3C-5B12B28BCBDF}"/>
    <cellStyle name="Percent 8 7 5 3" xfId="19581" xr:uid="{18903277-C488-4CE9-A67B-C40AD68BD635}"/>
    <cellStyle name="Percent 8 7 5 3 2" xfId="19582" xr:uid="{AFCD370F-9BEC-4258-8E2A-8AF2395E89B6}"/>
    <cellStyle name="Percent 8 7 5 3 3" xfId="19583" xr:uid="{C91408A9-9102-4EC9-9D29-1018B91F2731}"/>
    <cellStyle name="Percent 8 7 5 4" xfId="19584" xr:uid="{5D4AA0F4-6365-4F4E-A0EE-73AE67777B65}"/>
    <cellStyle name="Percent 8 7 5 5" xfId="19585" xr:uid="{72DE0DE1-AD59-4A1C-996B-36834D2E48ED}"/>
    <cellStyle name="Percent 8 7 6" xfId="19586" xr:uid="{0265F14C-CF16-47D9-96CA-8046B855C7F3}"/>
    <cellStyle name="Percent 8 7 6 2" xfId="19587" xr:uid="{424E5445-4596-4675-91E5-CEFDD315972C}"/>
    <cellStyle name="Percent 8 7 6 3" xfId="19588" xr:uid="{B3C08587-8EB1-41CE-805A-D8908B75EEEC}"/>
    <cellStyle name="Percent 8 7 7" xfId="19589" xr:uid="{9FACC43F-6648-4798-8F0C-02D9FD7CB9F9}"/>
    <cellStyle name="Percent 8 7 7 2" xfId="19590" xr:uid="{7A8AEF8D-5C2C-4108-843B-153E171236EF}"/>
    <cellStyle name="Percent 8 7 7 3" xfId="19591" xr:uid="{65E16FDD-0848-4346-A3E5-4C4D48A384E3}"/>
    <cellStyle name="Percent 8 7 8" xfId="19592" xr:uid="{5EAE1A63-6CDA-411F-AB03-1BFCC2E08F0F}"/>
    <cellStyle name="Percent 8 7 8 2" xfId="19593" xr:uid="{14A613B0-606F-4647-8A40-C1DAE2DAFBC1}"/>
    <cellStyle name="Percent 8 7 8 3" xfId="19594" xr:uid="{1A290CBE-D177-4EAF-8157-459FE4C036C3}"/>
    <cellStyle name="Percent 8 7 9" xfId="19595" xr:uid="{D8FB8D5F-684D-4365-857A-BB83A9FA1B65}"/>
    <cellStyle name="Percent 8 8" xfId="1645" xr:uid="{8266C116-4FB2-4A86-B9EB-D11FEA3964E5}"/>
    <cellStyle name="Percent 8 8 10" xfId="19597" xr:uid="{34F0174C-1862-4E5A-A1C2-F6084ED2E3CC}"/>
    <cellStyle name="Percent 8 8 11" xfId="19598" xr:uid="{8944BF64-F05C-40D9-948C-FBB6A2E122E0}"/>
    <cellStyle name="Percent 8 8 12" xfId="19599" xr:uid="{67AA520C-8226-4A38-B130-D918339A9CB1}"/>
    <cellStyle name="Percent 8 8 13" xfId="19600" xr:uid="{E23D0CE0-9E05-42E9-9642-8879855FCB1E}"/>
    <cellStyle name="Percent 8 8 14" xfId="19601" xr:uid="{32E88451-098F-4777-B605-A009AB591CDE}"/>
    <cellStyle name="Percent 8 8 15" xfId="19596" xr:uid="{798CB487-CC9B-4AE6-961C-A89D0C9B4E0C}"/>
    <cellStyle name="Percent 8 8 2" xfId="19602" xr:uid="{4ED23733-EA65-4F2C-AF51-077E6FCB8E3C}"/>
    <cellStyle name="Percent 8 8 2 2" xfId="19603" xr:uid="{5D3F95C1-1B39-41D3-80F6-B2B7B32EACEF}"/>
    <cellStyle name="Percent 8 8 2 2 2" xfId="19604" xr:uid="{923AE484-457A-40BE-9A60-3B220A68638E}"/>
    <cellStyle name="Percent 8 8 2 2 3" xfId="19605" xr:uid="{44071DFD-3D5F-47E5-93B3-DDD80F02BB7E}"/>
    <cellStyle name="Percent 8 8 2 3" xfId="19606" xr:uid="{C8BE619F-8137-47F1-9082-18A2EA04DE9C}"/>
    <cellStyle name="Percent 8 8 2 3 2" xfId="19607" xr:uid="{63F0A611-4A6B-4457-B398-F509FE9891A5}"/>
    <cellStyle name="Percent 8 8 2 3 3" xfId="19608" xr:uid="{FE67DD09-E4C1-4063-BE40-56A83B669CF5}"/>
    <cellStyle name="Percent 8 8 2 4" xfId="19609" xr:uid="{0BEF45DB-D4CA-4118-89CA-0BB81255AD62}"/>
    <cellStyle name="Percent 8 8 2 5" xfId="19610" xr:uid="{E8DCBD37-1F33-4626-8E4E-1FB594091971}"/>
    <cellStyle name="Percent 8 8 3" xfId="19611" xr:uid="{6A51DCCE-6809-4E0D-8ECA-175E56306B33}"/>
    <cellStyle name="Percent 8 8 3 2" xfId="19612" xr:uid="{03779077-23F4-4F01-921B-B82335E606D9}"/>
    <cellStyle name="Percent 8 8 3 2 2" xfId="19613" xr:uid="{274EB789-FF67-4142-983D-C0EDB95C1043}"/>
    <cellStyle name="Percent 8 8 3 2 3" xfId="19614" xr:uid="{A5D976FB-1FFB-4C6D-AD34-E1F0016B0F83}"/>
    <cellStyle name="Percent 8 8 3 3" xfId="19615" xr:uid="{D51546B3-C558-477A-875A-232BF94E38F1}"/>
    <cellStyle name="Percent 8 8 3 3 2" xfId="19616" xr:uid="{43994610-9DC0-4B66-ABFC-68BC1A89938D}"/>
    <cellStyle name="Percent 8 8 3 3 3" xfId="19617" xr:uid="{7388896A-0220-4240-ADBC-003A3D9F43B7}"/>
    <cellStyle name="Percent 8 8 3 4" xfId="19618" xr:uid="{F44F11C6-9BB2-4867-91C5-314B6F025FAC}"/>
    <cellStyle name="Percent 8 8 3 5" xfId="19619" xr:uid="{29A537D5-270B-42F9-B837-08A4FE905AD9}"/>
    <cellStyle name="Percent 8 8 4" xfId="19620" xr:uid="{60F5D58E-440A-4092-BCC5-13958707B9D4}"/>
    <cellStyle name="Percent 8 8 4 2" xfId="19621" xr:uid="{E167C45D-EA38-4E0B-A2A2-3E15E381959C}"/>
    <cellStyle name="Percent 8 8 4 2 2" xfId="19622" xr:uid="{E2BA9B04-9776-4A2C-9EF9-1F00F0457C96}"/>
    <cellStyle name="Percent 8 8 4 2 3" xfId="19623" xr:uid="{37C5BF64-B45D-4F0C-AB6B-9680388C739A}"/>
    <cellStyle name="Percent 8 8 4 3" xfId="19624" xr:uid="{C0601578-74F4-4C16-A876-24B40CEBFFCF}"/>
    <cellStyle name="Percent 8 8 4 3 2" xfId="19625" xr:uid="{5D89967B-A044-423B-9860-B53CFD2B83FE}"/>
    <cellStyle name="Percent 8 8 4 3 3" xfId="19626" xr:uid="{CDC55977-5116-437A-80CF-CEB9AF54BEF6}"/>
    <cellStyle name="Percent 8 8 4 4" xfId="19627" xr:uid="{51D8726A-F405-47A2-A052-777EC61CF7E0}"/>
    <cellStyle name="Percent 8 8 4 4 2" xfId="19628" xr:uid="{E290DABA-829D-4D33-95AE-BD4C3F5BB5AA}"/>
    <cellStyle name="Percent 8 8 4 4 3" xfId="19629" xr:uid="{196747F9-DBD8-48B2-8391-2DAA43C38020}"/>
    <cellStyle name="Percent 8 8 4 5" xfId="19630" xr:uid="{7B24E24C-4748-49C0-98C9-E5AD0EED87C1}"/>
    <cellStyle name="Percent 8 8 4 6" xfId="19631" xr:uid="{9FD1540E-1F13-4649-A32D-BF041332D43F}"/>
    <cellStyle name="Percent 8 8 5" xfId="19632" xr:uid="{E6772F8F-4809-4677-88F0-D968CF92ED54}"/>
    <cellStyle name="Percent 8 8 5 2" xfId="19633" xr:uid="{9328F0A9-7245-48A1-803C-648AEE6FB37A}"/>
    <cellStyle name="Percent 8 8 5 2 2" xfId="19634" xr:uid="{8C85F2FD-54E3-4EEB-A56E-C6ABA55A81FE}"/>
    <cellStyle name="Percent 8 8 5 2 3" xfId="19635" xr:uid="{CC42990F-E973-42E4-9BA5-C76320A8E224}"/>
    <cellStyle name="Percent 8 8 5 3" xfId="19636" xr:uid="{8B605363-278B-4437-A28B-89BE4C5E8E03}"/>
    <cellStyle name="Percent 8 8 5 3 2" xfId="19637" xr:uid="{10E42FA5-0043-4BC3-B2CD-8BD96D3C3F8E}"/>
    <cellStyle name="Percent 8 8 5 3 3" xfId="19638" xr:uid="{0A71A952-0CF8-4CB2-A6D0-8BF7A9FE7E20}"/>
    <cellStyle name="Percent 8 8 5 4" xfId="19639" xr:uid="{F92ABAD9-622A-476D-9293-6C170D504891}"/>
    <cellStyle name="Percent 8 8 5 5" xfId="19640" xr:uid="{EBE39E2C-9924-4AB2-93F5-48830E03F8B2}"/>
    <cellStyle name="Percent 8 8 6" xfId="19641" xr:uid="{DDF6B8DA-689F-4B2D-8D7E-78F1E31C2FF7}"/>
    <cellStyle name="Percent 8 8 6 2" xfId="19642" xr:uid="{7E002028-1E0D-457F-8306-E31B7D40C87D}"/>
    <cellStyle name="Percent 8 8 6 3" xfId="19643" xr:uid="{2B9CAEAA-CC03-4857-BC6E-C8A2B9D61F20}"/>
    <cellStyle name="Percent 8 8 7" xfId="19644" xr:uid="{110B0FAE-451A-46B5-B363-596F8BF6B39F}"/>
    <cellStyle name="Percent 8 8 7 2" xfId="19645" xr:uid="{2087FB74-30E9-42EC-AA4F-E3E5EC2229D5}"/>
    <cellStyle name="Percent 8 8 7 3" xfId="19646" xr:uid="{C41CFC60-6EE7-4946-B3B4-22D1D1BF7045}"/>
    <cellStyle name="Percent 8 8 8" xfId="19647" xr:uid="{C6981E31-540F-4885-B64E-83CA7B448D93}"/>
    <cellStyle name="Percent 8 8 8 2" xfId="19648" xr:uid="{DC4801FF-8303-466A-A41C-61EEB23E01EF}"/>
    <cellStyle name="Percent 8 8 8 3" xfId="19649" xr:uid="{5BB375EC-F707-4E55-B644-140BF9B0AE36}"/>
    <cellStyle name="Percent 8 8 9" xfId="19650" xr:uid="{1EF074E4-B229-45F0-8649-954832C73717}"/>
    <cellStyle name="Percent 8 9" xfId="19651" xr:uid="{83DE513D-39C7-45AC-9FB0-858A55686815}"/>
    <cellStyle name="Percent 8 9 2" xfId="19652" xr:uid="{6AB05AF6-003D-4A95-A4D3-622355865844}"/>
    <cellStyle name="Percent 8 9 2 2" xfId="19653" xr:uid="{762D9D5F-0A3E-4466-A0B1-E03150C3C767}"/>
    <cellStyle name="Percent 8 9 2 3" xfId="19654" xr:uid="{CE099DF3-51B3-4431-A485-65294C2A80CB}"/>
    <cellStyle name="Percent 8 9 3" xfId="19655" xr:uid="{3ECCEC0F-9BDE-4993-A33D-EB788B9A8F40}"/>
    <cellStyle name="Percent 8 9 3 2" xfId="19656" xr:uid="{57C43E3B-A417-4D9F-98EA-D895558CF94C}"/>
    <cellStyle name="Percent 8 9 3 3" xfId="19657" xr:uid="{2180ACED-4EF2-405D-B1D7-839BBAF92FF5}"/>
    <cellStyle name="Percent 8 9 4" xfId="19658" xr:uid="{8E59AAD8-A1ED-4483-8B0B-3DC5816BE092}"/>
    <cellStyle name="Percent 8 9 5" xfId="19659" xr:uid="{3594AF8D-B9BF-4167-B4C2-D669423CA7BB}"/>
    <cellStyle name="Percent 9" xfId="1646" xr:uid="{3611DC53-0636-4CCF-8F0B-1770F629E6D0}"/>
    <cellStyle name="Percent 9 10" xfId="19661" xr:uid="{92534808-B30E-4AD2-BFEA-25DA40413058}"/>
    <cellStyle name="Percent 9 10 10" xfId="19662" xr:uid="{2260BC39-996E-4A60-B224-08F7A39F5F65}"/>
    <cellStyle name="Percent 9 10 11" xfId="19663" xr:uid="{85F179A4-0BB4-48D8-BC19-166A50A0CFBE}"/>
    <cellStyle name="Percent 9 10 12" xfId="19664" xr:uid="{5E64E19F-A57C-49FD-9CE4-C078A9AE7323}"/>
    <cellStyle name="Percent 9 10 13" xfId="19665" xr:uid="{3AE238DB-2E13-4C47-BBF2-8BD8EF9351B3}"/>
    <cellStyle name="Percent 9 10 14" xfId="19666" xr:uid="{295470C0-5276-44F9-8FFE-772383EF2256}"/>
    <cellStyle name="Percent 9 10 15" xfId="19667" xr:uid="{A7BCCDA1-2107-4AED-9680-D249BF177EDC}"/>
    <cellStyle name="Percent 9 10 2" xfId="19668" xr:uid="{C327BC58-D143-4E15-A700-44AFF4E45412}"/>
    <cellStyle name="Percent 9 10 2 2" xfId="19669" xr:uid="{C3808073-79C2-4913-8993-CC517F19A44A}"/>
    <cellStyle name="Percent 9 10 2 2 2" xfId="19670" xr:uid="{F1E47480-4607-4F4C-A017-F73811D1857F}"/>
    <cellStyle name="Percent 9 10 2 2 3" xfId="19671" xr:uid="{E4AEAA56-0145-443E-9589-130A04AF71C5}"/>
    <cellStyle name="Percent 9 10 2 3" xfId="19672" xr:uid="{158E6961-8442-470A-B18A-14936FD60B41}"/>
    <cellStyle name="Percent 9 10 2 3 2" xfId="19673" xr:uid="{0ECB5375-806A-472B-A63F-11C32F92E20E}"/>
    <cellStyle name="Percent 9 10 2 3 3" xfId="19674" xr:uid="{547D10CC-2BF6-4BAE-976D-3692CBC0A4F3}"/>
    <cellStyle name="Percent 9 10 2 4" xfId="19675" xr:uid="{8C51A04D-13C5-49E1-A781-07242F2E48D2}"/>
    <cellStyle name="Percent 9 10 2 5" xfId="19676" xr:uid="{B39519F5-98EF-4944-9310-19DB3F6F5A65}"/>
    <cellStyle name="Percent 9 10 2 6" xfId="19677" xr:uid="{E3933462-DC2F-42AC-BA03-039432BC5F68}"/>
    <cellStyle name="Percent 9 10 3" xfId="19678" xr:uid="{89F8C377-9692-4F4E-8541-AC702396919D}"/>
    <cellStyle name="Percent 9 10 3 2" xfId="19679" xr:uid="{BC914D30-0CDC-4E5A-A209-B49D04F42AB9}"/>
    <cellStyle name="Percent 9 10 3 2 2" xfId="19680" xr:uid="{DE9F6190-7B48-4930-8464-FA44C566CC8E}"/>
    <cellStyle name="Percent 9 10 3 2 3" xfId="19681" xr:uid="{1949280D-B5E2-4976-9462-08C3E9781C97}"/>
    <cellStyle name="Percent 9 10 3 3" xfId="19682" xr:uid="{26BD7F6F-559A-483F-A2A2-F12F26B41197}"/>
    <cellStyle name="Percent 9 10 3 3 2" xfId="19683" xr:uid="{F8DDB7FF-6F03-40C0-A12C-95DA73AB11EB}"/>
    <cellStyle name="Percent 9 10 3 3 3" xfId="19684" xr:uid="{165C395A-8BA7-46E3-B27A-5C0D18DB3297}"/>
    <cellStyle name="Percent 9 10 3 4" xfId="19685" xr:uid="{ADD5B4D0-62EB-4828-A5F9-5BA2BD2BFB4D}"/>
    <cellStyle name="Percent 9 10 3 5" xfId="19686" xr:uid="{CC06D0C2-E541-40CA-BD07-76284816FBC4}"/>
    <cellStyle name="Percent 9 10 4" xfId="19687" xr:uid="{6D1D46E5-0754-4452-88E1-6D5144D0DA53}"/>
    <cellStyle name="Percent 9 10 4 2" xfId="19688" xr:uid="{B0798310-B5A3-4483-BF84-5FB002304ECB}"/>
    <cellStyle name="Percent 9 10 4 2 2" xfId="19689" xr:uid="{0E2F44F6-01DC-4FAB-A18D-22F40F7E5DD6}"/>
    <cellStyle name="Percent 9 10 4 2 3" xfId="19690" xr:uid="{950B32A7-880D-48B6-8601-ABBDB2CF4213}"/>
    <cellStyle name="Percent 9 10 4 3" xfId="19691" xr:uid="{806F03B9-A80A-41D3-AA67-8EA50961C59B}"/>
    <cellStyle name="Percent 9 10 4 3 2" xfId="19692" xr:uid="{72E0319A-FCF1-4E23-898A-C6EF1287A27E}"/>
    <cellStyle name="Percent 9 10 4 3 3" xfId="19693" xr:uid="{06D0350F-4E0C-4ABF-BB36-A90B8EF8C777}"/>
    <cellStyle name="Percent 9 10 4 4" xfId="19694" xr:uid="{F5382E90-0A3F-47E5-9D28-F6898D048C32}"/>
    <cellStyle name="Percent 9 10 4 5" xfId="19695" xr:uid="{22FC5A01-8221-434E-A627-EB13F3743177}"/>
    <cellStyle name="Percent 9 10 5" xfId="19696" xr:uid="{8DAC7617-4225-4A7B-BE44-F5B4B998AFDA}"/>
    <cellStyle name="Percent 9 10 5 2" xfId="19697" xr:uid="{AAF85568-D10B-468D-BF4E-0F4620FA2734}"/>
    <cellStyle name="Percent 9 10 5 2 2" xfId="19698" xr:uid="{D0AA0F60-9951-4051-A2F4-80F526C19096}"/>
    <cellStyle name="Percent 9 10 5 2 3" xfId="19699" xr:uid="{C5C9C24C-32CE-46CE-8C01-744184EA1E1B}"/>
    <cellStyle name="Percent 9 10 5 3" xfId="19700" xr:uid="{EB3C58F6-954F-4101-9AD1-3F750BD51575}"/>
    <cellStyle name="Percent 9 10 5 3 2" xfId="19701" xr:uid="{4E2C9EE8-3353-4BEE-A8A7-AD71569FCE39}"/>
    <cellStyle name="Percent 9 10 5 3 3" xfId="19702" xr:uid="{D7C1F7EE-9B3A-485B-96AF-0FA409367F98}"/>
    <cellStyle name="Percent 9 10 5 4" xfId="19703" xr:uid="{40825875-7A0B-4B33-AFFD-D4FA0FC15044}"/>
    <cellStyle name="Percent 9 10 5 4 2" xfId="19704" xr:uid="{169F92B9-881D-4ADC-A70E-5B228EBE7A94}"/>
    <cellStyle name="Percent 9 10 5 4 3" xfId="19705" xr:uid="{4AE0E45D-37FF-4749-A767-0F73C0394ED0}"/>
    <cellStyle name="Percent 9 10 5 5" xfId="19706" xr:uid="{64701AA7-58B1-4C1A-AC52-43BB8001A9E1}"/>
    <cellStyle name="Percent 9 10 5 6" xfId="19707" xr:uid="{769C0D2A-34F6-471A-93E8-666BD751E128}"/>
    <cellStyle name="Percent 9 10 6" xfId="19708" xr:uid="{F5B944F6-1372-40FE-AA9A-078202364580}"/>
    <cellStyle name="Percent 9 10 6 2" xfId="19709" xr:uid="{98F8A2B1-9991-4A81-829F-60AEA7DD2B37}"/>
    <cellStyle name="Percent 9 10 6 2 2" xfId="19710" xr:uid="{96BF9FBE-1B02-4425-88F0-815D44971FE5}"/>
    <cellStyle name="Percent 9 10 6 2 3" xfId="19711" xr:uid="{DD22EF7F-F5AF-43AE-9328-B0E103289FA9}"/>
    <cellStyle name="Percent 9 10 6 3" xfId="19712" xr:uid="{16187056-1BE3-4BBC-8932-39564CFE2870}"/>
    <cellStyle name="Percent 9 10 6 3 2" xfId="19713" xr:uid="{88FDCE8F-35EC-4F87-B0B2-447BCACDFF53}"/>
    <cellStyle name="Percent 9 10 6 3 3" xfId="19714" xr:uid="{3FF4CF39-D0EE-4049-A5FD-729A6438C0A3}"/>
    <cellStyle name="Percent 9 10 6 4" xfId="19715" xr:uid="{2AF48058-5BBA-41F0-A7FE-D5E64610F2AE}"/>
    <cellStyle name="Percent 9 10 6 5" xfId="19716" xr:uid="{63530AAA-6A14-4C7B-B3C6-0AE00280A5C7}"/>
    <cellStyle name="Percent 9 10 7" xfId="19717" xr:uid="{825FF3AA-5895-468B-8218-F8743662B254}"/>
    <cellStyle name="Percent 9 10 7 2" xfId="19718" xr:uid="{C830530A-5CC5-4E3D-8C47-4AC261E7573E}"/>
    <cellStyle name="Percent 9 10 7 3" xfId="19719" xr:uid="{6856FC70-A051-4E1B-A872-F15A3A19A20A}"/>
    <cellStyle name="Percent 9 10 8" xfId="19720" xr:uid="{AC1953FF-5C9A-4F72-A265-C0B216F745D8}"/>
    <cellStyle name="Percent 9 10 8 2" xfId="19721" xr:uid="{41B56003-D384-4DC5-BC9C-D0F8402FF19D}"/>
    <cellStyle name="Percent 9 10 8 3" xfId="19722" xr:uid="{05C7556A-C12A-4CD7-8BBA-20A0E132C578}"/>
    <cellStyle name="Percent 9 10 9" xfId="19723" xr:uid="{44E725DE-3499-4988-8769-98D44A2A1025}"/>
    <cellStyle name="Percent 9 10 9 2" xfId="19724" xr:uid="{1548319A-0A6D-4192-B45C-BCB5DC810139}"/>
    <cellStyle name="Percent 9 10 9 3" xfId="19725" xr:uid="{F57393E7-890E-4481-889A-B399A1061ED3}"/>
    <cellStyle name="Percent 9 11" xfId="19726" xr:uid="{FA95716A-DA32-47A8-8FF4-2867CFE1DAA3}"/>
    <cellStyle name="Percent 9 11 10" xfId="19727" xr:uid="{E7C29013-3766-4B8E-99D3-1A9413EFD4B0}"/>
    <cellStyle name="Percent 9 11 11" xfId="19728" xr:uid="{E3E8F401-D18A-4505-B6F6-E59C3FBB2B87}"/>
    <cellStyle name="Percent 9 11 12" xfId="19729" xr:uid="{E305D492-0FB4-464F-B90E-C2D862326A9D}"/>
    <cellStyle name="Percent 9 11 13" xfId="19730" xr:uid="{45D0DD86-722B-4F70-A2E7-B183480B0AFC}"/>
    <cellStyle name="Percent 9 11 14" xfId="19731" xr:uid="{91B9312F-FDE6-40B6-9780-D0457522F5D4}"/>
    <cellStyle name="Percent 9 11 15" xfId="19732" xr:uid="{3A15BB78-A07C-41B6-896F-1FA47A18FB1B}"/>
    <cellStyle name="Percent 9 11 2" xfId="19733" xr:uid="{01A03ABE-1EFD-4A37-825D-B1E5AB919570}"/>
    <cellStyle name="Percent 9 11 2 2" xfId="19734" xr:uid="{092A94FD-1352-4F92-B738-F83ACB822B52}"/>
    <cellStyle name="Percent 9 11 2 2 2" xfId="19735" xr:uid="{5A794218-E503-47EC-A14C-9754562D94E7}"/>
    <cellStyle name="Percent 9 11 2 2 3" xfId="19736" xr:uid="{54782A11-EF6B-42CA-8914-F88F213FD4FB}"/>
    <cellStyle name="Percent 9 11 2 3" xfId="19737" xr:uid="{2D1C3028-C63B-4D9B-95C8-F62A0911C38C}"/>
    <cellStyle name="Percent 9 11 2 3 2" xfId="19738" xr:uid="{D50E68E8-BC6D-47E4-929A-80D3FCB65A79}"/>
    <cellStyle name="Percent 9 11 2 3 3" xfId="19739" xr:uid="{0222A3D8-50DA-4DF9-9074-40DEE074C4F1}"/>
    <cellStyle name="Percent 9 11 2 4" xfId="19740" xr:uid="{29AA9A2D-A665-4508-A4D6-369B4A7307A9}"/>
    <cellStyle name="Percent 9 11 2 5" xfId="19741" xr:uid="{7DF789CE-5AB0-4C51-8E4E-B399AB90324E}"/>
    <cellStyle name="Percent 9 11 2 6" xfId="19742" xr:uid="{F6CE44F0-651E-43B6-B40E-9792288282CA}"/>
    <cellStyle name="Percent 9 11 3" xfId="19743" xr:uid="{74B012C7-67F7-461C-9C09-455C36E30553}"/>
    <cellStyle name="Percent 9 11 3 2" xfId="19744" xr:uid="{E17E6589-2219-474E-B748-F795D56E18E6}"/>
    <cellStyle name="Percent 9 11 3 2 2" xfId="19745" xr:uid="{E472822A-B05E-4F5F-8DF7-64693DB9938B}"/>
    <cellStyle name="Percent 9 11 3 2 3" xfId="19746" xr:uid="{13351E08-0C3A-4D16-8AF7-71AB56C00DE4}"/>
    <cellStyle name="Percent 9 11 3 3" xfId="19747" xr:uid="{1D7C16E8-E925-48B2-A4ED-DB80C2879DFA}"/>
    <cellStyle name="Percent 9 11 3 3 2" xfId="19748" xr:uid="{BE68FBE2-72C0-4A29-A559-BAF9057551A1}"/>
    <cellStyle name="Percent 9 11 3 3 3" xfId="19749" xr:uid="{946E5039-CAF7-4761-B826-6AC3957D0509}"/>
    <cellStyle name="Percent 9 11 3 4" xfId="19750" xr:uid="{C7C2A4BE-9CA3-435C-A5C7-72DF75524C4B}"/>
    <cellStyle name="Percent 9 11 3 5" xfId="19751" xr:uid="{821E92D1-F803-49D6-807E-75380F03E33A}"/>
    <cellStyle name="Percent 9 11 4" xfId="19752" xr:uid="{EE3E0AA8-1B75-458A-B310-EAE677BF7FEE}"/>
    <cellStyle name="Percent 9 11 4 2" xfId="19753" xr:uid="{BBD9D707-F6B7-4977-AB72-9C65EC7B6A09}"/>
    <cellStyle name="Percent 9 11 4 2 2" xfId="19754" xr:uid="{9BCCA422-E7F9-4C40-9DDB-8C69975D645F}"/>
    <cellStyle name="Percent 9 11 4 2 3" xfId="19755" xr:uid="{D2C7E1D4-376B-42C4-8EEE-AB47F0C7A523}"/>
    <cellStyle name="Percent 9 11 4 3" xfId="19756" xr:uid="{AEC1B22E-7705-47CD-9994-6038E140E391}"/>
    <cellStyle name="Percent 9 11 4 3 2" xfId="19757" xr:uid="{4850E498-4F16-4092-8884-B943867AA160}"/>
    <cellStyle name="Percent 9 11 4 3 3" xfId="19758" xr:uid="{EAA86AD9-0935-454B-B862-4611BAA69960}"/>
    <cellStyle name="Percent 9 11 4 4" xfId="19759" xr:uid="{9B276FAF-D659-4596-8EDE-A65CAFAD36A8}"/>
    <cellStyle name="Percent 9 11 4 5" xfId="19760" xr:uid="{4BA0DC04-D19F-4C77-85F2-A387614F2BD9}"/>
    <cellStyle name="Percent 9 11 5" xfId="19761" xr:uid="{53C3BB96-4157-4AA8-A380-2E51762F541C}"/>
    <cellStyle name="Percent 9 11 5 2" xfId="19762" xr:uid="{820489FB-5495-46A0-8027-16CFF220297E}"/>
    <cellStyle name="Percent 9 11 5 2 2" xfId="19763" xr:uid="{AC7F52C0-0B2E-478B-9491-16ECEA535D77}"/>
    <cellStyle name="Percent 9 11 5 2 3" xfId="19764" xr:uid="{01BD6B1E-69CB-4BCF-9586-744B61C3C49E}"/>
    <cellStyle name="Percent 9 11 5 3" xfId="19765" xr:uid="{B21776E1-E15B-48EF-A25E-A8B59CDD2EF1}"/>
    <cellStyle name="Percent 9 11 5 3 2" xfId="19766" xr:uid="{A4EC7881-0DC6-4863-A02F-13ADA986BFBC}"/>
    <cellStyle name="Percent 9 11 5 3 3" xfId="19767" xr:uid="{A62FC522-FD10-4000-95D8-FDD2A951BF88}"/>
    <cellStyle name="Percent 9 11 5 4" xfId="19768" xr:uid="{870DF20A-539C-4CA3-8BCE-17B00DBD1DE8}"/>
    <cellStyle name="Percent 9 11 5 4 2" xfId="19769" xr:uid="{9AD7876C-B0BB-447F-8872-ECC1851F6D62}"/>
    <cellStyle name="Percent 9 11 5 4 3" xfId="19770" xr:uid="{C9CCD699-0538-430B-868C-56A660995321}"/>
    <cellStyle name="Percent 9 11 5 5" xfId="19771" xr:uid="{18018C42-549F-4CC0-A558-A93E079F4551}"/>
    <cellStyle name="Percent 9 11 5 6" xfId="19772" xr:uid="{9336EC6A-59A5-4FC7-8434-CB6EC68CAD1E}"/>
    <cellStyle name="Percent 9 11 6" xfId="19773" xr:uid="{17BAFD79-3A53-4E13-8BAB-32D63BEEFA30}"/>
    <cellStyle name="Percent 9 11 6 2" xfId="19774" xr:uid="{B5CC553E-3582-4080-A450-83E36DBBEA5A}"/>
    <cellStyle name="Percent 9 11 6 2 2" xfId="19775" xr:uid="{51C7862F-0994-4671-9BEC-98BBE647152C}"/>
    <cellStyle name="Percent 9 11 6 2 3" xfId="19776" xr:uid="{EA977666-46D4-4AD5-8F27-6D08A007F5D3}"/>
    <cellStyle name="Percent 9 11 6 3" xfId="19777" xr:uid="{AFFE7E5A-7E28-4E31-8820-F4E6ACE50007}"/>
    <cellStyle name="Percent 9 11 6 3 2" xfId="19778" xr:uid="{A5D5EC14-AC60-46A9-8F62-9D43488E85DB}"/>
    <cellStyle name="Percent 9 11 6 3 3" xfId="19779" xr:uid="{45D4DEE5-FD25-4D34-8F3D-AE6EEB5C3E0C}"/>
    <cellStyle name="Percent 9 11 6 4" xfId="19780" xr:uid="{ED30AB9B-D4E6-4D0A-ADD9-CD752B9AD103}"/>
    <cellStyle name="Percent 9 11 6 5" xfId="19781" xr:uid="{52D9AABE-877C-4D5B-8A83-5CDB403CA873}"/>
    <cellStyle name="Percent 9 11 7" xfId="19782" xr:uid="{F2EDD17F-5878-4437-AFC8-AA5D34D31043}"/>
    <cellStyle name="Percent 9 11 7 2" xfId="19783" xr:uid="{57B45A24-7B48-43C2-B33E-54DAA96B8E8A}"/>
    <cellStyle name="Percent 9 11 7 3" xfId="19784" xr:uid="{D09FC351-FA4A-4E35-BBDE-94B0E5F3276E}"/>
    <cellStyle name="Percent 9 11 8" xfId="19785" xr:uid="{D9451044-6706-4D10-BBF5-A44D5814DFB0}"/>
    <cellStyle name="Percent 9 11 8 2" xfId="19786" xr:uid="{2755CBB0-7B87-4B3F-A9CE-CA928AD92659}"/>
    <cellStyle name="Percent 9 11 8 3" xfId="19787" xr:uid="{6C264F78-07E2-4D07-A694-DD02D263E666}"/>
    <cellStyle name="Percent 9 11 9" xfId="19788" xr:uid="{2915E65B-AF56-4BBB-A077-7C9D234F1819}"/>
    <cellStyle name="Percent 9 11 9 2" xfId="19789" xr:uid="{4F119FCE-F41F-4A8F-B4FF-A0D6682AE9EB}"/>
    <cellStyle name="Percent 9 11 9 3" xfId="19790" xr:uid="{673DC8B9-CCEE-4BDE-8597-1CAA09095DF6}"/>
    <cellStyle name="Percent 9 12" xfId="19791" xr:uid="{4C3A6188-A6DC-480E-88BA-B0C1F1B40F65}"/>
    <cellStyle name="Percent 9 12 10" xfId="19792" xr:uid="{4C10E58C-9A6F-46F9-9E30-082EE61C4D0B}"/>
    <cellStyle name="Percent 9 12 11" xfId="19793" xr:uid="{0E8D1841-6BBA-4DC1-A72E-874866049E1D}"/>
    <cellStyle name="Percent 9 12 12" xfId="19794" xr:uid="{A84530A8-9C55-43BD-AD3B-62F6CB52912E}"/>
    <cellStyle name="Percent 9 12 13" xfId="19795" xr:uid="{0673411D-BAF2-401B-B95D-A0AE7981C460}"/>
    <cellStyle name="Percent 9 12 14" xfId="19796" xr:uid="{8D578D8C-EF17-4CC0-BE1F-939C7B85C447}"/>
    <cellStyle name="Percent 9 12 15" xfId="19797" xr:uid="{B633E2D9-EED6-4607-B05D-2A959630EB50}"/>
    <cellStyle name="Percent 9 12 2" xfId="19798" xr:uid="{135FDC3D-E8F6-46AF-BCB3-D613CDD23738}"/>
    <cellStyle name="Percent 9 12 2 2" xfId="19799" xr:uid="{96FF9A8F-4C70-4C32-8752-A00CCD0C4916}"/>
    <cellStyle name="Percent 9 12 2 2 2" xfId="19800" xr:uid="{4CEE49C0-8FE4-4102-A1DF-C896CCA0108F}"/>
    <cellStyle name="Percent 9 12 2 2 3" xfId="19801" xr:uid="{B2049245-0999-40D6-BA71-3205AF1F9E53}"/>
    <cellStyle name="Percent 9 12 2 3" xfId="19802" xr:uid="{427CBABA-891E-4EF5-B9FE-9F7DBFC5CEA9}"/>
    <cellStyle name="Percent 9 12 2 3 2" xfId="19803" xr:uid="{DE68191C-94C6-4614-8A5E-F7D817C7B74F}"/>
    <cellStyle name="Percent 9 12 2 3 3" xfId="19804" xr:uid="{33B72C7B-F09B-434C-B5F4-B460E233DAD0}"/>
    <cellStyle name="Percent 9 12 2 4" xfId="19805" xr:uid="{DB60B8DB-50E6-4856-87B0-84BF7C08ACCD}"/>
    <cellStyle name="Percent 9 12 2 5" xfId="19806" xr:uid="{798E719B-5AFE-4FEB-8106-7C0E0ECBF042}"/>
    <cellStyle name="Percent 9 12 2 6" xfId="19807" xr:uid="{143C62BC-9DD4-49AB-9155-212F604DEA93}"/>
    <cellStyle name="Percent 9 12 3" xfId="19808" xr:uid="{EACAD68C-D448-402B-9F19-621A3699CC55}"/>
    <cellStyle name="Percent 9 12 3 2" xfId="19809" xr:uid="{E3F910BD-36CA-4267-8976-B2833F8CCED7}"/>
    <cellStyle name="Percent 9 12 3 2 2" xfId="19810" xr:uid="{6206D710-7611-4E25-891E-94770568F606}"/>
    <cellStyle name="Percent 9 12 3 2 3" xfId="19811" xr:uid="{B427967B-BF1A-4CA0-926F-69E08A952EA1}"/>
    <cellStyle name="Percent 9 12 3 3" xfId="19812" xr:uid="{9C8C5986-B9C0-463B-B89C-44B7869CB7CC}"/>
    <cellStyle name="Percent 9 12 3 3 2" xfId="19813" xr:uid="{3EA8AF64-8424-406C-AC5B-DBB942551B6B}"/>
    <cellStyle name="Percent 9 12 3 3 3" xfId="19814" xr:uid="{A33DBBEE-565F-4B55-86E6-A37BA470E599}"/>
    <cellStyle name="Percent 9 12 3 4" xfId="19815" xr:uid="{323AC208-A95E-4E05-8856-11E47F0E8B41}"/>
    <cellStyle name="Percent 9 12 3 5" xfId="19816" xr:uid="{BE843984-AA89-4ECB-B614-C9F50F759D30}"/>
    <cellStyle name="Percent 9 12 4" xfId="19817" xr:uid="{B6F6C9A8-5036-4EF2-8B8C-256F22A7AA23}"/>
    <cellStyle name="Percent 9 12 4 2" xfId="19818" xr:uid="{C0490EF6-2A44-499A-AD69-3C1BA31551BB}"/>
    <cellStyle name="Percent 9 12 4 2 2" xfId="19819" xr:uid="{B07C497B-2DF2-4644-A296-65A2BF465E53}"/>
    <cellStyle name="Percent 9 12 4 2 3" xfId="19820" xr:uid="{236E14E7-C4AB-4E4C-AE53-DC94D2EB9005}"/>
    <cellStyle name="Percent 9 12 4 3" xfId="19821" xr:uid="{7514087A-27F2-4D08-B306-553DAE77CD0F}"/>
    <cellStyle name="Percent 9 12 4 3 2" xfId="19822" xr:uid="{3F62261C-31EA-4BF9-B4DD-4F891683BAE3}"/>
    <cellStyle name="Percent 9 12 4 3 3" xfId="19823" xr:uid="{403F0DBB-E07C-45E3-A249-C43D94AFD33B}"/>
    <cellStyle name="Percent 9 12 4 4" xfId="19824" xr:uid="{097432C3-1A78-4FD4-90CB-6E7AE92422E9}"/>
    <cellStyle name="Percent 9 12 4 5" xfId="19825" xr:uid="{B5895DAD-9156-41E2-BD6D-36A33A160ACF}"/>
    <cellStyle name="Percent 9 12 5" xfId="19826" xr:uid="{38E484B4-845A-42BF-A2E5-1D848EFC001D}"/>
    <cellStyle name="Percent 9 12 5 2" xfId="19827" xr:uid="{993E9AF8-B287-4630-AA5C-280BFF49D29F}"/>
    <cellStyle name="Percent 9 12 5 2 2" xfId="19828" xr:uid="{A32E6647-49DC-4E3C-8869-BE1083AD6D6C}"/>
    <cellStyle name="Percent 9 12 5 2 3" xfId="19829" xr:uid="{37047F50-5EE9-4809-AE8A-918EF9E6350A}"/>
    <cellStyle name="Percent 9 12 5 3" xfId="19830" xr:uid="{0BD15AB7-1DDD-467B-9D44-C883423B0120}"/>
    <cellStyle name="Percent 9 12 5 3 2" xfId="19831" xr:uid="{A7D3CDE0-E7E7-4CFA-A638-1DC40DE8A092}"/>
    <cellStyle name="Percent 9 12 5 3 3" xfId="19832" xr:uid="{52EA4F27-6015-42F9-92DD-CECD231C7F46}"/>
    <cellStyle name="Percent 9 12 5 4" xfId="19833" xr:uid="{D520AD1C-90A4-40B2-86BA-2D048F559F64}"/>
    <cellStyle name="Percent 9 12 5 4 2" xfId="19834" xr:uid="{D007EA5B-9956-4A0F-89F5-876723F8ED5B}"/>
    <cellStyle name="Percent 9 12 5 4 3" xfId="19835" xr:uid="{94DF6FA8-73E5-46BA-95ED-9CF777CEC617}"/>
    <cellStyle name="Percent 9 12 5 5" xfId="19836" xr:uid="{5B520B69-9A50-4F52-A218-082822AF506B}"/>
    <cellStyle name="Percent 9 12 5 6" xfId="19837" xr:uid="{78E2A3EF-1274-4387-ACD7-D00A3BA1A02A}"/>
    <cellStyle name="Percent 9 12 6" xfId="19838" xr:uid="{25E8E760-973A-4E3F-A8B0-6555D2ADC97C}"/>
    <cellStyle name="Percent 9 12 6 2" xfId="19839" xr:uid="{0246B14F-B144-4769-A74F-F7262E4B203C}"/>
    <cellStyle name="Percent 9 12 6 2 2" xfId="19840" xr:uid="{858B565E-15DF-45AD-9E4F-35A690DCF97E}"/>
    <cellStyle name="Percent 9 12 6 2 3" xfId="19841" xr:uid="{8088D3B1-09FF-475E-944A-8E889A804017}"/>
    <cellStyle name="Percent 9 12 6 3" xfId="19842" xr:uid="{B0D6FF89-C528-4A2E-BB93-2D0AE0C6A04D}"/>
    <cellStyle name="Percent 9 12 6 3 2" xfId="19843" xr:uid="{E7A7CB96-D07D-4C48-98A7-1DF557BDF439}"/>
    <cellStyle name="Percent 9 12 6 3 3" xfId="19844" xr:uid="{926DCA67-929C-43D3-8C94-8DE8E7004B4C}"/>
    <cellStyle name="Percent 9 12 6 4" xfId="19845" xr:uid="{F2E62EA7-52DA-4E91-984C-C625277EC608}"/>
    <cellStyle name="Percent 9 12 6 5" xfId="19846" xr:uid="{91F4F678-61AB-46EE-A92A-97BB834580D7}"/>
    <cellStyle name="Percent 9 12 7" xfId="19847" xr:uid="{570FEE81-2A87-497D-B62E-0DDA05581AFE}"/>
    <cellStyle name="Percent 9 12 7 2" xfId="19848" xr:uid="{BD20F4CC-8F29-4D94-8262-7FE033491967}"/>
    <cellStyle name="Percent 9 12 7 3" xfId="19849" xr:uid="{FD2C80F6-AF9F-473B-B9AD-51B35943604C}"/>
    <cellStyle name="Percent 9 12 8" xfId="19850" xr:uid="{7B62FBEA-12E9-4DE8-AF3C-659817892A05}"/>
    <cellStyle name="Percent 9 12 8 2" xfId="19851" xr:uid="{32968F2C-BA5F-4D1C-B1A4-25A05A9D4939}"/>
    <cellStyle name="Percent 9 12 8 3" xfId="19852" xr:uid="{5E518681-BD5A-4EFA-89E3-1B00C99CD05A}"/>
    <cellStyle name="Percent 9 12 9" xfId="19853" xr:uid="{D24FEAE2-EB65-4F93-AC19-13B10DE4662F}"/>
    <cellStyle name="Percent 9 12 9 2" xfId="19854" xr:uid="{5709A293-0263-4648-9ACE-F6E2FFA547E0}"/>
    <cellStyle name="Percent 9 12 9 3" xfId="19855" xr:uid="{5F1ED024-7553-47A5-8003-E08FBF2253C4}"/>
    <cellStyle name="Percent 9 13" xfId="19856" xr:uid="{EF8E2C26-DE0F-4F3D-A99A-21556B10B440}"/>
    <cellStyle name="Percent 9 13 10" xfId="19857" xr:uid="{D104BDA6-3C09-4B95-A9C4-15574396EF83}"/>
    <cellStyle name="Percent 9 13 11" xfId="19858" xr:uid="{54F44859-76FA-40C3-B709-A69B4CBCB017}"/>
    <cellStyle name="Percent 9 13 12" xfId="19859" xr:uid="{3E1EA178-0ACF-434C-9C13-FBDB1A8E0141}"/>
    <cellStyle name="Percent 9 13 13" xfId="19860" xr:uid="{FA85E6A2-931F-4E64-B58B-1EF92CB768AF}"/>
    <cellStyle name="Percent 9 13 14" xfId="19861" xr:uid="{E7B949EC-5772-45A1-8B46-FC5CD0B1ED83}"/>
    <cellStyle name="Percent 9 13 15" xfId="19862" xr:uid="{A07C3ACA-DB3F-42C3-973E-E01A4473324E}"/>
    <cellStyle name="Percent 9 13 2" xfId="19863" xr:uid="{22B2104A-0AC8-456C-8FB8-E8BA7FBBACA6}"/>
    <cellStyle name="Percent 9 13 2 2" xfId="19864" xr:uid="{F6D56A5D-1FBF-4BBF-A44B-D6F1BE3645AB}"/>
    <cellStyle name="Percent 9 13 2 2 2" xfId="19865" xr:uid="{22B45B73-D753-41F6-92D3-9C1E132E9CD8}"/>
    <cellStyle name="Percent 9 13 2 2 3" xfId="19866" xr:uid="{16DD521F-2A0B-4E7F-9161-DEE1686BE584}"/>
    <cellStyle name="Percent 9 13 2 3" xfId="19867" xr:uid="{A812BD16-B5FA-4B0E-BE57-DF7CDC1087BC}"/>
    <cellStyle name="Percent 9 13 2 3 2" xfId="19868" xr:uid="{F7F67091-0B7C-4AB8-8E7B-95D93029331B}"/>
    <cellStyle name="Percent 9 13 2 3 3" xfId="19869" xr:uid="{D0733112-ED26-4618-9C20-A3E9DCDFEB23}"/>
    <cellStyle name="Percent 9 13 2 4" xfId="19870" xr:uid="{5E49A306-D931-43FD-9363-42BC633570F8}"/>
    <cellStyle name="Percent 9 13 2 5" xfId="19871" xr:uid="{9E0F873D-FB11-4012-982C-114372F5B615}"/>
    <cellStyle name="Percent 9 13 2 6" xfId="19872" xr:uid="{558D2773-2661-4DBE-9B0C-3E755BE9C188}"/>
    <cellStyle name="Percent 9 13 3" xfId="19873" xr:uid="{24B4EDAD-246C-449A-BC77-29BD062EFBBB}"/>
    <cellStyle name="Percent 9 13 3 2" xfId="19874" xr:uid="{1FAB44D0-2D01-41A1-B4F1-67A65B5B4BA4}"/>
    <cellStyle name="Percent 9 13 3 2 2" xfId="19875" xr:uid="{CED7115F-8DBF-4FA8-98A0-F6A1F9038187}"/>
    <cellStyle name="Percent 9 13 3 2 3" xfId="19876" xr:uid="{C013F927-E87D-414C-B030-1504F8549788}"/>
    <cellStyle name="Percent 9 13 3 3" xfId="19877" xr:uid="{0DEAD6E9-8B62-4356-A98D-EBACC537AFA3}"/>
    <cellStyle name="Percent 9 13 3 3 2" xfId="19878" xr:uid="{8F92A8CD-2D2B-4E9C-8D85-947B446A2E0F}"/>
    <cellStyle name="Percent 9 13 3 3 3" xfId="19879" xr:uid="{B320D360-51AD-4B34-816D-F3B9D73B398B}"/>
    <cellStyle name="Percent 9 13 3 4" xfId="19880" xr:uid="{1CB95F97-9485-449E-BD8F-7E9F36F4294B}"/>
    <cellStyle name="Percent 9 13 3 5" xfId="19881" xr:uid="{B8B1C2B1-1649-4AE8-8533-CA9432C24DF5}"/>
    <cellStyle name="Percent 9 13 4" xfId="19882" xr:uid="{B03FE262-1147-4E57-9603-344A8D01312C}"/>
    <cellStyle name="Percent 9 13 4 2" xfId="19883" xr:uid="{3C678AB0-1BB4-4403-8C21-E389DCB627FA}"/>
    <cellStyle name="Percent 9 13 4 2 2" xfId="19884" xr:uid="{28BE23E5-B2AE-4C77-9E36-F03B382387CA}"/>
    <cellStyle name="Percent 9 13 4 2 3" xfId="19885" xr:uid="{DA74A52D-103E-457F-9261-3B3A5E0BC025}"/>
    <cellStyle name="Percent 9 13 4 3" xfId="19886" xr:uid="{A9521B04-F0B2-47BE-9657-0D2918CC139D}"/>
    <cellStyle name="Percent 9 13 4 3 2" xfId="19887" xr:uid="{B521F190-5D38-42FD-BB11-D119CB8545AE}"/>
    <cellStyle name="Percent 9 13 4 3 3" xfId="19888" xr:uid="{66AB0B8B-B1D0-41E8-A004-0AE7E8ACA499}"/>
    <cellStyle name="Percent 9 13 4 4" xfId="19889" xr:uid="{58495D07-A115-42A4-8920-88306BD259A0}"/>
    <cellStyle name="Percent 9 13 4 5" xfId="19890" xr:uid="{10D5455B-08B4-420E-9CD8-403DBF2856E7}"/>
    <cellStyle name="Percent 9 13 5" xfId="19891" xr:uid="{D8C89D7C-151D-47C1-8B4A-3ED575CD634B}"/>
    <cellStyle name="Percent 9 13 5 2" xfId="19892" xr:uid="{06A0FA38-0711-4B01-8379-DB7FDF5BC0D7}"/>
    <cellStyle name="Percent 9 13 5 2 2" xfId="19893" xr:uid="{C1C5228E-E8B4-4D49-B968-DA7052EBEE9A}"/>
    <cellStyle name="Percent 9 13 5 2 3" xfId="19894" xr:uid="{9CEC5922-29F3-4E60-9A0B-659EED7982D7}"/>
    <cellStyle name="Percent 9 13 5 3" xfId="19895" xr:uid="{2900DDBC-86A6-4EDF-A447-A43C8207A414}"/>
    <cellStyle name="Percent 9 13 5 3 2" xfId="19896" xr:uid="{4838AE78-2248-4727-90FC-6AD8D4875681}"/>
    <cellStyle name="Percent 9 13 5 3 3" xfId="19897" xr:uid="{1B0ECE1E-420A-4A06-9595-6DF733304CC0}"/>
    <cellStyle name="Percent 9 13 5 4" xfId="19898" xr:uid="{69FECB6B-819E-45E3-91FA-CE9953B2A4B7}"/>
    <cellStyle name="Percent 9 13 5 4 2" xfId="19899" xr:uid="{5C7677E0-D195-4F3F-83F0-30B867BEEDCF}"/>
    <cellStyle name="Percent 9 13 5 4 3" xfId="19900" xr:uid="{6B3B0579-0D1C-4A1A-A892-7CF6B25265B1}"/>
    <cellStyle name="Percent 9 13 5 5" xfId="19901" xr:uid="{9206B46A-A102-44A4-893B-AAFA143D1921}"/>
    <cellStyle name="Percent 9 13 5 6" xfId="19902" xr:uid="{CC855C1E-230D-4BCD-BF88-B3440BA46271}"/>
    <cellStyle name="Percent 9 13 6" xfId="19903" xr:uid="{451B12E9-9A35-45E8-9171-748443B2B89E}"/>
    <cellStyle name="Percent 9 13 6 2" xfId="19904" xr:uid="{1B5236C1-56BD-405D-80D1-58215E3FB4EA}"/>
    <cellStyle name="Percent 9 13 6 2 2" xfId="19905" xr:uid="{B4E482B8-F868-4DAB-820F-096A89A1EF4D}"/>
    <cellStyle name="Percent 9 13 6 2 3" xfId="19906" xr:uid="{F37EC428-2885-4BCE-9A71-CA7B27EC88FC}"/>
    <cellStyle name="Percent 9 13 6 3" xfId="19907" xr:uid="{5B916FE7-8D6C-4C90-95CF-3EF7296E6F9F}"/>
    <cellStyle name="Percent 9 13 6 3 2" xfId="19908" xr:uid="{4C584D2E-6CD8-4A49-9DC6-6E0B51A48624}"/>
    <cellStyle name="Percent 9 13 6 3 3" xfId="19909" xr:uid="{F211594D-0991-4C4F-BB3A-FCB7C093B773}"/>
    <cellStyle name="Percent 9 13 6 4" xfId="19910" xr:uid="{32AAC04A-5402-49B5-87D3-23377E69BBB6}"/>
    <cellStyle name="Percent 9 13 6 5" xfId="19911" xr:uid="{343F808A-3914-468B-8380-144BFFBBD574}"/>
    <cellStyle name="Percent 9 13 7" xfId="19912" xr:uid="{184BE131-F794-4295-A4E2-712751AC333E}"/>
    <cellStyle name="Percent 9 13 7 2" xfId="19913" xr:uid="{5BCE0E0D-2C35-41EA-9A7C-F5F3B5BA4E6A}"/>
    <cellStyle name="Percent 9 13 7 3" xfId="19914" xr:uid="{A20447B7-CF9A-4A91-ADCB-59D0BF1F672D}"/>
    <cellStyle name="Percent 9 13 8" xfId="19915" xr:uid="{D164B231-2846-44D5-A6EE-8D62983B2A1A}"/>
    <cellStyle name="Percent 9 13 8 2" xfId="19916" xr:uid="{AE0F1B67-1AF3-45B7-A33A-39ABF836FB2B}"/>
    <cellStyle name="Percent 9 13 8 3" xfId="19917" xr:uid="{991DF173-4CEA-4816-93B8-5EC5D96B3908}"/>
    <cellStyle name="Percent 9 13 9" xfId="19918" xr:uid="{9F4D53A1-B0D8-4F42-ADA3-43CFE7F74FAE}"/>
    <cellStyle name="Percent 9 13 9 2" xfId="19919" xr:uid="{BD35ED54-4C1F-48AA-BB24-909F8D237527}"/>
    <cellStyle name="Percent 9 13 9 3" xfId="19920" xr:uid="{5CB52E6D-A4DF-42FE-979B-C69584FA806E}"/>
    <cellStyle name="Percent 9 14" xfId="19921" xr:uid="{EA2AF524-BDA3-4BD2-8A43-84B665C06D46}"/>
    <cellStyle name="Percent 9 14 10" xfId="19922" xr:uid="{1ABE4692-EF7D-462C-824F-407E553B83F7}"/>
    <cellStyle name="Percent 9 14 11" xfId="19923" xr:uid="{101049A6-B632-4C40-821A-73F0E341C0EF}"/>
    <cellStyle name="Percent 9 14 12" xfId="19924" xr:uid="{6F2C5084-44B4-49B5-A826-969CC9366C06}"/>
    <cellStyle name="Percent 9 14 13" xfId="19925" xr:uid="{844709D9-517C-455F-B559-7BB3A4008CE9}"/>
    <cellStyle name="Percent 9 14 14" xfId="19926" xr:uid="{1C8EEF52-E528-405A-895C-107CED8CF99B}"/>
    <cellStyle name="Percent 9 14 15" xfId="19927" xr:uid="{40651CAE-D981-461C-87F0-988E5BB4226F}"/>
    <cellStyle name="Percent 9 14 2" xfId="19928" xr:uid="{B4B650AA-C384-4F10-8E7E-8958B8DA8EF3}"/>
    <cellStyle name="Percent 9 14 2 2" xfId="19929" xr:uid="{865D22D4-7A7B-44A7-851E-0A3CFCA081B9}"/>
    <cellStyle name="Percent 9 14 2 2 2" xfId="19930" xr:uid="{A9D92535-0D5E-486A-977E-38272B1959E7}"/>
    <cellStyle name="Percent 9 14 2 2 3" xfId="19931" xr:uid="{99A6EDC8-7297-4A35-9258-7118C68174A4}"/>
    <cellStyle name="Percent 9 14 2 3" xfId="19932" xr:uid="{74089CC2-A74A-4BF3-BD9F-95F4E43F4120}"/>
    <cellStyle name="Percent 9 14 2 3 2" xfId="19933" xr:uid="{78DFBD50-6D40-4A3E-A34B-AEAC7B38886F}"/>
    <cellStyle name="Percent 9 14 2 3 3" xfId="19934" xr:uid="{DBEB8E9D-6D7A-4CB8-9C78-E074B450A6DD}"/>
    <cellStyle name="Percent 9 14 2 4" xfId="19935" xr:uid="{9202C0E1-E1E1-4EC9-9E7E-BD3D0D13AD81}"/>
    <cellStyle name="Percent 9 14 2 5" xfId="19936" xr:uid="{1C376BE3-5DB2-4705-8B9D-10303590543B}"/>
    <cellStyle name="Percent 9 14 2 6" xfId="19937" xr:uid="{F83B12B7-6EE6-4A56-8D27-8D59D60330F7}"/>
    <cellStyle name="Percent 9 14 3" xfId="19938" xr:uid="{B7D2470A-1EA2-45A0-A938-24FE48409A87}"/>
    <cellStyle name="Percent 9 14 3 2" xfId="19939" xr:uid="{8518A6D8-484A-4112-B355-E35678CDAD2D}"/>
    <cellStyle name="Percent 9 14 3 2 2" xfId="19940" xr:uid="{B22CB0B7-FE52-449F-BA80-B723476EEEDA}"/>
    <cellStyle name="Percent 9 14 3 2 3" xfId="19941" xr:uid="{7541C591-2989-49EE-86AA-6AD39E42AE84}"/>
    <cellStyle name="Percent 9 14 3 3" xfId="19942" xr:uid="{26780C7C-4154-47FE-BBFD-2CDBFA912CAC}"/>
    <cellStyle name="Percent 9 14 3 3 2" xfId="19943" xr:uid="{48BADD94-E75A-40B0-B8F6-606159B82248}"/>
    <cellStyle name="Percent 9 14 3 3 3" xfId="19944" xr:uid="{7C79DDA2-A9AF-448C-950D-0C9E570400DE}"/>
    <cellStyle name="Percent 9 14 3 4" xfId="19945" xr:uid="{D1C64DCC-860B-43EF-9865-8BF53B70BB9A}"/>
    <cellStyle name="Percent 9 14 3 5" xfId="19946" xr:uid="{65B097B7-41D8-4112-916E-3264503FF06E}"/>
    <cellStyle name="Percent 9 14 4" xfId="19947" xr:uid="{42E6B988-0110-4FB7-A2C7-F3C74C412980}"/>
    <cellStyle name="Percent 9 14 4 2" xfId="19948" xr:uid="{21527587-C7CF-4695-8FD4-06BE2E03DE56}"/>
    <cellStyle name="Percent 9 14 4 2 2" xfId="19949" xr:uid="{1D3BA46C-4B9A-4CE6-A95A-E5FCE9CA2DB1}"/>
    <cellStyle name="Percent 9 14 4 2 3" xfId="19950" xr:uid="{94211C16-0A93-4778-9ACD-DC47E9E23834}"/>
    <cellStyle name="Percent 9 14 4 3" xfId="19951" xr:uid="{8522700A-DA93-42D5-8EB4-3B0F669C81EF}"/>
    <cellStyle name="Percent 9 14 4 3 2" xfId="19952" xr:uid="{4CF20FBE-BE61-42CC-9AFC-9840DE4C8CB1}"/>
    <cellStyle name="Percent 9 14 4 3 3" xfId="19953" xr:uid="{F807D007-00F7-4DAD-A056-BF2532E336F0}"/>
    <cellStyle name="Percent 9 14 4 4" xfId="19954" xr:uid="{D7A74CCA-5BC3-4A53-967E-8639EE9732ED}"/>
    <cellStyle name="Percent 9 14 4 5" xfId="19955" xr:uid="{E3972B5E-64D6-42E9-BE75-9481A8C5DEB5}"/>
    <cellStyle name="Percent 9 14 5" xfId="19956" xr:uid="{5DDECE12-5248-49F2-81B9-3943B3010C6A}"/>
    <cellStyle name="Percent 9 14 5 2" xfId="19957" xr:uid="{21DBC3F0-EFFD-4EF3-9C35-222139D445CB}"/>
    <cellStyle name="Percent 9 14 5 2 2" xfId="19958" xr:uid="{AC14F7D6-DD92-4263-B303-67104C7CA7EE}"/>
    <cellStyle name="Percent 9 14 5 2 3" xfId="19959" xr:uid="{4EAF9FA6-EB34-4AA8-A780-D0A1801F168E}"/>
    <cellStyle name="Percent 9 14 5 3" xfId="19960" xr:uid="{B737D147-AEF9-4166-A003-36CBF84EA75F}"/>
    <cellStyle name="Percent 9 14 5 3 2" xfId="19961" xr:uid="{C067C201-2B30-4A74-9D53-5865629743B5}"/>
    <cellStyle name="Percent 9 14 5 3 3" xfId="19962" xr:uid="{AD5D51A2-6F11-47BD-87FF-58261C206D9B}"/>
    <cellStyle name="Percent 9 14 5 4" xfId="19963" xr:uid="{4C323F8D-4D2E-4318-94D6-B126EB3FE90B}"/>
    <cellStyle name="Percent 9 14 5 4 2" xfId="19964" xr:uid="{502C7EA0-ED1C-4733-A262-3C9475DFBCF1}"/>
    <cellStyle name="Percent 9 14 5 4 3" xfId="19965" xr:uid="{DF316556-3BF9-41D6-A499-A37FEDDBE31E}"/>
    <cellStyle name="Percent 9 14 5 5" xfId="19966" xr:uid="{6F8573E8-F795-4403-98A4-F60BEEAD1BF0}"/>
    <cellStyle name="Percent 9 14 5 6" xfId="19967" xr:uid="{A5D75931-6FD6-4B76-B92B-4765C6426742}"/>
    <cellStyle name="Percent 9 14 6" xfId="19968" xr:uid="{131BB745-3ADE-4852-8849-94E4C562AC5A}"/>
    <cellStyle name="Percent 9 14 6 2" xfId="19969" xr:uid="{10FE771B-6A16-4E6C-9E6E-462A46DD5AF7}"/>
    <cellStyle name="Percent 9 14 6 2 2" xfId="19970" xr:uid="{2DE9A507-010D-4322-8278-520038D892CB}"/>
    <cellStyle name="Percent 9 14 6 2 3" xfId="19971" xr:uid="{7006E7F2-FB87-460F-9100-DCB3D78D256A}"/>
    <cellStyle name="Percent 9 14 6 3" xfId="19972" xr:uid="{E43FD847-20F9-4308-8D38-AD6EDC4C6E78}"/>
    <cellStyle name="Percent 9 14 6 3 2" xfId="19973" xr:uid="{44B09351-F0D8-4AB0-B282-2055AC9E047C}"/>
    <cellStyle name="Percent 9 14 6 3 3" xfId="19974" xr:uid="{5FF50E03-048F-4607-9F77-C235B6B76A98}"/>
    <cellStyle name="Percent 9 14 6 4" xfId="19975" xr:uid="{69209AF2-7143-4CC1-92F5-DCDE6488E487}"/>
    <cellStyle name="Percent 9 14 6 5" xfId="19976" xr:uid="{74A89D58-2969-4CBE-B489-F8522698C71D}"/>
    <cellStyle name="Percent 9 14 7" xfId="19977" xr:uid="{574B93DF-DAB4-4B7D-8D66-C950E74756A5}"/>
    <cellStyle name="Percent 9 14 7 2" xfId="19978" xr:uid="{87AD4759-FC15-4EDA-BF3B-57AA512FE148}"/>
    <cellStyle name="Percent 9 14 7 3" xfId="19979" xr:uid="{E8C9EEED-208D-4B70-9AF6-52AB86288C87}"/>
    <cellStyle name="Percent 9 14 8" xfId="19980" xr:uid="{00CBA508-7B4D-418C-A9C8-263076484175}"/>
    <cellStyle name="Percent 9 14 8 2" xfId="19981" xr:uid="{294A0291-B24F-4F15-9E89-DC45CBBF85C7}"/>
    <cellStyle name="Percent 9 14 8 3" xfId="19982" xr:uid="{03C73740-67C9-4EB6-B4DD-2A31BE44D1F6}"/>
    <cellStyle name="Percent 9 14 9" xfId="19983" xr:uid="{B2B384BD-2CEE-4C35-A58D-39CD8C329A5D}"/>
    <cellStyle name="Percent 9 14 9 2" xfId="19984" xr:uid="{F1959697-6A74-4DFE-9FC1-9D44AB954450}"/>
    <cellStyle name="Percent 9 14 9 3" xfId="19985" xr:uid="{E11015EC-FA89-43E8-87BD-C1A4F3A8C269}"/>
    <cellStyle name="Percent 9 15" xfId="19986" xr:uid="{4C78A0F1-179D-43D8-AA59-79370AE92724}"/>
    <cellStyle name="Percent 9 15 10" xfId="19987" xr:uid="{1EDE81A1-3475-424C-A467-6F9D8E5B8DE2}"/>
    <cellStyle name="Percent 9 15 11" xfId="19988" xr:uid="{43C2EC5A-7BAA-486D-B15A-919955625A68}"/>
    <cellStyle name="Percent 9 15 12" xfId="19989" xr:uid="{6FD88AA1-BBC6-4A00-8085-CED4E78D0FE0}"/>
    <cellStyle name="Percent 9 15 13" xfId="19990" xr:uid="{53DE2567-7C43-401E-ACDA-EB6032CB48C1}"/>
    <cellStyle name="Percent 9 15 14" xfId="19991" xr:uid="{76A1ACF8-0CE4-450E-86CB-4043DFC2E7A3}"/>
    <cellStyle name="Percent 9 15 15" xfId="19992" xr:uid="{6D854B5B-519D-4CC2-9F89-3665CE73080F}"/>
    <cellStyle name="Percent 9 15 2" xfId="19993" xr:uid="{78A1E441-8D26-40A0-83E7-8E24164ECCB7}"/>
    <cellStyle name="Percent 9 15 2 2" xfId="19994" xr:uid="{A98F9B8B-667A-4EA3-87D8-A8572A44F2DB}"/>
    <cellStyle name="Percent 9 15 2 2 2" xfId="19995" xr:uid="{65081520-2A44-4E71-98C2-B44AB5262FF0}"/>
    <cellStyle name="Percent 9 15 2 2 3" xfId="19996" xr:uid="{201C488D-330D-4E78-B42D-B6AAA9A67833}"/>
    <cellStyle name="Percent 9 15 2 3" xfId="19997" xr:uid="{E09CEABB-D4E5-4D18-AD04-CF6CF36F68FC}"/>
    <cellStyle name="Percent 9 15 2 3 2" xfId="19998" xr:uid="{BF48564F-FFA0-4F35-BEBF-5C5AA6322C63}"/>
    <cellStyle name="Percent 9 15 2 3 3" xfId="19999" xr:uid="{631C85C7-DC9B-4BC3-8EAD-7F0A7A449B5E}"/>
    <cellStyle name="Percent 9 15 2 4" xfId="20000" xr:uid="{FFE18BDC-D60A-45BA-BA3F-8B7B995655B6}"/>
    <cellStyle name="Percent 9 15 2 5" xfId="20001" xr:uid="{3FD20BC0-D6B4-4331-A935-D9C1F7E56651}"/>
    <cellStyle name="Percent 9 15 2 6" xfId="20002" xr:uid="{FA4D47DE-F50A-4861-BAED-A6FDD09E6C26}"/>
    <cellStyle name="Percent 9 15 3" xfId="20003" xr:uid="{B441DE03-2E02-4BB6-BAF0-4DC6778F4006}"/>
    <cellStyle name="Percent 9 15 3 2" xfId="20004" xr:uid="{2CBAE5F2-002F-4DF8-8033-5E70B9CB2DD7}"/>
    <cellStyle name="Percent 9 15 3 2 2" xfId="20005" xr:uid="{6FAD29E7-FDB5-4496-B26C-18D1CA7B0409}"/>
    <cellStyle name="Percent 9 15 3 2 3" xfId="20006" xr:uid="{BDD6DF81-7201-4EAB-B6C7-49A723A79B99}"/>
    <cellStyle name="Percent 9 15 3 3" xfId="20007" xr:uid="{7176695B-67E8-4222-947F-C6FC01739DE8}"/>
    <cellStyle name="Percent 9 15 3 3 2" xfId="20008" xr:uid="{6A1EDF56-81AA-43A4-A306-D7F4B5E86A6D}"/>
    <cellStyle name="Percent 9 15 3 3 3" xfId="20009" xr:uid="{9B631401-ECCF-4FCC-A157-B2ECD1DA3937}"/>
    <cellStyle name="Percent 9 15 3 4" xfId="20010" xr:uid="{2FE56474-5F2C-4E95-93D2-DF758BDCB500}"/>
    <cellStyle name="Percent 9 15 3 5" xfId="20011" xr:uid="{CB1B817E-3B94-488A-B01E-B5D4D03C3345}"/>
    <cellStyle name="Percent 9 15 4" xfId="20012" xr:uid="{1F43C863-7635-44D7-B286-08836F57976D}"/>
    <cellStyle name="Percent 9 15 4 2" xfId="20013" xr:uid="{7A906372-6E05-4C45-A869-C31CCD46FC20}"/>
    <cellStyle name="Percent 9 15 4 2 2" xfId="20014" xr:uid="{AE2774F7-FEFC-470D-BD4D-8D8CC5904C3A}"/>
    <cellStyle name="Percent 9 15 4 2 3" xfId="20015" xr:uid="{948F9A7C-6668-4C4B-A38B-B65F915FD059}"/>
    <cellStyle name="Percent 9 15 4 3" xfId="20016" xr:uid="{F84D28B5-CB35-46BE-AEC1-12D39DCE340C}"/>
    <cellStyle name="Percent 9 15 4 3 2" xfId="20017" xr:uid="{3D0E83F2-35FD-481E-8974-BBAD8015E46C}"/>
    <cellStyle name="Percent 9 15 4 3 3" xfId="20018" xr:uid="{08C8F407-904A-4208-A6F4-7E7D2C8E1F38}"/>
    <cellStyle name="Percent 9 15 4 4" xfId="20019" xr:uid="{1266CD56-8FB9-421A-A082-37CB870AA979}"/>
    <cellStyle name="Percent 9 15 4 5" xfId="20020" xr:uid="{541260A8-6993-432E-803A-69D39055485E}"/>
    <cellStyle name="Percent 9 15 5" xfId="20021" xr:uid="{0052570E-0D07-4763-B5CA-D5AC6C749313}"/>
    <cellStyle name="Percent 9 15 5 2" xfId="20022" xr:uid="{44FAAAD4-2C1B-42E5-B017-66FAA83DBBA2}"/>
    <cellStyle name="Percent 9 15 5 2 2" xfId="20023" xr:uid="{26DF9D04-BDBA-4CEE-A51A-63961C4F32EF}"/>
    <cellStyle name="Percent 9 15 5 2 3" xfId="20024" xr:uid="{49D618EF-16A3-4C4F-925D-3BBF6E34EA0A}"/>
    <cellStyle name="Percent 9 15 5 3" xfId="20025" xr:uid="{05F69D98-2C8F-4059-ACB2-5418C9BAC28C}"/>
    <cellStyle name="Percent 9 15 5 3 2" xfId="20026" xr:uid="{3B8734A3-E91A-4EAA-8214-A0799D2D200C}"/>
    <cellStyle name="Percent 9 15 5 3 3" xfId="20027" xr:uid="{F05B4A40-6760-4830-8786-D5DF24931B09}"/>
    <cellStyle name="Percent 9 15 5 4" xfId="20028" xr:uid="{2B95437C-A5B9-4A06-A26C-2E2697B9C73D}"/>
    <cellStyle name="Percent 9 15 5 4 2" xfId="20029" xr:uid="{BC109C8E-D556-419B-AD59-717F936F86E6}"/>
    <cellStyle name="Percent 9 15 5 4 3" xfId="20030" xr:uid="{CC8B4920-58AE-4AE5-843D-1AA4DF571D41}"/>
    <cellStyle name="Percent 9 15 5 5" xfId="20031" xr:uid="{6806F0F7-3544-43A2-B53E-56D4FA83473F}"/>
    <cellStyle name="Percent 9 15 5 6" xfId="20032" xr:uid="{3AF88F1D-105B-43E7-AA3F-2B29F52DC14A}"/>
    <cellStyle name="Percent 9 15 6" xfId="20033" xr:uid="{098D4C78-083A-4FD8-ACE1-57EF02E67791}"/>
    <cellStyle name="Percent 9 15 6 2" xfId="20034" xr:uid="{8DDC4C3D-DC1C-4D05-9639-F0A555A79A5D}"/>
    <cellStyle name="Percent 9 15 6 2 2" xfId="20035" xr:uid="{A34E9B41-FE72-457C-8EF6-2FCA16092416}"/>
    <cellStyle name="Percent 9 15 6 2 3" xfId="20036" xr:uid="{32224913-AEFB-4F38-B315-158F7B751FD8}"/>
    <cellStyle name="Percent 9 15 6 3" xfId="20037" xr:uid="{B021209D-53F4-4471-84E0-C32521B99F67}"/>
    <cellStyle name="Percent 9 15 6 3 2" xfId="20038" xr:uid="{2E3FD2A5-E1C8-4795-A850-5F9EB427FF90}"/>
    <cellStyle name="Percent 9 15 6 3 3" xfId="20039" xr:uid="{29709E88-829A-4F0D-873E-DFA276202FCD}"/>
    <cellStyle name="Percent 9 15 6 4" xfId="20040" xr:uid="{56A8A16E-1E22-4BFA-8200-B4DEF053548B}"/>
    <cellStyle name="Percent 9 15 6 5" xfId="20041" xr:uid="{5545EF4E-840D-4B99-9348-01CCAB05565F}"/>
    <cellStyle name="Percent 9 15 7" xfId="20042" xr:uid="{46B65E8E-6845-4372-921A-26A8A83F0CFB}"/>
    <cellStyle name="Percent 9 15 7 2" xfId="20043" xr:uid="{C437D950-698F-4C15-9B23-05A18ED1B478}"/>
    <cellStyle name="Percent 9 15 7 3" xfId="20044" xr:uid="{B8E31BA3-B086-44F0-8DBB-BC5D5AE5CF19}"/>
    <cellStyle name="Percent 9 15 8" xfId="20045" xr:uid="{A2CB86BA-77EA-436B-B43F-D4B35A67E732}"/>
    <cellStyle name="Percent 9 15 8 2" xfId="20046" xr:uid="{4A7C23B5-6832-43DF-849D-3C486F79924B}"/>
    <cellStyle name="Percent 9 15 8 3" xfId="20047" xr:uid="{8CD7A9F1-5175-4163-9860-FF7AFF7EBDFA}"/>
    <cellStyle name="Percent 9 15 9" xfId="20048" xr:uid="{7FF5820F-1972-426A-BE68-3A0A2573BD2A}"/>
    <cellStyle name="Percent 9 15 9 2" xfId="20049" xr:uid="{F48E1081-69E2-4A5E-B2CE-4BBFD4574DAA}"/>
    <cellStyle name="Percent 9 15 9 3" xfId="20050" xr:uid="{3CE690E2-84E1-4C82-86CD-79F589F5CF21}"/>
    <cellStyle name="Percent 9 16" xfId="20051" xr:uid="{D2DF2975-9BC6-439C-9278-C0807145A53B}"/>
    <cellStyle name="Percent 9 16 10" xfId="20052" xr:uid="{EA72F458-E1D7-48E4-A053-8D87FB68BBDC}"/>
    <cellStyle name="Percent 9 16 11" xfId="20053" xr:uid="{838BA11F-C8C6-4FC9-BC8C-C590C4690E5D}"/>
    <cellStyle name="Percent 9 16 12" xfId="20054" xr:uid="{32E97381-E30D-4640-ACE9-5AD8417AB7F9}"/>
    <cellStyle name="Percent 9 16 13" xfId="20055" xr:uid="{943286AF-CD83-4047-A264-0E01AD974621}"/>
    <cellStyle name="Percent 9 16 14" xfId="20056" xr:uid="{0A64A708-BE2E-4212-9869-01DA9D4EC29B}"/>
    <cellStyle name="Percent 9 16 15" xfId="20057" xr:uid="{D3D3D0C2-B63A-48BE-A6FA-8745E425709C}"/>
    <cellStyle name="Percent 9 16 2" xfId="20058" xr:uid="{B6F8A5DA-DE86-4ECE-8F68-05D83ACEAADA}"/>
    <cellStyle name="Percent 9 16 2 2" xfId="20059" xr:uid="{C916C1B8-A782-4C74-AC67-263600E46A55}"/>
    <cellStyle name="Percent 9 16 2 2 2" xfId="20060" xr:uid="{C0E1B1B5-F549-4B67-B37C-FCEEC1F355A3}"/>
    <cellStyle name="Percent 9 16 2 2 3" xfId="20061" xr:uid="{9F177676-39DE-484B-9FAA-F958413BBF2E}"/>
    <cellStyle name="Percent 9 16 2 3" xfId="20062" xr:uid="{CF436319-DA3A-4647-AF7C-E764DB1E849C}"/>
    <cellStyle name="Percent 9 16 2 3 2" xfId="20063" xr:uid="{5FA1EEFD-FBDC-4E25-B56B-1141A0144221}"/>
    <cellStyle name="Percent 9 16 2 3 3" xfId="20064" xr:uid="{E829C509-7EB5-4F65-A633-818F22DBBE5F}"/>
    <cellStyle name="Percent 9 16 2 4" xfId="20065" xr:uid="{9C762996-0C82-4792-A539-B30313A8AA82}"/>
    <cellStyle name="Percent 9 16 2 5" xfId="20066" xr:uid="{3DB5E73E-39F1-44A9-808F-8727A4DE544F}"/>
    <cellStyle name="Percent 9 16 2 6" xfId="20067" xr:uid="{2DB954A0-DBDD-47F0-9AD7-0F925D2D0814}"/>
    <cellStyle name="Percent 9 16 3" xfId="20068" xr:uid="{233DE184-C392-4D00-9367-336F9A603F42}"/>
    <cellStyle name="Percent 9 16 3 2" xfId="20069" xr:uid="{3AA065B4-83D6-477B-9999-5E568F3CE0CA}"/>
    <cellStyle name="Percent 9 16 3 2 2" xfId="20070" xr:uid="{0C782EC6-3B70-4F1F-9079-F4D03586DB0B}"/>
    <cellStyle name="Percent 9 16 3 2 3" xfId="20071" xr:uid="{0489D505-3B75-44E3-96FA-ACA5776CF72A}"/>
    <cellStyle name="Percent 9 16 3 3" xfId="20072" xr:uid="{13A34264-533E-4BC8-9DE0-1ADA2308EFA2}"/>
    <cellStyle name="Percent 9 16 3 3 2" xfId="20073" xr:uid="{C649CBC0-EF9A-4E35-B9AA-418CB589228B}"/>
    <cellStyle name="Percent 9 16 3 3 3" xfId="20074" xr:uid="{5ADABCB3-2878-4F77-8582-87371F142A85}"/>
    <cellStyle name="Percent 9 16 3 4" xfId="20075" xr:uid="{EFB5A527-33BA-4659-9CB2-2395FCC4D486}"/>
    <cellStyle name="Percent 9 16 3 5" xfId="20076" xr:uid="{79630E8C-D114-4838-A011-C8BF9C390085}"/>
    <cellStyle name="Percent 9 16 4" xfId="20077" xr:uid="{F605CE16-E606-483E-BAF2-201BCFED2B4B}"/>
    <cellStyle name="Percent 9 16 4 2" xfId="20078" xr:uid="{3B51519F-507B-40B9-8ABF-6E62FF5EB0E0}"/>
    <cellStyle name="Percent 9 16 4 2 2" xfId="20079" xr:uid="{9F35749C-07FF-4334-BA4F-526CCFDCC69F}"/>
    <cellStyle name="Percent 9 16 4 2 3" xfId="20080" xr:uid="{215AB6BB-08F9-453A-8594-2BE410C520AA}"/>
    <cellStyle name="Percent 9 16 4 3" xfId="20081" xr:uid="{4AA79459-43F6-45CE-8555-8F6177AABCFC}"/>
    <cellStyle name="Percent 9 16 4 3 2" xfId="20082" xr:uid="{717DE8B5-988F-4D63-88E5-31B47F473764}"/>
    <cellStyle name="Percent 9 16 4 3 3" xfId="20083" xr:uid="{4C35D15D-03D3-4AE4-9CE5-CC799A9FF49A}"/>
    <cellStyle name="Percent 9 16 4 4" xfId="20084" xr:uid="{7CE89589-00C7-4076-993D-6CFB0F664EF5}"/>
    <cellStyle name="Percent 9 16 4 5" xfId="20085" xr:uid="{42C64E6D-5D1D-472F-86A0-F7E028AD047A}"/>
    <cellStyle name="Percent 9 16 5" xfId="20086" xr:uid="{CDDFFF40-24AF-4177-9F19-832CA6E93AA8}"/>
    <cellStyle name="Percent 9 16 5 2" xfId="20087" xr:uid="{D43FF966-473C-4637-A770-ED4D2B8196E9}"/>
    <cellStyle name="Percent 9 16 5 2 2" xfId="20088" xr:uid="{F543B232-2FF3-4E6E-AC2C-E499982721B4}"/>
    <cellStyle name="Percent 9 16 5 2 3" xfId="20089" xr:uid="{2C6DD037-6984-437C-9779-147F09AB29CD}"/>
    <cellStyle name="Percent 9 16 5 3" xfId="20090" xr:uid="{AE4EB17B-CB6D-4A43-81FC-C698D0E1525D}"/>
    <cellStyle name="Percent 9 16 5 3 2" xfId="20091" xr:uid="{103E701F-D945-498D-A342-84C9AA70DD9F}"/>
    <cellStyle name="Percent 9 16 5 3 3" xfId="20092" xr:uid="{AD0465C1-3794-4F8D-BA5C-B23F51163F70}"/>
    <cellStyle name="Percent 9 16 5 4" xfId="20093" xr:uid="{11A07F00-4902-4C97-AA49-EB189073612A}"/>
    <cellStyle name="Percent 9 16 5 4 2" xfId="20094" xr:uid="{DD9E5E86-7525-41E4-9A36-AFA764C1CDD7}"/>
    <cellStyle name="Percent 9 16 5 4 3" xfId="20095" xr:uid="{139C6600-7187-42ED-8E6F-132C63F430A0}"/>
    <cellStyle name="Percent 9 16 5 5" xfId="20096" xr:uid="{CAFD69E5-0157-4566-A362-8D164D4E5C78}"/>
    <cellStyle name="Percent 9 16 5 6" xfId="20097" xr:uid="{B64E9DF2-A729-4CF0-8193-C934DF4D8CDB}"/>
    <cellStyle name="Percent 9 16 6" xfId="20098" xr:uid="{2B3FAB78-081F-46EF-8491-AACC4E5714A4}"/>
    <cellStyle name="Percent 9 16 6 2" xfId="20099" xr:uid="{9BF40913-5963-4D4C-95A8-BFB9984E6883}"/>
    <cellStyle name="Percent 9 16 6 2 2" xfId="20100" xr:uid="{BB998F22-C462-491A-8FA6-7906E016B538}"/>
    <cellStyle name="Percent 9 16 6 2 3" xfId="20101" xr:uid="{7BC230A0-74F1-42B8-8C3E-72DBD9456AA0}"/>
    <cellStyle name="Percent 9 16 6 3" xfId="20102" xr:uid="{CA66F017-172E-43AC-A9D1-CF9A8ACA8C01}"/>
    <cellStyle name="Percent 9 16 6 3 2" xfId="20103" xr:uid="{5416178F-2BAA-4D3A-92CC-05228E077391}"/>
    <cellStyle name="Percent 9 16 6 3 3" xfId="20104" xr:uid="{611BDD5E-3CEA-4B8B-911A-3DEB29589006}"/>
    <cellStyle name="Percent 9 16 6 4" xfId="20105" xr:uid="{BBB63CA1-6F7C-4599-83EF-CFEB8E39D69C}"/>
    <cellStyle name="Percent 9 16 6 5" xfId="20106" xr:uid="{DCCCD95F-5355-4842-B271-0425330471F3}"/>
    <cellStyle name="Percent 9 16 7" xfId="20107" xr:uid="{BC6790C2-314E-48C5-9164-B6776A73ACB6}"/>
    <cellStyle name="Percent 9 16 7 2" xfId="20108" xr:uid="{1F0B3BBE-53D8-4891-8A94-2FA62E21384F}"/>
    <cellStyle name="Percent 9 16 7 3" xfId="20109" xr:uid="{07C0E4CC-A793-477C-988C-B86F99C126F9}"/>
    <cellStyle name="Percent 9 16 8" xfId="20110" xr:uid="{D0AF1A9F-614A-4990-B8C8-C87AF1AE43EB}"/>
    <cellStyle name="Percent 9 16 8 2" xfId="20111" xr:uid="{35A3C4B7-DC84-46E4-B486-0819E3FB9DF4}"/>
    <cellStyle name="Percent 9 16 8 3" xfId="20112" xr:uid="{CE1799D9-8BB2-493D-A6A3-F6E4A492E885}"/>
    <cellStyle name="Percent 9 16 9" xfId="20113" xr:uid="{BBDCF7FC-A848-44DD-A6F6-C3037E7AD3B9}"/>
    <cellStyle name="Percent 9 16 9 2" xfId="20114" xr:uid="{652BE46F-4A7C-4D9F-829D-B5031DBA4004}"/>
    <cellStyle name="Percent 9 16 9 3" xfId="20115" xr:uid="{951FD00A-DBE7-4EA0-9878-41F4808B5203}"/>
    <cellStyle name="Percent 9 17" xfId="20116" xr:uid="{B89A2076-8969-4FDF-B856-A7A813E5770D}"/>
    <cellStyle name="Percent 9 17 10" xfId="20117" xr:uid="{4C96532A-D4F0-4DD9-A0A7-E449DE1A983D}"/>
    <cellStyle name="Percent 9 17 11" xfId="20118" xr:uid="{8303F78F-085F-4312-92BE-04CE7EC8009D}"/>
    <cellStyle name="Percent 9 17 12" xfId="20119" xr:uid="{0A6B2D52-A785-482C-AE09-7716A6470E75}"/>
    <cellStyle name="Percent 9 17 13" xfId="20120" xr:uid="{ACC70A3A-AB9E-416A-A30D-E20BD72F4B4F}"/>
    <cellStyle name="Percent 9 17 14" xfId="20121" xr:uid="{1E1AC996-9AEF-46BD-A50B-BEF1966C88B3}"/>
    <cellStyle name="Percent 9 17 15" xfId="20122" xr:uid="{FD94BF23-33DA-49CE-A6A8-FD085D127533}"/>
    <cellStyle name="Percent 9 17 2" xfId="20123" xr:uid="{07E8461D-2D33-430C-B10E-B7591C57F83D}"/>
    <cellStyle name="Percent 9 17 2 2" xfId="20124" xr:uid="{E3E65122-7D07-4D8C-9B6E-8A9CDAF0024D}"/>
    <cellStyle name="Percent 9 17 2 2 2" xfId="20125" xr:uid="{E29FB35A-4EAC-4AF2-B517-A2D724B72E26}"/>
    <cellStyle name="Percent 9 17 2 2 3" xfId="20126" xr:uid="{33752C07-9397-496D-8D8F-D527CBAAE829}"/>
    <cellStyle name="Percent 9 17 2 3" xfId="20127" xr:uid="{BC8D7337-57CA-40E7-AC1F-C0ABAF055482}"/>
    <cellStyle name="Percent 9 17 2 3 2" xfId="20128" xr:uid="{A0644E05-7760-4FEC-B080-823E856A0753}"/>
    <cellStyle name="Percent 9 17 2 3 3" xfId="20129" xr:uid="{8659B717-0CE8-40AB-A736-2E0D10884A46}"/>
    <cellStyle name="Percent 9 17 2 4" xfId="20130" xr:uid="{A3EB3E9A-D551-42C2-9D52-D5D582DB4B65}"/>
    <cellStyle name="Percent 9 17 2 5" xfId="20131" xr:uid="{4CF396F5-CD72-45A2-8324-7164527098B5}"/>
    <cellStyle name="Percent 9 17 2 6" xfId="20132" xr:uid="{67BCF084-B8F5-4C59-90BE-103F32908727}"/>
    <cellStyle name="Percent 9 17 3" xfId="20133" xr:uid="{5843A5D8-317A-4361-B204-10383E06A333}"/>
    <cellStyle name="Percent 9 17 3 2" xfId="20134" xr:uid="{D7E04173-B331-41C1-A03F-46B80BA1C41A}"/>
    <cellStyle name="Percent 9 17 3 2 2" xfId="20135" xr:uid="{44CFD099-80FF-4633-A5CE-89CF46A2FC48}"/>
    <cellStyle name="Percent 9 17 3 2 3" xfId="20136" xr:uid="{EC450B11-6C2B-453D-B7DF-2896ECCEFB21}"/>
    <cellStyle name="Percent 9 17 3 3" xfId="20137" xr:uid="{993F3A94-62E0-49B9-9406-0F3E8B555D7B}"/>
    <cellStyle name="Percent 9 17 3 3 2" xfId="20138" xr:uid="{40F0B7EF-7686-47AD-90DE-7C6D83F1FDF4}"/>
    <cellStyle name="Percent 9 17 3 3 3" xfId="20139" xr:uid="{6F9A7D08-7F41-4FAF-92EE-2030EC40CA34}"/>
    <cellStyle name="Percent 9 17 3 4" xfId="20140" xr:uid="{BA3DA31D-CEB0-4C41-BEF6-97A6C42E168F}"/>
    <cellStyle name="Percent 9 17 3 5" xfId="20141" xr:uid="{755173CA-B78D-4ED3-94EC-55BB0F8597FB}"/>
    <cellStyle name="Percent 9 17 4" xfId="20142" xr:uid="{C7474744-67B3-4FFC-86F9-7AF2DD9927A4}"/>
    <cellStyle name="Percent 9 17 4 2" xfId="20143" xr:uid="{616AD31D-CD2F-4B9E-B5D4-A5BF487D97C2}"/>
    <cellStyle name="Percent 9 17 4 2 2" xfId="20144" xr:uid="{29393977-E600-4CE3-A760-7F4C74305E88}"/>
    <cellStyle name="Percent 9 17 4 2 3" xfId="20145" xr:uid="{E3FF2218-38EE-46DD-9F15-AA3944001740}"/>
    <cellStyle name="Percent 9 17 4 3" xfId="20146" xr:uid="{672DC0AC-E8A8-478E-BB9F-7E79808D7F38}"/>
    <cellStyle name="Percent 9 17 4 3 2" xfId="20147" xr:uid="{B63CF2D4-A45A-4AFB-8181-3F2831997DE9}"/>
    <cellStyle name="Percent 9 17 4 3 3" xfId="20148" xr:uid="{4713FB72-BCC0-4311-86F2-DA6FC1EE7675}"/>
    <cellStyle name="Percent 9 17 4 4" xfId="20149" xr:uid="{BBC0E790-016B-4CDA-B7CA-7BE1C9F87ABC}"/>
    <cellStyle name="Percent 9 17 4 5" xfId="20150" xr:uid="{8BBDC0AF-9701-476B-881B-7B1959B76A13}"/>
    <cellStyle name="Percent 9 17 5" xfId="20151" xr:uid="{4F242747-FEA2-4004-9AE1-22BB2A6724E5}"/>
    <cellStyle name="Percent 9 17 5 2" xfId="20152" xr:uid="{4F6DA8E4-B080-4AF3-9ED1-989FE083950D}"/>
    <cellStyle name="Percent 9 17 5 2 2" xfId="20153" xr:uid="{9D7B94B5-A869-4568-AF8D-D367CCC2C990}"/>
    <cellStyle name="Percent 9 17 5 2 3" xfId="20154" xr:uid="{C27DC895-7728-454C-8418-46267B749CC6}"/>
    <cellStyle name="Percent 9 17 5 3" xfId="20155" xr:uid="{6A4DAE73-1DB9-405E-8818-7A83D0714035}"/>
    <cellStyle name="Percent 9 17 5 3 2" xfId="20156" xr:uid="{648BFAEE-F7E6-4BC4-B5A9-7BE4949656CC}"/>
    <cellStyle name="Percent 9 17 5 3 3" xfId="20157" xr:uid="{362A75CE-22BB-4F6D-820A-8DBB8F25CDDC}"/>
    <cellStyle name="Percent 9 17 5 4" xfId="20158" xr:uid="{3CF152CB-CED2-4E9D-BEC0-4555E10B89E0}"/>
    <cellStyle name="Percent 9 17 5 4 2" xfId="20159" xr:uid="{E97B9AF3-C3AB-46CD-B7F6-0F9BA688AB0F}"/>
    <cellStyle name="Percent 9 17 5 4 3" xfId="20160" xr:uid="{002D780F-3A28-4AE0-AA63-D0B27BC999B5}"/>
    <cellStyle name="Percent 9 17 5 5" xfId="20161" xr:uid="{B769BB91-AB3E-4227-9602-CB090873B2AF}"/>
    <cellStyle name="Percent 9 17 5 6" xfId="20162" xr:uid="{69D70DC3-F761-4440-ADDD-C7269D59B1F3}"/>
    <cellStyle name="Percent 9 17 6" xfId="20163" xr:uid="{91448D47-CA64-4690-817E-1151877E32F9}"/>
    <cellStyle name="Percent 9 17 6 2" xfId="20164" xr:uid="{B5285A9D-D23F-4265-9D67-AB1CBBFBBC34}"/>
    <cellStyle name="Percent 9 17 6 2 2" xfId="20165" xr:uid="{CAFBF573-EF6F-4041-BB22-70E178765EF4}"/>
    <cellStyle name="Percent 9 17 6 2 3" xfId="20166" xr:uid="{87A392A5-5665-4C0E-910E-7F4B492AD856}"/>
    <cellStyle name="Percent 9 17 6 3" xfId="20167" xr:uid="{0565F151-863F-47D3-A2B1-5BAF2F2B3471}"/>
    <cellStyle name="Percent 9 17 6 3 2" xfId="20168" xr:uid="{3AB85200-1664-409F-9BEC-35A019E37820}"/>
    <cellStyle name="Percent 9 17 6 3 3" xfId="20169" xr:uid="{9DE40413-BE9C-487A-8EBC-423853E7F801}"/>
    <cellStyle name="Percent 9 17 6 4" xfId="20170" xr:uid="{E0489603-35B3-40FC-8747-FE570CA657B6}"/>
    <cellStyle name="Percent 9 17 6 5" xfId="20171" xr:uid="{8ACF21E7-3BA6-4C88-BC32-357D705870F5}"/>
    <cellStyle name="Percent 9 17 7" xfId="20172" xr:uid="{F89DD54B-E338-4B82-BFF6-0AD14830B753}"/>
    <cellStyle name="Percent 9 17 7 2" xfId="20173" xr:uid="{D2436D2A-DA73-4E8E-92EB-C534BB2B7636}"/>
    <cellStyle name="Percent 9 17 7 3" xfId="20174" xr:uid="{252646CA-08D3-4F7D-940A-B41301C548F9}"/>
    <cellStyle name="Percent 9 17 8" xfId="20175" xr:uid="{1BB1C38F-BB63-406E-9293-192032187D48}"/>
    <cellStyle name="Percent 9 17 8 2" xfId="20176" xr:uid="{9CEEE37B-693C-4F76-BD6B-CF5C483D2004}"/>
    <cellStyle name="Percent 9 17 8 3" xfId="20177" xr:uid="{9977575E-D2F4-4FA9-9339-ECD3354C68DF}"/>
    <cellStyle name="Percent 9 17 9" xfId="20178" xr:uid="{ED4029EF-BCAC-4E31-BA75-D1CAC5C2286F}"/>
    <cellStyle name="Percent 9 17 9 2" xfId="20179" xr:uid="{8228C8D3-9907-402A-A58B-C489343CC625}"/>
    <cellStyle name="Percent 9 17 9 3" xfId="20180" xr:uid="{67082260-5935-42D9-8CE6-D751BCC75F13}"/>
    <cellStyle name="Percent 9 18" xfId="20181" xr:uid="{02AD1808-D4DD-4B47-9137-5FF6C92A33AF}"/>
    <cellStyle name="Percent 9 18 10" xfId="20182" xr:uid="{947BD54E-EF2A-4C2F-8F8B-94F789DB7B3E}"/>
    <cellStyle name="Percent 9 18 11" xfId="20183" xr:uid="{81486A81-2C84-4520-9BE5-A79551838F7C}"/>
    <cellStyle name="Percent 9 18 12" xfId="20184" xr:uid="{BDE45479-3EC6-4C40-9E72-0D49D483E7A3}"/>
    <cellStyle name="Percent 9 18 13" xfId="20185" xr:uid="{B6DE2391-47C9-48B0-B978-D6F0D5D398CE}"/>
    <cellStyle name="Percent 9 18 14" xfId="20186" xr:uid="{0FAF7F1C-CB84-4093-AD1E-C590B62D60DA}"/>
    <cellStyle name="Percent 9 18 15" xfId="20187" xr:uid="{D75118D1-3111-4133-A0A5-64D97C2CF976}"/>
    <cellStyle name="Percent 9 18 2" xfId="20188" xr:uid="{7BFE82B1-BCE9-4D05-A54C-26BFE72AA588}"/>
    <cellStyle name="Percent 9 18 2 2" xfId="20189" xr:uid="{95064A95-6EDD-4B26-BED5-344553EC4FF6}"/>
    <cellStyle name="Percent 9 18 2 2 2" xfId="20190" xr:uid="{0E4399A6-9A00-46DB-8E81-0B1E7585D3B3}"/>
    <cellStyle name="Percent 9 18 2 2 3" xfId="20191" xr:uid="{FEFC9367-1E47-44AE-BFFA-7D52B9B0C7F8}"/>
    <cellStyle name="Percent 9 18 2 3" xfId="20192" xr:uid="{0174A831-080B-4B1E-8BB0-3B47A3640D78}"/>
    <cellStyle name="Percent 9 18 2 3 2" xfId="20193" xr:uid="{77F7CD6E-273D-4A3F-93EE-46E0654DE48A}"/>
    <cellStyle name="Percent 9 18 2 3 3" xfId="20194" xr:uid="{C3908D6C-DE7B-428D-B505-A32906AA1B31}"/>
    <cellStyle name="Percent 9 18 2 4" xfId="20195" xr:uid="{613C94C4-CA3A-44F8-92CC-BA741A686367}"/>
    <cellStyle name="Percent 9 18 2 5" xfId="20196" xr:uid="{589F9986-C064-4720-9376-1D1557B2B6D7}"/>
    <cellStyle name="Percent 9 18 2 6" xfId="20197" xr:uid="{70847A7E-7D18-4B1B-9707-7C3F307481DE}"/>
    <cellStyle name="Percent 9 18 3" xfId="20198" xr:uid="{EE416AFF-2EF3-480D-BE4E-5598A95BA4ED}"/>
    <cellStyle name="Percent 9 18 3 2" xfId="20199" xr:uid="{E0702C0D-36B3-41DB-8A99-FB3BE07ED7AA}"/>
    <cellStyle name="Percent 9 18 3 2 2" xfId="20200" xr:uid="{D7795E25-569D-41A3-A796-3920CA70B2EE}"/>
    <cellStyle name="Percent 9 18 3 2 3" xfId="20201" xr:uid="{1AAEF9AD-8DB5-4DC5-980D-50D55877153A}"/>
    <cellStyle name="Percent 9 18 3 3" xfId="20202" xr:uid="{0B7DE1F9-6074-4AED-8D06-063EDED0CAD2}"/>
    <cellStyle name="Percent 9 18 3 3 2" xfId="20203" xr:uid="{38794342-4D09-49B3-B0AC-4193C0B2A7C3}"/>
    <cellStyle name="Percent 9 18 3 3 3" xfId="20204" xr:uid="{EA20CCF4-0BD9-42DF-9C97-978000EAAA51}"/>
    <cellStyle name="Percent 9 18 3 4" xfId="20205" xr:uid="{2CA1BD17-B040-4CEF-B355-804CA67738A1}"/>
    <cellStyle name="Percent 9 18 3 5" xfId="20206" xr:uid="{EB95C9A8-0CFE-4F9E-AE5C-44F09E0990E7}"/>
    <cellStyle name="Percent 9 18 4" xfId="20207" xr:uid="{FAE29EAA-F92E-4B02-9B7D-F4F1895B7149}"/>
    <cellStyle name="Percent 9 18 4 2" xfId="20208" xr:uid="{AC6B96BD-663E-4E03-8A7F-FE3E388FEA35}"/>
    <cellStyle name="Percent 9 18 4 2 2" xfId="20209" xr:uid="{2716FB00-5B98-47CA-948D-3BDBADCB5D57}"/>
    <cellStyle name="Percent 9 18 4 2 3" xfId="20210" xr:uid="{942F1332-8077-437E-A535-C403D59266B0}"/>
    <cellStyle name="Percent 9 18 4 3" xfId="20211" xr:uid="{F92599DD-4C7C-41FA-8BBA-1D0D10E8C67D}"/>
    <cellStyle name="Percent 9 18 4 3 2" xfId="20212" xr:uid="{CB3E6F7F-3C31-4B0D-9C6A-18BAAC46ACD9}"/>
    <cellStyle name="Percent 9 18 4 3 3" xfId="20213" xr:uid="{FD89EA34-F59C-4240-B47E-11BC3FD1EFC1}"/>
    <cellStyle name="Percent 9 18 4 4" xfId="20214" xr:uid="{E1F7AC3C-660C-444C-9370-995D634431A7}"/>
    <cellStyle name="Percent 9 18 4 5" xfId="20215" xr:uid="{6D91497D-B22C-4A17-A809-2C410567C01F}"/>
    <cellStyle name="Percent 9 18 5" xfId="20216" xr:uid="{020569FB-A8D5-460A-8C09-5B368936FAF6}"/>
    <cellStyle name="Percent 9 18 5 2" xfId="20217" xr:uid="{67FE67DF-F373-4636-9D60-8EA937AD56E3}"/>
    <cellStyle name="Percent 9 18 5 2 2" xfId="20218" xr:uid="{562D8E13-B02D-407C-AB65-7B38B95E15F4}"/>
    <cellStyle name="Percent 9 18 5 2 3" xfId="20219" xr:uid="{F1552110-6A5C-4B96-A9DE-E0D6942AB2F8}"/>
    <cellStyle name="Percent 9 18 5 3" xfId="20220" xr:uid="{D07844DF-75E1-4F94-90C8-EE556D3C57E1}"/>
    <cellStyle name="Percent 9 18 5 3 2" xfId="20221" xr:uid="{76ABF439-71D0-4E8A-8566-B721E7FD3A03}"/>
    <cellStyle name="Percent 9 18 5 3 3" xfId="20222" xr:uid="{FDD9E9E1-F7E1-4ECC-A607-0A29F6629A0A}"/>
    <cellStyle name="Percent 9 18 5 4" xfId="20223" xr:uid="{6085BCE4-65A6-43A5-80E1-BAF7FA0F8022}"/>
    <cellStyle name="Percent 9 18 5 4 2" xfId="20224" xr:uid="{E643F4FF-292A-47A5-B92E-264FE7D4191B}"/>
    <cellStyle name="Percent 9 18 5 4 3" xfId="20225" xr:uid="{7C815D62-C6B5-464C-A614-1BEE05177FAC}"/>
    <cellStyle name="Percent 9 18 5 5" xfId="20226" xr:uid="{4E253D67-1074-40C1-9556-C3ABCA39FC43}"/>
    <cellStyle name="Percent 9 18 5 6" xfId="20227" xr:uid="{2D2528B9-D042-4E18-9622-EEDFA83F1EC6}"/>
    <cellStyle name="Percent 9 18 6" xfId="20228" xr:uid="{7EB61562-BE59-43EF-B87E-5AA5F69E3891}"/>
    <cellStyle name="Percent 9 18 6 2" xfId="20229" xr:uid="{D932264F-0F2A-45AE-9342-AB4F9863ABA4}"/>
    <cellStyle name="Percent 9 18 6 2 2" xfId="20230" xr:uid="{563AD6ED-8331-43D1-8D2C-2A9C3E51E995}"/>
    <cellStyle name="Percent 9 18 6 2 3" xfId="20231" xr:uid="{B7A8DC95-07A2-48D2-948B-5FA196E5542A}"/>
    <cellStyle name="Percent 9 18 6 3" xfId="20232" xr:uid="{00241DB7-EFB2-40ED-8A56-AD07F3305C80}"/>
    <cellStyle name="Percent 9 18 6 3 2" xfId="20233" xr:uid="{18FB253E-BE8D-4F66-A804-D025A971E104}"/>
    <cellStyle name="Percent 9 18 6 3 3" xfId="20234" xr:uid="{35401BA5-D3CA-4AF8-A018-98241080532C}"/>
    <cellStyle name="Percent 9 18 6 4" xfId="20235" xr:uid="{7FEB7719-26E5-4AAE-AD38-66616CC0CC8F}"/>
    <cellStyle name="Percent 9 18 6 5" xfId="20236" xr:uid="{8D14ADC1-3928-4DCD-A7CF-2C7A84A92540}"/>
    <cellStyle name="Percent 9 18 7" xfId="20237" xr:uid="{03DF3282-8C30-419B-8E26-FA345B2B3E06}"/>
    <cellStyle name="Percent 9 18 7 2" xfId="20238" xr:uid="{FD389F3F-8D79-47A6-ADA2-3FF4BEBDB299}"/>
    <cellStyle name="Percent 9 18 7 3" xfId="20239" xr:uid="{A4176253-A17F-46C9-8CF9-37A666DAC479}"/>
    <cellStyle name="Percent 9 18 8" xfId="20240" xr:uid="{8D88813A-B1DE-462B-BCB7-9798C29303A4}"/>
    <cellStyle name="Percent 9 18 8 2" xfId="20241" xr:uid="{3E20B36D-4177-48D0-9568-93FD4C204799}"/>
    <cellStyle name="Percent 9 18 8 3" xfId="20242" xr:uid="{7FB69199-01AF-4E9B-8BC3-E9BB2E580ED5}"/>
    <cellStyle name="Percent 9 18 9" xfId="20243" xr:uid="{0DC65032-E2E7-423A-9F21-8781329FA68E}"/>
    <cellStyle name="Percent 9 18 9 2" xfId="20244" xr:uid="{EC4A43D2-CC3E-4A76-8A5A-63B132B40A8E}"/>
    <cellStyle name="Percent 9 18 9 3" xfId="20245" xr:uid="{9DC6E478-B8A5-49F4-A097-193BAA85385C}"/>
    <cellStyle name="Percent 9 19" xfId="20246" xr:uid="{D2A6180C-4B5C-4785-BC27-6FF3FDE231F8}"/>
    <cellStyle name="Percent 9 19 10" xfId="20247" xr:uid="{66D015D9-063F-49CC-A93F-A355C2E5E398}"/>
    <cellStyle name="Percent 9 19 11" xfId="20248" xr:uid="{4AF0CDAE-4C6F-44E1-9E7C-032AC325B4E1}"/>
    <cellStyle name="Percent 9 19 12" xfId="20249" xr:uid="{49F4438F-CD96-4C37-97E0-0253A791E88C}"/>
    <cellStyle name="Percent 9 19 13" xfId="20250" xr:uid="{E1A5DB44-6758-4C10-8D87-DB2F75543DE6}"/>
    <cellStyle name="Percent 9 19 14" xfId="20251" xr:uid="{B5447EDB-EBF7-474C-94F1-3651A9ADDEDF}"/>
    <cellStyle name="Percent 9 19 15" xfId="20252" xr:uid="{A577FDAC-F03C-4DA1-AD69-269FE4996278}"/>
    <cellStyle name="Percent 9 19 2" xfId="20253" xr:uid="{85F24427-F138-4CEF-AB86-34B4DFF61774}"/>
    <cellStyle name="Percent 9 19 2 2" xfId="20254" xr:uid="{3A602B5E-04FE-4AE5-A544-F6BED780824A}"/>
    <cellStyle name="Percent 9 19 2 2 2" xfId="20255" xr:uid="{CFFE7AF0-072F-46FC-BAA9-CF53AB5689DF}"/>
    <cellStyle name="Percent 9 19 2 2 3" xfId="20256" xr:uid="{312CCB2D-162D-4C3F-AFBE-E1E8B95C8953}"/>
    <cellStyle name="Percent 9 19 2 3" xfId="20257" xr:uid="{D6C4899D-E8FF-40BC-9999-824E7C789C41}"/>
    <cellStyle name="Percent 9 19 2 3 2" xfId="20258" xr:uid="{6DA8120F-CB89-4E18-B3EE-CA3C3DE23149}"/>
    <cellStyle name="Percent 9 19 2 3 3" xfId="20259" xr:uid="{5BAD1877-063A-4B16-B685-990DC7B42EDF}"/>
    <cellStyle name="Percent 9 19 2 4" xfId="20260" xr:uid="{5493539C-F62F-4B67-BFC2-A1F4790A7D15}"/>
    <cellStyle name="Percent 9 19 2 5" xfId="20261" xr:uid="{25B745F6-A519-45D2-9910-7EFB5036E0F3}"/>
    <cellStyle name="Percent 9 19 2 6" xfId="20262" xr:uid="{3F40F9A5-75A2-405C-ADAE-D120E16C978C}"/>
    <cellStyle name="Percent 9 19 3" xfId="20263" xr:uid="{85BD2569-8932-428D-A1D3-9038BA6DD66B}"/>
    <cellStyle name="Percent 9 19 3 2" xfId="20264" xr:uid="{F7491F1C-C8B9-4D5E-909C-9398812680C8}"/>
    <cellStyle name="Percent 9 19 3 2 2" xfId="20265" xr:uid="{782A1DAB-54D5-4790-A492-FC157E74C8B8}"/>
    <cellStyle name="Percent 9 19 3 2 3" xfId="20266" xr:uid="{DC4B1637-241A-4F60-BA02-49DE62A0F3AA}"/>
    <cellStyle name="Percent 9 19 3 3" xfId="20267" xr:uid="{ACBD912E-C5B7-4F44-88B1-D0C88BCE834D}"/>
    <cellStyle name="Percent 9 19 3 3 2" xfId="20268" xr:uid="{6864AAFF-0B69-402A-833B-A9D5176F2B68}"/>
    <cellStyle name="Percent 9 19 3 3 3" xfId="20269" xr:uid="{A2ABD514-5C7B-44BF-9FDC-FA922DF4B516}"/>
    <cellStyle name="Percent 9 19 3 4" xfId="20270" xr:uid="{3DA32966-8639-416E-BB85-6F35B2AC2BFD}"/>
    <cellStyle name="Percent 9 19 3 5" xfId="20271" xr:uid="{6C8D8BB9-DB2B-4166-BA3B-775A9D2D9068}"/>
    <cellStyle name="Percent 9 19 4" xfId="20272" xr:uid="{80EAA983-C745-452D-B56E-1F15CBF23C35}"/>
    <cellStyle name="Percent 9 19 4 2" xfId="20273" xr:uid="{7FA39FEC-8DBB-4F6B-B162-272B31CB80B6}"/>
    <cellStyle name="Percent 9 19 4 2 2" xfId="20274" xr:uid="{7D644863-600A-4880-9731-9E7B31307DE4}"/>
    <cellStyle name="Percent 9 19 4 2 3" xfId="20275" xr:uid="{D117AA6D-D1FE-4CA8-8809-34F5638AE58F}"/>
    <cellStyle name="Percent 9 19 4 3" xfId="20276" xr:uid="{4BF759EC-F5C4-458F-B608-A790EE6A92A5}"/>
    <cellStyle name="Percent 9 19 4 3 2" xfId="20277" xr:uid="{92745999-BDF7-41A9-939E-4962941B4077}"/>
    <cellStyle name="Percent 9 19 4 3 3" xfId="20278" xr:uid="{123A5E71-6FBC-4747-BE88-3A06C22961DC}"/>
    <cellStyle name="Percent 9 19 4 4" xfId="20279" xr:uid="{5CA2513D-FA69-48C1-8F39-BDB3277FC34E}"/>
    <cellStyle name="Percent 9 19 4 5" xfId="20280" xr:uid="{1032CFAE-919B-4D4D-81CD-05B39A9D926E}"/>
    <cellStyle name="Percent 9 19 5" xfId="20281" xr:uid="{7488A4C7-F3F0-447E-94E9-CDB0AE2E7D0B}"/>
    <cellStyle name="Percent 9 19 5 2" xfId="20282" xr:uid="{3CC7FE9F-E637-417E-9C6A-F1B3CF05D033}"/>
    <cellStyle name="Percent 9 19 5 2 2" xfId="20283" xr:uid="{B3235753-7B72-49E0-915A-D7B2320C5AE8}"/>
    <cellStyle name="Percent 9 19 5 2 3" xfId="20284" xr:uid="{21CC52A1-DA0B-400B-BAE8-B336B8E5122D}"/>
    <cellStyle name="Percent 9 19 5 3" xfId="20285" xr:uid="{4E94ECC9-2BEE-42A3-92DE-2605DD103905}"/>
    <cellStyle name="Percent 9 19 5 3 2" xfId="20286" xr:uid="{185E2B23-3B2F-4A37-8396-4DEB5B999A8B}"/>
    <cellStyle name="Percent 9 19 5 3 3" xfId="20287" xr:uid="{93D4EFA0-FC06-48BD-8881-F4BF420A8107}"/>
    <cellStyle name="Percent 9 19 5 4" xfId="20288" xr:uid="{B474BACC-F7AF-4E3E-901E-66096F8579E3}"/>
    <cellStyle name="Percent 9 19 5 4 2" xfId="20289" xr:uid="{FF255815-1A02-4BA7-8549-DECCB0F0892A}"/>
    <cellStyle name="Percent 9 19 5 4 3" xfId="20290" xr:uid="{72CCFD7E-E0A1-49A6-80EE-3D43D6EE4D6D}"/>
    <cellStyle name="Percent 9 19 5 5" xfId="20291" xr:uid="{6B48E85D-D871-4994-B428-A00042DDE531}"/>
    <cellStyle name="Percent 9 19 5 6" xfId="20292" xr:uid="{6F267B80-2B0B-4D46-92B9-273D5BA0247C}"/>
    <cellStyle name="Percent 9 19 6" xfId="20293" xr:uid="{9EF9C6A7-A78A-4298-B20D-BBF66D9FC9A4}"/>
    <cellStyle name="Percent 9 19 6 2" xfId="20294" xr:uid="{F2BD47AA-9B12-43BF-8F86-A952B965D20D}"/>
    <cellStyle name="Percent 9 19 6 2 2" xfId="20295" xr:uid="{34CCD281-E0AB-4943-A74D-2A912410799A}"/>
    <cellStyle name="Percent 9 19 6 2 3" xfId="20296" xr:uid="{1E9B7083-CC5C-4C9A-A1D2-6FD6274BC337}"/>
    <cellStyle name="Percent 9 19 6 3" xfId="20297" xr:uid="{55CB0493-05AD-453B-A6F5-8BE0F47C1E35}"/>
    <cellStyle name="Percent 9 19 6 3 2" xfId="20298" xr:uid="{CA62F778-6649-4403-BA4F-4450921A0F97}"/>
    <cellStyle name="Percent 9 19 6 3 3" xfId="20299" xr:uid="{E16DACC0-6287-4142-9382-CF7A6241BD17}"/>
    <cellStyle name="Percent 9 19 6 4" xfId="20300" xr:uid="{156AF196-CD66-49A6-8372-7A68F632B76B}"/>
    <cellStyle name="Percent 9 19 6 5" xfId="20301" xr:uid="{3B0A5982-50FA-45E4-B5CD-85E80C93F522}"/>
    <cellStyle name="Percent 9 19 7" xfId="20302" xr:uid="{348DE7B3-6EB0-4E29-9638-375299D5553A}"/>
    <cellStyle name="Percent 9 19 7 2" xfId="20303" xr:uid="{966EBD14-92A5-4178-9C2C-B13C758BEF00}"/>
    <cellStyle name="Percent 9 19 7 3" xfId="20304" xr:uid="{F6952E81-EC4B-4992-8506-7C8087B78B40}"/>
    <cellStyle name="Percent 9 19 8" xfId="20305" xr:uid="{FA4FC42F-C099-4168-BC0A-7A1DFC614E93}"/>
    <cellStyle name="Percent 9 19 8 2" xfId="20306" xr:uid="{08C4422E-A33C-4F6B-A4BE-04ED44AE0C4F}"/>
    <cellStyle name="Percent 9 19 8 3" xfId="20307" xr:uid="{9C83C114-392D-4703-965D-6224388D82DF}"/>
    <cellStyle name="Percent 9 19 9" xfId="20308" xr:uid="{862B29E4-0FF9-45A3-BA02-CB5C6E2D9221}"/>
    <cellStyle name="Percent 9 19 9 2" xfId="20309" xr:uid="{D5CD5FC1-A374-4DDE-8603-79BBD34CF2B6}"/>
    <cellStyle name="Percent 9 19 9 3" xfId="20310" xr:uid="{3A3BA5FB-9075-434D-AC8D-C0B2451C72DE}"/>
    <cellStyle name="Percent 9 2" xfId="1647" xr:uid="{B7946436-0DB9-4402-816E-F828F5482234}"/>
    <cellStyle name="Percent 9 2 10" xfId="20312" xr:uid="{EA0C3E68-BCBC-4406-9A14-866DBC860CF5}"/>
    <cellStyle name="Percent 9 2 10 2" xfId="20313" xr:uid="{EA0BADB3-361E-40D0-9399-864387AAC30D}"/>
    <cellStyle name="Percent 9 2 10 3" xfId="20314" xr:uid="{045ECB69-F710-4D61-AAAD-828E8E0E16DF}"/>
    <cellStyle name="Percent 9 2 11" xfId="20315" xr:uid="{A35990AF-305D-4923-9792-97626156ED1D}"/>
    <cellStyle name="Percent 9 2 12" xfId="20316" xr:uid="{009F7F3B-4DCF-44D3-AA73-22E7FE76CC6E}"/>
    <cellStyle name="Percent 9 2 13" xfId="20317" xr:uid="{4C13D401-949A-4331-9577-83C616EC6DF1}"/>
    <cellStyle name="Percent 9 2 14" xfId="20318" xr:uid="{30A73E3B-8535-432D-87D4-520D6E318D3C}"/>
    <cellStyle name="Percent 9 2 15" xfId="20319" xr:uid="{E45B2A86-8C68-4F66-982D-08E32DAF67F2}"/>
    <cellStyle name="Percent 9 2 16" xfId="20320" xr:uid="{8B85762C-AB79-4EAF-AF1F-3395D50F03A3}"/>
    <cellStyle name="Percent 9 2 17" xfId="20311" xr:uid="{820D7119-EC34-446A-9AF5-CFB194BC1C1F}"/>
    <cellStyle name="Percent 9 2 2" xfId="20321" xr:uid="{AC28C897-28BF-486E-95AC-55DF58150465}"/>
    <cellStyle name="Percent 9 2 2 10" xfId="20322" xr:uid="{3D54AEDD-2C1B-4B30-BCAD-7971C33CD20F}"/>
    <cellStyle name="Percent 9 2 2 11" xfId="20323" xr:uid="{FC8C07C3-418D-41AE-9E99-3B69D75E5B45}"/>
    <cellStyle name="Percent 9 2 2 12" xfId="20324" xr:uid="{D57A584D-715E-45E5-A16E-5FEB4B11DB9A}"/>
    <cellStyle name="Percent 9 2 2 13" xfId="20325" xr:uid="{D98ADB73-8BF1-4A75-9B6E-5AA4B2EA5156}"/>
    <cellStyle name="Percent 9 2 2 14" xfId="20326" xr:uid="{E5612823-D371-482C-AC9F-5C02CA8EBD80}"/>
    <cellStyle name="Percent 9 2 2 2" xfId="20327" xr:uid="{50B838DA-D368-47FF-80F2-6E6D6547359B}"/>
    <cellStyle name="Percent 9 2 2 2 2" xfId="20328" xr:uid="{D7755051-55C4-48C8-99B7-852A8FBC9CEB}"/>
    <cellStyle name="Percent 9 2 2 2 2 2" xfId="20329" xr:uid="{BD8BE44E-AC2D-497E-AEB4-DE97D67FC0C6}"/>
    <cellStyle name="Percent 9 2 2 2 2 3" xfId="20330" xr:uid="{70430F43-1917-4C0C-A559-CF45868E0B95}"/>
    <cellStyle name="Percent 9 2 2 2 3" xfId="20331" xr:uid="{4FD983F7-30D5-4540-BBDD-321B1B774124}"/>
    <cellStyle name="Percent 9 2 2 2 3 2" xfId="20332" xr:uid="{A3DC1518-BF71-4049-97C8-D5671B6B7C2A}"/>
    <cellStyle name="Percent 9 2 2 2 3 3" xfId="20333" xr:uid="{E3F0491E-8C30-4F49-BFAB-AE0CC9E59C1B}"/>
    <cellStyle name="Percent 9 2 2 2 4" xfId="20334" xr:uid="{6184995F-9710-4C29-B791-E2E912976613}"/>
    <cellStyle name="Percent 9 2 2 2 5" xfId="20335" xr:uid="{EF03B559-DBE3-48E2-B912-F8F35C1C482D}"/>
    <cellStyle name="Percent 9 2 2 3" xfId="20336" xr:uid="{FC49EE19-A15E-492A-A352-5A7C6D933529}"/>
    <cellStyle name="Percent 9 2 2 3 2" xfId="20337" xr:uid="{29FB9E48-04C6-4C85-8484-0923A544E410}"/>
    <cellStyle name="Percent 9 2 2 3 2 2" xfId="20338" xr:uid="{63692DB3-3AC8-459B-A8C8-B3115BA34942}"/>
    <cellStyle name="Percent 9 2 2 3 2 3" xfId="20339" xr:uid="{568FB3B0-6D59-41B0-949C-9CF6317093AD}"/>
    <cellStyle name="Percent 9 2 2 3 3" xfId="20340" xr:uid="{9BB2EE4D-6309-4042-926A-B1E758B32A29}"/>
    <cellStyle name="Percent 9 2 2 3 3 2" xfId="20341" xr:uid="{A94DA665-C3B3-4287-B190-86A82D6589B8}"/>
    <cellStyle name="Percent 9 2 2 3 3 3" xfId="20342" xr:uid="{5D36CB13-D731-4DB7-9596-37B1DAF241AB}"/>
    <cellStyle name="Percent 9 2 2 3 4" xfId="20343" xr:uid="{7F191E68-3DB9-456B-8AC8-677D233B367C}"/>
    <cellStyle name="Percent 9 2 2 3 5" xfId="20344" xr:uid="{76E3A742-E802-403C-86A3-623E4D6BF2DA}"/>
    <cellStyle name="Percent 9 2 2 4" xfId="20345" xr:uid="{7ECA4A39-C2C0-4FB3-96C7-05A3E8E68E33}"/>
    <cellStyle name="Percent 9 2 2 4 2" xfId="20346" xr:uid="{579B0443-CABF-4989-99AA-8582E25A7CEB}"/>
    <cellStyle name="Percent 9 2 2 4 2 2" xfId="20347" xr:uid="{8C702208-5745-4740-92B0-AD5535F77314}"/>
    <cellStyle name="Percent 9 2 2 4 2 3" xfId="20348" xr:uid="{60F1D3DD-F8FA-498F-A45D-86888FA81B3E}"/>
    <cellStyle name="Percent 9 2 2 4 3" xfId="20349" xr:uid="{AC3D5CD8-BF15-42C4-92B3-42C5F04B1E9C}"/>
    <cellStyle name="Percent 9 2 2 4 3 2" xfId="20350" xr:uid="{45DD172E-0504-4E1C-88EF-9EC0265C9192}"/>
    <cellStyle name="Percent 9 2 2 4 3 3" xfId="20351" xr:uid="{BE52C1E6-84B7-4129-8D5F-BCA8393F380A}"/>
    <cellStyle name="Percent 9 2 2 4 4" xfId="20352" xr:uid="{7A48127C-6817-425E-978C-5E564D65F864}"/>
    <cellStyle name="Percent 9 2 2 4 4 2" xfId="20353" xr:uid="{5F71DF1A-9E1B-4B20-AF99-14A03751AA68}"/>
    <cellStyle name="Percent 9 2 2 4 4 3" xfId="20354" xr:uid="{0E3E3350-E6EF-456F-8129-FEBF679032D4}"/>
    <cellStyle name="Percent 9 2 2 4 5" xfId="20355" xr:uid="{5984BB1A-E131-4ADB-BA43-047991C17499}"/>
    <cellStyle name="Percent 9 2 2 4 6" xfId="20356" xr:uid="{328B05D8-E84D-4A26-987B-2BB50FF358D4}"/>
    <cellStyle name="Percent 9 2 2 5" xfId="20357" xr:uid="{90BACD59-14C6-4332-A07B-91D18FD9169B}"/>
    <cellStyle name="Percent 9 2 2 5 2" xfId="20358" xr:uid="{F6B6DD6C-BD66-48CE-83EF-916F32AB5E99}"/>
    <cellStyle name="Percent 9 2 2 5 2 2" xfId="20359" xr:uid="{B2957E71-DB33-47FF-9F7E-CB08634B2D1E}"/>
    <cellStyle name="Percent 9 2 2 5 2 3" xfId="20360" xr:uid="{8DC38576-D838-4405-B957-D2230E435195}"/>
    <cellStyle name="Percent 9 2 2 5 3" xfId="20361" xr:uid="{3A5B4C61-31A2-4ED8-B0AE-3114E1C3CDA9}"/>
    <cellStyle name="Percent 9 2 2 5 3 2" xfId="20362" xr:uid="{6A81897A-B61A-493E-9A82-DCFCC5EB84E4}"/>
    <cellStyle name="Percent 9 2 2 5 3 3" xfId="20363" xr:uid="{541BF65A-67C1-46FA-9D29-EC672BD9F088}"/>
    <cellStyle name="Percent 9 2 2 5 4" xfId="20364" xr:uid="{07131C91-41F6-4976-B5A0-660804945E77}"/>
    <cellStyle name="Percent 9 2 2 5 5" xfId="20365" xr:uid="{45944E17-1994-453B-8DD4-F8A0EEC2855C}"/>
    <cellStyle name="Percent 9 2 2 6" xfId="20366" xr:uid="{0E61FD3F-81E9-4263-8810-9BAC4E9542C7}"/>
    <cellStyle name="Percent 9 2 2 6 2" xfId="20367" xr:uid="{5DAC21B4-4107-49D9-BB5B-7975DF90BC1C}"/>
    <cellStyle name="Percent 9 2 2 6 3" xfId="20368" xr:uid="{B39F9CB3-F64E-48B6-8434-EC5A7B19A82F}"/>
    <cellStyle name="Percent 9 2 2 7" xfId="20369" xr:uid="{C9C489B3-DD81-453F-BB17-6582F00DA963}"/>
    <cellStyle name="Percent 9 2 2 7 2" xfId="20370" xr:uid="{849C6D47-E23D-4807-B805-2512E200E043}"/>
    <cellStyle name="Percent 9 2 2 7 3" xfId="20371" xr:uid="{30645EF8-5CFE-4983-A900-560B1EB16C67}"/>
    <cellStyle name="Percent 9 2 2 8" xfId="20372" xr:uid="{FCCAF299-F9A4-464E-87C8-B3FF48FD0587}"/>
    <cellStyle name="Percent 9 2 2 8 2" xfId="20373" xr:uid="{303E4259-119F-4999-9975-EADF0B983F0A}"/>
    <cellStyle name="Percent 9 2 2 8 3" xfId="20374" xr:uid="{FBF120EB-A316-4E7D-8979-820273086B24}"/>
    <cellStyle name="Percent 9 2 2 9" xfId="20375" xr:uid="{92E825E4-9AA7-4C37-9BE8-053BDB46B2E5}"/>
    <cellStyle name="Percent 9 2 3" xfId="20376" xr:uid="{BD7A2855-219A-4A1D-89A7-9149E540BA6C}"/>
    <cellStyle name="Percent 9 2 3 2" xfId="20377" xr:uid="{F3D75DCD-C421-4B5C-835C-660EE3333516}"/>
    <cellStyle name="Percent 9 2 3 2 2" xfId="20378" xr:uid="{6B5C83AE-3261-465B-A32D-29950DE05260}"/>
    <cellStyle name="Percent 9 2 3 2 3" xfId="20379" xr:uid="{B5AED75C-3EC3-4339-83E8-CE864F95494D}"/>
    <cellStyle name="Percent 9 2 3 3" xfId="20380" xr:uid="{168BFB3D-EAD4-4D2A-A265-7B387201517A}"/>
    <cellStyle name="Percent 9 2 3 3 2" xfId="20381" xr:uid="{337B7D23-225F-4C98-A170-E8FFFE0448B1}"/>
    <cellStyle name="Percent 9 2 3 3 3" xfId="20382" xr:uid="{FF03922E-6511-4F74-8441-6C95B26F65F2}"/>
    <cellStyle name="Percent 9 2 3 4" xfId="20383" xr:uid="{5FDD5DFA-EB61-4745-BAEA-22CC042DACAB}"/>
    <cellStyle name="Percent 9 2 3 5" xfId="20384" xr:uid="{5785C396-7979-404F-8278-A7EBE15A9A76}"/>
    <cellStyle name="Percent 9 2 3 6" xfId="20385" xr:uid="{15F313A7-CCC0-47CA-A422-9A414B84CE07}"/>
    <cellStyle name="Percent 9 2 4" xfId="20386" xr:uid="{0881AF6B-1261-4C47-95A5-8F3221F03526}"/>
    <cellStyle name="Percent 9 2 4 2" xfId="20387" xr:uid="{E661A953-45F5-4C24-BC04-305B91B31011}"/>
    <cellStyle name="Percent 9 2 4 2 2" xfId="20388" xr:uid="{83BEC255-690D-418C-B7AA-9BE7CB4FDC06}"/>
    <cellStyle name="Percent 9 2 4 2 3" xfId="20389" xr:uid="{31346714-7498-4B87-A5CA-D35A5AC0B924}"/>
    <cellStyle name="Percent 9 2 4 3" xfId="20390" xr:uid="{526F7CF9-7F23-4BE6-9B2D-4E32D4EF8302}"/>
    <cellStyle name="Percent 9 2 4 3 2" xfId="20391" xr:uid="{3762EEDC-B102-4565-9ECE-215E1830EC79}"/>
    <cellStyle name="Percent 9 2 4 3 3" xfId="20392" xr:uid="{08FFFF11-E643-46E6-8E68-F4CAD2AC71B4}"/>
    <cellStyle name="Percent 9 2 4 4" xfId="20393" xr:uid="{2B95A28B-D56C-497F-B0BD-9547C3E1851E}"/>
    <cellStyle name="Percent 9 2 4 5" xfId="20394" xr:uid="{F98D1132-DBA1-4859-8604-0E33BC139004}"/>
    <cellStyle name="Percent 9 2 5" xfId="20395" xr:uid="{F321CCA7-4136-44B5-B74F-039AE7CA0E44}"/>
    <cellStyle name="Percent 9 2 5 2" xfId="20396" xr:uid="{032D471E-F97D-4D5D-893D-325C435B7C0C}"/>
    <cellStyle name="Percent 9 2 5 2 2" xfId="20397" xr:uid="{C0BD893B-A802-4B21-9EEC-69F65DD903CC}"/>
    <cellStyle name="Percent 9 2 5 2 3" xfId="20398" xr:uid="{CE44C0EB-3F7F-4592-B7D0-FC388AE82D0A}"/>
    <cellStyle name="Percent 9 2 5 3" xfId="20399" xr:uid="{9DA46E18-E5F7-4773-9FBB-FC46E670CFCF}"/>
    <cellStyle name="Percent 9 2 5 3 2" xfId="20400" xr:uid="{6E851468-8C75-4E29-B0AA-2ADEC69BD5C1}"/>
    <cellStyle name="Percent 9 2 5 3 3" xfId="20401" xr:uid="{80559BA9-2640-45D8-AE6F-5B939EBA8664}"/>
    <cellStyle name="Percent 9 2 5 4" xfId="20402" xr:uid="{9EC7CC0F-6780-490F-963D-CA90F5B8E36E}"/>
    <cellStyle name="Percent 9 2 5 5" xfId="20403" xr:uid="{72C5BC64-9189-4A8B-B7C8-A8671021D6E4}"/>
    <cellStyle name="Percent 9 2 6" xfId="20404" xr:uid="{68123E47-A608-469B-A56F-BF5CA055B0E8}"/>
    <cellStyle name="Percent 9 2 6 2" xfId="20405" xr:uid="{306B59E7-8A07-4936-9D34-866A4F7B9446}"/>
    <cellStyle name="Percent 9 2 6 2 2" xfId="20406" xr:uid="{8667B3AB-A9A9-466E-AE35-A60EDE53B433}"/>
    <cellStyle name="Percent 9 2 6 2 3" xfId="20407" xr:uid="{CC5C3C61-8646-46C6-BD37-94EA5C40B5A3}"/>
    <cellStyle name="Percent 9 2 6 3" xfId="20408" xr:uid="{A3BE79AF-8897-4E1B-9410-74CD4AB86791}"/>
    <cellStyle name="Percent 9 2 6 3 2" xfId="20409" xr:uid="{CD6E874C-D9BC-4834-B46F-6F5935F4A388}"/>
    <cellStyle name="Percent 9 2 6 3 3" xfId="20410" xr:uid="{F483FAF2-8C99-40C4-9D37-BF2CBD369ED5}"/>
    <cellStyle name="Percent 9 2 6 4" xfId="20411" xr:uid="{B6487FE6-0771-40C8-80F0-E33D081361E1}"/>
    <cellStyle name="Percent 9 2 6 4 2" xfId="20412" xr:uid="{DF0E1AF0-D359-4A31-BAD2-D1C2E0276E8A}"/>
    <cellStyle name="Percent 9 2 6 4 3" xfId="20413" xr:uid="{18D7DDE7-8EBB-469A-BFAF-8A6148CC408A}"/>
    <cellStyle name="Percent 9 2 6 5" xfId="20414" xr:uid="{A05BF223-6AA6-4C97-A8D5-B720E7BF5B18}"/>
    <cellStyle name="Percent 9 2 6 6" xfId="20415" xr:uid="{0F50033B-BC1F-4B3D-93B5-D4397E8A4D0C}"/>
    <cellStyle name="Percent 9 2 7" xfId="20416" xr:uid="{D0425C0E-A513-4EF4-ADF3-EC21076A3087}"/>
    <cellStyle name="Percent 9 2 7 2" xfId="20417" xr:uid="{41F31A75-0C19-4C04-902A-C6EFBF75D5D8}"/>
    <cellStyle name="Percent 9 2 7 2 2" xfId="20418" xr:uid="{59A0566B-45FA-47A1-A3D4-2369AD357340}"/>
    <cellStyle name="Percent 9 2 7 2 3" xfId="20419" xr:uid="{F64E8117-0492-4AED-998C-FA8AA9C0C0E1}"/>
    <cellStyle name="Percent 9 2 7 3" xfId="20420" xr:uid="{856A335B-A8C1-41EC-AD0B-086173BE4305}"/>
    <cellStyle name="Percent 9 2 7 3 2" xfId="20421" xr:uid="{80851741-03A0-49D6-BEDF-D48F2D5EE901}"/>
    <cellStyle name="Percent 9 2 7 3 3" xfId="20422" xr:uid="{5D487B0C-7DD7-4B8A-8C5A-C182460C797E}"/>
    <cellStyle name="Percent 9 2 7 4" xfId="20423" xr:uid="{C3D05B0C-9239-453E-9CCF-17EE39A7320E}"/>
    <cellStyle name="Percent 9 2 7 5" xfId="20424" xr:uid="{F215BAE6-9A3F-44FB-976D-4D9639710975}"/>
    <cellStyle name="Percent 9 2 8" xfId="20425" xr:uid="{5653FC77-9406-44ED-B9C6-3DAD6BDF5288}"/>
    <cellStyle name="Percent 9 2 8 2" xfId="20426" xr:uid="{71359A3E-CBB5-4EA4-B0B4-BB8541DA1602}"/>
    <cellStyle name="Percent 9 2 8 3" xfId="20427" xr:uid="{0B4D871D-A21E-4ED3-8133-2BCA0511543A}"/>
    <cellStyle name="Percent 9 2 9" xfId="20428" xr:uid="{BD8B0720-E46B-4698-95FE-0209F979BE7C}"/>
    <cellStyle name="Percent 9 2 9 2" xfId="20429" xr:uid="{620FAE45-E3F6-4928-8240-1E4A7D12ACB7}"/>
    <cellStyle name="Percent 9 2 9 3" xfId="20430" xr:uid="{8E1E487C-78C7-4F49-B467-142277B0DDCA}"/>
    <cellStyle name="Percent 9 20" xfId="20431" xr:uid="{9043E9CA-C27D-42CE-ABDF-8950D0188EC4}"/>
    <cellStyle name="Percent 9 20 10" xfId="20432" xr:uid="{70BD3886-B51D-4202-9D0F-030784556B3A}"/>
    <cellStyle name="Percent 9 20 11" xfId="20433" xr:uid="{DA8D6979-6916-40B3-BCB6-9CE9AADD1CE6}"/>
    <cellStyle name="Percent 9 20 12" xfId="20434" xr:uid="{49A282F1-5534-490B-A328-48E9B1F411F1}"/>
    <cellStyle name="Percent 9 20 13" xfId="20435" xr:uid="{796432ED-7597-4F02-A3AF-E27192564769}"/>
    <cellStyle name="Percent 9 20 14" xfId="20436" xr:uid="{AE60AD8A-3336-432C-BDFA-DADB3CD133F6}"/>
    <cellStyle name="Percent 9 20 15" xfId="20437" xr:uid="{0D043CBC-C1E9-41F0-94F3-BB89D564BA88}"/>
    <cellStyle name="Percent 9 20 2" xfId="20438" xr:uid="{728D49C9-D463-4669-9F3E-4A7131F7BDA0}"/>
    <cellStyle name="Percent 9 20 2 2" xfId="20439" xr:uid="{72BF961E-FB36-4F01-BB67-D7ECEC29AB6B}"/>
    <cellStyle name="Percent 9 20 2 2 2" xfId="20440" xr:uid="{746B247C-422F-4FF0-A678-85D7C78A2B26}"/>
    <cellStyle name="Percent 9 20 2 2 3" xfId="20441" xr:uid="{A26F742C-E1E7-411D-A438-056327A17F31}"/>
    <cellStyle name="Percent 9 20 2 3" xfId="20442" xr:uid="{CF21F394-D084-4803-A4A4-3B364AE33958}"/>
    <cellStyle name="Percent 9 20 2 3 2" xfId="20443" xr:uid="{A5C34A15-44F2-4A0D-AD1D-291855D07860}"/>
    <cellStyle name="Percent 9 20 2 3 3" xfId="20444" xr:uid="{0612FD3F-51C5-47E6-86D1-D6B943CFA31B}"/>
    <cellStyle name="Percent 9 20 2 4" xfId="20445" xr:uid="{1BBBA543-B322-49AC-8017-2586CA0B4F21}"/>
    <cellStyle name="Percent 9 20 2 5" xfId="20446" xr:uid="{CCCB8D01-E9A6-4DAA-894B-92FE35DA7D15}"/>
    <cellStyle name="Percent 9 20 2 6" xfId="20447" xr:uid="{4C3EA9B0-65E9-42B4-9A86-925FACB3B8C2}"/>
    <cellStyle name="Percent 9 20 3" xfId="20448" xr:uid="{294E6E56-6A55-4828-9F21-EBE44C0944C1}"/>
    <cellStyle name="Percent 9 20 3 2" xfId="20449" xr:uid="{0467EF9F-DAD0-451B-A143-3C73C64A553E}"/>
    <cellStyle name="Percent 9 20 3 2 2" xfId="20450" xr:uid="{A7653080-43DE-479E-80CA-21F6F6C4E7DD}"/>
    <cellStyle name="Percent 9 20 3 2 3" xfId="20451" xr:uid="{E9E468AE-ED0A-46A6-9691-F3F688DF4DA7}"/>
    <cellStyle name="Percent 9 20 3 3" xfId="20452" xr:uid="{BC2A7DD9-4AA6-4ACD-99A2-639505201502}"/>
    <cellStyle name="Percent 9 20 3 3 2" xfId="20453" xr:uid="{AC9124C3-DF0D-46C9-8362-C6C304B81F8A}"/>
    <cellStyle name="Percent 9 20 3 3 3" xfId="20454" xr:uid="{C248944D-03DA-4393-BF8D-3B21570BCD2B}"/>
    <cellStyle name="Percent 9 20 3 4" xfId="20455" xr:uid="{9C7C9C34-FE4E-49AC-8937-5E39ADF4CC01}"/>
    <cellStyle name="Percent 9 20 3 5" xfId="20456" xr:uid="{0A846193-F2B5-40C3-BAC1-226C977BD6C5}"/>
    <cellStyle name="Percent 9 20 4" xfId="20457" xr:uid="{8FB58EA1-B03F-4E84-9BEF-C53EE9CDD4A3}"/>
    <cellStyle name="Percent 9 20 4 2" xfId="20458" xr:uid="{C875DD1C-0AD1-4A91-97A1-57B1D94F5EA9}"/>
    <cellStyle name="Percent 9 20 4 2 2" xfId="20459" xr:uid="{93E8B5ED-6145-46B7-918A-B5CB56EF2C4C}"/>
    <cellStyle name="Percent 9 20 4 2 3" xfId="20460" xr:uid="{4FCD9659-8D02-4780-A3DE-B5AD7623CE82}"/>
    <cellStyle name="Percent 9 20 4 3" xfId="20461" xr:uid="{F21BDB95-11D1-4474-A1E6-FDADEE004C79}"/>
    <cellStyle name="Percent 9 20 4 3 2" xfId="20462" xr:uid="{DBBDE958-3404-485B-BC89-5D81BA5AF46D}"/>
    <cellStyle name="Percent 9 20 4 3 3" xfId="20463" xr:uid="{2F2E38BA-571E-4CA7-A0F8-8D5B249093C7}"/>
    <cellStyle name="Percent 9 20 4 4" xfId="20464" xr:uid="{E6839452-AC74-4D7D-B1A7-A34F31A1F916}"/>
    <cellStyle name="Percent 9 20 4 5" xfId="20465" xr:uid="{CAD4687D-2CC8-4F23-A1ED-860349A0EEC5}"/>
    <cellStyle name="Percent 9 20 5" xfId="20466" xr:uid="{76DE0DCD-03FA-4B78-A92D-81549EA7E8F8}"/>
    <cellStyle name="Percent 9 20 5 2" xfId="20467" xr:uid="{D0F53B00-9C54-4450-8F43-F9A9FBA0B96E}"/>
    <cellStyle name="Percent 9 20 5 2 2" xfId="20468" xr:uid="{D7CFDAD5-96A2-4695-8755-D13EC0255254}"/>
    <cellStyle name="Percent 9 20 5 2 3" xfId="20469" xr:uid="{D856C6D3-0DA4-415B-8E1E-AD48A1F0E812}"/>
    <cellStyle name="Percent 9 20 5 3" xfId="20470" xr:uid="{EE4D9EA3-74C2-4699-8F06-BD824DD0BB86}"/>
    <cellStyle name="Percent 9 20 5 3 2" xfId="20471" xr:uid="{1D8C53F1-7C2B-421C-9C57-2A8411A20A8D}"/>
    <cellStyle name="Percent 9 20 5 3 3" xfId="20472" xr:uid="{A327BDA2-0702-4D67-9BC6-43B81164DABD}"/>
    <cellStyle name="Percent 9 20 5 4" xfId="20473" xr:uid="{EF380557-4E0C-4CEC-96F9-D05835F555B9}"/>
    <cellStyle name="Percent 9 20 5 4 2" xfId="20474" xr:uid="{27D62DB9-EBF6-4F9D-9927-EF440A1A7562}"/>
    <cellStyle name="Percent 9 20 5 4 3" xfId="20475" xr:uid="{536D2605-6547-4427-B76C-AED93086888B}"/>
    <cellStyle name="Percent 9 20 5 5" xfId="20476" xr:uid="{839AE391-0DEE-4B7A-BFBC-18497E707838}"/>
    <cellStyle name="Percent 9 20 5 6" xfId="20477" xr:uid="{AB0490AD-DCFA-434E-9AA6-D8893033FBC9}"/>
    <cellStyle name="Percent 9 20 6" xfId="20478" xr:uid="{0E9E9086-AF95-416B-A43B-92708541F2BE}"/>
    <cellStyle name="Percent 9 20 6 2" xfId="20479" xr:uid="{4674474B-9C53-4B89-80F0-75CEBDB9DBC3}"/>
    <cellStyle name="Percent 9 20 6 2 2" xfId="20480" xr:uid="{12F2ACA7-D5F1-4939-93FB-92D9E8F9E91B}"/>
    <cellStyle name="Percent 9 20 6 2 3" xfId="20481" xr:uid="{4C9A3916-EDB1-4004-A132-D938FD2FF2D2}"/>
    <cellStyle name="Percent 9 20 6 3" xfId="20482" xr:uid="{9B6D1901-30D0-4264-B142-A25DFE2BAEDB}"/>
    <cellStyle name="Percent 9 20 6 3 2" xfId="20483" xr:uid="{F5A13708-6C7E-4A3A-8E3F-FC9F90DC8443}"/>
    <cellStyle name="Percent 9 20 6 3 3" xfId="20484" xr:uid="{785D4D1E-6BE2-48D6-8CEB-A3ED5CD50E6C}"/>
    <cellStyle name="Percent 9 20 6 4" xfId="20485" xr:uid="{625BE0E7-BA6E-4266-A168-101423D76C1D}"/>
    <cellStyle name="Percent 9 20 6 5" xfId="20486" xr:uid="{ACA50A51-AE8E-470C-852B-2F36376B7A86}"/>
    <cellStyle name="Percent 9 20 7" xfId="20487" xr:uid="{93BFAD69-CEFC-49B1-A3D3-505CF5BE1D60}"/>
    <cellStyle name="Percent 9 20 7 2" xfId="20488" xr:uid="{46C9F378-0EF7-4F0C-910A-44A5B92D6A44}"/>
    <cellStyle name="Percent 9 20 7 3" xfId="20489" xr:uid="{CFAB461D-02D7-4D6F-A969-154EABE6CB93}"/>
    <cellStyle name="Percent 9 20 8" xfId="20490" xr:uid="{C8D932D0-F630-4231-A7F1-DB9F0AAF6716}"/>
    <cellStyle name="Percent 9 20 8 2" xfId="20491" xr:uid="{85AD8308-6508-4D3F-A237-7334B5FD2CCD}"/>
    <cellStyle name="Percent 9 20 8 3" xfId="20492" xr:uid="{05944661-36B9-4824-B9F4-B504B746FF57}"/>
    <cellStyle name="Percent 9 20 9" xfId="20493" xr:uid="{AD41AD65-5613-418C-96A4-E094FB132D64}"/>
    <cellStyle name="Percent 9 20 9 2" xfId="20494" xr:uid="{D830A1F5-18F8-4D7F-906B-9A1A720B017E}"/>
    <cellStyle name="Percent 9 20 9 3" xfId="20495" xr:uid="{45C27DB6-E216-42C3-ACB3-B4324F9F0EF9}"/>
    <cellStyle name="Percent 9 21" xfId="20496" xr:uid="{CDEFA332-598B-48B6-B89B-39267E0FB9FD}"/>
    <cellStyle name="Percent 9 21 2" xfId="20497" xr:uid="{85C1332F-DE52-4370-A84D-E97285C5A547}"/>
    <cellStyle name="Percent 9 21 2 2" xfId="20498" xr:uid="{442AFF97-6988-48B1-84D1-AB6692BE09BC}"/>
    <cellStyle name="Percent 9 21 2 3" xfId="20499" xr:uid="{319772DF-D827-46F6-8590-9F46101CA607}"/>
    <cellStyle name="Percent 9 21 3" xfId="20500" xr:uid="{C02B0DCE-7C39-4192-825E-CB7EE5D07C19}"/>
    <cellStyle name="Percent 9 21 3 2" xfId="20501" xr:uid="{B4C926DB-0683-43CC-9068-B724F7C2E23E}"/>
    <cellStyle name="Percent 9 21 3 3" xfId="20502" xr:uid="{08D00F26-D324-47F5-AA7D-4E55FE36F206}"/>
    <cellStyle name="Percent 9 21 4" xfId="20503" xr:uid="{D486E33D-3A2A-4251-B66D-6DCDDD42CEE8}"/>
    <cellStyle name="Percent 9 21 5" xfId="20504" xr:uid="{5FAFE73A-66DD-40E5-AF25-585D6CBB2C09}"/>
    <cellStyle name="Percent 9 21 6" xfId="20505" xr:uid="{599C2A82-67BF-48F5-AC56-8FB977A7BAD2}"/>
    <cellStyle name="Percent 9 21 7" xfId="20506" xr:uid="{94EF3335-5E2D-4D42-B2B4-169F0FFD5687}"/>
    <cellStyle name="Percent 9 21 8" xfId="20507" xr:uid="{CE23BC58-4139-469D-BFC4-ABAC59810200}"/>
    <cellStyle name="Percent 9 22" xfId="20508" xr:uid="{1595CF51-69E7-4E42-82A3-A2477F435294}"/>
    <cellStyle name="Percent 9 22 2" xfId="20509" xr:uid="{2D36BB83-1F61-4AA8-82D5-5E4CF59B1B33}"/>
    <cellStyle name="Percent 9 22 2 2" xfId="20510" xr:uid="{FCACD54C-FA81-4778-A2F3-D9D9F0D4F830}"/>
    <cellStyle name="Percent 9 22 2 3" xfId="20511" xr:uid="{71C24E29-71DB-4604-B999-5F22EA696985}"/>
    <cellStyle name="Percent 9 22 3" xfId="20512" xr:uid="{D087B2C6-B3F0-4939-AB5A-2C0F8CC0CD84}"/>
    <cellStyle name="Percent 9 22 3 2" xfId="20513" xr:uid="{E2E9E88C-2E09-4D62-B380-8275B8C2FE83}"/>
    <cellStyle name="Percent 9 22 3 3" xfId="20514" xr:uid="{EB05FE05-8BB1-409D-AA83-FD3B290155BD}"/>
    <cellStyle name="Percent 9 22 4" xfId="20515" xr:uid="{1665E12E-8E1C-4302-93B4-2A6848C3F619}"/>
    <cellStyle name="Percent 9 22 5" xfId="20516" xr:uid="{2C5102AF-A007-4533-9BA9-96598E57AB34}"/>
    <cellStyle name="Percent 9 23" xfId="20517" xr:uid="{EB4578CF-EBFF-4005-8D24-858237CAA9CA}"/>
    <cellStyle name="Percent 9 23 2" xfId="20518" xr:uid="{7BC11001-930F-4448-B868-26F04DFF40BF}"/>
    <cellStyle name="Percent 9 23 2 2" xfId="20519" xr:uid="{D32A94E5-787B-4790-8F45-9063759A31AB}"/>
    <cellStyle name="Percent 9 23 2 3" xfId="20520" xr:uid="{5FB6D45E-450F-4C98-85B0-0BE7F585B67C}"/>
    <cellStyle name="Percent 9 23 3" xfId="20521" xr:uid="{5D87DDF9-B05E-4938-A641-8B0BF0D03F07}"/>
    <cellStyle name="Percent 9 23 3 2" xfId="20522" xr:uid="{6167BFFD-1D4A-4C97-B9DF-11B2D7DB5500}"/>
    <cellStyle name="Percent 9 23 3 3" xfId="20523" xr:uid="{27C2225C-E321-4FAB-AD30-29D1E13EBB5F}"/>
    <cellStyle name="Percent 9 23 4" xfId="20524" xr:uid="{B709FDCE-9DA0-4035-ADA1-F82097E17894}"/>
    <cellStyle name="Percent 9 23 4 2" xfId="20525" xr:uid="{31AF32EB-699C-466D-99F5-009F6AA950F2}"/>
    <cellStyle name="Percent 9 23 4 3" xfId="20526" xr:uid="{E88D5E84-8D9C-4007-9026-DB9FE06F4D5E}"/>
    <cellStyle name="Percent 9 23 5" xfId="20527" xr:uid="{7D96D1C6-D05F-46F1-9401-290FCA1DC0C5}"/>
    <cellStyle name="Percent 9 23 6" xfId="20528" xr:uid="{1808A320-CB34-4A8A-B578-00092411F127}"/>
    <cellStyle name="Percent 9 24" xfId="20529" xr:uid="{773A0F2D-0ADD-4810-B749-159A4EE6741C}"/>
    <cellStyle name="Percent 9 24 2" xfId="20530" xr:uid="{0FD7B78A-324C-4171-B166-519119CC3C06}"/>
    <cellStyle name="Percent 9 24 2 2" xfId="20531" xr:uid="{9E594393-0460-4A21-9664-2C4820FD8379}"/>
    <cellStyle name="Percent 9 24 2 3" xfId="20532" xr:uid="{362C9593-6840-4DFC-A7C5-88AC8AC83CF0}"/>
    <cellStyle name="Percent 9 24 3" xfId="20533" xr:uid="{CACAE640-9B5B-4474-A5F0-054D41D1693D}"/>
    <cellStyle name="Percent 9 24 3 2" xfId="20534" xr:uid="{15D3EEE0-876E-4055-8F50-3CEF42A03CF6}"/>
    <cellStyle name="Percent 9 24 3 3" xfId="20535" xr:uid="{4CB017DF-95CB-4E62-ABF7-10161AEB6B2A}"/>
    <cellStyle name="Percent 9 24 4" xfId="20536" xr:uid="{97395F95-8208-4AF2-AD8F-0774FDA4A4BB}"/>
    <cellStyle name="Percent 9 24 5" xfId="20537" xr:uid="{6ED40A47-5FA1-408B-8A3F-B9E5D4F2331B}"/>
    <cellStyle name="Percent 9 25" xfId="20538" xr:uid="{42E77370-50B3-48A9-A817-6CCA6DE3D8FE}"/>
    <cellStyle name="Percent 9 25 2" xfId="20539" xr:uid="{045565BB-C9F5-4A99-8EAC-3D6628445C6F}"/>
    <cellStyle name="Percent 9 25 3" xfId="20540" xr:uid="{A8A61308-8CDE-453F-8987-47ADE098FAB8}"/>
    <cellStyle name="Percent 9 26" xfId="20541" xr:uid="{82003B3A-7371-4AC3-BAE7-2B6C432C646A}"/>
    <cellStyle name="Percent 9 26 2" xfId="20542" xr:uid="{A681E541-FDDC-4C3A-8CBF-56053209CC7C}"/>
    <cellStyle name="Percent 9 26 3" xfId="20543" xr:uid="{2CE816C4-1FBB-42CA-AE29-B6D8F619A7CC}"/>
    <cellStyle name="Percent 9 27" xfId="20544" xr:uid="{40F08903-FD2D-487B-870B-568BE81B6B29}"/>
    <cellStyle name="Percent 9 27 2" xfId="20545" xr:uid="{B3305576-9A89-4B6E-8070-739E6C1ACB4F}"/>
    <cellStyle name="Percent 9 27 3" xfId="20546" xr:uid="{A260C2BF-48D2-4B6B-B680-2B432151C2F0}"/>
    <cellStyle name="Percent 9 28" xfId="20547" xr:uid="{44FB64CB-31AB-4ECE-81C8-4143F349690E}"/>
    <cellStyle name="Percent 9 29" xfId="20548" xr:uid="{F9A91E4A-AC7B-4024-89B1-3CC640273AE3}"/>
    <cellStyle name="Percent 9 3" xfId="1648" xr:uid="{8E1AE00D-7A20-4AB3-8C69-31C6B751A2EE}"/>
    <cellStyle name="Percent 9 3 10" xfId="20550" xr:uid="{7681EA85-E38A-40AE-B222-2B8899EC9F2F}"/>
    <cellStyle name="Percent 9 3 10 2" xfId="20551" xr:uid="{1B441209-2590-4339-AAD9-F9D8F24E7EC8}"/>
    <cellStyle name="Percent 9 3 10 3" xfId="20552" xr:uid="{B548D4CF-B206-4729-BCF3-C678828E3B24}"/>
    <cellStyle name="Percent 9 3 11" xfId="20553" xr:uid="{31C212EF-D210-4DDE-ADC6-ED74A59A513C}"/>
    <cellStyle name="Percent 9 3 12" xfId="20554" xr:uid="{D3B68629-73A0-4C8B-B132-8F83F6DE8D39}"/>
    <cellStyle name="Percent 9 3 13" xfId="20555" xr:uid="{5D53CC80-2FCA-41C9-856A-B22B9823039E}"/>
    <cellStyle name="Percent 9 3 14" xfId="20556" xr:uid="{74371FEA-BE87-492B-BA00-B81A360F5A5C}"/>
    <cellStyle name="Percent 9 3 15" xfId="20557" xr:uid="{C73F33EB-4484-4C04-90FB-5CB7009CF1EA}"/>
    <cellStyle name="Percent 9 3 16" xfId="20558" xr:uid="{E7D38EED-67E7-4864-A85F-0C764223F389}"/>
    <cellStyle name="Percent 9 3 17" xfId="20549" xr:uid="{CF9BC053-3D21-4D3C-9058-6E806CD07026}"/>
    <cellStyle name="Percent 9 3 2" xfId="20559" xr:uid="{3D4CA455-D68D-4FBA-B552-17C2C6583869}"/>
    <cellStyle name="Percent 9 3 2 10" xfId="20560" xr:uid="{E378EDFC-0B82-463A-97A9-5BAC09D1384D}"/>
    <cellStyle name="Percent 9 3 2 11" xfId="20561" xr:uid="{65CC111A-BE6F-42F9-9D40-5F7B9FDD64F8}"/>
    <cellStyle name="Percent 9 3 2 12" xfId="20562" xr:uid="{FD3CD3EF-C8EF-48BF-9788-86A583F1E71A}"/>
    <cellStyle name="Percent 9 3 2 13" xfId="20563" xr:uid="{55824880-AF03-4384-9197-81E242AD944B}"/>
    <cellStyle name="Percent 9 3 2 14" xfId="20564" xr:uid="{3F46F472-12DC-48BB-8796-3F53CAAE3354}"/>
    <cellStyle name="Percent 9 3 2 2" xfId="20565" xr:uid="{42771106-330C-4869-BE60-4525526C8031}"/>
    <cellStyle name="Percent 9 3 2 2 2" xfId="20566" xr:uid="{A1882E7A-F393-406A-BD73-2A7C170AA9D1}"/>
    <cellStyle name="Percent 9 3 2 2 2 2" xfId="20567" xr:uid="{AB911BD5-34F9-4951-98F4-740CE4EC3B1D}"/>
    <cellStyle name="Percent 9 3 2 2 2 3" xfId="20568" xr:uid="{983EBF32-1836-42D2-8FD2-2BEF0D359C4A}"/>
    <cellStyle name="Percent 9 3 2 2 3" xfId="20569" xr:uid="{C826FD03-C735-4D59-A030-A9DA2A7AEA15}"/>
    <cellStyle name="Percent 9 3 2 2 3 2" xfId="20570" xr:uid="{4CF6E47E-FCD3-471F-AA26-3303E123C7EF}"/>
    <cellStyle name="Percent 9 3 2 2 3 3" xfId="20571" xr:uid="{74AE66C7-CCCB-4F3F-9222-788C23077A3F}"/>
    <cellStyle name="Percent 9 3 2 2 4" xfId="20572" xr:uid="{255A4A45-82DF-42CA-9484-5A28398BCAEC}"/>
    <cellStyle name="Percent 9 3 2 2 5" xfId="20573" xr:uid="{E1572B1C-7783-4F94-8DB5-5E7A8A6F9E4F}"/>
    <cellStyle name="Percent 9 3 2 3" xfId="20574" xr:uid="{F1D9DD92-2641-4809-A22D-CD16FFC9CE44}"/>
    <cellStyle name="Percent 9 3 2 3 2" xfId="20575" xr:uid="{3F875378-546D-4359-B333-F97409594A05}"/>
    <cellStyle name="Percent 9 3 2 3 2 2" xfId="20576" xr:uid="{6E2D291C-C17F-4F59-BA55-3A843E99CD3B}"/>
    <cellStyle name="Percent 9 3 2 3 2 3" xfId="20577" xr:uid="{97392637-DC46-4434-81BA-E0ED5EF42981}"/>
    <cellStyle name="Percent 9 3 2 3 3" xfId="20578" xr:uid="{F91EF3AF-0913-4B5F-8850-6CC33A985D11}"/>
    <cellStyle name="Percent 9 3 2 3 3 2" xfId="20579" xr:uid="{4A61CC3D-7240-4C1F-BF78-7611CCE494D4}"/>
    <cellStyle name="Percent 9 3 2 3 3 3" xfId="20580" xr:uid="{D7C94664-4A1D-4F78-992C-30E5BE1969BE}"/>
    <cellStyle name="Percent 9 3 2 3 4" xfId="20581" xr:uid="{67FF7803-8EA5-477E-A452-EE433B42FD71}"/>
    <cellStyle name="Percent 9 3 2 3 5" xfId="20582" xr:uid="{2972A237-798B-4A74-AD9C-0B81E2B01953}"/>
    <cellStyle name="Percent 9 3 2 4" xfId="20583" xr:uid="{ECAABBEA-1085-4707-B4A6-459F1D82642F}"/>
    <cellStyle name="Percent 9 3 2 4 2" xfId="20584" xr:uid="{9B1E5CA1-BE2F-44DE-A5A6-692A3BFA8BCE}"/>
    <cellStyle name="Percent 9 3 2 4 2 2" xfId="20585" xr:uid="{23C6D7C4-E026-45AA-9BAD-4EF118354096}"/>
    <cellStyle name="Percent 9 3 2 4 2 3" xfId="20586" xr:uid="{231A75BD-D974-4736-9683-856EB1FA96B4}"/>
    <cellStyle name="Percent 9 3 2 4 3" xfId="20587" xr:uid="{04109CB6-E54D-42ED-8188-09153EBD6D6D}"/>
    <cellStyle name="Percent 9 3 2 4 3 2" xfId="20588" xr:uid="{B995B607-4104-44BF-A95F-C44F34110115}"/>
    <cellStyle name="Percent 9 3 2 4 3 3" xfId="20589" xr:uid="{1B433F02-F6DA-4047-80F0-E3D342024DAA}"/>
    <cellStyle name="Percent 9 3 2 4 4" xfId="20590" xr:uid="{BD5ACF48-9EC5-4C19-9AB9-621999C8D19F}"/>
    <cellStyle name="Percent 9 3 2 4 4 2" xfId="20591" xr:uid="{B7469580-6BAF-4DB8-8A92-AA7376CA3D80}"/>
    <cellStyle name="Percent 9 3 2 4 4 3" xfId="20592" xr:uid="{2FD94463-AF3F-44A1-B673-74DE4CEFF2AD}"/>
    <cellStyle name="Percent 9 3 2 4 5" xfId="20593" xr:uid="{D6CF6E91-7B0A-434B-9B20-4406BB148A12}"/>
    <cellStyle name="Percent 9 3 2 4 6" xfId="20594" xr:uid="{569FBB85-A101-4C3C-A26F-94AF73F7AE17}"/>
    <cellStyle name="Percent 9 3 2 5" xfId="20595" xr:uid="{53BE2FAB-BEC9-4579-8362-8C8B48580B25}"/>
    <cellStyle name="Percent 9 3 2 5 2" xfId="20596" xr:uid="{5B6A7C41-2C1B-4631-A6EB-FECB73609E72}"/>
    <cellStyle name="Percent 9 3 2 5 2 2" xfId="20597" xr:uid="{0E45C8A3-8251-402B-8C7E-9745CB496489}"/>
    <cellStyle name="Percent 9 3 2 5 2 3" xfId="20598" xr:uid="{850413ED-B204-4ECE-B5AC-58C2B6548356}"/>
    <cellStyle name="Percent 9 3 2 5 3" xfId="20599" xr:uid="{687E7DD4-42A3-4C45-9E89-5AE5ED2F9349}"/>
    <cellStyle name="Percent 9 3 2 5 3 2" xfId="20600" xr:uid="{9A591A52-040E-4DB4-A772-194C4A502884}"/>
    <cellStyle name="Percent 9 3 2 5 3 3" xfId="20601" xr:uid="{4CA13FA3-DE29-4796-8834-4271BD71D182}"/>
    <cellStyle name="Percent 9 3 2 5 4" xfId="20602" xr:uid="{860B737F-FB89-4508-AABE-1E8D35A52A96}"/>
    <cellStyle name="Percent 9 3 2 5 5" xfId="20603" xr:uid="{3A9B131D-4366-438D-A52E-2CC6F9B22352}"/>
    <cellStyle name="Percent 9 3 2 6" xfId="20604" xr:uid="{C235641D-1217-4042-88C1-AE2EA4D32764}"/>
    <cellStyle name="Percent 9 3 2 6 2" xfId="20605" xr:uid="{3B62C761-0221-4938-94F8-2F6A9A065BCF}"/>
    <cellStyle name="Percent 9 3 2 6 3" xfId="20606" xr:uid="{7F0D6C17-72E4-4108-BA9B-4D4E0FABC1AA}"/>
    <cellStyle name="Percent 9 3 2 7" xfId="20607" xr:uid="{BA9A711B-FEDC-4405-8364-7FA00BFEFA10}"/>
    <cellStyle name="Percent 9 3 2 7 2" xfId="20608" xr:uid="{58D4D40D-4514-4E15-8394-EA261D0A8B24}"/>
    <cellStyle name="Percent 9 3 2 7 3" xfId="20609" xr:uid="{B5D16007-4FAA-4C35-AFC6-3792AF46E5FB}"/>
    <cellStyle name="Percent 9 3 2 8" xfId="20610" xr:uid="{BC312C27-17D7-4583-AE67-18275719C4D0}"/>
    <cellStyle name="Percent 9 3 2 8 2" xfId="20611" xr:uid="{B04A2F58-6E79-4107-962E-54C4D5B3FC69}"/>
    <cellStyle name="Percent 9 3 2 8 3" xfId="20612" xr:uid="{5EE3C1AD-2E0D-446B-B01D-F249A0AE605B}"/>
    <cellStyle name="Percent 9 3 2 9" xfId="20613" xr:uid="{8BDF2E2A-2A84-4DEF-802E-94A7BDA3F20F}"/>
    <cellStyle name="Percent 9 3 3" xfId="20614" xr:uid="{D458F656-9D1A-404F-A2E2-F59276C9A577}"/>
    <cellStyle name="Percent 9 3 3 2" xfId="20615" xr:uid="{527B583B-7F2C-4C36-B178-E0A52B5BC503}"/>
    <cellStyle name="Percent 9 3 3 2 2" xfId="20616" xr:uid="{1803F15E-AA9D-4183-817C-7B6A04FAA3B2}"/>
    <cellStyle name="Percent 9 3 3 2 3" xfId="20617" xr:uid="{8044EA7B-04B1-488C-9E23-BF14BFF8E434}"/>
    <cellStyle name="Percent 9 3 3 3" xfId="20618" xr:uid="{99B4A0DA-C898-46E8-ACA0-41383A3CA2D0}"/>
    <cellStyle name="Percent 9 3 3 3 2" xfId="20619" xr:uid="{64BFD94E-422F-4D9F-892C-1452B3FA6F70}"/>
    <cellStyle name="Percent 9 3 3 3 3" xfId="20620" xr:uid="{B09A51C0-4157-401F-9747-17418105105B}"/>
    <cellStyle name="Percent 9 3 3 4" xfId="20621" xr:uid="{2700A77D-4745-49FD-941A-41B53B20E0EB}"/>
    <cellStyle name="Percent 9 3 3 5" xfId="20622" xr:uid="{B40209F1-333D-41D4-8D5E-8A31782B4714}"/>
    <cellStyle name="Percent 9 3 3 6" xfId="20623" xr:uid="{BE8F386C-3E9F-4AC0-ADC5-6CE323355460}"/>
    <cellStyle name="Percent 9 3 4" xfId="20624" xr:uid="{ECBB4E3D-77C6-49C1-B4F8-719F07CDA0FB}"/>
    <cellStyle name="Percent 9 3 4 2" xfId="20625" xr:uid="{58DEFA6E-1C1A-436D-AEBB-47942CC7DCF7}"/>
    <cellStyle name="Percent 9 3 4 2 2" xfId="20626" xr:uid="{240BFAE7-130F-4ACC-809C-F76B8C375750}"/>
    <cellStyle name="Percent 9 3 4 2 3" xfId="20627" xr:uid="{D4707E5F-D7B4-43C2-A60A-A6E76CF3C8DF}"/>
    <cellStyle name="Percent 9 3 4 3" xfId="20628" xr:uid="{13A0307E-F8FD-4A5E-A6D1-B747E4F9DE50}"/>
    <cellStyle name="Percent 9 3 4 3 2" xfId="20629" xr:uid="{1F84DEBC-47F3-49BF-B917-ABDCBE963F61}"/>
    <cellStyle name="Percent 9 3 4 3 3" xfId="20630" xr:uid="{48008A43-F5AF-466E-AF77-FDE6B5A239C5}"/>
    <cellStyle name="Percent 9 3 4 4" xfId="20631" xr:uid="{FD42BF20-5539-41B3-ABE0-3E5770C73225}"/>
    <cellStyle name="Percent 9 3 4 5" xfId="20632" xr:uid="{ABADD27B-1473-4C15-B429-AF29CD2DB8D3}"/>
    <cellStyle name="Percent 9 3 5" xfId="20633" xr:uid="{7162C5F0-062B-4B4B-8893-029F2AF8E9E4}"/>
    <cellStyle name="Percent 9 3 5 2" xfId="20634" xr:uid="{47A8FAC0-7F77-4759-8700-ABDF6BCFBBB1}"/>
    <cellStyle name="Percent 9 3 5 2 2" xfId="20635" xr:uid="{09207986-A2DA-4AF5-8371-943A9E50C4EE}"/>
    <cellStyle name="Percent 9 3 5 2 3" xfId="20636" xr:uid="{DB39B219-E579-412C-BCD2-6D893A1B1F7F}"/>
    <cellStyle name="Percent 9 3 5 3" xfId="20637" xr:uid="{13411F9F-37E5-44ED-9659-B5A7775D0346}"/>
    <cellStyle name="Percent 9 3 5 3 2" xfId="20638" xr:uid="{916B9106-ACD3-41C5-86E8-56501B0652FA}"/>
    <cellStyle name="Percent 9 3 5 3 3" xfId="20639" xr:uid="{4A063ED4-6699-4CEC-974C-1E415DD618E7}"/>
    <cellStyle name="Percent 9 3 5 4" xfId="20640" xr:uid="{73FDF7E9-E404-4C55-8689-2E2E30D8B816}"/>
    <cellStyle name="Percent 9 3 5 5" xfId="20641" xr:uid="{3C42C5C9-83C5-41AA-8097-85B7159F31C8}"/>
    <cellStyle name="Percent 9 3 6" xfId="20642" xr:uid="{FBC3CEC0-214C-4791-B5C2-0E9D513136C0}"/>
    <cellStyle name="Percent 9 3 6 2" xfId="20643" xr:uid="{21D988FD-B646-4650-A173-581956F675AD}"/>
    <cellStyle name="Percent 9 3 6 2 2" xfId="20644" xr:uid="{BD151C51-1F41-4BFF-8545-313E97A8E91D}"/>
    <cellStyle name="Percent 9 3 6 2 3" xfId="20645" xr:uid="{E560DFAD-979E-4854-B39C-D92901CCA87C}"/>
    <cellStyle name="Percent 9 3 6 3" xfId="20646" xr:uid="{2CF429C0-4862-4594-A275-8CAC8DB960DA}"/>
    <cellStyle name="Percent 9 3 6 3 2" xfId="20647" xr:uid="{C2CB4FB8-073E-42AB-9C8A-AA2298B86FD6}"/>
    <cellStyle name="Percent 9 3 6 3 3" xfId="20648" xr:uid="{6425F95B-1638-4685-A42E-D5EAC65BC759}"/>
    <cellStyle name="Percent 9 3 6 4" xfId="20649" xr:uid="{22570CBD-3A2A-4D7E-9CCC-97280A8ED18D}"/>
    <cellStyle name="Percent 9 3 6 4 2" xfId="20650" xr:uid="{851B7986-59FC-4DB8-9C12-F8DCF865CB16}"/>
    <cellStyle name="Percent 9 3 6 4 3" xfId="20651" xr:uid="{D60E694E-6203-4588-8593-BC6E8DDE6EB0}"/>
    <cellStyle name="Percent 9 3 6 5" xfId="20652" xr:uid="{2503599F-9149-4A59-A299-F46E60552D99}"/>
    <cellStyle name="Percent 9 3 6 6" xfId="20653" xr:uid="{6C5F3429-7188-46B6-8131-892421CD285E}"/>
    <cellStyle name="Percent 9 3 7" xfId="20654" xr:uid="{36E06132-E8E8-45C6-B48E-281C257A3C73}"/>
    <cellStyle name="Percent 9 3 7 2" xfId="20655" xr:uid="{E344921B-97A2-4369-9844-4DD7AA9E350B}"/>
    <cellStyle name="Percent 9 3 7 2 2" xfId="20656" xr:uid="{103C2A3F-56FF-4353-AEC1-9AE405C59979}"/>
    <cellStyle name="Percent 9 3 7 2 3" xfId="20657" xr:uid="{7596CEDE-48F6-4C4C-8816-092BBEA3320E}"/>
    <cellStyle name="Percent 9 3 7 3" xfId="20658" xr:uid="{019162B6-F02A-42A5-9929-45866CDCB1D8}"/>
    <cellStyle name="Percent 9 3 7 3 2" xfId="20659" xr:uid="{0D685130-D8DC-4783-908A-592350BEFEB1}"/>
    <cellStyle name="Percent 9 3 7 3 3" xfId="20660" xr:uid="{0F17FA3F-1F1A-4F9B-983C-541A5F5F47EB}"/>
    <cellStyle name="Percent 9 3 7 4" xfId="20661" xr:uid="{18B29ABC-14FF-4336-934B-A26D49DC7365}"/>
    <cellStyle name="Percent 9 3 7 5" xfId="20662" xr:uid="{46FD4901-3342-4A85-AA25-214A1729A628}"/>
    <cellStyle name="Percent 9 3 8" xfId="20663" xr:uid="{7256F69D-EE23-451A-9D12-393CBBC289E8}"/>
    <cellStyle name="Percent 9 3 8 2" xfId="20664" xr:uid="{8431CBCF-009C-4EFD-882E-A751EFF1A77A}"/>
    <cellStyle name="Percent 9 3 8 3" xfId="20665" xr:uid="{0CF6CEEB-2728-4C4D-9D56-EABE0AFDF2B1}"/>
    <cellStyle name="Percent 9 3 9" xfId="20666" xr:uid="{9158C107-9DEB-44C2-BE99-2B6A0FA2F751}"/>
    <cellStyle name="Percent 9 3 9 2" xfId="20667" xr:uid="{9A7E82E1-ED2C-4245-96F3-7056425D8E08}"/>
    <cellStyle name="Percent 9 3 9 3" xfId="20668" xr:uid="{BA78AEA6-62AE-4F20-BE7D-1E1C8CDEFC5D}"/>
    <cellStyle name="Percent 9 30" xfId="20669" xr:uid="{D3004EC0-FEE4-47C6-BE13-5EB97B5B69B5}"/>
    <cellStyle name="Percent 9 31" xfId="20670" xr:uid="{ED80FE53-2881-48BB-BED7-DAEF3C71D9F7}"/>
    <cellStyle name="Percent 9 32" xfId="20671" xr:uid="{219118CA-9FCF-4268-AC66-1AFA2FE10FA6}"/>
    <cellStyle name="Percent 9 33" xfId="20672" xr:uid="{758AE22C-43AC-4C5E-AEEC-9675780FD10A}"/>
    <cellStyle name="Percent 9 34" xfId="19660" xr:uid="{B277EF03-CC4A-4B68-942E-62E558A6F24F}"/>
    <cellStyle name="Percent 9 4" xfId="1649" xr:uid="{00BD1AB1-2BE0-48AB-8A2E-7793B98A7F74}"/>
    <cellStyle name="Percent 9 4 10" xfId="20674" xr:uid="{789BE246-7C8E-47AC-B000-06BF505986A9}"/>
    <cellStyle name="Percent 9 4 10 2" xfId="20675" xr:uid="{8F814D60-780D-4D48-86AC-0F784FD03908}"/>
    <cellStyle name="Percent 9 4 10 3" xfId="20676" xr:uid="{8FEEB0F9-F44A-415B-9338-49FA6928F218}"/>
    <cellStyle name="Percent 9 4 11" xfId="20677" xr:uid="{B895E8FA-9E53-4583-A660-1090C2AB7186}"/>
    <cellStyle name="Percent 9 4 12" xfId="20678" xr:uid="{65F87E27-C19F-40D2-A982-220E8879FA2B}"/>
    <cellStyle name="Percent 9 4 13" xfId="20679" xr:uid="{4BF2730D-EB57-4E74-94F4-9DB0F6B3D537}"/>
    <cellStyle name="Percent 9 4 14" xfId="20680" xr:uid="{BDF75FBB-B9A6-4868-BEA5-AC4D95227467}"/>
    <cellStyle name="Percent 9 4 15" xfId="20681" xr:uid="{33D4AD9C-3A0A-42F3-93C5-AD6E45E5AA17}"/>
    <cellStyle name="Percent 9 4 16" xfId="20682" xr:uid="{D7C41851-89D5-4A02-9826-0E4309E8E09C}"/>
    <cellStyle name="Percent 9 4 17" xfId="20673" xr:uid="{665707E3-4F34-4D64-9020-936F980D4B0F}"/>
    <cellStyle name="Percent 9 4 2" xfId="20683" xr:uid="{E07B85B8-B26F-4897-A9A8-46D8D5E3CCC5}"/>
    <cellStyle name="Percent 9 4 2 10" xfId="20684" xr:uid="{4B05DEE4-7980-4E5C-A981-822944AE2919}"/>
    <cellStyle name="Percent 9 4 2 11" xfId="20685" xr:uid="{55DEB038-6EAF-4947-8CD0-7B94C0188510}"/>
    <cellStyle name="Percent 9 4 2 12" xfId="20686" xr:uid="{2EC7EE63-DC45-4CF7-BD78-3301FF20D17F}"/>
    <cellStyle name="Percent 9 4 2 13" xfId="20687" xr:uid="{3A88BE64-8F58-4288-ABAB-D72ABC25CB78}"/>
    <cellStyle name="Percent 9 4 2 14" xfId="20688" xr:uid="{2819CB6C-131D-450D-8372-AC668EB06C6B}"/>
    <cellStyle name="Percent 9 4 2 2" xfId="20689" xr:uid="{8980B262-DD58-4448-AE2E-A5C63EE0F2DA}"/>
    <cellStyle name="Percent 9 4 2 2 2" xfId="20690" xr:uid="{4AC56778-C1BD-473B-976F-6694125F04C6}"/>
    <cellStyle name="Percent 9 4 2 2 2 2" xfId="20691" xr:uid="{FC202EF3-E863-4032-93D1-9892E25E3EE4}"/>
    <cellStyle name="Percent 9 4 2 2 2 3" xfId="20692" xr:uid="{3910FF68-2C95-4F65-9464-0783FC1666A8}"/>
    <cellStyle name="Percent 9 4 2 2 3" xfId="20693" xr:uid="{EF1CA9FD-62AF-49F9-97B0-FF8C69B40D2E}"/>
    <cellStyle name="Percent 9 4 2 2 3 2" xfId="20694" xr:uid="{2B1DCFCD-99FA-488B-8EC6-5D6BEEA6DFB7}"/>
    <cellStyle name="Percent 9 4 2 2 3 3" xfId="20695" xr:uid="{9CBE340C-5D21-41EA-B2D5-4A59D01C95E2}"/>
    <cellStyle name="Percent 9 4 2 2 4" xfId="20696" xr:uid="{86F62EB9-73E4-47A6-A841-607C7ACCE70A}"/>
    <cellStyle name="Percent 9 4 2 2 5" xfId="20697" xr:uid="{963D588B-4B4E-4200-AA7B-C7006324F383}"/>
    <cellStyle name="Percent 9 4 2 3" xfId="20698" xr:uid="{AC1B7E80-CE76-4DEA-A072-DA82D1F3F929}"/>
    <cellStyle name="Percent 9 4 2 3 2" xfId="20699" xr:uid="{03A65FF7-F206-4245-9F5C-C5420B3B68E6}"/>
    <cellStyle name="Percent 9 4 2 3 2 2" xfId="20700" xr:uid="{C058B4FC-6D90-4059-ACC6-03F2496F4467}"/>
    <cellStyle name="Percent 9 4 2 3 2 3" xfId="20701" xr:uid="{92AD07F4-6FC1-4770-95F4-2C7F5B6823B3}"/>
    <cellStyle name="Percent 9 4 2 3 3" xfId="20702" xr:uid="{F87D1766-7273-46B1-B8C4-F0FD11CAE020}"/>
    <cellStyle name="Percent 9 4 2 3 3 2" xfId="20703" xr:uid="{D02C13ED-B33C-4B64-ADAA-109B690887DF}"/>
    <cellStyle name="Percent 9 4 2 3 3 3" xfId="20704" xr:uid="{A558CFAE-A2CE-4FA1-BF9C-8AC2BE593B59}"/>
    <cellStyle name="Percent 9 4 2 3 4" xfId="20705" xr:uid="{1BC268E0-FB6A-4BD6-9A2D-BA541F7B1B85}"/>
    <cellStyle name="Percent 9 4 2 3 5" xfId="20706" xr:uid="{BF484184-C9C2-4D5A-BD90-89F66F6320B4}"/>
    <cellStyle name="Percent 9 4 2 4" xfId="20707" xr:uid="{58691FD0-E5A1-4225-AC6F-6808B6A8C85C}"/>
    <cellStyle name="Percent 9 4 2 4 2" xfId="20708" xr:uid="{01C53949-DB1A-4B87-AC66-705A943D2332}"/>
    <cellStyle name="Percent 9 4 2 4 2 2" xfId="20709" xr:uid="{2ABC76C8-F923-46D0-915C-F26AA4F6D17C}"/>
    <cellStyle name="Percent 9 4 2 4 2 3" xfId="20710" xr:uid="{00EEA8C1-FB97-4148-974F-135B86ECD530}"/>
    <cellStyle name="Percent 9 4 2 4 3" xfId="20711" xr:uid="{8ED353D9-25A6-46F7-9D66-8858FD414369}"/>
    <cellStyle name="Percent 9 4 2 4 3 2" xfId="20712" xr:uid="{6B5964D7-F799-4D22-B1AD-687206CED79A}"/>
    <cellStyle name="Percent 9 4 2 4 3 3" xfId="20713" xr:uid="{46242CE7-2209-4A20-A684-D7D39B1BDF24}"/>
    <cellStyle name="Percent 9 4 2 4 4" xfId="20714" xr:uid="{01330186-1258-4742-AD45-D715687E9442}"/>
    <cellStyle name="Percent 9 4 2 4 4 2" xfId="20715" xr:uid="{2BABD43A-A72F-4580-A08B-5884E76B4E97}"/>
    <cellStyle name="Percent 9 4 2 4 4 3" xfId="20716" xr:uid="{7C27B956-70F2-4F42-9ECE-E7C1F3487859}"/>
    <cellStyle name="Percent 9 4 2 4 5" xfId="20717" xr:uid="{3A6FC5C4-DC90-47E2-9B6B-6729DF70A58B}"/>
    <cellStyle name="Percent 9 4 2 4 6" xfId="20718" xr:uid="{C98DEF76-50F9-4A86-B1CC-711152AB5F51}"/>
    <cellStyle name="Percent 9 4 2 5" xfId="20719" xr:uid="{DE6A037B-20B1-4D3E-B243-83A2B76A2239}"/>
    <cellStyle name="Percent 9 4 2 5 2" xfId="20720" xr:uid="{784974A9-616D-441C-8082-B4DA3EA55887}"/>
    <cellStyle name="Percent 9 4 2 5 2 2" xfId="20721" xr:uid="{54B95027-6AF4-4CD3-AFA6-E21FAC0399E3}"/>
    <cellStyle name="Percent 9 4 2 5 2 3" xfId="20722" xr:uid="{392EE01E-C3CB-4838-90C6-477D1AC84685}"/>
    <cellStyle name="Percent 9 4 2 5 3" xfId="20723" xr:uid="{F8260C9A-BD07-450C-8E87-D2579CB9729D}"/>
    <cellStyle name="Percent 9 4 2 5 3 2" xfId="20724" xr:uid="{9ECD89AA-D642-42D9-AAF7-4B5748BD31E5}"/>
    <cellStyle name="Percent 9 4 2 5 3 3" xfId="20725" xr:uid="{FADD0F8A-B9D2-462D-87A7-C4353CB7EDA7}"/>
    <cellStyle name="Percent 9 4 2 5 4" xfId="20726" xr:uid="{7A439514-966C-4594-8903-DF7967E346F9}"/>
    <cellStyle name="Percent 9 4 2 5 5" xfId="20727" xr:uid="{08BE31CA-39DA-4B51-AB2B-DE0F9DA6AC05}"/>
    <cellStyle name="Percent 9 4 2 6" xfId="20728" xr:uid="{68E73BFB-B720-434A-8791-3EBCF00ADB71}"/>
    <cellStyle name="Percent 9 4 2 6 2" xfId="20729" xr:uid="{1EDE491F-09E8-4E69-B126-3EB3217D9037}"/>
    <cellStyle name="Percent 9 4 2 6 3" xfId="20730" xr:uid="{E5051BD8-635B-40C7-89FA-3EEF64A6C9C3}"/>
    <cellStyle name="Percent 9 4 2 7" xfId="20731" xr:uid="{F67A54DC-9058-4994-A37A-73CBC8207774}"/>
    <cellStyle name="Percent 9 4 2 7 2" xfId="20732" xr:uid="{3E1FF3A0-5C68-4BA0-AD76-1C1F05CC065A}"/>
    <cellStyle name="Percent 9 4 2 7 3" xfId="20733" xr:uid="{FF3FF142-8793-4BDA-8435-201FA3D813CD}"/>
    <cellStyle name="Percent 9 4 2 8" xfId="20734" xr:uid="{2E451C60-B1D4-49B9-9A2A-4432FBBCBFAA}"/>
    <cellStyle name="Percent 9 4 2 8 2" xfId="20735" xr:uid="{5A561276-7AAD-47F6-8DBF-1C36C46B2A9C}"/>
    <cellStyle name="Percent 9 4 2 8 3" xfId="20736" xr:uid="{2E984523-1863-4E58-91C4-432221BFAA33}"/>
    <cellStyle name="Percent 9 4 2 9" xfId="20737" xr:uid="{83FC984D-7FC0-495C-954C-F1A2385273F9}"/>
    <cellStyle name="Percent 9 4 3" xfId="20738" xr:uid="{09CE9A04-00F2-4791-A55D-C0C51FA12694}"/>
    <cellStyle name="Percent 9 4 3 2" xfId="20739" xr:uid="{D4BB70A3-8011-495C-A8B1-C64F06CCE0A4}"/>
    <cellStyle name="Percent 9 4 3 2 2" xfId="20740" xr:uid="{326DBE26-8D24-4E16-A6C6-97BE049B24F6}"/>
    <cellStyle name="Percent 9 4 3 2 3" xfId="20741" xr:uid="{87E96D9A-F1C3-4FDF-BBE4-FB79CD5449CF}"/>
    <cellStyle name="Percent 9 4 3 3" xfId="20742" xr:uid="{0AE33827-51BD-435B-A80B-BDD4565DF9E7}"/>
    <cellStyle name="Percent 9 4 3 3 2" xfId="20743" xr:uid="{F9E2E4A5-807A-4005-BB13-83AA598FE26D}"/>
    <cellStyle name="Percent 9 4 3 3 3" xfId="20744" xr:uid="{451BA602-B050-487F-B350-A6CE00AF509A}"/>
    <cellStyle name="Percent 9 4 3 4" xfId="20745" xr:uid="{CA0E791B-3F7A-4F52-A98D-F59DA0C98E68}"/>
    <cellStyle name="Percent 9 4 3 5" xfId="20746" xr:uid="{B7E8B583-2E20-4391-9597-FBDB074495A7}"/>
    <cellStyle name="Percent 9 4 3 6" xfId="20747" xr:uid="{3D2F1E1B-0841-4F60-98DA-DAE6548D2A38}"/>
    <cellStyle name="Percent 9 4 4" xfId="20748" xr:uid="{CB1269B6-023D-4091-8223-C8E7061DCC25}"/>
    <cellStyle name="Percent 9 4 4 2" xfId="20749" xr:uid="{24E1A506-3FFA-4657-A67B-0C1CF570BBDD}"/>
    <cellStyle name="Percent 9 4 4 2 2" xfId="20750" xr:uid="{227680B6-563C-4E19-83DA-C7B3A87F30DC}"/>
    <cellStyle name="Percent 9 4 4 2 3" xfId="20751" xr:uid="{115F344C-39C1-45E5-9ACB-470C83317CBF}"/>
    <cellStyle name="Percent 9 4 4 3" xfId="20752" xr:uid="{A003B3A7-9DAE-4DC9-AF5A-F6A47E59F0A9}"/>
    <cellStyle name="Percent 9 4 4 3 2" xfId="20753" xr:uid="{2722F118-ED88-4EB8-B9BF-A2FDE8586316}"/>
    <cellStyle name="Percent 9 4 4 3 3" xfId="20754" xr:uid="{9188D384-F66B-4C27-90D1-7C61ED15B1D8}"/>
    <cellStyle name="Percent 9 4 4 4" xfId="20755" xr:uid="{FF692C31-8C46-4E4B-94F2-E841D6585CBF}"/>
    <cellStyle name="Percent 9 4 4 5" xfId="20756" xr:uid="{9E86F867-0557-452F-8397-0D5ABC8F6F02}"/>
    <cellStyle name="Percent 9 4 5" xfId="20757" xr:uid="{574D0371-6570-4856-9536-0CF18AB18B5D}"/>
    <cellStyle name="Percent 9 4 5 2" xfId="20758" xr:uid="{C1BC49C3-AE2A-42EE-BF69-D7F3BCCDA28F}"/>
    <cellStyle name="Percent 9 4 5 2 2" xfId="20759" xr:uid="{F2E2A8F3-9656-4B8F-9DB3-1E3F38FE48E9}"/>
    <cellStyle name="Percent 9 4 5 2 3" xfId="20760" xr:uid="{D0BF66B4-9DE9-4542-BD28-D1F151DA22B0}"/>
    <cellStyle name="Percent 9 4 5 3" xfId="20761" xr:uid="{0D618B4B-E0D3-412E-9BC7-A38CBDDC06A6}"/>
    <cellStyle name="Percent 9 4 5 3 2" xfId="20762" xr:uid="{B3ABD59B-DB08-45F9-8AC1-4BCDC1B7019D}"/>
    <cellStyle name="Percent 9 4 5 3 3" xfId="20763" xr:uid="{BC99F4B1-FC4D-4240-8E60-AB466FABAA23}"/>
    <cellStyle name="Percent 9 4 5 4" xfId="20764" xr:uid="{A35D7043-1A3E-4F4B-B6F3-603222D9F0FE}"/>
    <cellStyle name="Percent 9 4 5 5" xfId="20765" xr:uid="{3FC1159C-6C2A-4A60-BD09-6ADE3A0159D7}"/>
    <cellStyle name="Percent 9 4 6" xfId="20766" xr:uid="{35F1F577-797F-4CA3-854B-1455264ED309}"/>
    <cellStyle name="Percent 9 4 6 2" xfId="20767" xr:uid="{B1996E4F-556C-4022-9609-4C77CFAB6AEE}"/>
    <cellStyle name="Percent 9 4 6 2 2" xfId="20768" xr:uid="{BACE1772-CDEC-4624-A06A-5A2D3BA479B6}"/>
    <cellStyle name="Percent 9 4 6 2 3" xfId="20769" xr:uid="{32815B17-3D1E-4B3E-B39F-A50CEB16664C}"/>
    <cellStyle name="Percent 9 4 6 3" xfId="20770" xr:uid="{76C349D2-79A0-4180-8354-7A55844DD6DE}"/>
    <cellStyle name="Percent 9 4 6 3 2" xfId="20771" xr:uid="{7183BB55-6648-4EFF-8294-D537CE78DBDC}"/>
    <cellStyle name="Percent 9 4 6 3 3" xfId="20772" xr:uid="{F29D17AD-9FBD-4EAD-A36D-4A6F272F5166}"/>
    <cellStyle name="Percent 9 4 6 4" xfId="20773" xr:uid="{0CB6191D-E1E5-46C9-91F8-67BED01FDA7B}"/>
    <cellStyle name="Percent 9 4 6 4 2" xfId="20774" xr:uid="{D0EF6B2D-4D29-4EF4-AE97-7FCFB65CD29F}"/>
    <cellStyle name="Percent 9 4 6 4 3" xfId="20775" xr:uid="{BB7508E6-E3DD-46E7-A789-84109629A58E}"/>
    <cellStyle name="Percent 9 4 6 5" xfId="20776" xr:uid="{0CB1F6CC-89F7-40C2-BFF2-19EF216CE463}"/>
    <cellStyle name="Percent 9 4 6 6" xfId="20777" xr:uid="{82DFC8AC-9441-4925-A84D-9745BD50BD80}"/>
    <cellStyle name="Percent 9 4 7" xfId="20778" xr:uid="{5CAE2B9D-AD7A-42A2-B1BA-1680D1B3C7EC}"/>
    <cellStyle name="Percent 9 4 7 2" xfId="20779" xr:uid="{5F6A3B9C-E0F7-4EB5-B2A3-B2A83465C87E}"/>
    <cellStyle name="Percent 9 4 7 2 2" xfId="20780" xr:uid="{6980EBAD-21E5-4B62-B135-04E5C6571BB5}"/>
    <cellStyle name="Percent 9 4 7 2 3" xfId="20781" xr:uid="{8268129A-0894-444E-8322-7479500AA951}"/>
    <cellStyle name="Percent 9 4 7 3" xfId="20782" xr:uid="{5D88B073-135A-4B1B-B010-B739EE0A2C6D}"/>
    <cellStyle name="Percent 9 4 7 3 2" xfId="20783" xr:uid="{9B67A502-6E7D-49ED-A217-20AA3379D8EA}"/>
    <cellStyle name="Percent 9 4 7 3 3" xfId="20784" xr:uid="{EBB21C9C-16A9-4AD2-BBC8-34247AD469F0}"/>
    <cellStyle name="Percent 9 4 7 4" xfId="20785" xr:uid="{5965CFF9-EA00-49F0-9CA6-0BBEFD4E3724}"/>
    <cellStyle name="Percent 9 4 7 5" xfId="20786" xr:uid="{F738B76B-2E1E-4FC5-B1EA-6B1A10ED95F3}"/>
    <cellStyle name="Percent 9 4 8" xfId="20787" xr:uid="{5A9B596B-36DF-4728-A48E-84C4CDF6A17A}"/>
    <cellStyle name="Percent 9 4 8 2" xfId="20788" xr:uid="{D899624C-3A7E-40F9-AC52-972D2372AAE4}"/>
    <cellStyle name="Percent 9 4 8 3" xfId="20789" xr:uid="{7133AAC2-06BE-469D-82C9-B887F6EA76CD}"/>
    <cellStyle name="Percent 9 4 9" xfId="20790" xr:uid="{33D75F64-60F9-48A2-A922-C1669320FD63}"/>
    <cellStyle name="Percent 9 4 9 2" xfId="20791" xr:uid="{B9E2F45D-5BBF-4272-BF10-7F46CF0C4FA3}"/>
    <cellStyle name="Percent 9 4 9 3" xfId="20792" xr:uid="{CAD8E632-9348-4211-937B-C0914D63BEA3}"/>
    <cellStyle name="Percent 9 5" xfId="1650" xr:uid="{02A3D668-9D39-4E5A-AF9A-5C0DEB4DD903}"/>
    <cellStyle name="Percent 9 5 10" xfId="20794" xr:uid="{F1054F34-A584-4A49-A797-71B73D43B5F1}"/>
    <cellStyle name="Percent 9 5 10 2" xfId="20795" xr:uid="{118CD6E1-DEF8-4424-ABFF-2457A2546A12}"/>
    <cellStyle name="Percent 9 5 10 3" xfId="20796" xr:uid="{BFB5C6E8-5238-4AA1-B65F-1A756C1FD7CD}"/>
    <cellStyle name="Percent 9 5 11" xfId="20797" xr:uid="{B476B424-073E-4425-97E7-1C65B6BCC9DE}"/>
    <cellStyle name="Percent 9 5 12" xfId="20798" xr:uid="{250E558C-8FC2-4D7B-A74E-9F70588AB43A}"/>
    <cellStyle name="Percent 9 5 13" xfId="20799" xr:uid="{F1312FEC-ED0B-47DE-87E4-E435F82FBFBA}"/>
    <cellStyle name="Percent 9 5 14" xfId="20800" xr:uid="{347B4B3D-E809-4FB0-A035-08C8B0891E59}"/>
    <cellStyle name="Percent 9 5 15" xfId="20801" xr:uid="{754EBEC1-55AC-4F80-8483-C34A7286914D}"/>
    <cellStyle name="Percent 9 5 16" xfId="20802" xr:uid="{BE39FD13-88F2-443E-9232-AD6CB0AFE98D}"/>
    <cellStyle name="Percent 9 5 17" xfId="20793" xr:uid="{FF3DE2B3-3304-4237-B7FE-E1AD74279D13}"/>
    <cellStyle name="Percent 9 5 2" xfId="20803" xr:uid="{A3829C70-5791-4502-8203-FC6CDFB401CE}"/>
    <cellStyle name="Percent 9 5 2 10" xfId="20804" xr:uid="{2E9F29E3-F23C-4359-AC5A-D460BFAAF83C}"/>
    <cellStyle name="Percent 9 5 2 11" xfId="20805" xr:uid="{AC9B65DF-B4ED-4E0A-8EF3-EF11FF55A58E}"/>
    <cellStyle name="Percent 9 5 2 12" xfId="20806" xr:uid="{D53B886C-B6C3-4849-B0F9-349AF33ED54B}"/>
    <cellStyle name="Percent 9 5 2 13" xfId="20807" xr:uid="{0C7D16D6-499C-46AF-8FA0-0260CE96A428}"/>
    <cellStyle name="Percent 9 5 2 14" xfId="20808" xr:uid="{ADA8387D-2464-4A1B-8022-595A5AAC733D}"/>
    <cellStyle name="Percent 9 5 2 2" xfId="20809" xr:uid="{78688D6A-9DF6-4298-A988-3C3CA2459736}"/>
    <cellStyle name="Percent 9 5 2 2 2" xfId="20810" xr:uid="{B708110C-212B-4F98-8F32-E037C79C9083}"/>
    <cellStyle name="Percent 9 5 2 2 2 2" xfId="20811" xr:uid="{77B08F44-7C11-4F8C-A630-00DC4BA113DE}"/>
    <cellStyle name="Percent 9 5 2 2 2 3" xfId="20812" xr:uid="{7B871985-B4C8-444E-BD40-B4504EC16847}"/>
    <cellStyle name="Percent 9 5 2 2 3" xfId="20813" xr:uid="{62DA7BFA-2F4F-4375-8213-E91282AFA3EB}"/>
    <cellStyle name="Percent 9 5 2 2 3 2" xfId="20814" xr:uid="{13B6CD38-AD9B-4255-9833-F92C62B2308A}"/>
    <cellStyle name="Percent 9 5 2 2 3 3" xfId="20815" xr:uid="{4D64BAC3-657B-4B03-BB33-2758E45921D9}"/>
    <cellStyle name="Percent 9 5 2 2 4" xfId="20816" xr:uid="{6B6F52E0-A92B-44A7-8CC1-EE3B3047ADBF}"/>
    <cellStyle name="Percent 9 5 2 2 5" xfId="20817" xr:uid="{9000B4E7-C796-4E72-9501-50BA6EBFEC91}"/>
    <cellStyle name="Percent 9 5 2 3" xfId="20818" xr:uid="{8D5883F0-C0DA-47F0-922E-E58CEC926593}"/>
    <cellStyle name="Percent 9 5 2 3 2" xfId="20819" xr:uid="{7BB8E1D4-BD56-4A47-B559-16FFDACF7DA4}"/>
    <cellStyle name="Percent 9 5 2 3 2 2" xfId="20820" xr:uid="{0AE08424-8970-4041-B032-11A910174FC7}"/>
    <cellStyle name="Percent 9 5 2 3 2 3" xfId="20821" xr:uid="{44705298-082A-4BF6-8CD1-C52F0331D1C9}"/>
    <cellStyle name="Percent 9 5 2 3 3" xfId="20822" xr:uid="{16C92730-7A37-49B8-AAD9-B16E5C719BC1}"/>
    <cellStyle name="Percent 9 5 2 3 3 2" xfId="20823" xr:uid="{9860CB4B-89DC-458B-9856-10570CCCD2FD}"/>
    <cellStyle name="Percent 9 5 2 3 3 3" xfId="20824" xr:uid="{8087554D-A26F-4CAF-A7B2-7D88745DB966}"/>
    <cellStyle name="Percent 9 5 2 3 4" xfId="20825" xr:uid="{132522B3-CF07-4EBC-929A-1E4DD3E2ED2A}"/>
    <cellStyle name="Percent 9 5 2 3 5" xfId="20826" xr:uid="{AAD80B2C-F8C4-4877-99D4-0A14C1FD24E9}"/>
    <cellStyle name="Percent 9 5 2 4" xfId="20827" xr:uid="{FE504BFF-2125-46C2-9C61-B7ADC9972A0D}"/>
    <cellStyle name="Percent 9 5 2 4 2" xfId="20828" xr:uid="{592BBB90-0170-4CAE-B3AA-FE2DCCCADD46}"/>
    <cellStyle name="Percent 9 5 2 4 2 2" xfId="20829" xr:uid="{7FF556F7-69BB-4436-A8F7-546F4A1E2647}"/>
    <cellStyle name="Percent 9 5 2 4 2 3" xfId="20830" xr:uid="{68A5D7D7-4D35-4060-8962-EA4FAE84DBE3}"/>
    <cellStyle name="Percent 9 5 2 4 3" xfId="20831" xr:uid="{9CD9DF6E-9B39-4CAA-BA1D-7295895D824A}"/>
    <cellStyle name="Percent 9 5 2 4 3 2" xfId="20832" xr:uid="{5689A2C7-B87A-4DD4-A170-72A6F91E4138}"/>
    <cellStyle name="Percent 9 5 2 4 3 3" xfId="20833" xr:uid="{67ED38B6-3705-4DAB-894E-AF50E2DA914C}"/>
    <cellStyle name="Percent 9 5 2 4 4" xfId="20834" xr:uid="{2B0CC6E7-0EB3-43ED-88ED-5CD2300C730E}"/>
    <cellStyle name="Percent 9 5 2 4 4 2" xfId="20835" xr:uid="{D29CA451-D791-4E88-9266-3565D7E02DFD}"/>
    <cellStyle name="Percent 9 5 2 4 4 3" xfId="20836" xr:uid="{F82DFC17-D2DA-4480-8EBD-AB0EB4CB514E}"/>
    <cellStyle name="Percent 9 5 2 4 5" xfId="20837" xr:uid="{559D4C8E-E27E-4B95-A18E-4323277283DA}"/>
    <cellStyle name="Percent 9 5 2 4 6" xfId="20838" xr:uid="{E13972D1-65BB-47A7-800E-A4CBCB46A320}"/>
    <cellStyle name="Percent 9 5 2 5" xfId="20839" xr:uid="{F302BE9C-9280-4CFB-9C1A-08C6B5442794}"/>
    <cellStyle name="Percent 9 5 2 5 2" xfId="20840" xr:uid="{931283D3-B554-4DB4-98F6-6E4A195D75C1}"/>
    <cellStyle name="Percent 9 5 2 5 2 2" xfId="20841" xr:uid="{88FCF3C5-466F-4172-A2A0-276F214623D7}"/>
    <cellStyle name="Percent 9 5 2 5 2 3" xfId="20842" xr:uid="{CE39B8F1-2DD4-473B-AE16-9D0A4A40E1CB}"/>
    <cellStyle name="Percent 9 5 2 5 3" xfId="20843" xr:uid="{EA10E0BA-2387-46F9-8BF7-261F7B1BF47C}"/>
    <cellStyle name="Percent 9 5 2 5 3 2" xfId="20844" xr:uid="{9B6934F6-102E-47B7-B67C-61FF67D936FD}"/>
    <cellStyle name="Percent 9 5 2 5 3 3" xfId="20845" xr:uid="{2F313E63-90BD-41BB-83E1-574B330C96CC}"/>
    <cellStyle name="Percent 9 5 2 5 4" xfId="20846" xr:uid="{17059779-BE48-481B-8179-0993752A069E}"/>
    <cellStyle name="Percent 9 5 2 5 5" xfId="20847" xr:uid="{2B68949C-5DC9-484B-B38E-F8DB9152D4BC}"/>
    <cellStyle name="Percent 9 5 2 6" xfId="20848" xr:uid="{A3877B2E-E9AF-4583-8887-24A62B4F8162}"/>
    <cellStyle name="Percent 9 5 2 6 2" xfId="20849" xr:uid="{57596181-F2D1-4B0E-8955-73F160BBE225}"/>
    <cellStyle name="Percent 9 5 2 6 3" xfId="20850" xr:uid="{673051AF-8B0D-4823-AF8A-C7EAF7B7FF17}"/>
    <cellStyle name="Percent 9 5 2 7" xfId="20851" xr:uid="{22728001-8261-4340-A58B-6095F5C94423}"/>
    <cellStyle name="Percent 9 5 2 7 2" xfId="20852" xr:uid="{DC687C82-B818-49DE-A09D-D084155D2473}"/>
    <cellStyle name="Percent 9 5 2 7 3" xfId="20853" xr:uid="{88B2F149-A08E-4602-A35A-F94C011ABFCF}"/>
    <cellStyle name="Percent 9 5 2 8" xfId="20854" xr:uid="{8B855501-925A-4F75-9589-D4FA4D291550}"/>
    <cellStyle name="Percent 9 5 2 8 2" xfId="20855" xr:uid="{50F9DB90-ACDB-4C8C-8449-563CC5F582F2}"/>
    <cellStyle name="Percent 9 5 2 8 3" xfId="20856" xr:uid="{46493A58-DCAD-42EF-9D40-91725B94BE89}"/>
    <cellStyle name="Percent 9 5 2 9" xfId="20857" xr:uid="{CF140E0C-1036-4E08-A8CC-9E0D77365234}"/>
    <cellStyle name="Percent 9 5 3" xfId="20858" xr:uid="{5AB94DBE-C563-4CDC-A25F-AA94955808D2}"/>
    <cellStyle name="Percent 9 5 3 2" xfId="20859" xr:uid="{6A492B6A-F616-4188-BBA4-D4B7E8F99120}"/>
    <cellStyle name="Percent 9 5 3 2 2" xfId="20860" xr:uid="{21691243-B36E-42C7-BC4E-4A62E283C3C7}"/>
    <cellStyle name="Percent 9 5 3 2 3" xfId="20861" xr:uid="{533AA20F-E7ED-44EF-8E2E-F209451C90D8}"/>
    <cellStyle name="Percent 9 5 3 3" xfId="20862" xr:uid="{204C0BE0-E8F0-4BA3-AE8A-A55FD3194603}"/>
    <cellStyle name="Percent 9 5 3 3 2" xfId="20863" xr:uid="{34DBE49B-A8A4-46F5-B3A3-12071C9B5774}"/>
    <cellStyle name="Percent 9 5 3 3 3" xfId="20864" xr:uid="{AF914A4C-E427-4842-A87C-7B3BE3CF5184}"/>
    <cellStyle name="Percent 9 5 3 4" xfId="20865" xr:uid="{7E3899B8-7F30-4578-A3F7-3CC0F0CEF0F8}"/>
    <cellStyle name="Percent 9 5 3 5" xfId="20866" xr:uid="{86C269B0-8E45-4505-96F6-1AC1AA5642AC}"/>
    <cellStyle name="Percent 9 5 3 6" xfId="20867" xr:uid="{D447CC1C-B249-4F60-993F-268C43780149}"/>
    <cellStyle name="Percent 9 5 4" xfId="20868" xr:uid="{C8D6BAA4-A00A-4AB8-942C-292E343D1C82}"/>
    <cellStyle name="Percent 9 5 4 2" xfId="20869" xr:uid="{7C6CFE63-031C-465D-ABE9-D675FE4A7CF7}"/>
    <cellStyle name="Percent 9 5 4 2 2" xfId="20870" xr:uid="{B254477E-BCB6-4617-BD7F-F4D29AC91B70}"/>
    <cellStyle name="Percent 9 5 4 2 3" xfId="20871" xr:uid="{B5A354AA-7CCB-41C0-9CED-684E72014F0E}"/>
    <cellStyle name="Percent 9 5 4 3" xfId="20872" xr:uid="{442FD3D4-0DAD-497B-A693-4C06E81BDC45}"/>
    <cellStyle name="Percent 9 5 4 3 2" xfId="20873" xr:uid="{E12E93E0-DF72-4615-A815-371BDD6780F5}"/>
    <cellStyle name="Percent 9 5 4 3 3" xfId="20874" xr:uid="{D0B2C0E1-D00A-4976-A063-25F809BCC1C0}"/>
    <cellStyle name="Percent 9 5 4 4" xfId="20875" xr:uid="{E267D8A7-DA0C-4491-BA87-E4BA9C5C54A1}"/>
    <cellStyle name="Percent 9 5 4 5" xfId="20876" xr:uid="{9B7494D3-42D6-4996-A6E2-945D6B9BBDC5}"/>
    <cellStyle name="Percent 9 5 5" xfId="20877" xr:uid="{11F0B6BF-5513-44CE-97C9-07013F92DD8A}"/>
    <cellStyle name="Percent 9 5 5 2" xfId="20878" xr:uid="{7603C392-107B-4193-A77E-C99EC199CBF6}"/>
    <cellStyle name="Percent 9 5 5 2 2" xfId="20879" xr:uid="{72B941ED-5FA2-4196-924B-85756AE132B4}"/>
    <cellStyle name="Percent 9 5 5 2 3" xfId="20880" xr:uid="{3B1D1A9F-96B4-444A-8E13-83FE4F71905F}"/>
    <cellStyle name="Percent 9 5 5 3" xfId="20881" xr:uid="{ECA641A1-E456-460E-9A14-DC15E438630A}"/>
    <cellStyle name="Percent 9 5 5 3 2" xfId="20882" xr:uid="{BC525275-A7C2-4830-B101-1C605591DA5B}"/>
    <cellStyle name="Percent 9 5 5 3 3" xfId="20883" xr:uid="{DE9E4D76-BCB3-4CE5-8930-344C76A886CF}"/>
    <cellStyle name="Percent 9 5 5 4" xfId="20884" xr:uid="{2E1BAD9F-D623-4CDE-AC27-08E3B1910A4C}"/>
    <cellStyle name="Percent 9 5 5 5" xfId="20885" xr:uid="{D21CD602-3285-4C04-B7FC-46773454DDE4}"/>
    <cellStyle name="Percent 9 5 6" xfId="20886" xr:uid="{413288FB-9210-4D52-93F8-DF616B37DBD5}"/>
    <cellStyle name="Percent 9 5 6 2" xfId="20887" xr:uid="{1C7BF451-DE62-4B3B-8821-B3196F005FE9}"/>
    <cellStyle name="Percent 9 5 6 2 2" xfId="20888" xr:uid="{8EEE445E-68C9-4EB3-92AE-72F72CE46ED5}"/>
    <cellStyle name="Percent 9 5 6 2 3" xfId="20889" xr:uid="{A58B2212-245F-4B0B-A911-2F69DC5BB9A4}"/>
    <cellStyle name="Percent 9 5 6 3" xfId="20890" xr:uid="{D4A4CDBD-ED32-438D-B2E4-3CB32C00ECA1}"/>
    <cellStyle name="Percent 9 5 6 3 2" xfId="20891" xr:uid="{7408F82A-8461-4BCE-8DB7-9F0AF592AF02}"/>
    <cellStyle name="Percent 9 5 6 3 3" xfId="20892" xr:uid="{FF71672C-B625-4BF7-A75D-0D447CA6EA15}"/>
    <cellStyle name="Percent 9 5 6 4" xfId="20893" xr:uid="{684CB0F4-C565-440D-A784-945C6864B294}"/>
    <cellStyle name="Percent 9 5 6 4 2" xfId="20894" xr:uid="{ED8EFC8A-64CF-4DE0-A692-B15F565D24F7}"/>
    <cellStyle name="Percent 9 5 6 4 3" xfId="20895" xr:uid="{A7DD4370-E31C-4B98-96CE-1BDFAFA67D8E}"/>
    <cellStyle name="Percent 9 5 6 5" xfId="20896" xr:uid="{51A25CDA-65C1-4B2D-BB39-9FA1799F38A0}"/>
    <cellStyle name="Percent 9 5 6 6" xfId="20897" xr:uid="{F59C442B-FCDC-467A-9909-B2A67544F86B}"/>
    <cellStyle name="Percent 9 5 7" xfId="20898" xr:uid="{9ACACAC4-8CDD-4593-9A84-5DF5EFAEA1EB}"/>
    <cellStyle name="Percent 9 5 7 2" xfId="20899" xr:uid="{A5B6DA88-C2FD-4BDA-B55C-4DEFBD4167DF}"/>
    <cellStyle name="Percent 9 5 7 2 2" xfId="20900" xr:uid="{15CD82B4-9EF1-4803-8DE8-898A6A5C541E}"/>
    <cellStyle name="Percent 9 5 7 2 3" xfId="20901" xr:uid="{232F0E77-AE88-458D-8275-58D7055DF3D2}"/>
    <cellStyle name="Percent 9 5 7 3" xfId="20902" xr:uid="{AFF49C64-D68D-40A6-BE6C-349A7D5BC0B5}"/>
    <cellStyle name="Percent 9 5 7 3 2" xfId="20903" xr:uid="{95602A43-4DBA-4D4D-A42F-964C54D1978B}"/>
    <cellStyle name="Percent 9 5 7 3 3" xfId="20904" xr:uid="{ABC1DDF5-1957-4443-8C5E-257322AD2BA8}"/>
    <cellStyle name="Percent 9 5 7 4" xfId="20905" xr:uid="{0F388C64-4B61-43EB-A997-8B6300983FDC}"/>
    <cellStyle name="Percent 9 5 7 5" xfId="20906" xr:uid="{36E75790-E478-463B-BAE8-1070C002540A}"/>
    <cellStyle name="Percent 9 5 8" xfId="20907" xr:uid="{BDCFA307-1240-48EF-B68E-2BC5E1CE3630}"/>
    <cellStyle name="Percent 9 5 8 2" xfId="20908" xr:uid="{8DD50D86-4C88-497E-AEB8-853DE062706F}"/>
    <cellStyle name="Percent 9 5 8 3" xfId="20909" xr:uid="{84F82453-12EE-4B1E-8B60-BDFB02420492}"/>
    <cellStyle name="Percent 9 5 9" xfId="20910" xr:uid="{F12C58C9-F510-4FCE-A6FF-EF486722D832}"/>
    <cellStyle name="Percent 9 5 9 2" xfId="20911" xr:uid="{C8168D03-56D9-45E0-8AEF-6EF0474C8EEF}"/>
    <cellStyle name="Percent 9 5 9 3" xfId="20912" xr:uid="{88542A2B-5640-43F7-BC36-AA0466B178B9}"/>
    <cellStyle name="Percent 9 6" xfId="1651" xr:uid="{B3106EF3-AF3A-42C4-999A-A4F4E713709D}"/>
    <cellStyle name="Percent 9 6 10" xfId="20914" xr:uid="{28DE389D-90AA-4495-8306-0AC7F1BC2FC2}"/>
    <cellStyle name="Percent 9 6 10 2" xfId="20915" xr:uid="{09CC9283-83FA-4C06-8BA2-76AFA36A411A}"/>
    <cellStyle name="Percent 9 6 10 3" xfId="20916" xr:uid="{98B24168-8E51-40F5-B132-E2E5ADC8822E}"/>
    <cellStyle name="Percent 9 6 11" xfId="20917" xr:uid="{DDE77D9A-21A8-438A-87B7-BE7ECFCD23C5}"/>
    <cellStyle name="Percent 9 6 12" xfId="20918" xr:uid="{9DAE1883-F295-42D6-96AE-9999DBFD92C5}"/>
    <cellStyle name="Percent 9 6 13" xfId="20919" xr:uid="{AD15DEB9-21D5-4596-AF89-794215FF41EE}"/>
    <cellStyle name="Percent 9 6 14" xfId="20920" xr:uid="{2570E961-07AE-415D-B878-A3082A6399EE}"/>
    <cellStyle name="Percent 9 6 15" xfId="20921" xr:uid="{3E312FAE-0C25-416F-A593-0159A0B66759}"/>
    <cellStyle name="Percent 9 6 16" xfId="20922" xr:uid="{D630CC51-C33B-48D2-97FA-7DDE5D634862}"/>
    <cellStyle name="Percent 9 6 17" xfId="20913" xr:uid="{6A1EBE37-C243-4488-801D-18A8AA2EB315}"/>
    <cellStyle name="Percent 9 6 2" xfId="20923" xr:uid="{F5745613-7CEB-4843-AF9D-7927B1641160}"/>
    <cellStyle name="Percent 9 6 2 10" xfId="20924" xr:uid="{6E2587AC-C40D-4F3E-A6ED-2B4A0E5726D0}"/>
    <cellStyle name="Percent 9 6 2 11" xfId="20925" xr:uid="{1B7EFC1B-AE1A-4584-BC9B-BBC1837B5938}"/>
    <cellStyle name="Percent 9 6 2 12" xfId="20926" xr:uid="{53562BC6-1D4A-4C1A-B06A-782F1E7AF20A}"/>
    <cellStyle name="Percent 9 6 2 13" xfId="20927" xr:uid="{A0C3D474-383B-4DC5-9E2D-E5A15909B9AD}"/>
    <cellStyle name="Percent 9 6 2 14" xfId="20928" xr:uid="{035D5C01-7C7C-409E-873A-424549054D63}"/>
    <cellStyle name="Percent 9 6 2 2" xfId="20929" xr:uid="{90BCCB37-96DD-4973-84B8-A662ECB01F89}"/>
    <cellStyle name="Percent 9 6 2 2 2" xfId="20930" xr:uid="{B80C20D4-96A2-482E-B41E-7515F053C885}"/>
    <cellStyle name="Percent 9 6 2 2 2 2" xfId="20931" xr:uid="{0D6FC1AC-E532-4137-94EC-33ECC34655AC}"/>
    <cellStyle name="Percent 9 6 2 2 2 3" xfId="20932" xr:uid="{1F29BC8A-C8DF-4778-BFE2-0722E3E912AB}"/>
    <cellStyle name="Percent 9 6 2 2 3" xfId="20933" xr:uid="{2D920193-8029-4DE5-8CA4-2FB25FABF423}"/>
    <cellStyle name="Percent 9 6 2 2 3 2" xfId="20934" xr:uid="{19541475-EB64-4670-86DC-CCE3457CAA28}"/>
    <cellStyle name="Percent 9 6 2 2 3 3" xfId="20935" xr:uid="{3CF1950F-EBD7-4BC9-B4D7-592FB8792E54}"/>
    <cellStyle name="Percent 9 6 2 2 4" xfId="20936" xr:uid="{FD4CD892-7975-45A3-9304-C84A3524962D}"/>
    <cellStyle name="Percent 9 6 2 2 5" xfId="20937" xr:uid="{23877C84-7371-486A-B9B4-81B79752E8AC}"/>
    <cellStyle name="Percent 9 6 2 3" xfId="20938" xr:uid="{4C843289-410A-42E0-A44F-6A04D508AB2C}"/>
    <cellStyle name="Percent 9 6 2 3 2" xfId="20939" xr:uid="{A26B0C6F-3F7B-4B50-9D8C-4A54834EDC8A}"/>
    <cellStyle name="Percent 9 6 2 3 2 2" xfId="20940" xr:uid="{378BDED7-C07B-40DD-AEE8-F2989C9A34E7}"/>
    <cellStyle name="Percent 9 6 2 3 2 3" xfId="20941" xr:uid="{EB8005B8-D598-4D80-A711-E7AD9C4ACF4F}"/>
    <cellStyle name="Percent 9 6 2 3 3" xfId="20942" xr:uid="{6D8E37F4-1FE0-4AD7-A5A7-2FDA99C12CFA}"/>
    <cellStyle name="Percent 9 6 2 3 3 2" xfId="20943" xr:uid="{7BAE485E-19F3-436B-A90D-510F10F6EAD4}"/>
    <cellStyle name="Percent 9 6 2 3 3 3" xfId="20944" xr:uid="{FB2B9F71-3CFC-45CF-B6C6-FD7302DCA014}"/>
    <cellStyle name="Percent 9 6 2 3 4" xfId="20945" xr:uid="{156C80E6-81D2-425F-A426-5B6EDFAAFF3B}"/>
    <cellStyle name="Percent 9 6 2 3 5" xfId="20946" xr:uid="{E10B9A4C-D1A2-4AE7-BC03-FC82B2210A77}"/>
    <cellStyle name="Percent 9 6 2 4" xfId="20947" xr:uid="{392C4174-8C6E-4F75-AD70-A6B163AB7F4B}"/>
    <cellStyle name="Percent 9 6 2 4 2" xfId="20948" xr:uid="{3EBCA1BF-D2A1-4B46-9950-12874D607381}"/>
    <cellStyle name="Percent 9 6 2 4 2 2" xfId="20949" xr:uid="{F9F16E4F-AACA-426E-AB30-83F7D677C5C1}"/>
    <cellStyle name="Percent 9 6 2 4 2 3" xfId="20950" xr:uid="{DB0B8BD1-6A7D-4744-BE6C-9D815B2C2D56}"/>
    <cellStyle name="Percent 9 6 2 4 3" xfId="20951" xr:uid="{9DA1B255-4A41-402D-BAC0-FB9603F8E808}"/>
    <cellStyle name="Percent 9 6 2 4 3 2" xfId="20952" xr:uid="{D685CF7B-7D74-444C-AD46-AE261A1A3728}"/>
    <cellStyle name="Percent 9 6 2 4 3 3" xfId="20953" xr:uid="{1B1EA495-370A-4422-B3D3-42FE39109329}"/>
    <cellStyle name="Percent 9 6 2 4 4" xfId="20954" xr:uid="{366DA8D5-A916-4164-88FB-29E3ABC32B6E}"/>
    <cellStyle name="Percent 9 6 2 4 4 2" xfId="20955" xr:uid="{4D4453D0-4269-4A9E-BED6-C766D3653B45}"/>
    <cellStyle name="Percent 9 6 2 4 4 3" xfId="20956" xr:uid="{75B24F44-0F95-49FB-9D42-3E86073C681B}"/>
    <cellStyle name="Percent 9 6 2 4 5" xfId="20957" xr:uid="{E0210B5C-F118-4B82-8CC0-E2E82BDEEAEA}"/>
    <cellStyle name="Percent 9 6 2 4 6" xfId="20958" xr:uid="{E8165E98-B38C-4081-9EF6-9AAA1FDC0B80}"/>
    <cellStyle name="Percent 9 6 2 5" xfId="20959" xr:uid="{CD60E949-EFD8-4531-8694-F814031F8ECC}"/>
    <cellStyle name="Percent 9 6 2 5 2" xfId="20960" xr:uid="{79970547-E2E8-428B-8FD2-EA43E7520AA2}"/>
    <cellStyle name="Percent 9 6 2 5 2 2" xfId="20961" xr:uid="{181D3C41-F1EF-4467-81A8-45CC9391C460}"/>
    <cellStyle name="Percent 9 6 2 5 2 3" xfId="20962" xr:uid="{630C5569-A142-4C65-A3B4-09EAC4E83D7B}"/>
    <cellStyle name="Percent 9 6 2 5 3" xfId="20963" xr:uid="{4F8CFC0A-65E2-4A63-BDED-4B348CF19901}"/>
    <cellStyle name="Percent 9 6 2 5 3 2" xfId="20964" xr:uid="{45BA97E5-CC05-4342-897F-CFEB14885F8D}"/>
    <cellStyle name="Percent 9 6 2 5 3 3" xfId="20965" xr:uid="{81BB528B-22CB-44BD-93A9-7F4DEC950F97}"/>
    <cellStyle name="Percent 9 6 2 5 4" xfId="20966" xr:uid="{3B25AEDA-ECED-46AA-A6ED-ACE42005334B}"/>
    <cellStyle name="Percent 9 6 2 5 5" xfId="20967" xr:uid="{33EB72E9-B695-44B7-A5C8-ED55F54E640D}"/>
    <cellStyle name="Percent 9 6 2 6" xfId="20968" xr:uid="{AE66E839-AB5F-40A8-BF60-F0947D8C984C}"/>
    <cellStyle name="Percent 9 6 2 6 2" xfId="20969" xr:uid="{548656CC-16D4-480D-B486-8D3F26F142B8}"/>
    <cellStyle name="Percent 9 6 2 6 3" xfId="20970" xr:uid="{CA0CB403-FA93-4C8B-9CBD-E1E0D11EF55B}"/>
    <cellStyle name="Percent 9 6 2 7" xfId="20971" xr:uid="{262D3F80-F531-4C2E-AA32-59F7E4C93E72}"/>
    <cellStyle name="Percent 9 6 2 7 2" xfId="20972" xr:uid="{DED03ABB-27B4-4D38-956A-31EA3CFCFE8F}"/>
    <cellStyle name="Percent 9 6 2 7 3" xfId="20973" xr:uid="{C32DE72D-904A-489F-B4B7-737DA1580FA3}"/>
    <cellStyle name="Percent 9 6 2 8" xfId="20974" xr:uid="{478FAA46-4731-44F2-A439-3E5548CAE152}"/>
    <cellStyle name="Percent 9 6 2 8 2" xfId="20975" xr:uid="{FAA945E7-F5F7-46CF-A4AE-311FEED44655}"/>
    <cellStyle name="Percent 9 6 2 8 3" xfId="20976" xr:uid="{4689F2CB-384D-45A4-9FAD-83F2D05916CA}"/>
    <cellStyle name="Percent 9 6 2 9" xfId="20977" xr:uid="{452BA12C-A3E8-4508-B411-A1C3B9069520}"/>
    <cellStyle name="Percent 9 6 3" xfId="20978" xr:uid="{C8C6A66A-B944-4900-9A42-71CF517461EC}"/>
    <cellStyle name="Percent 9 6 3 2" xfId="20979" xr:uid="{1A9DE0E0-861D-4765-A351-CA0C0F4190BB}"/>
    <cellStyle name="Percent 9 6 3 2 2" xfId="20980" xr:uid="{3CC119DD-6390-4A7D-BF25-33E0A65574C5}"/>
    <cellStyle name="Percent 9 6 3 2 3" xfId="20981" xr:uid="{9B3189CC-04C4-4DB8-BC69-88648C6F25D4}"/>
    <cellStyle name="Percent 9 6 3 3" xfId="20982" xr:uid="{4F374671-54DE-4A56-82EE-E11F3701D6CA}"/>
    <cellStyle name="Percent 9 6 3 3 2" xfId="20983" xr:uid="{CE6EC342-B86E-4331-BDA1-EFFA7127908C}"/>
    <cellStyle name="Percent 9 6 3 3 3" xfId="20984" xr:uid="{B92918C8-656A-4202-8C0F-208BA5B5619C}"/>
    <cellStyle name="Percent 9 6 3 4" xfId="20985" xr:uid="{FF2B415D-84F7-492E-AC97-00A483744CE8}"/>
    <cellStyle name="Percent 9 6 3 5" xfId="20986" xr:uid="{E73C64E4-1F03-471D-B59E-1181E67944FF}"/>
    <cellStyle name="Percent 9 6 3 6" xfId="20987" xr:uid="{C5864F42-7DDA-4B3E-A6C3-9E6DFE89BAD6}"/>
    <cellStyle name="Percent 9 6 4" xfId="20988" xr:uid="{0E99F0CC-204F-4500-9C63-5516394F80C6}"/>
    <cellStyle name="Percent 9 6 4 2" xfId="20989" xr:uid="{793A18A1-FB3B-43D9-8E0E-B3561737ED5D}"/>
    <cellStyle name="Percent 9 6 4 2 2" xfId="20990" xr:uid="{81B7FAE8-A98F-497A-B711-BB611F45210D}"/>
    <cellStyle name="Percent 9 6 4 2 3" xfId="20991" xr:uid="{E7450CD2-636F-4F70-BBCF-1E797E9C97DB}"/>
    <cellStyle name="Percent 9 6 4 3" xfId="20992" xr:uid="{8950EE3A-D21C-42FF-94D7-FC4748DFFD44}"/>
    <cellStyle name="Percent 9 6 4 3 2" xfId="20993" xr:uid="{06BB5DFB-D3B4-4105-AD77-7071A0B140FE}"/>
    <cellStyle name="Percent 9 6 4 3 3" xfId="20994" xr:uid="{86D445EC-A5B1-4E5C-8BCF-43A973AC6171}"/>
    <cellStyle name="Percent 9 6 4 4" xfId="20995" xr:uid="{213EA2CC-9165-456B-848A-88CD14ADB624}"/>
    <cellStyle name="Percent 9 6 4 5" xfId="20996" xr:uid="{2BD5C13E-74EE-49A7-8901-001062265652}"/>
    <cellStyle name="Percent 9 6 5" xfId="20997" xr:uid="{44947081-13E5-415B-85E3-A76E2ABEEAD2}"/>
    <cellStyle name="Percent 9 6 5 2" xfId="20998" xr:uid="{18698515-1761-416C-8376-B42C2E5D9A9D}"/>
    <cellStyle name="Percent 9 6 5 2 2" xfId="20999" xr:uid="{1A60F1EE-D0E1-42F3-B47A-259E51FBDAA7}"/>
    <cellStyle name="Percent 9 6 5 2 3" xfId="21000" xr:uid="{680E007E-A3DF-455F-AB55-15296CCD33F6}"/>
    <cellStyle name="Percent 9 6 5 3" xfId="21001" xr:uid="{98C14E60-9257-41DD-8683-4C825FF5ECAE}"/>
    <cellStyle name="Percent 9 6 5 3 2" xfId="21002" xr:uid="{CD2A90F6-CBCB-4963-B0F5-EE26182D29F8}"/>
    <cellStyle name="Percent 9 6 5 3 3" xfId="21003" xr:uid="{CCB45549-7345-4B79-8F3B-CC3CA8EE6408}"/>
    <cellStyle name="Percent 9 6 5 4" xfId="21004" xr:uid="{54B8241D-D510-4E4B-B9E2-9FAAE1C12AC5}"/>
    <cellStyle name="Percent 9 6 5 5" xfId="21005" xr:uid="{7D3E8F68-56A7-4BCF-A756-C4E5C68C01F2}"/>
    <cellStyle name="Percent 9 6 6" xfId="21006" xr:uid="{EAA6F12E-A0E0-4871-AF35-069CC2209DDE}"/>
    <cellStyle name="Percent 9 6 6 2" xfId="21007" xr:uid="{587397D5-1D4B-4371-A5EB-457C21EFAB47}"/>
    <cellStyle name="Percent 9 6 6 2 2" xfId="21008" xr:uid="{5C61F7B8-383E-4A72-9AF8-E99ADED4CEAD}"/>
    <cellStyle name="Percent 9 6 6 2 3" xfId="21009" xr:uid="{2CC52923-502F-4A30-A2DB-2DDE4242CA74}"/>
    <cellStyle name="Percent 9 6 6 3" xfId="21010" xr:uid="{7533CDBB-BCF7-45A6-AEEB-6A7E0FD85FC8}"/>
    <cellStyle name="Percent 9 6 6 3 2" xfId="21011" xr:uid="{EC90D628-2855-40FC-914F-0FE864B68857}"/>
    <cellStyle name="Percent 9 6 6 3 3" xfId="21012" xr:uid="{669DD63A-D551-4983-A9C9-7A3E03428D49}"/>
    <cellStyle name="Percent 9 6 6 4" xfId="21013" xr:uid="{DA928EB6-941F-4D13-A72F-FEC532CB9663}"/>
    <cellStyle name="Percent 9 6 6 4 2" xfId="21014" xr:uid="{3E0E9BD7-D689-4D39-AB70-36607164A05F}"/>
    <cellStyle name="Percent 9 6 6 4 3" xfId="21015" xr:uid="{41BB67DD-C623-48CA-8E36-B5DAB0BD4656}"/>
    <cellStyle name="Percent 9 6 6 5" xfId="21016" xr:uid="{8CF2DFBD-22DF-4069-8103-AC2DB3038AFA}"/>
    <cellStyle name="Percent 9 6 6 6" xfId="21017" xr:uid="{8CA6BDED-3CBC-4636-B751-FADA5C7EECC8}"/>
    <cellStyle name="Percent 9 6 7" xfId="21018" xr:uid="{452499EA-DB32-4639-B207-2F90CE0FFC5C}"/>
    <cellStyle name="Percent 9 6 7 2" xfId="21019" xr:uid="{443B1A8F-8233-47AA-8CFA-48B2F579830F}"/>
    <cellStyle name="Percent 9 6 7 2 2" xfId="21020" xr:uid="{4C9C86B9-62EA-4C32-BDD2-63E02AA7B8F2}"/>
    <cellStyle name="Percent 9 6 7 2 3" xfId="21021" xr:uid="{FB5C9EF7-2EE2-47C5-B4A1-8366E882B5EE}"/>
    <cellStyle name="Percent 9 6 7 3" xfId="21022" xr:uid="{65A599EB-F39F-4808-B366-CD0E39A3BE35}"/>
    <cellStyle name="Percent 9 6 7 3 2" xfId="21023" xr:uid="{26554F9A-E5E2-427A-905E-967A09B892FE}"/>
    <cellStyle name="Percent 9 6 7 3 3" xfId="21024" xr:uid="{7B828C88-A80C-400D-876A-E6B678FE1834}"/>
    <cellStyle name="Percent 9 6 7 4" xfId="21025" xr:uid="{172B47EE-2E47-4499-9D7F-50D69F74C43D}"/>
    <cellStyle name="Percent 9 6 7 5" xfId="21026" xr:uid="{A37E79F0-36EA-4EF5-90DC-43B989FC4268}"/>
    <cellStyle name="Percent 9 6 8" xfId="21027" xr:uid="{AB7D03EF-263F-4CF3-97B4-02C8F73511B1}"/>
    <cellStyle name="Percent 9 6 8 2" xfId="21028" xr:uid="{B30AC6E8-9142-41A0-B34C-0E487BF7727D}"/>
    <cellStyle name="Percent 9 6 8 3" xfId="21029" xr:uid="{226287E2-F0C3-4685-99E1-0D2C49B269E4}"/>
    <cellStyle name="Percent 9 6 9" xfId="21030" xr:uid="{875089D2-20AB-47FD-BBA1-F7099437A4B3}"/>
    <cellStyle name="Percent 9 6 9 2" xfId="21031" xr:uid="{2B0F4577-CA76-4F7C-B4AF-B30B5A10996B}"/>
    <cellStyle name="Percent 9 6 9 3" xfId="21032" xr:uid="{379A4476-607A-49AA-BE6F-98C6CFFCC3CD}"/>
    <cellStyle name="Percent 9 7" xfId="1652" xr:uid="{096C725A-7CEB-41A2-945A-60E10206D155}"/>
    <cellStyle name="Percent 9 7 10" xfId="21034" xr:uid="{D34D28D4-C1D9-422D-B4E7-A6B31DF73240}"/>
    <cellStyle name="Percent 9 7 10 2" xfId="21035" xr:uid="{F15707B9-BB1A-4652-AC6D-1D7AEEB0FD13}"/>
    <cellStyle name="Percent 9 7 10 3" xfId="21036" xr:uid="{A895FCBC-44EF-46E8-9793-CEFF43F3D29C}"/>
    <cellStyle name="Percent 9 7 11" xfId="21037" xr:uid="{D21B34F0-C196-4EF7-B12D-CE8FD94ACE1D}"/>
    <cellStyle name="Percent 9 7 11 2" xfId="21038" xr:uid="{AEB325DD-FBB0-405F-88C8-4560A758E25C}"/>
    <cellStyle name="Percent 9 7 11 3" xfId="21039" xr:uid="{250CBCAB-BF60-4B5A-B0AD-4BF3F49565A8}"/>
    <cellStyle name="Percent 9 7 12" xfId="21040" xr:uid="{92726467-46C3-4CDC-9B6B-862A4701FA38}"/>
    <cellStyle name="Percent 9 7 12 2" xfId="21041" xr:uid="{0146E3DD-4B78-4ADF-AAAA-3E434E5FE163}"/>
    <cellStyle name="Percent 9 7 12 3" xfId="21042" xr:uid="{A1CEEB32-268A-41CA-B3BE-5047203ABB6D}"/>
    <cellStyle name="Percent 9 7 13" xfId="21043" xr:uid="{9FE20B2C-EA8D-43BF-95A6-A1E7AA9BF6BE}"/>
    <cellStyle name="Percent 9 7 14" xfId="21044" xr:uid="{03DC7778-68B6-4E62-AC3C-7E4B289ADBFD}"/>
    <cellStyle name="Percent 9 7 15" xfId="21045" xr:uid="{004D46AD-2C88-4F3A-A700-2AFE5D514D9A}"/>
    <cellStyle name="Percent 9 7 16" xfId="21046" xr:uid="{77EA7AB4-44D2-4D08-8937-C62CE2373269}"/>
    <cellStyle name="Percent 9 7 17" xfId="21047" xr:uid="{8F7C4DDB-4CF1-4F7F-8469-1312C686B695}"/>
    <cellStyle name="Percent 9 7 18" xfId="21048" xr:uid="{5386288D-6959-4218-B76F-DF637D26ABEA}"/>
    <cellStyle name="Percent 9 7 19" xfId="21033" xr:uid="{A34D301F-ABC1-4598-A2E5-AC00CDD51C89}"/>
    <cellStyle name="Percent 9 7 2" xfId="21049" xr:uid="{395C7347-A9F7-4E9E-A0D2-33BE0376F848}"/>
    <cellStyle name="Percent 9 7 2 10" xfId="21050" xr:uid="{3B23D8ED-4DF3-4241-851C-904808CFA151}"/>
    <cellStyle name="Percent 9 7 2 11" xfId="21051" xr:uid="{8F199E85-6327-4D26-8154-5BC135E14FA3}"/>
    <cellStyle name="Percent 9 7 2 12" xfId="21052" xr:uid="{A3B52C3E-8685-4FCC-B995-C20E867131E1}"/>
    <cellStyle name="Percent 9 7 2 13" xfId="21053" xr:uid="{8D2FE1B2-B8C8-4419-A54B-02D20B7A7E35}"/>
    <cellStyle name="Percent 9 7 2 14" xfId="21054" xr:uid="{F542BA2A-96ED-465B-815F-9F069210B558}"/>
    <cellStyle name="Percent 9 7 2 15" xfId="21055" xr:uid="{59BA8B05-D9E1-469C-AE64-B979296E0B73}"/>
    <cellStyle name="Percent 9 7 2 2" xfId="21056" xr:uid="{EEECBC83-C797-44A1-B85C-4B6AB1627D58}"/>
    <cellStyle name="Percent 9 7 2 2 2" xfId="21057" xr:uid="{753E6106-E6B9-459F-A843-66BFEAFA0FCE}"/>
    <cellStyle name="Percent 9 7 2 2 2 2" xfId="21058" xr:uid="{DA00A3F6-15D9-4C31-92E3-A4E7B35F005C}"/>
    <cellStyle name="Percent 9 7 2 2 2 3" xfId="21059" xr:uid="{3B844750-B8FA-499D-94D4-0442665ADB4B}"/>
    <cellStyle name="Percent 9 7 2 2 3" xfId="21060" xr:uid="{A0A6A8F4-A01A-4880-9C56-56D51FF81E6F}"/>
    <cellStyle name="Percent 9 7 2 2 3 2" xfId="21061" xr:uid="{898CA25D-9241-4A80-96B9-96471375B53C}"/>
    <cellStyle name="Percent 9 7 2 2 3 3" xfId="21062" xr:uid="{50CABD97-C2E8-43E1-A1A4-49E53D4CC701}"/>
    <cellStyle name="Percent 9 7 2 2 4" xfId="21063" xr:uid="{8091BB44-EE57-4C7F-B89F-504804E4E5AD}"/>
    <cellStyle name="Percent 9 7 2 2 5" xfId="21064" xr:uid="{119747BF-BE16-4B6B-9246-66C23B721741}"/>
    <cellStyle name="Percent 9 7 2 2 6" xfId="21065" xr:uid="{476BAF07-CB46-492A-9684-E9B4583FF78C}"/>
    <cellStyle name="Percent 9 7 2 3" xfId="21066" xr:uid="{EF5759F3-3982-49E0-8045-89CECA905C77}"/>
    <cellStyle name="Percent 9 7 2 3 2" xfId="21067" xr:uid="{B64B46CE-3BA0-4EA1-B46F-0DDDF8E0D742}"/>
    <cellStyle name="Percent 9 7 2 3 2 2" xfId="21068" xr:uid="{5B3A2D8B-CB3E-4276-AD33-9F706796AB55}"/>
    <cellStyle name="Percent 9 7 2 3 2 3" xfId="21069" xr:uid="{C1C6A3A0-9B82-4242-8432-5B83AB724391}"/>
    <cellStyle name="Percent 9 7 2 3 3" xfId="21070" xr:uid="{B346906F-ADB3-4B6F-BB7C-65DE5BBE775F}"/>
    <cellStyle name="Percent 9 7 2 3 3 2" xfId="21071" xr:uid="{BAC3E507-1D9D-4F73-8924-605D1CF6AFBA}"/>
    <cellStyle name="Percent 9 7 2 3 3 3" xfId="21072" xr:uid="{56F3F6D6-13CC-4C63-AEA3-919E8AF522F3}"/>
    <cellStyle name="Percent 9 7 2 3 4" xfId="21073" xr:uid="{472CF9DA-FF04-4FE1-9FD3-6C4341DCBD4E}"/>
    <cellStyle name="Percent 9 7 2 3 5" xfId="21074" xr:uid="{1B5D4F65-EEFB-4507-9157-F9E6A425B984}"/>
    <cellStyle name="Percent 9 7 2 4" xfId="21075" xr:uid="{B13F1F56-4FED-426F-9E7E-34D5FA31D57C}"/>
    <cellStyle name="Percent 9 7 2 4 2" xfId="21076" xr:uid="{F03308B9-C8C2-4A61-A363-2A4AE3E269D0}"/>
    <cellStyle name="Percent 9 7 2 4 2 2" xfId="21077" xr:uid="{F220CD02-1864-41AC-B984-4DFB88D85DE7}"/>
    <cellStyle name="Percent 9 7 2 4 2 3" xfId="21078" xr:uid="{03241A0F-4EC3-4D58-9BFE-3C5656274F17}"/>
    <cellStyle name="Percent 9 7 2 4 3" xfId="21079" xr:uid="{146CF3A1-EC6E-4960-A843-0850A47F68FF}"/>
    <cellStyle name="Percent 9 7 2 4 3 2" xfId="21080" xr:uid="{47958527-2E01-4EB0-90A4-090B3FC00A48}"/>
    <cellStyle name="Percent 9 7 2 4 3 3" xfId="21081" xr:uid="{BB6B782F-374D-458D-919D-D5DE1B371D7D}"/>
    <cellStyle name="Percent 9 7 2 4 4" xfId="21082" xr:uid="{867A7447-AAE7-4F29-BEF2-B0421526390E}"/>
    <cellStyle name="Percent 9 7 2 4 5" xfId="21083" xr:uid="{732782AC-18A5-45AD-BCEF-EF3F0D178D46}"/>
    <cellStyle name="Percent 9 7 2 5" xfId="21084" xr:uid="{DF056848-6BD7-480C-9CD1-5D2AA5496CA3}"/>
    <cellStyle name="Percent 9 7 2 5 2" xfId="21085" xr:uid="{BC81AC9C-D869-4F57-9488-31DF16790060}"/>
    <cellStyle name="Percent 9 7 2 5 2 2" xfId="21086" xr:uid="{0665DD6D-3D66-43F6-979B-ADB4C76D3B2B}"/>
    <cellStyle name="Percent 9 7 2 5 2 3" xfId="21087" xr:uid="{481B05ED-9B7C-4462-9DF5-F762E8449A18}"/>
    <cellStyle name="Percent 9 7 2 5 3" xfId="21088" xr:uid="{097D5AA6-15FE-4FEA-B0DA-E68570A3EE6A}"/>
    <cellStyle name="Percent 9 7 2 5 3 2" xfId="21089" xr:uid="{6E665EEA-A1AC-4361-8393-7D1528A6CBDD}"/>
    <cellStyle name="Percent 9 7 2 5 3 3" xfId="21090" xr:uid="{18F9DE9A-12D7-4EB4-A31C-14DBD458CE44}"/>
    <cellStyle name="Percent 9 7 2 5 4" xfId="21091" xr:uid="{64EFBFED-B4B3-4390-BCAC-15D503D2DE1A}"/>
    <cellStyle name="Percent 9 7 2 5 4 2" xfId="21092" xr:uid="{DF92FBF9-0983-43B0-8F8C-013A549F1823}"/>
    <cellStyle name="Percent 9 7 2 5 4 3" xfId="21093" xr:uid="{B5F4658F-7F36-4412-B099-40C9A2D556D0}"/>
    <cellStyle name="Percent 9 7 2 5 5" xfId="21094" xr:uid="{DB32D18C-8DCE-4770-9A33-623A7B498445}"/>
    <cellStyle name="Percent 9 7 2 5 6" xfId="21095" xr:uid="{5798CAFA-796C-43B6-8453-1D8EB9C55ED8}"/>
    <cellStyle name="Percent 9 7 2 6" xfId="21096" xr:uid="{FC9CE003-9788-4F62-8B66-0E1D61FE3741}"/>
    <cellStyle name="Percent 9 7 2 6 2" xfId="21097" xr:uid="{30FE4153-C659-430B-AD55-87021B909355}"/>
    <cellStyle name="Percent 9 7 2 6 2 2" xfId="21098" xr:uid="{82135CCC-D054-4D9D-A532-C5CB802BF337}"/>
    <cellStyle name="Percent 9 7 2 6 2 3" xfId="21099" xr:uid="{7BD0CC80-F253-4CA3-A034-94B81DA88E85}"/>
    <cellStyle name="Percent 9 7 2 6 3" xfId="21100" xr:uid="{4E3A5B21-2DB5-47E8-AE7E-52ED20C8C27C}"/>
    <cellStyle name="Percent 9 7 2 6 3 2" xfId="21101" xr:uid="{ADBDC44E-C722-4F55-A856-345C2495A3F0}"/>
    <cellStyle name="Percent 9 7 2 6 3 3" xfId="21102" xr:uid="{853A0083-E1D1-44D2-9A24-3E2AAE7A497A}"/>
    <cellStyle name="Percent 9 7 2 6 4" xfId="21103" xr:uid="{D6B627E1-4AB2-4950-B1DB-C7D9E2B4EE86}"/>
    <cellStyle name="Percent 9 7 2 6 5" xfId="21104" xr:uid="{5D0A27AF-94FC-4D9F-8069-C218AE53A36A}"/>
    <cellStyle name="Percent 9 7 2 7" xfId="21105" xr:uid="{99DB734D-5667-4A56-AE11-4AECB1FF9900}"/>
    <cellStyle name="Percent 9 7 2 7 2" xfId="21106" xr:uid="{7E47DB9C-E2AF-4359-B77D-5215FAF36BFA}"/>
    <cellStyle name="Percent 9 7 2 7 3" xfId="21107" xr:uid="{5E2D427F-0BB3-4E7C-8F23-0DAFC545D396}"/>
    <cellStyle name="Percent 9 7 2 8" xfId="21108" xr:uid="{F8AB09FA-6FC8-4FE5-A05E-9FAC211BD630}"/>
    <cellStyle name="Percent 9 7 2 8 2" xfId="21109" xr:uid="{88E4101B-6D60-4E66-A3C4-016C7169230A}"/>
    <cellStyle name="Percent 9 7 2 8 3" xfId="21110" xr:uid="{C59D6454-C640-4447-B757-61F82BDCF337}"/>
    <cellStyle name="Percent 9 7 2 9" xfId="21111" xr:uid="{DA798E35-42AB-4348-B205-28DB0E72F102}"/>
    <cellStyle name="Percent 9 7 2 9 2" xfId="21112" xr:uid="{43A96CEA-765F-491D-B674-E6C8887B637C}"/>
    <cellStyle name="Percent 9 7 2 9 3" xfId="21113" xr:uid="{EFD89477-51B1-492D-BBF1-83F79E84BA0D}"/>
    <cellStyle name="Percent 9 7 3" xfId="21114" xr:uid="{E1A5EFAA-B10D-4CB0-97D7-B9AD95443AE4}"/>
    <cellStyle name="Percent 9 7 3 10" xfId="21115" xr:uid="{89EBA49C-0C36-4362-B463-C6CBDAD0C3AF}"/>
    <cellStyle name="Percent 9 7 3 11" xfId="21116" xr:uid="{FEC07A90-0287-475C-B61E-E03FBCC04173}"/>
    <cellStyle name="Percent 9 7 3 12" xfId="21117" xr:uid="{EFA4B593-6418-4872-9F13-CC5E34F48AA1}"/>
    <cellStyle name="Percent 9 7 3 13" xfId="21118" xr:uid="{644C0E72-C9C2-46F5-8FEE-EAF67C49EF43}"/>
    <cellStyle name="Percent 9 7 3 14" xfId="21119" xr:uid="{63FF7587-EB79-4CF1-8828-BB71788AD304}"/>
    <cellStyle name="Percent 9 7 3 15" xfId="21120" xr:uid="{9D6D2B85-A4A1-4697-8F43-AB051BE28B42}"/>
    <cellStyle name="Percent 9 7 3 2" xfId="21121" xr:uid="{1EBF7820-7D22-4A0E-88B3-A1B4A5FD41EA}"/>
    <cellStyle name="Percent 9 7 3 2 2" xfId="21122" xr:uid="{32C2BFED-F27A-4941-99F5-9772B520AD0E}"/>
    <cellStyle name="Percent 9 7 3 2 2 2" xfId="21123" xr:uid="{871B66BF-1071-45C5-9362-D07B28D319E8}"/>
    <cellStyle name="Percent 9 7 3 2 2 3" xfId="21124" xr:uid="{CA06572C-5F9D-4786-B572-BC4003443814}"/>
    <cellStyle name="Percent 9 7 3 2 3" xfId="21125" xr:uid="{DC2232D0-66A1-4D80-A603-0B63E164E873}"/>
    <cellStyle name="Percent 9 7 3 2 3 2" xfId="21126" xr:uid="{04F3B758-C9C2-4C2D-8016-E25F16B50850}"/>
    <cellStyle name="Percent 9 7 3 2 3 3" xfId="21127" xr:uid="{734A2591-358B-493E-BF04-47102685858A}"/>
    <cellStyle name="Percent 9 7 3 2 4" xfId="21128" xr:uid="{AAB6D4E5-C41E-4E55-8C20-79512F4628AC}"/>
    <cellStyle name="Percent 9 7 3 2 5" xfId="21129" xr:uid="{6CB4D634-A4CA-48D7-9902-4F604813E22F}"/>
    <cellStyle name="Percent 9 7 3 2 6" xfId="21130" xr:uid="{0463717D-199E-4889-ACF5-D03D6BCBE6F0}"/>
    <cellStyle name="Percent 9 7 3 3" xfId="21131" xr:uid="{D0972D44-59F6-4A27-B883-92090E11B8FB}"/>
    <cellStyle name="Percent 9 7 3 3 2" xfId="21132" xr:uid="{AD82ADB6-0FD0-47DC-8F9A-9085A00D09A4}"/>
    <cellStyle name="Percent 9 7 3 3 2 2" xfId="21133" xr:uid="{9BFA2329-A5EB-4549-83F7-F03403FEE0B1}"/>
    <cellStyle name="Percent 9 7 3 3 2 3" xfId="21134" xr:uid="{C9ED8180-434C-4026-AD35-0154B5694E1C}"/>
    <cellStyle name="Percent 9 7 3 3 3" xfId="21135" xr:uid="{17C855C5-0C91-4FDE-957D-0D15F34456C9}"/>
    <cellStyle name="Percent 9 7 3 3 3 2" xfId="21136" xr:uid="{3D69A079-DFEB-4317-A374-DE2A9AA719AF}"/>
    <cellStyle name="Percent 9 7 3 3 3 3" xfId="21137" xr:uid="{1E3718D2-34F3-4B93-88F7-A77EFD0AD773}"/>
    <cellStyle name="Percent 9 7 3 3 4" xfId="21138" xr:uid="{6E49E877-21F8-4A8F-8CB6-F619922271FE}"/>
    <cellStyle name="Percent 9 7 3 3 5" xfId="21139" xr:uid="{23FC5B50-6A27-410E-835A-0507B30855D9}"/>
    <cellStyle name="Percent 9 7 3 4" xfId="21140" xr:uid="{09D5C0F1-1B2C-4849-8654-9292300A42E4}"/>
    <cellStyle name="Percent 9 7 3 4 2" xfId="21141" xr:uid="{49A910BC-2410-470C-A67E-998F2111A3F7}"/>
    <cellStyle name="Percent 9 7 3 4 2 2" xfId="21142" xr:uid="{04FA640B-1E49-4258-82F8-26A76A6D9829}"/>
    <cellStyle name="Percent 9 7 3 4 2 3" xfId="21143" xr:uid="{4B2E637B-0C10-4B27-AEBB-36624F4ECD8A}"/>
    <cellStyle name="Percent 9 7 3 4 3" xfId="21144" xr:uid="{A4295718-10FA-4781-A854-D11E79D7E93D}"/>
    <cellStyle name="Percent 9 7 3 4 3 2" xfId="21145" xr:uid="{6818CEF0-BE79-4F8A-B7A4-A23E4BBF24BC}"/>
    <cellStyle name="Percent 9 7 3 4 3 3" xfId="21146" xr:uid="{956D6249-56E5-4F8E-9812-56C4F600DD58}"/>
    <cellStyle name="Percent 9 7 3 4 4" xfId="21147" xr:uid="{3B08115F-0A44-4E45-B30F-55DE119D42B6}"/>
    <cellStyle name="Percent 9 7 3 4 5" xfId="21148" xr:uid="{2F348D2B-E325-4222-BEBD-4D8C9275A2D5}"/>
    <cellStyle name="Percent 9 7 3 5" xfId="21149" xr:uid="{2D78D6E1-C0C1-4661-8BAD-185390961711}"/>
    <cellStyle name="Percent 9 7 3 5 2" xfId="21150" xr:uid="{DB4E1431-8521-4C9B-934F-C113D7B753ED}"/>
    <cellStyle name="Percent 9 7 3 5 2 2" xfId="21151" xr:uid="{1BE03481-58C1-466F-80DC-CFAECFBBB4C3}"/>
    <cellStyle name="Percent 9 7 3 5 2 3" xfId="21152" xr:uid="{96C296F4-CF13-4660-B354-2E6FC32E4EF9}"/>
    <cellStyle name="Percent 9 7 3 5 3" xfId="21153" xr:uid="{3F708A48-3458-4C94-A3D0-F94CE03FCEB6}"/>
    <cellStyle name="Percent 9 7 3 5 3 2" xfId="21154" xr:uid="{F2C51043-B98B-42A8-8898-668145603023}"/>
    <cellStyle name="Percent 9 7 3 5 3 3" xfId="21155" xr:uid="{C6F1CC2C-A47D-4CA0-9F59-78B39C2270B2}"/>
    <cellStyle name="Percent 9 7 3 5 4" xfId="21156" xr:uid="{DC52D621-FC30-440D-93B7-2EAF7431F1A6}"/>
    <cellStyle name="Percent 9 7 3 5 4 2" xfId="21157" xr:uid="{B176452F-7739-4ADA-86B7-423FC41ECD61}"/>
    <cellStyle name="Percent 9 7 3 5 4 3" xfId="21158" xr:uid="{DCA0AF32-7E0D-4005-AFB7-700052A05C23}"/>
    <cellStyle name="Percent 9 7 3 5 5" xfId="21159" xr:uid="{E0768EE9-DAE9-4989-85F3-2BDCECF274F0}"/>
    <cellStyle name="Percent 9 7 3 5 6" xfId="21160" xr:uid="{92DDE71D-1AFE-4D62-B11C-AB06F56C7697}"/>
    <cellStyle name="Percent 9 7 3 6" xfId="21161" xr:uid="{A5C16B63-6DCF-4D3E-9803-716465E77504}"/>
    <cellStyle name="Percent 9 7 3 6 2" xfId="21162" xr:uid="{F7415E6D-A87E-4EF3-B552-A836BAFE5F89}"/>
    <cellStyle name="Percent 9 7 3 6 2 2" xfId="21163" xr:uid="{AA591BD3-F184-4FF3-9205-D7310D228DD6}"/>
    <cellStyle name="Percent 9 7 3 6 2 3" xfId="21164" xr:uid="{66B2DB02-3166-441D-8D2C-F65349B3B4CE}"/>
    <cellStyle name="Percent 9 7 3 6 3" xfId="21165" xr:uid="{41CE295D-361E-4304-A0BD-449920E394D3}"/>
    <cellStyle name="Percent 9 7 3 6 3 2" xfId="21166" xr:uid="{730B9F24-9F93-4A7D-BAD0-7432F1D8EE9D}"/>
    <cellStyle name="Percent 9 7 3 6 3 3" xfId="21167" xr:uid="{3CDEE95A-DEBE-4737-ABAD-0153EB90B6A0}"/>
    <cellStyle name="Percent 9 7 3 6 4" xfId="21168" xr:uid="{29646594-1295-4B5A-BF34-38C60800636C}"/>
    <cellStyle name="Percent 9 7 3 6 5" xfId="21169" xr:uid="{DD4CEB9B-E852-4BC2-8EEE-1A47A01873F1}"/>
    <cellStyle name="Percent 9 7 3 7" xfId="21170" xr:uid="{89C4F235-673D-433B-BA84-AFB5AB23ADC0}"/>
    <cellStyle name="Percent 9 7 3 7 2" xfId="21171" xr:uid="{FF33BC10-B73B-4293-AB25-B7361834B9D5}"/>
    <cellStyle name="Percent 9 7 3 7 3" xfId="21172" xr:uid="{ACB20EBD-D792-4C4B-BC92-E03B3C35559D}"/>
    <cellStyle name="Percent 9 7 3 8" xfId="21173" xr:uid="{7621A3D7-0975-4E77-B479-666A4304F70F}"/>
    <cellStyle name="Percent 9 7 3 8 2" xfId="21174" xr:uid="{FD354EBD-7365-4256-AEC4-2CB118D31023}"/>
    <cellStyle name="Percent 9 7 3 8 3" xfId="21175" xr:uid="{E8006F2B-49CB-42EF-9385-501278A06C77}"/>
    <cellStyle name="Percent 9 7 3 9" xfId="21176" xr:uid="{425C5C6C-2AED-4A68-962C-22499092444A}"/>
    <cellStyle name="Percent 9 7 3 9 2" xfId="21177" xr:uid="{BDB93276-263F-4446-8454-30A49C1C7BA2}"/>
    <cellStyle name="Percent 9 7 3 9 3" xfId="21178" xr:uid="{F813C267-2455-4E7B-8E41-9D3856A64F62}"/>
    <cellStyle name="Percent 9 7 4" xfId="21179" xr:uid="{8AB96451-EEC9-46A0-9E3A-93E457E077F1}"/>
    <cellStyle name="Percent 9 7 4 10" xfId="21180" xr:uid="{F51F1619-865A-4459-83EB-0E8B568A405C}"/>
    <cellStyle name="Percent 9 7 4 11" xfId="21181" xr:uid="{0846B850-A8E8-4722-B5E3-0FBC43B731C5}"/>
    <cellStyle name="Percent 9 7 4 12" xfId="21182" xr:uid="{FF97846D-753B-4CC1-B9E0-BA2165434D46}"/>
    <cellStyle name="Percent 9 7 4 13" xfId="21183" xr:uid="{F725BD41-E295-4F96-99B0-4B38BD6C2D80}"/>
    <cellStyle name="Percent 9 7 4 14" xfId="21184" xr:uid="{10950B55-A521-4E1A-A681-DBE11A8D7950}"/>
    <cellStyle name="Percent 9 7 4 2" xfId="21185" xr:uid="{C55E5439-A67B-496A-876F-32938897C33A}"/>
    <cellStyle name="Percent 9 7 4 2 2" xfId="21186" xr:uid="{5763CE5E-9888-4697-A74C-9ACB83445436}"/>
    <cellStyle name="Percent 9 7 4 2 2 2" xfId="21187" xr:uid="{E9CACFAE-2162-48FE-9849-4DCA2B667DE2}"/>
    <cellStyle name="Percent 9 7 4 2 2 3" xfId="21188" xr:uid="{91FC257C-0F53-41DC-B554-08E08498D401}"/>
    <cellStyle name="Percent 9 7 4 2 3" xfId="21189" xr:uid="{1CBCD64E-DE37-47F2-B809-6B35DDB1C233}"/>
    <cellStyle name="Percent 9 7 4 2 3 2" xfId="21190" xr:uid="{0DB11222-5E4A-4955-8184-A34643D521C6}"/>
    <cellStyle name="Percent 9 7 4 2 3 3" xfId="21191" xr:uid="{2A718CAE-F118-4BED-BFB8-0F85809DC83D}"/>
    <cellStyle name="Percent 9 7 4 2 4" xfId="21192" xr:uid="{A52B65DF-4CB2-4A16-93EE-4DCA28D6A27D}"/>
    <cellStyle name="Percent 9 7 4 2 5" xfId="21193" xr:uid="{FA4CE15C-7920-4778-8F70-79A947B24A48}"/>
    <cellStyle name="Percent 9 7 4 3" xfId="21194" xr:uid="{E780948D-19F9-4E06-B546-3BDCCCC17FBC}"/>
    <cellStyle name="Percent 9 7 4 3 2" xfId="21195" xr:uid="{60B4B5BD-38A1-4FEF-A3A5-850361FCB9C9}"/>
    <cellStyle name="Percent 9 7 4 3 2 2" xfId="21196" xr:uid="{788EE491-2248-4015-A852-0D03C61CD1A9}"/>
    <cellStyle name="Percent 9 7 4 3 2 3" xfId="21197" xr:uid="{9FCBC964-EE3B-4359-B0C2-55A9E8F865DE}"/>
    <cellStyle name="Percent 9 7 4 3 3" xfId="21198" xr:uid="{C52A13A6-E07E-4B42-AD0A-05CD6DA2312C}"/>
    <cellStyle name="Percent 9 7 4 3 3 2" xfId="21199" xr:uid="{22F60062-40F5-4097-B6DD-E2C72ACB7BFF}"/>
    <cellStyle name="Percent 9 7 4 3 3 3" xfId="21200" xr:uid="{7D481FAC-5420-402B-A3C4-37037AA0E500}"/>
    <cellStyle name="Percent 9 7 4 3 4" xfId="21201" xr:uid="{3D58383A-BDD6-4948-A4FC-7457705D4A5A}"/>
    <cellStyle name="Percent 9 7 4 3 5" xfId="21202" xr:uid="{5780BF69-3124-4459-A466-018F5FF24362}"/>
    <cellStyle name="Percent 9 7 4 4" xfId="21203" xr:uid="{8A39E7A1-6D96-40A1-A43C-DDFEAC53BDD3}"/>
    <cellStyle name="Percent 9 7 4 4 2" xfId="21204" xr:uid="{4CFBBF4D-EDD8-4515-94FE-AAD4E5EEBEDD}"/>
    <cellStyle name="Percent 9 7 4 4 2 2" xfId="21205" xr:uid="{A63AF3B0-9192-474C-9901-688A00F958EA}"/>
    <cellStyle name="Percent 9 7 4 4 2 3" xfId="21206" xr:uid="{ACE6D5B0-F7DA-45BB-A955-74471F198472}"/>
    <cellStyle name="Percent 9 7 4 4 3" xfId="21207" xr:uid="{940C6446-D98B-47F6-91B4-93580E630B8A}"/>
    <cellStyle name="Percent 9 7 4 4 3 2" xfId="21208" xr:uid="{49FF0871-3034-43B5-AD9A-91818D5C2CE8}"/>
    <cellStyle name="Percent 9 7 4 4 3 3" xfId="21209" xr:uid="{E27BCA80-D583-4700-8463-B168EF63A35A}"/>
    <cellStyle name="Percent 9 7 4 4 4" xfId="21210" xr:uid="{1A8FADC9-2996-472F-BFF2-78C25288F553}"/>
    <cellStyle name="Percent 9 7 4 4 4 2" xfId="21211" xr:uid="{7D581F92-A51B-45DB-939B-F888FE353CB3}"/>
    <cellStyle name="Percent 9 7 4 4 4 3" xfId="21212" xr:uid="{326FA290-9B09-4A9F-B607-25FEDF9C9EF2}"/>
    <cellStyle name="Percent 9 7 4 4 5" xfId="21213" xr:uid="{E9126B8F-FA2D-4E2A-8D02-A9088D6651F3}"/>
    <cellStyle name="Percent 9 7 4 4 6" xfId="21214" xr:uid="{9D816324-4293-455F-9AE3-2DE83E82E4EE}"/>
    <cellStyle name="Percent 9 7 4 5" xfId="21215" xr:uid="{58C60131-080E-43F6-932A-B43043908BA9}"/>
    <cellStyle name="Percent 9 7 4 5 2" xfId="21216" xr:uid="{CFB677BF-FB24-4091-9E29-AD7D029580B6}"/>
    <cellStyle name="Percent 9 7 4 5 2 2" xfId="21217" xr:uid="{CB263701-44A0-471C-8C30-AB8661E60E1F}"/>
    <cellStyle name="Percent 9 7 4 5 2 3" xfId="21218" xr:uid="{4BFA507A-DE3F-4B2D-80A0-469EE609697E}"/>
    <cellStyle name="Percent 9 7 4 5 3" xfId="21219" xr:uid="{E3A3390C-7CF9-44FC-B241-1EA85D889F3B}"/>
    <cellStyle name="Percent 9 7 4 5 3 2" xfId="21220" xr:uid="{FAD73E7F-61F4-442E-ADDA-EE69DF9DD716}"/>
    <cellStyle name="Percent 9 7 4 5 3 3" xfId="21221" xr:uid="{F6068A90-7D02-4E4B-9CB1-33EF18454928}"/>
    <cellStyle name="Percent 9 7 4 5 4" xfId="21222" xr:uid="{81974041-46DC-49CE-A335-F8B207015979}"/>
    <cellStyle name="Percent 9 7 4 5 5" xfId="21223" xr:uid="{8ED5AB12-4F21-4F82-983B-1FB5F0D5EC5A}"/>
    <cellStyle name="Percent 9 7 4 6" xfId="21224" xr:uid="{F804BD87-1C6E-4A1F-9A6A-5877AFD7DB4E}"/>
    <cellStyle name="Percent 9 7 4 6 2" xfId="21225" xr:uid="{C59F166C-5B05-41ED-BABE-C76B70193C54}"/>
    <cellStyle name="Percent 9 7 4 6 3" xfId="21226" xr:uid="{B5CFEAC9-8206-43D0-83FE-E7AF6FDEA5B0}"/>
    <cellStyle name="Percent 9 7 4 7" xfId="21227" xr:uid="{FF3DD28C-A4A2-4D1F-90CA-8D4FC963FAE9}"/>
    <cellStyle name="Percent 9 7 4 7 2" xfId="21228" xr:uid="{E535424B-6E07-4498-8701-1A2905A7295A}"/>
    <cellStyle name="Percent 9 7 4 7 3" xfId="21229" xr:uid="{0787BAA2-123C-4EFE-B02A-4DFDD48993A0}"/>
    <cellStyle name="Percent 9 7 4 8" xfId="21230" xr:uid="{587BB0EE-8BE4-4D3F-B4E0-D0103D7E4B8B}"/>
    <cellStyle name="Percent 9 7 4 8 2" xfId="21231" xr:uid="{B771DC27-476C-456B-98AC-3EDE9B3C9354}"/>
    <cellStyle name="Percent 9 7 4 8 3" xfId="21232" xr:uid="{F82C2053-83BB-4AF3-B5EE-D4563CB172FB}"/>
    <cellStyle name="Percent 9 7 4 9" xfId="21233" xr:uid="{8A2CB5F2-09E5-4241-96FC-BDF82221DF59}"/>
    <cellStyle name="Percent 9 7 5" xfId="21234" xr:uid="{EE7ECE18-6B40-44FF-804B-C8227ACE2043}"/>
    <cellStyle name="Percent 9 7 5 2" xfId="21235" xr:uid="{49A03227-79F0-418D-8AE6-72C57C3F5597}"/>
    <cellStyle name="Percent 9 7 5 2 2" xfId="21236" xr:uid="{D6B3C625-BFAF-4741-B046-CC822D381792}"/>
    <cellStyle name="Percent 9 7 5 2 3" xfId="21237" xr:uid="{7663F1EF-F4B0-4FC7-85A6-191EAAC27F51}"/>
    <cellStyle name="Percent 9 7 5 3" xfId="21238" xr:uid="{D6E68CB4-A7F3-4924-88B0-8B90A1028D2C}"/>
    <cellStyle name="Percent 9 7 5 3 2" xfId="21239" xr:uid="{87FF8E52-7A7A-47D6-B7C5-123157880A11}"/>
    <cellStyle name="Percent 9 7 5 3 3" xfId="21240" xr:uid="{6A8556E6-7004-4743-87B5-8059AB14F9D4}"/>
    <cellStyle name="Percent 9 7 5 4" xfId="21241" xr:uid="{A6F35D13-2BED-4283-9FE5-CFE36628A3FB}"/>
    <cellStyle name="Percent 9 7 5 5" xfId="21242" xr:uid="{BD8F6155-F29F-498B-9825-2D6C23A25352}"/>
    <cellStyle name="Percent 9 7 5 6" xfId="21243" xr:uid="{8F4B4A8A-8458-49B6-9B6F-F76517DEA88C}"/>
    <cellStyle name="Percent 9 7 6" xfId="21244" xr:uid="{800BA456-70A4-4990-8301-382F9B149145}"/>
    <cellStyle name="Percent 9 7 6 2" xfId="21245" xr:uid="{6658D732-13BB-43C1-AFDB-250CEEBE92CD}"/>
    <cellStyle name="Percent 9 7 6 2 2" xfId="21246" xr:uid="{95F19428-DB3D-4C32-B829-4282FFA34D2B}"/>
    <cellStyle name="Percent 9 7 6 2 3" xfId="21247" xr:uid="{E239F7B6-276E-486F-99C7-52248D9A6EA5}"/>
    <cellStyle name="Percent 9 7 6 3" xfId="21248" xr:uid="{BBB6E64A-C71C-4A76-BD87-4EF37D35CECB}"/>
    <cellStyle name="Percent 9 7 6 3 2" xfId="21249" xr:uid="{363B2CE7-C9B6-46C4-B849-B3E70B5DE3E5}"/>
    <cellStyle name="Percent 9 7 6 3 3" xfId="21250" xr:uid="{60DA709E-EAA6-4D1C-A87C-512E80E263AA}"/>
    <cellStyle name="Percent 9 7 6 4" xfId="21251" xr:uid="{CB08B88E-FE93-4ECE-BC5D-9422FCBD37BE}"/>
    <cellStyle name="Percent 9 7 6 5" xfId="21252" xr:uid="{4F46BE82-D734-4E47-B92E-783B536CAF58}"/>
    <cellStyle name="Percent 9 7 7" xfId="21253" xr:uid="{90399A37-3491-47D8-A292-C04751B7F553}"/>
    <cellStyle name="Percent 9 7 7 2" xfId="21254" xr:uid="{FC03FA8C-872D-4154-AFFA-D0D67EB6F860}"/>
    <cellStyle name="Percent 9 7 7 2 2" xfId="21255" xr:uid="{611C791D-894D-4C25-81D3-ABA1C8ACEB8A}"/>
    <cellStyle name="Percent 9 7 7 2 3" xfId="21256" xr:uid="{239E9AA6-7E8F-4F09-984F-64EA11600562}"/>
    <cellStyle name="Percent 9 7 7 3" xfId="21257" xr:uid="{D5B7BADD-BC76-4715-B979-A1491441C37D}"/>
    <cellStyle name="Percent 9 7 7 3 2" xfId="21258" xr:uid="{F7863275-05A3-4899-B2D0-37932DE1093B}"/>
    <cellStyle name="Percent 9 7 7 3 3" xfId="21259" xr:uid="{EA822C14-A2C0-4EEC-9482-46495975CB6E}"/>
    <cellStyle name="Percent 9 7 7 4" xfId="21260" xr:uid="{3A57019A-6357-4467-8B31-B50A5AFA0839}"/>
    <cellStyle name="Percent 9 7 7 5" xfId="21261" xr:uid="{26BB786F-15F1-45E0-A583-79AC2F87C83D}"/>
    <cellStyle name="Percent 9 7 8" xfId="21262" xr:uid="{0298B8A7-B64E-44EE-BD84-A876A120F5A7}"/>
    <cellStyle name="Percent 9 7 8 2" xfId="21263" xr:uid="{3893A225-80A6-46E0-B9C7-86E0A137A773}"/>
    <cellStyle name="Percent 9 7 8 2 2" xfId="21264" xr:uid="{A07A30EA-C7E9-42B9-9071-492864A74966}"/>
    <cellStyle name="Percent 9 7 8 2 3" xfId="21265" xr:uid="{90C2B2F7-3AC6-48BB-B9AB-0EF0A1397A98}"/>
    <cellStyle name="Percent 9 7 8 3" xfId="21266" xr:uid="{81EF0FA6-0A2A-492B-96A0-B84620ABF560}"/>
    <cellStyle name="Percent 9 7 8 3 2" xfId="21267" xr:uid="{0A0E1717-73AD-4B69-A0F5-2AF6F38477C3}"/>
    <cellStyle name="Percent 9 7 8 3 3" xfId="21268" xr:uid="{823F2532-B560-4CF8-B29A-1EAC3C638D4A}"/>
    <cellStyle name="Percent 9 7 8 4" xfId="21269" xr:uid="{9D23545E-6132-4BD1-9B10-84DF8D0BB7D1}"/>
    <cellStyle name="Percent 9 7 8 4 2" xfId="21270" xr:uid="{4027D5F9-9777-464C-A5ED-3AB9EB076208}"/>
    <cellStyle name="Percent 9 7 8 4 3" xfId="21271" xr:uid="{37FA95BA-5B5C-4184-9209-560200740323}"/>
    <cellStyle name="Percent 9 7 8 5" xfId="21272" xr:uid="{A64B4105-7A2C-4D29-AA91-2C7EA1A2681A}"/>
    <cellStyle name="Percent 9 7 8 6" xfId="21273" xr:uid="{69CAB99B-A11E-4C4F-B442-EA37558AB2E6}"/>
    <cellStyle name="Percent 9 7 9" xfId="21274" xr:uid="{F873D10E-B91C-4C6F-85C2-36DA4CA3E0D5}"/>
    <cellStyle name="Percent 9 7 9 2" xfId="21275" xr:uid="{FE6833B4-43B5-4B5D-A4E2-17D24C845F1A}"/>
    <cellStyle name="Percent 9 7 9 2 2" xfId="21276" xr:uid="{70F76B5E-424E-46FF-A40B-CD391B64CAF0}"/>
    <cellStyle name="Percent 9 7 9 2 3" xfId="21277" xr:uid="{2F2AAEAC-5B34-43FB-8AB5-2CF0E3CB39B6}"/>
    <cellStyle name="Percent 9 7 9 3" xfId="21278" xr:uid="{B3F729AF-4BAA-47DF-B577-2C89D02BB08A}"/>
    <cellStyle name="Percent 9 7 9 3 2" xfId="21279" xr:uid="{48952E13-7BE1-4749-B549-118E69FC5571}"/>
    <cellStyle name="Percent 9 7 9 3 3" xfId="21280" xr:uid="{B88F2A0C-3327-4590-B6FD-1A6EA4D1E866}"/>
    <cellStyle name="Percent 9 7 9 4" xfId="21281" xr:uid="{F57CD9AE-E02A-4DBA-BB73-002AF17FD10F}"/>
    <cellStyle name="Percent 9 7 9 5" xfId="21282" xr:uid="{872E9DD3-663C-4C89-A3F7-19AD913CD831}"/>
    <cellStyle name="Percent 9 8" xfId="1653" xr:uid="{C5E5AE01-AA9D-4606-A042-C9C5DB87CC51}"/>
    <cellStyle name="Percent 9 8 10" xfId="21284" xr:uid="{9B769FD7-A9F8-4DC6-B213-EB3EF20A637F}"/>
    <cellStyle name="Percent 9 8 10 2" xfId="21285" xr:uid="{8D30D34D-D940-41D1-8347-764E5640029D}"/>
    <cellStyle name="Percent 9 8 10 3" xfId="21286" xr:uid="{1208FADA-1E06-406B-B1C7-B5A2510E39FC}"/>
    <cellStyle name="Percent 9 8 11" xfId="21287" xr:uid="{57223064-5E2C-400E-8821-56216F67E01A}"/>
    <cellStyle name="Percent 9 8 12" xfId="21288" xr:uid="{808BACCE-8B30-49E1-9BB6-99BC6A40540E}"/>
    <cellStyle name="Percent 9 8 13" xfId="21289" xr:uid="{8DFCEB3F-D404-4CA0-BA68-847441C1A1BA}"/>
    <cellStyle name="Percent 9 8 14" xfId="21290" xr:uid="{8D9D96A6-D897-4E68-9760-A6BC714FADE5}"/>
    <cellStyle name="Percent 9 8 15" xfId="21291" xr:uid="{89E088AB-D951-46B3-9E89-141612289389}"/>
    <cellStyle name="Percent 9 8 16" xfId="21292" xr:uid="{E3B963FF-D7D8-45C8-A949-FBD117762259}"/>
    <cellStyle name="Percent 9 8 17" xfId="21283" xr:uid="{955F5BF0-2E81-45D4-870F-6A0523AA1D83}"/>
    <cellStyle name="Percent 9 8 2" xfId="21293" xr:uid="{7BF829B5-A227-40A1-BE74-A57B231AB814}"/>
    <cellStyle name="Percent 9 8 2 10" xfId="21294" xr:uid="{8559AFEA-9892-4A19-B09D-18388B990843}"/>
    <cellStyle name="Percent 9 8 2 11" xfId="21295" xr:uid="{EB21947F-C78E-4477-BB37-9ED9FE47AC23}"/>
    <cellStyle name="Percent 9 8 2 12" xfId="21296" xr:uid="{2A1D32BE-16F7-4165-885F-8FE5A8402117}"/>
    <cellStyle name="Percent 9 8 2 13" xfId="21297" xr:uid="{92E49C35-6036-4606-A320-1B19B688C60A}"/>
    <cellStyle name="Percent 9 8 2 14" xfId="21298" xr:uid="{282101A8-F294-4C38-8037-D45FB2B7D767}"/>
    <cellStyle name="Percent 9 8 2 2" xfId="21299" xr:uid="{00F8ACAB-65DB-458E-BEB4-53B041D3B460}"/>
    <cellStyle name="Percent 9 8 2 2 2" xfId="21300" xr:uid="{2C2B614F-860C-4E46-B1C0-B335EDBE81C3}"/>
    <cellStyle name="Percent 9 8 2 2 2 2" xfId="21301" xr:uid="{F73819E3-EAEA-4C65-883B-AA6F48382322}"/>
    <cellStyle name="Percent 9 8 2 2 2 3" xfId="21302" xr:uid="{62AA388C-FCEF-48FD-BB5B-3C65BAA2C3EF}"/>
    <cellStyle name="Percent 9 8 2 2 3" xfId="21303" xr:uid="{A07BDC93-1DB4-4016-ABB6-93924301B553}"/>
    <cellStyle name="Percent 9 8 2 2 3 2" xfId="21304" xr:uid="{9F0C45CB-8743-4A3E-A15D-AF53F6494DC0}"/>
    <cellStyle name="Percent 9 8 2 2 3 3" xfId="21305" xr:uid="{FEA13FFF-134A-48DD-B884-CDA75FDAFF11}"/>
    <cellStyle name="Percent 9 8 2 2 4" xfId="21306" xr:uid="{79CE0376-F655-4E1D-A57C-BA54AA892DAA}"/>
    <cellStyle name="Percent 9 8 2 2 5" xfId="21307" xr:uid="{6C218FE0-4C04-4693-9C0E-D46DFD2B5E84}"/>
    <cellStyle name="Percent 9 8 2 3" xfId="21308" xr:uid="{B5198476-8C55-4BDF-913A-C452A82D4D6E}"/>
    <cellStyle name="Percent 9 8 2 3 2" xfId="21309" xr:uid="{8F2E4E15-3451-4FE2-9C5F-D22BCFA1E5FA}"/>
    <cellStyle name="Percent 9 8 2 3 2 2" xfId="21310" xr:uid="{CC4A3D44-1866-4CC0-B804-BCFCC617A638}"/>
    <cellStyle name="Percent 9 8 2 3 2 3" xfId="21311" xr:uid="{ADF6A147-E338-4C65-9008-F8658BBDD55D}"/>
    <cellStyle name="Percent 9 8 2 3 3" xfId="21312" xr:uid="{D7A18B97-C6FF-4D09-889B-57D53CEE6941}"/>
    <cellStyle name="Percent 9 8 2 3 3 2" xfId="21313" xr:uid="{5896C3FD-C64A-423E-8562-16DD302E9BAF}"/>
    <cellStyle name="Percent 9 8 2 3 3 3" xfId="21314" xr:uid="{81CDBD93-C829-4424-BEE3-F74AB8EC92C0}"/>
    <cellStyle name="Percent 9 8 2 3 4" xfId="21315" xr:uid="{1075435D-0F19-4025-BC3D-B0446F5C9740}"/>
    <cellStyle name="Percent 9 8 2 3 5" xfId="21316" xr:uid="{3A817EEB-E0B8-4E02-B5BE-EAA1D931226A}"/>
    <cellStyle name="Percent 9 8 2 4" xfId="21317" xr:uid="{8237FFF8-83FA-44E9-8AFC-CD85E49295F4}"/>
    <cellStyle name="Percent 9 8 2 4 2" xfId="21318" xr:uid="{D081DB92-15B8-4185-8D1A-03D516CA49A1}"/>
    <cellStyle name="Percent 9 8 2 4 2 2" xfId="21319" xr:uid="{40D775EE-553A-4AAE-882D-18FE4A86A527}"/>
    <cellStyle name="Percent 9 8 2 4 2 3" xfId="21320" xr:uid="{39DC2FBC-E998-413F-8869-E9D054FFAC95}"/>
    <cellStyle name="Percent 9 8 2 4 3" xfId="21321" xr:uid="{B6848B09-300A-4636-94B2-4740022A7D51}"/>
    <cellStyle name="Percent 9 8 2 4 3 2" xfId="21322" xr:uid="{882D0835-07AF-449B-A838-1E372230FD42}"/>
    <cellStyle name="Percent 9 8 2 4 3 3" xfId="21323" xr:uid="{2FEC98D3-1191-4B77-B584-0CF8DAA47305}"/>
    <cellStyle name="Percent 9 8 2 4 4" xfId="21324" xr:uid="{7825C662-9CC3-4C13-8F92-C976BB077E9B}"/>
    <cellStyle name="Percent 9 8 2 4 4 2" xfId="21325" xr:uid="{8D58D64A-F0F2-4E21-9AC8-C6B3995ACB79}"/>
    <cellStyle name="Percent 9 8 2 4 4 3" xfId="21326" xr:uid="{71A252FE-1957-44D3-87C4-4E4C20931D0E}"/>
    <cellStyle name="Percent 9 8 2 4 5" xfId="21327" xr:uid="{9FD8CEBC-2E21-4C16-921C-3F6203E1BC62}"/>
    <cellStyle name="Percent 9 8 2 4 6" xfId="21328" xr:uid="{8BCF0619-0658-4250-B818-0A3B6F53F249}"/>
    <cellStyle name="Percent 9 8 2 5" xfId="21329" xr:uid="{7888F492-2A8F-4491-ADE7-A3816C27A639}"/>
    <cellStyle name="Percent 9 8 2 5 2" xfId="21330" xr:uid="{39278B6D-331A-425A-A7E6-C5E52A6668C7}"/>
    <cellStyle name="Percent 9 8 2 5 2 2" xfId="21331" xr:uid="{3475E094-13B3-4CD1-9762-1794B2DB70A1}"/>
    <cellStyle name="Percent 9 8 2 5 2 3" xfId="21332" xr:uid="{8D061BD4-7149-4F02-93AF-562AF5B9D084}"/>
    <cellStyle name="Percent 9 8 2 5 3" xfId="21333" xr:uid="{3A4DF7F0-04D3-4532-92C6-E93136AA2CBF}"/>
    <cellStyle name="Percent 9 8 2 5 3 2" xfId="21334" xr:uid="{C378E7A1-D6A3-4264-A1CA-DA2D878B786B}"/>
    <cellStyle name="Percent 9 8 2 5 3 3" xfId="21335" xr:uid="{03A6697E-12D8-449A-9A78-D7EBBF228AB7}"/>
    <cellStyle name="Percent 9 8 2 5 4" xfId="21336" xr:uid="{54BC2E72-980E-4C23-92B9-12A5284C4B53}"/>
    <cellStyle name="Percent 9 8 2 5 5" xfId="21337" xr:uid="{D913B4D7-C0A2-49BF-9257-AF9DEB2894A1}"/>
    <cellStyle name="Percent 9 8 2 6" xfId="21338" xr:uid="{9D7F2BDC-A972-4F30-9A6B-379E9CADCAA8}"/>
    <cellStyle name="Percent 9 8 2 6 2" xfId="21339" xr:uid="{0AE45FB8-8D3E-4EB2-B6E0-30BC169740E5}"/>
    <cellStyle name="Percent 9 8 2 6 3" xfId="21340" xr:uid="{0229F057-1D2E-4BAD-AD6A-DB2FAE1FB430}"/>
    <cellStyle name="Percent 9 8 2 7" xfId="21341" xr:uid="{BF5CD47F-0803-4405-8A33-115C1EAF5F34}"/>
    <cellStyle name="Percent 9 8 2 7 2" xfId="21342" xr:uid="{11396AA5-7B67-48A5-87D0-E88C0535FD7D}"/>
    <cellStyle name="Percent 9 8 2 7 3" xfId="21343" xr:uid="{8AB3D496-1E38-4834-AFD6-EF3685E7A7D4}"/>
    <cellStyle name="Percent 9 8 2 8" xfId="21344" xr:uid="{8B0AC569-DC36-49BB-9969-789F748859D5}"/>
    <cellStyle name="Percent 9 8 2 8 2" xfId="21345" xr:uid="{F88BE538-9A33-4D2A-9EB2-1A0CBB8BFFE9}"/>
    <cellStyle name="Percent 9 8 2 8 3" xfId="21346" xr:uid="{F7BE4AC0-BE0D-41CB-A444-E37EE004C046}"/>
    <cellStyle name="Percent 9 8 2 9" xfId="21347" xr:uid="{FD22A461-EDD5-4D8F-AA33-3FDB86FB287B}"/>
    <cellStyle name="Percent 9 8 3" xfId="21348" xr:uid="{ABA1E380-91D4-4ED5-A64B-34AA6682505F}"/>
    <cellStyle name="Percent 9 8 3 2" xfId="21349" xr:uid="{7280A3CE-724C-4C71-B4F5-655EBDCA8B3A}"/>
    <cellStyle name="Percent 9 8 3 2 2" xfId="21350" xr:uid="{CF7FFF92-2FF1-46D3-937C-5D9300EE4417}"/>
    <cellStyle name="Percent 9 8 3 2 3" xfId="21351" xr:uid="{71634CB7-9AAE-43D1-8C5B-93F7780E068D}"/>
    <cellStyle name="Percent 9 8 3 3" xfId="21352" xr:uid="{70CCE164-5ED5-4154-8659-D302EBE70C1B}"/>
    <cellStyle name="Percent 9 8 3 3 2" xfId="21353" xr:uid="{4F4DAD86-10A9-45FF-83A8-01F4EEA11D30}"/>
    <cellStyle name="Percent 9 8 3 3 3" xfId="21354" xr:uid="{FB5C8303-729C-4581-91BE-204665A8A88F}"/>
    <cellStyle name="Percent 9 8 3 4" xfId="21355" xr:uid="{67FD684D-65E9-481C-A06A-E327F27AE4F4}"/>
    <cellStyle name="Percent 9 8 3 5" xfId="21356" xr:uid="{E74126BF-1567-41A0-B3F8-C69A83127D85}"/>
    <cellStyle name="Percent 9 8 3 6" xfId="21357" xr:uid="{3AB66231-3D34-419F-9612-4641DC5172A0}"/>
    <cellStyle name="Percent 9 8 4" xfId="21358" xr:uid="{D5CA3F8C-A9EB-427A-A224-9A38186FE751}"/>
    <cellStyle name="Percent 9 8 4 2" xfId="21359" xr:uid="{6731151E-CF40-4661-AFCD-122242797D37}"/>
    <cellStyle name="Percent 9 8 4 2 2" xfId="21360" xr:uid="{2CAEF6EE-862A-423D-975E-30CAB34E305E}"/>
    <cellStyle name="Percent 9 8 4 2 3" xfId="21361" xr:uid="{F1A54186-6B4A-4018-A2E2-BA047018C3F4}"/>
    <cellStyle name="Percent 9 8 4 3" xfId="21362" xr:uid="{0175AB18-5067-497A-80EF-8187673F3A5D}"/>
    <cellStyle name="Percent 9 8 4 3 2" xfId="21363" xr:uid="{ECF7DF5E-A381-41E0-8BFB-CF8A2E9BD8C4}"/>
    <cellStyle name="Percent 9 8 4 3 3" xfId="21364" xr:uid="{901A6B99-3154-40A7-8B5F-3052D723B509}"/>
    <cellStyle name="Percent 9 8 4 4" xfId="21365" xr:uid="{FD9DB5B8-AC46-4988-A106-32491A269580}"/>
    <cellStyle name="Percent 9 8 4 5" xfId="21366" xr:uid="{AEAD4869-A1E7-42CE-8AFF-6AB9911244A0}"/>
    <cellStyle name="Percent 9 8 5" xfId="21367" xr:uid="{52F4CC3A-CDF5-4394-ABB6-380A6C09F7B5}"/>
    <cellStyle name="Percent 9 8 5 2" xfId="21368" xr:uid="{EFFA3D87-6ECC-4404-8D59-35DBDCC86971}"/>
    <cellStyle name="Percent 9 8 5 2 2" xfId="21369" xr:uid="{B63B94C1-0B3D-41CD-A074-2AF9E5F9CE85}"/>
    <cellStyle name="Percent 9 8 5 2 3" xfId="21370" xr:uid="{1B0D3FEB-064E-48B3-85A7-8E506D382E32}"/>
    <cellStyle name="Percent 9 8 5 3" xfId="21371" xr:uid="{F8610543-513C-437C-828B-57E0A28BFB3D}"/>
    <cellStyle name="Percent 9 8 5 3 2" xfId="21372" xr:uid="{DF00AE24-4BEF-4CF8-ACE2-A0F9E8FD8485}"/>
    <cellStyle name="Percent 9 8 5 3 3" xfId="21373" xr:uid="{A648F753-152A-4170-B87C-0DCEE2EE1D7A}"/>
    <cellStyle name="Percent 9 8 5 4" xfId="21374" xr:uid="{3A89FDDF-8930-484C-9CFC-E9701B363070}"/>
    <cellStyle name="Percent 9 8 5 5" xfId="21375" xr:uid="{081DCDBB-9023-420E-A2F9-FFF7F5E934AC}"/>
    <cellStyle name="Percent 9 8 6" xfId="21376" xr:uid="{2A1A701E-4CE8-4118-B5B4-D06BD30F1DA5}"/>
    <cellStyle name="Percent 9 8 6 2" xfId="21377" xr:uid="{2BB676FC-2256-47ED-A9D9-8E6DA3C5A1AB}"/>
    <cellStyle name="Percent 9 8 6 2 2" xfId="21378" xr:uid="{A5E27EFD-8A7F-4380-8F34-3F58ACD7561F}"/>
    <cellStyle name="Percent 9 8 6 2 3" xfId="21379" xr:uid="{856DA58B-0C81-4B9F-AB52-AFEE50A4D329}"/>
    <cellStyle name="Percent 9 8 6 3" xfId="21380" xr:uid="{328AAC3E-A666-480F-A91A-3197C1E6035F}"/>
    <cellStyle name="Percent 9 8 6 3 2" xfId="21381" xr:uid="{B5E8299E-2277-4CDB-9AA9-ED80B6C670EC}"/>
    <cellStyle name="Percent 9 8 6 3 3" xfId="21382" xr:uid="{C3935A38-9FA9-4C0E-9C82-12AAB4FB24BB}"/>
    <cellStyle name="Percent 9 8 6 4" xfId="21383" xr:uid="{62D0D398-D836-478D-AAA0-302994657DA8}"/>
    <cellStyle name="Percent 9 8 6 4 2" xfId="21384" xr:uid="{D8576AA1-49F5-4B60-99C7-A93F3D3EA245}"/>
    <cellStyle name="Percent 9 8 6 4 3" xfId="21385" xr:uid="{5777F098-5730-46FA-9347-7AD0FE8A3BE3}"/>
    <cellStyle name="Percent 9 8 6 5" xfId="21386" xr:uid="{EC21511F-5892-4D38-9EBD-D46FD3F8F511}"/>
    <cellStyle name="Percent 9 8 6 6" xfId="21387" xr:uid="{9A791B1A-F161-4E37-BF4F-C526165C45F5}"/>
    <cellStyle name="Percent 9 8 7" xfId="21388" xr:uid="{CDF7A6B4-020D-4DB3-82C2-668D6E182E25}"/>
    <cellStyle name="Percent 9 8 7 2" xfId="21389" xr:uid="{A8FA25A5-C850-4A92-BE8F-2293298FC9FD}"/>
    <cellStyle name="Percent 9 8 7 2 2" xfId="21390" xr:uid="{42E0752F-DD85-4D3D-A624-8CB31AABA5CE}"/>
    <cellStyle name="Percent 9 8 7 2 3" xfId="21391" xr:uid="{A615ACF2-645E-44E7-848D-101083ABDEF8}"/>
    <cellStyle name="Percent 9 8 7 3" xfId="21392" xr:uid="{87153DAE-EAC1-4F94-9BF7-D6F5ACE3B8E4}"/>
    <cellStyle name="Percent 9 8 7 3 2" xfId="21393" xr:uid="{216B823A-C48B-4428-9DA7-34E0874CFAFC}"/>
    <cellStyle name="Percent 9 8 7 3 3" xfId="21394" xr:uid="{D6ACA1DD-50AA-452F-A25E-032DE8E6B52D}"/>
    <cellStyle name="Percent 9 8 7 4" xfId="21395" xr:uid="{AE8D0D51-157E-40BA-B0BA-86D3C32ECF5F}"/>
    <cellStyle name="Percent 9 8 7 5" xfId="21396" xr:uid="{2F528C8C-9CA0-4954-9DDE-62EBC31720CE}"/>
    <cellStyle name="Percent 9 8 8" xfId="21397" xr:uid="{79FE8E40-C597-488F-971B-C6AD1DD225C3}"/>
    <cellStyle name="Percent 9 8 8 2" xfId="21398" xr:uid="{2C70BF33-294C-409A-91DE-634AC47A8437}"/>
    <cellStyle name="Percent 9 8 8 3" xfId="21399" xr:uid="{9024D7C6-65DE-4739-A7F6-6A43D86A86A7}"/>
    <cellStyle name="Percent 9 8 9" xfId="21400" xr:uid="{9FAF3B37-9267-4BE9-AF67-A7859F9CF747}"/>
    <cellStyle name="Percent 9 8 9 2" xfId="21401" xr:uid="{96233437-692A-4F77-8095-DDB75D3CC30B}"/>
    <cellStyle name="Percent 9 8 9 3" xfId="21402" xr:uid="{FCCFE5E1-3E6A-469D-A148-1F61E6F483D8}"/>
    <cellStyle name="Percent 9 9" xfId="21403" xr:uid="{8765B6CE-8B1A-4DE8-8405-2082F089E5CA}"/>
    <cellStyle name="Percent 9 9 10" xfId="21404" xr:uid="{E00D31E6-8766-4E61-8F59-EA5D521033BC}"/>
    <cellStyle name="Percent 9 9 11" xfId="21405" xr:uid="{E1D9B080-9893-4C6F-9712-1E651894FF16}"/>
    <cellStyle name="Percent 9 9 12" xfId="21406" xr:uid="{C99A89D3-DF3F-447D-8402-E8CDA73E8B22}"/>
    <cellStyle name="Percent 9 9 13" xfId="21407" xr:uid="{ED6E3327-7091-4228-96DC-4FF6EDC4B80A}"/>
    <cellStyle name="Percent 9 9 14" xfId="21408" xr:uid="{33A23CC4-A6C2-46A4-AE5C-A5DC288B4EF8}"/>
    <cellStyle name="Percent 9 9 15" xfId="21409" xr:uid="{BAC38FCD-C53E-4E1C-8274-C8C2F45FBAAC}"/>
    <cellStyle name="Percent 9 9 2" xfId="21410" xr:uid="{5A16666F-E63B-48EA-A94A-BE34EF64B4AD}"/>
    <cellStyle name="Percent 9 9 2 2" xfId="21411" xr:uid="{6DCACD76-A05B-4934-9634-FC5AD9D1C45C}"/>
    <cellStyle name="Percent 9 9 2 2 2" xfId="21412" xr:uid="{73167001-3EC9-4FDE-A6CC-BFC3654DCB2B}"/>
    <cellStyle name="Percent 9 9 2 2 3" xfId="21413" xr:uid="{C6C3A99A-59D2-450A-8EC5-1AE0207FD4A7}"/>
    <cellStyle name="Percent 9 9 2 3" xfId="21414" xr:uid="{BB2EE94C-1C8D-4765-A976-E9163A85F165}"/>
    <cellStyle name="Percent 9 9 2 3 2" xfId="21415" xr:uid="{9C795F44-7353-40B3-8EFD-361B182A4C6D}"/>
    <cellStyle name="Percent 9 9 2 3 3" xfId="21416" xr:uid="{B3D538D0-2EE8-42D9-A3A6-5DA779CA905C}"/>
    <cellStyle name="Percent 9 9 2 4" xfId="21417" xr:uid="{1902C83F-DB2E-4195-95E0-531C60AA89C5}"/>
    <cellStyle name="Percent 9 9 2 5" xfId="21418" xr:uid="{CAC5F902-4BE6-419F-947E-B32A3EDF98DE}"/>
    <cellStyle name="Percent 9 9 2 6" xfId="21419" xr:uid="{ED349055-1A63-4E43-A2A3-688D9FAD7084}"/>
    <cellStyle name="Percent 9 9 3" xfId="21420" xr:uid="{59500FD1-34B2-4FA2-9650-25DBC9DF91E4}"/>
    <cellStyle name="Percent 9 9 3 2" xfId="21421" xr:uid="{1C8DCBAD-16D1-4BF2-913E-D23C46689EF7}"/>
    <cellStyle name="Percent 9 9 3 2 2" xfId="21422" xr:uid="{41E339F3-8C2A-4C92-B695-36B6D8F2878E}"/>
    <cellStyle name="Percent 9 9 3 2 3" xfId="21423" xr:uid="{68B67B97-FC60-4864-87DA-F70CA15297C7}"/>
    <cellStyle name="Percent 9 9 3 3" xfId="21424" xr:uid="{73BAAF11-4503-4C18-9D76-2EAFD25C38E3}"/>
    <cellStyle name="Percent 9 9 3 3 2" xfId="21425" xr:uid="{70ED70BC-4290-4B53-864A-AB9DD15864EA}"/>
    <cellStyle name="Percent 9 9 3 3 3" xfId="21426" xr:uid="{BBBFB08A-4D6A-4DD3-8A1D-303ADF8D9E48}"/>
    <cellStyle name="Percent 9 9 3 4" xfId="21427" xr:uid="{28B4B3B6-BDE5-4066-A6DF-36E62DF16DB1}"/>
    <cellStyle name="Percent 9 9 3 5" xfId="21428" xr:uid="{51972BB5-5D0E-4F2E-A4CB-0DFF0B2AF3DB}"/>
    <cellStyle name="Percent 9 9 4" xfId="21429" xr:uid="{0AE678E4-1469-4A21-AC11-E8C8EDA3D8BD}"/>
    <cellStyle name="Percent 9 9 4 2" xfId="21430" xr:uid="{57526693-8255-4E5D-82DD-5935A9C85BF7}"/>
    <cellStyle name="Percent 9 9 4 2 2" xfId="21431" xr:uid="{87B2D7E7-19D4-49E0-8E9F-F19A9CFFDAC7}"/>
    <cellStyle name="Percent 9 9 4 2 3" xfId="21432" xr:uid="{04AAC1EE-F53B-4DB1-8FAB-ACAE3BB46F5A}"/>
    <cellStyle name="Percent 9 9 4 3" xfId="21433" xr:uid="{4BD55B43-AA49-4CAF-BDBB-C44937E4D2E3}"/>
    <cellStyle name="Percent 9 9 4 3 2" xfId="21434" xr:uid="{B5AC9214-96B6-4F56-85F6-CCC0FC22B601}"/>
    <cellStyle name="Percent 9 9 4 3 3" xfId="21435" xr:uid="{3EF0FB10-7B46-4D0F-B6FA-F0C1763F9210}"/>
    <cellStyle name="Percent 9 9 4 4" xfId="21436" xr:uid="{00032510-D27A-4F5D-B64D-E212769EAE78}"/>
    <cellStyle name="Percent 9 9 4 5" xfId="21437" xr:uid="{E222DFC6-00FD-4FD9-B01F-EA62FE56A5C5}"/>
    <cellStyle name="Percent 9 9 5" xfId="21438" xr:uid="{D2AD9DDB-4E7F-4A36-B6BD-0562CF14721D}"/>
    <cellStyle name="Percent 9 9 5 2" xfId="21439" xr:uid="{BACB3AC5-FFD2-4AF9-A44B-59A896FF83D2}"/>
    <cellStyle name="Percent 9 9 5 2 2" xfId="21440" xr:uid="{DBCA42DB-4067-453F-A4D8-85FB7C321621}"/>
    <cellStyle name="Percent 9 9 5 2 3" xfId="21441" xr:uid="{C7A649E7-6441-4C88-B35B-4594C939D1B7}"/>
    <cellStyle name="Percent 9 9 5 3" xfId="21442" xr:uid="{F94BC8C0-09A0-4BE0-8562-EA0132B6976F}"/>
    <cellStyle name="Percent 9 9 5 3 2" xfId="21443" xr:uid="{063E5961-9C33-4DE6-BE08-501A9DDB2DB2}"/>
    <cellStyle name="Percent 9 9 5 3 3" xfId="21444" xr:uid="{837A5F30-1E7F-4B32-80A2-8168DC33DB64}"/>
    <cellStyle name="Percent 9 9 5 4" xfId="21445" xr:uid="{B9402289-1F07-4199-A0A9-AF58EA0F8BF3}"/>
    <cellStyle name="Percent 9 9 5 4 2" xfId="21446" xr:uid="{9D6201F6-4283-4C06-978F-72AA4C700B61}"/>
    <cellStyle name="Percent 9 9 5 4 3" xfId="21447" xr:uid="{26913632-E2E0-4084-B12E-BA3654FB0654}"/>
    <cellStyle name="Percent 9 9 5 5" xfId="21448" xr:uid="{BA7EB141-C580-491C-9F4E-876C2B2ECCA0}"/>
    <cellStyle name="Percent 9 9 5 6" xfId="21449" xr:uid="{9A18D4B0-55D6-456D-9140-CA2293787643}"/>
    <cellStyle name="Percent 9 9 6" xfId="21450" xr:uid="{4B45CFF6-336B-4100-9C19-94EB30085DE2}"/>
    <cellStyle name="Percent 9 9 6 2" xfId="21451" xr:uid="{AD71E575-7085-4819-A0D7-504AD228C94B}"/>
    <cellStyle name="Percent 9 9 6 2 2" xfId="21452" xr:uid="{83DC4605-1826-4FEB-8F22-41DFEB599970}"/>
    <cellStyle name="Percent 9 9 6 2 3" xfId="21453" xr:uid="{205C9BA6-B13B-408A-ACA2-8A4894A6F0A0}"/>
    <cellStyle name="Percent 9 9 6 3" xfId="21454" xr:uid="{22454D31-6C0E-4BD0-A269-CC7E01548D22}"/>
    <cellStyle name="Percent 9 9 6 3 2" xfId="21455" xr:uid="{04F5C942-57C3-431C-B6DB-C9FFCF2925F5}"/>
    <cellStyle name="Percent 9 9 6 3 3" xfId="21456" xr:uid="{805A3DD9-61BF-451B-A075-FF9D7D7068A1}"/>
    <cellStyle name="Percent 9 9 6 4" xfId="21457" xr:uid="{8C5DE405-193A-4461-9064-37A243A9DF2F}"/>
    <cellStyle name="Percent 9 9 6 5" xfId="21458" xr:uid="{B5A76B2B-9C52-44AE-AEF0-02EA16D42C5C}"/>
    <cellStyle name="Percent 9 9 7" xfId="21459" xr:uid="{E4B799A7-4BE3-43E1-A717-5ED9CD6637A6}"/>
    <cellStyle name="Percent 9 9 7 2" xfId="21460" xr:uid="{1B9BC5FC-09F5-4EBB-8AFA-493DAE9AAAAB}"/>
    <cellStyle name="Percent 9 9 7 3" xfId="21461" xr:uid="{0965255A-753B-45A0-BDC4-CEF807D54931}"/>
    <cellStyle name="Percent 9 9 8" xfId="21462" xr:uid="{FFDEB811-B0A0-499E-B9CB-6611218E271C}"/>
    <cellStyle name="Percent 9 9 8 2" xfId="21463" xr:uid="{910DD399-2115-4D05-949F-3481050B27C6}"/>
    <cellStyle name="Percent 9 9 8 3" xfId="21464" xr:uid="{A564C184-95CA-4243-BC6A-8B989678D12E}"/>
    <cellStyle name="Percent 9 9 9" xfId="21465" xr:uid="{5F945F3E-29EB-4D26-81DA-D17BB68DD396}"/>
    <cellStyle name="Percent 9 9 9 2" xfId="21466" xr:uid="{9724594C-7092-499A-A1DB-F45B3688E4DB}"/>
    <cellStyle name="Percent 9 9 9 3" xfId="21467" xr:uid="{973135AC-54F8-4FAD-87AF-487415DABADB}"/>
    <cellStyle name="Percentagem 2 2" xfId="21468" xr:uid="{9F2A04C4-ABF5-4FCA-86B1-36FE80CB72DE}"/>
    <cellStyle name="Percentagem 2 2 10" xfId="21469" xr:uid="{2673C3B3-D8D7-4003-8FE1-733B5CC40E86}"/>
    <cellStyle name="Percentagem 2 2 11" xfId="21470" xr:uid="{5F5CC04E-A52E-4155-94F5-8ED8476E19B2}"/>
    <cellStyle name="Percentagem 2 2 12" xfId="21471" xr:uid="{E88CC83B-1ABA-44A6-92C6-71C36408AA0E}"/>
    <cellStyle name="Percentagem 2 2 13" xfId="21472" xr:uid="{ECED8373-6B4E-40B6-B6B5-573141FBBC95}"/>
    <cellStyle name="Percentagem 2 2 14" xfId="21473" xr:uid="{79722E25-B4AE-4794-994F-215BE418D40B}"/>
    <cellStyle name="Percentagem 2 2 15" xfId="21474" xr:uid="{E4DC8173-1E08-4506-A4CF-E4082BC5D41B}"/>
    <cellStyle name="Percentagem 2 2 2" xfId="21475" xr:uid="{B46CBA1B-8B69-447B-A45F-FB85C83FC8DA}"/>
    <cellStyle name="Percentagem 2 2 2 2" xfId="21476" xr:uid="{E2981599-5FC9-4D4C-9C52-AEC7E11120CB}"/>
    <cellStyle name="Percentagem 2 2 2 2 2" xfId="21477" xr:uid="{337F6AFD-F7A4-4C41-AEA4-92C7E1F77CBA}"/>
    <cellStyle name="Percentagem 2 2 2 2 3" xfId="21478" xr:uid="{1E5A9FF3-ECD7-475E-B0DC-CC622794DBF9}"/>
    <cellStyle name="Percentagem 2 2 2 3" xfId="21479" xr:uid="{65A325CC-7E6A-438D-8F18-FB8AD0DD921F}"/>
    <cellStyle name="Percentagem 2 2 2 3 2" xfId="21480" xr:uid="{F8369BF2-D108-4B84-8ECF-DA4C51B070A4}"/>
    <cellStyle name="Percentagem 2 2 2 3 3" xfId="21481" xr:uid="{4604A4B9-EB6A-4ADA-84D7-610AFC8E495E}"/>
    <cellStyle name="Percentagem 2 2 2 4" xfId="21482" xr:uid="{4DCC04C6-4B4A-4357-A123-5412ACCE7519}"/>
    <cellStyle name="Percentagem 2 2 2 5" xfId="21483" xr:uid="{16AEFA51-5EFE-485E-AA69-209BF15B5891}"/>
    <cellStyle name="Percentagem 2 2 2 6" xfId="21484" xr:uid="{28259626-8214-469D-B221-28C49320044D}"/>
    <cellStyle name="Percentagem 2 2 3" xfId="21485" xr:uid="{F17F8490-99DA-4292-9D27-7F4B8BD9F398}"/>
    <cellStyle name="Percentagem 2 2 3 2" xfId="21486" xr:uid="{66A9FDCC-1127-46B3-939A-70948730F385}"/>
    <cellStyle name="Percentagem 2 2 3 2 2" xfId="21487" xr:uid="{A7376979-D29C-4920-9EB7-8F21465D04F9}"/>
    <cellStyle name="Percentagem 2 2 3 2 3" xfId="21488" xr:uid="{46F66D86-B020-45DA-BFDE-6AE7E7DEB153}"/>
    <cellStyle name="Percentagem 2 2 3 3" xfId="21489" xr:uid="{E810CBE2-4586-4F40-BDD1-91C1DBB33DEE}"/>
    <cellStyle name="Percentagem 2 2 3 3 2" xfId="21490" xr:uid="{78B810E5-9527-4E50-A02F-2F94935399AD}"/>
    <cellStyle name="Percentagem 2 2 3 3 3" xfId="21491" xr:uid="{44237201-166E-4CD8-A194-4FA879774185}"/>
    <cellStyle name="Percentagem 2 2 3 4" xfId="21492" xr:uid="{1DA9E031-198A-46D3-94BA-085DF262152C}"/>
    <cellStyle name="Percentagem 2 2 3 5" xfId="21493" xr:uid="{B9B1B040-652C-4371-8AE8-36C3A6C9100F}"/>
    <cellStyle name="Percentagem 2 2 4" xfId="21494" xr:uid="{0C7ABB96-C9FE-401A-9E69-EBF754108475}"/>
    <cellStyle name="Percentagem 2 2 4 2" xfId="21495" xr:uid="{F41A7404-AE35-4767-8D01-ECC212215D30}"/>
    <cellStyle name="Percentagem 2 2 4 2 2" xfId="21496" xr:uid="{4008ADDE-3BCF-4CA0-BF27-9AAD70454878}"/>
    <cellStyle name="Percentagem 2 2 4 2 3" xfId="21497" xr:uid="{4C452309-2BC2-4204-BDF8-FF0A9B6D392C}"/>
    <cellStyle name="Percentagem 2 2 4 3" xfId="21498" xr:uid="{6E3BEDBB-1FB4-4444-AD48-A93823B599F5}"/>
    <cellStyle name="Percentagem 2 2 4 3 2" xfId="21499" xr:uid="{82C05F17-5F58-4E49-BC94-70EF8B099A7F}"/>
    <cellStyle name="Percentagem 2 2 4 3 3" xfId="21500" xr:uid="{00220838-4692-4E90-A7DF-1328B56B302F}"/>
    <cellStyle name="Percentagem 2 2 4 4" xfId="21501" xr:uid="{D83A6F6C-419D-467A-A892-CC2C7E503A5D}"/>
    <cellStyle name="Percentagem 2 2 4 5" xfId="21502" xr:uid="{31BD1987-43BE-4990-8826-D47D76E7B83D}"/>
    <cellStyle name="Percentagem 2 2 5" xfId="21503" xr:uid="{3F2C9FAC-4A70-4600-A15D-609912382168}"/>
    <cellStyle name="Percentagem 2 2 5 2" xfId="21504" xr:uid="{240B0F0C-8441-4F9F-BBF8-1BCEECA027F0}"/>
    <cellStyle name="Percentagem 2 2 5 2 2" xfId="21505" xr:uid="{1B658F60-6F57-4E09-B289-B0495E0D13A0}"/>
    <cellStyle name="Percentagem 2 2 5 2 3" xfId="21506" xr:uid="{B42FF87B-E54E-41F4-BDDD-95C984F4D51A}"/>
    <cellStyle name="Percentagem 2 2 5 3" xfId="21507" xr:uid="{5B0C3E36-09F1-4BE8-922A-B4224643F2CD}"/>
    <cellStyle name="Percentagem 2 2 5 3 2" xfId="21508" xr:uid="{B25AAF86-57E6-48FB-84B9-AF67669D53FB}"/>
    <cellStyle name="Percentagem 2 2 5 3 3" xfId="21509" xr:uid="{9B739E2C-3545-4C39-ACFA-DA94FA729A04}"/>
    <cellStyle name="Percentagem 2 2 5 4" xfId="21510" xr:uid="{6F90559C-DA43-4D0C-A561-51B312353B0A}"/>
    <cellStyle name="Percentagem 2 2 5 4 2" xfId="21511" xr:uid="{10601CBA-423B-40F5-A3FB-4D2621593064}"/>
    <cellStyle name="Percentagem 2 2 5 4 3" xfId="21512" xr:uid="{1D474A96-F661-4F7C-9B32-F138A3C0C8BF}"/>
    <cellStyle name="Percentagem 2 2 5 5" xfId="21513" xr:uid="{08F20BB7-C466-4599-A0CA-AC4701B603C4}"/>
    <cellStyle name="Percentagem 2 2 5 6" xfId="21514" xr:uid="{0A34F507-E7AE-4583-B6BF-9024A875C77C}"/>
    <cellStyle name="Percentagem 2 2 6" xfId="21515" xr:uid="{A7C9C1B0-A201-4013-A030-9F3DC70F263B}"/>
    <cellStyle name="Percentagem 2 2 6 2" xfId="21516" xr:uid="{5C528C92-04F5-46B6-9B43-F662129246E7}"/>
    <cellStyle name="Percentagem 2 2 6 2 2" xfId="21517" xr:uid="{1BEB3076-463F-4961-972C-4B4DFB1FB5C6}"/>
    <cellStyle name="Percentagem 2 2 6 2 3" xfId="21518" xr:uid="{C68C8EFA-C9E3-41AA-B98F-8878685E12AE}"/>
    <cellStyle name="Percentagem 2 2 6 3" xfId="21519" xr:uid="{E69C455B-B899-4775-B89F-483625B13E44}"/>
    <cellStyle name="Percentagem 2 2 6 3 2" xfId="21520" xr:uid="{AF606DBD-00B5-4139-8124-C313081FBF73}"/>
    <cellStyle name="Percentagem 2 2 6 3 3" xfId="21521" xr:uid="{8A0CF7B9-87BE-4CC4-93CC-589C0097A4DF}"/>
    <cellStyle name="Percentagem 2 2 6 4" xfId="21522" xr:uid="{D1899580-D988-4BD0-9FD2-07BEBC075A8F}"/>
    <cellStyle name="Percentagem 2 2 6 5" xfId="21523" xr:uid="{BF02E283-AD55-4C6F-BD05-5DD29F46DC0B}"/>
    <cellStyle name="Percentagem 2 2 7" xfId="21524" xr:uid="{03EBE358-B371-46D7-AF25-16855B0D4A5B}"/>
    <cellStyle name="Percentagem 2 2 7 2" xfId="21525" xr:uid="{19E04C56-4E3C-4FF2-9DF9-EE25DCEF6D3B}"/>
    <cellStyle name="Percentagem 2 2 7 3" xfId="21526" xr:uid="{E7253038-A84B-47BC-A985-AC638A38E892}"/>
    <cellStyle name="Percentagem 2 2 8" xfId="21527" xr:uid="{B6F3323B-1ECA-4A96-8A6C-F67A11B78F0A}"/>
    <cellStyle name="Percentagem 2 2 8 2" xfId="21528" xr:uid="{60CB541D-A691-4397-85C8-D77E6D35BF53}"/>
    <cellStyle name="Percentagem 2 2 8 3" xfId="21529" xr:uid="{F607FFDE-8D9F-40A9-97D7-80B83BC911E4}"/>
    <cellStyle name="Percentagem 2 2 9" xfId="21530" xr:uid="{54307895-C821-4256-A7E1-A210EEF35FFD}"/>
    <cellStyle name="Percentagem 2 2 9 2" xfId="21531" xr:uid="{CE5D12A2-714C-4C97-8386-04B790CDE6E3}"/>
    <cellStyle name="Percentagem 2 2 9 3" xfId="21532" xr:uid="{AA1298FC-BC58-4596-89FA-6AE842FE3267}"/>
    <cellStyle name="Percentagem 2 3" xfId="21533" xr:uid="{2C4B7170-CEF2-4C19-A647-0D9D0437EF29}"/>
    <cellStyle name="Percentagem 2 3 10" xfId="21534" xr:uid="{B26DA6D1-EA8F-41C6-B04D-00681F2626C5}"/>
    <cellStyle name="Percentagem 2 3 11" xfId="21535" xr:uid="{2FA3A8E0-9E02-46D5-9C69-67C17A08AFEF}"/>
    <cellStyle name="Percentagem 2 3 12" xfId="21536" xr:uid="{D8A64F7F-8584-4DC6-8008-C15C0C6787CF}"/>
    <cellStyle name="Percentagem 2 3 13" xfId="21537" xr:uid="{43A9081C-A47F-4655-A950-8DA6C826677E}"/>
    <cellStyle name="Percentagem 2 3 14" xfId="21538" xr:uid="{D252376D-0526-4EE4-B801-8FF33BBBDEAA}"/>
    <cellStyle name="Percentagem 2 3 15" xfId="21539" xr:uid="{A7E5C76F-9DA7-4804-A97A-26756DA72367}"/>
    <cellStyle name="Percentagem 2 3 2" xfId="21540" xr:uid="{B95FB9C3-0CA7-4D2E-B063-47E79C3B4793}"/>
    <cellStyle name="Percentagem 2 3 2 2" xfId="21541" xr:uid="{3A03E304-42D0-4ED3-B05F-2B6663AA4F26}"/>
    <cellStyle name="Percentagem 2 3 2 2 2" xfId="21542" xr:uid="{2FE8E152-6A4E-452D-A6B4-5A5C381528A9}"/>
    <cellStyle name="Percentagem 2 3 2 2 3" xfId="21543" xr:uid="{2706ABFB-CC36-4C80-BD6E-4AEA5214DAC1}"/>
    <cellStyle name="Percentagem 2 3 2 3" xfId="21544" xr:uid="{BDF6E2E1-6A88-4862-B0F9-AC566E0C07AE}"/>
    <cellStyle name="Percentagem 2 3 2 3 2" xfId="21545" xr:uid="{E5DA59EA-7232-434F-A8DA-F04A0994F85F}"/>
    <cellStyle name="Percentagem 2 3 2 3 3" xfId="21546" xr:uid="{918333BE-F0D6-4922-A3B7-08CFA85FE995}"/>
    <cellStyle name="Percentagem 2 3 2 4" xfId="21547" xr:uid="{60E07A76-F099-4FA9-9267-8F1420EC9DCF}"/>
    <cellStyle name="Percentagem 2 3 2 5" xfId="21548" xr:uid="{F68B4013-658D-46CA-BD25-B832DB8D4AB1}"/>
    <cellStyle name="Percentagem 2 3 2 6" xfId="21549" xr:uid="{DE4CCA73-C0BE-4060-AD8A-86612CE9B644}"/>
    <cellStyle name="Percentagem 2 3 3" xfId="21550" xr:uid="{97E4EE51-3B10-4358-9E05-E161AFDAE80A}"/>
    <cellStyle name="Percentagem 2 3 3 2" xfId="21551" xr:uid="{464B7B8B-88D4-4E8F-AF03-41172E03C96C}"/>
    <cellStyle name="Percentagem 2 3 3 2 2" xfId="21552" xr:uid="{A4F5904C-DF5C-44B1-8964-994B0DA1CB96}"/>
    <cellStyle name="Percentagem 2 3 3 2 3" xfId="21553" xr:uid="{1807DCE2-50E4-4CFC-99FE-4C10389A985C}"/>
    <cellStyle name="Percentagem 2 3 3 3" xfId="21554" xr:uid="{00DB80EA-E41D-420A-9670-58029EAC8E8C}"/>
    <cellStyle name="Percentagem 2 3 3 3 2" xfId="21555" xr:uid="{9AF02E21-638D-474C-9B70-E72A1AEA1063}"/>
    <cellStyle name="Percentagem 2 3 3 3 3" xfId="21556" xr:uid="{A4AE22B2-D249-4323-B2A9-FE8BF393ACB1}"/>
    <cellStyle name="Percentagem 2 3 3 4" xfId="21557" xr:uid="{36C4BDAC-0E67-40E8-AE06-51719E3230B9}"/>
    <cellStyle name="Percentagem 2 3 3 5" xfId="21558" xr:uid="{32BF201C-8BD1-4711-9721-7A5BC9E351ED}"/>
    <cellStyle name="Percentagem 2 3 4" xfId="21559" xr:uid="{3279578A-245B-456B-979B-956B7C6A14B2}"/>
    <cellStyle name="Percentagem 2 3 4 2" xfId="21560" xr:uid="{28A8354A-2B54-4BDF-B10D-1273FED3D475}"/>
    <cellStyle name="Percentagem 2 3 4 2 2" xfId="21561" xr:uid="{AE050091-8371-40C0-92F2-41D9397931A4}"/>
    <cellStyle name="Percentagem 2 3 4 2 3" xfId="21562" xr:uid="{67FB4651-06A4-4E8A-92C5-B6B4486F5201}"/>
    <cellStyle name="Percentagem 2 3 4 3" xfId="21563" xr:uid="{C643A80C-0FA9-4294-916C-3FAD1CCB2FEE}"/>
    <cellStyle name="Percentagem 2 3 4 3 2" xfId="21564" xr:uid="{DA22F004-A597-4DBA-9CE9-6481898A6995}"/>
    <cellStyle name="Percentagem 2 3 4 3 3" xfId="21565" xr:uid="{F87953CA-3630-4FE8-8DFC-8927161215A4}"/>
    <cellStyle name="Percentagem 2 3 4 4" xfId="21566" xr:uid="{CDF92905-D31A-4D82-A8AE-1BBDD46AC14E}"/>
    <cellStyle name="Percentagem 2 3 4 5" xfId="21567" xr:uid="{6DCE4C89-EE3F-4CE6-B7DC-E4886BED2345}"/>
    <cellStyle name="Percentagem 2 3 5" xfId="21568" xr:uid="{EFFBCB7D-0DFD-4BC1-B302-A6C68C264F7E}"/>
    <cellStyle name="Percentagem 2 3 5 2" xfId="21569" xr:uid="{5947EEF6-3B31-45DB-BE19-9465179E028E}"/>
    <cellStyle name="Percentagem 2 3 5 2 2" xfId="21570" xr:uid="{BC6A2A70-95B8-4DC7-B272-30D9F3071B53}"/>
    <cellStyle name="Percentagem 2 3 5 2 3" xfId="21571" xr:uid="{EF236977-457D-4E1F-A576-AE8FDFB31C16}"/>
    <cellStyle name="Percentagem 2 3 5 3" xfId="21572" xr:uid="{5BDFD095-172D-4CB6-BD30-63D8B05753D2}"/>
    <cellStyle name="Percentagem 2 3 5 3 2" xfId="21573" xr:uid="{52A23274-9FDD-401E-A891-6C5E70EE18E5}"/>
    <cellStyle name="Percentagem 2 3 5 3 3" xfId="21574" xr:uid="{836B9FFA-E346-4723-8368-2A3B223A29D7}"/>
    <cellStyle name="Percentagem 2 3 5 4" xfId="21575" xr:uid="{E910D3CC-A1D2-4BB1-92B8-CBF1DB00B259}"/>
    <cellStyle name="Percentagem 2 3 5 4 2" xfId="21576" xr:uid="{2C1D3C9D-AE35-4C59-ABFD-299FBD3E8C93}"/>
    <cellStyle name="Percentagem 2 3 5 4 3" xfId="21577" xr:uid="{163181C3-6748-438E-912B-7BFED05C33F6}"/>
    <cellStyle name="Percentagem 2 3 5 5" xfId="21578" xr:uid="{0AB35BAF-8C03-4943-B6FD-B5DB08E715D0}"/>
    <cellStyle name="Percentagem 2 3 5 6" xfId="21579" xr:uid="{B4C418C7-0FCF-4E60-9586-0E7D8224025E}"/>
    <cellStyle name="Percentagem 2 3 6" xfId="21580" xr:uid="{B48678E8-DC64-4BCC-B7EA-E8599EE044D7}"/>
    <cellStyle name="Percentagem 2 3 6 2" xfId="21581" xr:uid="{6EFC1D81-E91A-4D6C-BA91-46BF9A373086}"/>
    <cellStyle name="Percentagem 2 3 6 2 2" xfId="21582" xr:uid="{E3AE1B57-5BE3-44A7-82FC-E055B319F73F}"/>
    <cellStyle name="Percentagem 2 3 6 2 3" xfId="21583" xr:uid="{A6306408-0059-43C0-AF56-12E9619F42AE}"/>
    <cellStyle name="Percentagem 2 3 6 3" xfId="21584" xr:uid="{1E29FEA0-BF61-438A-9DAA-C38755579BA6}"/>
    <cellStyle name="Percentagem 2 3 6 3 2" xfId="21585" xr:uid="{67E26AE7-2938-4631-93A7-51009232AC78}"/>
    <cellStyle name="Percentagem 2 3 6 3 3" xfId="21586" xr:uid="{EFE59F03-AD1B-414B-A06D-E850FA514C71}"/>
    <cellStyle name="Percentagem 2 3 6 4" xfId="21587" xr:uid="{0DF36EED-DEB6-438C-BCF1-6264757A7D2A}"/>
    <cellStyle name="Percentagem 2 3 6 5" xfId="21588" xr:uid="{EAF8D477-7279-4211-9794-D6D8E86DDC15}"/>
    <cellStyle name="Percentagem 2 3 7" xfId="21589" xr:uid="{2B57E847-BAD6-4AF8-B97F-8CAE7CF59BE4}"/>
    <cellStyle name="Percentagem 2 3 7 2" xfId="21590" xr:uid="{49BD52E4-D497-4A2B-BDF1-A0FE5C4CCC40}"/>
    <cellStyle name="Percentagem 2 3 7 3" xfId="21591" xr:uid="{8000B036-C560-4602-9468-946869B3188E}"/>
    <cellStyle name="Percentagem 2 3 8" xfId="21592" xr:uid="{EE62B747-812D-44D3-8656-9C6717D35F40}"/>
    <cellStyle name="Percentagem 2 3 8 2" xfId="21593" xr:uid="{5ED5EF6E-48CD-480C-BDA5-DD860F16A233}"/>
    <cellStyle name="Percentagem 2 3 8 3" xfId="21594" xr:uid="{7198BEE5-46D7-4DE1-95CD-95737CA91F5A}"/>
    <cellStyle name="Percentagem 2 3 9" xfId="21595" xr:uid="{4813D4E6-B930-4825-A0CB-20145ADBFDAC}"/>
    <cellStyle name="Percentagem 2 3 9 2" xfId="21596" xr:uid="{FB0A1E3D-54D0-42A2-B4BE-8CF14DEC393F}"/>
    <cellStyle name="Percentagem 2 3 9 3" xfId="21597" xr:uid="{CBD7D074-BDC1-4256-B918-7BB2E26BFA19}"/>
    <cellStyle name="Pilkku_Layo9704" xfId="21598" xr:uid="{7D0DAE7C-CEEA-4A07-8B98-BD629A75B0AE}"/>
    <cellStyle name="Pyör. luku_Layo9704" xfId="21599" xr:uid="{3947CC18-BED1-4731-BBD9-4B80B1CD7424}"/>
    <cellStyle name="Pyör. valuutta_Layo9704" xfId="21600" xr:uid="{E1078600-A37C-4908-8E3B-1A4CDDEC7637}"/>
    <cellStyle name="Schlecht" xfId="21601" xr:uid="{BE0F5AEF-08CC-4A34-B020-357BE15B6297}"/>
    <cellStyle name="Schlecht 10" xfId="21602" xr:uid="{BBF52EDB-FA7B-40E0-80AA-F02F19D52342}"/>
    <cellStyle name="Schlecht 11" xfId="21603" xr:uid="{35DFC61F-1533-4747-B5F8-7B55C6B963B2}"/>
    <cellStyle name="Schlecht 12" xfId="21604" xr:uid="{94E7A802-46BB-4A16-A257-BBB49F5A9ECC}"/>
    <cellStyle name="Schlecht 13" xfId="21605" xr:uid="{61B5B9C3-0903-43C2-BFE0-954878193A39}"/>
    <cellStyle name="Schlecht 14" xfId="21606" xr:uid="{1453D23C-A1FF-4057-ACEF-87F3E05B0878}"/>
    <cellStyle name="Schlecht 15" xfId="21607" xr:uid="{1EA1BD35-AA20-4D45-A73B-B40FBB3E57A1}"/>
    <cellStyle name="Schlecht 2" xfId="21608" xr:uid="{8BE4906D-78FB-4A7C-87EB-01D4F7950BC0}"/>
    <cellStyle name="Schlecht 2 2" xfId="21609" xr:uid="{E0C9D2CC-5BA5-4306-84FF-B51A9D4027A4}"/>
    <cellStyle name="Schlecht 2 2 2" xfId="21610" xr:uid="{746E2B83-37B4-4C28-8B7C-528BA5817A16}"/>
    <cellStyle name="Schlecht 2 2 3" xfId="21611" xr:uid="{089E9CCA-68F8-4EFB-B856-5AA62F2ACF48}"/>
    <cellStyle name="Schlecht 2 3" xfId="21612" xr:uid="{6D9A39E8-0657-46F5-ADA4-31C3281B61B1}"/>
    <cellStyle name="Schlecht 2 3 2" xfId="21613" xr:uid="{DCD560E2-73A8-4F31-B62E-7934ED9F764B}"/>
    <cellStyle name="Schlecht 2 3 3" xfId="21614" xr:uid="{7FD16140-FDC9-4BC0-906F-164198BB0A06}"/>
    <cellStyle name="Schlecht 2 4" xfId="21615" xr:uid="{6A7C03E2-04AA-49AA-B60C-74DC5BD0E5AC}"/>
    <cellStyle name="Schlecht 2 5" xfId="21616" xr:uid="{E3DA8059-99EB-423B-8A3F-6EE0E044F4E4}"/>
    <cellStyle name="Schlecht 2 6" xfId="21617" xr:uid="{E01FF913-F98A-43F1-AED5-5DCF6765A0E5}"/>
    <cellStyle name="Schlecht 3" xfId="21618" xr:uid="{BBD98907-FBD0-49B7-9C70-8C60279C4524}"/>
    <cellStyle name="Schlecht 3 2" xfId="21619" xr:uid="{ECD1240C-9ECD-4C54-96BA-1C613CC54CD1}"/>
    <cellStyle name="Schlecht 3 2 2" xfId="21620" xr:uid="{1A2148B6-CC67-47FD-A722-8BD8935E6411}"/>
    <cellStyle name="Schlecht 3 2 3" xfId="21621" xr:uid="{1A9B434D-9EFB-4438-B4A0-387EE0ACFD38}"/>
    <cellStyle name="Schlecht 3 3" xfId="21622" xr:uid="{AD341404-AA55-4D1E-B953-22CB2280382D}"/>
    <cellStyle name="Schlecht 3 3 2" xfId="21623" xr:uid="{58D87E59-BA19-4829-9FC3-36D763274C56}"/>
    <cellStyle name="Schlecht 3 3 3" xfId="21624" xr:uid="{91845908-300A-4C67-AABB-FAED5C29784F}"/>
    <cellStyle name="Schlecht 3 4" xfId="21625" xr:uid="{45B3B2A7-6469-4AF6-9DD6-B37C2B74C620}"/>
    <cellStyle name="Schlecht 3 5" xfId="21626" xr:uid="{670FA9D6-B107-4211-B135-8367EFC1846A}"/>
    <cellStyle name="Schlecht 4" xfId="21627" xr:uid="{818D5E3F-ACE8-4421-97CB-DFC963C29CA4}"/>
    <cellStyle name="Schlecht 4 2" xfId="21628" xr:uid="{E2B53CE2-0F16-4E07-BB0E-856AC0F5E3CF}"/>
    <cellStyle name="Schlecht 4 2 2" xfId="21629" xr:uid="{F7BF7644-4716-4A60-ABD7-92ED822D2332}"/>
    <cellStyle name="Schlecht 4 2 3" xfId="21630" xr:uid="{ADE9088E-2B9A-4FDB-A293-7CA3BBCCB6BA}"/>
    <cellStyle name="Schlecht 4 3" xfId="21631" xr:uid="{39A20A72-F828-4278-88FF-FFFE12211442}"/>
    <cellStyle name="Schlecht 4 3 2" xfId="21632" xr:uid="{95AEF29E-F7B9-4062-8E29-A8783A2324EA}"/>
    <cellStyle name="Schlecht 4 3 3" xfId="21633" xr:uid="{E9DA6549-6AE9-4179-921B-B29689D328BD}"/>
    <cellStyle name="Schlecht 4 4" xfId="21634" xr:uid="{5BAF9B57-67DA-4049-9E61-8A858EF0234F}"/>
    <cellStyle name="Schlecht 4 5" xfId="21635" xr:uid="{1CAB83DD-EED5-40B1-9FA5-4C1A25D7730F}"/>
    <cellStyle name="Schlecht 5" xfId="21636" xr:uid="{7FF63790-2995-4CF3-B762-DAD55E4BF080}"/>
    <cellStyle name="Schlecht 5 2" xfId="21637" xr:uid="{37C645BD-1103-44BF-A1AC-421DEE1DDEAB}"/>
    <cellStyle name="Schlecht 5 2 2" xfId="21638" xr:uid="{D71D2E19-B2C8-4754-B4E6-2F0CDD87AA5B}"/>
    <cellStyle name="Schlecht 5 2 3" xfId="21639" xr:uid="{9C34C455-7FD2-4BB0-BFF6-6DB62AA122A8}"/>
    <cellStyle name="Schlecht 5 3" xfId="21640" xr:uid="{E29AF606-E102-49B0-B09D-FD5C594F73E1}"/>
    <cellStyle name="Schlecht 5 3 2" xfId="21641" xr:uid="{215C09FB-C63C-45C8-9290-6EB985555EDA}"/>
    <cellStyle name="Schlecht 5 3 3" xfId="21642" xr:uid="{00673864-7BCC-47D0-856B-BBF24ECE988C}"/>
    <cellStyle name="Schlecht 5 4" xfId="21643" xr:uid="{F0148097-A5D9-4B72-93B5-5C80F54DA66B}"/>
    <cellStyle name="Schlecht 5 4 2" xfId="21644" xr:uid="{A9B09362-B567-4FC9-8A92-B7C5E0753DA4}"/>
    <cellStyle name="Schlecht 5 4 3" xfId="21645" xr:uid="{496B9990-007F-4097-982E-6C5774F3D6A1}"/>
    <cellStyle name="Schlecht 5 5" xfId="21646" xr:uid="{BE9FFFD5-604C-4951-8956-2343D7B87469}"/>
    <cellStyle name="Schlecht 5 6" xfId="21647" xr:uid="{A7738E8F-5B46-4E1E-BD93-4F118050B9DB}"/>
    <cellStyle name="Schlecht 6" xfId="21648" xr:uid="{D44F0289-39B8-4DA7-B1D8-D2DF82698871}"/>
    <cellStyle name="Schlecht 6 2" xfId="21649" xr:uid="{6CA49505-422E-4930-AE7D-E8117A344EFA}"/>
    <cellStyle name="Schlecht 6 2 2" xfId="21650" xr:uid="{C99B0BC7-14BB-440F-B63D-46B9FDC65CE3}"/>
    <cellStyle name="Schlecht 6 2 3" xfId="21651" xr:uid="{D46A0DD4-A16F-48EB-B2E0-8BEF4CBF07AD}"/>
    <cellStyle name="Schlecht 6 3" xfId="21652" xr:uid="{3A6D626F-6CA0-4DAF-A09C-98AF5B01AAFF}"/>
    <cellStyle name="Schlecht 6 3 2" xfId="21653" xr:uid="{D1F98A57-B9C6-4185-A813-9DD1BAFE0ABA}"/>
    <cellStyle name="Schlecht 6 3 3" xfId="21654" xr:uid="{69EE4849-4D22-47D6-B288-D3433EDC5553}"/>
    <cellStyle name="Schlecht 6 4" xfId="21655" xr:uid="{F22BEBE5-20B1-415D-B70A-2829C817D0B8}"/>
    <cellStyle name="Schlecht 6 5" xfId="21656" xr:uid="{E2B8FA3B-8594-43F6-8A5A-7B0B4CA599B7}"/>
    <cellStyle name="Schlecht 7" xfId="21657" xr:uid="{474BF4E3-038D-4431-8319-C43484E66449}"/>
    <cellStyle name="Schlecht 7 2" xfId="21658" xr:uid="{303CAFAE-1E80-4FC3-AF9E-A3D009AF7C1D}"/>
    <cellStyle name="Schlecht 7 3" xfId="21659" xr:uid="{937D35BB-4FFC-42DD-AECE-8D75B39E8994}"/>
    <cellStyle name="Schlecht 8" xfId="21660" xr:uid="{88197C64-9D0E-4331-B481-2A02C75760D0}"/>
    <cellStyle name="Schlecht 8 2" xfId="21661" xr:uid="{43D481A5-BC27-4F39-B60F-59295BEF0524}"/>
    <cellStyle name="Schlecht 8 3" xfId="21662" xr:uid="{280148E7-9CD5-4A21-B5CA-59446AC8DBD1}"/>
    <cellStyle name="Schlecht 9" xfId="21663" xr:uid="{71126067-FE2A-4EB6-B2AC-0C1C6F253D0A}"/>
    <cellStyle name="Schlecht 9 2" xfId="21664" xr:uid="{35D48E82-9751-4DBC-8250-36529781F221}"/>
    <cellStyle name="Schlecht 9 3" xfId="21665" xr:uid="{AE0CB019-9314-454A-9E1F-3E97A0F0F0D3}"/>
    <cellStyle name="Shade" xfId="21666" xr:uid="{205F9FB5-57CC-4D24-BCF5-EC290E067E9A}"/>
    <cellStyle name="Shade 10" xfId="21667" xr:uid="{BB0866E3-FA4B-41FD-BCB3-7A7CB3EEBAC1}"/>
    <cellStyle name="Shade 11" xfId="21668" xr:uid="{1F00E12E-48B0-45D9-98EC-4037737FBC1C}"/>
    <cellStyle name="Shade 12" xfId="21669" xr:uid="{18C7CD52-3E36-4E13-9710-619876177F9D}"/>
    <cellStyle name="Shade 13" xfId="21670" xr:uid="{603BA442-156E-4BE6-AAC0-656E3A044418}"/>
    <cellStyle name="Shade 14" xfId="21671" xr:uid="{E585B20C-33F7-46A5-A230-F1FA8ED31000}"/>
    <cellStyle name="Shade 15" xfId="21672" xr:uid="{D7DC8F95-FFC3-461D-B1B7-5E4F25712B48}"/>
    <cellStyle name="Shade 2" xfId="21673" xr:uid="{AFF04194-BEA2-425C-BC53-4BB770F78559}"/>
    <cellStyle name="Shade 2 2" xfId="21674" xr:uid="{181884DC-62BE-4E5A-9A73-8B705F4329A3}"/>
    <cellStyle name="Shade 2 2 2" xfId="21675" xr:uid="{019BFB3B-3A94-44A0-89C4-FA99047015DE}"/>
    <cellStyle name="Shade 2 2 3" xfId="21676" xr:uid="{D430238A-A381-4C4D-A4D1-D4CDE3199B34}"/>
    <cellStyle name="Shade 2 3" xfId="21677" xr:uid="{F711E53A-1BEB-4F3D-B5AD-4E622B4D73C6}"/>
    <cellStyle name="Shade 2 3 2" xfId="21678" xr:uid="{00542CBA-4F3C-4EC4-9E3E-FC4CD4AECC39}"/>
    <cellStyle name="Shade 2 3 3" xfId="21679" xr:uid="{E77DA2E2-FC7F-4AD4-8133-D127637293B7}"/>
    <cellStyle name="Shade 2 4" xfId="21680" xr:uid="{225C6245-57D1-429C-93A4-A294440F2EBA}"/>
    <cellStyle name="Shade 2 5" xfId="21681" xr:uid="{03F4E39B-9E7D-426E-8BD9-A53048C6CC59}"/>
    <cellStyle name="Shade 2 6" xfId="21682" xr:uid="{6123D686-AD65-4D93-ADFE-2AC91D78E7BD}"/>
    <cellStyle name="Shade 3" xfId="21683" xr:uid="{90D22E66-955B-4675-A62B-5E2C414AD880}"/>
    <cellStyle name="Shade 3 2" xfId="21684" xr:uid="{CEDC36E8-91E2-4A1F-8146-94BF8E7F81FD}"/>
    <cellStyle name="Shade 3 2 2" xfId="21685" xr:uid="{3267B494-3689-4993-949D-8227885DECEE}"/>
    <cellStyle name="Shade 3 2 3" xfId="21686" xr:uid="{DCCF2389-C0E1-4CE6-AFA1-7857AD53BFBA}"/>
    <cellStyle name="Shade 3 3" xfId="21687" xr:uid="{697C2ADF-A8CC-4FF5-8E67-1C28B592949A}"/>
    <cellStyle name="Shade 3 3 2" xfId="21688" xr:uid="{E0117841-51D1-4378-8992-82CDA825DF31}"/>
    <cellStyle name="Shade 3 3 3" xfId="21689" xr:uid="{8152D549-432D-438B-81B3-2285A909044E}"/>
    <cellStyle name="Shade 3 4" xfId="21690" xr:uid="{B929E2A5-862C-4D59-9A89-31C37D12DBF9}"/>
    <cellStyle name="Shade 3 5" xfId="21691" xr:uid="{96523EB8-AE59-452D-8038-F66A98BBB2FB}"/>
    <cellStyle name="Shade 4" xfId="21692" xr:uid="{A56F5C96-7F95-4F09-831B-C8054E5F9C94}"/>
    <cellStyle name="Shade 4 2" xfId="21693" xr:uid="{AD17CCB0-BFEC-4D89-83D1-791C701214E4}"/>
    <cellStyle name="Shade 4 2 2" xfId="21694" xr:uid="{298F5C0B-8597-400C-A03B-30EE2854A44D}"/>
    <cellStyle name="Shade 4 2 3" xfId="21695" xr:uid="{32E9F23B-FEB4-4A7D-BABA-AABA502CA44F}"/>
    <cellStyle name="Shade 4 3" xfId="21696" xr:uid="{E85C68AF-C58F-4B2B-9D1A-7F6DE8E9212D}"/>
    <cellStyle name="Shade 4 3 2" xfId="21697" xr:uid="{781391F3-4F80-4F8B-A1CE-18F03D4140E7}"/>
    <cellStyle name="Shade 4 3 3" xfId="21698" xr:uid="{E9CB0162-9B00-41F1-8550-48DF14123E62}"/>
    <cellStyle name="Shade 4 4" xfId="21699" xr:uid="{40BCAE60-2290-47B7-9FCF-5F8424D0B5EC}"/>
    <cellStyle name="Shade 4 5" xfId="21700" xr:uid="{740767F1-5A57-49AA-8F38-9ADF62870244}"/>
    <cellStyle name="Shade 5" xfId="21701" xr:uid="{41494B42-EE45-45F7-B5E9-7B80F433AE81}"/>
    <cellStyle name="Shade 5 2" xfId="21702" xr:uid="{DDA9CD80-A7BB-4CE9-B862-D3A9766FA0BC}"/>
    <cellStyle name="Shade 5 2 2" xfId="21703" xr:uid="{896AB21C-CDA5-4275-A203-8CA651D44D91}"/>
    <cellStyle name="Shade 5 2 3" xfId="21704" xr:uid="{FA9336FB-B930-4FEE-9841-3772E4CE0E59}"/>
    <cellStyle name="Shade 5 3" xfId="21705" xr:uid="{CEE4D881-F195-45D5-AE6E-077B46C89F27}"/>
    <cellStyle name="Shade 5 3 2" xfId="21706" xr:uid="{93C5DD08-25E8-4066-BDF0-7BEED43F54E0}"/>
    <cellStyle name="Shade 5 3 3" xfId="21707" xr:uid="{17668B01-8CFF-415A-BD7E-C1B96D6F46BB}"/>
    <cellStyle name="Shade 5 4" xfId="21708" xr:uid="{029EC7DB-FAE8-424E-A2EF-B2648722CE12}"/>
    <cellStyle name="Shade 5 4 2" xfId="21709" xr:uid="{5648CF85-9D0A-43D8-A4A2-FDA4DDB0B679}"/>
    <cellStyle name="Shade 5 4 3" xfId="21710" xr:uid="{4B285721-941F-42DE-A681-2D577F0E5E4D}"/>
    <cellStyle name="Shade 5 5" xfId="21711" xr:uid="{7FDBC8C5-1C3F-44FC-952B-D762ECAE008C}"/>
    <cellStyle name="Shade 5 6" xfId="21712" xr:uid="{0311CD1F-C80C-4AD7-BE36-A7CB723C2B93}"/>
    <cellStyle name="Shade 6" xfId="21713" xr:uid="{F74C6A11-AB0B-4820-9755-DCB3BF5EC9A8}"/>
    <cellStyle name="Shade 6 2" xfId="21714" xr:uid="{54FCD016-32C7-4E38-A8C0-2FE3818EA940}"/>
    <cellStyle name="Shade 6 2 2" xfId="21715" xr:uid="{1582530C-4803-48D9-9AEC-D5EE4D8F56CC}"/>
    <cellStyle name="Shade 6 2 3" xfId="21716" xr:uid="{E8F3EE75-C500-4F2B-9A1A-586E7A95CBDD}"/>
    <cellStyle name="Shade 6 3" xfId="21717" xr:uid="{72D7DCEA-DA78-4DA6-8ACD-58C4F6F1EE44}"/>
    <cellStyle name="Shade 6 3 2" xfId="21718" xr:uid="{842BF3C3-6118-4DAE-B0B3-1F19EDBB88A2}"/>
    <cellStyle name="Shade 6 3 3" xfId="21719" xr:uid="{077D1035-F972-4035-B8FA-D6E0FE8E298E}"/>
    <cellStyle name="Shade 6 4" xfId="21720" xr:uid="{7903ECE1-7A17-4626-989F-6BBD86FDB02B}"/>
    <cellStyle name="Shade 6 5" xfId="21721" xr:uid="{4443D742-2218-47B3-B65A-7EE5D1EB8B49}"/>
    <cellStyle name="Shade 7" xfId="21722" xr:uid="{7B107325-B3C9-4A48-8CC3-7EF519E130E0}"/>
    <cellStyle name="Shade 7 2" xfId="21723" xr:uid="{03B6195A-50FC-4B76-AEDC-97B83B28A58E}"/>
    <cellStyle name="Shade 7 3" xfId="21724" xr:uid="{5A6E9C9C-33C7-4095-B923-6714CADD24A1}"/>
    <cellStyle name="Shade 8" xfId="21725" xr:uid="{C9717C96-4AE7-4126-B9AB-F137B0AB96EA}"/>
    <cellStyle name="Shade 8 2" xfId="21726" xr:uid="{A1648B99-1F28-40FB-9DE8-6DE5D081ABEF}"/>
    <cellStyle name="Shade 8 3" xfId="21727" xr:uid="{E2630912-B772-4410-8A73-D8023D1EBF67}"/>
    <cellStyle name="Shade 9" xfId="21728" xr:uid="{14D8CAC6-687B-4B52-9E3D-506ADA1973A5}"/>
    <cellStyle name="Shade 9 2" xfId="21729" xr:uid="{64A9ACA5-0E9A-4644-8619-277099346228}"/>
    <cellStyle name="Shade 9 3" xfId="21730" xr:uid="{BD484B5E-FC3A-4687-96F8-C0C5FB5D4164}"/>
    <cellStyle name="source" xfId="21731" xr:uid="{599128D3-D80C-4E41-82AA-7DD6B5730D8F}"/>
    <cellStyle name="source 10" xfId="21732" xr:uid="{1DD843C3-9F9D-482B-928E-02723514661C}"/>
    <cellStyle name="source 11" xfId="21733" xr:uid="{C32E10BD-8B3C-41CF-A758-C4225387BA27}"/>
    <cellStyle name="source 12" xfId="21734" xr:uid="{CEEF302C-F0C6-466A-AAA9-74D0380C96DC}"/>
    <cellStyle name="source 13" xfId="21735" xr:uid="{645BC6D5-0756-4AD2-98E7-3774EB204F36}"/>
    <cellStyle name="source 14" xfId="21736" xr:uid="{BEB7DF36-07AB-4690-B0A4-097D4CD037E8}"/>
    <cellStyle name="source 15" xfId="21737" xr:uid="{8253E84F-763C-4082-8B6F-1B9E572C5427}"/>
    <cellStyle name="source 2" xfId="21738" xr:uid="{935AC4DE-FA7E-4EAC-A380-011C293DF448}"/>
    <cellStyle name="source 2 10" xfId="21739" xr:uid="{FE12CE30-0265-4EDC-9C1F-F0BCFFA59409}"/>
    <cellStyle name="source 2 2" xfId="21740" xr:uid="{2BFFC2D5-DBB0-40E3-89DF-8A15EA45D9CC}"/>
    <cellStyle name="source 2 2 2" xfId="21741" xr:uid="{6CC6105C-2E80-400B-B1A7-739181D67A58}"/>
    <cellStyle name="source 2 2 3" xfId="21742" xr:uid="{F3E910AE-F6FE-481D-B9CF-279C945A7994}"/>
    <cellStyle name="source 2 2 4" xfId="21743" xr:uid="{2061164C-780E-4A8D-B987-652484D1AA9A}"/>
    <cellStyle name="source 2 2 5" xfId="21744" xr:uid="{105BAE26-7E24-4DA6-9363-6D779F107E09}"/>
    <cellStyle name="source 2 2 6" xfId="21745" xr:uid="{ADFEBD4E-1004-4C6E-A8B1-491DEBD01253}"/>
    <cellStyle name="source 2 3" xfId="21746" xr:uid="{F0B449F4-A448-4348-B2E6-055CA760CEDC}"/>
    <cellStyle name="source 2 3 2" xfId="21747" xr:uid="{8B577A82-AC00-4D86-B566-66E1D2AD2EFC}"/>
    <cellStyle name="source 2 3 3" xfId="21748" xr:uid="{E19F53DB-6F81-4BB5-A0EC-0486076A11AC}"/>
    <cellStyle name="source 2 4" xfId="21749" xr:uid="{BD2F479A-FAEE-4085-87E8-1B576DD5CDCB}"/>
    <cellStyle name="source 2 5" xfId="21750" xr:uid="{E07EB39C-04D9-4A8E-8B72-1577681DBCFB}"/>
    <cellStyle name="source 2 6" xfId="21751" xr:uid="{626B807F-9B71-49DA-9252-19C6EFF12307}"/>
    <cellStyle name="source 2 7" xfId="21752" xr:uid="{32743453-5949-4B48-9424-519BE644873B}"/>
    <cellStyle name="source 2 8" xfId="21753" xr:uid="{58CB3863-FE19-43C8-903D-28DE77166BCA}"/>
    <cellStyle name="source 2 9" xfId="21754" xr:uid="{67D17FE2-BFC7-4533-9CC9-99D352FCD345}"/>
    <cellStyle name="source 3" xfId="21755" xr:uid="{39734DD3-1A3B-49A7-BC40-CB25F2E211FE}"/>
    <cellStyle name="source 3 2" xfId="21756" xr:uid="{C2D3D2EC-644D-4D66-97ED-DD2D0F871CD1}"/>
    <cellStyle name="source 3 2 2" xfId="21757" xr:uid="{4BDDF196-0E01-47D5-ACDF-CFD48F2C257B}"/>
    <cellStyle name="source 3 2 3" xfId="21758" xr:uid="{0A9E8295-DBB0-4580-8DC0-77C828BF39B9}"/>
    <cellStyle name="source 3 3" xfId="21759" xr:uid="{98348D40-CB9F-42D9-9AD0-43B2955FECC4}"/>
    <cellStyle name="source 3 3 2" xfId="21760" xr:uid="{8D95A6D3-588D-4D0D-BED2-01DBE4598E38}"/>
    <cellStyle name="source 3 3 3" xfId="21761" xr:uid="{0CD06045-9D28-4ABB-8CD0-381F95D504AB}"/>
    <cellStyle name="source 3 4" xfId="21762" xr:uid="{7D1679C3-F373-45E0-A78B-4BF30233D2DC}"/>
    <cellStyle name="source 3 5" xfId="21763" xr:uid="{0D0D2BC5-D4C0-4B27-A9AB-58FEC5D2A8CA}"/>
    <cellStyle name="source 3 6" xfId="21764" xr:uid="{2163AE80-5D73-43EC-A6D7-4D374CA2FC9C}"/>
    <cellStyle name="source 3 7" xfId="21765" xr:uid="{110E9EB4-196A-45A7-B102-FE5ABCB4CF8F}"/>
    <cellStyle name="source 4" xfId="21766" xr:uid="{1A52FE63-1B05-49E0-A895-64EEFDC56749}"/>
    <cellStyle name="source 4 2" xfId="21767" xr:uid="{FAD24CEA-F9B1-4DF2-BBD9-D7E7311DE54E}"/>
    <cellStyle name="source 4 2 2" xfId="21768" xr:uid="{DC18158C-62CE-4892-91C3-25EFA2B4BC99}"/>
    <cellStyle name="source 4 2 3" xfId="21769" xr:uid="{78F47386-ACF3-423D-BF23-C0983A3E33F2}"/>
    <cellStyle name="source 4 3" xfId="21770" xr:uid="{4BEC68D2-A136-4236-A7B0-1F38B091529A}"/>
    <cellStyle name="source 4 3 2" xfId="21771" xr:uid="{A916867C-A4C8-438B-93FE-9C2E66AD3A3D}"/>
    <cellStyle name="source 4 3 3" xfId="21772" xr:uid="{AC95AB1E-BD79-403C-9BBA-1AF6323076FF}"/>
    <cellStyle name="source 4 4" xfId="21773" xr:uid="{D147DF36-8868-4A1A-B30A-021906970DAA}"/>
    <cellStyle name="source 4 5" xfId="21774" xr:uid="{72DBE76F-E411-4778-8D6C-49D3C28BEFF8}"/>
    <cellStyle name="source 5" xfId="21775" xr:uid="{F008F05D-F229-44D9-AC1C-161274EA0E13}"/>
    <cellStyle name="source 5 2" xfId="21776" xr:uid="{3A45BD4A-E62A-4B8F-8E72-FDF606FEFB2F}"/>
    <cellStyle name="source 5 2 2" xfId="21777" xr:uid="{1EB029E4-282F-4A58-8FAA-7D3B2DE05FDF}"/>
    <cellStyle name="source 5 2 3" xfId="21778" xr:uid="{CBA5A2EB-77EB-47DB-9FBE-C252F011197F}"/>
    <cellStyle name="source 5 3" xfId="21779" xr:uid="{E843DF6F-BA4F-4C9C-BB26-4B539702AC62}"/>
    <cellStyle name="source 5 3 2" xfId="21780" xr:uid="{C93B5E91-111D-434A-880C-53B7FD8E93D4}"/>
    <cellStyle name="source 5 3 3" xfId="21781" xr:uid="{73B0BC06-142D-4927-B223-B0430D452089}"/>
    <cellStyle name="source 5 4" xfId="21782" xr:uid="{FAC97141-8EF6-45F5-80AB-FD5D0DEC9488}"/>
    <cellStyle name="source 5 4 2" xfId="21783" xr:uid="{22D1DA54-7432-45AD-A93A-0DD68EE30231}"/>
    <cellStyle name="source 5 4 3" xfId="21784" xr:uid="{65542C49-8BEA-461D-9A5A-4951B407BD42}"/>
    <cellStyle name="source 5 5" xfId="21785" xr:uid="{57A13463-1644-465D-8C55-978D0507BAB8}"/>
    <cellStyle name="source 5 6" xfId="21786" xr:uid="{73706A7A-4D6E-4DB9-B13D-B1BEF10999FA}"/>
    <cellStyle name="source 6" xfId="21787" xr:uid="{E3A66099-95E3-4361-B681-878304FBB8F9}"/>
    <cellStyle name="source 6 2" xfId="21788" xr:uid="{4900CC4C-3CCF-40DA-A0A1-02D02461FB3D}"/>
    <cellStyle name="source 6 2 2" xfId="21789" xr:uid="{70B09703-2259-4089-BCD2-EFC066971C77}"/>
    <cellStyle name="source 6 2 3" xfId="21790" xr:uid="{BAE32761-2838-4AFE-9D15-9611301597C5}"/>
    <cellStyle name="source 6 3" xfId="21791" xr:uid="{1AE888E4-3A6D-4354-8C9E-8E7C6ED49827}"/>
    <cellStyle name="source 6 3 2" xfId="21792" xr:uid="{77FE1B62-1208-4DF2-88EA-3B698B527EB7}"/>
    <cellStyle name="source 6 3 3" xfId="21793" xr:uid="{FC81C0C9-52EC-4B5C-8C8A-81C173F1C8C6}"/>
    <cellStyle name="source 6 4" xfId="21794" xr:uid="{5EFDE911-7F32-4D93-AA42-E3BC9D51D89A}"/>
    <cellStyle name="source 6 5" xfId="21795" xr:uid="{01849EC1-E4EC-4739-8EDE-2C763BD95E20}"/>
    <cellStyle name="source 7" xfId="21796" xr:uid="{9A0A3BD7-6CE0-43FD-BD3B-F9C95C812FF1}"/>
    <cellStyle name="source 7 2" xfId="21797" xr:uid="{2ADF4B5C-A0DD-4DDF-BDBA-3D93EF7167D4}"/>
    <cellStyle name="source 7 3" xfId="21798" xr:uid="{E76A9296-E1E5-4D74-8389-150B9AB163E3}"/>
    <cellStyle name="source 8" xfId="21799" xr:uid="{95902D44-5680-487E-8CAF-28C16EF5A7BA}"/>
    <cellStyle name="source 8 2" xfId="21800" xr:uid="{D0726308-44BE-4485-BBE0-6EDF7F31FC2C}"/>
    <cellStyle name="source 8 3" xfId="21801" xr:uid="{8EB0592F-94E1-4909-A13E-4A12EC03301F}"/>
    <cellStyle name="source 9" xfId="21802" xr:uid="{B3C4143B-5763-49C8-8FE4-0F0533959BB2}"/>
    <cellStyle name="source 9 2" xfId="21803" xr:uid="{4A4CBE6C-7187-4E53-A3E4-BA0EB535B813}"/>
    <cellStyle name="source 9 3" xfId="21804" xr:uid="{B1623524-6287-48EF-8C14-B7097E7EF5B2}"/>
    <cellStyle name="Standaard_Blad1" xfId="21805" xr:uid="{E84CDA51-5063-49B0-B9B2-82CF49A3226F}"/>
    <cellStyle name="Standard 2" xfId="21806" xr:uid="{FCDF6A38-9004-4FF8-967E-A8A4F2BCD8E8}"/>
    <cellStyle name="Standard 2 10" xfId="21807" xr:uid="{BDBC2E75-3D57-4C18-962F-C2425681F6B0}"/>
    <cellStyle name="Standard 2 11" xfId="21808" xr:uid="{6C790D25-A067-40B4-A2C5-C3F42FB3480E}"/>
    <cellStyle name="Standard 2 12" xfId="21809" xr:uid="{E498AF4B-ECA7-4FC4-9B9A-9D6A272E881D}"/>
    <cellStyle name="Standard 2 13" xfId="21810" xr:uid="{0D282F1C-CC3F-45E7-BB1F-25F4F3DE1913}"/>
    <cellStyle name="Standard 2 14" xfId="21811" xr:uid="{545C8753-81C2-40FB-80DD-594519990864}"/>
    <cellStyle name="Standard 2 2" xfId="21812" xr:uid="{77034CA7-3BAA-44E5-860F-F928053A47B6}"/>
    <cellStyle name="Standard 2 2 2" xfId="21813" xr:uid="{9BBB3958-1B59-48B7-89F6-4974C94B153A}"/>
    <cellStyle name="Standard 2 2 2 2" xfId="21814" xr:uid="{11DC1A03-B753-4053-B964-B0B526C851BD}"/>
    <cellStyle name="Standard 2 2 2 3" xfId="21815" xr:uid="{B14B1D62-C7C2-48DA-BF05-39DC637A5315}"/>
    <cellStyle name="Standard 2 2 3" xfId="21816" xr:uid="{F6685F86-F1F8-419D-83E3-9893AC5DFE6C}"/>
    <cellStyle name="Standard 2 2 3 2" xfId="21817" xr:uid="{A165F6A3-E4D7-4685-946B-3915718BF708}"/>
    <cellStyle name="Standard 2 2 3 3" xfId="21818" xr:uid="{00E93FCC-7964-46AD-A3FF-E1D80B23D28A}"/>
    <cellStyle name="Standard 2 2 4" xfId="21819" xr:uid="{33B14260-FDB4-4BB8-90E9-8A5EB8A158E1}"/>
    <cellStyle name="Standard 2 2 5" xfId="21820" xr:uid="{7979BE15-6315-478B-A8D7-2EAB14A789A8}"/>
    <cellStyle name="Standard 2 2 6" xfId="21821" xr:uid="{5A1F5ABC-47BD-41C3-B57C-153DBB77C27C}"/>
    <cellStyle name="Standard 2 3" xfId="21822" xr:uid="{F700053B-7EC9-48B0-AE5C-5661ADA5F4D5}"/>
    <cellStyle name="Standard 2 3 2" xfId="21823" xr:uid="{B8AB94DA-8ED8-41D0-A823-8B898EE03172}"/>
    <cellStyle name="Standard 2 3 2 2" xfId="21824" xr:uid="{92B32104-51FB-45A8-B8EC-93E5484422A9}"/>
    <cellStyle name="Standard 2 3 2 3" xfId="21825" xr:uid="{4434E717-D26F-47D6-AD99-AA3BAEA0F36B}"/>
    <cellStyle name="Standard 2 3 3" xfId="21826" xr:uid="{B8A27D3C-D564-4A7B-BB22-5C072394EC5F}"/>
    <cellStyle name="Standard 2 3 3 2" xfId="21827" xr:uid="{90605E9E-44E9-4B0A-8EBE-780CFDD7AF8A}"/>
    <cellStyle name="Standard 2 3 3 3" xfId="21828" xr:uid="{9AB213E6-71D0-42ED-B5FF-E60DCA664256}"/>
    <cellStyle name="Standard 2 3 4" xfId="21829" xr:uid="{11C3C833-5436-4565-BA6C-5200746802D4}"/>
    <cellStyle name="Standard 2 3 5" xfId="21830" xr:uid="{A56025D8-6B48-4501-ADD3-D4BC1D300756}"/>
    <cellStyle name="Standard 2 4" xfId="21831" xr:uid="{D1117668-9CD5-4EBD-B877-963044C1E723}"/>
    <cellStyle name="Standard 2 4 2" xfId="21832" xr:uid="{9D1058D7-E470-43A4-8744-13CBD05FFFE9}"/>
    <cellStyle name="Standard 2 4 2 2" xfId="21833" xr:uid="{423BEA48-28DF-487E-BBFF-77AEE8A8C3B8}"/>
    <cellStyle name="Standard 2 4 2 3" xfId="21834" xr:uid="{2BAA1D86-9D3D-4F38-9E88-0D8874D0C3B6}"/>
    <cellStyle name="Standard 2 4 3" xfId="21835" xr:uid="{A0E4F5FF-0E5D-446D-AA97-2245E241AF14}"/>
    <cellStyle name="Standard 2 4 3 2" xfId="21836" xr:uid="{3647A3A1-B1C5-46D4-9095-1BEC2E96FC97}"/>
    <cellStyle name="Standard 2 4 3 3" xfId="21837" xr:uid="{393F84EA-8858-4DA5-8488-D1AA3663B47A}"/>
    <cellStyle name="Standard 2 4 4" xfId="21838" xr:uid="{363C710A-8593-4194-B50E-0B48EFAC8EE2}"/>
    <cellStyle name="Standard 2 4 4 2" xfId="21839" xr:uid="{927527FE-FA3F-43CA-ABC1-29194A375B22}"/>
    <cellStyle name="Standard 2 4 4 3" xfId="21840" xr:uid="{CB7E5048-863B-483A-8B88-F3C1B18D73A6}"/>
    <cellStyle name="Standard 2 4 5" xfId="21841" xr:uid="{57B40A71-57AE-4E50-8D5B-54FF93F8C787}"/>
    <cellStyle name="Standard 2 4 6" xfId="21842" xr:uid="{E9B51E2E-BCF8-49E6-97FF-F87D8C87A623}"/>
    <cellStyle name="Standard 2 5" xfId="21843" xr:uid="{305F8FA1-9702-4AC4-BB0F-2BF65500C16C}"/>
    <cellStyle name="Standard 2 5 2" xfId="21844" xr:uid="{5A92C95F-D4AA-49DE-B738-4CD9C1D3DAAA}"/>
    <cellStyle name="Standard 2 5 2 2" xfId="21845" xr:uid="{308D1FF1-78BC-4B18-8CCE-0BC62981A43B}"/>
    <cellStyle name="Standard 2 5 2 3" xfId="21846" xr:uid="{5E535102-235D-4589-84DD-DD1B1573B162}"/>
    <cellStyle name="Standard 2 5 3" xfId="21847" xr:uid="{F69CD8CC-AB3A-4861-8B7B-E265BBDD2AE0}"/>
    <cellStyle name="Standard 2 5 3 2" xfId="21848" xr:uid="{A3891239-2D7B-43D0-AF0A-6CD8FA026120}"/>
    <cellStyle name="Standard 2 5 3 3" xfId="21849" xr:uid="{0CEDD289-8A4A-458B-A96C-B81F92A465FD}"/>
    <cellStyle name="Standard 2 5 4" xfId="21850" xr:uid="{83877D83-7A0A-4E8C-A358-E3FF9E134439}"/>
    <cellStyle name="Standard 2 5 5" xfId="21851" xr:uid="{BE2CDC77-2613-4FB7-B20A-FC32F891649B}"/>
    <cellStyle name="Standard 2 6" xfId="21852" xr:uid="{7DAF6EB6-6F17-46C6-BB1C-E3465F40BE4F}"/>
    <cellStyle name="Standard 2 6 2" xfId="21853" xr:uid="{A1429799-605A-401D-BEDB-BCB4B8158367}"/>
    <cellStyle name="Standard 2 6 3" xfId="21854" xr:uid="{A85F9484-0090-45E9-BEE9-7C2A8A17A3C2}"/>
    <cellStyle name="Standard 2 7" xfId="21855" xr:uid="{89D46B45-B7C6-4CCC-ACD7-E32F275E74AF}"/>
    <cellStyle name="Standard 2 7 2" xfId="21856" xr:uid="{D134156F-004F-4139-A59C-D1A36A087344}"/>
    <cellStyle name="Standard 2 7 3" xfId="21857" xr:uid="{C413F25A-378D-421B-8059-E97B8BD79FAB}"/>
    <cellStyle name="Standard 2 8" xfId="21858" xr:uid="{0FD1E840-7B52-4B5C-9A9B-6759AF4EC130}"/>
    <cellStyle name="Standard 2 8 2" xfId="21859" xr:uid="{59F5BD5C-67C7-41C0-9ED1-F70DA0D9B818}"/>
    <cellStyle name="Standard 2 8 3" xfId="21860" xr:uid="{20422338-26DD-41FE-AF0F-C542C3AE3D8D}"/>
    <cellStyle name="Standard 2 9" xfId="21861" xr:uid="{5323879E-5DCF-44CD-96D9-FD43A4458ECA}"/>
    <cellStyle name="Standard 3" xfId="21862" xr:uid="{93C8CBDD-F613-4121-9636-D0FE56497CC3}"/>
    <cellStyle name="Standard 3 10" xfId="21863" xr:uid="{270256F7-E76C-423A-9B53-815666816262}"/>
    <cellStyle name="Standard 3 11" xfId="21864" xr:uid="{96C68CDB-B458-4D9F-B2E0-3F419A5D1287}"/>
    <cellStyle name="Standard 3 12" xfId="21865" xr:uid="{F96E367D-9A95-4D09-8731-851256DDCAF3}"/>
    <cellStyle name="Standard 3 13" xfId="21866" xr:uid="{3FFBE1C8-7B3B-42E0-BBA6-20FDB47B12B0}"/>
    <cellStyle name="Standard 3 14" xfId="21867" xr:uid="{B12FA6C9-F170-45FB-BB06-F9071293B46C}"/>
    <cellStyle name="Standard 3 2" xfId="21868" xr:uid="{02C45E83-59CF-4EE0-B89B-CB6B4818BD74}"/>
    <cellStyle name="Standard 3 2 2" xfId="21869" xr:uid="{C6FBE54A-222C-48E1-9356-F3B23C5F9194}"/>
    <cellStyle name="Standard 3 2 2 2" xfId="21870" xr:uid="{3C0B66BA-0F34-4CA5-9DA0-10F7B36A281A}"/>
    <cellStyle name="Standard 3 2 2 3" xfId="21871" xr:uid="{7CB37CF7-2EA8-4D0E-AF65-86BB1A0E48C3}"/>
    <cellStyle name="Standard 3 2 3" xfId="21872" xr:uid="{86E7DDED-0292-40D1-8FA8-13A41BF8B97E}"/>
    <cellStyle name="Standard 3 2 3 2" xfId="21873" xr:uid="{14CC2D0A-F45B-4835-B69E-9704C4CF59B5}"/>
    <cellStyle name="Standard 3 2 3 3" xfId="21874" xr:uid="{DBEAE2BC-4105-49C7-8B52-F771B970CD48}"/>
    <cellStyle name="Standard 3 2 4" xfId="21875" xr:uid="{33F3E8BB-A265-4021-BA4A-CEF7327C49B2}"/>
    <cellStyle name="Standard 3 2 5" xfId="21876" xr:uid="{CC6ED1C3-3E74-459F-BE95-E9D61724D464}"/>
    <cellStyle name="Standard 3 2 6" xfId="21877" xr:uid="{D5153D5F-AB59-43AC-ABD1-3842344BE4B5}"/>
    <cellStyle name="Standard 3 3" xfId="21878" xr:uid="{B6011E9B-4B0F-40DD-B7EA-53843C12D608}"/>
    <cellStyle name="Standard 3 3 2" xfId="21879" xr:uid="{72ACD4F2-2B34-4487-807E-812973643769}"/>
    <cellStyle name="Standard 3 3 2 2" xfId="21880" xr:uid="{9EFC591D-FBEF-4BF3-BD44-C220C9C915DE}"/>
    <cellStyle name="Standard 3 3 2 3" xfId="21881" xr:uid="{76A955DE-D977-4178-8D08-B920F2440AB3}"/>
    <cellStyle name="Standard 3 3 3" xfId="21882" xr:uid="{3009492C-0884-49AD-8220-A2F405C3EE10}"/>
    <cellStyle name="Standard 3 3 3 2" xfId="21883" xr:uid="{D764EB12-0A87-4CEC-B471-A5066BD85FB3}"/>
    <cellStyle name="Standard 3 3 3 3" xfId="21884" xr:uid="{E0DCABDA-BC5C-4E2D-9C5B-8448AF028EDF}"/>
    <cellStyle name="Standard 3 3 4" xfId="21885" xr:uid="{F4474451-E980-4988-AEC0-3B82C12B3773}"/>
    <cellStyle name="Standard 3 3 5" xfId="21886" xr:uid="{6FAA8535-E3FD-4A23-822D-0832D3C9784A}"/>
    <cellStyle name="Standard 3 4" xfId="21887" xr:uid="{B0F12CF6-7DD8-45B3-AD90-05DDEDA3D0BB}"/>
    <cellStyle name="Standard 3 4 2" xfId="21888" xr:uid="{136358B2-52E1-4A8B-87E7-1C4D276E0E2F}"/>
    <cellStyle name="Standard 3 4 2 2" xfId="21889" xr:uid="{344BA240-EB42-42C2-AF16-616576C52A64}"/>
    <cellStyle name="Standard 3 4 2 3" xfId="21890" xr:uid="{5F9AEC8D-7B43-4F1D-ABC4-E65F7FC25746}"/>
    <cellStyle name="Standard 3 4 3" xfId="21891" xr:uid="{10DE1489-02E2-40C3-9094-AEDDD68F2FD0}"/>
    <cellStyle name="Standard 3 4 3 2" xfId="21892" xr:uid="{BEDDCF5C-DCFE-439C-896A-C139564CE3C6}"/>
    <cellStyle name="Standard 3 4 3 3" xfId="21893" xr:uid="{D946D3C2-739E-4B75-8BDB-B8A72344FE0D}"/>
    <cellStyle name="Standard 3 4 4" xfId="21894" xr:uid="{4F261806-F2EF-475C-9CAC-194F459EA115}"/>
    <cellStyle name="Standard 3 4 4 2" xfId="21895" xr:uid="{B61C8178-D625-4A64-BBA0-9DB8DE9443BE}"/>
    <cellStyle name="Standard 3 4 4 3" xfId="21896" xr:uid="{E118AB90-300A-4CAD-8B81-9CFB0E41576B}"/>
    <cellStyle name="Standard 3 4 5" xfId="21897" xr:uid="{6C602C37-13F6-4570-AE29-ED8D641EFB63}"/>
    <cellStyle name="Standard 3 4 6" xfId="21898" xr:uid="{8AEEA9E1-6ED6-4B5C-866E-336F8FE5989C}"/>
    <cellStyle name="Standard 3 5" xfId="21899" xr:uid="{B9BB192B-F00D-4394-B6C1-EFF2268570F9}"/>
    <cellStyle name="Standard 3 5 2" xfId="21900" xr:uid="{CDE121A6-36AC-4A58-826B-A6B4903F78F5}"/>
    <cellStyle name="Standard 3 5 2 2" xfId="21901" xr:uid="{54B73262-E581-44D9-8B07-29D6044FCA9A}"/>
    <cellStyle name="Standard 3 5 2 3" xfId="21902" xr:uid="{E535329B-4737-4CAB-B8DD-A3D143698A5D}"/>
    <cellStyle name="Standard 3 5 3" xfId="21903" xr:uid="{0AA0C715-3103-43AA-952F-AEEDF7F80046}"/>
    <cellStyle name="Standard 3 5 3 2" xfId="21904" xr:uid="{40F71DD7-ED80-43A8-A6DA-6B78625C3EC5}"/>
    <cellStyle name="Standard 3 5 3 3" xfId="21905" xr:uid="{259CA068-9031-4068-B9EA-D096BC3BE3CD}"/>
    <cellStyle name="Standard 3 5 4" xfId="21906" xr:uid="{6B308394-2222-4059-8E75-2160A8E7AF15}"/>
    <cellStyle name="Standard 3 5 5" xfId="21907" xr:uid="{34B87309-BA6E-46ED-BA7B-D13014837593}"/>
    <cellStyle name="Standard 3 6" xfId="21908" xr:uid="{B20E24A8-298E-404E-B583-9C1C3631EB05}"/>
    <cellStyle name="Standard 3 6 2" xfId="21909" xr:uid="{6CCD417D-FE22-484D-A1D8-29D17C429CC3}"/>
    <cellStyle name="Standard 3 6 3" xfId="21910" xr:uid="{D0045D72-78B0-4305-AFF4-E2E177D23520}"/>
    <cellStyle name="Standard 3 7" xfId="21911" xr:uid="{02232248-AD86-4400-9A4E-014D80555F62}"/>
    <cellStyle name="Standard 3 7 2" xfId="21912" xr:uid="{0DB36016-2714-4070-94DA-E75AFAD9DE4F}"/>
    <cellStyle name="Standard 3 7 3" xfId="21913" xr:uid="{82654241-02A2-4876-AE3A-1697207D6A07}"/>
    <cellStyle name="Standard 3 8" xfId="21914" xr:uid="{8BF34C87-0E64-4952-8F8F-A989B511A362}"/>
    <cellStyle name="Standard 3 8 2" xfId="21915" xr:uid="{823C305C-B4B3-4933-813A-C6767C2010C2}"/>
    <cellStyle name="Standard 3 8 3" xfId="21916" xr:uid="{6331EBCA-F010-4CCA-A71B-C791CFCE374B}"/>
    <cellStyle name="Standard 3 9" xfId="21917" xr:uid="{83D40456-6BEE-4AAF-A3C8-5F48CB274FB4}"/>
    <cellStyle name="Standard_Sce_D_Extraction" xfId="21918" xr:uid="{55468837-4782-43BB-8B6F-5B1B64486DF9}"/>
    <cellStyle name="Style 1" xfId="21919" xr:uid="{014552BD-72A6-4868-87F9-09C7D1B338D5}"/>
    <cellStyle name="Style 1 10" xfId="21920" xr:uid="{78F4931B-1DC7-473F-8CC6-4695C14E6951}"/>
    <cellStyle name="Style 1 11" xfId="21921" xr:uid="{0CB989D2-1679-409D-88B4-A82318C187E4}"/>
    <cellStyle name="Style 1 12" xfId="21922" xr:uid="{675AD4BB-899F-445C-AE44-8C79913B0D97}"/>
    <cellStyle name="Style 1 13" xfId="21923" xr:uid="{C9710F16-5653-4246-9F0A-090979D8D10C}"/>
    <cellStyle name="Style 1 14" xfId="21924" xr:uid="{BDFC1A1A-E039-4329-B09E-AA9A100DF763}"/>
    <cellStyle name="Style 1 15" xfId="21925" xr:uid="{813A5FAD-8ACC-48A1-9AED-92B7D69D8E54}"/>
    <cellStyle name="Style 1 2" xfId="21926" xr:uid="{2BC39C20-35C3-4EFF-96AB-F062DB18BB3A}"/>
    <cellStyle name="Style 1 2 2" xfId="21927" xr:uid="{CDF89129-D5E3-40FB-90FA-9A941A716083}"/>
    <cellStyle name="Style 1 2 2 2" xfId="21928" xr:uid="{7C504D77-79F8-4164-94FA-2BB1A80265ED}"/>
    <cellStyle name="Style 1 2 2 3" xfId="21929" xr:uid="{977612FD-8886-468E-981C-E96132A5A8AD}"/>
    <cellStyle name="Style 1 2 3" xfId="21930" xr:uid="{595A553B-6A26-47F2-AB5C-7D33A64DDB93}"/>
    <cellStyle name="Style 1 2 3 2" xfId="21931" xr:uid="{AFA06D3B-3AF2-4BD0-9861-FD568EE0E34A}"/>
    <cellStyle name="Style 1 2 3 3" xfId="21932" xr:uid="{9D5A7AC5-CD8C-4413-BDDC-623B846B1D1C}"/>
    <cellStyle name="Style 1 2 4" xfId="21933" xr:uid="{A28F7DF7-8E9F-46EA-85CD-A174E081A6AA}"/>
    <cellStyle name="Style 1 2 5" xfId="21934" xr:uid="{B28F7210-EDA3-4EF6-ABCC-E8D67756B828}"/>
    <cellStyle name="Style 1 2 6" xfId="21935" xr:uid="{C1322218-BE39-4D1A-813B-9B5EB983B5AE}"/>
    <cellStyle name="Style 1 3" xfId="21936" xr:uid="{BED35FEC-B39D-47DD-9B60-B503BFE446EC}"/>
    <cellStyle name="Style 1 3 2" xfId="21937" xr:uid="{5BAC8E80-3536-4A24-A573-C09A7B80B54C}"/>
    <cellStyle name="Style 1 3 2 2" xfId="21938" xr:uid="{F9773913-BF28-4474-BD9F-E37CDFFAE582}"/>
    <cellStyle name="Style 1 3 2 3" xfId="21939" xr:uid="{BEC25D9D-2A60-4782-A278-56BA23798B6E}"/>
    <cellStyle name="Style 1 3 3" xfId="21940" xr:uid="{557C85BA-6B4D-4CE4-8B13-034C7B382F0E}"/>
    <cellStyle name="Style 1 3 3 2" xfId="21941" xr:uid="{DDBBEC62-E137-4AFC-812A-8FA91F2DA146}"/>
    <cellStyle name="Style 1 3 3 3" xfId="21942" xr:uid="{CF07414D-3E0A-4D81-AEDA-C70A68124B27}"/>
    <cellStyle name="Style 1 3 4" xfId="21943" xr:uid="{F90A7199-91F1-4137-B564-1D113D5847B0}"/>
    <cellStyle name="Style 1 3 5" xfId="21944" xr:uid="{1A75A8E6-17D4-47D9-B0B9-5F3FD0665BF4}"/>
    <cellStyle name="Style 1 4" xfId="21945" xr:uid="{4BD6A5F7-566A-4972-833E-73F1FD4B1372}"/>
    <cellStyle name="Style 1 4 2" xfId="21946" xr:uid="{88645EEA-F689-4D09-BBDC-8D9EF3C69790}"/>
    <cellStyle name="Style 1 4 2 2" xfId="21947" xr:uid="{305724EA-8097-445F-BDE5-C0AAC896A406}"/>
    <cellStyle name="Style 1 4 2 3" xfId="21948" xr:uid="{A903072A-81A8-491F-8F1F-0399F5D636D6}"/>
    <cellStyle name="Style 1 4 3" xfId="21949" xr:uid="{4DD9043C-6A9A-49A3-BCB9-314EFAB4E7F4}"/>
    <cellStyle name="Style 1 4 3 2" xfId="21950" xr:uid="{C8977334-3394-4EC5-992F-98CC33E72908}"/>
    <cellStyle name="Style 1 4 3 3" xfId="21951" xr:uid="{1C2508BF-2159-4320-AD17-FADFE8E4E833}"/>
    <cellStyle name="Style 1 4 4" xfId="21952" xr:uid="{C3985E10-CA25-404B-883B-209023F833BB}"/>
    <cellStyle name="Style 1 4 5" xfId="21953" xr:uid="{C98B649D-37DB-492B-A92A-19F64A3F0901}"/>
    <cellStyle name="Style 1 5" xfId="21954" xr:uid="{92E8E5E9-6901-4119-B484-83BF19AB4853}"/>
    <cellStyle name="Style 1 5 2" xfId="21955" xr:uid="{ACA8B99F-DAED-4F8D-B2D4-0F091AD5E7B2}"/>
    <cellStyle name="Style 1 5 2 2" xfId="21956" xr:uid="{9D96C1A3-9A68-42F7-9A34-7453AAC5C707}"/>
    <cellStyle name="Style 1 5 2 3" xfId="21957" xr:uid="{611D51F6-64C1-4C18-91ED-9E286405FBDD}"/>
    <cellStyle name="Style 1 5 3" xfId="21958" xr:uid="{937B6DB5-02D0-49F3-8565-229CF2945F0E}"/>
    <cellStyle name="Style 1 5 3 2" xfId="21959" xr:uid="{7762DB48-0EF5-45CE-AA43-10910714BC93}"/>
    <cellStyle name="Style 1 5 3 3" xfId="21960" xr:uid="{DC96EF60-D73C-4E66-875A-7BD186D2975D}"/>
    <cellStyle name="Style 1 5 4" xfId="21961" xr:uid="{DF7068E0-AE04-44C7-89B2-F6695F45568F}"/>
    <cellStyle name="Style 1 5 4 2" xfId="21962" xr:uid="{69C64468-32D1-449B-B1EE-6BA502F11CC5}"/>
    <cellStyle name="Style 1 5 4 3" xfId="21963" xr:uid="{5D4A7A79-B7E1-4DC2-9892-8229B5522FC0}"/>
    <cellStyle name="Style 1 5 5" xfId="21964" xr:uid="{5E187E7E-90BF-41E8-9158-F7A7216860D9}"/>
    <cellStyle name="Style 1 5 6" xfId="21965" xr:uid="{F910C54B-6524-416D-B206-E2D45E8BDD31}"/>
    <cellStyle name="Style 1 6" xfId="21966" xr:uid="{8BFA977A-E0CA-4E63-91BA-7238962B315F}"/>
    <cellStyle name="Style 1 6 2" xfId="21967" xr:uid="{0605F917-3E9B-44C5-B498-1752187932C6}"/>
    <cellStyle name="Style 1 6 2 2" xfId="21968" xr:uid="{B5276EF6-8062-43F3-B88F-1B6AAA592C13}"/>
    <cellStyle name="Style 1 6 2 3" xfId="21969" xr:uid="{3A2BE342-41DA-4BDC-B58A-110906E6A65D}"/>
    <cellStyle name="Style 1 6 3" xfId="21970" xr:uid="{A01D4078-6382-4679-897A-9F168EAAB6AA}"/>
    <cellStyle name="Style 1 6 3 2" xfId="21971" xr:uid="{9A5B5958-CE53-4C67-9F61-6BDA27DF8C3C}"/>
    <cellStyle name="Style 1 6 3 3" xfId="21972" xr:uid="{142E4E4F-3FD6-45D4-82A2-8BDCC94DB734}"/>
    <cellStyle name="Style 1 6 4" xfId="21973" xr:uid="{06234149-E787-4AF8-B8CB-FBA8E46410DE}"/>
    <cellStyle name="Style 1 6 5" xfId="21974" xr:uid="{29FA9890-51A3-4B2A-9AC6-1E662ADEDBBF}"/>
    <cellStyle name="Style 1 7" xfId="21975" xr:uid="{BE8EB4A1-284D-4278-8FB8-7C6A1D576F83}"/>
    <cellStyle name="Style 1 7 2" xfId="21976" xr:uid="{CCA176AB-9F9D-42D0-ABDC-85EF611D1C13}"/>
    <cellStyle name="Style 1 7 3" xfId="21977" xr:uid="{C93B4FDF-FFC7-475C-A2FB-404EF21271F5}"/>
    <cellStyle name="Style 1 8" xfId="21978" xr:uid="{D43E134C-5DAB-4412-97D8-2E39A78B3D94}"/>
    <cellStyle name="Style 1 8 2" xfId="21979" xr:uid="{8DF08520-A522-4243-8161-2887B1AECFA3}"/>
    <cellStyle name="Style 1 8 3" xfId="21980" xr:uid="{C9FCF341-9075-4BF0-BCE6-89CC1201CEF9}"/>
    <cellStyle name="Style 1 9" xfId="21981" xr:uid="{253C955A-1ED3-40F8-A089-684542FE60EA}"/>
    <cellStyle name="Style 1 9 2" xfId="21982" xr:uid="{8BCBCF00-F394-48A5-8A1E-15F3DDA1DBEE}"/>
    <cellStyle name="Style 1 9 3" xfId="21983" xr:uid="{1B2F37B4-27A0-47A2-9EF6-1179CB8B4C4C}"/>
    <cellStyle name="Style 103" xfId="21984" xr:uid="{78D1EFC1-57E6-40A1-B2A1-E620FA2CA590}"/>
    <cellStyle name="Style 103 2" xfId="21985" xr:uid="{F1CFD680-FACB-4596-829D-0BF39531E511}"/>
    <cellStyle name="Style 103 2 2" xfId="21986" xr:uid="{C20C57DB-BEE0-40EC-9AB0-5FCE16A06557}"/>
    <cellStyle name="Style 103 2 3" xfId="21987" xr:uid="{C8F19A95-7CE5-409F-A9CF-55AED037A8E4}"/>
    <cellStyle name="Style 103 2 4" xfId="21988" xr:uid="{5B2A078D-443B-4421-915F-348DD681DAF1}"/>
    <cellStyle name="Style 103 2 5" xfId="21989" xr:uid="{3B4428AA-C275-42A4-A954-2A18A0CC1861}"/>
    <cellStyle name="Style 103 2 6" xfId="21990" xr:uid="{FC44CA73-7239-488A-BA11-10EDEA37A64D}"/>
    <cellStyle name="Style 103 3" xfId="21991" xr:uid="{AA0004FA-C677-484D-91C9-795C6FBDA59A}"/>
    <cellStyle name="Style 103 3 2" xfId="21992" xr:uid="{5F0C707D-5511-495C-A522-2890FA7A946D}"/>
    <cellStyle name="Style 103 3 3" xfId="21993" xr:uid="{88538619-32AF-48BB-8628-46F3CB63EAFF}"/>
    <cellStyle name="Style 103 3 4" xfId="21994" xr:uid="{7AD70D20-6FAA-4CD3-AFBF-AE8A1460D0A5}"/>
    <cellStyle name="Style 103 3 5" xfId="21995" xr:uid="{7EACD46D-34C0-4F06-BBE7-A9CE698E25E1}"/>
    <cellStyle name="Style 103 3 6" xfId="21996" xr:uid="{28CEA4AC-436C-45C4-B94A-8BA26E3FDF19}"/>
    <cellStyle name="Style 103 4" xfId="21997" xr:uid="{6D6BB0CB-5E51-42C4-962E-13BD8B6A51C1}"/>
    <cellStyle name="Style 103 5" xfId="21998" xr:uid="{7E365CEA-D4E0-4F90-8E14-89EAE4C1B605}"/>
    <cellStyle name="Style 103 6" xfId="21999" xr:uid="{58C0324A-803A-4EB1-8650-B44AAD12AB6E}"/>
    <cellStyle name="Style 103 7" xfId="22000" xr:uid="{A56E851A-2868-4B41-8764-8D5DD4242900}"/>
    <cellStyle name="Style 103 8" xfId="22001" xr:uid="{5094AE0B-1E14-46A7-A379-F016B80EFDCC}"/>
    <cellStyle name="Style 104" xfId="22002" xr:uid="{DEB7549D-105E-475D-A750-F984AD29D430}"/>
    <cellStyle name="Style 104 2" xfId="22003" xr:uid="{78825E97-28EF-4E93-A305-5599B51D706E}"/>
    <cellStyle name="Style 104 2 2" xfId="22004" xr:uid="{E9371375-CC51-46F6-8229-62256D087F2E}"/>
    <cellStyle name="Style 104 2 3" xfId="22005" xr:uid="{7BC209D7-6A9C-46AB-9B53-8A573377E621}"/>
    <cellStyle name="Style 104 2 4" xfId="22006" xr:uid="{96E59C00-34C2-430C-9567-C2C202E45EA4}"/>
    <cellStyle name="Style 104 2 5" xfId="22007" xr:uid="{4CEE8846-8A4E-4259-B8C8-7BC53C39604C}"/>
    <cellStyle name="Style 104 2 6" xfId="22008" xr:uid="{9A4F4242-8BCD-4B6F-ACA5-B944359F8829}"/>
    <cellStyle name="Style 104 3" xfId="22009" xr:uid="{1794B16D-B6D8-43DA-B093-F1F7AC65E1F6}"/>
    <cellStyle name="Style 104 3 2" xfId="22010" xr:uid="{D48FE7B6-92F1-4873-BE52-FD6F2E7F3D4D}"/>
    <cellStyle name="Style 104 3 3" xfId="22011" xr:uid="{087307BC-FE47-4723-9E7D-596D88537074}"/>
    <cellStyle name="Style 104 3 4" xfId="22012" xr:uid="{84A6293B-15A1-415E-B7C6-7B4F335C5A90}"/>
    <cellStyle name="Style 104 3 5" xfId="22013" xr:uid="{17B20C7F-E18B-441E-8882-5EC2E631F882}"/>
    <cellStyle name="Style 104 3 6" xfId="22014" xr:uid="{E50D1987-D880-46EC-AD8B-96EAD55103DA}"/>
    <cellStyle name="Style 104 4" xfId="22015" xr:uid="{D25E737A-B67D-4CCF-9307-1D741639B75F}"/>
    <cellStyle name="Style 104 5" xfId="22016" xr:uid="{AF6AED5A-B0B1-40FF-9E07-E8BC381D0081}"/>
    <cellStyle name="Style 104 6" xfId="22017" xr:uid="{21CE5C4A-FA3A-47EE-9582-CC2634E0F944}"/>
    <cellStyle name="Style 104 7" xfId="22018" xr:uid="{2BFCB1AF-8605-4FCA-B25E-12D7B7A933C7}"/>
    <cellStyle name="Style 104 8" xfId="22019" xr:uid="{24FB0435-FE54-403E-8BFB-42592BA48E3A}"/>
    <cellStyle name="Style 105" xfId="22020" xr:uid="{19008307-AC2D-48A5-96AD-790ABFAFC1C4}"/>
    <cellStyle name="Style 105 2" xfId="22021" xr:uid="{47B9AD95-3590-47BF-8944-4CF34A58C571}"/>
    <cellStyle name="Style 105 2 2" xfId="22022" xr:uid="{95215E66-2881-459B-9A5E-ABF381C20075}"/>
    <cellStyle name="Style 105 2 3" xfId="22023" xr:uid="{CEF54F04-E580-4C16-9FB6-8E5DE219011E}"/>
    <cellStyle name="Style 105 2 4" xfId="22024" xr:uid="{F1CE2F79-5629-4FAF-B1D3-9C76C0F7B8BE}"/>
    <cellStyle name="Style 105 2 5" xfId="22025" xr:uid="{67AC9920-227C-4792-B595-6BF05CA769A4}"/>
    <cellStyle name="Style 105 2 6" xfId="22026" xr:uid="{E650D589-514A-42BB-AF05-1955594CCC43}"/>
    <cellStyle name="Style 105 3" xfId="22027" xr:uid="{D2272EF7-3E59-4344-A8C0-E883F08DC1F8}"/>
    <cellStyle name="Style 105 4" xfId="22028" xr:uid="{5C40FF95-F517-4793-9E5E-1A16EDF8B5A2}"/>
    <cellStyle name="Style 105 5" xfId="22029" xr:uid="{01879B57-3C01-4B86-994C-07D21F11F221}"/>
    <cellStyle name="Style 105 6" xfId="22030" xr:uid="{B2AEDAF3-8DF0-40FA-ACB7-73769327DEE0}"/>
    <cellStyle name="Style 105 7" xfId="22031" xr:uid="{6CAABBDD-6FE8-4E32-8227-9BABDC80C571}"/>
    <cellStyle name="Style 106" xfId="22032" xr:uid="{799F77D4-8228-4719-8553-B132A98F327B}"/>
    <cellStyle name="Style 106 2" xfId="22033" xr:uid="{1B87A260-54E4-494A-B771-8C21BCF8E4BB}"/>
    <cellStyle name="Style 106 2 2" xfId="22034" xr:uid="{7BD9F1F1-F815-4818-A871-A196044F140A}"/>
    <cellStyle name="Style 106 2 3" xfId="22035" xr:uid="{4104D11A-D4E7-4B02-B397-EB99083B3873}"/>
    <cellStyle name="Style 106 2 4" xfId="22036" xr:uid="{FBFD60D3-E304-46D8-ACF6-23308ACF9AF5}"/>
    <cellStyle name="Style 106 2 5" xfId="22037" xr:uid="{00111503-AED2-43AF-9240-09C6D7F0C979}"/>
    <cellStyle name="Style 106 2 6" xfId="22038" xr:uid="{9C8368CA-46B2-4F04-A9F6-C14E5667D48E}"/>
    <cellStyle name="Style 106 3" xfId="22039" xr:uid="{D9CBEA23-5720-4166-832E-1F35F86BCB83}"/>
    <cellStyle name="Style 106 4" xfId="22040" xr:uid="{653F39A5-F35F-4A53-A370-B0965E9030CD}"/>
    <cellStyle name="Style 106 5" xfId="22041" xr:uid="{EE1C2BD0-F872-4183-B3FA-A5B9456A62C1}"/>
    <cellStyle name="Style 106 6" xfId="22042" xr:uid="{F910A326-AE96-444A-A7F7-AE7F411159F9}"/>
    <cellStyle name="Style 106 7" xfId="22043" xr:uid="{97BBF86E-9296-4158-A902-D0B2226F11CA}"/>
    <cellStyle name="Style 107" xfId="22044" xr:uid="{6CCDCC03-D2FF-4EB2-B054-88B04D32FDC6}"/>
    <cellStyle name="Style 107 2" xfId="22045" xr:uid="{A71F7F90-F01A-4BD0-8A15-D13CE9513F17}"/>
    <cellStyle name="Style 107 2 2" xfId="22046" xr:uid="{5D0E2048-624D-4B64-9F57-B10E52A53D07}"/>
    <cellStyle name="Style 107 2 3" xfId="22047" xr:uid="{D0CB2580-5BBC-44C0-9509-CEB10FE237A3}"/>
    <cellStyle name="Style 107 2 4" xfId="22048" xr:uid="{2BC85101-1F45-4F91-9251-25DA85D8329D}"/>
    <cellStyle name="Style 107 2 5" xfId="22049" xr:uid="{744AE60A-15BA-4EE8-88AE-3D64EFD534BC}"/>
    <cellStyle name="Style 107 2 6" xfId="22050" xr:uid="{D7B947B7-DB03-40E8-B58F-8FDE42D1C595}"/>
    <cellStyle name="Style 107 3" xfId="22051" xr:uid="{13C797BB-6CD0-4DB9-9BED-8406EE345D7D}"/>
    <cellStyle name="Style 107 4" xfId="22052" xr:uid="{67EAD7D3-8703-4186-9333-69D42D09F503}"/>
    <cellStyle name="Style 107 5" xfId="22053" xr:uid="{D55F153C-7BCE-4DBB-8EB4-0480D93C1659}"/>
    <cellStyle name="Style 107 6" xfId="22054" xr:uid="{7BCB0A91-8FCC-48A1-81FA-E183EA49CCCF}"/>
    <cellStyle name="Style 107 7" xfId="22055" xr:uid="{6FBA92C7-31CD-471C-8F28-55F21D5CB191}"/>
    <cellStyle name="Style 108" xfId="22056" xr:uid="{E570CBBF-903D-4245-A3D4-32941AD4203A}"/>
    <cellStyle name="Style 108 2" xfId="22057" xr:uid="{62396ED7-1E8A-4A0C-9430-1C0C985C9FF6}"/>
    <cellStyle name="Style 108 2 2" xfId="22058" xr:uid="{5B12847A-C323-4F97-8852-64A76BAC202E}"/>
    <cellStyle name="Style 108 2 3" xfId="22059" xr:uid="{BDCA8253-D824-48A2-8894-7CEFD9C31DF4}"/>
    <cellStyle name="Style 108 2 4" xfId="22060" xr:uid="{1AB388D0-0444-425B-820D-4B6263246EAC}"/>
    <cellStyle name="Style 108 2 5" xfId="22061" xr:uid="{D843C224-A753-4356-906D-3A8704B1D6C8}"/>
    <cellStyle name="Style 108 2 6" xfId="22062" xr:uid="{CA921124-0759-4735-84F4-0906C0CF49B4}"/>
    <cellStyle name="Style 108 3" xfId="22063" xr:uid="{CC9DBC0B-292E-4FC9-B94E-92959F27B6FA}"/>
    <cellStyle name="Style 108 3 2" xfId="22064" xr:uid="{CA68029F-1ADD-49D8-84A6-53FD717B4436}"/>
    <cellStyle name="Style 108 3 3" xfId="22065" xr:uid="{1378B397-E59E-4B8F-B792-62D01FA7889C}"/>
    <cellStyle name="Style 108 3 4" xfId="22066" xr:uid="{6643EDC9-5061-4CFB-9A33-BF72B2555052}"/>
    <cellStyle name="Style 108 3 5" xfId="22067" xr:uid="{8AFAA504-9778-4A24-9B5D-C38CF4C4E761}"/>
    <cellStyle name="Style 108 3 6" xfId="22068" xr:uid="{31E5A2AD-7EAD-4A78-B414-25A1C3CCB3A2}"/>
    <cellStyle name="Style 108 4" xfId="22069" xr:uid="{88D99B8F-6E23-4EE9-AFEC-18B2A01BC45C}"/>
    <cellStyle name="Style 108 5" xfId="22070" xr:uid="{A1B4DFBB-2E74-40C9-B2BA-283AD624C563}"/>
    <cellStyle name="Style 108 6" xfId="22071" xr:uid="{F5BBDEDC-2A16-4D79-B154-72FF0609B5CB}"/>
    <cellStyle name="Style 108 7" xfId="22072" xr:uid="{B1CB3C46-D24F-4B5C-A88F-1705FE3F8855}"/>
    <cellStyle name="Style 108 8" xfId="22073" xr:uid="{B1365EBA-A924-49A1-AC93-7D9B12553CE6}"/>
    <cellStyle name="Style 109" xfId="22074" xr:uid="{ED4C9806-36A4-4EB9-9364-ED3592A75BCE}"/>
    <cellStyle name="Style 109 2" xfId="22075" xr:uid="{9AA22098-2B22-4B0F-BA24-D607CC54F27F}"/>
    <cellStyle name="Style 109 2 2" xfId="22076" xr:uid="{EA62CAB4-0761-4226-84D2-1331DDC362E9}"/>
    <cellStyle name="Style 109 2 3" xfId="22077" xr:uid="{6D9FB427-550B-4F51-AFFC-CFA39F9CEBC8}"/>
    <cellStyle name="Style 109 2 4" xfId="22078" xr:uid="{8C47C299-8031-4DB5-A6E1-30E83D1C9F00}"/>
    <cellStyle name="Style 109 2 5" xfId="22079" xr:uid="{AC1BC60E-5DED-4738-AF84-254EA3250B8C}"/>
    <cellStyle name="Style 109 2 6" xfId="22080" xr:uid="{E555AE2D-5A98-4A1E-90A7-186BB4624987}"/>
    <cellStyle name="Style 109 3" xfId="22081" xr:uid="{B46F3013-AC65-42A9-8329-99889DAFC723}"/>
    <cellStyle name="Style 109 4" xfId="22082" xr:uid="{47290C7A-0D4E-4C29-A534-1537750AB470}"/>
    <cellStyle name="Style 109 5" xfId="22083" xr:uid="{382DFD41-4333-459B-A017-2E243B78BD2B}"/>
    <cellStyle name="Style 109 6" xfId="22084" xr:uid="{67EDA1BE-EC70-4DFE-92A9-FC7C2F965C18}"/>
    <cellStyle name="Style 109 7" xfId="22085" xr:uid="{FC11C09F-0B9F-4455-B90C-D68A950FFF2A}"/>
    <cellStyle name="Style 110" xfId="22086" xr:uid="{BF1E0A3B-4E4D-4FDE-8EC8-AA59AA9C22D0}"/>
    <cellStyle name="Style 110 2" xfId="22087" xr:uid="{718FE506-8A63-4849-B14B-0F29260B27DA}"/>
    <cellStyle name="Style 110 2 2" xfId="22088" xr:uid="{3DF8CE49-A176-4DC7-AC0D-DFA10F4380B6}"/>
    <cellStyle name="Style 110 2 3" xfId="22089" xr:uid="{843FE706-F058-4C3B-ADE9-31DB60687166}"/>
    <cellStyle name="Style 110 2 4" xfId="22090" xr:uid="{324F3C26-1DD2-433D-8804-B20F03AFA8C1}"/>
    <cellStyle name="Style 110 2 5" xfId="22091" xr:uid="{E064843A-9595-4390-8D82-41C6239CABFE}"/>
    <cellStyle name="Style 110 2 6" xfId="22092" xr:uid="{F70CCED7-2650-4412-AB8D-F982D18C6D25}"/>
    <cellStyle name="Style 110 3" xfId="22093" xr:uid="{58D1D4E6-40DC-48FB-A6BC-C96D46CC3486}"/>
    <cellStyle name="Style 110 4" xfId="22094" xr:uid="{4C77C431-CB66-46F2-94E1-2AA8E6502867}"/>
    <cellStyle name="Style 110 5" xfId="22095" xr:uid="{380FF3EE-5613-4408-97C2-D0AF190374E8}"/>
    <cellStyle name="Style 110 6" xfId="22096" xr:uid="{10C1051F-3A95-4F9C-97EC-B7B3EE709B11}"/>
    <cellStyle name="Style 110 7" xfId="22097" xr:uid="{965CF273-6AA7-4C59-8E41-2D303B2E82FE}"/>
    <cellStyle name="Style 114" xfId="22098" xr:uid="{332421C1-1A30-438B-83AD-E2CC326900FF}"/>
    <cellStyle name="Style 114 2" xfId="22099" xr:uid="{509EF21B-6BA4-4152-95EF-649AB5F881E7}"/>
    <cellStyle name="Style 114 2 2" xfId="22100" xr:uid="{45564894-7C3D-4214-9A17-FD769585F7CB}"/>
    <cellStyle name="Style 114 2 3" xfId="22101" xr:uid="{ACCAC86F-A4D2-4621-B23B-DB18406FE906}"/>
    <cellStyle name="Style 114 2 4" xfId="22102" xr:uid="{B724FB8A-892C-4CE9-87E2-D9F975B98923}"/>
    <cellStyle name="Style 114 2 5" xfId="22103" xr:uid="{65A37287-C4CA-47B2-AB57-C202878F2DCE}"/>
    <cellStyle name="Style 114 2 6" xfId="22104" xr:uid="{736147AB-CE32-40EA-BB41-B25788CFF736}"/>
    <cellStyle name="Style 114 3" xfId="22105" xr:uid="{74144AB0-F8D9-4609-A626-FD5AC90A2E12}"/>
    <cellStyle name="Style 114 3 2" xfId="22106" xr:uid="{3B666C7D-4941-4134-8242-68519F964EF5}"/>
    <cellStyle name="Style 114 3 3" xfId="22107" xr:uid="{D4631646-2076-4FD8-A182-F114251F1AA7}"/>
    <cellStyle name="Style 114 3 4" xfId="22108" xr:uid="{DBA6797B-6722-4D4B-8F62-542A3300A94D}"/>
    <cellStyle name="Style 114 3 5" xfId="22109" xr:uid="{8804DA45-9354-4C3E-84AD-5FED1D45B4ED}"/>
    <cellStyle name="Style 114 3 6" xfId="22110" xr:uid="{F941609D-D36A-459D-8C44-27269424B7A6}"/>
    <cellStyle name="Style 114 4" xfId="22111" xr:uid="{E19D132A-8D83-469E-8EE1-16D8CE3230BF}"/>
    <cellStyle name="Style 114 5" xfId="22112" xr:uid="{DB05C4E5-284F-4602-BAA7-A29D233F0F52}"/>
    <cellStyle name="Style 114 6" xfId="22113" xr:uid="{B09C46BE-FE97-4B8B-BF33-675F75CA87C4}"/>
    <cellStyle name="Style 114 7" xfId="22114" xr:uid="{E02679C6-34E0-4BA2-8F63-48582749054E}"/>
    <cellStyle name="Style 114 8" xfId="22115" xr:uid="{CE6307BE-4237-424C-BE6B-0B011BEFC521}"/>
    <cellStyle name="Style 115" xfId="22116" xr:uid="{37C0F96E-3CC9-4545-86F6-7F29DCAE1CE7}"/>
    <cellStyle name="Style 115 2" xfId="22117" xr:uid="{B6B7A9BC-7F49-4F9E-9080-54837BAE41CD}"/>
    <cellStyle name="Style 115 2 2" xfId="22118" xr:uid="{D5F0C524-A6FE-495C-9929-A02963C7F0AD}"/>
    <cellStyle name="Style 115 2 3" xfId="22119" xr:uid="{B99B3D4C-1CB7-4BF5-8185-6DFAB0B85216}"/>
    <cellStyle name="Style 115 2 4" xfId="22120" xr:uid="{E14C0085-65CE-4D4E-95E1-6C2DDCB88AF1}"/>
    <cellStyle name="Style 115 2 5" xfId="22121" xr:uid="{FEF9E5E7-3AB7-4C65-98F2-45C32311EE63}"/>
    <cellStyle name="Style 115 2 6" xfId="22122" xr:uid="{643B1C96-5E0F-41CC-A7A4-59AE12AFC176}"/>
    <cellStyle name="Style 115 3" xfId="22123" xr:uid="{C5170144-18BF-4DFD-AF55-2FF9A50FA469}"/>
    <cellStyle name="Style 115 3 2" xfId="22124" xr:uid="{20849280-B0BC-43F4-BAB8-99D0A4594601}"/>
    <cellStyle name="Style 115 3 3" xfId="22125" xr:uid="{6F8DB962-3C37-4331-A903-7DC66C6F0A69}"/>
    <cellStyle name="Style 115 3 4" xfId="22126" xr:uid="{7601A26D-72F3-4BA5-A9A8-04C784C43EE0}"/>
    <cellStyle name="Style 115 3 5" xfId="22127" xr:uid="{4B9F5DD4-A19C-48A7-8533-C0777AB59888}"/>
    <cellStyle name="Style 115 3 6" xfId="22128" xr:uid="{1AABDDA0-4176-4D52-90CD-3515E5BBDD8C}"/>
    <cellStyle name="Style 115 4" xfId="22129" xr:uid="{A036779E-F3EF-4C1C-86F7-5532CDC3B0E7}"/>
    <cellStyle name="Style 115 5" xfId="22130" xr:uid="{B6366BAA-DDFB-4311-AEF2-7F95B48BD25F}"/>
    <cellStyle name="Style 115 6" xfId="22131" xr:uid="{2F2DFC6A-3736-44DD-AD91-CFE0D9AD9BD4}"/>
    <cellStyle name="Style 115 7" xfId="22132" xr:uid="{C4EECB7F-B2C1-4004-8798-201946009F6F}"/>
    <cellStyle name="Style 115 8" xfId="22133" xr:uid="{30538956-D106-4E79-B566-5B065A341A57}"/>
    <cellStyle name="Style 116" xfId="22134" xr:uid="{1DFF1E45-DCE8-48D8-80B9-BC20E8D7360A}"/>
    <cellStyle name="Style 116 2" xfId="22135" xr:uid="{2A1756A3-C680-420B-9DF8-0A95A7224C40}"/>
    <cellStyle name="Style 116 2 2" xfId="22136" xr:uid="{607502CE-3249-4290-828A-6B4167D5E56F}"/>
    <cellStyle name="Style 116 2 3" xfId="22137" xr:uid="{F14D972F-E845-4306-BC85-6394121ACE68}"/>
    <cellStyle name="Style 116 2 4" xfId="22138" xr:uid="{0E03DE91-9B72-4C22-A51F-66707B445D7E}"/>
    <cellStyle name="Style 116 2 5" xfId="22139" xr:uid="{31E34BF4-7176-40E4-89AA-B11BE17B8D20}"/>
    <cellStyle name="Style 116 2 6" xfId="22140" xr:uid="{64CF58EA-08A1-4327-835A-68EA2E9E01F7}"/>
    <cellStyle name="Style 116 3" xfId="22141" xr:uid="{218FD8C7-E421-4966-AC15-646AB93ED508}"/>
    <cellStyle name="Style 116 4" xfId="22142" xr:uid="{C79173FC-55D5-4559-8803-50E8237921E4}"/>
    <cellStyle name="Style 116 5" xfId="22143" xr:uid="{163E5374-6C01-4AA4-A365-43C9C6378BD1}"/>
    <cellStyle name="Style 116 6" xfId="22144" xr:uid="{939A2A14-4408-4B2C-9C25-C08DD1D04F6C}"/>
    <cellStyle name="Style 116 7" xfId="22145" xr:uid="{8A339BF7-1021-4D0B-B57F-565D4CC79133}"/>
    <cellStyle name="Style 117" xfId="22146" xr:uid="{4102FDDD-B040-4D02-9C66-105C95C89C0F}"/>
    <cellStyle name="Style 117 2" xfId="22147" xr:uid="{BD981D2E-CF4C-4BF9-8AFA-4D70028EDDE6}"/>
    <cellStyle name="Style 117 2 2" xfId="22148" xr:uid="{DEE930C0-A66B-433B-BF68-CC0F821AC4A9}"/>
    <cellStyle name="Style 117 2 3" xfId="22149" xr:uid="{EB05021C-EA19-4635-A302-8C0B7389332C}"/>
    <cellStyle name="Style 117 2 4" xfId="22150" xr:uid="{B3E4FBA0-4696-46A5-8C8B-136ADA95425F}"/>
    <cellStyle name="Style 117 2 5" xfId="22151" xr:uid="{F7271994-7026-4388-8A9B-440799E5C019}"/>
    <cellStyle name="Style 117 2 6" xfId="22152" xr:uid="{C9FEC0AC-7C2B-4FB3-ACE4-534856F6FDFB}"/>
    <cellStyle name="Style 117 3" xfId="22153" xr:uid="{CC8CDA63-DF13-4A6A-B1F8-096678D1CA42}"/>
    <cellStyle name="Style 117 4" xfId="22154" xr:uid="{A0AB1725-115A-4CA4-9EB4-5B19745B126B}"/>
    <cellStyle name="Style 117 5" xfId="22155" xr:uid="{338F350B-F3FB-4516-AC3A-E59AD2B14C16}"/>
    <cellStyle name="Style 117 6" xfId="22156" xr:uid="{6F7DD1F9-5596-40D6-9C5B-BC4C5C144271}"/>
    <cellStyle name="Style 117 7" xfId="22157" xr:uid="{9F3A58E4-B780-4B69-B0C7-77CAE34883E2}"/>
    <cellStyle name="Style 118" xfId="22158" xr:uid="{2DB6EEDF-8D0F-4FEB-B41A-84B5AADF5B0D}"/>
    <cellStyle name="Style 118 2" xfId="22159" xr:uid="{D786C0BB-85F2-46F6-98C8-B3F41B6C38D7}"/>
    <cellStyle name="Style 118 2 2" xfId="22160" xr:uid="{17AFD732-5A6D-4B2D-B400-48DA5901D7ED}"/>
    <cellStyle name="Style 118 2 3" xfId="22161" xr:uid="{BF25CD0F-DB4D-4F66-83EC-5672C9946DEE}"/>
    <cellStyle name="Style 118 2 4" xfId="22162" xr:uid="{67F46B13-E5BB-45B6-953D-65969661C9AA}"/>
    <cellStyle name="Style 118 2 5" xfId="22163" xr:uid="{DDCC39B3-8882-46D2-9136-A604FA0E03AA}"/>
    <cellStyle name="Style 118 2 6" xfId="22164" xr:uid="{BB53C69F-A12A-407D-8564-BE7DABD4CB2F}"/>
    <cellStyle name="Style 118 3" xfId="22165" xr:uid="{5FEABAB0-DA34-45C1-9C43-B9E5D0DC9254}"/>
    <cellStyle name="Style 118 4" xfId="22166" xr:uid="{7AEFF1C9-50AF-4252-89A4-47B4D1C457CD}"/>
    <cellStyle name="Style 118 5" xfId="22167" xr:uid="{75740EF7-5BA8-4734-AE20-AFC4D359D523}"/>
    <cellStyle name="Style 118 6" xfId="22168" xr:uid="{98B77A7A-C454-45FC-96A5-2DCF63F4EC87}"/>
    <cellStyle name="Style 118 7" xfId="22169" xr:uid="{01E141AA-0D31-4726-8DE4-55356BB954CD}"/>
    <cellStyle name="Style 119" xfId="22170" xr:uid="{57FDD65A-EEEA-427D-898D-3142164B1F49}"/>
    <cellStyle name="Style 119 2" xfId="22171" xr:uid="{AC18D2CE-FC12-4137-B325-8786F003302F}"/>
    <cellStyle name="Style 119 2 2" xfId="22172" xr:uid="{824BF8CC-7B34-401D-98E7-8545766A25B1}"/>
    <cellStyle name="Style 119 2 3" xfId="22173" xr:uid="{0B032599-0E63-4BED-AD94-DE4CE85B747B}"/>
    <cellStyle name="Style 119 2 4" xfId="22174" xr:uid="{3C950BF6-3B67-4109-9283-275E4F265BC6}"/>
    <cellStyle name="Style 119 2 5" xfId="22175" xr:uid="{6FDA374A-FE86-4346-8D1B-ED31DD3C5E32}"/>
    <cellStyle name="Style 119 2 6" xfId="22176" xr:uid="{E8EB9A94-CC61-4206-8E76-83D4E982785A}"/>
    <cellStyle name="Style 119 3" xfId="22177" xr:uid="{C165695A-1448-4987-B921-F603E7E26D8E}"/>
    <cellStyle name="Style 119 3 2" xfId="22178" xr:uid="{A46F5643-82F6-4A89-A766-513425C4A5DB}"/>
    <cellStyle name="Style 119 3 3" xfId="22179" xr:uid="{AE7C1E02-A475-42FE-B283-A71CD9BFC62B}"/>
    <cellStyle name="Style 119 3 4" xfId="22180" xr:uid="{6B40E2CE-8AF3-40FA-A05B-2BBDD4D3DA1F}"/>
    <cellStyle name="Style 119 3 5" xfId="22181" xr:uid="{F28298ED-E488-4B69-A7E0-E7012A2B5C1E}"/>
    <cellStyle name="Style 119 3 6" xfId="22182" xr:uid="{F77B56FB-B5F0-4285-B020-97EB6DA92A6C}"/>
    <cellStyle name="Style 119 4" xfId="22183" xr:uid="{88367820-E27E-4F2A-9DFB-6FCF714F78B7}"/>
    <cellStyle name="Style 119 5" xfId="22184" xr:uid="{322659C7-E0EF-47C0-A26D-2ABD65E884C1}"/>
    <cellStyle name="Style 119 6" xfId="22185" xr:uid="{6A8D36EB-B278-4342-9BDE-851325410AA6}"/>
    <cellStyle name="Style 119 7" xfId="22186" xr:uid="{D24E9C82-916A-4177-B8DB-EAEE985FC278}"/>
    <cellStyle name="Style 119 8" xfId="22187" xr:uid="{507A7C2D-7FFA-48AB-9B1F-96179C02462D}"/>
    <cellStyle name="Style 120" xfId="22188" xr:uid="{7C7DE928-89B4-4BA0-8D85-CCFBD0F8BA47}"/>
    <cellStyle name="Style 120 2" xfId="22189" xr:uid="{CB0360CA-5E16-401D-AAFC-33FDC94F6809}"/>
    <cellStyle name="Style 120 2 2" xfId="22190" xr:uid="{8E8384AA-54B1-4610-8715-DD04308B9217}"/>
    <cellStyle name="Style 120 2 3" xfId="22191" xr:uid="{B4687318-358C-41D2-8AC9-213242B63CD4}"/>
    <cellStyle name="Style 120 2 4" xfId="22192" xr:uid="{84346264-7FFE-4DFF-A30B-A4FCAD3D9CC4}"/>
    <cellStyle name="Style 120 2 5" xfId="22193" xr:uid="{4860A5A8-077D-417E-BA71-261DC7245511}"/>
    <cellStyle name="Style 120 2 6" xfId="22194" xr:uid="{671B6FBE-2142-48E6-A74F-81E9AA2C71A0}"/>
    <cellStyle name="Style 120 3" xfId="22195" xr:uid="{4ED08868-14A8-460B-B0B0-F84FEAC5D704}"/>
    <cellStyle name="Style 120 4" xfId="22196" xr:uid="{340CB9FF-391E-4EA9-8FBF-11C1431D441A}"/>
    <cellStyle name="Style 120 5" xfId="22197" xr:uid="{D82DBFDC-3882-4A43-ABB5-3B24E211C329}"/>
    <cellStyle name="Style 120 6" xfId="22198" xr:uid="{BE3469F5-E1F1-471F-A43C-9A861D2EE5A5}"/>
    <cellStyle name="Style 120 7" xfId="22199" xr:uid="{E1D6A372-65EA-4149-9AF9-E1177A197A86}"/>
    <cellStyle name="Style 121" xfId="22200" xr:uid="{7D37BF74-015E-4E0A-B24F-586DC21893E5}"/>
    <cellStyle name="Style 121 2" xfId="22201" xr:uid="{9FAFB010-C411-48FB-900E-3BCA0BB16735}"/>
    <cellStyle name="Style 121 2 2" xfId="22202" xr:uid="{85FC19B1-AD3E-4884-995A-CDD95826C3FA}"/>
    <cellStyle name="Style 121 2 3" xfId="22203" xr:uid="{48337E04-FED2-4193-9E65-E6C482B86EB5}"/>
    <cellStyle name="Style 121 2 4" xfId="22204" xr:uid="{BA8B509E-6337-4C6C-8832-09F3717C94F4}"/>
    <cellStyle name="Style 121 2 5" xfId="22205" xr:uid="{7D1D8D4B-C446-48E9-AA57-938F9A050C3F}"/>
    <cellStyle name="Style 121 2 6" xfId="22206" xr:uid="{F3514F32-A264-4A0F-B2E0-5498229354F8}"/>
    <cellStyle name="Style 121 3" xfId="22207" xr:uid="{006BDB0F-C6B2-4C33-A90B-AF512AED8768}"/>
    <cellStyle name="Style 121 4" xfId="22208" xr:uid="{24E6F60A-9AB9-49F8-B1DE-73931D9EF283}"/>
    <cellStyle name="Style 121 5" xfId="22209" xr:uid="{93493791-5436-4868-96FA-5D84FF59F8AB}"/>
    <cellStyle name="Style 121 6" xfId="22210" xr:uid="{DC6078A8-962E-4BF4-AFE7-F7AB702A10F4}"/>
    <cellStyle name="Style 121 7" xfId="22211" xr:uid="{A89FA2C8-1197-44DD-BF4C-B58449CC7830}"/>
    <cellStyle name="Style 126" xfId="22212" xr:uid="{A2560E28-CF90-44A8-86ED-8CFC0F4BE163}"/>
    <cellStyle name="Style 126 2" xfId="22213" xr:uid="{A2C52074-774A-4759-8691-885F1B89C1B5}"/>
    <cellStyle name="Style 126 2 2" xfId="22214" xr:uid="{F29B7587-D043-4C49-B485-89C3D21EE935}"/>
    <cellStyle name="Style 126 2 3" xfId="22215" xr:uid="{C565D164-E38C-4089-9CA4-220DAE747E2B}"/>
    <cellStyle name="Style 126 2 4" xfId="22216" xr:uid="{F1A9E3EE-7C31-42EE-BCDA-9BA5D8F1E4B9}"/>
    <cellStyle name="Style 126 2 5" xfId="22217" xr:uid="{4C53D94B-886E-4F4D-BCE1-FF261EF4DAA0}"/>
    <cellStyle name="Style 126 2 6" xfId="22218" xr:uid="{DF009479-F517-466B-ACB5-50DCF6347687}"/>
    <cellStyle name="Style 126 3" xfId="22219" xr:uid="{916582FF-F519-4F5B-BE21-5D8A41A88AAE}"/>
    <cellStyle name="Style 126 3 2" xfId="22220" xr:uid="{6CB333A3-E242-47B0-9547-A9D115E4C34B}"/>
    <cellStyle name="Style 126 3 3" xfId="22221" xr:uid="{A1917DDA-D0DC-47F0-897A-479187BA679C}"/>
    <cellStyle name="Style 126 3 4" xfId="22222" xr:uid="{D2ED7F2E-33CF-4835-9B65-5B2D1F55D66B}"/>
    <cellStyle name="Style 126 3 5" xfId="22223" xr:uid="{17445086-619E-422A-8C30-C8CE0108BBE7}"/>
    <cellStyle name="Style 126 3 6" xfId="22224" xr:uid="{B725C661-921A-4FB7-991A-BCD5045D04E3}"/>
    <cellStyle name="Style 126 4" xfId="22225" xr:uid="{F099964D-70D6-4E15-895E-173306CA4B5A}"/>
    <cellStyle name="Style 126 5" xfId="22226" xr:uid="{89101E02-D5A3-4A84-9D88-8C67A21E70B0}"/>
    <cellStyle name="Style 126 6" xfId="22227" xr:uid="{0E8E951B-1211-4153-8C52-CE6D108BBF26}"/>
    <cellStyle name="Style 126 7" xfId="22228" xr:uid="{2C1E8D8B-CD84-481F-B109-46C70C4BBFE3}"/>
    <cellStyle name="Style 126 8" xfId="22229" xr:uid="{FA123E04-E7FF-4D8C-B8EB-490F248E1798}"/>
    <cellStyle name="Style 127" xfId="22230" xr:uid="{F8BCB4C7-DE50-470E-8CD0-5ACEC4EDFAFF}"/>
    <cellStyle name="Style 127 2" xfId="22231" xr:uid="{98755E7A-C723-4403-AE26-B8DEC2E5BF8B}"/>
    <cellStyle name="Style 127 2 2" xfId="22232" xr:uid="{B67186A2-7973-4909-B99B-15D8DD6CF3B4}"/>
    <cellStyle name="Style 127 2 3" xfId="22233" xr:uid="{6AAE5D6F-E815-46A4-AA49-FB02B2C90E5B}"/>
    <cellStyle name="Style 127 2 4" xfId="22234" xr:uid="{1A5485B6-809C-4EF3-8665-4499B56BC016}"/>
    <cellStyle name="Style 127 2 5" xfId="22235" xr:uid="{692EBD9D-3B9A-44BA-9C32-52DAA1D48DFD}"/>
    <cellStyle name="Style 127 2 6" xfId="22236" xr:uid="{4A18D7B8-9873-465F-9656-57C82BC79FA8}"/>
    <cellStyle name="Style 127 3" xfId="22237" xr:uid="{92C6D51C-B7FD-438E-9A56-EAF5EE7760C0}"/>
    <cellStyle name="Style 127 4" xfId="22238" xr:uid="{BB792CBD-29E1-492D-B435-8FF25D228E08}"/>
    <cellStyle name="Style 127 5" xfId="22239" xr:uid="{AD78226F-3FBF-4DF9-83B6-8A8777119843}"/>
    <cellStyle name="Style 127 6" xfId="22240" xr:uid="{45F04EC7-8D8F-45EE-8D9F-FCE22FEE5604}"/>
    <cellStyle name="Style 127 7" xfId="22241" xr:uid="{7EFCF380-F53F-42AC-812E-1215CD6F3D6D}"/>
    <cellStyle name="Style 128" xfId="22242" xr:uid="{77A55BC7-30E0-4A6A-813A-0C27DD1560C5}"/>
    <cellStyle name="Style 128 2" xfId="22243" xr:uid="{2EFE14AC-3C34-41DC-AC9C-B108EA31508F}"/>
    <cellStyle name="Style 128 2 2" xfId="22244" xr:uid="{1F465325-24A7-4EC7-92C3-00F6C48E462F}"/>
    <cellStyle name="Style 128 2 3" xfId="22245" xr:uid="{D4F9C146-B8B0-4D8B-8D15-B482D2B2F4F6}"/>
    <cellStyle name="Style 128 2 4" xfId="22246" xr:uid="{05C7B8BF-3111-4F61-B5BF-2495B17687B2}"/>
    <cellStyle name="Style 128 2 5" xfId="22247" xr:uid="{5D99233E-764C-4589-8B52-2EFAF0BEF4E9}"/>
    <cellStyle name="Style 128 2 6" xfId="22248" xr:uid="{F33E4497-5823-49AE-B857-622C26A318C7}"/>
    <cellStyle name="Style 128 3" xfId="22249" xr:uid="{7BDA49E7-4410-4DFA-896D-9E556C4A5ED9}"/>
    <cellStyle name="Style 128 4" xfId="22250" xr:uid="{F1A83221-84F2-4AF3-95AA-17234A046ED3}"/>
    <cellStyle name="Style 128 5" xfId="22251" xr:uid="{A3F87AD4-8920-486D-AE4B-98D05F6D8E70}"/>
    <cellStyle name="Style 128 6" xfId="22252" xr:uid="{48DACF54-B773-4FE5-92F0-DEB9C6909768}"/>
    <cellStyle name="Style 128 7" xfId="22253" xr:uid="{03A5DD9B-2D5C-4DE3-B430-D58A5F97B87E}"/>
    <cellStyle name="Style 129" xfId="22254" xr:uid="{C33C1EA6-812B-4290-8C60-8CAB03789501}"/>
    <cellStyle name="Style 129 2" xfId="22255" xr:uid="{9F01672F-E849-4CA6-B0D2-6157E7865E4F}"/>
    <cellStyle name="Style 129 2 2" xfId="22256" xr:uid="{2170A651-1052-4EED-9429-F6D6B223AA11}"/>
    <cellStyle name="Style 129 2 3" xfId="22257" xr:uid="{B354C819-583D-4C57-9457-FAC5682F9B2B}"/>
    <cellStyle name="Style 129 2 4" xfId="22258" xr:uid="{78C35AC4-AD40-46B9-A1D3-C6BE19C04AD1}"/>
    <cellStyle name="Style 129 2 5" xfId="22259" xr:uid="{3727750F-0826-45D8-A364-8042FF38A0BA}"/>
    <cellStyle name="Style 129 2 6" xfId="22260" xr:uid="{568A39AE-572A-49FE-BCE7-7DFE4AE2A62F}"/>
    <cellStyle name="Style 129 3" xfId="22261" xr:uid="{9633CD69-4709-43B5-B44D-81214B52A21B}"/>
    <cellStyle name="Style 129 4" xfId="22262" xr:uid="{2D3FFB26-FCB4-44C1-8BAD-AD874129873C}"/>
    <cellStyle name="Style 129 5" xfId="22263" xr:uid="{0749FF2A-2AAF-4639-9035-10D6E4F2F919}"/>
    <cellStyle name="Style 129 6" xfId="22264" xr:uid="{BC680AC2-1CBF-4F2F-BF3C-D0A552E58C46}"/>
    <cellStyle name="Style 129 7" xfId="22265" xr:uid="{9CE5052D-2AD5-4DD6-BA5A-033488D0D224}"/>
    <cellStyle name="Style 130" xfId="22266" xr:uid="{F913409C-480E-40FA-B6B8-A1CDD81E221E}"/>
    <cellStyle name="Style 130 2" xfId="22267" xr:uid="{9CE0D92E-BDE5-4E34-8BE4-261C8046C9B8}"/>
    <cellStyle name="Style 130 2 2" xfId="22268" xr:uid="{8CDF73D4-B733-4F68-BDC0-7144873C4899}"/>
    <cellStyle name="Style 130 2 3" xfId="22269" xr:uid="{5CABA4C5-2F6B-43CD-8FD6-D9D58254356C}"/>
    <cellStyle name="Style 130 2 4" xfId="22270" xr:uid="{2A41AE5E-9D2A-4B05-A0CF-2C0476FBA5E8}"/>
    <cellStyle name="Style 130 2 5" xfId="22271" xr:uid="{345F4A36-0DBC-4473-9F8E-DA1974C9D0FF}"/>
    <cellStyle name="Style 130 2 6" xfId="22272" xr:uid="{D274ECB5-5585-4D39-B92E-76FFC574560B}"/>
    <cellStyle name="Style 130 3" xfId="22273" xr:uid="{C159B1EA-5487-4758-9520-48AB2626279E}"/>
    <cellStyle name="Style 130 3 2" xfId="22274" xr:uid="{7492AF12-F7BF-4860-B60C-A4DFEF429F38}"/>
    <cellStyle name="Style 130 3 3" xfId="22275" xr:uid="{ECE45D87-CC75-4119-B552-EFD7A35E426E}"/>
    <cellStyle name="Style 130 3 4" xfId="22276" xr:uid="{8D4AFB62-C51A-4445-9C6B-467B291E56ED}"/>
    <cellStyle name="Style 130 3 5" xfId="22277" xr:uid="{40A50363-3453-420B-8E07-0FBE25B827DE}"/>
    <cellStyle name="Style 130 3 6" xfId="22278" xr:uid="{BF32E31B-80E4-4350-97D5-4B57F66E72C3}"/>
    <cellStyle name="Style 130 4" xfId="22279" xr:uid="{4DF50410-F6FB-46F6-B343-2ED0554C3A33}"/>
    <cellStyle name="Style 130 5" xfId="22280" xr:uid="{E4730396-C612-4B02-BFA0-CC3637615BD0}"/>
    <cellStyle name="Style 130 6" xfId="22281" xr:uid="{640F7983-9B08-403B-AB39-7F18DB975656}"/>
    <cellStyle name="Style 130 7" xfId="22282" xr:uid="{01D34760-FB6D-45C0-AF04-73FE42CC77A1}"/>
    <cellStyle name="Style 130 8" xfId="22283" xr:uid="{774A3C8E-E08A-44F3-8F8B-756BCEE6AC11}"/>
    <cellStyle name="Style 131" xfId="22284" xr:uid="{FE0EDD64-CF50-4D18-B7F0-98091A47FC9A}"/>
    <cellStyle name="Style 131 2" xfId="22285" xr:uid="{59778E3B-7E90-4010-9153-2373A28A2049}"/>
    <cellStyle name="Style 131 2 2" xfId="22286" xr:uid="{C39A979E-5C59-42BF-9403-A59AA77659C4}"/>
    <cellStyle name="Style 131 2 3" xfId="22287" xr:uid="{42224409-826A-499E-B588-2220DE471009}"/>
    <cellStyle name="Style 131 2 4" xfId="22288" xr:uid="{B44D62C2-DF2E-4635-BD24-C4BC54811394}"/>
    <cellStyle name="Style 131 2 5" xfId="22289" xr:uid="{5EE4370D-C834-4C16-8693-29FBC6D0BC64}"/>
    <cellStyle name="Style 131 2 6" xfId="22290" xr:uid="{C2D25E6C-4E28-4DC7-B46A-4654655FD2A5}"/>
    <cellStyle name="Style 131 3" xfId="22291" xr:uid="{B8E1AF59-C8FC-46D9-A3F5-58125ABA5844}"/>
    <cellStyle name="Style 131 4" xfId="22292" xr:uid="{94F4AA56-6C55-4F62-8A1B-816866125B59}"/>
    <cellStyle name="Style 131 5" xfId="22293" xr:uid="{50FAE19A-4D1F-4C9A-A075-BAC2B12E4840}"/>
    <cellStyle name="Style 131 6" xfId="22294" xr:uid="{15C2038C-2C18-4662-BFF9-84F489601D12}"/>
    <cellStyle name="Style 131 7" xfId="22295" xr:uid="{CC4C2DBD-FA1D-4EA8-8B79-83FD49647911}"/>
    <cellStyle name="Style 132" xfId="22296" xr:uid="{BE739A94-2088-41CE-BAA3-DC8C8AA23876}"/>
    <cellStyle name="Style 132 2" xfId="22297" xr:uid="{48049EED-844A-4F92-BC4A-1B9514B7491C}"/>
    <cellStyle name="Style 132 2 2" xfId="22298" xr:uid="{31C07DFB-8569-424F-80F8-02D018AA111E}"/>
    <cellStyle name="Style 132 2 3" xfId="22299" xr:uid="{EE343F5C-7D05-41E7-806C-E0B5E7C517AC}"/>
    <cellStyle name="Style 132 2 4" xfId="22300" xr:uid="{B8A1DCDD-21B9-49DE-B5EA-2D6A459C3C28}"/>
    <cellStyle name="Style 132 2 5" xfId="22301" xr:uid="{81B935AA-4C47-45D5-8DE0-6296A966CE5F}"/>
    <cellStyle name="Style 132 2 6" xfId="22302" xr:uid="{73BBE8DC-0689-45D8-92E9-646AD534E671}"/>
    <cellStyle name="Style 132 3" xfId="22303" xr:uid="{0FAE5A5B-6A25-4AC8-8890-A956BE50B2D6}"/>
    <cellStyle name="Style 132 4" xfId="22304" xr:uid="{E4198E10-05FF-4F5A-B611-4B0064886B12}"/>
    <cellStyle name="Style 132 5" xfId="22305" xr:uid="{07AA93FC-BADC-434C-866C-5CDBEAD8AD47}"/>
    <cellStyle name="Style 132 6" xfId="22306" xr:uid="{55052A2E-2784-47E9-88BD-638370EF6BDA}"/>
    <cellStyle name="Style 132 7" xfId="22307" xr:uid="{63D43D1B-8421-46C2-8970-6B792CF6E5C0}"/>
    <cellStyle name="Style 137" xfId="22308" xr:uid="{8AA2B6A3-2B5D-428A-A6C5-F61FCE31BCD2}"/>
    <cellStyle name="Style 137 2" xfId="22309" xr:uid="{01CB6CE0-F599-4FA4-A223-4BB3FE663358}"/>
    <cellStyle name="Style 137 2 2" xfId="22310" xr:uid="{CE244CD2-690C-4F99-86E2-B1EEB31B6BC4}"/>
    <cellStyle name="Style 137 2 3" xfId="22311" xr:uid="{D6346754-6DC5-4F86-8FE8-6801E5D877D1}"/>
    <cellStyle name="Style 137 2 4" xfId="22312" xr:uid="{8008D3E5-57DB-459C-A58B-7B5CFA07B2FD}"/>
    <cellStyle name="Style 137 2 5" xfId="22313" xr:uid="{F6C40BE2-B958-4F80-985F-EE1D055B4204}"/>
    <cellStyle name="Style 137 2 6" xfId="22314" xr:uid="{E0F96BB4-F852-4D84-93E5-9714B027B087}"/>
    <cellStyle name="Style 137 3" xfId="22315" xr:uid="{443B7EB0-E268-49C4-8D3B-9F8DA030F8AA}"/>
    <cellStyle name="Style 137 3 2" xfId="22316" xr:uid="{17FC0911-970D-4936-AD80-8CD836BC3E79}"/>
    <cellStyle name="Style 137 3 3" xfId="22317" xr:uid="{1731788D-ADE1-4820-ADD7-08814D65F213}"/>
    <cellStyle name="Style 137 3 4" xfId="22318" xr:uid="{ADC0460A-C77C-4AB7-BD8D-9C79C9ED473D}"/>
    <cellStyle name="Style 137 3 5" xfId="22319" xr:uid="{F4F5D196-3BFB-4A69-A091-8065510E72E3}"/>
    <cellStyle name="Style 137 3 6" xfId="22320" xr:uid="{BDBE086D-614C-44C2-BB06-787084C7D10F}"/>
    <cellStyle name="Style 137 4" xfId="22321" xr:uid="{D112A6A0-C342-4D85-A79C-A8DA11F7F6BC}"/>
    <cellStyle name="Style 137 5" xfId="22322" xr:uid="{4F50DBD6-32B9-4660-B55E-EAF332723ACE}"/>
    <cellStyle name="Style 137 6" xfId="22323" xr:uid="{AAF5EAC3-AD88-4919-AD81-4A57608AEC39}"/>
    <cellStyle name="Style 137 7" xfId="22324" xr:uid="{8E92CC03-ACE5-439A-A4D5-28D2C43F81ED}"/>
    <cellStyle name="Style 137 8" xfId="22325" xr:uid="{8630576C-0B59-4B46-A1CE-9820C0AAFF40}"/>
    <cellStyle name="Style 138" xfId="22326" xr:uid="{E93ADD2D-5D5D-4460-8C10-5009C1B02F03}"/>
    <cellStyle name="Style 138 2" xfId="22327" xr:uid="{FE772E9F-75C1-4BBA-9C72-505FEBC7A10F}"/>
    <cellStyle name="Style 138 2 2" xfId="22328" xr:uid="{780BD67A-2ED8-4085-8F2A-D3EDCDF45728}"/>
    <cellStyle name="Style 138 2 3" xfId="22329" xr:uid="{5834A9D0-4FE7-43C2-856A-1950E6A4E960}"/>
    <cellStyle name="Style 138 2 4" xfId="22330" xr:uid="{2A667A8E-AB39-40C8-AA5C-7781636B1D6E}"/>
    <cellStyle name="Style 138 2 5" xfId="22331" xr:uid="{6440067A-344A-4F7D-A36F-D3889035AB2E}"/>
    <cellStyle name="Style 138 2 6" xfId="22332" xr:uid="{C524A1D2-E780-484B-B522-24E215AE70C6}"/>
    <cellStyle name="Style 138 3" xfId="22333" xr:uid="{CD8E30F2-7795-4487-A833-866911890528}"/>
    <cellStyle name="Style 138 4" xfId="22334" xr:uid="{4476611F-E1F7-41C8-809C-23BD5CEEFBB2}"/>
    <cellStyle name="Style 138 5" xfId="22335" xr:uid="{11D15FC7-2A34-43A8-93AE-961790E19296}"/>
    <cellStyle name="Style 138 6" xfId="22336" xr:uid="{E2CB11EC-01B0-4075-8E36-390AE6656009}"/>
    <cellStyle name="Style 138 7" xfId="22337" xr:uid="{E3B25BD9-5278-4864-8A61-A370F96556AA}"/>
    <cellStyle name="Style 139" xfId="22338" xr:uid="{58447FCB-6F98-48FA-A1F0-C81E73DE889B}"/>
    <cellStyle name="Style 139 2" xfId="22339" xr:uid="{AF44FE17-A609-42CE-A431-70EEC2FBF6C7}"/>
    <cellStyle name="Style 139 2 2" xfId="22340" xr:uid="{257723D4-83DA-4109-97A5-18C88C70BCB2}"/>
    <cellStyle name="Style 139 2 3" xfId="22341" xr:uid="{7A69B44D-5EF7-4F40-A2D1-4F903050704E}"/>
    <cellStyle name="Style 139 2 4" xfId="22342" xr:uid="{1B639092-A37F-453D-BDD7-8B28E4E099AC}"/>
    <cellStyle name="Style 139 2 5" xfId="22343" xr:uid="{D2945678-305F-4B2B-9086-BD3F61572145}"/>
    <cellStyle name="Style 139 2 6" xfId="22344" xr:uid="{16E56776-A35E-48A4-A802-6308A9D4A2CE}"/>
    <cellStyle name="Style 139 3" xfId="22345" xr:uid="{29C419A0-DC20-45CD-865B-BE32BC109986}"/>
    <cellStyle name="Style 139 4" xfId="22346" xr:uid="{BFBE87B3-B513-4663-B347-131AD48477AD}"/>
    <cellStyle name="Style 139 5" xfId="22347" xr:uid="{B5DF7CA7-D257-4030-80D4-2AD20B5B507F}"/>
    <cellStyle name="Style 139 6" xfId="22348" xr:uid="{6212564D-5808-49B8-BE78-39149D677ACD}"/>
    <cellStyle name="Style 139 7" xfId="22349" xr:uid="{6E6935CE-B68A-4D1F-B2DB-37DBE95BBA19}"/>
    <cellStyle name="Style 140" xfId="22350" xr:uid="{2D5124AF-6B2B-42B3-B68E-8605AD0D8798}"/>
    <cellStyle name="Style 140 2" xfId="22351" xr:uid="{CB015732-B6CE-4470-9AB2-EC9210B30BFD}"/>
    <cellStyle name="Style 140 2 2" xfId="22352" xr:uid="{6C396944-84C9-4F15-A9F5-36FFA2BAADB0}"/>
    <cellStyle name="Style 140 2 3" xfId="22353" xr:uid="{EC1220BD-BA17-463E-A061-74E008AC040B}"/>
    <cellStyle name="Style 140 2 4" xfId="22354" xr:uid="{24665E51-109A-443A-947F-123B94A38126}"/>
    <cellStyle name="Style 140 2 5" xfId="22355" xr:uid="{FDED5D41-2825-4BAF-B530-E348C519B980}"/>
    <cellStyle name="Style 140 2 6" xfId="22356" xr:uid="{FBDEDA21-7AE2-4226-95AA-EBC6FADE7E8A}"/>
    <cellStyle name="Style 140 3" xfId="22357" xr:uid="{6847F878-3809-4EDF-9D5E-8F02091BDC2C}"/>
    <cellStyle name="Style 140 4" xfId="22358" xr:uid="{E7A900C0-F79C-423F-A17A-F2D022447235}"/>
    <cellStyle name="Style 140 5" xfId="22359" xr:uid="{1E1B8AB3-8AD7-4F72-9D68-91351571743E}"/>
    <cellStyle name="Style 140 6" xfId="22360" xr:uid="{EC981E8C-9FFE-437E-B0A6-E4F00D0AABF6}"/>
    <cellStyle name="Style 140 7" xfId="22361" xr:uid="{A1D4C5EB-BCE2-456E-9959-041798D85AEC}"/>
    <cellStyle name="Style 141" xfId="22362" xr:uid="{ED417F73-DE2D-4A52-9571-36F3636E4172}"/>
    <cellStyle name="Style 141 2" xfId="22363" xr:uid="{7537ECF7-65BE-4F01-85C9-A3D8446A1E0E}"/>
    <cellStyle name="Style 141 2 2" xfId="22364" xr:uid="{321C4602-E9E3-4FEA-8731-A1E1A2F06043}"/>
    <cellStyle name="Style 141 2 3" xfId="22365" xr:uid="{CB880F9F-B1F8-4AD4-B76D-023165FE5AB5}"/>
    <cellStyle name="Style 141 2 4" xfId="22366" xr:uid="{9416A684-4FF3-47B5-8DF0-7BEECB7A06AA}"/>
    <cellStyle name="Style 141 2 5" xfId="22367" xr:uid="{1A862572-3C03-4A1C-AE44-BD10065F3C76}"/>
    <cellStyle name="Style 141 2 6" xfId="22368" xr:uid="{D0A6D0B6-DEF0-4DF7-96B0-937A9E76B7C5}"/>
    <cellStyle name="Style 141 3" xfId="22369" xr:uid="{1BC1684F-2356-4E7A-9751-8F96CE1A1280}"/>
    <cellStyle name="Style 141 3 2" xfId="22370" xr:uid="{E50D325C-CFFD-4491-A7EC-1D3229CD8381}"/>
    <cellStyle name="Style 141 3 3" xfId="22371" xr:uid="{B4D7CE67-4965-40C6-A9D2-263C006DBA09}"/>
    <cellStyle name="Style 141 3 4" xfId="22372" xr:uid="{10276074-B461-4C08-8F28-100FF4B48E1C}"/>
    <cellStyle name="Style 141 3 5" xfId="22373" xr:uid="{711CF233-6354-45AA-995B-8F6AF20A6416}"/>
    <cellStyle name="Style 141 3 6" xfId="22374" xr:uid="{8DDB6A09-01A8-4716-8468-A571F90036E7}"/>
    <cellStyle name="Style 141 4" xfId="22375" xr:uid="{7F237A39-DFD8-4F66-9222-9C73D6C23420}"/>
    <cellStyle name="Style 141 5" xfId="22376" xr:uid="{245DFA9B-6C88-42B5-B45C-029E47982C81}"/>
    <cellStyle name="Style 141 6" xfId="22377" xr:uid="{E8FAC9F6-B676-4B6E-A42A-C2021B52627C}"/>
    <cellStyle name="Style 141 7" xfId="22378" xr:uid="{1C971B29-2CE5-4921-BAD2-5423B6CA5297}"/>
    <cellStyle name="Style 141 8" xfId="22379" xr:uid="{38577283-0233-443C-8968-6174AF34ADD0}"/>
    <cellStyle name="Style 142" xfId="22380" xr:uid="{57C5CF52-8DD1-4E14-B63A-425C748CA2A3}"/>
    <cellStyle name="Style 142 2" xfId="22381" xr:uid="{6742674A-CB2C-415A-A78E-F95BB45BDDF4}"/>
    <cellStyle name="Style 142 2 2" xfId="22382" xr:uid="{A85AF8A6-FA49-4617-8FB4-88C00B9474DB}"/>
    <cellStyle name="Style 142 2 3" xfId="22383" xr:uid="{A4DFD155-8702-49D5-A8B2-D10433AFAE4C}"/>
    <cellStyle name="Style 142 2 4" xfId="22384" xr:uid="{AEA3C351-8E05-4743-8DF3-68DE12C59BAE}"/>
    <cellStyle name="Style 142 2 5" xfId="22385" xr:uid="{887A4154-B04D-473B-B528-0032F31BBAB6}"/>
    <cellStyle name="Style 142 2 6" xfId="22386" xr:uid="{4919CA31-FB77-40CD-B3C6-BFC6A5C712F2}"/>
    <cellStyle name="Style 142 3" xfId="22387" xr:uid="{53236B4E-4415-4127-AACB-E230CA5CE8E8}"/>
    <cellStyle name="Style 142 4" xfId="22388" xr:uid="{7F4D0982-B20F-4F51-A231-7C004F7196E8}"/>
    <cellStyle name="Style 142 5" xfId="22389" xr:uid="{69AF43B2-42B9-43D8-9853-048CD9DAB4E8}"/>
    <cellStyle name="Style 142 6" xfId="22390" xr:uid="{7E39B9BE-AD0D-4AAA-870E-7BDA8649A968}"/>
    <cellStyle name="Style 142 7" xfId="22391" xr:uid="{3ED482C2-9AD4-420D-9DBF-1425304AA7D7}"/>
    <cellStyle name="Style 143" xfId="22392" xr:uid="{9CDF4834-3360-4C66-B907-E942D03C905C}"/>
    <cellStyle name="Style 143 2" xfId="22393" xr:uid="{995B66FD-2F37-4FDA-A66D-E3C1A2923706}"/>
    <cellStyle name="Style 143 2 2" xfId="22394" xr:uid="{9663E04F-2A43-47B7-9A15-B6B0914D8AAF}"/>
    <cellStyle name="Style 143 2 3" xfId="22395" xr:uid="{15EECDEF-A2A2-4A9F-BC0E-5C6B6BB62875}"/>
    <cellStyle name="Style 143 2 4" xfId="22396" xr:uid="{649CA7A8-8E67-4C82-B3A7-4B645CE2F4DB}"/>
    <cellStyle name="Style 143 2 5" xfId="22397" xr:uid="{6C89F441-40D2-4BBA-80D8-533DE018CE95}"/>
    <cellStyle name="Style 143 2 6" xfId="22398" xr:uid="{4B9982C6-18D2-4616-8F3D-C80BCF3645EC}"/>
    <cellStyle name="Style 143 3" xfId="22399" xr:uid="{3ECAF0BD-100A-4303-9EB6-EE89829E743A}"/>
    <cellStyle name="Style 143 4" xfId="22400" xr:uid="{C01A68F5-387A-4F72-955F-ABA3E4DA2656}"/>
    <cellStyle name="Style 143 5" xfId="22401" xr:uid="{3C4360CA-B527-4D24-82A5-D4C5732E2FC9}"/>
    <cellStyle name="Style 143 6" xfId="22402" xr:uid="{4D317D4A-8D15-4909-8F3C-B15A57A69528}"/>
    <cellStyle name="Style 143 7" xfId="22403" xr:uid="{C3E51D45-377F-461D-AE73-ECA66EAE0739}"/>
    <cellStyle name="Style 148" xfId="22404" xr:uid="{957C5240-E824-4CC7-96F2-A6EC9807C23C}"/>
    <cellStyle name="Style 148 2" xfId="22405" xr:uid="{52305484-6D50-4B0A-A1E6-6F9B853C1D84}"/>
    <cellStyle name="Style 148 2 2" xfId="22406" xr:uid="{A0C12FEA-F721-41EA-B491-F6F48EC8E9BE}"/>
    <cellStyle name="Style 148 2 3" xfId="22407" xr:uid="{DA08757A-C75B-47F2-AA7F-345140647441}"/>
    <cellStyle name="Style 148 2 4" xfId="22408" xr:uid="{84A725A6-28D8-462D-9038-F778F6E2D49C}"/>
    <cellStyle name="Style 148 2 5" xfId="22409" xr:uid="{2CFF424D-7DD6-4EFD-A1D9-3F178FAD3092}"/>
    <cellStyle name="Style 148 2 6" xfId="22410" xr:uid="{71AC1ADA-0564-4BA9-9B6E-5DB4F83826AB}"/>
    <cellStyle name="Style 148 3" xfId="22411" xr:uid="{971D7CC3-F26A-4755-905F-C95BCA02430E}"/>
    <cellStyle name="Style 148 3 2" xfId="22412" xr:uid="{05856BB8-35AE-44F6-B4F6-D9A7EBF6102E}"/>
    <cellStyle name="Style 148 3 3" xfId="22413" xr:uid="{BA8CFA28-FAB2-4E9B-9757-AF59D0364467}"/>
    <cellStyle name="Style 148 3 4" xfId="22414" xr:uid="{2F75447D-F622-4FD9-B032-6865BC886D32}"/>
    <cellStyle name="Style 148 3 5" xfId="22415" xr:uid="{744D3D32-2666-4B4D-8148-A55EBADEB93D}"/>
    <cellStyle name="Style 148 3 6" xfId="22416" xr:uid="{780A446B-A89A-43E8-AC99-0D18D8BF50EA}"/>
    <cellStyle name="Style 148 4" xfId="22417" xr:uid="{94D38601-44BE-41C1-8C28-F7C0B7860C23}"/>
    <cellStyle name="Style 148 5" xfId="22418" xr:uid="{D5661E5A-E4E7-4183-A789-352709C2ACCC}"/>
    <cellStyle name="Style 148 6" xfId="22419" xr:uid="{29D6DA48-1421-496B-B1B1-ECE46D228478}"/>
    <cellStyle name="Style 148 7" xfId="22420" xr:uid="{93BA5503-C169-4388-B6A7-54165BBB27A4}"/>
    <cellStyle name="Style 148 8" xfId="22421" xr:uid="{D93EDCAD-2064-486C-A30D-D69AD05E78F6}"/>
    <cellStyle name="Style 149" xfId="22422" xr:uid="{B76A2FDE-655C-48B7-B86B-16EEE797B7E6}"/>
    <cellStyle name="Style 149 2" xfId="22423" xr:uid="{8E5FD607-0B5E-49BD-B628-29683D5AC53F}"/>
    <cellStyle name="Style 149 2 2" xfId="22424" xr:uid="{8AB87D21-29EB-473A-94AA-68965CE415D4}"/>
    <cellStyle name="Style 149 2 3" xfId="22425" xr:uid="{0CC29B3C-5956-49D6-8C8A-70D627EAA5E7}"/>
    <cellStyle name="Style 149 2 4" xfId="22426" xr:uid="{5EAD3D19-7D02-4E37-B9EF-0C46C25A86B1}"/>
    <cellStyle name="Style 149 2 5" xfId="22427" xr:uid="{D5672180-A93C-41BB-B025-FA68B0141377}"/>
    <cellStyle name="Style 149 2 6" xfId="22428" xr:uid="{2A80E18A-8CB1-42BC-9AAA-BA6594F39960}"/>
    <cellStyle name="Style 149 3" xfId="22429" xr:uid="{36FFB4D2-CA50-46E4-BAC4-E51601433463}"/>
    <cellStyle name="Style 149 4" xfId="22430" xr:uid="{5BBA5CD8-325E-4EA7-82C0-649440EF6CB7}"/>
    <cellStyle name="Style 149 5" xfId="22431" xr:uid="{A7E105FD-863E-4627-82A8-C3424AEC2F3B}"/>
    <cellStyle name="Style 149 6" xfId="22432" xr:uid="{31DC1C53-8655-419C-AA9B-27D4CBBA8790}"/>
    <cellStyle name="Style 149 7" xfId="22433" xr:uid="{A1E96C8D-F656-4CF6-A4D8-CB366E291FC5}"/>
    <cellStyle name="Style 150" xfId="22434" xr:uid="{1545D5BF-1A0F-461F-B840-296E1C837E89}"/>
    <cellStyle name="Style 150 2" xfId="22435" xr:uid="{B1C69FFA-B0B4-49D9-9FF9-D0678C21327C}"/>
    <cellStyle name="Style 150 2 2" xfId="22436" xr:uid="{8776D444-F1D7-4C76-8D66-B4E3C4DE49D4}"/>
    <cellStyle name="Style 150 2 3" xfId="22437" xr:uid="{9BAA56DF-E478-4AC8-A801-0BBC58B07514}"/>
    <cellStyle name="Style 150 2 4" xfId="22438" xr:uid="{4C1DDE03-C77B-4FE3-8A9C-5A8318A18110}"/>
    <cellStyle name="Style 150 2 5" xfId="22439" xr:uid="{E8378F9F-3833-4A83-841B-6E23E31EAE99}"/>
    <cellStyle name="Style 150 2 6" xfId="22440" xr:uid="{A404E4AE-9BDA-4400-9DD1-CE70DD4A6E7C}"/>
    <cellStyle name="Style 150 3" xfId="22441" xr:uid="{8AA20E0B-D3B3-4904-9B5D-17D2CB4966A2}"/>
    <cellStyle name="Style 150 4" xfId="22442" xr:uid="{A0EE050C-8BF6-43B6-9C1E-5E78A0CBA4CD}"/>
    <cellStyle name="Style 150 5" xfId="22443" xr:uid="{C30D63EF-830B-4CD6-9698-21C791CD485F}"/>
    <cellStyle name="Style 150 6" xfId="22444" xr:uid="{9087CA64-697F-4FF7-9B2E-B79F2214618C}"/>
    <cellStyle name="Style 150 7" xfId="22445" xr:uid="{96C0C46B-34FC-48B0-9A36-AFFA2545652B}"/>
    <cellStyle name="Style 151" xfId="22446" xr:uid="{C1A408B5-C6DD-42B4-949F-4A0ECCFEB71A}"/>
    <cellStyle name="Style 151 2" xfId="22447" xr:uid="{76186964-32F3-4306-8989-CD8396649F75}"/>
    <cellStyle name="Style 151 2 2" xfId="22448" xr:uid="{2C140638-B922-4CFA-A3AC-1FAC1192AE94}"/>
    <cellStyle name="Style 151 2 3" xfId="22449" xr:uid="{51CA4666-131C-46F8-BB05-470765356DDB}"/>
    <cellStyle name="Style 151 2 4" xfId="22450" xr:uid="{7DB9F8F8-4825-4E47-BFC2-79B8A7CB3931}"/>
    <cellStyle name="Style 151 2 5" xfId="22451" xr:uid="{DD66F833-6BF7-4F3A-9826-D35584D0F25F}"/>
    <cellStyle name="Style 151 2 6" xfId="22452" xr:uid="{CF31623F-AE11-474D-BD5A-23081266928B}"/>
    <cellStyle name="Style 151 3" xfId="22453" xr:uid="{A150A712-3E2A-40B5-A985-235D9463F815}"/>
    <cellStyle name="Style 151 4" xfId="22454" xr:uid="{0D8359F1-A7A7-4689-B2AF-1AB712D6CE79}"/>
    <cellStyle name="Style 151 5" xfId="22455" xr:uid="{A3F664DF-775E-43A0-8C66-82917460EFE1}"/>
    <cellStyle name="Style 151 6" xfId="22456" xr:uid="{89CD17AD-D50D-4E92-8950-50AB36833569}"/>
    <cellStyle name="Style 151 7" xfId="22457" xr:uid="{156F7E4C-E05D-42A1-A55A-9658B21A519B}"/>
    <cellStyle name="Style 152" xfId="22458" xr:uid="{FB878F6B-42F0-484F-B385-9A97B8BA6322}"/>
    <cellStyle name="Style 152 2" xfId="22459" xr:uid="{11793228-F68A-464B-BF2E-AF880C253D35}"/>
    <cellStyle name="Style 152 2 2" xfId="22460" xr:uid="{4BF862FE-A58F-4AEA-9235-6679D9A217B1}"/>
    <cellStyle name="Style 152 2 3" xfId="22461" xr:uid="{E822096E-96D9-44AB-A520-CA3B3D4D7B60}"/>
    <cellStyle name="Style 152 2 4" xfId="22462" xr:uid="{55066051-0C01-429A-B9F6-4F1676F331E2}"/>
    <cellStyle name="Style 152 2 5" xfId="22463" xr:uid="{2A624EDF-A5EB-4D3A-A3F7-2D31F4F2C6C1}"/>
    <cellStyle name="Style 152 2 6" xfId="22464" xr:uid="{62C4F32C-D37E-4573-A5E4-42BF86909C67}"/>
    <cellStyle name="Style 152 3" xfId="22465" xr:uid="{AB192B4F-C61B-42F4-8654-807907294A22}"/>
    <cellStyle name="Style 152 3 2" xfId="22466" xr:uid="{E455C41F-CF33-4AEE-B497-692C7462E1DF}"/>
    <cellStyle name="Style 152 3 3" xfId="22467" xr:uid="{C9BA10B0-D027-4461-9BB5-FB15148038CB}"/>
    <cellStyle name="Style 152 3 4" xfId="22468" xr:uid="{F9D9D730-0DA0-43CB-B110-800BD137D225}"/>
    <cellStyle name="Style 152 3 5" xfId="22469" xr:uid="{8BE6A96E-9A5D-4E17-9DCB-9B5D2CC2D780}"/>
    <cellStyle name="Style 152 3 6" xfId="22470" xr:uid="{77D1E052-354E-49E0-BB35-475945818771}"/>
    <cellStyle name="Style 152 4" xfId="22471" xr:uid="{FE2E674C-D5C0-46C2-93B3-C27DB86670AB}"/>
    <cellStyle name="Style 152 5" xfId="22472" xr:uid="{D719DCC4-F221-4137-A876-5B9DD1A01C29}"/>
    <cellStyle name="Style 152 6" xfId="22473" xr:uid="{10F71D5F-671C-4613-BE81-BD70E31ACF95}"/>
    <cellStyle name="Style 152 7" xfId="22474" xr:uid="{5990E8C3-7C4F-43F2-B450-503E683F1F46}"/>
    <cellStyle name="Style 152 8" xfId="22475" xr:uid="{0AA57CC9-ED07-4F8E-B919-0FAA5B2C888E}"/>
    <cellStyle name="Style 153" xfId="22476" xr:uid="{642057BB-FAE6-4B47-B610-4CA77670C306}"/>
    <cellStyle name="Style 153 2" xfId="22477" xr:uid="{7AA8773B-FAF2-4E3D-B6FA-A8B46D1D9E5D}"/>
    <cellStyle name="Style 153 2 2" xfId="22478" xr:uid="{1B89F650-A05B-4E53-B083-ACE654C15C45}"/>
    <cellStyle name="Style 153 2 3" xfId="22479" xr:uid="{61677991-81C9-494A-8F78-9E4B63F52A2C}"/>
    <cellStyle name="Style 153 2 4" xfId="22480" xr:uid="{38DCD8EA-C43F-40D2-B18B-FF44C431BFC4}"/>
    <cellStyle name="Style 153 2 5" xfId="22481" xr:uid="{68534886-C955-48E4-BEF0-E9D22C28B19E}"/>
    <cellStyle name="Style 153 2 6" xfId="22482" xr:uid="{99BBDC41-BE93-4884-8B88-08275827BE73}"/>
    <cellStyle name="Style 153 3" xfId="22483" xr:uid="{EEF1F12B-8085-402E-80CD-1B9164EBDE14}"/>
    <cellStyle name="Style 153 4" xfId="22484" xr:uid="{D134CE1D-407B-47F8-8D47-59B09D0DEA49}"/>
    <cellStyle name="Style 153 5" xfId="22485" xr:uid="{931D58CE-13CA-428F-84AE-9834FEC0AC35}"/>
    <cellStyle name="Style 153 6" xfId="22486" xr:uid="{28CF358A-B773-462C-8FF9-4A0B951E4A23}"/>
    <cellStyle name="Style 153 7" xfId="22487" xr:uid="{BCA7BCBB-FC1E-4C1C-B139-247BA17C1732}"/>
    <cellStyle name="Style 154" xfId="22488" xr:uid="{9B3873CF-11F8-4670-B307-2BAA2B8D69C5}"/>
    <cellStyle name="Style 154 2" xfId="22489" xr:uid="{7575AD3F-49D1-4DB2-A1EF-8D0F63CE2BC7}"/>
    <cellStyle name="Style 154 2 2" xfId="22490" xr:uid="{4F11587A-202D-4B51-839B-D3653D6E0330}"/>
    <cellStyle name="Style 154 2 3" xfId="22491" xr:uid="{511A3B4F-2DA9-4BA8-9683-EA5D0A39E3F5}"/>
    <cellStyle name="Style 154 2 4" xfId="22492" xr:uid="{EF5DBD56-CD73-4D92-B9AB-F25A0A3E07AE}"/>
    <cellStyle name="Style 154 2 5" xfId="22493" xr:uid="{7F7EEE7F-4366-4F4D-A03F-86A913641867}"/>
    <cellStyle name="Style 154 2 6" xfId="22494" xr:uid="{AE02620D-683B-4FC8-A6DD-70E969FA073A}"/>
    <cellStyle name="Style 154 3" xfId="22495" xr:uid="{E8B14708-FC7A-495A-8553-545843FCFBF2}"/>
    <cellStyle name="Style 154 4" xfId="22496" xr:uid="{0982BE80-B9BA-4D9F-BD81-24A7E2FDE8E4}"/>
    <cellStyle name="Style 154 5" xfId="22497" xr:uid="{E1E0EB6B-4210-4139-90C5-CA1D9F4E9E08}"/>
    <cellStyle name="Style 154 6" xfId="22498" xr:uid="{DA95254E-3579-4AC5-BDCF-102D75CA4CC7}"/>
    <cellStyle name="Style 154 7" xfId="22499" xr:uid="{6DF536DB-E84F-478D-AFF8-D4A781FB39C9}"/>
    <cellStyle name="Style 159" xfId="22500" xr:uid="{72A8582E-906C-4484-BB7A-67689119F504}"/>
    <cellStyle name="Style 159 2" xfId="22501" xr:uid="{5C01FCCA-9148-4BDF-A040-245194509C60}"/>
    <cellStyle name="Style 159 2 2" xfId="22502" xr:uid="{0C419512-6EF9-4046-A0A3-D8C0E53158A4}"/>
    <cellStyle name="Style 159 2 3" xfId="22503" xr:uid="{B0BD46CD-5C42-4F0C-8427-66236BFC5C2F}"/>
    <cellStyle name="Style 159 2 4" xfId="22504" xr:uid="{D0854A99-078F-4F5A-96B4-3A93A0178F88}"/>
    <cellStyle name="Style 159 2 5" xfId="22505" xr:uid="{D06D4247-8F32-4F32-AA19-51566934174D}"/>
    <cellStyle name="Style 159 2 6" xfId="22506" xr:uid="{8AA33751-D20D-43BD-87FF-DCB6C23E76F9}"/>
    <cellStyle name="Style 159 3" xfId="22507" xr:uid="{C155BDFA-D9E7-43F5-B1F5-949814CB7809}"/>
    <cellStyle name="Style 159 3 2" xfId="22508" xr:uid="{E4268458-FBD6-4EE6-AC74-5147F6D295ED}"/>
    <cellStyle name="Style 159 3 3" xfId="22509" xr:uid="{B38A9E24-3B25-4B17-AC2D-BA80FBC7B82D}"/>
    <cellStyle name="Style 159 3 4" xfId="22510" xr:uid="{F2727352-B503-4368-BC91-AAE6DB481CA1}"/>
    <cellStyle name="Style 159 3 5" xfId="22511" xr:uid="{441BF626-9865-44DE-8582-CD86249DBCB6}"/>
    <cellStyle name="Style 159 3 6" xfId="22512" xr:uid="{65734A60-7774-4035-9158-2FFDD4891F66}"/>
    <cellStyle name="Style 159 4" xfId="22513" xr:uid="{412108E7-9665-4BFD-AB03-5EEC76676481}"/>
    <cellStyle name="Style 159 5" xfId="22514" xr:uid="{E5F57BD5-816A-462D-BCDE-5E81027653FD}"/>
    <cellStyle name="Style 159 6" xfId="22515" xr:uid="{E3CD2815-053A-42D4-936B-B32036F535C5}"/>
    <cellStyle name="Style 159 7" xfId="22516" xr:uid="{6524116C-F1A5-43A4-BADE-8DDC3588E062}"/>
    <cellStyle name="Style 159 8" xfId="22517" xr:uid="{71D18548-B2FB-4AD5-8586-FC991747D7D3}"/>
    <cellStyle name="Style 160" xfId="22518" xr:uid="{F803D2C0-9C1B-4D01-8C6D-3768DA18EB7A}"/>
    <cellStyle name="Style 160 2" xfId="22519" xr:uid="{E888F5DD-A905-4B9C-83C9-97A23F0D89B7}"/>
    <cellStyle name="Style 160 2 2" xfId="22520" xr:uid="{357529E9-CEC6-4CBA-B2B9-D9E099482F24}"/>
    <cellStyle name="Style 160 2 3" xfId="22521" xr:uid="{66D44BFD-5823-4AB8-9F54-81007348D002}"/>
    <cellStyle name="Style 160 2 4" xfId="22522" xr:uid="{9B5B251F-DD2A-482F-9556-0D7C84E91069}"/>
    <cellStyle name="Style 160 2 5" xfId="22523" xr:uid="{29E68EA5-077D-450F-9575-B1B8ED6FDF23}"/>
    <cellStyle name="Style 160 2 6" xfId="22524" xr:uid="{72E5F1F0-0890-45A5-8463-24AA02BC0287}"/>
    <cellStyle name="Style 160 3" xfId="22525" xr:uid="{96132F3C-89F8-4BF3-ACCF-C6BAACB41042}"/>
    <cellStyle name="Style 160 4" xfId="22526" xr:uid="{B46E912A-8217-45E3-B1A1-2386864A9614}"/>
    <cellStyle name="Style 160 5" xfId="22527" xr:uid="{FDCACDC6-096B-42B6-828C-714C391AFA88}"/>
    <cellStyle name="Style 160 6" xfId="22528" xr:uid="{7E26693B-5FAF-4BC5-8884-1388D5070BE5}"/>
    <cellStyle name="Style 160 7" xfId="22529" xr:uid="{4BDB4C3E-63F4-4152-B92C-6CE02DD7F60F}"/>
    <cellStyle name="Style 161" xfId="22530" xr:uid="{485897C0-0E2B-457B-A0FE-677B7A0BE45F}"/>
    <cellStyle name="Style 161 2" xfId="22531" xr:uid="{F3D83C75-4E79-499C-BC3F-A3AFC7431F1C}"/>
    <cellStyle name="Style 161 2 2" xfId="22532" xr:uid="{21F687BE-BBF8-4A25-BFA3-3F03E09A8733}"/>
    <cellStyle name="Style 161 2 3" xfId="22533" xr:uid="{3E22E5B8-F589-429F-933F-6B5402A7EC01}"/>
    <cellStyle name="Style 161 2 4" xfId="22534" xr:uid="{2F2046CB-6CC9-4F40-9472-4191B22BF1EE}"/>
    <cellStyle name="Style 161 2 5" xfId="22535" xr:uid="{56D5F666-2D7C-468A-BB18-559040C3082A}"/>
    <cellStyle name="Style 161 2 6" xfId="22536" xr:uid="{30341E11-6852-44A6-849C-2C8724D4D5C5}"/>
    <cellStyle name="Style 161 3" xfId="22537" xr:uid="{567BF371-97D3-4773-89BF-A64AED017A21}"/>
    <cellStyle name="Style 161 4" xfId="22538" xr:uid="{CF14ECE5-F8CD-4A58-82C8-F12571912E26}"/>
    <cellStyle name="Style 161 5" xfId="22539" xr:uid="{4C18A194-3811-472A-BF89-075F09D974A7}"/>
    <cellStyle name="Style 161 6" xfId="22540" xr:uid="{9076C8B1-FCA3-4684-B5DF-387ABB27F74C}"/>
    <cellStyle name="Style 161 7" xfId="22541" xr:uid="{60A30240-BF32-45AD-B168-A7EDCD01E6BA}"/>
    <cellStyle name="Style 162" xfId="22542" xr:uid="{75868B44-A6CD-4D6A-9801-A806D022E950}"/>
    <cellStyle name="Style 162 2" xfId="22543" xr:uid="{AF189744-7003-4965-99FE-76FDEB189A42}"/>
    <cellStyle name="Style 162 2 2" xfId="22544" xr:uid="{2FCBCEEE-78C4-44BC-96E9-2255EDBF6B28}"/>
    <cellStyle name="Style 162 2 3" xfId="22545" xr:uid="{77C901D3-92E1-465C-B928-19E9C2BECC8B}"/>
    <cellStyle name="Style 162 2 4" xfId="22546" xr:uid="{9D6630B5-B23B-4917-A8C3-5646BF430C2B}"/>
    <cellStyle name="Style 162 2 5" xfId="22547" xr:uid="{F8334DF3-9B80-47F8-8182-B8E08DF99F7B}"/>
    <cellStyle name="Style 162 2 6" xfId="22548" xr:uid="{8924F868-0C0B-4169-9468-5EBC8B4DB502}"/>
    <cellStyle name="Style 162 3" xfId="22549" xr:uid="{BCFB8843-3143-43AA-AFB1-A6F1683733D5}"/>
    <cellStyle name="Style 162 4" xfId="22550" xr:uid="{29843B56-3347-4D27-87D5-D6FBE811404C}"/>
    <cellStyle name="Style 162 5" xfId="22551" xr:uid="{ECAA2C29-3511-49B8-9669-B70145B6597C}"/>
    <cellStyle name="Style 162 6" xfId="22552" xr:uid="{EB70360E-954F-4FC5-B8B1-460B74BB80DC}"/>
    <cellStyle name="Style 162 7" xfId="22553" xr:uid="{C589FE63-BF4D-4CB0-8798-6A723F65ABB3}"/>
    <cellStyle name="Style 163" xfId="22554" xr:uid="{6B42C722-D1AE-4439-8A87-7F7BFA9C4F53}"/>
    <cellStyle name="Style 163 2" xfId="22555" xr:uid="{8F8B48A4-A565-46BA-8421-3B1AAC4DD62A}"/>
    <cellStyle name="Style 163 2 2" xfId="22556" xr:uid="{83CDA39B-E150-4820-B83F-D2B3A57A11B9}"/>
    <cellStyle name="Style 163 2 3" xfId="22557" xr:uid="{D4F5F771-29FB-4BE7-BD82-020AEB1B6A11}"/>
    <cellStyle name="Style 163 2 4" xfId="22558" xr:uid="{38032871-FB37-41DA-98A3-1CB40558E57A}"/>
    <cellStyle name="Style 163 2 5" xfId="22559" xr:uid="{73312653-01C3-4F8D-B08E-4C7AB92BC583}"/>
    <cellStyle name="Style 163 2 6" xfId="22560" xr:uid="{C3C52991-5683-44EB-B46A-283976ED422C}"/>
    <cellStyle name="Style 163 3" xfId="22561" xr:uid="{3628C723-0EE2-473F-82CE-DC331CC821EC}"/>
    <cellStyle name="Style 163 3 2" xfId="22562" xr:uid="{56B75D70-AC67-4157-89D2-D9933267EFC0}"/>
    <cellStyle name="Style 163 3 3" xfId="22563" xr:uid="{C8D8B1A2-7114-4A42-BF9A-5A7AB41D0692}"/>
    <cellStyle name="Style 163 3 4" xfId="22564" xr:uid="{B3AF62CB-18A7-4F85-84BD-60269A66DE39}"/>
    <cellStyle name="Style 163 3 5" xfId="22565" xr:uid="{CBD6E16A-CFFA-4AB7-B78F-FCE761012BA6}"/>
    <cellStyle name="Style 163 3 6" xfId="22566" xr:uid="{9D1DDE65-4E70-4763-8FFB-5A1C8146DB1C}"/>
    <cellStyle name="Style 163 4" xfId="22567" xr:uid="{A152BCAA-F974-4946-8D6A-D7D0481F814B}"/>
    <cellStyle name="Style 163 5" xfId="22568" xr:uid="{E08E07CC-BAB3-4CC0-AC8E-D316C3B1A9DD}"/>
    <cellStyle name="Style 163 6" xfId="22569" xr:uid="{CA2BF3B1-177A-4745-A251-E3A32DACCE8D}"/>
    <cellStyle name="Style 163 7" xfId="22570" xr:uid="{A63815B9-4E89-4DD8-9209-83F9D355FDF1}"/>
    <cellStyle name="Style 163 8" xfId="22571" xr:uid="{5A4CE2F8-04F6-4E99-821F-D598449DA3A6}"/>
    <cellStyle name="Style 164" xfId="22572" xr:uid="{87E63BAC-662E-4D6D-89EC-84EDD48550F3}"/>
    <cellStyle name="Style 164 2" xfId="22573" xr:uid="{48A29BC8-4843-430B-8996-EFDA9245F43A}"/>
    <cellStyle name="Style 164 2 2" xfId="22574" xr:uid="{00A0CCC5-F66E-494C-BF6B-19E16F20F5EC}"/>
    <cellStyle name="Style 164 2 3" xfId="22575" xr:uid="{E108EFF5-F2C6-4A7F-8346-A83A13C7B751}"/>
    <cellStyle name="Style 164 2 4" xfId="22576" xr:uid="{F6AA0F51-8932-4E22-A240-8EBA40234546}"/>
    <cellStyle name="Style 164 2 5" xfId="22577" xr:uid="{14A55F56-134C-46DC-8A9E-0696C3B0E5DF}"/>
    <cellStyle name="Style 164 2 6" xfId="22578" xr:uid="{C17DB0FF-D844-4093-83B1-79667E2619FA}"/>
    <cellStyle name="Style 164 3" xfId="22579" xr:uid="{FB1C1FA2-1768-453D-AC57-8E6F600A4672}"/>
    <cellStyle name="Style 164 4" xfId="22580" xr:uid="{32044CCB-7C6A-4990-85E1-9706EAD6588F}"/>
    <cellStyle name="Style 164 5" xfId="22581" xr:uid="{92B6D22B-4BBD-4965-AF96-A6ABC1A6B063}"/>
    <cellStyle name="Style 164 6" xfId="22582" xr:uid="{803CA088-2989-4532-93F9-8B8BD0A785A4}"/>
    <cellStyle name="Style 164 7" xfId="22583" xr:uid="{7E5873A3-1584-4F93-9766-02C45BE9F3AE}"/>
    <cellStyle name="Style 165" xfId="22584" xr:uid="{832C791C-8612-446F-A4BD-DE1D9BF56ECF}"/>
    <cellStyle name="Style 165 2" xfId="22585" xr:uid="{F5C2E03B-50CD-4A92-9B46-D9361FE7E3B4}"/>
    <cellStyle name="Style 165 2 2" xfId="22586" xr:uid="{A290B4C3-84B0-4965-A96D-64E85C728815}"/>
    <cellStyle name="Style 165 2 3" xfId="22587" xr:uid="{BE759CDC-76F9-4A7E-8961-4BA14D841D70}"/>
    <cellStyle name="Style 165 2 4" xfId="22588" xr:uid="{937D1455-4C18-4CA9-B78E-FDCBFB14A7FE}"/>
    <cellStyle name="Style 165 2 5" xfId="22589" xr:uid="{047EB1C5-569C-4E5A-B794-CD078016B42D}"/>
    <cellStyle name="Style 165 2 6" xfId="22590" xr:uid="{BF4A752D-E01A-47A4-87B7-3EBB6E599041}"/>
    <cellStyle name="Style 165 3" xfId="22591" xr:uid="{C2B77C8E-5843-4CD0-8486-323D07609E1C}"/>
    <cellStyle name="Style 165 4" xfId="22592" xr:uid="{B5CE2BA5-F05C-4AB5-9D3B-3512DDF8A699}"/>
    <cellStyle name="Style 165 5" xfId="22593" xr:uid="{A2F654AA-7914-44A1-8EED-F600DF54B9F7}"/>
    <cellStyle name="Style 165 6" xfId="22594" xr:uid="{8697DCD6-1B9E-4F84-B6BE-C23E2156D665}"/>
    <cellStyle name="Style 165 7" xfId="22595" xr:uid="{EDC329DA-6A96-40FE-B294-E4049A271602}"/>
    <cellStyle name="Style 21" xfId="22596" xr:uid="{A42956FF-66B0-45ED-814D-ACD2FE6F4B84}"/>
    <cellStyle name="Style 21 10" xfId="22597" xr:uid="{E2B22348-8F55-4105-AB0F-2C03DD83FBB0}"/>
    <cellStyle name="Style 21 10 2" xfId="22598" xr:uid="{FA82C0FF-D67D-4F3B-A0D7-ABC0B210296F}"/>
    <cellStyle name="Style 21 10 3" xfId="22599" xr:uid="{CAA4A77A-D0A2-41B6-8F58-732DFF8EAEB8}"/>
    <cellStyle name="Style 21 11" xfId="22600" xr:uid="{8DAF2943-A5E9-443B-8F77-7297C8DF92CB}"/>
    <cellStyle name="Style 21 12" xfId="22601" xr:uid="{0D87F2A9-3E4D-4E51-B34B-C5C40C853877}"/>
    <cellStyle name="Style 21 13" xfId="22602" xr:uid="{29681D96-71EA-47BB-A3FA-DA3FFB1BE249}"/>
    <cellStyle name="Style 21 14" xfId="22603" xr:uid="{E1393964-363F-4B70-BA6F-FDCD57CE96D9}"/>
    <cellStyle name="Style 21 15" xfId="22604" xr:uid="{701DAE4A-16CF-48A6-8E3C-3DCA2C9CCD43}"/>
    <cellStyle name="Style 21 16" xfId="22605" xr:uid="{FA73A59B-D484-4CA7-A3A4-76E2EE0C0A31}"/>
    <cellStyle name="Style 21 2" xfId="22606" xr:uid="{E6A56C96-BF4E-41D5-98E4-BA035748DBB6}"/>
    <cellStyle name="Style 21 2 10" xfId="22607" xr:uid="{CDA77D1F-F7D7-40BC-8FBB-D464CBE76958}"/>
    <cellStyle name="Style 21 2 11" xfId="22608" xr:uid="{5585D22E-610E-4134-AC65-A4815CF46228}"/>
    <cellStyle name="Style 21 2 12" xfId="22609" xr:uid="{2B2AE682-8F90-4698-AC46-CDF71F45C66F}"/>
    <cellStyle name="Style 21 2 13" xfId="22610" xr:uid="{12B61EE2-21E5-4BE2-A979-CD651CFC107D}"/>
    <cellStyle name="Style 21 2 14" xfId="22611" xr:uid="{2790E2A1-DE0D-4F03-B29C-7C49EE109BE9}"/>
    <cellStyle name="Style 21 2 15" xfId="22612" xr:uid="{6140FF65-98C7-4B03-8B9F-718AE379F7E1}"/>
    <cellStyle name="Style 21 2 2" xfId="22613" xr:uid="{79037286-6CED-46F7-B578-5189B57BCA56}"/>
    <cellStyle name="Style 21 2 2 2" xfId="22614" xr:uid="{C8813AC7-1A15-4394-A293-1CEC9E880EF5}"/>
    <cellStyle name="Style 21 2 2 2 2" xfId="22615" xr:uid="{AECEA51C-DA7E-4F8D-9DBF-23DF55132A6C}"/>
    <cellStyle name="Style 21 2 2 2 3" xfId="22616" xr:uid="{D5D67650-B2DD-4E5A-8E0C-D8D88916A926}"/>
    <cellStyle name="Style 21 2 2 3" xfId="22617" xr:uid="{C9563D9B-6F52-47F0-B368-D86E10521539}"/>
    <cellStyle name="Style 21 2 2 3 2" xfId="22618" xr:uid="{7A1576C5-7A28-438C-AB53-5C23DD67832D}"/>
    <cellStyle name="Style 21 2 2 3 3" xfId="22619" xr:uid="{E95D45EE-8861-4A62-87A0-8426E73FD7B3}"/>
    <cellStyle name="Style 21 2 2 4" xfId="22620" xr:uid="{51471B3C-88AD-4D78-9502-19179216E55E}"/>
    <cellStyle name="Style 21 2 2 5" xfId="22621" xr:uid="{08ED4C74-15D4-433A-B889-18BAA28EC80B}"/>
    <cellStyle name="Style 21 2 2 6" xfId="22622" xr:uid="{96CAB9B3-4BF0-45A6-9198-116260188306}"/>
    <cellStyle name="Style 21 2 2 7" xfId="22623" xr:uid="{D5E9DE08-C6E7-47F6-A41F-5BBA56DCB636}"/>
    <cellStyle name="Style 21 2 2 8" xfId="22624" xr:uid="{0866A294-025E-4B4E-BA4E-E9BF5263348B}"/>
    <cellStyle name="Style 21 2 2 9" xfId="22625" xr:uid="{E2DDF9E2-D0B2-4F6C-8A28-F21EBF39CA40}"/>
    <cellStyle name="Style 21 2 3" xfId="22626" xr:uid="{DE6743BD-731A-49E6-8F88-217F881B106D}"/>
    <cellStyle name="Style 21 2 3 2" xfId="22627" xr:uid="{770A5D5D-609B-4BA6-BD07-9BE2B1405865}"/>
    <cellStyle name="Style 21 2 3 2 2" xfId="22628" xr:uid="{3A6A581B-F043-4590-93CA-822331904891}"/>
    <cellStyle name="Style 21 2 3 2 3" xfId="22629" xr:uid="{35FAE8D8-F2A5-472F-940B-D7C5C76FD7D2}"/>
    <cellStyle name="Style 21 2 3 3" xfId="22630" xr:uid="{3D0D843A-5B2D-4F33-B65A-FB9F8CA4569C}"/>
    <cellStyle name="Style 21 2 3 3 2" xfId="22631" xr:uid="{A1A930BD-0B1B-4D03-87E5-8DE294817B73}"/>
    <cellStyle name="Style 21 2 3 3 3" xfId="22632" xr:uid="{19C382D1-89B9-41F1-8F14-774C5F7FBC45}"/>
    <cellStyle name="Style 21 2 3 4" xfId="22633" xr:uid="{70E591D0-FAD0-4ED0-8BC8-47404ED69279}"/>
    <cellStyle name="Style 21 2 3 5" xfId="22634" xr:uid="{94B63BEA-A573-42E3-8FF6-BB06CAA128F2}"/>
    <cellStyle name="Style 21 2 3 6" xfId="22635" xr:uid="{94664410-138E-462D-8D98-51C3A8BB0F0D}"/>
    <cellStyle name="Style 21 2 3 7" xfId="22636" xr:uid="{AEB4874A-6A00-4943-97AB-A1653B7380E3}"/>
    <cellStyle name="Style 21 2 3 8" xfId="22637" xr:uid="{E781288C-63F3-4A4D-8537-7E4DA0477B92}"/>
    <cellStyle name="Style 21 2 4" xfId="22638" xr:uid="{D105089F-7ADD-491E-AD6F-6C6CBCDC74E4}"/>
    <cellStyle name="Style 21 2 4 2" xfId="22639" xr:uid="{0F2D458F-D08F-4C89-A394-16EA664A0DDB}"/>
    <cellStyle name="Style 21 2 4 2 2" xfId="22640" xr:uid="{D2B69346-00AE-4EC3-86DC-C9B7A0F23E8C}"/>
    <cellStyle name="Style 21 2 4 2 3" xfId="22641" xr:uid="{95833F95-E2BA-4E0D-9268-FE364AE38A0A}"/>
    <cellStyle name="Style 21 2 4 3" xfId="22642" xr:uid="{67E98762-5606-484D-8B4E-0574364F6153}"/>
    <cellStyle name="Style 21 2 4 3 2" xfId="22643" xr:uid="{2674DDA5-5225-4360-9143-4BE6E33DF019}"/>
    <cellStyle name="Style 21 2 4 3 3" xfId="22644" xr:uid="{0797FEF5-7969-4D84-93B4-8B612934F153}"/>
    <cellStyle name="Style 21 2 4 4" xfId="22645" xr:uid="{FBE9F242-F8FD-4A50-8EE6-AB8D0BE571ED}"/>
    <cellStyle name="Style 21 2 4 5" xfId="22646" xr:uid="{DB8F5C29-519F-4FD4-9B7C-07F75A1ECF51}"/>
    <cellStyle name="Style 21 2 5" xfId="22647" xr:uid="{893FB61B-4653-4AD5-B76B-97D6ADF34B51}"/>
    <cellStyle name="Style 21 2 5 2" xfId="22648" xr:uid="{0067DDDD-DDA5-429F-A10C-B1C381BA92F5}"/>
    <cellStyle name="Style 21 2 5 2 2" xfId="22649" xr:uid="{3DD5B1C6-E433-47EE-901E-19FAC391C2F5}"/>
    <cellStyle name="Style 21 2 5 2 3" xfId="22650" xr:uid="{F423D960-93FC-4B21-85E0-143361C5FD73}"/>
    <cellStyle name="Style 21 2 5 3" xfId="22651" xr:uid="{F5D41BB6-CC6D-49B9-93FC-C6C936B12B3F}"/>
    <cellStyle name="Style 21 2 5 3 2" xfId="22652" xr:uid="{B566CB33-BAC6-4CB4-A48E-5A9AB818E89A}"/>
    <cellStyle name="Style 21 2 5 3 3" xfId="22653" xr:uid="{E9ED9465-DE57-4A6A-AAB9-31E27FA6FC02}"/>
    <cellStyle name="Style 21 2 5 4" xfId="22654" xr:uid="{A9EAAD92-489E-4574-ABBC-E8E08FB03155}"/>
    <cellStyle name="Style 21 2 5 4 2" xfId="22655" xr:uid="{E990DC55-26B6-4E80-B416-3D3FC4659F9E}"/>
    <cellStyle name="Style 21 2 5 4 3" xfId="22656" xr:uid="{FC29ED0B-1522-4728-8388-C33442065197}"/>
    <cellStyle name="Style 21 2 5 5" xfId="22657" xr:uid="{AC23CC7F-494D-4152-906B-15F1B20B3F92}"/>
    <cellStyle name="Style 21 2 5 6" xfId="22658" xr:uid="{A7E688C8-BB01-4973-B727-995F7FA3F6AC}"/>
    <cellStyle name="Style 21 2 6" xfId="22659" xr:uid="{887B0002-106C-4162-A023-B77448A443A2}"/>
    <cellStyle name="Style 21 2 6 2" xfId="22660" xr:uid="{58EE13DF-1C54-4C2B-BF64-4CE39F2B53E5}"/>
    <cellStyle name="Style 21 2 6 2 2" xfId="22661" xr:uid="{8B033B78-0C48-493A-A7A8-6BA057556236}"/>
    <cellStyle name="Style 21 2 6 2 3" xfId="22662" xr:uid="{E5383EAF-B391-48B3-AEAB-BE7F18B73C27}"/>
    <cellStyle name="Style 21 2 6 3" xfId="22663" xr:uid="{15C4F902-6616-4726-97E3-64D111572738}"/>
    <cellStyle name="Style 21 2 6 3 2" xfId="22664" xr:uid="{3F7595A1-C4CA-4B83-A84C-A501D87BFCAC}"/>
    <cellStyle name="Style 21 2 6 3 3" xfId="22665" xr:uid="{369E8ED6-579E-4822-B066-D35A7CE002A3}"/>
    <cellStyle name="Style 21 2 6 4" xfId="22666" xr:uid="{66F0B564-BFE0-402E-BFA8-14C121A4C4B9}"/>
    <cellStyle name="Style 21 2 6 5" xfId="22667" xr:uid="{067FB225-A32B-4CA9-B3C8-226D38EE4673}"/>
    <cellStyle name="Style 21 2 7" xfId="22668" xr:uid="{95F85AD5-2282-4E5F-A78E-37B94996C29C}"/>
    <cellStyle name="Style 21 2 7 2" xfId="22669" xr:uid="{07279145-E15C-449D-8750-018AC7291C82}"/>
    <cellStyle name="Style 21 2 7 3" xfId="22670" xr:uid="{6C4AF2E7-BFC9-4C48-BBA3-F472F14853BC}"/>
    <cellStyle name="Style 21 2 8" xfId="22671" xr:uid="{D42F62B7-9042-4B9F-B523-274F5BEFBC0E}"/>
    <cellStyle name="Style 21 2 8 2" xfId="22672" xr:uid="{41474E4B-231E-4006-A31A-1DE07E338ED4}"/>
    <cellStyle name="Style 21 2 8 3" xfId="22673" xr:uid="{538F9C3B-EDD7-4D76-84DD-465C6159230E}"/>
    <cellStyle name="Style 21 2 9" xfId="22674" xr:uid="{D3C20E32-27CC-497E-8C3F-4FE506E64FA4}"/>
    <cellStyle name="Style 21 2 9 2" xfId="22675" xr:uid="{6B097A00-47A1-4871-A3C5-3581A71AC3CB}"/>
    <cellStyle name="Style 21 2 9 3" xfId="22676" xr:uid="{E21CF15F-B5D3-482C-A449-88564FE074E3}"/>
    <cellStyle name="Style 21 3" xfId="22677" xr:uid="{5972CAEB-B0D6-415A-84C1-84E29E86649C}"/>
    <cellStyle name="Style 21 3 2" xfId="22678" xr:uid="{A0F2DA26-0445-4CE3-A3C7-5D46DE16D131}"/>
    <cellStyle name="Style 21 3 2 2" xfId="22679" xr:uid="{4BEBA800-C889-4436-83A9-1EF2718326C0}"/>
    <cellStyle name="Style 21 3 2 3" xfId="22680" xr:uid="{5580E30D-A0A0-40DC-AAE9-D50726835279}"/>
    <cellStyle name="Style 21 3 2 4" xfId="22681" xr:uid="{98B53EF1-9D8B-4E00-830F-26AB7837C760}"/>
    <cellStyle name="Style 21 3 2 5" xfId="22682" xr:uid="{B59C55D3-B1D8-461A-AE39-EC7B080D1609}"/>
    <cellStyle name="Style 21 3 2 6" xfId="22683" xr:uid="{584FE928-540D-4A5C-BEFD-50F093C5405E}"/>
    <cellStyle name="Style 21 3 2 7" xfId="22684" xr:uid="{E5119B4B-8664-4E35-87FA-A9015CC1F210}"/>
    <cellStyle name="Style 21 3 3" xfId="22685" xr:uid="{D023F293-3DF6-4A1C-9173-600D23576413}"/>
    <cellStyle name="Style 21 3 3 2" xfId="22686" xr:uid="{C9612A0B-C1BC-4D9F-B2D9-ACD60C64882A}"/>
    <cellStyle name="Style 21 3 3 3" xfId="22687" xr:uid="{20ADE298-54CE-4BC5-BD82-74FFB9C54565}"/>
    <cellStyle name="Style 21 3 4" xfId="22688" xr:uid="{7FE800B5-100E-454E-8E16-F80192B5C3AE}"/>
    <cellStyle name="Style 21 3 5" xfId="22689" xr:uid="{C3B554F4-9401-43AF-BA82-482D05F5E9DD}"/>
    <cellStyle name="Style 21 3 6" xfId="22690" xr:uid="{C6AFD279-2061-414E-B916-5301465EE336}"/>
    <cellStyle name="Style 21 3 7" xfId="22691" xr:uid="{121EDDBC-8EA1-4705-8AAD-FF5FB1AB3EA5}"/>
    <cellStyle name="Style 21 3 8" xfId="22692" xr:uid="{F7D9571E-075A-4855-BBB5-81400379152C}"/>
    <cellStyle name="Style 21 3 9" xfId="22693" xr:uid="{8CA7B264-1286-4288-8B62-30D5C218BBBA}"/>
    <cellStyle name="Style 21 4" xfId="22694" xr:uid="{80E3E13E-59BB-4B5E-9AF2-DCC68ACBB3F7}"/>
    <cellStyle name="Style 21 4 2" xfId="22695" xr:uid="{0FAA80D0-420E-43C4-944A-F31C5A73ECBA}"/>
    <cellStyle name="Style 21 4 2 2" xfId="22696" xr:uid="{09693B84-B77B-4248-A5AD-E31323FDBF90}"/>
    <cellStyle name="Style 21 4 2 3" xfId="22697" xr:uid="{8176B54A-F15E-4799-87C9-981DD4BCB795}"/>
    <cellStyle name="Style 21 4 3" xfId="22698" xr:uid="{8595DC96-DF87-44D9-911F-E69E0C7D9DAF}"/>
    <cellStyle name="Style 21 4 3 2" xfId="22699" xr:uid="{BA5E3E60-1104-4E80-B3D1-DD17687B13F2}"/>
    <cellStyle name="Style 21 4 3 3" xfId="22700" xr:uid="{FF1C96D8-8D04-459D-B856-4D9ED459C509}"/>
    <cellStyle name="Style 21 4 4" xfId="22701" xr:uid="{F68511EF-31E1-44BF-9EC5-15C89A72659A}"/>
    <cellStyle name="Style 21 4 5" xfId="22702" xr:uid="{F30CBCC7-F0D6-496C-9195-EE2D465D5496}"/>
    <cellStyle name="Style 21 4 6" xfId="22703" xr:uid="{F1811B5D-CED6-45AA-940C-05AF68B8990C}"/>
    <cellStyle name="Style 21 4 7" xfId="22704" xr:uid="{C1AF0F4D-7C48-41CC-B351-60E276366172}"/>
    <cellStyle name="Style 21 4 8" xfId="22705" xr:uid="{7C7857CD-AE56-4991-84BB-E718404A21ED}"/>
    <cellStyle name="Style 21 5" xfId="22706" xr:uid="{170A78CF-F1B7-42BB-9EFD-151330E0C997}"/>
    <cellStyle name="Style 21 5 2" xfId="22707" xr:uid="{DA24D46E-C1E0-4E7F-8AF6-702DBCF41A57}"/>
    <cellStyle name="Style 21 5 2 2" xfId="22708" xr:uid="{91CF31AA-159A-47ED-BD68-2906D72BECA0}"/>
    <cellStyle name="Style 21 5 2 3" xfId="22709" xr:uid="{494A3C20-5C4E-4DF3-AC1C-BD3690D65ED6}"/>
    <cellStyle name="Style 21 5 3" xfId="22710" xr:uid="{3EEA5AFD-8D75-47C7-AF92-4A8E47AE60E9}"/>
    <cellStyle name="Style 21 5 3 2" xfId="22711" xr:uid="{F551CD5C-4998-4A21-9D61-869CF2EF22BE}"/>
    <cellStyle name="Style 21 5 3 3" xfId="22712" xr:uid="{A10EAEB5-9AF8-4C77-852F-22A226AD8CCB}"/>
    <cellStyle name="Style 21 5 4" xfId="22713" xr:uid="{14E3B473-458F-4372-A51F-49788FE70DA3}"/>
    <cellStyle name="Style 21 5 5" xfId="22714" xr:uid="{13DB5306-767C-4228-8372-6D7F5944C109}"/>
    <cellStyle name="Style 21 5 6" xfId="22715" xr:uid="{EE4664EA-DADD-41B7-AFA1-F22371E291FD}"/>
    <cellStyle name="Style 21 5 7" xfId="22716" xr:uid="{24FA909E-0121-4D28-88F8-55A7E7CCC899}"/>
    <cellStyle name="Style 21 5 8" xfId="22717" xr:uid="{0444B188-A2C9-4A37-B7C1-2C7EF10861AF}"/>
    <cellStyle name="Style 21 6" xfId="22718" xr:uid="{4B6A3D1B-1529-4705-B3DD-F2B38F19DEDA}"/>
    <cellStyle name="Style 21 6 2" xfId="22719" xr:uid="{623AEB5B-CB12-40ED-A6E4-8DE13C7DA4C8}"/>
    <cellStyle name="Style 21 6 2 2" xfId="22720" xr:uid="{C00E8C35-AC67-4EDA-B3E7-6ABA2F0C487C}"/>
    <cellStyle name="Style 21 6 2 3" xfId="22721" xr:uid="{82F513AE-FA0F-43CE-9E30-AA0AD815B2F1}"/>
    <cellStyle name="Style 21 6 3" xfId="22722" xr:uid="{2F91FF0B-3BA2-450D-A936-84F9D8EFDF67}"/>
    <cellStyle name="Style 21 6 3 2" xfId="22723" xr:uid="{C6E722E1-D429-48CF-930E-CC694E6B5FBA}"/>
    <cellStyle name="Style 21 6 3 3" xfId="22724" xr:uid="{E625B7E6-7BCE-4D49-BF7F-A0A8787C8476}"/>
    <cellStyle name="Style 21 6 4" xfId="22725" xr:uid="{71725E51-6472-4A90-B683-2B316A847EED}"/>
    <cellStyle name="Style 21 6 4 2" xfId="22726" xr:uid="{063B1D5F-5E72-4486-B193-8C79D103B889}"/>
    <cellStyle name="Style 21 6 4 3" xfId="22727" xr:uid="{BD8E0803-2046-4AA2-9BD0-56E9A10B9FF7}"/>
    <cellStyle name="Style 21 6 5" xfId="22728" xr:uid="{220D6EEE-8D4E-4B4B-9F5B-04CECC93FD0A}"/>
    <cellStyle name="Style 21 6 6" xfId="22729" xr:uid="{5B542B9E-851F-429F-8281-AADC83CFF54B}"/>
    <cellStyle name="Style 21 7" xfId="22730" xr:uid="{8ABA7D19-C72D-497D-AC70-2F4ADB10E4E3}"/>
    <cellStyle name="Style 21 7 2" xfId="22731" xr:uid="{97C81AB2-EE79-472A-9304-D4D3E8AFF9A7}"/>
    <cellStyle name="Style 21 7 2 2" xfId="22732" xr:uid="{3C17950E-F186-40B6-B1FA-B36E5DAD7380}"/>
    <cellStyle name="Style 21 7 2 3" xfId="22733" xr:uid="{5F309B65-E497-474B-BBDE-B75E87320CAB}"/>
    <cellStyle name="Style 21 7 3" xfId="22734" xr:uid="{414F7A87-5AF3-4221-85F2-D6EFDEF850F1}"/>
    <cellStyle name="Style 21 7 3 2" xfId="22735" xr:uid="{93890417-1039-4ABC-B9F0-65927FC83568}"/>
    <cellStyle name="Style 21 7 3 3" xfId="22736" xr:uid="{06AA4818-9F16-4FED-8F97-F9FB28368059}"/>
    <cellStyle name="Style 21 7 4" xfId="22737" xr:uid="{A73E6411-203C-4856-AEB9-C50977916893}"/>
    <cellStyle name="Style 21 7 5" xfId="22738" xr:uid="{4EA59B1D-8EB9-4083-B16D-213F0C01A121}"/>
    <cellStyle name="Style 21 8" xfId="22739" xr:uid="{57167480-4DBF-4B51-BE8F-25EFAB1A97D3}"/>
    <cellStyle name="Style 21 8 2" xfId="22740" xr:uid="{9E81D93D-4D41-46F7-9A1D-0A769011F145}"/>
    <cellStyle name="Style 21 8 3" xfId="22741" xr:uid="{0CB0A9C7-8525-4FAB-89D5-2CF19101E303}"/>
    <cellStyle name="Style 21 9" xfId="22742" xr:uid="{42761B3A-6E86-4AF5-A064-A5E9E596FB08}"/>
    <cellStyle name="Style 21 9 2" xfId="22743" xr:uid="{6B3D2066-D254-46C5-A799-22A54BFC6059}"/>
    <cellStyle name="Style 21 9 3" xfId="22744" xr:uid="{08BF8D6D-8A93-4583-91EF-750628274231}"/>
    <cellStyle name="Style 22" xfId="22745" xr:uid="{E404DA02-6A76-4445-8B59-A1A433164DC6}"/>
    <cellStyle name="Style 22 10" xfId="22746" xr:uid="{4606CD04-4E25-4692-99CD-140F2EF6ED73}"/>
    <cellStyle name="Style 22 11" xfId="22747" xr:uid="{25AF5FCA-F2D7-4613-82DB-2EB500828EF6}"/>
    <cellStyle name="Style 22 12" xfId="22748" xr:uid="{151CC426-B5D1-4A5B-BED1-0CE0FCF4A9B9}"/>
    <cellStyle name="Style 22 13" xfId="22749" xr:uid="{A6D6C152-ACC9-4829-818A-78569ED82C96}"/>
    <cellStyle name="Style 22 14" xfId="22750" xr:uid="{8A899245-5055-4CF6-BB6F-31A1462790A3}"/>
    <cellStyle name="Style 22 15" xfId="22751" xr:uid="{DF4FF028-141B-4F15-BDC9-35EABDFE8766}"/>
    <cellStyle name="Style 22 2" xfId="22752" xr:uid="{44146C59-0C0A-490D-9C0B-AC0533A0A0A6}"/>
    <cellStyle name="Style 22 2 2" xfId="22753" xr:uid="{D1CC336E-F192-4BCD-9EC9-D68B6947952E}"/>
    <cellStyle name="Style 22 2 2 2" xfId="22754" xr:uid="{BAE5EA39-3A02-49B0-A6CD-FF40451B63AE}"/>
    <cellStyle name="Style 22 2 2 3" xfId="22755" xr:uid="{2D746AF8-833D-4793-99A4-612D19AA765B}"/>
    <cellStyle name="Style 22 2 3" xfId="22756" xr:uid="{EEBD0C60-33D3-4515-AD51-CF48AB4D655A}"/>
    <cellStyle name="Style 22 2 3 2" xfId="22757" xr:uid="{AB047E9C-31D9-4626-9141-93AB8655EA4B}"/>
    <cellStyle name="Style 22 2 3 3" xfId="22758" xr:uid="{F8C8B7C2-F0C1-47DB-8FD2-370303CB1D0D}"/>
    <cellStyle name="Style 22 2 4" xfId="22759" xr:uid="{264D0609-2986-4D3D-9BF0-E7341723A969}"/>
    <cellStyle name="Style 22 2 5" xfId="22760" xr:uid="{3B14E49F-65B8-4FB1-B053-AA4062027E84}"/>
    <cellStyle name="Style 22 2 6" xfId="22761" xr:uid="{E6D0A52C-A47E-478A-B167-7D97CD3251DD}"/>
    <cellStyle name="Style 22 2 7" xfId="22762" xr:uid="{7E7997FF-18AD-4D3A-9450-39347548266A}"/>
    <cellStyle name="Style 22 2 8" xfId="22763" xr:uid="{4AACF910-6AB1-4AAD-83C5-C04DA685C5F7}"/>
    <cellStyle name="Style 22 2 9" xfId="22764" xr:uid="{BAA04D35-C867-46A7-923D-287E1C4BCEE9}"/>
    <cellStyle name="Style 22 3" xfId="22765" xr:uid="{AA6D327C-879B-4A88-9E0A-163F4CA17BD6}"/>
    <cellStyle name="Style 22 3 2" xfId="22766" xr:uid="{6F54DBC7-CD5D-476D-8BD3-160585770250}"/>
    <cellStyle name="Style 22 3 2 2" xfId="22767" xr:uid="{B5D214C8-5AAF-4F62-9D4A-D12E20564608}"/>
    <cellStyle name="Style 22 3 2 3" xfId="22768" xr:uid="{D7437172-2B1B-4518-A554-548E4B8B2852}"/>
    <cellStyle name="Style 22 3 3" xfId="22769" xr:uid="{456F4E70-03CD-44FE-B0AF-C0A28400779D}"/>
    <cellStyle name="Style 22 3 3 2" xfId="22770" xr:uid="{50249620-5E82-4F69-AF15-BE08581A0036}"/>
    <cellStyle name="Style 22 3 3 3" xfId="22771" xr:uid="{C74618BA-0903-48C6-9C98-CAB863087E98}"/>
    <cellStyle name="Style 22 3 4" xfId="22772" xr:uid="{BDE9FEE9-50BA-48F8-BD0F-6ADFD7D51DBE}"/>
    <cellStyle name="Style 22 3 5" xfId="22773" xr:uid="{C6DBBBE6-79D4-4EC0-A1EA-26C4F8048214}"/>
    <cellStyle name="Style 22 3 6" xfId="22774" xr:uid="{BF11CB9F-FCD6-4A5F-86BC-5A86526B2CDC}"/>
    <cellStyle name="Style 22 3 7" xfId="22775" xr:uid="{0C9BFE25-3E52-4042-B0C8-ACE2198BAB8A}"/>
    <cellStyle name="Style 22 3 8" xfId="22776" xr:uid="{E77E2FAF-7E2D-4692-AED7-2E6FE4265E3B}"/>
    <cellStyle name="Style 22 4" xfId="22777" xr:uid="{4F6B3CDA-F8FF-419C-939C-39612BCDECFA}"/>
    <cellStyle name="Style 22 4 2" xfId="22778" xr:uid="{EA73671E-5F3D-4D98-A399-F3C71D3FA530}"/>
    <cellStyle name="Style 22 4 2 2" xfId="22779" xr:uid="{7BDED883-33BE-40AF-B7DF-49A4FF615906}"/>
    <cellStyle name="Style 22 4 2 3" xfId="22780" xr:uid="{B7E44A90-6A42-4E62-B7A0-E1F1D46A30E6}"/>
    <cellStyle name="Style 22 4 3" xfId="22781" xr:uid="{7F4BD562-90A9-4AC4-A46F-9AA2A3C325CF}"/>
    <cellStyle name="Style 22 4 3 2" xfId="22782" xr:uid="{DFCED405-54B4-426B-B0ED-39257FCEF326}"/>
    <cellStyle name="Style 22 4 3 3" xfId="22783" xr:uid="{42F1521D-B221-402D-9DDD-6EAF51C1F741}"/>
    <cellStyle name="Style 22 4 4" xfId="22784" xr:uid="{7ECCE8E1-D81C-4A5A-BD9B-D2DFEF5532B6}"/>
    <cellStyle name="Style 22 4 5" xfId="22785" xr:uid="{E3F17E55-D812-4315-A7DC-15E99EAFE7F3}"/>
    <cellStyle name="Style 22 5" xfId="22786" xr:uid="{40EB8BEE-B205-400D-A330-AC2B3CD0D69E}"/>
    <cellStyle name="Style 22 5 2" xfId="22787" xr:uid="{1BA31F9C-46A6-4055-A1A8-ADF7C4A09103}"/>
    <cellStyle name="Style 22 5 2 2" xfId="22788" xr:uid="{2D666127-0FBB-49E1-B2E5-3CD1A8CE9BDD}"/>
    <cellStyle name="Style 22 5 2 3" xfId="22789" xr:uid="{0A8A461E-A748-4261-B9B6-5FDAABFFAAB6}"/>
    <cellStyle name="Style 22 5 3" xfId="22790" xr:uid="{12C8F58B-7AC9-45A4-8F45-4DE7482D9CD5}"/>
    <cellStyle name="Style 22 5 3 2" xfId="22791" xr:uid="{811266B6-7F90-4F3E-BB33-221D952E09BB}"/>
    <cellStyle name="Style 22 5 3 3" xfId="22792" xr:uid="{C121416A-4E13-48A8-88D4-A37E2189E088}"/>
    <cellStyle name="Style 22 5 4" xfId="22793" xr:uid="{B33729C7-2449-4989-B415-44E633F4BF78}"/>
    <cellStyle name="Style 22 5 4 2" xfId="22794" xr:uid="{4124155C-1708-43EF-82DF-D994B1FA4F91}"/>
    <cellStyle name="Style 22 5 4 3" xfId="22795" xr:uid="{584B322F-3CF1-483C-94DE-BDB91ED6D75B}"/>
    <cellStyle name="Style 22 5 5" xfId="22796" xr:uid="{71B0B3B8-95DE-4CE9-917B-CED59C006418}"/>
    <cellStyle name="Style 22 5 6" xfId="22797" xr:uid="{C1A6908D-C23A-4B90-8D9A-327AC277FCC9}"/>
    <cellStyle name="Style 22 6" xfId="22798" xr:uid="{DECE905D-8C88-4AD2-9313-6D2D89F8A244}"/>
    <cellStyle name="Style 22 6 2" xfId="22799" xr:uid="{6266EB4F-F2E7-4AE5-BBAE-25258F6C148D}"/>
    <cellStyle name="Style 22 6 2 2" xfId="22800" xr:uid="{EFF1AD30-77C2-4648-8AB5-ECCEC46C7886}"/>
    <cellStyle name="Style 22 6 2 3" xfId="22801" xr:uid="{218526B2-70C2-40E3-8289-1E417C4B0306}"/>
    <cellStyle name="Style 22 6 3" xfId="22802" xr:uid="{75315A06-A802-425F-9D4B-F693A2533ECA}"/>
    <cellStyle name="Style 22 6 3 2" xfId="22803" xr:uid="{DE2F7E10-E5DC-4F56-8B81-FD887E050A79}"/>
    <cellStyle name="Style 22 6 3 3" xfId="22804" xr:uid="{F2D29928-33B0-47AE-AE11-CF1EA054995D}"/>
    <cellStyle name="Style 22 6 4" xfId="22805" xr:uid="{C5A477DD-C1D3-4A39-BD99-FAEC88E7B7CC}"/>
    <cellStyle name="Style 22 6 5" xfId="22806" xr:uid="{D0078A59-E864-4CBA-A507-115A8542FD62}"/>
    <cellStyle name="Style 22 7" xfId="22807" xr:uid="{D722C318-011E-4E49-97E5-7CB39A2E3F86}"/>
    <cellStyle name="Style 22 7 2" xfId="22808" xr:uid="{4DC24656-38CD-4273-8468-1D572118750C}"/>
    <cellStyle name="Style 22 7 3" xfId="22809" xr:uid="{2FBB6334-C992-410B-AC39-E3C8A04A96F1}"/>
    <cellStyle name="Style 22 8" xfId="22810" xr:uid="{043E6A94-2A02-4D39-92C9-8D8CE479E690}"/>
    <cellStyle name="Style 22 8 2" xfId="22811" xr:uid="{FA5796B3-080E-42A5-AF2B-1DFB68A925F4}"/>
    <cellStyle name="Style 22 8 3" xfId="22812" xr:uid="{421BDB09-EA72-49EC-9148-F677F48156E0}"/>
    <cellStyle name="Style 22 9" xfId="22813" xr:uid="{77CB8FEE-BF51-4BEE-9841-7BE4071CDC36}"/>
    <cellStyle name="Style 22 9 2" xfId="22814" xr:uid="{408F7CD1-BDDB-459E-BB07-58F8C7C3CF01}"/>
    <cellStyle name="Style 22 9 3" xfId="22815" xr:uid="{2BA00865-8423-4F37-9444-08A57229BBAB}"/>
    <cellStyle name="Style 23" xfId="22816" xr:uid="{8F48693C-C0D5-4096-A128-960424663CEE}"/>
    <cellStyle name="Style 23 10" xfId="22817" xr:uid="{3E1780D5-A50D-44FC-8F51-62F65C142304}"/>
    <cellStyle name="Style 23 11" xfId="22818" xr:uid="{25D785B4-8846-412E-A3D1-0E48DDEB0599}"/>
    <cellStyle name="Style 23 12" xfId="22819" xr:uid="{4DE10739-22CB-4932-BB58-CF2234AD6609}"/>
    <cellStyle name="Style 23 13" xfId="22820" xr:uid="{2E15DD91-15E4-49D6-B4F9-A248394AB6F9}"/>
    <cellStyle name="Style 23 14" xfId="22821" xr:uid="{0953785B-DDF9-418A-AA09-9B78416F5EDF}"/>
    <cellStyle name="Style 23 15" xfId="22822" xr:uid="{41A40F1D-A8C8-49A8-BEDE-54C22601304D}"/>
    <cellStyle name="Style 23 2" xfId="22823" xr:uid="{0F39665C-7D46-4BDD-B05B-ECCA5D14BBFD}"/>
    <cellStyle name="Style 23 2 2" xfId="22824" xr:uid="{86D2E4B1-7A68-46B1-A986-F0DB60DD2F9E}"/>
    <cellStyle name="Style 23 2 2 2" xfId="22825" xr:uid="{E8268BBC-8057-4763-97BD-BB41E401C739}"/>
    <cellStyle name="Style 23 2 2 3" xfId="22826" xr:uid="{EC0DC948-2D71-4A48-A925-2830C70931DC}"/>
    <cellStyle name="Style 23 2 3" xfId="22827" xr:uid="{17140F83-DDAD-401A-B655-BF7CED1E8D84}"/>
    <cellStyle name="Style 23 2 3 2" xfId="22828" xr:uid="{394A1811-8309-4A84-8290-3B24604C3F01}"/>
    <cellStyle name="Style 23 2 3 3" xfId="22829" xr:uid="{C6D28FFB-812E-41B5-8B0B-BFA7CD1F910A}"/>
    <cellStyle name="Style 23 2 4" xfId="22830" xr:uid="{0778B4AA-09FC-40FF-A33C-985A88F9AD3C}"/>
    <cellStyle name="Style 23 2 5" xfId="22831" xr:uid="{837CA52F-5156-4A15-9DBF-CBE178B79941}"/>
    <cellStyle name="Style 23 2 6" xfId="22832" xr:uid="{AF78A775-FDFD-400B-9296-EB8D49F6B47D}"/>
    <cellStyle name="Style 23 2 7" xfId="22833" xr:uid="{30C37ADA-65C3-4FB0-9E15-52FE87C1785B}"/>
    <cellStyle name="Style 23 2 8" xfId="22834" xr:uid="{CBF5B06B-96F0-440F-B000-195EAFC8F3AC}"/>
    <cellStyle name="Style 23 2 9" xfId="22835" xr:uid="{E9B55501-0B45-4A92-A62E-079DA9B94685}"/>
    <cellStyle name="Style 23 3" xfId="22836" xr:uid="{570378C5-99DC-490E-AEE0-9376C25B753D}"/>
    <cellStyle name="Style 23 3 2" xfId="22837" xr:uid="{E1BC6AF3-5A7D-44CC-83C0-477E7D2E4F69}"/>
    <cellStyle name="Style 23 3 2 2" xfId="22838" xr:uid="{F7183669-37B5-41E5-9A70-EEACDA49062D}"/>
    <cellStyle name="Style 23 3 2 3" xfId="22839" xr:uid="{E3E0B446-7C1C-4C77-A017-D17168C623B8}"/>
    <cellStyle name="Style 23 3 3" xfId="22840" xr:uid="{A57FD165-5121-4227-87D0-6951DA07B921}"/>
    <cellStyle name="Style 23 3 3 2" xfId="22841" xr:uid="{D312CCF9-33AB-494D-BBB5-775F05E8C6B0}"/>
    <cellStyle name="Style 23 3 3 3" xfId="22842" xr:uid="{4B983C03-5EF0-49C6-B123-FD364D659080}"/>
    <cellStyle name="Style 23 3 4" xfId="22843" xr:uid="{A3BE476D-1BB2-4960-8F7B-A6CA17CE1DFF}"/>
    <cellStyle name="Style 23 3 5" xfId="22844" xr:uid="{1786EA48-5535-464E-83C3-156656905B30}"/>
    <cellStyle name="Style 23 3 6" xfId="22845" xr:uid="{1629F406-7AFE-4A1A-BFBD-83883BD92276}"/>
    <cellStyle name="Style 23 3 7" xfId="22846" xr:uid="{AA1A9EC4-8373-474B-8AD4-3F752BCEA5E5}"/>
    <cellStyle name="Style 23 3 8" xfId="22847" xr:uid="{BF4EE08A-EAEC-4B2B-A3BB-6BDB28DC4C1B}"/>
    <cellStyle name="Style 23 4" xfId="22848" xr:uid="{A09B9BE3-D463-42F5-B645-4A8F40280EC8}"/>
    <cellStyle name="Style 23 4 2" xfId="22849" xr:uid="{1001994F-5799-4C34-A5E2-2B9CF667B87F}"/>
    <cellStyle name="Style 23 4 2 2" xfId="22850" xr:uid="{953EFB32-AA81-4C50-8D6B-5BD27F23F772}"/>
    <cellStyle name="Style 23 4 2 3" xfId="22851" xr:uid="{2E43E54F-B918-4F4C-A25E-8327071214CF}"/>
    <cellStyle name="Style 23 4 3" xfId="22852" xr:uid="{1347B798-95DB-4C71-98B9-0E37564DBF6D}"/>
    <cellStyle name="Style 23 4 3 2" xfId="22853" xr:uid="{BDF41F0E-FA23-4802-A11F-92E723705DA3}"/>
    <cellStyle name="Style 23 4 3 3" xfId="22854" xr:uid="{833BD777-395A-4AC8-9883-2B55FB28F652}"/>
    <cellStyle name="Style 23 4 4" xfId="22855" xr:uid="{9F1A3E9F-6E8E-4A0A-ACB2-3D131F7A56BF}"/>
    <cellStyle name="Style 23 4 5" xfId="22856" xr:uid="{575F1C2E-2FB2-43D9-A5B5-D28857FE97A2}"/>
    <cellStyle name="Style 23 5" xfId="22857" xr:uid="{216ACF23-35C4-44A8-80BF-A3F6AC337340}"/>
    <cellStyle name="Style 23 5 2" xfId="22858" xr:uid="{D8B4A586-F282-41E3-83BA-126FE8B0C654}"/>
    <cellStyle name="Style 23 5 2 2" xfId="22859" xr:uid="{76CD623C-558C-4812-B80C-F02E737174DD}"/>
    <cellStyle name="Style 23 5 2 3" xfId="22860" xr:uid="{15E045A6-2DCC-4DB0-A9CB-3105BAAE71C7}"/>
    <cellStyle name="Style 23 5 3" xfId="22861" xr:uid="{607363DE-EA86-4F79-8C47-D12AAEA7F33B}"/>
    <cellStyle name="Style 23 5 3 2" xfId="22862" xr:uid="{F4410999-C9AB-44A5-8076-BD8C3AA1516F}"/>
    <cellStyle name="Style 23 5 3 3" xfId="22863" xr:uid="{6A928E37-B1F9-4465-B9C4-6A98E7D7C249}"/>
    <cellStyle name="Style 23 5 4" xfId="22864" xr:uid="{E20DDE5A-93B1-4634-A926-A65211B9CE99}"/>
    <cellStyle name="Style 23 5 4 2" xfId="22865" xr:uid="{02E49972-EA89-4E3C-B880-39229DC56078}"/>
    <cellStyle name="Style 23 5 4 3" xfId="22866" xr:uid="{D238A47B-8A7F-42D7-BB68-EDBE17E8E601}"/>
    <cellStyle name="Style 23 5 5" xfId="22867" xr:uid="{17A87554-3F18-4778-A02D-C54D6D99C9B1}"/>
    <cellStyle name="Style 23 5 6" xfId="22868" xr:uid="{83C8B43A-AE93-4733-9359-9A1FA5ECFDFA}"/>
    <cellStyle name="Style 23 6" xfId="22869" xr:uid="{B90550CA-7C97-4612-B8A8-4875ED9C44D1}"/>
    <cellStyle name="Style 23 6 2" xfId="22870" xr:uid="{EDC19B98-270C-4ECD-BC1D-13712131C330}"/>
    <cellStyle name="Style 23 6 2 2" xfId="22871" xr:uid="{398D96B1-088D-4E13-98BF-124BA9E34A73}"/>
    <cellStyle name="Style 23 6 2 3" xfId="22872" xr:uid="{1DA1DC64-66BB-4969-BB6C-48F36B08A928}"/>
    <cellStyle name="Style 23 6 3" xfId="22873" xr:uid="{18E232A6-2573-4BC9-BD53-69ABD330BE0A}"/>
    <cellStyle name="Style 23 6 3 2" xfId="22874" xr:uid="{D68F7A68-749E-4B9F-B851-7A8869CB3E64}"/>
    <cellStyle name="Style 23 6 3 3" xfId="22875" xr:uid="{5C0B3658-3181-4E96-9B50-2BB4363365A8}"/>
    <cellStyle name="Style 23 6 4" xfId="22876" xr:uid="{813AE0CB-5DC3-46C8-A892-29AA21677E9D}"/>
    <cellStyle name="Style 23 6 5" xfId="22877" xr:uid="{CD786A97-1C33-4A69-AE1C-398697C5F96F}"/>
    <cellStyle name="Style 23 7" xfId="22878" xr:uid="{A98F49E7-0244-44CC-BE2E-1078CEE1705B}"/>
    <cellStyle name="Style 23 7 2" xfId="22879" xr:uid="{26DA0827-286E-41EB-A511-24B5D29F79BC}"/>
    <cellStyle name="Style 23 7 3" xfId="22880" xr:uid="{CBCB0AC6-2279-48BD-84C9-14DE46EC248A}"/>
    <cellStyle name="Style 23 8" xfId="22881" xr:uid="{F596BEBB-7825-4A4C-A9C6-7209CE5FDC0E}"/>
    <cellStyle name="Style 23 8 2" xfId="22882" xr:uid="{B5C7E765-5A3D-466C-87C3-1AF796B24DA9}"/>
    <cellStyle name="Style 23 8 3" xfId="22883" xr:uid="{0502E267-E579-4AA5-A4EC-49B9AE2ABB17}"/>
    <cellStyle name="Style 23 9" xfId="22884" xr:uid="{A9C620EF-404E-47E8-8C88-0DDDA7205215}"/>
    <cellStyle name="Style 23 9 2" xfId="22885" xr:uid="{E69C10DE-9A46-46B2-B78D-FF06ABC6B4A3}"/>
    <cellStyle name="Style 23 9 3" xfId="22886" xr:uid="{A012FA49-F9D8-4A8E-9361-46F08D9D6630}"/>
    <cellStyle name="Style 24" xfId="22887" xr:uid="{EA00C6AB-278C-4647-9831-9038C6770545}"/>
    <cellStyle name="Style 24 10" xfId="22888" xr:uid="{0D3F81D3-6DD8-4DE3-ABF1-62F9621DDF31}"/>
    <cellStyle name="Style 24 11" xfId="22889" xr:uid="{D303C9C4-28D5-43E0-BD1C-098D9680A7EF}"/>
    <cellStyle name="Style 24 12" xfId="22890" xr:uid="{E8C6812B-C19E-47E0-997E-B4D437DE3649}"/>
    <cellStyle name="Style 24 13" xfId="22891" xr:uid="{09A036BC-4D23-40E2-AFE3-3DCDD672896B}"/>
    <cellStyle name="Style 24 14" xfId="22892" xr:uid="{39246C7C-9AA8-4726-8F07-D2942F45C7D5}"/>
    <cellStyle name="Style 24 15" xfId="22893" xr:uid="{892C0AF0-5F1D-414C-9FCD-338E2AC75D49}"/>
    <cellStyle name="Style 24 2" xfId="22894" xr:uid="{4D7FB2AB-7AB3-42F7-AA12-04B8C777BF5D}"/>
    <cellStyle name="Style 24 2 2" xfId="22895" xr:uid="{E7A4E405-535E-4589-BFC6-D6B0FD024F8D}"/>
    <cellStyle name="Style 24 2 2 2" xfId="22896" xr:uid="{DADB59A3-F39B-4960-9293-DB3FB12230A3}"/>
    <cellStyle name="Style 24 2 2 3" xfId="22897" xr:uid="{065C1EC7-F832-483F-8B7B-DB8D0C979625}"/>
    <cellStyle name="Style 24 2 3" xfId="22898" xr:uid="{88674BA9-588B-456D-A9D5-D23381B2FA71}"/>
    <cellStyle name="Style 24 2 3 2" xfId="22899" xr:uid="{A90C8667-3839-4686-8256-058A4ACE8E93}"/>
    <cellStyle name="Style 24 2 3 3" xfId="22900" xr:uid="{B859FA7A-7F78-4A68-BB63-5254B9DF8EC6}"/>
    <cellStyle name="Style 24 2 4" xfId="22901" xr:uid="{8E278EE1-6554-4DEE-AD4D-A11FBC6A2F2C}"/>
    <cellStyle name="Style 24 2 5" xfId="22902" xr:uid="{46E6F116-AB64-43ED-8A20-37DCCD9744CB}"/>
    <cellStyle name="Style 24 2 6" xfId="22903" xr:uid="{EE82F8A8-01C9-4401-B4DA-983DC1E46617}"/>
    <cellStyle name="Style 24 2 7" xfId="22904" xr:uid="{8DE9AAB4-502C-4E71-AB9F-4366E6A55B2D}"/>
    <cellStyle name="Style 24 2 8" xfId="22905" xr:uid="{AC5A3276-7B89-4859-A030-71FA1FF4C276}"/>
    <cellStyle name="Style 24 2 9" xfId="22906" xr:uid="{8A13488A-3441-4CB6-AACE-8A6CAE3EF170}"/>
    <cellStyle name="Style 24 3" xfId="22907" xr:uid="{A9F154F2-6A8C-4895-B7D7-A4F2D2398B8D}"/>
    <cellStyle name="Style 24 3 2" xfId="22908" xr:uid="{C551FDA4-F480-41F2-82A1-88F323C67315}"/>
    <cellStyle name="Style 24 3 2 2" xfId="22909" xr:uid="{0653F964-AF8E-45D8-A8BC-0F8B2EB36A0C}"/>
    <cellStyle name="Style 24 3 2 3" xfId="22910" xr:uid="{474B1CBD-4B3B-4A4D-9A0F-EC02A83EDEE3}"/>
    <cellStyle name="Style 24 3 3" xfId="22911" xr:uid="{13C5CD24-622C-48A8-95A8-7FE8B6E18CB6}"/>
    <cellStyle name="Style 24 3 3 2" xfId="22912" xr:uid="{A8B5FA38-7345-4ADF-A44E-695EF295FCC2}"/>
    <cellStyle name="Style 24 3 3 3" xfId="22913" xr:uid="{54FEA1EF-B90C-4921-BBE8-C31E64F576C7}"/>
    <cellStyle name="Style 24 3 4" xfId="22914" xr:uid="{6BDC96AE-0720-4FDD-90DE-7F5E1FA3E899}"/>
    <cellStyle name="Style 24 3 5" xfId="22915" xr:uid="{CD2AC402-7863-4E23-82DB-E3E6786691C5}"/>
    <cellStyle name="Style 24 3 6" xfId="22916" xr:uid="{90A8D196-B73F-426D-B1BD-86004D09E37C}"/>
    <cellStyle name="Style 24 3 7" xfId="22917" xr:uid="{C052CA9B-303F-4482-B719-F7B481CB7060}"/>
    <cellStyle name="Style 24 3 8" xfId="22918" xr:uid="{6DF62430-5E4E-43EF-828C-2C7BEF274D56}"/>
    <cellStyle name="Style 24 4" xfId="22919" xr:uid="{A93517AE-6582-4487-939E-03B487FCE9CE}"/>
    <cellStyle name="Style 24 4 2" xfId="22920" xr:uid="{4094707D-1B9E-497A-84CC-6AFCBD067018}"/>
    <cellStyle name="Style 24 4 2 2" xfId="22921" xr:uid="{B5C691EE-1929-4317-A041-E660A99951DA}"/>
    <cellStyle name="Style 24 4 2 3" xfId="22922" xr:uid="{9A822A75-F54D-4A75-B0EE-822A5ACCA912}"/>
    <cellStyle name="Style 24 4 3" xfId="22923" xr:uid="{964F4C89-03B6-4232-B451-1C9F0A032E7B}"/>
    <cellStyle name="Style 24 4 3 2" xfId="22924" xr:uid="{EB8F196F-FA36-40B6-B348-677B20E63A4A}"/>
    <cellStyle name="Style 24 4 3 3" xfId="22925" xr:uid="{1FED248D-EFD7-4547-89A6-02DD6D636DA7}"/>
    <cellStyle name="Style 24 4 4" xfId="22926" xr:uid="{8444142C-4B96-4495-948A-65651E239A63}"/>
    <cellStyle name="Style 24 4 5" xfId="22927" xr:uid="{39E769F1-376A-4FC9-8A01-6E59A1A7B012}"/>
    <cellStyle name="Style 24 5" xfId="22928" xr:uid="{95C78AEF-E46A-4644-8D60-4DAEEAF22C65}"/>
    <cellStyle name="Style 24 5 2" xfId="22929" xr:uid="{7860C989-ABAD-49F9-B519-1AE585783CEF}"/>
    <cellStyle name="Style 24 5 2 2" xfId="22930" xr:uid="{16F0942F-EC4B-494F-88CA-7E4918CF8341}"/>
    <cellStyle name="Style 24 5 2 3" xfId="22931" xr:uid="{2C892473-B22A-4D67-A93E-359A1F577F4A}"/>
    <cellStyle name="Style 24 5 3" xfId="22932" xr:uid="{E9388DE4-F98D-4D3E-9AD2-E6F219303D76}"/>
    <cellStyle name="Style 24 5 3 2" xfId="22933" xr:uid="{74CAE6A1-5D21-433E-8CA4-33A85AC645FA}"/>
    <cellStyle name="Style 24 5 3 3" xfId="22934" xr:uid="{89C8D7CC-5014-40DB-9CEE-6535F33F02D9}"/>
    <cellStyle name="Style 24 5 4" xfId="22935" xr:uid="{3AEC5A73-23C5-4E61-B001-DA487AB10390}"/>
    <cellStyle name="Style 24 5 4 2" xfId="22936" xr:uid="{EC3DA42E-4DFA-4686-8293-B90EC207727D}"/>
    <cellStyle name="Style 24 5 4 3" xfId="22937" xr:uid="{DA06E445-BD9C-48E7-A971-649DA802599A}"/>
    <cellStyle name="Style 24 5 5" xfId="22938" xr:uid="{74504B7F-D016-4504-8D9D-04B408143223}"/>
    <cellStyle name="Style 24 5 6" xfId="22939" xr:uid="{630960D7-A5D4-444C-A150-A9B484564808}"/>
    <cellStyle name="Style 24 6" xfId="22940" xr:uid="{FCE31045-2AAC-4FC4-A183-300FB9C4B38D}"/>
    <cellStyle name="Style 24 6 2" xfId="22941" xr:uid="{A5C70CF1-E494-42A5-BA32-E4F8451D81BE}"/>
    <cellStyle name="Style 24 6 2 2" xfId="22942" xr:uid="{D3C8FEF2-F009-4461-8021-7AC85A86AB1D}"/>
    <cellStyle name="Style 24 6 2 3" xfId="22943" xr:uid="{3E7CC920-EFA9-41DA-AC14-09267CB6036B}"/>
    <cellStyle name="Style 24 6 3" xfId="22944" xr:uid="{A82D7227-B6AF-499B-A7F1-03F5DDF304AF}"/>
    <cellStyle name="Style 24 6 3 2" xfId="22945" xr:uid="{7BBF3CC3-36B4-4154-9439-0B2CBD2F6A41}"/>
    <cellStyle name="Style 24 6 3 3" xfId="22946" xr:uid="{BBBE3952-C4FD-4A6A-B4E3-44E4F94DE5F8}"/>
    <cellStyle name="Style 24 6 4" xfId="22947" xr:uid="{67BFB955-0A5D-4709-9788-6184DE5DE2F7}"/>
    <cellStyle name="Style 24 6 5" xfId="22948" xr:uid="{8E076CF8-ED24-4419-858F-FA69D5B4AAA6}"/>
    <cellStyle name="Style 24 7" xfId="22949" xr:uid="{9A7062CE-45ED-48E1-8BCD-9C109FA9B89E}"/>
    <cellStyle name="Style 24 7 2" xfId="22950" xr:uid="{6F4F8C0B-C13B-4511-9F42-2B16A5FD89EB}"/>
    <cellStyle name="Style 24 7 3" xfId="22951" xr:uid="{ED2B2EF9-27DF-4A5B-921F-489ABF664EE7}"/>
    <cellStyle name="Style 24 8" xfId="22952" xr:uid="{76C9477F-DB62-46C6-8003-239432C66169}"/>
    <cellStyle name="Style 24 8 2" xfId="22953" xr:uid="{2EC64F7D-E669-4FA3-82ED-B14AD09C32D3}"/>
    <cellStyle name="Style 24 8 3" xfId="22954" xr:uid="{A19CDF6C-08DE-487B-AD68-B5DBDAE4E20C}"/>
    <cellStyle name="Style 24 9" xfId="22955" xr:uid="{F0F20296-9552-4FF7-8CA6-21087C864F09}"/>
    <cellStyle name="Style 24 9 2" xfId="22956" xr:uid="{EC84CEC1-3705-4F53-8FF5-00E9AAA83BCE}"/>
    <cellStyle name="Style 24 9 3" xfId="22957" xr:uid="{D09824C0-CE55-4CCA-BE0C-DE37F2DB6562}"/>
    <cellStyle name="Style 25" xfId="22958" xr:uid="{55B524A1-C0ED-4483-91F4-E0E92F32A41B}"/>
    <cellStyle name="Style 25 10" xfId="22959" xr:uid="{18FAD506-4053-4B17-867F-5E43444D720A}"/>
    <cellStyle name="Style 25 10 2" xfId="22960" xr:uid="{25DFD36D-A25D-47B9-B928-625B93526BAC}"/>
    <cellStyle name="Style 25 10 3" xfId="22961" xr:uid="{C427B846-3178-4611-BF47-79FB45E538E1}"/>
    <cellStyle name="Style 25 11" xfId="22962" xr:uid="{1AC38AAE-A2F2-4C50-9891-2CF513F7B4F1}"/>
    <cellStyle name="Style 25 12" xfId="22963" xr:uid="{30E13046-A890-4FD1-93EF-E79E9720760B}"/>
    <cellStyle name="Style 25 13" xfId="22964" xr:uid="{80492ECB-1C82-4728-B5F1-C4F8DB210730}"/>
    <cellStyle name="Style 25 14" xfId="22965" xr:uid="{39732CD1-D7EA-43C6-83A2-328ECD179CE9}"/>
    <cellStyle name="Style 25 15" xfId="22966" xr:uid="{590CEFC7-00C0-404E-A0B6-8E1A351F9541}"/>
    <cellStyle name="Style 25 16" xfId="22967" xr:uid="{160947C3-C882-4F4E-BF53-E57254094FD1}"/>
    <cellStyle name="Style 25 2" xfId="22968" xr:uid="{3336816F-537D-4AB3-882A-6D23CD7CEB5A}"/>
    <cellStyle name="Style 25 2 10" xfId="22969" xr:uid="{F3168FBD-11A2-4B45-8C0C-446F6D074C12}"/>
    <cellStyle name="Style 25 2 11" xfId="22970" xr:uid="{C906B8C0-B2A8-400F-B6A1-546D664ADD87}"/>
    <cellStyle name="Style 25 2 12" xfId="22971" xr:uid="{3E3E7168-27B6-4313-8F5D-FD8D74BED78F}"/>
    <cellStyle name="Style 25 2 13" xfId="22972" xr:uid="{1E8264DD-2E32-484E-B72A-0D811F551B4F}"/>
    <cellStyle name="Style 25 2 14" xfId="22973" xr:uid="{D27974EA-CE19-41E6-9B19-0EB0512DD1EB}"/>
    <cellStyle name="Style 25 2 15" xfId="22974" xr:uid="{8DC2006F-E4C6-4419-8C29-EBD06EFCB960}"/>
    <cellStyle name="Style 25 2 2" xfId="22975" xr:uid="{C2A161B8-002A-4F14-B259-2ACC28AA8DA4}"/>
    <cellStyle name="Style 25 2 2 2" xfId="22976" xr:uid="{80FD8094-4F29-48CE-BF3A-89425469E29B}"/>
    <cellStyle name="Style 25 2 2 2 2" xfId="22977" xr:uid="{27F2D12F-94FA-4564-B729-8EE7487B2A89}"/>
    <cellStyle name="Style 25 2 2 2 3" xfId="22978" xr:uid="{C6EBEE48-72B2-4D92-BA65-C9C32C22E8C7}"/>
    <cellStyle name="Style 25 2 2 3" xfId="22979" xr:uid="{9C5DE3AE-D3B5-4CC8-978E-2F6CCBFFC461}"/>
    <cellStyle name="Style 25 2 2 3 2" xfId="22980" xr:uid="{C01CA9E0-9B60-4316-B334-0F6131DF0B92}"/>
    <cellStyle name="Style 25 2 2 3 3" xfId="22981" xr:uid="{34422911-0835-4621-9CCC-9248BE95A272}"/>
    <cellStyle name="Style 25 2 2 4" xfId="22982" xr:uid="{D3603D2A-D307-4FD7-A002-DC62113318A3}"/>
    <cellStyle name="Style 25 2 2 5" xfId="22983" xr:uid="{4AF75573-8262-4F8D-B5AF-5D5EF69A0B5C}"/>
    <cellStyle name="Style 25 2 2 6" xfId="22984" xr:uid="{3421C4F5-F965-4753-8293-C394AD103E40}"/>
    <cellStyle name="Style 25 2 2 7" xfId="22985" xr:uid="{0ECF2CD0-628C-46A3-907D-B0DBE0E3B975}"/>
    <cellStyle name="Style 25 2 2 8" xfId="22986" xr:uid="{D79B8BF1-17DB-4341-9C4A-9B141DFD5FD9}"/>
    <cellStyle name="Style 25 2 2 9" xfId="22987" xr:uid="{7AEBBDB0-27FF-4DEC-9D95-A493A49A1E9B}"/>
    <cellStyle name="Style 25 2 3" xfId="22988" xr:uid="{EE17B3C2-6D6B-4153-807F-0BD525B66B9B}"/>
    <cellStyle name="Style 25 2 3 2" xfId="22989" xr:uid="{5E29D1F8-9E21-42FA-B846-80D6EF6C7A32}"/>
    <cellStyle name="Style 25 2 3 2 2" xfId="22990" xr:uid="{2AFB3D57-A0D6-4143-A09A-3CC13F232F0A}"/>
    <cellStyle name="Style 25 2 3 2 3" xfId="22991" xr:uid="{04F15B3F-D501-430A-8712-C145A19ABA54}"/>
    <cellStyle name="Style 25 2 3 3" xfId="22992" xr:uid="{F4D14411-85BB-4951-AEA6-A0F50D98BAF2}"/>
    <cellStyle name="Style 25 2 3 3 2" xfId="22993" xr:uid="{DC1A8140-EBCE-40BA-A644-5AD288D7A6EB}"/>
    <cellStyle name="Style 25 2 3 3 3" xfId="22994" xr:uid="{036DBF9D-4D28-47BE-8E49-A9991237B65C}"/>
    <cellStyle name="Style 25 2 3 4" xfId="22995" xr:uid="{86C6D828-3886-4ECA-ACB0-B10EE252A5BA}"/>
    <cellStyle name="Style 25 2 3 5" xfId="22996" xr:uid="{5B60C4B1-1753-4BE3-BFDE-0A4B7B384783}"/>
    <cellStyle name="Style 25 2 4" xfId="22997" xr:uid="{2AEB8CEC-357B-4BFC-B75E-B1C37A06272B}"/>
    <cellStyle name="Style 25 2 4 2" xfId="22998" xr:uid="{4C6E2EDF-3403-4CD5-8107-EEDCA4B55108}"/>
    <cellStyle name="Style 25 2 4 2 2" xfId="22999" xr:uid="{9E08EA0C-0AFB-4DC0-B3A6-0D15CE7F1CDE}"/>
    <cellStyle name="Style 25 2 4 2 3" xfId="23000" xr:uid="{4E431CAF-1228-4E6E-BB58-D9575273BA3F}"/>
    <cellStyle name="Style 25 2 4 3" xfId="23001" xr:uid="{B890B525-E544-420A-AA2D-F8FA600AB194}"/>
    <cellStyle name="Style 25 2 4 3 2" xfId="23002" xr:uid="{BF20A5E8-5AF0-4AAC-90EC-400D0B815E86}"/>
    <cellStyle name="Style 25 2 4 3 3" xfId="23003" xr:uid="{A1BEC10C-9244-48BF-9E9B-44623BF06132}"/>
    <cellStyle name="Style 25 2 4 4" xfId="23004" xr:uid="{EEFD6DC2-ECB9-400C-AEB8-8ADB253B0CC6}"/>
    <cellStyle name="Style 25 2 4 5" xfId="23005" xr:uid="{7D1581A3-D378-4394-9A37-DE76BD553166}"/>
    <cellStyle name="Style 25 2 5" xfId="23006" xr:uid="{CE6DF0E6-A47E-43EC-A275-EBAD72CE2B19}"/>
    <cellStyle name="Style 25 2 5 2" xfId="23007" xr:uid="{935D3D86-C601-46DE-A17E-AF9110CD3448}"/>
    <cellStyle name="Style 25 2 5 2 2" xfId="23008" xr:uid="{654C1A4C-6E16-4630-930A-E5DCB382FC42}"/>
    <cellStyle name="Style 25 2 5 2 3" xfId="23009" xr:uid="{D444EAB3-8343-45E3-AF81-B8274443DDF4}"/>
    <cellStyle name="Style 25 2 5 3" xfId="23010" xr:uid="{B3DC6A8A-B6CD-4CB2-A872-46CB2CFBC5B9}"/>
    <cellStyle name="Style 25 2 5 3 2" xfId="23011" xr:uid="{74A87217-D40A-44FC-B57A-6B4E3F0B2061}"/>
    <cellStyle name="Style 25 2 5 3 3" xfId="23012" xr:uid="{9709A837-826F-4F89-843A-C605002B79B6}"/>
    <cellStyle name="Style 25 2 5 4" xfId="23013" xr:uid="{A60A271B-B37A-4061-B1CC-44BA8FF93789}"/>
    <cellStyle name="Style 25 2 5 4 2" xfId="23014" xr:uid="{B3A0BE68-1440-464A-900B-AB06BC8D7CA1}"/>
    <cellStyle name="Style 25 2 5 4 3" xfId="23015" xr:uid="{84D3E4DD-F0CD-4335-9109-2AB1F15A46BF}"/>
    <cellStyle name="Style 25 2 5 5" xfId="23016" xr:uid="{783DD5C0-6CCA-4438-86C1-7CAFBE06D86A}"/>
    <cellStyle name="Style 25 2 5 6" xfId="23017" xr:uid="{F97E9F2F-EC4A-4C3C-8908-78CFEA2FA58D}"/>
    <cellStyle name="Style 25 2 6" xfId="23018" xr:uid="{0B137230-8145-4EA7-B3E8-7F3621C6231F}"/>
    <cellStyle name="Style 25 2 6 2" xfId="23019" xr:uid="{79DF3348-551B-4030-A939-AF24EADA072B}"/>
    <cellStyle name="Style 25 2 6 2 2" xfId="23020" xr:uid="{B87890BC-D7B6-4AE7-AF2F-6A53E0106A14}"/>
    <cellStyle name="Style 25 2 6 2 3" xfId="23021" xr:uid="{95FA736C-5E68-4C5F-9CDF-16C9DE84682B}"/>
    <cellStyle name="Style 25 2 6 3" xfId="23022" xr:uid="{D3903C42-7527-4C02-AA95-C6B4489ECC3E}"/>
    <cellStyle name="Style 25 2 6 3 2" xfId="23023" xr:uid="{454C725C-5C14-4ADF-9058-F557763212A1}"/>
    <cellStyle name="Style 25 2 6 3 3" xfId="23024" xr:uid="{277AFE96-2543-4FC2-BA96-5B1856BA4CD3}"/>
    <cellStyle name="Style 25 2 6 4" xfId="23025" xr:uid="{3F13DEE9-7270-4412-8EA3-B3B4A084CB7A}"/>
    <cellStyle name="Style 25 2 6 5" xfId="23026" xr:uid="{168339CD-C657-4B6A-8AB9-B1CB8FCB6A49}"/>
    <cellStyle name="Style 25 2 7" xfId="23027" xr:uid="{BA02FA09-5EFD-44D1-9A28-938C9D6814F4}"/>
    <cellStyle name="Style 25 2 7 2" xfId="23028" xr:uid="{76B9758E-B783-4ACC-A746-3DAA43DFCBE3}"/>
    <cellStyle name="Style 25 2 7 3" xfId="23029" xr:uid="{8F611265-5049-4758-A502-53115861D42B}"/>
    <cellStyle name="Style 25 2 8" xfId="23030" xr:uid="{8386C8AD-B1F9-4D0C-BD1D-3B57019EFAFD}"/>
    <cellStyle name="Style 25 2 8 2" xfId="23031" xr:uid="{00977C1B-8D57-4CDA-9BF5-F00E3ACDF140}"/>
    <cellStyle name="Style 25 2 8 3" xfId="23032" xr:uid="{431D0545-3FCA-4DC4-81B3-3E23C39C7012}"/>
    <cellStyle name="Style 25 2 9" xfId="23033" xr:uid="{A6A7BAD1-1269-4BA5-81A9-F46F5C3BBED0}"/>
    <cellStyle name="Style 25 2 9 2" xfId="23034" xr:uid="{FEE830A4-8F13-420B-8005-A9F95BE57574}"/>
    <cellStyle name="Style 25 2 9 3" xfId="23035" xr:uid="{27E819D0-8298-4379-B48E-C236949ED7B8}"/>
    <cellStyle name="Style 25 3" xfId="23036" xr:uid="{F315FDA2-1DB9-4A85-8B7B-9496DCBC6F96}"/>
    <cellStyle name="Style 25 3 2" xfId="23037" xr:uid="{EE9F3BE1-36E6-4130-96CF-CADD7DDAD202}"/>
    <cellStyle name="Style 25 3 2 2" xfId="23038" xr:uid="{F456D97B-425D-407E-A633-DB1E87DFA1C4}"/>
    <cellStyle name="Style 25 3 2 3" xfId="23039" xr:uid="{ED02F4A8-98A0-42C6-A725-A86D91BDE78D}"/>
    <cellStyle name="Style 25 3 2 4" xfId="23040" xr:uid="{0005CD97-ED25-43D4-AF25-973948244CC1}"/>
    <cellStyle name="Style 25 3 2 5" xfId="23041" xr:uid="{ACC26F9B-32B1-452E-904C-E88F1A23EA38}"/>
    <cellStyle name="Style 25 3 2 6" xfId="23042" xr:uid="{02901579-8916-4935-B98E-2C041BC04E6B}"/>
    <cellStyle name="Style 25 3 2 7" xfId="23043" xr:uid="{66813B40-B80C-4116-8779-FB3D32A24C0E}"/>
    <cellStyle name="Style 25 3 3" xfId="23044" xr:uid="{208DE33A-29BC-4BC2-82B2-CA6A559A163B}"/>
    <cellStyle name="Style 25 3 3 2" xfId="23045" xr:uid="{28FC0F2D-A774-451B-ACD6-1F0F7E315C56}"/>
    <cellStyle name="Style 25 3 3 3" xfId="23046" xr:uid="{202E90BF-5B58-408D-9FC9-A6E32FF93D0C}"/>
    <cellStyle name="Style 25 3 4" xfId="23047" xr:uid="{512F9A7D-3CB9-4009-A7B8-2D9190F20CD9}"/>
    <cellStyle name="Style 25 3 5" xfId="23048" xr:uid="{14AA556B-7568-46A3-B5E7-295208AA2625}"/>
    <cellStyle name="Style 25 3 6" xfId="23049" xr:uid="{8FEC3C6D-54F1-49EC-926B-A2D6A0F5C837}"/>
    <cellStyle name="Style 25 3 7" xfId="23050" xr:uid="{DB8C3EDE-72DD-4EBE-8F2E-603B4BEC5762}"/>
    <cellStyle name="Style 25 3 8" xfId="23051" xr:uid="{D496A3AC-67D5-49B2-ABF1-EF3648DF32C8}"/>
    <cellStyle name="Style 25 3 9" xfId="23052" xr:uid="{670DA7A5-FA5E-4135-85DA-4E9754752316}"/>
    <cellStyle name="Style 25 4" xfId="23053" xr:uid="{75D961D6-321A-452A-AC27-8A1C174DDDCF}"/>
    <cellStyle name="Style 25 4 2" xfId="23054" xr:uid="{2791101C-5347-4D08-9E72-A6A0E384A4B2}"/>
    <cellStyle name="Style 25 4 2 2" xfId="23055" xr:uid="{8DEC88A6-C97C-406E-9665-EF6DBCEA1A94}"/>
    <cellStyle name="Style 25 4 2 3" xfId="23056" xr:uid="{029C9249-4198-4E62-95A3-7328EB5BEFBB}"/>
    <cellStyle name="Style 25 4 3" xfId="23057" xr:uid="{F7660E75-D33F-48FF-8050-BBAEF31397E6}"/>
    <cellStyle name="Style 25 4 3 2" xfId="23058" xr:uid="{F54C08EF-6E80-40EB-8B0C-23DF15DD9AFD}"/>
    <cellStyle name="Style 25 4 3 3" xfId="23059" xr:uid="{2236A696-3DDE-4B37-A6FF-6805D9FCA2A4}"/>
    <cellStyle name="Style 25 4 4" xfId="23060" xr:uid="{D3C2495E-85E7-468F-9AAC-DA324D3764CF}"/>
    <cellStyle name="Style 25 4 5" xfId="23061" xr:uid="{BF944D23-D7F1-48FE-886B-87B536849F42}"/>
    <cellStyle name="Style 25 4 6" xfId="23062" xr:uid="{276BC176-F2A9-41BD-B0BF-E42E597C69FB}"/>
    <cellStyle name="Style 25 4 7" xfId="23063" xr:uid="{0F6524D7-179E-4D5F-86C8-3921DD6E63C2}"/>
    <cellStyle name="Style 25 4 8" xfId="23064" xr:uid="{85248CBA-F55F-4EA3-87D8-C354D3FC9CEE}"/>
    <cellStyle name="Style 25 5" xfId="23065" xr:uid="{F079887C-0E17-46B8-8D00-2EE4F70FCD1B}"/>
    <cellStyle name="Style 25 5 2" xfId="23066" xr:uid="{2C277C33-1B74-478F-9828-790A367F8F4E}"/>
    <cellStyle name="Style 25 5 2 2" xfId="23067" xr:uid="{01510139-41EE-4429-8753-E82AEA325017}"/>
    <cellStyle name="Style 25 5 2 3" xfId="23068" xr:uid="{FCD2E330-9DC2-4A6F-8D47-7278EA30A326}"/>
    <cellStyle name="Style 25 5 3" xfId="23069" xr:uid="{93FADF3C-796B-4673-9CA4-87926859F9F2}"/>
    <cellStyle name="Style 25 5 3 2" xfId="23070" xr:uid="{840340F6-A85D-490D-A51D-78B14C61F93D}"/>
    <cellStyle name="Style 25 5 3 3" xfId="23071" xr:uid="{AAA4DC5A-9E2C-4A6B-9194-856EEB94DBD3}"/>
    <cellStyle name="Style 25 5 4" xfId="23072" xr:uid="{4785422C-09B9-4A27-9A1E-E6051311E3CD}"/>
    <cellStyle name="Style 25 5 5" xfId="23073" xr:uid="{DF15C21B-44E5-4BF8-BE76-761E8431F340}"/>
    <cellStyle name="Style 25 6" xfId="23074" xr:uid="{3FCC0D12-3B76-4CB4-9C7E-0C3935276A3A}"/>
    <cellStyle name="Style 25 6 2" xfId="23075" xr:uid="{DAEFD85D-15AD-4D7A-84E5-6634CE76BFE5}"/>
    <cellStyle name="Style 25 6 2 2" xfId="23076" xr:uid="{0536BC4B-BB60-420B-9E6B-479667424457}"/>
    <cellStyle name="Style 25 6 2 3" xfId="23077" xr:uid="{81E0A859-FFFB-49FE-943D-BEE1C70E07E3}"/>
    <cellStyle name="Style 25 6 3" xfId="23078" xr:uid="{14E80F42-B043-451B-8A44-0543259165CB}"/>
    <cellStyle name="Style 25 6 3 2" xfId="23079" xr:uid="{D3ECF3E7-4F1F-4BC2-914E-4E832D346FD4}"/>
    <cellStyle name="Style 25 6 3 3" xfId="23080" xr:uid="{5837AA33-001E-4A87-94C0-AC51A10DFACB}"/>
    <cellStyle name="Style 25 6 4" xfId="23081" xr:uid="{17AE46B2-96C0-402A-B1B4-2B7616FACCC6}"/>
    <cellStyle name="Style 25 6 4 2" xfId="23082" xr:uid="{777B0088-BF7C-4917-BCB2-3A927721F337}"/>
    <cellStyle name="Style 25 6 4 3" xfId="23083" xr:uid="{A97997EA-E9FB-4C97-8B68-321CBF44826E}"/>
    <cellStyle name="Style 25 6 5" xfId="23084" xr:uid="{84882F69-2936-46E7-9020-90DDBE75D350}"/>
    <cellStyle name="Style 25 6 6" xfId="23085" xr:uid="{E32D9FEB-09D4-42B4-974C-D7D59B1A7A0F}"/>
    <cellStyle name="Style 25 7" xfId="23086" xr:uid="{CD8947BF-80BF-4BB8-B2F8-8AD2735FCA40}"/>
    <cellStyle name="Style 25 7 2" xfId="23087" xr:uid="{F4851082-B72D-4251-8606-84416DF3885D}"/>
    <cellStyle name="Style 25 7 2 2" xfId="23088" xr:uid="{87EE3778-F449-4E4D-B002-30EEC8361F97}"/>
    <cellStyle name="Style 25 7 2 3" xfId="23089" xr:uid="{D99324E5-0DF4-4752-8CCF-187472CC2D03}"/>
    <cellStyle name="Style 25 7 3" xfId="23090" xr:uid="{F6A942B4-F97C-4F4D-A459-D1FD12673116}"/>
    <cellStyle name="Style 25 7 3 2" xfId="23091" xr:uid="{524C92EE-4597-4E41-B81D-20E4F671E41E}"/>
    <cellStyle name="Style 25 7 3 3" xfId="23092" xr:uid="{DA40B73F-6913-45BF-BF04-59F644E48915}"/>
    <cellStyle name="Style 25 7 4" xfId="23093" xr:uid="{DA97C5FF-AF24-47F7-92C9-9EB2464DCFAD}"/>
    <cellStyle name="Style 25 7 5" xfId="23094" xr:uid="{B563ACB4-AF01-4887-92F4-79E26B9F2B46}"/>
    <cellStyle name="Style 25 8" xfId="23095" xr:uid="{F20795D8-51A0-4D33-BB47-2B8FF81AF2AC}"/>
    <cellStyle name="Style 25 8 2" xfId="23096" xr:uid="{55C90FC7-E447-416B-A40B-8C5B68EFD527}"/>
    <cellStyle name="Style 25 8 3" xfId="23097" xr:uid="{E5BD7501-F7FC-444F-8608-5B6EFBAE8407}"/>
    <cellStyle name="Style 25 9" xfId="23098" xr:uid="{CA2680C2-3DAA-4BF2-80EF-FE35C04A9239}"/>
    <cellStyle name="Style 25 9 2" xfId="23099" xr:uid="{17203ED0-D125-47A7-AE10-82FA519399FB}"/>
    <cellStyle name="Style 25 9 3" xfId="23100" xr:uid="{E6A09988-8DF2-46D0-A3F3-2E6A6664425F}"/>
    <cellStyle name="Style 26" xfId="23101" xr:uid="{20792ECD-0FDD-40E7-8B3A-C8511A792C70}"/>
    <cellStyle name="Style 26 10" xfId="23102" xr:uid="{8383A2AF-7EC5-4DCC-B3F1-BA218800D15F}"/>
    <cellStyle name="Style 26 11" xfId="23103" xr:uid="{00AA5497-8304-4947-9512-1B3DC08A0F27}"/>
    <cellStyle name="Style 26 12" xfId="23104" xr:uid="{2C476CF8-0E57-4420-9764-95FB68A0FAB9}"/>
    <cellStyle name="Style 26 13" xfId="23105" xr:uid="{4AA3C1DE-A476-417E-B48E-3A0F814660CA}"/>
    <cellStyle name="Style 26 14" xfId="23106" xr:uid="{39EDABEF-9C15-48C2-A388-09D8CCE018B2}"/>
    <cellStyle name="Style 26 15" xfId="23107" xr:uid="{9BB4D453-2CC1-4439-8707-F68D750E6E52}"/>
    <cellStyle name="Style 26 2" xfId="23108" xr:uid="{15F4E781-2381-4C49-A50B-DAA78B4A98E3}"/>
    <cellStyle name="Style 26 2 2" xfId="23109" xr:uid="{5C2BE407-126D-48B2-A80B-00470F9F8A16}"/>
    <cellStyle name="Style 26 2 2 2" xfId="23110" xr:uid="{56ABEE4C-6903-462E-A2EA-7D39B2F46DE0}"/>
    <cellStyle name="Style 26 2 2 3" xfId="23111" xr:uid="{A8C0C4A0-3F60-4B7C-BB55-C8B35C7CD568}"/>
    <cellStyle name="Style 26 2 3" xfId="23112" xr:uid="{C7543424-D2A0-4BA2-81EC-26D0F4F29A7C}"/>
    <cellStyle name="Style 26 2 3 2" xfId="23113" xr:uid="{0C758FD6-360D-4AE9-82C1-730A81AD7023}"/>
    <cellStyle name="Style 26 2 3 3" xfId="23114" xr:uid="{9241EFD1-E53E-4717-8FA9-A766456F55AF}"/>
    <cellStyle name="Style 26 2 4" xfId="23115" xr:uid="{4AEFA08D-16B7-477B-BD70-AB6C8EDFA68F}"/>
    <cellStyle name="Style 26 2 5" xfId="23116" xr:uid="{2A1FF9AF-91A2-4FB2-B4A2-35C0702259F1}"/>
    <cellStyle name="Style 26 2 6" xfId="23117" xr:uid="{B3BB1488-171C-48BD-8974-87F0A0BFDCE0}"/>
    <cellStyle name="Style 26 2 7" xfId="23118" xr:uid="{945F6F22-8375-40D4-B0F6-FC60C315D2E7}"/>
    <cellStyle name="Style 26 2 8" xfId="23119" xr:uid="{041E9E5D-12EB-47D9-AE7C-5095A6E29806}"/>
    <cellStyle name="Style 26 2 9" xfId="23120" xr:uid="{56E38830-FB80-4660-BBBA-5E93161CE732}"/>
    <cellStyle name="Style 26 3" xfId="23121" xr:uid="{BF5B9DBD-90A5-4FB8-B78D-ED8CB7211DA3}"/>
    <cellStyle name="Style 26 3 2" xfId="23122" xr:uid="{588FE898-C932-45C9-992C-EF8132307B6F}"/>
    <cellStyle name="Style 26 3 2 2" xfId="23123" xr:uid="{BB99C290-8EE0-48FD-8858-855443DC297F}"/>
    <cellStyle name="Style 26 3 2 3" xfId="23124" xr:uid="{D6560CB0-8D31-43AA-88B3-0902D1D0A29A}"/>
    <cellStyle name="Style 26 3 3" xfId="23125" xr:uid="{A965312D-3293-481A-87CF-1D5BFD585BC8}"/>
    <cellStyle name="Style 26 3 3 2" xfId="23126" xr:uid="{D9DDE163-21E0-42DF-B8F4-C310766F0722}"/>
    <cellStyle name="Style 26 3 3 3" xfId="23127" xr:uid="{A1B6A798-EBC8-481A-9F4D-D0578CBE32C0}"/>
    <cellStyle name="Style 26 3 4" xfId="23128" xr:uid="{B2DD5502-884F-4F1F-A198-E5793F1AE7A6}"/>
    <cellStyle name="Style 26 3 5" xfId="23129" xr:uid="{734DBEBA-36EA-4331-A18C-E25CB6BF6075}"/>
    <cellStyle name="Style 26 3 6" xfId="23130" xr:uid="{C589D032-906F-4AD5-A23B-6EFDD074A99E}"/>
    <cellStyle name="Style 26 3 7" xfId="23131" xr:uid="{0B1497AB-7FF2-4A2A-9FD6-0BDE74F6853C}"/>
    <cellStyle name="Style 26 3 8" xfId="23132" xr:uid="{1B39A799-AC82-4DE2-AE49-62A517D74A30}"/>
    <cellStyle name="Style 26 4" xfId="23133" xr:uid="{AC9FDFA6-C4F6-4F2F-ACC1-CB539AD2ED5A}"/>
    <cellStyle name="Style 26 4 2" xfId="23134" xr:uid="{0E19CE19-3FB3-42BC-9CEE-7F911D8AD8B2}"/>
    <cellStyle name="Style 26 4 2 2" xfId="23135" xr:uid="{AC68B263-87BD-460C-932C-4139009EB553}"/>
    <cellStyle name="Style 26 4 2 3" xfId="23136" xr:uid="{0A186DDA-49EA-44A5-AAEC-C1D0A06FDC50}"/>
    <cellStyle name="Style 26 4 3" xfId="23137" xr:uid="{E9F8EEF6-3DFF-4E05-9102-44076977A662}"/>
    <cellStyle name="Style 26 4 3 2" xfId="23138" xr:uid="{9938FA1B-D83A-4577-A96A-44AC7524796A}"/>
    <cellStyle name="Style 26 4 3 3" xfId="23139" xr:uid="{56D57485-5952-4943-B990-F55301E19937}"/>
    <cellStyle name="Style 26 4 4" xfId="23140" xr:uid="{B1E1BCA5-8E33-460C-9686-F7E0709A1210}"/>
    <cellStyle name="Style 26 4 5" xfId="23141" xr:uid="{B537FBAE-8186-4FF8-81BC-DB07F62D989B}"/>
    <cellStyle name="Style 26 5" xfId="23142" xr:uid="{5D95C1BB-2A14-44A6-858F-A3387114D9B1}"/>
    <cellStyle name="Style 26 5 2" xfId="23143" xr:uid="{81CAACEF-D5EB-4EC1-A883-5435DC5BCBA8}"/>
    <cellStyle name="Style 26 5 2 2" xfId="23144" xr:uid="{9368B4F1-571D-4967-B7FC-93E9A089783D}"/>
    <cellStyle name="Style 26 5 2 3" xfId="23145" xr:uid="{096D76A3-D39B-418A-BA85-793CB14F8B62}"/>
    <cellStyle name="Style 26 5 3" xfId="23146" xr:uid="{0FD005F2-D41B-4B16-8AE2-E75BBF6C8BD6}"/>
    <cellStyle name="Style 26 5 3 2" xfId="23147" xr:uid="{12224F1C-D857-400B-9F78-56052E4BDD4E}"/>
    <cellStyle name="Style 26 5 3 3" xfId="23148" xr:uid="{03C185B0-1D02-4846-BAA2-6F811EF31982}"/>
    <cellStyle name="Style 26 5 4" xfId="23149" xr:uid="{D467C4B0-73CF-4B44-8A02-69E0CD760853}"/>
    <cellStyle name="Style 26 5 4 2" xfId="23150" xr:uid="{6171B9C9-AEE1-4A3F-B075-A36135E5B915}"/>
    <cellStyle name="Style 26 5 4 3" xfId="23151" xr:uid="{F679370C-4F78-4D75-8615-C6FAC25D5A8F}"/>
    <cellStyle name="Style 26 5 5" xfId="23152" xr:uid="{F5620F9D-83B5-42FC-93D0-3BEFDB6D688B}"/>
    <cellStyle name="Style 26 5 6" xfId="23153" xr:uid="{EFAD73DD-8EE3-40FE-956A-B8E0273D6CEA}"/>
    <cellStyle name="Style 26 6" xfId="23154" xr:uid="{6768A2C5-6BEB-4A13-A54A-965016D78EAE}"/>
    <cellStyle name="Style 26 6 2" xfId="23155" xr:uid="{9AEFA906-3D78-433A-93C8-3DC614BA4293}"/>
    <cellStyle name="Style 26 6 2 2" xfId="23156" xr:uid="{2A3A8E41-C970-4AE1-9FA1-5FD02CABB241}"/>
    <cellStyle name="Style 26 6 2 3" xfId="23157" xr:uid="{333FC9B7-72A3-4E61-B3B1-1C0E92A9B5CD}"/>
    <cellStyle name="Style 26 6 3" xfId="23158" xr:uid="{717C0CA1-CD4E-41B5-9B23-FF26D756C015}"/>
    <cellStyle name="Style 26 6 3 2" xfId="23159" xr:uid="{6D59BC63-A8FA-4E42-A097-6F5318BDEAE9}"/>
    <cellStyle name="Style 26 6 3 3" xfId="23160" xr:uid="{41AE1494-0390-42CC-96BB-9F621086E65C}"/>
    <cellStyle name="Style 26 6 4" xfId="23161" xr:uid="{2F0A108A-CF37-46FE-A491-7EF7FC9DD15D}"/>
    <cellStyle name="Style 26 6 5" xfId="23162" xr:uid="{E6C0D19D-9D1E-4F21-B8A7-A4CE2D23F2EB}"/>
    <cellStyle name="Style 26 7" xfId="23163" xr:uid="{3C4F4084-D572-4B82-85DD-A1751AB07A18}"/>
    <cellStyle name="Style 26 7 2" xfId="23164" xr:uid="{18A1E60A-76C2-4395-9E54-D1C227E75EDA}"/>
    <cellStyle name="Style 26 7 3" xfId="23165" xr:uid="{60971860-4D65-4814-8419-D40C363A0ADE}"/>
    <cellStyle name="Style 26 8" xfId="23166" xr:uid="{5696552C-A2DF-4E61-9E3F-8B67EE6895E1}"/>
    <cellStyle name="Style 26 8 2" xfId="23167" xr:uid="{099F9390-EE56-4249-8500-12E0030F5DCC}"/>
    <cellStyle name="Style 26 8 3" xfId="23168" xr:uid="{D251BE87-C329-4CDC-91D1-D03B31CFCD61}"/>
    <cellStyle name="Style 26 9" xfId="23169" xr:uid="{7A31AE66-114A-42B5-BF17-32D9A2D3F7A1}"/>
    <cellStyle name="Style 26 9 2" xfId="23170" xr:uid="{1C7FB648-A7B4-4C19-A963-47B9D9513ADE}"/>
    <cellStyle name="Style 26 9 3" xfId="23171" xr:uid="{338B607A-AEFB-4BE7-9A5A-3C8E1B85B19E}"/>
    <cellStyle name="Style 27" xfId="23172" xr:uid="{4789AAFB-1697-4E27-95A4-183415E87B18}"/>
    <cellStyle name="Style 27 2" xfId="23173" xr:uid="{1EF63653-5C91-42F7-8AC6-DFA6558E4BBC}"/>
    <cellStyle name="Style 27 2 2" xfId="23174" xr:uid="{8B40A1FD-8AED-4687-AD71-3AB7E7CCFED7}"/>
    <cellStyle name="Style 27 2 3" xfId="23175" xr:uid="{ACF3CC01-DC70-4242-AE9D-E3F092EF7BA9}"/>
    <cellStyle name="Style 27 2 4" xfId="23176" xr:uid="{5029BDA3-0F0C-4147-B459-172EC148FE06}"/>
    <cellStyle name="Style 27 2 5" xfId="23177" xr:uid="{7B76BAA3-F85C-4DCD-BF0D-9EFDC04629DC}"/>
    <cellStyle name="Style 27 2 6" xfId="23178" xr:uid="{F4BEC342-EB44-411F-AAC5-43F7DEE6B1EC}"/>
    <cellStyle name="Style 27 3" xfId="23179" xr:uid="{CFD9FC03-F888-41DD-B433-86EA9C04C868}"/>
    <cellStyle name="Style 27 4" xfId="23180" xr:uid="{C6E9269E-9B83-45DC-B7F5-902B2BD882A2}"/>
    <cellStyle name="Style 27 5" xfId="23181" xr:uid="{1642DB6F-C6CA-4781-8443-61A486936589}"/>
    <cellStyle name="Style 27 6" xfId="23182" xr:uid="{705595B3-C3D2-4411-A227-B264E081FFD8}"/>
    <cellStyle name="Style 27 7" xfId="23183" xr:uid="{CFD9AC76-BFBF-432F-9D1C-A5D6D69C3755}"/>
    <cellStyle name="Style 35" xfId="23184" xr:uid="{4D3F60DE-F178-452A-84C5-26BFEFF1AF8B}"/>
    <cellStyle name="Style 35 2" xfId="23185" xr:uid="{2332FC12-4432-4D92-9A6C-8B5A2476BBA4}"/>
    <cellStyle name="Style 35 2 2" xfId="23186" xr:uid="{A65A6AB2-E203-4CCD-9B8D-01D24B8A6D79}"/>
    <cellStyle name="Style 35 2 3" xfId="23187" xr:uid="{86150AE6-CFD0-4C9D-AFF2-4DF5EAE5D64F}"/>
    <cellStyle name="Style 35 2 4" xfId="23188" xr:uid="{3F23239E-79EA-4464-B351-1E9B9DC10F6B}"/>
    <cellStyle name="Style 35 2 5" xfId="23189" xr:uid="{0FC99CE0-F576-47EC-9EEF-BF6C31B17E5E}"/>
    <cellStyle name="Style 35 2 6" xfId="23190" xr:uid="{8E85CD02-CAAE-43C4-94F7-DF20560D329C}"/>
    <cellStyle name="Style 35 3" xfId="23191" xr:uid="{CAB77ADB-8F7B-44C3-B14E-75049AF1BBC8}"/>
    <cellStyle name="Style 35 3 2" xfId="23192" xr:uid="{6A8474FE-569A-475C-82BE-1BFF82E0E6BA}"/>
    <cellStyle name="Style 35 3 3" xfId="23193" xr:uid="{76EE9472-37C7-4A30-B8EC-B5A9D6502BC9}"/>
    <cellStyle name="Style 35 3 4" xfId="23194" xr:uid="{08228FC9-8DDB-490D-9FAA-4B87DDA26B49}"/>
    <cellStyle name="Style 35 3 5" xfId="23195" xr:uid="{8DA491D2-9D40-480C-BAE6-2505FEF3240E}"/>
    <cellStyle name="Style 35 3 6" xfId="23196" xr:uid="{8053E123-3A07-429F-9DA4-43C730F3C8CF}"/>
    <cellStyle name="Style 35 4" xfId="23197" xr:uid="{2E24ED5F-92E4-4761-A180-11754974736D}"/>
    <cellStyle name="Style 35 5" xfId="23198" xr:uid="{BBB0317A-3557-4665-8DB0-8DD624D704C0}"/>
    <cellStyle name="Style 35 6" xfId="23199" xr:uid="{9F78B9EB-61F9-4C6B-BFEA-57A49A965E76}"/>
    <cellStyle name="Style 35 7" xfId="23200" xr:uid="{F6396615-232E-41C2-A631-F7EB3AE3508F}"/>
    <cellStyle name="Style 35 8" xfId="23201" xr:uid="{94838F90-D9C6-4D22-A537-A01A27896B7C}"/>
    <cellStyle name="Style 36" xfId="23202" xr:uid="{6E3A065E-7BDD-48EA-94A7-562A53BDB4F4}"/>
    <cellStyle name="Style 36 2" xfId="23203" xr:uid="{25015E1E-2912-4F0D-BCF0-4E71C93DED01}"/>
    <cellStyle name="Style 36 2 2" xfId="23204" xr:uid="{B4FE214A-27DF-434A-8B3C-978DD11C5C65}"/>
    <cellStyle name="Style 36 2 3" xfId="23205" xr:uid="{C56B9137-F27E-4F26-AFF8-34451DFF9123}"/>
    <cellStyle name="Style 36 2 4" xfId="23206" xr:uid="{53494A9A-4953-4D40-9105-AA6B62458971}"/>
    <cellStyle name="Style 36 2 5" xfId="23207" xr:uid="{E1FEC7E3-2F87-4899-AC73-4BE8C8341312}"/>
    <cellStyle name="Style 36 2 6" xfId="23208" xr:uid="{B8BE743E-BCED-4DAC-A932-F1504B911F69}"/>
    <cellStyle name="Style 36 3" xfId="23209" xr:uid="{54376D41-CA98-4F56-ABCA-0D4E0E853CB5}"/>
    <cellStyle name="Style 36 4" xfId="23210" xr:uid="{5AAE9783-69D8-4C52-A4A8-F8383807FF9D}"/>
    <cellStyle name="Style 36 5" xfId="23211" xr:uid="{ED39ACCB-7A27-4A15-9BAD-E90433C3DA6A}"/>
    <cellStyle name="Style 36 6" xfId="23212" xr:uid="{A678B3B9-F492-42E1-8025-72B9E8C8D184}"/>
    <cellStyle name="Style 36 7" xfId="23213" xr:uid="{CDBAA369-EDA4-427F-BF52-E1290C921EA0}"/>
    <cellStyle name="Style 37" xfId="23214" xr:uid="{53E439D8-98F8-48E4-B294-0A098818F2B3}"/>
    <cellStyle name="Style 37 2" xfId="23215" xr:uid="{F2CCB6E6-C2EE-4DC2-9DD2-C8649B109E0E}"/>
    <cellStyle name="Style 37 2 2" xfId="23216" xr:uid="{6C60197B-B0A2-40C4-8AEA-87D6C00A112D}"/>
    <cellStyle name="Style 37 2 3" xfId="23217" xr:uid="{2902DBE0-7F9B-4F4E-9C14-01A88F85A5AB}"/>
    <cellStyle name="Style 37 2 4" xfId="23218" xr:uid="{BA58E7F8-21F1-45C2-9AC7-5D8ADDB7F3B9}"/>
    <cellStyle name="Style 37 2 5" xfId="23219" xr:uid="{DD77E985-F182-4E5D-A5AE-E2A55A5ED0FA}"/>
    <cellStyle name="Style 37 2 6" xfId="23220" xr:uid="{D610B7DA-9DC0-4133-98A5-6A8342455000}"/>
    <cellStyle name="Style 37 3" xfId="23221" xr:uid="{840A46AC-CF5A-48F8-8A74-F9ADCD892312}"/>
    <cellStyle name="Style 37 4" xfId="23222" xr:uid="{EEABD85A-CDCB-4B16-AD9B-60F7D7526A27}"/>
    <cellStyle name="Style 37 5" xfId="23223" xr:uid="{F459A34C-1715-45AC-B086-957D910C29CB}"/>
    <cellStyle name="Style 37 6" xfId="23224" xr:uid="{1EF0D7C5-81FD-43A6-92DC-78C06BDF2D87}"/>
    <cellStyle name="Style 37 7" xfId="23225" xr:uid="{12CBFFF2-3397-4480-93AD-8E4E9EB7A8BB}"/>
    <cellStyle name="Style 38" xfId="23226" xr:uid="{C203922B-67FF-4C2F-9650-A54F51E4B167}"/>
    <cellStyle name="Style 38 2" xfId="23227" xr:uid="{71104140-1120-4628-B7CC-C5FA0C92BC7E}"/>
    <cellStyle name="Style 38 2 2" xfId="23228" xr:uid="{6D4BB411-ED1B-4C04-A23B-668FFC5AD6D5}"/>
    <cellStyle name="Style 38 2 3" xfId="23229" xr:uid="{857AD0E9-1EAC-4972-BAD2-EDA8B1D1F428}"/>
    <cellStyle name="Style 38 2 4" xfId="23230" xr:uid="{122416B5-D35A-45CF-812B-E686966EAA64}"/>
    <cellStyle name="Style 38 2 5" xfId="23231" xr:uid="{8CACFF3D-9C36-41C0-876A-EBC1C5EC8615}"/>
    <cellStyle name="Style 38 2 6" xfId="23232" xr:uid="{C12E0215-4703-471B-A77B-D85D9BF36D08}"/>
    <cellStyle name="Style 38 3" xfId="23233" xr:uid="{C4857BC8-0C2F-4351-84EB-B4E32057238A}"/>
    <cellStyle name="Style 38 4" xfId="23234" xr:uid="{5A176432-F82A-4096-8703-3E440275B57E}"/>
    <cellStyle name="Style 38 5" xfId="23235" xr:uid="{E92E703E-7895-4872-85FF-2B2B0C23455D}"/>
    <cellStyle name="Style 38 6" xfId="23236" xr:uid="{BF817B45-583A-4CD0-A03C-08858083AC0A}"/>
    <cellStyle name="Style 38 7" xfId="23237" xr:uid="{02FD861E-438E-4C8D-A8C2-437D4BFD4210}"/>
    <cellStyle name="Style 39" xfId="23238" xr:uid="{CB186DD7-B201-4816-A144-AD8A61FA5263}"/>
    <cellStyle name="Style 39 2" xfId="23239" xr:uid="{DE3FD40F-874F-4A87-A044-2AB78908CF5F}"/>
    <cellStyle name="Style 39 2 2" xfId="23240" xr:uid="{1754A4EE-9D55-47B1-81FC-B1BF9A335071}"/>
    <cellStyle name="Style 39 2 3" xfId="23241" xr:uid="{3C8FEE75-1D86-448A-994F-67EC90011C0E}"/>
    <cellStyle name="Style 39 2 4" xfId="23242" xr:uid="{06C8C451-6C89-4B05-9109-45D1A72791A0}"/>
    <cellStyle name="Style 39 2 5" xfId="23243" xr:uid="{45C022A9-4907-44FD-B39B-F56FE6C78284}"/>
    <cellStyle name="Style 39 2 6" xfId="23244" xr:uid="{D8100044-F756-4410-9EAF-89E133EB6D36}"/>
    <cellStyle name="Style 39 3" xfId="23245" xr:uid="{E0CBBCD2-76B6-4951-B4BA-06A64BF33FEC}"/>
    <cellStyle name="Style 39 3 2" xfId="23246" xr:uid="{47E09725-34FC-4F84-A0A1-362ED0C6558C}"/>
    <cellStyle name="Style 39 3 3" xfId="23247" xr:uid="{6A7946BE-8CB7-4C78-B988-A50058D525E0}"/>
    <cellStyle name="Style 39 3 4" xfId="23248" xr:uid="{D4858FED-9AD7-4BE3-8EFE-9BDC7100427F}"/>
    <cellStyle name="Style 39 3 5" xfId="23249" xr:uid="{626FAB71-F5E4-4EE7-B503-2652809C5274}"/>
    <cellStyle name="Style 39 3 6" xfId="23250" xr:uid="{D845B3E0-DE68-4BFE-B571-1209404AA737}"/>
    <cellStyle name="Style 39 4" xfId="23251" xr:uid="{CDDCB103-9FCB-4B0E-BCB7-C1A9AF44E034}"/>
    <cellStyle name="Style 39 5" xfId="23252" xr:uid="{40D9172D-555F-42E0-A1D8-1CEB6C56C5EF}"/>
    <cellStyle name="Style 39 6" xfId="23253" xr:uid="{84706E61-9538-4222-8366-E37C191EA41D}"/>
    <cellStyle name="Style 39 7" xfId="23254" xr:uid="{7EAA37DB-1CB4-4B84-A634-B4E0E125C3F7}"/>
    <cellStyle name="Style 39 8" xfId="23255" xr:uid="{3AD68953-BC5A-45A6-BEBC-3BD4654FFDD6}"/>
    <cellStyle name="Style 40" xfId="23256" xr:uid="{054A9058-B01E-4735-B41C-07DCC9F4B3F9}"/>
    <cellStyle name="Style 40 2" xfId="23257" xr:uid="{57B58C73-B142-40D1-BBA8-BE6C1B1AA681}"/>
    <cellStyle name="Style 40 2 2" xfId="23258" xr:uid="{D1A0EDCE-EE2B-4959-B8AA-22BAB2D9A20A}"/>
    <cellStyle name="Style 40 2 3" xfId="23259" xr:uid="{B0A31832-261E-49AB-A388-24F4B8269C4D}"/>
    <cellStyle name="Style 40 2 4" xfId="23260" xr:uid="{FB53C2F4-702A-4F6B-B1F7-6DE91572AA00}"/>
    <cellStyle name="Style 40 2 5" xfId="23261" xr:uid="{6B105716-F363-47F9-B432-93E04F0E4F54}"/>
    <cellStyle name="Style 40 2 6" xfId="23262" xr:uid="{53B31AF6-9888-4A98-BCB3-097419535AF7}"/>
    <cellStyle name="Style 40 3" xfId="23263" xr:uid="{AE2FDD54-130E-4A4D-9999-1E7866EE552E}"/>
    <cellStyle name="Style 40 4" xfId="23264" xr:uid="{24DB8141-4511-4800-BC61-7F0156A45852}"/>
    <cellStyle name="Style 40 5" xfId="23265" xr:uid="{289CD087-3BC1-4813-8C1A-085C344CC04F}"/>
    <cellStyle name="Style 40 6" xfId="23266" xr:uid="{1374C00D-8FCA-4E66-9A0D-337383256EFB}"/>
    <cellStyle name="Style 40 7" xfId="23267" xr:uid="{E81C32D5-845D-44A5-9B27-99886E52A2C6}"/>
    <cellStyle name="Style 41" xfId="23268" xr:uid="{7EDF34FC-F4AA-4B04-ABDE-AC153B3DE4B2}"/>
    <cellStyle name="Style 41 2" xfId="23269" xr:uid="{2F85C6EC-CCC6-4725-A38C-45928E5F31C0}"/>
    <cellStyle name="Style 41 2 2" xfId="23270" xr:uid="{0DC197CD-E93C-4693-9546-A50945BD8289}"/>
    <cellStyle name="Style 41 2 3" xfId="23271" xr:uid="{B182C63A-3187-4CFA-BE52-8F1C5B8393E8}"/>
    <cellStyle name="Style 41 2 4" xfId="23272" xr:uid="{A137E120-2793-469A-8A98-3AF48CDFF299}"/>
    <cellStyle name="Style 41 2 5" xfId="23273" xr:uid="{D3E2ECF7-0632-4A36-BEA4-D2C9A0E9EF72}"/>
    <cellStyle name="Style 41 2 6" xfId="23274" xr:uid="{85A0854F-71C6-4143-B840-DB245F044199}"/>
    <cellStyle name="Style 41 3" xfId="23275" xr:uid="{8090F919-9EF6-4B67-B5A1-DCC8D7187D74}"/>
    <cellStyle name="Style 41 4" xfId="23276" xr:uid="{5BA83105-1CB5-4A53-9F86-0EC66DB64134}"/>
    <cellStyle name="Style 41 5" xfId="23277" xr:uid="{77C41601-C6D2-4307-85B6-25BF8CCA1367}"/>
    <cellStyle name="Style 41 6" xfId="23278" xr:uid="{0F6FA9CE-D181-41D2-ADDB-E5876118BC4C}"/>
    <cellStyle name="Style 41 7" xfId="23279" xr:uid="{717E3B08-E2A5-4824-9861-2FFFEFC3A57D}"/>
    <cellStyle name="Style 46" xfId="23280" xr:uid="{6BF42514-EA46-4BA4-AC7E-C8BF860EAC86}"/>
    <cellStyle name="Style 46 2" xfId="23281" xr:uid="{D8CD458B-E0CD-43AD-9C53-2623F21CFA91}"/>
    <cellStyle name="Style 46 2 2" xfId="23282" xr:uid="{A8E844C6-05B7-4CD9-9AAB-163DF44D6BA2}"/>
    <cellStyle name="Style 46 2 3" xfId="23283" xr:uid="{ACA3A717-ED37-4BF4-8688-EEBDF3A16A99}"/>
    <cellStyle name="Style 46 2 4" xfId="23284" xr:uid="{1667FB37-97CB-4EA7-A2D5-6D3C83DB5843}"/>
    <cellStyle name="Style 46 2 5" xfId="23285" xr:uid="{340F8D2F-7F42-4867-9CE8-3E68488CD09B}"/>
    <cellStyle name="Style 46 2 6" xfId="23286" xr:uid="{BAACD8A7-E90F-43A7-8B41-406DACAB0C5B}"/>
    <cellStyle name="Style 46 3" xfId="23287" xr:uid="{FB21D7EA-4356-4E9B-B085-1DE6A70E0F1B}"/>
    <cellStyle name="Style 46 3 2" xfId="23288" xr:uid="{6466450A-DF98-4E83-A8D0-446008413173}"/>
    <cellStyle name="Style 46 3 3" xfId="23289" xr:uid="{8728F4F7-F946-4677-AADC-A151446A61B1}"/>
    <cellStyle name="Style 46 3 4" xfId="23290" xr:uid="{7C5FB33E-D745-45B6-9E9F-38F6D4790225}"/>
    <cellStyle name="Style 46 3 5" xfId="23291" xr:uid="{6F90D138-C2C1-4D76-91EC-DF3A074B4999}"/>
    <cellStyle name="Style 46 3 6" xfId="23292" xr:uid="{E0CD40F1-C884-4738-860E-752640E4A2E8}"/>
    <cellStyle name="Style 46 4" xfId="23293" xr:uid="{B646A24F-7989-4045-BD94-BD295430A1B6}"/>
    <cellStyle name="Style 46 5" xfId="23294" xr:uid="{7CDA6DD5-E8A5-4EEC-BB69-8D4A9C6D5FE4}"/>
    <cellStyle name="Style 46 6" xfId="23295" xr:uid="{FEB29E5D-5255-4839-B7D5-BBEB4AEB20BD}"/>
    <cellStyle name="Style 46 7" xfId="23296" xr:uid="{0CABEEBC-FAB2-4C66-89B7-DE8F6E57EFC0}"/>
    <cellStyle name="Style 46 8" xfId="23297" xr:uid="{245046C9-47F4-4BE2-A28E-620CE6E75380}"/>
    <cellStyle name="Style 47" xfId="23298" xr:uid="{28E175D0-509E-4D36-A4BA-F19053F9690A}"/>
    <cellStyle name="Style 47 2" xfId="23299" xr:uid="{A2C9713E-1FC7-4A77-A3EE-41C1F563355B}"/>
    <cellStyle name="Style 47 2 2" xfId="23300" xr:uid="{0C63FAEB-9A87-483F-BA54-CD738ED15745}"/>
    <cellStyle name="Style 47 2 3" xfId="23301" xr:uid="{FB01858C-968F-4E89-94B0-BD87C8AC7369}"/>
    <cellStyle name="Style 47 2 4" xfId="23302" xr:uid="{406EAD8F-9D9B-4327-AC33-6AAE913A99A5}"/>
    <cellStyle name="Style 47 2 5" xfId="23303" xr:uid="{9D322C0D-CCD4-40BE-91FB-5F11A3CB4151}"/>
    <cellStyle name="Style 47 2 6" xfId="23304" xr:uid="{677747C6-D539-4AA6-A5C4-F1E6D0A978F5}"/>
    <cellStyle name="Style 47 3" xfId="23305" xr:uid="{A56D66EB-A961-4C11-8564-D628045E8C19}"/>
    <cellStyle name="Style 47 4" xfId="23306" xr:uid="{1CB17FB5-4B4B-4966-88A7-F8F25AEBA9FD}"/>
    <cellStyle name="Style 47 5" xfId="23307" xr:uid="{EF1C2CA1-265C-462D-B7CF-B4C789FFBB90}"/>
    <cellStyle name="Style 47 6" xfId="23308" xr:uid="{C304729E-90B3-4255-A329-F2B89FC8CCA3}"/>
    <cellStyle name="Style 47 7" xfId="23309" xr:uid="{AA140F88-B3A4-4E7B-B9D4-617F66DDBC5A}"/>
    <cellStyle name="Style 48" xfId="23310" xr:uid="{5C39FF1C-A482-44BD-BE83-352E1867B392}"/>
    <cellStyle name="Style 48 2" xfId="23311" xr:uid="{954FFEF6-1E37-40F2-B03C-09DD2C94F29F}"/>
    <cellStyle name="Style 48 2 2" xfId="23312" xr:uid="{FCAC3F26-A0B7-4BE2-9FDD-D2908173ACF7}"/>
    <cellStyle name="Style 48 2 3" xfId="23313" xr:uid="{8426ACB7-BF29-49C4-8736-0BC73FEE0E47}"/>
    <cellStyle name="Style 48 2 4" xfId="23314" xr:uid="{0A77032A-6FB0-4BD4-9027-7B663AC8A64F}"/>
    <cellStyle name="Style 48 2 5" xfId="23315" xr:uid="{84F2E284-35DA-46A2-848F-F896E9EAD235}"/>
    <cellStyle name="Style 48 2 6" xfId="23316" xr:uid="{602ABF65-6B2C-4483-AA94-697359370F0A}"/>
    <cellStyle name="Style 48 3" xfId="23317" xr:uid="{4335249E-BD71-44A0-B3AB-348A20AAE6A9}"/>
    <cellStyle name="Style 48 4" xfId="23318" xr:uid="{FF68E4EC-3EB6-4CA9-9D9A-F4D7E536E3F5}"/>
    <cellStyle name="Style 48 5" xfId="23319" xr:uid="{7A17EA5E-A7EC-448B-9484-635069B635CC}"/>
    <cellStyle name="Style 48 6" xfId="23320" xr:uid="{362A38EE-8DFD-43C3-896D-58F04673107A}"/>
    <cellStyle name="Style 48 7" xfId="23321" xr:uid="{7C317595-E128-4D7C-805A-FA0EDDDBA06D}"/>
    <cellStyle name="Style 49" xfId="23322" xr:uid="{BC8183C2-4AD1-4AF4-BFE5-731D5EB404A3}"/>
    <cellStyle name="Style 49 2" xfId="23323" xr:uid="{22745251-B5C0-4816-A6AD-BCE9F6E6A98D}"/>
    <cellStyle name="Style 49 2 2" xfId="23324" xr:uid="{50C847AE-45D1-41F3-8922-2CADD79C516C}"/>
    <cellStyle name="Style 49 2 3" xfId="23325" xr:uid="{73A8EC91-2657-467F-A285-52D4028C36AF}"/>
    <cellStyle name="Style 49 2 4" xfId="23326" xr:uid="{0017B0DC-0B98-4AFC-A573-F6CB7CB2554C}"/>
    <cellStyle name="Style 49 2 5" xfId="23327" xr:uid="{FCB3D071-EE27-4FA5-BF2D-D0B98401BEFC}"/>
    <cellStyle name="Style 49 2 6" xfId="23328" xr:uid="{919EF608-FD1F-489D-9505-03787CF49D97}"/>
    <cellStyle name="Style 49 3" xfId="23329" xr:uid="{CD83A9F7-DE69-4806-8C2C-B937926B705D}"/>
    <cellStyle name="Style 49 4" xfId="23330" xr:uid="{283F65D7-CA85-4FBF-AABA-3337CC3C7496}"/>
    <cellStyle name="Style 49 5" xfId="23331" xr:uid="{3FB99A71-58DE-4080-B5D1-E0B821AF3C7E}"/>
    <cellStyle name="Style 49 6" xfId="23332" xr:uid="{A678D8D9-EC34-4B68-9774-A133B8BE258A}"/>
    <cellStyle name="Style 49 7" xfId="23333" xr:uid="{40557315-3A8E-4C17-AE66-BDC5A3C2EC53}"/>
    <cellStyle name="Style 50" xfId="23334" xr:uid="{8081849C-5A43-4437-8818-8883A2F0C9C5}"/>
    <cellStyle name="Style 50 2" xfId="23335" xr:uid="{16FD25C7-C01C-4515-A0CC-10F64005C622}"/>
    <cellStyle name="Style 50 2 2" xfId="23336" xr:uid="{7134B0D6-AC60-4FFC-A2C2-2044FC74B2E7}"/>
    <cellStyle name="Style 50 2 3" xfId="23337" xr:uid="{1F77B8DE-4224-4A93-BBC5-CE32364A58F3}"/>
    <cellStyle name="Style 50 2 4" xfId="23338" xr:uid="{A5985F07-A27C-4635-B41C-706E438991C2}"/>
    <cellStyle name="Style 50 2 5" xfId="23339" xr:uid="{34786544-38FB-4025-86CD-06A6983C136A}"/>
    <cellStyle name="Style 50 2 6" xfId="23340" xr:uid="{88D64A2C-79D3-4D2E-8612-BD6B1404CB85}"/>
    <cellStyle name="Style 50 3" xfId="23341" xr:uid="{F0A83723-598D-4CD5-BFA0-CFEF04DA8C64}"/>
    <cellStyle name="Style 50 3 2" xfId="23342" xr:uid="{1911F27F-0771-47A0-A175-78B0181BD0C4}"/>
    <cellStyle name="Style 50 3 3" xfId="23343" xr:uid="{8676022A-D109-4189-80B2-F9638A1BECAB}"/>
    <cellStyle name="Style 50 3 4" xfId="23344" xr:uid="{61EFB4FD-8243-4DC9-926D-D9868B21023C}"/>
    <cellStyle name="Style 50 3 5" xfId="23345" xr:uid="{E8588B25-3750-4DCA-89E8-5DC15A67DD55}"/>
    <cellStyle name="Style 50 3 6" xfId="23346" xr:uid="{9ECC8FB0-533B-4A19-B746-8BC1BBFB1C5D}"/>
    <cellStyle name="Style 50 4" xfId="23347" xr:uid="{B740B189-F40B-4E36-8AB4-3AD02985ADEB}"/>
    <cellStyle name="Style 50 5" xfId="23348" xr:uid="{3D78E137-1A51-480A-B28A-B983415C5193}"/>
    <cellStyle name="Style 50 6" xfId="23349" xr:uid="{C506522F-FF92-4C0A-8F5E-5F4CBF569087}"/>
    <cellStyle name="Style 50 7" xfId="23350" xr:uid="{7D55E086-B03D-4F96-B969-7FEAD301738F}"/>
    <cellStyle name="Style 50 8" xfId="23351" xr:uid="{DBC06AAB-B10A-41DE-A425-7BF89072D1C7}"/>
    <cellStyle name="Style 51" xfId="23352" xr:uid="{506E360B-F10F-4D60-87DE-5A6D04170426}"/>
    <cellStyle name="Style 51 2" xfId="23353" xr:uid="{7B22FC28-FF9B-436B-AB41-18BFECF9D7BE}"/>
    <cellStyle name="Style 51 2 2" xfId="23354" xr:uid="{4ABC54FF-972B-46BB-BFEB-767F852C58ED}"/>
    <cellStyle name="Style 51 2 3" xfId="23355" xr:uid="{628379C3-B64E-4EBF-8995-693BE6A04CA6}"/>
    <cellStyle name="Style 51 2 4" xfId="23356" xr:uid="{C8B01BC2-E83C-4767-9F4D-B891A8F57128}"/>
    <cellStyle name="Style 51 2 5" xfId="23357" xr:uid="{9479F55A-A7CD-4126-B03F-F109E4A7C5D7}"/>
    <cellStyle name="Style 51 2 6" xfId="23358" xr:uid="{86E2E0B5-D27B-49E5-995C-F63B4375F963}"/>
    <cellStyle name="Style 51 3" xfId="23359" xr:uid="{E0F03A81-4896-4131-8AEC-900555669B9B}"/>
    <cellStyle name="Style 51 4" xfId="23360" xr:uid="{393EC03E-6FD1-4193-A733-7F122056F5BE}"/>
    <cellStyle name="Style 51 5" xfId="23361" xr:uid="{F80AECBA-1998-4EA6-BD3D-2BC68EEF77CB}"/>
    <cellStyle name="Style 51 6" xfId="23362" xr:uid="{80A28513-827C-438C-B8AF-F4C5EEA92080}"/>
    <cellStyle name="Style 51 7" xfId="23363" xr:uid="{61CC5DB4-BD5B-4FB3-9BF1-B29FD8DA8766}"/>
    <cellStyle name="Style 52" xfId="23364" xr:uid="{35BC0245-F87D-4455-931B-69AC72D839F9}"/>
    <cellStyle name="Style 52 2" xfId="23365" xr:uid="{6980611E-C870-4090-91C4-21B202362B6D}"/>
    <cellStyle name="Style 52 2 2" xfId="23366" xr:uid="{C1F1A6AD-3A75-49DD-BF5F-E8138B130636}"/>
    <cellStyle name="Style 52 2 3" xfId="23367" xr:uid="{A8A63732-ED72-4352-A321-59386A8A2AC3}"/>
    <cellStyle name="Style 52 2 4" xfId="23368" xr:uid="{856D5FAE-9C64-4462-86C0-1F5FA3E7420B}"/>
    <cellStyle name="Style 52 2 5" xfId="23369" xr:uid="{8214AC9E-AA1A-4E70-BD7B-1F114DB398DF}"/>
    <cellStyle name="Style 52 2 6" xfId="23370" xr:uid="{CE98C39D-1F2C-43A0-85CE-095B57EE95EE}"/>
    <cellStyle name="Style 52 3" xfId="23371" xr:uid="{945CF2B9-2524-4D2C-AD72-EB234365A0BC}"/>
    <cellStyle name="Style 52 4" xfId="23372" xr:uid="{2386B251-91A6-4691-B30A-47571409C25A}"/>
    <cellStyle name="Style 52 5" xfId="23373" xr:uid="{161E1EFD-DAD7-45DC-8F60-54F043163140}"/>
    <cellStyle name="Style 52 6" xfId="23374" xr:uid="{4E48F580-FF0F-4092-9D71-0EB341777EB0}"/>
    <cellStyle name="Style 52 7" xfId="23375" xr:uid="{43DB95A0-D4F2-44C2-B362-24007BB19AAB}"/>
    <cellStyle name="Style 58" xfId="23376" xr:uid="{ADCAA123-90DD-42FB-AC9F-1D09288C18F8}"/>
    <cellStyle name="Style 58 2" xfId="23377" xr:uid="{81B74046-8B65-46FD-9196-9AD651A8D4B8}"/>
    <cellStyle name="Style 58 2 2" xfId="23378" xr:uid="{8C98E8B2-C330-4CF7-9510-CC36FECCEF2E}"/>
    <cellStyle name="Style 58 2 3" xfId="23379" xr:uid="{6FB42B33-3F93-4E36-8289-08206499AD00}"/>
    <cellStyle name="Style 58 2 4" xfId="23380" xr:uid="{42FF09A7-2AED-4146-B235-97B20A0AE789}"/>
    <cellStyle name="Style 58 2 5" xfId="23381" xr:uid="{64EE7C1B-9B3B-48A6-B0A2-B7FCF12BDD0B}"/>
    <cellStyle name="Style 58 2 6" xfId="23382" xr:uid="{453EB1A0-63E7-4CC1-8ACB-CAABD99748F6}"/>
    <cellStyle name="Style 58 3" xfId="23383" xr:uid="{6EE997B1-A39F-4B89-A7F8-33EF6DE08381}"/>
    <cellStyle name="Style 58 3 2" xfId="23384" xr:uid="{EBA8EA0A-E9FF-44FC-8820-E5E7EDA9E60A}"/>
    <cellStyle name="Style 58 3 3" xfId="23385" xr:uid="{B7B119D8-A7D0-446C-AA40-004FEFA55CEF}"/>
    <cellStyle name="Style 58 3 4" xfId="23386" xr:uid="{F2382967-62E4-4548-BF45-4ABA25AF4606}"/>
    <cellStyle name="Style 58 3 5" xfId="23387" xr:uid="{5B0BA79D-F7FA-425A-AE63-46A023A3C038}"/>
    <cellStyle name="Style 58 3 6" xfId="23388" xr:uid="{C552F29A-F7A1-4AC0-860F-0D609C77E21D}"/>
    <cellStyle name="Style 58 4" xfId="23389" xr:uid="{BA2EC838-23C0-425E-87B0-A54BF92D5A49}"/>
    <cellStyle name="Style 58 5" xfId="23390" xr:uid="{4A89DC15-9AF7-4CCE-9AFB-D903463D2D25}"/>
    <cellStyle name="Style 58 6" xfId="23391" xr:uid="{DE806A9C-0CDE-40F3-9A0D-01B0B9A57857}"/>
    <cellStyle name="Style 58 7" xfId="23392" xr:uid="{3C4EB5A4-C381-496C-B30F-B9B5862ECC43}"/>
    <cellStyle name="Style 58 8" xfId="23393" xr:uid="{A5464000-9AEA-4B9F-B37C-80AAF24F17E4}"/>
    <cellStyle name="Style 59" xfId="23394" xr:uid="{B46975B5-FB24-4697-AEB4-02855DA823A6}"/>
    <cellStyle name="Style 59 2" xfId="23395" xr:uid="{B601D09F-2643-47B3-92BD-5852081841B0}"/>
    <cellStyle name="Style 59 2 2" xfId="23396" xr:uid="{29CF5B88-0F65-477F-8251-4BF96448E4AA}"/>
    <cellStyle name="Style 59 2 3" xfId="23397" xr:uid="{0AE4F9BA-CFD8-422A-9B4C-E0EF2E8E0B41}"/>
    <cellStyle name="Style 59 2 4" xfId="23398" xr:uid="{D4CFEC6C-D94E-4C0F-8D16-A10ECA5C6073}"/>
    <cellStyle name="Style 59 2 5" xfId="23399" xr:uid="{BE4FDB89-9689-47FC-BBC5-629E9D348AC3}"/>
    <cellStyle name="Style 59 2 6" xfId="23400" xr:uid="{AC9CEEB3-D587-4DD3-9BAC-59914E44572F}"/>
    <cellStyle name="Style 59 3" xfId="23401" xr:uid="{949BFF38-DDCD-4579-992A-5B8C0FC1E503}"/>
    <cellStyle name="Style 59 4" xfId="23402" xr:uid="{F35E0458-06DB-4921-BF3D-8E43B98C2F2F}"/>
    <cellStyle name="Style 59 5" xfId="23403" xr:uid="{6C81EC31-E73C-4DB2-AA36-74C899F65232}"/>
    <cellStyle name="Style 59 6" xfId="23404" xr:uid="{E481829E-8144-44D8-A685-4EDCBC4AD154}"/>
    <cellStyle name="Style 59 7" xfId="23405" xr:uid="{522565A5-E744-4126-806B-2DCD29F321CB}"/>
    <cellStyle name="Style 60" xfId="23406" xr:uid="{77E3EE1D-D82F-4722-80F3-39D037583B55}"/>
    <cellStyle name="Style 60 2" xfId="23407" xr:uid="{7CAC674D-500E-439A-AF4A-EE86CD069881}"/>
    <cellStyle name="Style 60 2 2" xfId="23408" xr:uid="{DDD35321-0FCF-4F2A-A0DE-2EFA1029E6B6}"/>
    <cellStyle name="Style 60 2 3" xfId="23409" xr:uid="{FBADD3F3-1054-4D0C-86D0-C0F83CACEF2A}"/>
    <cellStyle name="Style 60 2 4" xfId="23410" xr:uid="{3B828A12-A575-4073-86C8-A9A264A81930}"/>
    <cellStyle name="Style 60 2 5" xfId="23411" xr:uid="{50AB51DA-033D-414C-8338-D2802444EBB2}"/>
    <cellStyle name="Style 60 2 6" xfId="23412" xr:uid="{1D243360-89DA-4C86-9E4A-91535779C0F4}"/>
    <cellStyle name="Style 60 3" xfId="23413" xr:uid="{1EE3F120-60DC-4240-9121-06A3EECFDE4D}"/>
    <cellStyle name="Style 60 4" xfId="23414" xr:uid="{36A1CF75-821D-4F8A-A5DD-0716C8990285}"/>
    <cellStyle name="Style 60 5" xfId="23415" xr:uid="{1C51D7E6-A363-49F0-96D1-E5AC62E9361D}"/>
    <cellStyle name="Style 60 6" xfId="23416" xr:uid="{3C7BDDF6-09B6-46AF-A551-5239A3124E8E}"/>
    <cellStyle name="Style 60 7" xfId="23417" xr:uid="{7726C255-9B53-4839-999C-562A9B1D5662}"/>
    <cellStyle name="Style 61" xfId="23418" xr:uid="{BADAA6F5-FEC3-46E2-865A-0DD7C773D4DB}"/>
    <cellStyle name="Style 61 2" xfId="23419" xr:uid="{52A68944-1DE8-4449-B82E-212BEEC67A8C}"/>
    <cellStyle name="Style 61 2 2" xfId="23420" xr:uid="{2268B956-E87F-4BE3-8578-8D51BFF90777}"/>
    <cellStyle name="Style 61 2 3" xfId="23421" xr:uid="{D0C9E4B2-BDF2-405B-94B7-E1272B0A88A9}"/>
    <cellStyle name="Style 61 2 4" xfId="23422" xr:uid="{D0B49CED-C3CE-4A73-99E9-827B53B8C423}"/>
    <cellStyle name="Style 61 2 5" xfId="23423" xr:uid="{065244E2-B5E3-46D9-86E6-D1F1E85FC7B2}"/>
    <cellStyle name="Style 61 2 6" xfId="23424" xr:uid="{E4AB0D29-3644-42E0-895F-7683029C179D}"/>
    <cellStyle name="Style 61 3" xfId="23425" xr:uid="{6D176A24-0FDD-4DE1-A5B9-8BC2767E1B2E}"/>
    <cellStyle name="Style 61 4" xfId="23426" xr:uid="{DE378F87-DF5E-4D12-BE80-DFF88CB8AF1F}"/>
    <cellStyle name="Style 61 5" xfId="23427" xr:uid="{6FD94D59-C7EE-42B0-A547-1EA58B9AFC9B}"/>
    <cellStyle name="Style 61 6" xfId="23428" xr:uid="{85F22C98-2A5D-47F2-BC0C-5C78B31240D9}"/>
    <cellStyle name="Style 61 7" xfId="23429" xr:uid="{D20C9251-1830-4A4E-8CB5-77558B2C8F2A}"/>
    <cellStyle name="Style 62" xfId="23430" xr:uid="{AC51BB6D-3C3F-43D9-BBEF-925EE4FF98DA}"/>
    <cellStyle name="Style 62 2" xfId="23431" xr:uid="{F37B4DD4-6685-4653-8BD5-48057F3C5689}"/>
    <cellStyle name="Style 62 2 2" xfId="23432" xr:uid="{F3FF28C1-E42C-419B-BDB4-6DD9FF72BB88}"/>
    <cellStyle name="Style 62 2 3" xfId="23433" xr:uid="{9858B67D-4004-48F0-8EC3-322E2C85E2EF}"/>
    <cellStyle name="Style 62 2 4" xfId="23434" xr:uid="{B4F5CB28-4DA4-47D1-8916-67216B206EB1}"/>
    <cellStyle name="Style 62 2 5" xfId="23435" xr:uid="{AC827666-C458-4C66-8EF2-67A7CF85EAA5}"/>
    <cellStyle name="Style 62 2 6" xfId="23436" xr:uid="{FECCFCE7-61DB-4092-AAAD-0F4DB6D1AC4B}"/>
    <cellStyle name="Style 62 3" xfId="23437" xr:uid="{0777B961-88EC-4FA1-9CB4-8145489FC2A8}"/>
    <cellStyle name="Style 62 3 2" xfId="23438" xr:uid="{82552F29-F2A3-4191-AD73-3CA82195BF95}"/>
    <cellStyle name="Style 62 3 3" xfId="23439" xr:uid="{9DCF63BA-4CEC-4633-AEAE-CB487D4FED3E}"/>
    <cellStyle name="Style 62 3 4" xfId="23440" xr:uid="{96DC1207-0A22-4EC7-8C7C-05CF5F3376AF}"/>
    <cellStyle name="Style 62 3 5" xfId="23441" xr:uid="{D45FBDA4-3DA2-4F90-9BCB-1C91329C4052}"/>
    <cellStyle name="Style 62 3 6" xfId="23442" xr:uid="{73460EA4-9A0C-4E82-BE8D-778670F589AB}"/>
    <cellStyle name="Style 62 4" xfId="23443" xr:uid="{02327183-C261-4D97-BB10-EFC56A39FB62}"/>
    <cellStyle name="Style 62 5" xfId="23444" xr:uid="{4165EFC1-0779-4DD7-A1EC-7F2F22453BCB}"/>
    <cellStyle name="Style 62 6" xfId="23445" xr:uid="{97215134-FBD8-4F2E-9937-DD0EA1AA7E51}"/>
    <cellStyle name="Style 62 7" xfId="23446" xr:uid="{6EE9C082-3985-4E44-9AD9-A57D7EA1E703}"/>
    <cellStyle name="Style 62 8" xfId="23447" xr:uid="{EE6052FB-8B52-4743-8AEB-4C6808B34B46}"/>
    <cellStyle name="Style 63" xfId="23448" xr:uid="{96E1AB47-34F4-45C3-BDAD-2B1C4410A341}"/>
    <cellStyle name="Style 63 2" xfId="23449" xr:uid="{7825B185-8161-4DA4-BAE7-38B219668896}"/>
    <cellStyle name="Style 63 2 2" xfId="23450" xr:uid="{B980F902-3BA0-44A9-BE5A-3417B7EAF48D}"/>
    <cellStyle name="Style 63 2 3" xfId="23451" xr:uid="{3EA0E794-4D41-4C3A-B3F0-5377FDD966F0}"/>
    <cellStyle name="Style 63 2 4" xfId="23452" xr:uid="{A197C415-08D0-4C6B-AA50-4FFF6887AD7F}"/>
    <cellStyle name="Style 63 2 5" xfId="23453" xr:uid="{A65D0911-2A2B-4AF2-B5EA-7FDB66997B64}"/>
    <cellStyle name="Style 63 2 6" xfId="23454" xr:uid="{D2494182-6864-45C8-911A-179D31BF9C8B}"/>
    <cellStyle name="Style 63 3" xfId="23455" xr:uid="{9BCFFD94-70EC-4220-BE7E-3EA142472663}"/>
    <cellStyle name="Style 63 4" xfId="23456" xr:uid="{4FDDEA16-A2C5-40DA-8D73-637C98806C56}"/>
    <cellStyle name="Style 63 5" xfId="23457" xr:uid="{8AFE4D9B-900F-47B5-8FFF-F763FD14B994}"/>
    <cellStyle name="Style 63 6" xfId="23458" xr:uid="{677D38BD-C414-406B-9799-698390595F82}"/>
    <cellStyle name="Style 63 7" xfId="23459" xr:uid="{03147846-E9BE-4C14-8F82-1C0D260E3492}"/>
    <cellStyle name="Style 64" xfId="23460" xr:uid="{2F9B0642-52CF-4CF2-8A5F-633502EA2BE4}"/>
    <cellStyle name="Style 64 2" xfId="23461" xr:uid="{B877C6DA-A3AF-4DE1-9238-B40D3BC27DEE}"/>
    <cellStyle name="Style 64 2 2" xfId="23462" xr:uid="{EB4B228B-DAFC-45AB-A348-FB75BAFCEF17}"/>
    <cellStyle name="Style 64 2 3" xfId="23463" xr:uid="{241490A2-BC27-49FF-AC46-F778BD41BE4E}"/>
    <cellStyle name="Style 64 2 4" xfId="23464" xr:uid="{B0F4A04E-19C6-4792-89B1-7AC0659273E2}"/>
    <cellStyle name="Style 64 2 5" xfId="23465" xr:uid="{8D22F9FC-56C2-417F-AFA1-C1BE5F341BF2}"/>
    <cellStyle name="Style 64 2 6" xfId="23466" xr:uid="{C5A72FF3-F805-4C1D-A0F5-9B0CCE718A36}"/>
    <cellStyle name="Style 64 3" xfId="23467" xr:uid="{FE89902E-77E0-4888-9617-712482FA10C5}"/>
    <cellStyle name="Style 64 4" xfId="23468" xr:uid="{8989B275-FE59-4050-AD5D-8E940EEF2381}"/>
    <cellStyle name="Style 64 5" xfId="23469" xr:uid="{C7D1E338-C98F-46A0-9E30-14CD2527246C}"/>
    <cellStyle name="Style 64 6" xfId="23470" xr:uid="{4A40F8E4-27B6-4B11-889D-D9331314AA29}"/>
    <cellStyle name="Style 64 7" xfId="23471" xr:uid="{F2A5C2DD-BE58-4BC2-A720-B81E5240917E}"/>
    <cellStyle name="Style 69" xfId="23472" xr:uid="{355CB79F-1882-43EA-9D25-981DED5DE950}"/>
    <cellStyle name="Style 69 2" xfId="23473" xr:uid="{CCE6DD02-2148-48C3-9D18-CD0F616D5E65}"/>
    <cellStyle name="Style 69 2 2" xfId="23474" xr:uid="{0DECF327-D193-439C-AA26-6F4D4215C1C4}"/>
    <cellStyle name="Style 69 2 3" xfId="23475" xr:uid="{D6FAFE81-0D2A-4A9E-8D2F-EC611DCFED24}"/>
    <cellStyle name="Style 69 2 4" xfId="23476" xr:uid="{27E01FA7-CAA2-4E4E-A566-968E5F403772}"/>
    <cellStyle name="Style 69 2 5" xfId="23477" xr:uid="{C4BF75FD-8951-4CD6-96A2-D68A0F3CDDEC}"/>
    <cellStyle name="Style 69 2 6" xfId="23478" xr:uid="{629D67D5-7179-4D69-A6E4-205C7382B03C}"/>
    <cellStyle name="Style 69 3" xfId="23479" xr:uid="{7127E5C5-C413-4E0A-8114-4186047E6084}"/>
    <cellStyle name="Style 69 3 2" xfId="23480" xr:uid="{FA57BA8C-43CC-4DF3-9743-87896721E0C0}"/>
    <cellStyle name="Style 69 3 3" xfId="23481" xr:uid="{E4F50346-8ABB-45CA-A024-F91A043399B3}"/>
    <cellStyle name="Style 69 3 4" xfId="23482" xr:uid="{E01A98B3-5611-423A-A7BA-B6E97F7605A6}"/>
    <cellStyle name="Style 69 3 5" xfId="23483" xr:uid="{A8754A62-4AF5-4BCC-A02A-4A8704959435}"/>
    <cellStyle name="Style 69 3 6" xfId="23484" xr:uid="{5AB79700-15B1-4445-BD91-649B6275193D}"/>
    <cellStyle name="Style 69 4" xfId="23485" xr:uid="{98D27A82-C35A-4987-9206-1FD2EC1C064D}"/>
    <cellStyle name="Style 69 5" xfId="23486" xr:uid="{C8D1452E-9C98-40A6-8057-DE60321E5CC2}"/>
    <cellStyle name="Style 69 6" xfId="23487" xr:uid="{814B01EF-5C93-4936-8A1C-F522476F15E7}"/>
    <cellStyle name="Style 69 7" xfId="23488" xr:uid="{59045095-FA87-4F20-A35D-5BAC0113B1A3}"/>
    <cellStyle name="Style 69 8" xfId="23489" xr:uid="{E8BA1E25-579F-4082-8BBD-0C0A1BF7EFC2}"/>
    <cellStyle name="Style 70" xfId="23490" xr:uid="{6E197F61-D6AA-4806-B0F7-85CA59144D97}"/>
    <cellStyle name="Style 70 2" xfId="23491" xr:uid="{3A05936F-ECDB-4F9F-B2B0-6DA7C6164BA8}"/>
    <cellStyle name="Style 70 2 2" xfId="23492" xr:uid="{602E8D3D-BE18-4773-BAB4-D924F024BBA3}"/>
    <cellStyle name="Style 70 2 3" xfId="23493" xr:uid="{38E04C17-EEA7-4441-A950-1FAD5AFFC35D}"/>
    <cellStyle name="Style 70 2 4" xfId="23494" xr:uid="{8C283273-E06E-48C5-A179-BD04550F0A50}"/>
    <cellStyle name="Style 70 2 5" xfId="23495" xr:uid="{6EEAEB1E-3475-48C4-8D25-30AA0134E974}"/>
    <cellStyle name="Style 70 2 6" xfId="23496" xr:uid="{82AAB091-0BB1-4425-B79E-CD65F411D969}"/>
    <cellStyle name="Style 70 3" xfId="23497" xr:uid="{5EAE509E-E728-429C-A5D6-A33B09B7047F}"/>
    <cellStyle name="Style 70 4" xfId="23498" xr:uid="{E704EB3D-D943-4EAC-AD74-8400785FCBE0}"/>
    <cellStyle name="Style 70 5" xfId="23499" xr:uid="{6F66E63B-9DDB-4ED8-B9D1-E85E22FD90DC}"/>
    <cellStyle name="Style 70 6" xfId="23500" xr:uid="{BF943C25-A085-4530-9C07-7F346A437DBB}"/>
    <cellStyle name="Style 70 7" xfId="23501" xr:uid="{AD83ACAF-C918-44FC-8009-83B7DF6D6B93}"/>
    <cellStyle name="Style 71" xfId="23502" xr:uid="{45FDF0E2-33F6-420A-9780-24047C313EED}"/>
    <cellStyle name="Style 71 2" xfId="23503" xr:uid="{23E25B15-1981-4BFB-87CF-E3461EE06E2B}"/>
    <cellStyle name="Style 71 2 2" xfId="23504" xr:uid="{356EB0B8-C771-4E3C-AE7C-330E54521ED0}"/>
    <cellStyle name="Style 71 2 3" xfId="23505" xr:uid="{F179DC56-DC7F-415F-9EDD-1762AA71EFA9}"/>
    <cellStyle name="Style 71 2 4" xfId="23506" xr:uid="{74E9B539-C39C-47FE-A0ED-7854EC4D39C7}"/>
    <cellStyle name="Style 71 2 5" xfId="23507" xr:uid="{859689E1-AB39-4C53-8BCA-B73164E1A6EC}"/>
    <cellStyle name="Style 71 2 6" xfId="23508" xr:uid="{E96ED858-B0D5-460E-84EE-B56F74A6982E}"/>
    <cellStyle name="Style 71 3" xfId="23509" xr:uid="{743BCC19-1AB8-4484-AF67-FED92297E55F}"/>
    <cellStyle name="Style 71 4" xfId="23510" xr:uid="{3F1F7D14-96D7-4E7D-8496-F5778E69CB55}"/>
    <cellStyle name="Style 71 5" xfId="23511" xr:uid="{E3E32210-0D5B-462B-A170-52C2C924FE87}"/>
    <cellStyle name="Style 71 6" xfId="23512" xr:uid="{9902DD22-C672-40BC-BA35-37E0EA032BE0}"/>
    <cellStyle name="Style 71 7" xfId="23513" xr:uid="{5E402907-B09F-4201-A2C2-80619F22C6AA}"/>
    <cellStyle name="Style 72" xfId="23514" xr:uid="{E60B6574-993D-498C-A4E8-269E1565146A}"/>
    <cellStyle name="Style 72 2" xfId="23515" xr:uid="{F970DCE1-F6E5-4BDD-B0DA-FC78E471911C}"/>
    <cellStyle name="Style 72 2 2" xfId="23516" xr:uid="{3C980B11-E9EF-484B-B938-CE41D2A21E1B}"/>
    <cellStyle name="Style 72 2 3" xfId="23517" xr:uid="{8B668DE3-4654-45F9-A8B2-9AC077A27F28}"/>
    <cellStyle name="Style 72 2 4" xfId="23518" xr:uid="{33CFB84E-4518-4851-A8ED-F0CC8C9FB095}"/>
    <cellStyle name="Style 72 2 5" xfId="23519" xr:uid="{6D7A1003-B9D8-4B89-994F-CD0A62E11401}"/>
    <cellStyle name="Style 72 2 6" xfId="23520" xr:uid="{DD351244-72D0-4896-9C23-11F195B48D63}"/>
    <cellStyle name="Style 72 3" xfId="23521" xr:uid="{EB8EAD23-21B2-48AB-B9F2-E3315E049AA3}"/>
    <cellStyle name="Style 72 4" xfId="23522" xr:uid="{E64B5937-AE9C-46A5-B0B7-F79061391776}"/>
    <cellStyle name="Style 72 5" xfId="23523" xr:uid="{185A214D-524F-4A01-9135-3AD4270626AC}"/>
    <cellStyle name="Style 72 6" xfId="23524" xr:uid="{A44B67AC-E5EF-42D6-8A6D-7BDADB29C23B}"/>
    <cellStyle name="Style 72 7" xfId="23525" xr:uid="{57737142-2931-48B2-85EF-913AB5B789CD}"/>
    <cellStyle name="Style 73" xfId="23526" xr:uid="{A685F28E-99F0-47C8-9473-EDEFC1AAA3FC}"/>
    <cellStyle name="Style 73 2" xfId="23527" xr:uid="{356B2384-46A5-42A1-A1ED-473F9826893A}"/>
    <cellStyle name="Style 73 2 2" xfId="23528" xr:uid="{91B6829E-E0AA-45CF-AC4F-52D60EF22BC1}"/>
    <cellStyle name="Style 73 2 3" xfId="23529" xr:uid="{65478BF3-644E-426C-882F-D03F940811D9}"/>
    <cellStyle name="Style 73 2 4" xfId="23530" xr:uid="{0A62F23A-0C81-4C39-85EA-2ED57751C32C}"/>
    <cellStyle name="Style 73 2 5" xfId="23531" xr:uid="{F1C62C79-9527-4F7A-8337-452358176869}"/>
    <cellStyle name="Style 73 2 6" xfId="23532" xr:uid="{7D84BCCC-E283-441D-AEE4-DE1EF27DEB9C}"/>
    <cellStyle name="Style 73 3" xfId="23533" xr:uid="{F6B6468C-D809-486A-9276-5BE6C27D7C03}"/>
    <cellStyle name="Style 73 3 2" xfId="23534" xr:uid="{B5E713AF-2401-4627-A590-3334A0799532}"/>
    <cellStyle name="Style 73 3 3" xfId="23535" xr:uid="{F930CCEB-6FEB-46ED-8EF3-14D2FFAE26CE}"/>
    <cellStyle name="Style 73 3 4" xfId="23536" xr:uid="{418DA922-91A1-4C5A-B142-FB4D5BF64C5F}"/>
    <cellStyle name="Style 73 3 5" xfId="23537" xr:uid="{F51869E8-C982-404B-80C5-C9C8482B6C67}"/>
    <cellStyle name="Style 73 3 6" xfId="23538" xr:uid="{51FEF8FF-A626-4B9B-B06F-69FCB1A39B43}"/>
    <cellStyle name="Style 73 4" xfId="23539" xr:uid="{01CEF452-3DC2-4519-96A5-6D2F95372C7F}"/>
    <cellStyle name="Style 73 5" xfId="23540" xr:uid="{BFAE37C7-C6A7-4C14-BA19-ADB9F0317831}"/>
    <cellStyle name="Style 73 6" xfId="23541" xr:uid="{C829EBA8-EBC8-46D5-85F7-5FD3E89D4557}"/>
    <cellStyle name="Style 73 7" xfId="23542" xr:uid="{EF5877FB-AA86-4242-AD08-883AD40E7BCC}"/>
    <cellStyle name="Style 73 8" xfId="23543" xr:uid="{72266CA9-D1DE-4CF7-9247-FC91B33FA54D}"/>
    <cellStyle name="Style 74" xfId="23544" xr:uid="{310364F2-3F25-42BA-9F9C-2192F137B84E}"/>
    <cellStyle name="Style 74 2" xfId="23545" xr:uid="{6AC3B99C-3B01-4D9C-AB54-FF2061999619}"/>
    <cellStyle name="Style 74 2 2" xfId="23546" xr:uid="{95295059-28B4-49BE-B855-1A268220B034}"/>
    <cellStyle name="Style 74 2 3" xfId="23547" xr:uid="{1AB0E070-9968-4EC7-B6D0-2A8EB7FDBAD5}"/>
    <cellStyle name="Style 74 2 4" xfId="23548" xr:uid="{464E70AE-20E2-4931-AB3D-7FA2F6ACD8EE}"/>
    <cellStyle name="Style 74 2 5" xfId="23549" xr:uid="{5F55E97E-3C0A-461E-AEE3-0106B5921CFA}"/>
    <cellStyle name="Style 74 2 6" xfId="23550" xr:uid="{2816CA9B-09B9-4444-A533-5E8B63AD7409}"/>
    <cellStyle name="Style 74 3" xfId="23551" xr:uid="{47DB2F48-DE66-42C2-A5D0-72F7F7DD5C2A}"/>
    <cellStyle name="Style 74 4" xfId="23552" xr:uid="{14FE5912-77A8-4018-AEE9-22F5E81CF322}"/>
    <cellStyle name="Style 74 5" xfId="23553" xr:uid="{A4A058F5-38A5-4CF7-BFA8-4F261B02EEA7}"/>
    <cellStyle name="Style 74 6" xfId="23554" xr:uid="{6E510305-0F35-4347-92C5-5639E48C2069}"/>
    <cellStyle name="Style 74 7" xfId="23555" xr:uid="{85B278A3-E045-4BAB-8D6B-B5AD075F5AFC}"/>
    <cellStyle name="Style 75" xfId="23556" xr:uid="{A58D247F-C688-433E-A7DB-3055C1ED5AA1}"/>
    <cellStyle name="Style 75 2" xfId="23557" xr:uid="{08B0DA68-739C-4EB3-BDE5-A2EFD621F630}"/>
    <cellStyle name="Style 75 2 2" xfId="23558" xr:uid="{7C511E1D-E5BE-495A-AD80-5995D2606569}"/>
    <cellStyle name="Style 75 2 3" xfId="23559" xr:uid="{693C40F7-A20C-411F-A428-6C765E6015ED}"/>
    <cellStyle name="Style 75 2 4" xfId="23560" xr:uid="{79455B63-3AE4-4B5E-B1A6-A951201DA6AB}"/>
    <cellStyle name="Style 75 2 5" xfId="23561" xr:uid="{58C706AF-563B-40A8-B92C-FBA1C1E392A8}"/>
    <cellStyle name="Style 75 2 6" xfId="23562" xr:uid="{A6DE2D0D-EB59-4131-8333-67C952DC35AE}"/>
    <cellStyle name="Style 75 3" xfId="23563" xr:uid="{05E056ED-BBEF-468C-9E65-9EEAE46B7341}"/>
    <cellStyle name="Style 75 4" xfId="23564" xr:uid="{E78FF4D1-3096-4E50-8340-D92CF797267A}"/>
    <cellStyle name="Style 75 5" xfId="23565" xr:uid="{1E276E92-8D1A-413D-9BD1-0F895FF49DD1}"/>
    <cellStyle name="Style 75 6" xfId="23566" xr:uid="{51EA406B-195B-4EF9-A416-3991ADD75228}"/>
    <cellStyle name="Style 75 7" xfId="23567" xr:uid="{D3145AA9-0561-4D43-8227-43C9EE7D8F10}"/>
    <cellStyle name="Style 80" xfId="23568" xr:uid="{A888BF73-A50B-4186-A298-14C1F6F62900}"/>
    <cellStyle name="Style 80 2" xfId="23569" xr:uid="{9FAE6F83-24E7-4932-873F-DF5897CB61FF}"/>
    <cellStyle name="Style 80 2 2" xfId="23570" xr:uid="{6DBD72D3-F1F3-4F4B-88E2-4BDCF2654F32}"/>
    <cellStyle name="Style 80 2 3" xfId="23571" xr:uid="{4BA01128-5819-486B-9657-AAA14A398749}"/>
    <cellStyle name="Style 80 2 4" xfId="23572" xr:uid="{0A3325B2-62D4-47B2-807B-CE8A303D6E3C}"/>
    <cellStyle name="Style 80 2 5" xfId="23573" xr:uid="{42A1354E-604B-4D8C-B936-B369350CF7EE}"/>
    <cellStyle name="Style 80 2 6" xfId="23574" xr:uid="{70FDA1C5-111F-46E2-8406-104E4BBE0B91}"/>
    <cellStyle name="Style 80 3" xfId="23575" xr:uid="{F2D18796-2780-441B-B1C3-8068F54A6BD0}"/>
    <cellStyle name="Style 80 3 2" xfId="23576" xr:uid="{207AA90A-6456-44A0-A31F-1EC7AB901BA1}"/>
    <cellStyle name="Style 80 3 3" xfId="23577" xr:uid="{F988D2E0-0D99-49F4-AA4B-A4EEDCA37769}"/>
    <cellStyle name="Style 80 3 4" xfId="23578" xr:uid="{78AB88DE-E70F-4F5A-AECE-0169029A3E4A}"/>
    <cellStyle name="Style 80 3 5" xfId="23579" xr:uid="{9FF9BC3F-F7AC-4DA8-8CB1-DC2CF276BC4C}"/>
    <cellStyle name="Style 80 3 6" xfId="23580" xr:uid="{FE1760B3-E1B9-418A-96F6-1AEDBC60878F}"/>
    <cellStyle name="Style 80 4" xfId="23581" xr:uid="{245CB826-793C-4138-99F7-36CD8AEFDA74}"/>
    <cellStyle name="Style 80 5" xfId="23582" xr:uid="{F28D845E-B7C1-4CE5-9C2A-218551238542}"/>
    <cellStyle name="Style 80 6" xfId="23583" xr:uid="{48D924D0-8798-4026-84CC-9843A7BD6609}"/>
    <cellStyle name="Style 80 7" xfId="23584" xr:uid="{50E716DA-5FA8-42FC-8A99-88F8B89F959C}"/>
    <cellStyle name="Style 80 8" xfId="23585" xr:uid="{5D001524-66F6-48EC-845A-114F6FFB622A}"/>
    <cellStyle name="Style 81" xfId="23586" xr:uid="{BA3B6D66-0DFA-46C6-9533-46DE8D4DC19E}"/>
    <cellStyle name="Style 81 2" xfId="23587" xr:uid="{1CCC9DF6-9BD0-4B67-8642-EB296ED4347C}"/>
    <cellStyle name="Style 81 2 2" xfId="23588" xr:uid="{8D67FD58-4809-462B-99BF-4906C9073C0B}"/>
    <cellStyle name="Style 81 2 3" xfId="23589" xr:uid="{FDAC3A6E-B86E-4318-AF46-37E8F93E4FD0}"/>
    <cellStyle name="Style 81 2 4" xfId="23590" xr:uid="{CF3F0E9C-3D76-4DE3-8F17-7599F9C61D08}"/>
    <cellStyle name="Style 81 2 5" xfId="23591" xr:uid="{0D5F7C9D-9802-41A9-AC23-E3836B4769B7}"/>
    <cellStyle name="Style 81 2 6" xfId="23592" xr:uid="{79FD29F8-4028-4F4D-B93E-88F6A8058FBC}"/>
    <cellStyle name="Style 81 3" xfId="23593" xr:uid="{A849556E-E890-4D1B-B786-493AF066018C}"/>
    <cellStyle name="Style 81 3 2" xfId="23594" xr:uid="{A2DD7565-8B6F-45A7-88B8-104ABB078D1A}"/>
    <cellStyle name="Style 81 3 3" xfId="23595" xr:uid="{1C66353B-F02A-488A-8806-87EA20FACDFA}"/>
    <cellStyle name="Style 81 3 4" xfId="23596" xr:uid="{56591B8D-7CB0-4A84-9FCD-14AC51975194}"/>
    <cellStyle name="Style 81 3 5" xfId="23597" xr:uid="{E2CCF37C-AA55-42B7-808E-0A1241CE690B}"/>
    <cellStyle name="Style 81 3 6" xfId="23598" xr:uid="{4C5B99A8-5AA4-45C1-9E94-7112204E0CD1}"/>
    <cellStyle name="Style 81 4" xfId="23599" xr:uid="{69556200-BE03-4CBF-91B1-98A7748CEBAF}"/>
    <cellStyle name="Style 81 5" xfId="23600" xr:uid="{45DCB80D-9AEF-4087-8D6F-E2A177E1377F}"/>
    <cellStyle name="Style 81 6" xfId="23601" xr:uid="{52D04492-40FF-4718-80EB-B99082796224}"/>
    <cellStyle name="Style 81 7" xfId="23602" xr:uid="{89206E7E-E435-4059-BA33-D5D0903397DE}"/>
    <cellStyle name="Style 81 8" xfId="23603" xr:uid="{F745EDA6-F8E9-469D-A2D1-6D905BA1A610}"/>
    <cellStyle name="Style 82" xfId="23604" xr:uid="{D8AA35C0-45AB-467F-B1E3-F1D23E8DE0E7}"/>
    <cellStyle name="Style 82 2" xfId="23605" xr:uid="{46838308-26B3-4670-A943-55BF43654679}"/>
    <cellStyle name="Style 82 2 2" xfId="23606" xr:uid="{22EA499D-D8A2-40B8-817F-7AE04335C9F2}"/>
    <cellStyle name="Style 82 2 3" xfId="23607" xr:uid="{C8B9EB24-1361-4295-8E0C-FF337AF1C07E}"/>
    <cellStyle name="Style 82 2 4" xfId="23608" xr:uid="{48E9F818-7F83-4C5A-8722-B0E08E806ED1}"/>
    <cellStyle name="Style 82 2 5" xfId="23609" xr:uid="{3852C990-E21D-4648-93A1-A2F01F3C26CA}"/>
    <cellStyle name="Style 82 2 6" xfId="23610" xr:uid="{C485E13B-3FF7-44D6-8A94-820A44458227}"/>
    <cellStyle name="Style 82 3" xfId="23611" xr:uid="{F5A10931-F046-4EB1-B662-259FD537DD27}"/>
    <cellStyle name="Style 82 4" xfId="23612" xr:uid="{FE9EFCEF-C8C2-40B3-B2DA-97BA2DC83401}"/>
    <cellStyle name="Style 82 5" xfId="23613" xr:uid="{AB5157AD-E4D7-4F8E-A741-E358E3A29F3E}"/>
    <cellStyle name="Style 82 6" xfId="23614" xr:uid="{C0C6C924-A1BE-48A4-A593-4EA5FA869714}"/>
    <cellStyle name="Style 82 7" xfId="23615" xr:uid="{F75264AD-02EA-4D93-85D0-098118384D92}"/>
    <cellStyle name="Style 83" xfId="23616" xr:uid="{9119962C-FA21-4FDD-AB58-554C7FA7B169}"/>
    <cellStyle name="Style 83 2" xfId="23617" xr:uid="{5F566337-98E7-4A0E-B71C-2DEB37125D60}"/>
    <cellStyle name="Style 83 2 2" xfId="23618" xr:uid="{B111398B-EAEF-4793-8D61-0E61A7623549}"/>
    <cellStyle name="Style 83 2 3" xfId="23619" xr:uid="{FFF8F0CF-364D-4513-B24A-6BC2E341450E}"/>
    <cellStyle name="Style 83 2 4" xfId="23620" xr:uid="{75B77BE8-33CC-4856-8C28-473169259425}"/>
    <cellStyle name="Style 83 2 5" xfId="23621" xr:uid="{401C311E-F71B-4A05-9865-6BFCE73C367D}"/>
    <cellStyle name="Style 83 2 6" xfId="23622" xr:uid="{041DDDE1-8CD8-4C88-9EC0-9F3D5C41C94D}"/>
    <cellStyle name="Style 83 3" xfId="23623" xr:uid="{B90494AF-0752-4956-BA81-A2974C27AAD3}"/>
    <cellStyle name="Style 83 4" xfId="23624" xr:uid="{833CBF4A-3B70-49AC-B531-1B926F3E8BDF}"/>
    <cellStyle name="Style 83 5" xfId="23625" xr:uid="{928B543C-154E-4518-BBB0-CDE653BA7FD8}"/>
    <cellStyle name="Style 83 6" xfId="23626" xr:uid="{DD1443A7-B23E-4F8C-BFCF-3CEA331D0925}"/>
    <cellStyle name="Style 83 7" xfId="23627" xr:uid="{20D14FA9-98F6-4701-9BDA-3893E3F177A3}"/>
    <cellStyle name="Style 84" xfId="23628" xr:uid="{A8CC79DD-CF90-468F-AAD7-DDD72A02FB33}"/>
    <cellStyle name="Style 84 2" xfId="23629" xr:uid="{A5384640-3EEB-4306-AFC3-A76E6BC7D078}"/>
    <cellStyle name="Style 84 2 2" xfId="23630" xr:uid="{16721F9D-2D7E-47AA-9978-17CAD098C97A}"/>
    <cellStyle name="Style 84 2 3" xfId="23631" xr:uid="{B8A1FB66-0428-4BFB-9795-EE804F190157}"/>
    <cellStyle name="Style 84 2 4" xfId="23632" xr:uid="{5B2937A0-F522-4AB2-AEA5-C27ECAD959C7}"/>
    <cellStyle name="Style 84 2 5" xfId="23633" xr:uid="{15398EC4-B450-4A4D-B083-665EE9E27109}"/>
    <cellStyle name="Style 84 2 6" xfId="23634" xr:uid="{ED0730FA-C663-4101-AF2E-82428E180510}"/>
    <cellStyle name="Style 84 3" xfId="23635" xr:uid="{B2F520BF-3964-44A4-A612-CD1AC51825B5}"/>
    <cellStyle name="Style 84 4" xfId="23636" xr:uid="{B55E3230-F27C-4E8C-AC30-506119E90587}"/>
    <cellStyle name="Style 84 5" xfId="23637" xr:uid="{2E814A0C-ABAA-421C-9FDD-B07BA27D5054}"/>
    <cellStyle name="Style 84 6" xfId="23638" xr:uid="{4D7918D6-FBF3-4791-83B9-4753938E63AB}"/>
    <cellStyle name="Style 84 7" xfId="23639" xr:uid="{9433F2E6-0C01-4FCD-B252-59FDC55D035D}"/>
    <cellStyle name="Style 85" xfId="23640" xr:uid="{F9D1F119-5FD9-49DF-B0AC-CDBDE35594C2}"/>
    <cellStyle name="Style 85 2" xfId="23641" xr:uid="{9FBC31C1-D437-46AC-8A15-B2022CCCC427}"/>
    <cellStyle name="Style 85 2 2" xfId="23642" xr:uid="{6A62DC43-A215-4F16-AE21-CDEFBFCB2B82}"/>
    <cellStyle name="Style 85 2 3" xfId="23643" xr:uid="{7657AFF3-C50C-4595-ABE1-24D5661F1199}"/>
    <cellStyle name="Style 85 2 4" xfId="23644" xr:uid="{7C02E35A-235F-4FBA-B7CA-D5E2350D3493}"/>
    <cellStyle name="Style 85 2 5" xfId="23645" xr:uid="{635998C4-327C-449B-B80B-093E9EFDBEB3}"/>
    <cellStyle name="Style 85 2 6" xfId="23646" xr:uid="{2D83F977-78CF-4CDC-9582-2D06BE417D8A}"/>
    <cellStyle name="Style 85 3" xfId="23647" xr:uid="{CEC5B231-D000-48E7-A6FD-EBD545557CA2}"/>
    <cellStyle name="Style 85 3 2" xfId="23648" xr:uid="{0A6D1607-66C4-41B8-8B84-43EE199BDBEE}"/>
    <cellStyle name="Style 85 3 3" xfId="23649" xr:uid="{BFB3CA93-9E15-4141-8706-F43D0F7C2C24}"/>
    <cellStyle name="Style 85 3 4" xfId="23650" xr:uid="{8FE8E268-D709-4C5C-A76F-5310D191663E}"/>
    <cellStyle name="Style 85 3 5" xfId="23651" xr:uid="{C8E99C14-6482-4229-B56A-CEA52CC4D666}"/>
    <cellStyle name="Style 85 3 6" xfId="23652" xr:uid="{C9D99368-2819-4453-96EE-F281DFC2AAC2}"/>
    <cellStyle name="Style 85 4" xfId="23653" xr:uid="{5A74F197-E0C5-4541-B8F6-658446682B06}"/>
    <cellStyle name="Style 85 5" xfId="23654" xr:uid="{F9B8825E-55A6-41B4-8BD7-4CB52CEEC561}"/>
    <cellStyle name="Style 85 6" xfId="23655" xr:uid="{3C15C0E9-101F-40AC-9935-517BF68FFF31}"/>
    <cellStyle name="Style 85 7" xfId="23656" xr:uid="{D0AB05AE-4A89-48E5-931C-C554E88638FC}"/>
    <cellStyle name="Style 85 8" xfId="23657" xr:uid="{B197066C-BC41-40FF-B762-89964E858A35}"/>
    <cellStyle name="Style 86" xfId="23658" xr:uid="{A7BE7AA4-57E9-4C28-B06E-167C98BBFA99}"/>
    <cellStyle name="Style 86 2" xfId="23659" xr:uid="{554DB7A6-74B4-4365-9A8A-1744592F780F}"/>
    <cellStyle name="Style 86 2 2" xfId="23660" xr:uid="{B898739D-29C0-494A-B43D-95697FD6A67E}"/>
    <cellStyle name="Style 86 2 3" xfId="23661" xr:uid="{B91DA7DE-ABDA-4B50-B11C-CEE94CE3E8DD}"/>
    <cellStyle name="Style 86 2 4" xfId="23662" xr:uid="{C0F9D709-E279-4DEA-9819-2CBAA9969373}"/>
    <cellStyle name="Style 86 2 5" xfId="23663" xr:uid="{3D5D1CF9-6F99-4959-B1FA-59286E14F393}"/>
    <cellStyle name="Style 86 2 6" xfId="23664" xr:uid="{921E0AB6-BF6B-43DA-ABF4-B7D360D5F9AA}"/>
    <cellStyle name="Style 86 3" xfId="23665" xr:uid="{9D5F93EF-A830-4AE4-95CE-161208E15179}"/>
    <cellStyle name="Style 86 4" xfId="23666" xr:uid="{76F41478-E05B-4AE0-ABAF-3723AB74AE8F}"/>
    <cellStyle name="Style 86 5" xfId="23667" xr:uid="{69B06CA1-629A-4F0B-8319-73D66DA54C1D}"/>
    <cellStyle name="Style 86 6" xfId="23668" xr:uid="{66A3D319-ACC8-49FA-A61C-A70AE04A9288}"/>
    <cellStyle name="Style 86 7" xfId="23669" xr:uid="{76F56934-2257-42C1-B901-DD229A27B5E6}"/>
    <cellStyle name="Style 87" xfId="23670" xr:uid="{280E76BF-60A0-47E1-8A38-118E98A0E246}"/>
    <cellStyle name="Style 87 2" xfId="23671" xr:uid="{B9E8EDD7-F56B-4539-9A75-7B678ABD003D}"/>
    <cellStyle name="Style 87 2 2" xfId="23672" xr:uid="{A27B6E12-7743-4BB1-A401-D0C8CF2899E6}"/>
    <cellStyle name="Style 87 2 3" xfId="23673" xr:uid="{2A4BC226-C52B-47D0-AC93-37F71927E81F}"/>
    <cellStyle name="Style 87 2 4" xfId="23674" xr:uid="{7A0A654B-AECB-41F6-B5A7-E74E62B92332}"/>
    <cellStyle name="Style 87 2 5" xfId="23675" xr:uid="{C5D11310-502B-4F4B-9B3D-7AB06CF743CD}"/>
    <cellStyle name="Style 87 2 6" xfId="23676" xr:uid="{DF00B418-A0C5-46EE-995E-709AD0ED9D36}"/>
    <cellStyle name="Style 87 3" xfId="23677" xr:uid="{9A1009FC-A3D0-4986-9C3B-7CB827172E43}"/>
    <cellStyle name="Style 87 4" xfId="23678" xr:uid="{4DECFA61-0865-4635-B2D8-D0896A062B5D}"/>
    <cellStyle name="Style 87 5" xfId="23679" xr:uid="{BC53F586-2D38-4954-9BE6-8A37F45B8BB0}"/>
    <cellStyle name="Style 87 6" xfId="23680" xr:uid="{13D87C44-8A3D-4888-B99F-C238FC0B42DD}"/>
    <cellStyle name="Style 87 7" xfId="23681" xr:uid="{A2FFAD06-75BD-4F84-84C7-86571E3DD766}"/>
    <cellStyle name="Style 93" xfId="23682" xr:uid="{CE73B105-C6B3-4BE3-9A4B-285683DDE1E3}"/>
    <cellStyle name="Style 93 2" xfId="23683" xr:uid="{BA4BB95D-CDE0-4426-A853-52A3103D3F96}"/>
    <cellStyle name="Style 93 2 2" xfId="23684" xr:uid="{23D14E70-5485-4CA5-876B-2801611B489C}"/>
    <cellStyle name="Style 93 2 3" xfId="23685" xr:uid="{609C6BEF-C822-46CC-8CF9-EF1326967E28}"/>
    <cellStyle name="Style 93 2 4" xfId="23686" xr:uid="{EFB4E6F5-C4C1-47CF-AAD4-F7CAFF3C03D6}"/>
    <cellStyle name="Style 93 2 5" xfId="23687" xr:uid="{C2857E3A-E821-4487-BD95-D20DB9D40675}"/>
    <cellStyle name="Style 93 2 6" xfId="23688" xr:uid="{81D32E3E-9192-423C-AD1C-C4D114214C91}"/>
    <cellStyle name="Style 93 3" xfId="23689" xr:uid="{DBE36236-C133-4DC4-9850-4AE7BFE8455F}"/>
    <cellStyle name="Style 93 3 2" xfId="23690" xr:uid="{7F28F56D-6E52-4A48-8FB6-FE4EDF791049}"/>
    <cellStyle name="Style 93 3 3" xfId="23691" xr:uid="{8F391C8A-AEB2-47CE-9996-720A438AAAA7}"/>
    <cellStyle name="Style 93 3 4" xfId="23692" xr:uid="{E8C3B06B-FC01-4B28-81EC-4053D7A0FFEC}"/>
    <cellStyle name="Style 93 3 5" xfId="23693" xr:uid="{CBF01114-690C-4C75-AD5A-E0F8949174C7}"/>
    <cellStyle name="Style 93 3 6" xfId="23694" xr:uid="{89221A01-4B84-40EB-8515-07378FE5868C}"/>
    <cellStyle name="Style 93 4" xfId="23695" xr:uid="{F1CA78F9-7504-4AF0-8BE0-34BA9515ED09}"/>
    <cellStyle name="Style 93 5" xfId="23696" xr:uid="{8D173ADA-07AD-4A10-AE98-E0556C3ADC40}"/>
    <cellStyle name="Style 93 6" xfId="23697" xr:uid="{90EE70B6-4DE6-4503-B0D7-DFF28BEC900E}"/>
    <cellStyle name="Style 93 7" xfId="23698" xr:uid="{06E914E9-D961-43B7-819E-17A0A47A2940}"/>
    <cellStyle name="Style 93 8" xfId="23699" xr:uid="{785053B5-0795-462B-9414-8C4E8C3B7421}"/>
    <cellStyle name="Style 94" xfId="23700" xr:uid="{DF677A29-F53B-4233-9884-81A612AC2434}"/>
    <cellStyle name="Style 94 2" xfId="23701" xr:uid="{3522F83E-36D3-4E7F-858D-75F4EC0D5C0F}"/>
    <cellStyle name="Style 94 2 2" xfId="23702" xr:uid="{38A4F32E-D285-4E77-B93C-63BF49844393}"/>
    <cellStyle name="Style 94 2 3" xfId="23703" xr:uid="{F41D28C0-7049-465D-94E3-7C0A1F3FCAFC}"/>
    <cellStyle name="Style 94 2 4" xfId="23704" xr:uid="{F2ACFB02-9233-485E-9173-1229B3B96EA6}"/>
    <cellStyle name="Style 94 2 5" xfId="23705" xr:uid="{31126A73-3507-45FC-A141-1C94D71D1F11}"/>
    <cellStyle name="Style 94 2 6" xfId="23706" xr:uid="{08DF5182-5B08-40B8-8017-64ACCA0667DF}"/>
    <cellStyle name="Style 94 3" xfId="23707" xr:uid="{8ABE37CF-EB6A-44EB-8C08-83D29319AB8F}"/>
    <cellStyle name="Style 94 4" xfId="23708" xr:uid="{3EB88622-E539-4295-83B7-E3D6B59169F8}"/>
    <cellStyle name="Style 94 5" xfId="23709" xr:uid="{8F857B01-094F-4F36-BAFE-5AD69BACE85E}"/>
    <cellStyle name="Style 94 6" xfId="23710" xr:uid="{CBAF260D-9F34-46B8-8730-3AF82FF87FDA}"/>
    <cellStyle name="Style 94 7" xfId="23711" xr:uid="{951EA3A0-A778-4800-AA83-72C9EFDB7CE3}"/>
    <cellStyle name="Style 95" xfId="23712" xr:uid="{6DD9CD88-9701-42E1-9898-3EC3D29DF853}"/>
    <cellStyle name="Style 95 2" xfId="23713" xr:uid="{928D5AEE-84A2-4C61-838C-AC9F8D733AFA}"/>
    <cellStyle name="Style 95 2 2" xfId="23714" xr:uid="{9AC99016-DD68-4FB4-820C-12FA78930A70}"/>
    <cellStyle name="Style 95 2 3" xfId="23715" xr:uid="{A3EB8136-B140-4E9E-92F0-7DFF7F46A961}"/>
    <cellStyle name="Style 95 2 4" xfId="23716" xr:uid="{1506CE09-BB64-4EAE-9B5E-1FBD419A7E99}"/>
    <cellStyle name="Style 95 2 5" xfId="23717" xr:uid="{09825D88-F673-40BC-9500-D4B896B109B4}"/>
    <cellStyle name="Style 95 2 6" xfId="23718" xr:uid="{02D80262-59D6-46AD-A6DF-02A48BB6E944}"/>
    <cellStyle name="Style 95 3" xfId="23719" xr:uid="{DC3321F1-5623-4AAC-80E3-C487507AC24B}"/>
    <cellStyle name="Style 95 4" xfId="23720" xr:uid="{6BC15339-ECBF-4BC0-B0D2-9713FB94E66B}"/>
    <cellStyle name="Style 95 5" xfId="23721" xr:uid="{12238771-F37B-44A5-800A-CB26AC5704BE}"/>
    <cellStyle name="Style 95 6" xfId="23722" xr:uid="{06EA19FC-6B86-4E36-9A13-148CD12A29E8}"/>
    <cellStyle name="Style 95 7" xfId="23723" xr:uid="{2C9CFB79-84AF-466D-85CF-BDDE9D07692C}"/>
    <cellStyle name="Style 96" xfId="23724" xr:uid="{0CB47BBE-FA36-4137-9F4E-560E5B570E29}"/>
    <cellStyle name="Style 96 2" xfId="23725" xr:uid="{5DA8058E-B919-4C06-BB01-44119D138B1B}"/>
    <cellStyle name="Style 96 2 2" xfId="23726" xr:uid="{BF8412D2-5DD1-4267-8F07-2440A5BEECA0}"/>
    <cellStyle name="Style 96 2 3" xfId="23727" xr:uid="{2B4F3DCD-C378-4A4E-A8DB-4B33E44B5BED}"/>
    <cellStyle name="Style 96 2 4" xfId="23728" xr:uid="{ED546AAA-384A-4804-A056-CC2E1CCD99CE}"/>
    <cellStyle name="Style 96 2 5" xfId="23729" xr:uid="{9CDEFBA3-8C9E-4567-9319-D2A4265455C5}"/>
    <cellStyle name="Style 96 2 6" xfId="23730" xr:uid="{6D8C7A20-B17D-47F3-818F-7194AB9CBEAF}"/>
    <cellStyle name="Style 96 3" xfId="23731" xr:uid="{02C95E47-3CE6-4428-A457-F641C8325C86}"/>
    <cellStyle name="Style 96 4" xfId="23732" xr:uid="{0735F18A-E24C-4710-9B05-0F85374F69A6}"/>
    <cellStyle name="Style 96 5" xfId="23733" xr:uid="{A761D3A7-EDC0-45FC-AE0E-551CD1978EDE}"/>
    <cellStyle name="Style 96 6" xfId="23734" xr:uid="{C02F501F-241B-4395-A973-7D1D7C8C6E3A}"/>
    <cellStyle name="Style 96 7" xfId="23735" xr:uid="{58530283-5FD7-4C5D-AB35-10F69EF07974}"/>
    <cellStyle name="Style 97" xfId="23736" xr:uid="{EF1F7301-15BB-4796-8C4B-29F7F5CEB51B}"/>
    <cellStyle name="Style 97 2" xfId="23737" xr:uid="{EA1488E8-33D2-49C1-8913-F2A8D88A4DB8}"/>
    <cellStyle name="Style 97 2 2" xfId="23738" xr:uid="{6D347EFF-3C7E-43FA-B1FB-5303F4F70221}"/>
    <cellStyle name="Style 97 2 3" xfId="23739" xr:uid="{CDADA963-BC65-49EF-8898-8D40C6197FDF}"/>
    <cellStyle name="Style 97 2 4" xfId="23740" xr:uid="{A0540F47-6DA7-4270-86D4-08045E14CC87}"/>
    <cellStyle name="Style 97 2 5" xfId="23741" xr:uid="{78A9C689-9A01-42A2-AB48-E3BAF953D1DE}"/>
    <cellStyle name="Style 97 2 6" xfId="23742" xr:uid="{A891DDF6-4952-4EE5-84A7-9316FF09442A}"/>
    <cellStyle name="Style 97 3" xfId="23743" xr:uid="{E9BA2764-A617-4775-9D8F-9DF378BD3814}"/>
    <cellStyle name="Style 97 3 2" xfId="23744" xr:uid="{CED06A0C-C6C5-40FE-9DDE-F07A4A274EBB}"/>
    <cellStyle name="Style 97 3 3" xfId="23745" xr:uid="{AE7D46F4-14D2-4BCD-9BB3-87B8E4707D24}"/>
    <cellStyle name="Style 97 3 4" xfId="23746" xr:uid="{8B86312F-DDA9-4AC0-A015-CAC1352231F6}"/>
    <cellStyle name="Style 97 3 5" xfId="23747" xr:uid="{9A01CFC6-9E4B-44AF-9297-C685605C63B8}"/>
    <cellStyle name="Style 97 3 6" xfId="23748" xr:uid="{3779CD49-1A75-408F-8816-2079CBB6252B}"/>
    <cellStyle name="Style 97 4" xfId="23749" xr:uid="{85417315-DD4D-487D-B136-2955952C2422}"/>
    <cellStyle name="Style 97 5" xfId="23750" xr:uid="{9634B878-DD02-4E5B-B647-D4E6E91A8B0E}"/>
    <cellStyle name="Style 97 6" xfId="23751" xr:uid="{7DFCBB0D-6C6E-429B-B634-12918DD3BB39}"/>
    <cellStyle name="Style 97 7" xfId="23752" xr:uid="{0632618D-DDA4-4DC0-9764-F0F9EF54CA08}"/>
    <cellStyle name="Style 97 8" xfId="23753" xr:uid="{85D6C9D1-3A0E-44F6-BDE2-CFC720C4518B}"/>
    <cellStyle name="Style 98" xfId="23754" xr:uid="{0CB77712-9D7A-4B11-AFF8-F91784213359}"/>
    <cellStyle name="Style 98 2" xfId="23755" xr:uid="{96DA8B6C-1C5E-4BB3-BF14-96D007C02055}"/>
    <cellStyle name="Style 98 2 2" xfId="23756" xr:uid="{6FAC8E79-4A6E-41F1-B084-3DB4CAC2AD7E}"/>
    <cellStyle name="Style 98 2 3" xfId="23757" xr:uid="{55CF286E-D2B1-4451-B20E-2E87A909065D}"/>
    <cellStyle name="Style 98 2 4" xfId="23758" xr:uid="{6A81A5F5-4466-4476-A4BE-F78370373D05}"/>
    <cellStyle name="Style 98 2 5" xfId="23759" xr:uid="{AA2417ED-0B00-4436-8A28-FBDF0552A085}"/>
    <cellStyle name="Style 98 2 6" xfId="23760" xr:uid="{9BAA739D-2C12-4B8D-8431-7B5A2D097CD8}"/>
    <cellStyle name="Style 98 3" xfId="23761" xr:uid="{13B5A32D-9E5A-4C01-912D-05E71B9933E7}"/>
    <cellStyle name="Style 98 4" xfId="23762" xr:uid="{1D8113EC-1909-465B-8853-61CB0469A11D}"/>
    <cellStyle name="Style 98 5" xfId="23763" xr:uid="{C4E0239B-BB65-4018-A5A3-6FB18B6C3824}"/>
    <cellStyle name="Style 98 6" xfId="23764" xr:uid="{1B71E797-49AE-4084-B12D-AA0F5FC9C1C7}"/>
    <cellStyle name="Style 98 7" xfId="23765" xr:uid="{9CAEB7E5-565B-46CC-8CD5-639295C2E858}"/>
    <cellStyle name="Style 99" xfId="23766" xr:uid="{17974512-9D21-42F1-897F-B88993B79297}"/>
    <cellStyle name="Style 99 2" xfId="23767" xr:uid="{617AAE9E-86CE-49BD-AD7C-0F3C633F9A29}"/>
    <cellStyle name="Style 99 2 2" xfId="23768" xr:uid="{3F952C28-DEAD-4340-90D5-7EAE7EDD4CB6}"/>
    <cellStyle name="Style 99 2 3" xfId="23769" xr:uid="{465398A5-A5BF-4FB9-8641-52B1FE04643E}"/>
    <cellStyle name="Style 99 2 4" xfId="23770" xr:uid="{2C6E06DD-2D17-47C5-8E91-6D8C5D78D11B}"/>
    <cellStyle name="Style 99 2 5" xfId="23771" xr:uid="{0B10B810-9450-48B1-B40C-261B40DDD927}"/>
    <cellStyle name="Style 99 2 6" xfId="23772" xr:uid="{9B3757C8-00D6-41A0-8361-561D26541382}"/>
    <cellStyle name="Style 99 3" xfId="23773" xr:uid="{BE23CFEC-B9DB-4D1D-8F9E-3B3E35014F47}"/>
    <cellStyle name="Style 99 4" xfId="23774" xr:uid="{B220A788-8B6A-4208-98A3-ED52AC2113F6}"/>
    <cellStyle name="Style 99 5" xfId="23775" xr:uid="{A54146E7-7D6A-4F70-AD69-CA266937D92D}"/>
    <cellStyle name="Style 99 6" xfId="23776" xr:uid="{41C6C24B-6980-440F-8C42-614A6E95AEED}"/>
    <cellStyle name="Style 99 7" xfId="23777" xr:uid="{460D8493-41B7-4F1F-B576-EF97B86ECA9E}"/>
    <cellStyle name="tableau | cellule | normal | decimal 1" xfId="23778" xr:uid="{2048E736-1D68-4C45-AD0F-3816AA691880}"/>
    <cellStyle name="tableau | cellule | normal | decimal 1 10" xfId="23779" xr:uid="{417BBF34-956D-449F-B80B-116811BD29DC}"/>
    <cellStyle name="tableau | cellule | normal | decimal 1 11" xfId="23780" xr:uid="{1259C971-E21C-462F-A573-253B8056064C}"/>
    <cellStyle name="tableau | cellule | normal | decimal 1 12" xfId="23781" xr:uid="{2D460711-C351-4F9D-A07E-6B0827EB01BE}"/>
    <cellStyle name="tableau | cellule | normal | decimal 1 13" xfId="23782" xr:uid="{CF06784B-5573-4DF2-A05A-A86EB13D4DF4}"/>
    <cellStyle name="tableau | cellule | normal | decimal 1 14" xfId="23783" xr:uid="{609E8DEF-BD3E-45BF-AC94-DB687BA02646}"/>
    <cellStyle name="tableau | cellule | normal | decimal 1 15" xfId="23784" xr:uid="{FD44C4A7-3966-45C4-BD94-85AD80FEF604}"/>
    <cellStyle name="tableau | cellule | normal | decimal 1 2" xfId="23785" xr:uid="{8EDF1693-11DC-4802-A730-FF591FD4DE70}"/>
    <cellStyle name="tableau | cellule | normal | decimal 1 2 2" xfId="23786" xr:uid="{FB757618-7E9C-4C8D-B308-55F25878E778}"/>
    <cellStyle name="tableau | cellule | normal | decimal 1 2 2 2" xfId="23787" xr:uid="{74E88137-0BC8-4F48-9BDD-02D7BFA7475A}"/>
    <cellStyle name="tableau | cellule | normal | decimal 1 2 2 3" xfId="23788" xr:uid="{CEE65D69-84ED-4B5A-B550-CB3B1C0E2120}"/>
    <cellStyle name="tableau | cellule | normal | decimal 1 2 3" xfId="23789" xr:uid="{60935A2A-A03F-4E5B-823C-F97307174536}"/>
    <cellStyle name="tableau | cellule | normal | decimal 1 2 3 2" xfId="23790" xr:uid="{74A3153D-0E44-4202-A33C-B13C6B73D41D}"/>
    <cellStyle name="tableau | cellule | normal | decimal 1 2 3 3" xfId="23791" xr:uid="{7E16C730-29F0-4B70-B84E-319FF215BD82}"/>
    <cellStyle name="tableau | cellule | normal | decimal 1 2 4" xfId="23792" xr:uid="{EE6A4599-340F-489E-ACB9-B378B4795F4F}"/>
    <cellStyle name="tableau | cellule | normal | decimal 1 2 5" xfId="23793" xr:uid="{DCA11112-F01A-43BB-AA4E-F9FBCEC89087}"/>
    <cellStyle name="tableau | cellule | normal | decimal 1 2 6" xfId="23794" xr:uid="{3168CEAC-89D8-4A99-91C5-55F9178CDE7C}"/>
    <cellStyle name="tableau | cellule | normal | decimal 1 3" xfId="23795" xr:uid="{51118CE2-8BBB-4C5D-8626-EF025E4663F5}"/>
    <cellStyle name="tableau | cellule | normal | decimal 1 3 2" xfId="23796" xr:uid="{BA9C42D6-A9EE-40A9-8709-4FD7CE68BC48}"/>
    <cellStyle name="tableau | cellule | normal | decimal 1 3 2 2" xfId="23797" xr:uid="{577F9095-A702-41AA-BB60-E2EF7725851C}"/>
    <cellStyle name="tableau | cellule | normal | decimal 1 3 2 3" xfId="23798" xr:uid="{ADC09C3C-2084-45DA-8DE2-9E0457B0E583}"/>
    <cellStyle name="tableau | cellule | normal | decimal 1 3 3" xfId="23799" xr:uid="{5B22FBA1-6587-4527-997A-DB02BC0B878F}"/>
    <cellStyle name="tableau | cellule | normal | decimal 1 3 3 2" xfId="23800" xr:uid="{C34EC579-4132-4149-9A6D-5261D2D88259}"/>
    <cellStyle name="tableau | cellule | normal | decimal 1 3 3 3" xfId="23801" xr:uid="{AF2CCE2E-24A1-4667-908C-0DFB84E83C14}"/>
    <cellStyle name="tableau | cellule | normal | decimal 1 3 4" xfId="23802" xr:uid="{F1B3DA03-911D-4953-A0D1-DC8CB5452C18}"/>
    <cellStyle name="tableau | cellule | normal | decimal 1 3 5" xfId="23803" xr:uid="{467D5174-256D-4220-BB2F-DDBD4EE68F4E}"/>
    <cellStyle name="tableau | cellule | normal | decimal 1 4" xfId="23804" xr:uid="{79B06D8E-5923-4ACD-92CD-FC12176A2344}"/>
    <cellStyle name="tableau | cellule | normal | decimal 1 4 2" xfId="23805" xr:uid="{B8FFF32A-2515-4673-9FA7-675C5474E030}"/>
    <cellStyle name="tableau | cellule | normal | decimal 1 4 2 2" xfId="23806" xr:uid="{1D54C44A-1E37-4D00-95AC-C200491D9C02}"/>
    <cellStyle name="tableau | cellule | normal | decimal 1 4 2 3" xfId="23807" xr:uid="{00991422-CF74-442A-A5B7-502D7FC2BC02}"/>
    <cellStyle name="tableau | cellule | normal | decimal 1 4 3" xfId="23808" xr:uid="{8B031777-99B1-4158-BD0F-2694BAB744B0}"/>
    <cellStyle name="tableau | cellule | normal | decimal 1 4 3 2" xfId="23809" xr:uid="{D058D42A-CD15-47E4-BCE5-9C6866ECBFB1}"/>
    <cellStyle name="tableau | cellule | normal | decimal 1 4 3 3" xfId="23810" xr:uid="{05F71061-11DA-40C3-A060-B36499BC7496}"/>
    <cellStyle name="tableau | cellule | normal | decimal 1 4 4" xfId="23811" xr:uid="{4271C9D8-F66F-4170-80EC-1C2DEAF774FF}"/>
    <cellStyle name="tableau | cellule | normal | decimal 1 4 5" xfId="23812" xr:uid="{59AB6882-9F7B-46D5-AAB3-CB1E61E5C5D1}"/>
    <cellStyle name="tableau | cellule | normal | decimal 1 5" xfId="23813" xr:uid="{466A6388-0C1C-4541-8447-073597355D98}"/>
    <cellStyle name="tableau | cellule | normal | decimal 1 5 2" xfId="23814" xr:uid="{0BC27280-7EC3-4F78-B528-CDA5F19F7C59}"/>
    <cellStyle name="tableau | cellule | normal | decimal 1 5 2 2" xfId="23815" xr:uid="{2F4E32D1-B501-4FA1-8722-38F2B1E9B832}"/>
    <cellStyle name="tableau | cellule | normal | decimal 1 5 2 3" xfId="23816" xr:uid="{68FAFD61-6325-45E9-A605-AAEE6A3134F1}"/>
    <cellStyle name="tableau | cellule | normal | decimal 1 5 3" xfId="23817" xr:uid="{5A15AFE2-F5B1-4957-B1A1-D1C1ACBA2DD6}"/>
    <cellStyle name="tableau | cellule | normal | decimal 1 5 3 2" xfId="23818" xr:uid="{FF3D1A8A-161D-4564-9D2E-E1E77BA2CAFC}"/>
    <cellStyle name="tableau | cellule | normal | decimal 1 5 3 3" xfId="23819" xr:uid="{38339F4E-44E2-4074-A792-B5C6D233DCBF}"/>
    <cellStyle name="tableau | cellule | normal | decimal 1 5 4" xfId="23820" xr:uid="{7F66DB89-3184-4362-B285-51F9C105A62A}"/>
    <cellStyle name="tableau | cellule | normal | decimal 1 5 4 2" xfId="23821" xr:uid="{537E5986-448D-4960-B35D-74FF9C842CEA}"/>
    <cellStyle name="tableau | cellule | normal | decimal 1 5 4 3" xfId="23822" xr:uid="{EAF59C65-F853-4028-A73F-7248BF730E27}"/>
    <cellStyle name="tableau | cellule | normal | decimal 1 5 5" xfId="23823" xr:uid="{4A0FEAEA-6538-4FBA-8FBC-6E75D6A6ED4F}"/>
    <cellStyle name="tableau | cellule | normal | decimal 1 5 6" xfId="23824" xr:uid="{E23F058F-03CC-4212-8DC0-890A8302CBEE}"/>
    <cellStyle name="tableau | cellule | normal | decimal 1 6" xfId="23825" xr:uid="{78070774-6F59-42BD-A9DA-A1A4F7DC9081}"/>
    <cellStyle name="tableau | cellule | normal | decimal 1 6 2" xfId="23826" xr:uid="{0689F17A-5146-4C91-A76C-A1B27A19B50D}"/>
    <cellStyle name="tableau | cellule | normal | decimal 1 6 2 2" xfId="23827" xr:uid="{D114E668-BBD5-41CC-9868-73DF4688572C}"/>
    <cellStyle name="tableau | cellule | normal | decimal 1 6 2 3" xfId="23828" xr:uid="{17FD57EF-F5E5-496B-807D-070294FE498E}"/>
    <cellStyle name="tableau | cellule | normal | decimal 1 6 3" xfId="23829" xr:uid="{221A7F6D-873D-4F8E-A1CC-00FF795FBAC8}"/>
    <cellStyle name="tableau | cellule | normal | decimal 1 6 3 2" xfId="23830" xr:uid="{59FECA0E-E2E0-4CEB-AB85-3729ED4FEF0C}"/>
    <cellStyle name="tableau | cellule | normal | decimal 1 6 3 3" xfId="23831" xr:uid="{87690074-2859-4901-A169-A94348CABF0D}"/>
    <cellStyle name="tableau | cellule | normal | decimal 1 6 4" xfId="23832" xr:uid="{A86A17AC-65C5-4E5D-91A5-A110CEF7C940}"/>
    <cellStyle name="tableau | cellule | normal | decimal 1 6 5" xfId="23833" xr:uid="{1CE27B6F-81BF-4D8E-8416-4014D50F432D}"/>
    <cellStyle name="tableau | cellule | normal | decimal 1 7" xfId="23834" xr:uid="{F2E280AD-A83B-471E-B451-D2B71A6C5969}"/>
    <cellStyle name="tableau | cellule | normal | decimal 1 7 2" xfId="23835" xr:uid="{C0F54ECB-8D46-493C-80AD-CF0856BB006F}"/>
    <cellStyle name="tableau | cellule | normal | decimal 1 7 3" xfId="23836" xr:uid="{A0A48090-55ED-4F06-A721-6995DB8FEFCC}"/>
    <cellStyle name="tableau | cellule | normal | decimal 1 8" xfId="23837" xr:uid="{B29C7BA2-C46A-47B9-8CC1-FDFED32BB602}"/>
    <cellStyle name="tableau | cellule | normal | decimal 1 8 2" xfId="23838" xr:uid="{DB6ABC05-4EC0-4705-A8B5-EBBCC06649DA}"/>
    <cellStyle name="tableau | cellule | normal | decimal 1 8 3" xfId="23839" xr:uid="{86170B1E-64B7-4125-B384-35E828B92FB8}"/>
    <cellStyle name="tableau | cellule | normal | decimal 1 9" xfId="23840" xr:uid="{075E1569-F0B3-40F7-BFA7-902F90F56D9D}"/>
    <cellStyle name="tableau | cellule | normal | decimal 1 9 2" xfId="23841" xr:uid="{A9916443-247E-4AD3-960B-6FA70D7D42EE}"/>
    <cellStyle name="tableau | cellule | normal | decimal 1 9 3" xfId="23842" xr:uid="{26ABB54B-B174-4171-90D4-E0F4851CA098}"/>
    <cellStyle name="tableau | cellule | normal | pourcentage | decimal 1" xfId="23843" xr:uid="{2020FCD3-841A-448C-96F9-A3D1C22750A2}"/>
    <cellStyle name="tableau | cellule | normal | pourcentage | decimal 1 10" xfId="23844" xr:uid="{DA4C4E1B-587D-4FFD-8980-D22C7AF64010}"/>
    <cellStyle name="tableau | cellule | normal | pourcentage | decimal 1 11" xfId="23845" xr:uid="{1105C04D-B60F-4E24-9C78-E0677FAD34A3}"/>
    <cellStyle name="tableau | cellule | normal | pourcentage | decimal 1 12" xfId="23846" xr:uid="{D169E02F-1627-41D0-8B98-4BADF80FA697}"/>
    <cellStyle name="tableau | cellule | normal | pourcentage | decimal 1 13" xfId="23847" xr:uid="{8352382C-CB1D-404A-8778-7743048B115D}"/>
    <cellStyle name="tableau | cellule | normal | pourcentage | decimal 1 14" xfId="23848" xr:uid="{0271533B-B188-48BE-84B1-5B6AD4D97F0B}"/>
    <cellStyle name="tableau | cellule | normal | pourcentage | decimal 1 15" xfId="23849" xr:uid="{19F78A11-5017-4FCE-B5B5-635844F4EE1F}"/>
    <cellStyle name="tableau | cellule | normal | pourcentage | decimal 1 2" xfId="23850" xr:uid="{2A207B18-3814-407D-956F-DE0C58AC13B1}"/>
    <cellStyle name="tableau | cellule | normal | pourcentage | decimal 1 2 2" xfId="23851" xr:uid="{CB458927-7D94-4B7A-8F70-886E2636CC70}"/>
    <cellStyle name="tableau | cellule | normal | pourcentage | decimal 1 2 2 2" xfId="23852" xr:uid="{723ABCE6-CF78-47A3-AB97-199E00FC4CED}"/>
    <cellStyle name="tableau | cellule | normal | pourcentage | decimal 1 2 2 3" xfId="23853" xr:uid="{A2F4D057-45BD-4FB0-AF72-643663C76D55}"/>
    <cellStyle name="tableau | cellule | normal | pourcentage | decimal 1 2 3" xfId="23854" xr:uid="{6181C24D-42C3-4FFA-8F42-518C2E5D237E}"/>
    <cellStyle name="tableau | cellule | normal | pourcentage | decimal 1 2 3 2" xfId="23855" xr:uid="{038FE60E-5C3F-4FE8-8E58-989B3247AEF1}"/>
    <cellStyle name="tableau | cellule | normal | pourcentage | decimal 1 2 3 3" xfId="23856" xr:uid="{72DC072D-9E9A-4112-99AA-FCB4A0666E63}"/>
    <cellStyle name="tableau | cellule | normal | pourcentage | decimal 1 2 4" xfId="23857" xr:uid="{ECE27895-BC30-4605-8702-E7542DCB193B}"/>
    <cellStyle name="tableau | cellule | normal | pourcentage | decimal 1 2 5" xfId="23858" xr:uid="{BD784140-AC34-4A28-AF61-31F3A48CE6DE}"/>
    <cellStyle name="tableau | cellule | normal | pourcentage | decimal 1 2 6" xfId="23859" xr:uid="{6B676B1A-860A-4BE4-B423-3596B0CDF089}"/>
    <cellStyle name="tableau | cellule | normal | pourcentage | decimal 1 3" xfId="23860" xr:uid="{AD1DE9D9-28B0-4936-A623-DC92B6B2072A}"/>
    <cellStyle name="tableau | cellule | normal | pourcentage | decimal 1 3 2" xfId="23861" xr:uid="{F0F687DD-594D-4BCC-A218-B164AF60AB1B}"/>
    <cellStyle name="tableau | cellule | normal | pourcentage | decimal 1 3 2 2" xfId="23862" xr:uid="{2C29FE63-1BBC-4A1E-B813-3CE2651AB2F5}"/>
    <cellStyle name="tableau | cellule | normal | pourcentage | decimal 1 3 2 3" xfId="23863" xr:uid="{12B0F49C-9864-41A0-BBC1-34EC51DB8EC3}"/>
    <cellStyle name="tableau | cellule | normal | pourcentage | decimal 1 3 3" xfId="23864" xr:uid="{E0A363E3-E172-443D-A3AD-12E8DB137C7F}"/>
    <cellStyle name="tableau | cellule | normal | pourcentage | decimal 1 3 3 2" xfId="23865" xr:uid="{973D8ECB-89B0-4D53-8028-6979F6244503}"/>
    <cellStyle name="tableau | cellule | normal | pourcentage | decimal 1 3 3 3" xfId="23866" xr:uid="{295CAA2F-0A2E-408F-B832-2C9C4DAB5FDF}"/>
    <cellStyle name="tableau | cellule | normal | pourcentage | decimal 1 3 4" xfId="23867" xr:uid="{1E515AC1-7AF8-47E9-98F8-166E5516FB66}"/>
    <cellStyle name="tableau | cellule | normal | pourcentage | decimal 1 3 5" xfId="23868" xr:uid="{B8A343E1-B7BC-452A-BEE6-B6EEA05E7A18}"/>
    <cellStyle name="tableau | cellule | normal | pourcentage | decimal 1 4" xfId="23869" xr:uid="{C26F6375-AD29-41D0-A820-6DD929B3F02E}"/>
    <cellStyle name="tableau | cellule | normal | pourcentage | decimal 1 4 2" xfId="23870" xr:uid="{D229D5BA-E072-43D4-8C2F-BB995FC4222D}"/>
    <cellStyle name="tableau | cellule | normal | pourcentage | decimal 1 4 2 2" xfId="23871" xr:uid="{7CBF0724-B8EE-476F-92F0-61570F51C770}"/>
    <cellStyle name="tableau | cellule | normal | pourcentage | decimal 1 4 2 3" xfId="23872" xr:uid="{328BA943-A69C-494D-859D-15A8BCF93C9F}"/>
    <cellStyle name="tableau | cellule | normal | pourcentage | decimal 1 4 3" xfId="23873" xr:uid="{1517810D-1488-4C71-B30F-C364F573C0DD}"/>
    <cellStyle name="tableau | cellule | normal | pourcentage | decimal 1 4 3 2" xfId="23874" xr:uid="{56DB9946-1DD4-453F-8975-CDAB51F8DB82}"/>
    <cellStyle name="tableau | cellule | normal | pourcentage | decimal 1 4 3 3" xfId="23875" xr:uid="{6B76F8B8-0788-4A47-A465-861319C6A08F}"/>
    <cellStyle name="tableau | cellule | normal | pourcentage | decimal 1 4 4" xfId="23876" xr:uid="{339F3F3B-1D32-4608-9B8C-410CA0334608}"/>
    <cellStyle name="tableau | cellule | normal | pourcentage | decimal 1 4 5" xfId="23877" xr:uid="{AD2E28EB-B76C-4359-B728-895072E3065B}"/>
    <cellStyle name="tableau | cellule | normal | pourcentage | decimal 1 5" xfId="23878" xr:uid="{37F8DE16-BEF9-4EBC-B23D-ACB4F980EBAD}"/>
    <cellStyle name="tableau | cellule | normal | pourcentage | decimal 1 5 2" xfId="23879" xr:uid="{99F064D7-19C6-4A76-8C22-AFC2A32027EC}"/>
    <cellStyle name="tableau | cellule | normal | pourcentage | decimal 1 5 2 2" xfId="23880" xr:uid="{73CF0F72-19E3-4022-8BD4-5F8224F89FB6}"/>
    <cellStyle name="tableau | cellule | normal | pourcentage | decimal 1 5 2 3" xfId="23881" xr:uid="{7B136818-1477-46FA-BBE8-AA31E7E96439}"/>
    <cellStyle name="tableau | cellule | normal | pourcentage | decimal 1 5 3" xfId="23882" xr:uid="{FCF676EC-CCEA-46AB-B222-21BC3E1FAE8E}"/>
    <cellStyle name="tableau | cellule | normal | pourcentage | decimal 1 5 3 2" xfId="23883" xr:uid="{B200721D-8B48-4C77-AFEA-F45158B3FE5A}"/>
    <cellStyle name="tableau | cellule | normal | pourcentage | decimal 1 5 3 3" xfId="23884" xr:uid="{680CA7AE-A050-4429-8FCD-5750530B8489}"/>
    <cellStyle name="tableau | cellule | normal | pourcentage | decimal 1 5 4" xfId="23885" xr:uid="{8C66C1BA-749D-467E-BF0F-1BFCB3CD6392}"/>
    <cellStyle name="tableau | cellule | normal | pourcentage | decimal 1 5 4 2" xfId="23886" xr:uid="{60E2B1AA-F3B8-44BA-A8AA-4A4DF2F53D17}"/>
    <cellStyle name="tableau | cellule | normal | pourcentage | decimal 1 5 4 3" xfId="23887" xr:uid="{ABB9BB11-67FF-46EB-8486-C9780873D32F}"/>
    <cellStyle name="tableau | cellule | normal | pourcentage | decimal 1 5 5" xfId="23888" xr:uid="{5473FB81-22C0-4F8E-9575-3E6B35A8735A}"/>
    <cellStyle name="tableau | cellule | normal | pourcentage | decimal 1 5 6" xfId="23889" xr:uid="{0BE145EA-430B-40DF-BE90-79C221EA6DD7}"/>
    <cellStyle name="tableau | cellule | normal | pourcentage | decimal 1 6" xfId="23890" xr:uid="{94A26E87-5541-4426-B672-1077C1339DDB}"/>
    <cellStyle name="tableau | cellule | normal | pourcentage | decimal 1 6 2" xfId="23891" xr:uid="{3245BC12-5963-40E5-ACF2-BC050539A5E4}"/>
    <cellStyle name="tableau | cellule | normal | pourcentage | decimal 1 6 2 2" xfId="23892" xr:uid="{AE951047-AC73-4C19-A437-63C5C49DCAD0}"/>
    <cellStyle name="tableau | cellule | normal | pourcentage | decimal 1 6 2 3" xfId="23893" xr:uid="{AA3FC0EB-C9C1-4FE9-9317-FC838F30F53E}"/>
    <cellStyle name="tableau | cellule | normal | pourcentage | decimal 1 6 3" xfId="23894" xr:uid="{3CC3D357-FFD0-4D8C-A30F-A2EF20B3389C}"/>
    <cellStyle name="tableau | cellule | normal | pourcentage | decimal 1 6 3 2" xfId="23895" xr:uid="{E4D1ABDC-16E2-4493-9D32-E59FDBD56D3D}"/>
    <cellStyle name="tableau | cellule | normal | pourcentage | decimal 1 6 3 3" xfId="23896" xr:uid="{2A6C24EE-687A-4D57-9C2B-4B02662D15FB}"/>
    <cellStyle name="tableau | cellule | normal | pourcentage | decimal 1 6 4" xfId="23897" xr:uid="{C7CEC424-62BE-4354-9F22-40AC7A64CA4B}"/>
    <cellStyle name="tableau | cellule | normal | pourcentage | decimal 1 6 5" xfId="23898" xr:uid="{C97C60EA-DDE5-495F-9095-C433A9ED86C4}"/>
    <cellStyle name="tableau | cellule | normal | pourcentage | decimal 1 7" xfId="23899" xr:uid="{EC653296-1CA4-4DA9-8E3D-42843EA441F0}"/>
    <cellStyle name="tableau | cellule | normal | pourcentage | decimal 1 7 2" xfId="23900" xr:uid="{2F7A202E-FDF2-4731-836B-6AAC9EB77111}"/>
    <cellStyle name="tableau | cellule | normal | pourcentage | decimal 1 7 3" xfId="23901" xr:uid="{9A09FCA7-875A-4CE6-BFD2-C96AFAEA8FEE}"/>
    <cellStyle name="tableau | cellule | normal | pourcentage | decimal 1 8" xfId="23902" xr:uid="{CEA9F4E9-6272-4A51-92D3-E3EF3E2C2C56}"/>
    <cellStyle name="tableau | cellule | normal | pourcentage | decimal 1 8 2" xfId="23903" xr:uid="{CAB8D83D-B09A-4920-B3FF-AF4A00B92F4C}"/>
    <cellStyle name="tableau | cellule | normal | pourcentage | decimal 1 8 3" xfId="23904" xr:uid="{BADF429C-BC7D-47CE-B4AB-029CA34867EB}"/>
    <cellStyle name="tableau | cellule | normal | pourcentage | decimal 1 9" xfId="23905" xr:uid="{BBBE1236-8BB3-411F-AC58-85CF82A95055}"/>
    <cellStyle name="tableau | cellule | normal | pourcentage | decimal 1 9 2" xfId="23906" xr:uid="{7DB38506-CECC-40DE-9E9B-346FE64E2549}"/>
    <cellStyle name="tableau | cellule | normal | pourcentage | decimal 1 9 3" xfId="23907" xr:uid="{2C25A91A-5D1C-4AE1-B62B-6B93BE3D069A}"/>
    <cellStyle name="tableau | cellule | total | decimal 1" xfId="23908" xr:uid="{E80ABFC8-2987-4BFC-99E4-B9A7A8CBE422}"/>
    <cellStyle name="tableau | cellule | total | decimal 1 10" xfId="23909" xr:uid="{59789521-A3CB-48F8-8E17-8BA283D7CE72}"/>
    <cellStyle name="tableau | cellule | total | decimal 1 11" xfId="23910" xr:uid="{097C15BD-1984-4D59-B5B2-14D69AFFB159}"/>
    <cellStyle name="tableau | cellule | total | decimal 1 12" xfId="23911" xr:uid="{6F88DA11-EE73-4266-8305-F015D3244502}"/>
    <cellStyle name="tableau | cellule | total | decimal 1 13" xfId="23912" xr:uid="{C818B58F-C277-4D9D-BEBC-A1B9C0DF5790}"/>
    <cellStyle name="tableau | cellule | total | decimal 1 14" xfId="23913" xr:uid="{5226CDED-ABF5-42A7-89BA-738B219F2687}"/>
    <cellStyle name="tableau | cellule | total | decimal 1 15" xfId="23914" xr:uid="{4C31FA03-679F-43B9-8CBC-0F34B669C83E}"/>
    <cellStyle name="tableau | cellule | total | decimal 1 2" xfId="23915" xr:uid="{F11B8D4E-5493-494B-9AB7-2C0DABB800AB}"/>
    <cellStyle name="tableau | cellule | total | decimal 1 2 2" xfId="23916" xr:uid="{BEB1CA35-D612-4E81-9BFD-554BFA87C259}"/>
    <cellStyle name="tableau | cellule | total | decimal 1 2 2 2" xfId="23917" xr:uid="{546B2250-0E3A-4E41-8258-90EEA5CC260D}"/>
    <cellStyle name="tableau | cellule | total | decimal 1 2 2 3" xfId="23918" xr:uid="{CC7C6BDE-B01A-4075-9FFD-C551943EF0E9}"/>
    <cellStyle name="tableau | cellule | total | decimal 1 2 3" xfId="23919" xr:uid="{80D116CC-ACF9-42A5-8990-5170E1CBBEE7}"/>
    <cellStyle name="tableau | cellule | total | decimal 1 2 3 2" xfId="23920" xr:uid="{A3AB973C-A0A6-4008-AF5D-BA52C8E8E002}"/>
    <cellStyle name="tableau | cellule | total | decimal 1 2 3 3" xfId="23921" xr:uid="{1D2876C7-DD1C-4D2D-95F8-225A702BBAE4}"/>
    <cellStyle name="tableau | cellule | total | decimal 1 2 4" xfId="23922" xr:uid="{D35878CD-23E6-4099-83ED-935B69BC35F5}"/>
    <cellStyle name="tableau | cellule | total | decimal 1 2 5" xfId="23923" xr:uid="{3DD4450D-670F-4ED0-8A28-B44932EB5C84}"/>
    <cellStyle name="tableau | cellule | total | decimal 1 2 6" xfId="23924" xr:uid="{CB1542CE-F1AF-495E-AC25-9DE71B095CCB}"/>
    <cellStyle name="tableau | cellule | total | decimal 1 3" xfId="23925" xr:uid="{0B9CB996-4B15-42C7-94E2-549996578E36}"/>
    <cellStyle name="tableau | cellule | total | decimal 1 3 2" xfId="23926" xr:uid="{319D702B-D824-4909-AF7C-F8AA58DEB286}"/>
    <cellStyle name="tableau | cellule | total | decimal 1 3 2 2" xfId="23927" xr:uid="{7C0DAA44-BE17-4CE5-BBD2-CC56335CDB66}"/>
    <cellStyle name="tableau | cellule | total | decimal 1 3 2 3" xfId="23928" xr:uid="{C2794FF0-D3D8-4A9F-B6E8-8499E72C0B9F}"/>
    <cellStyle name="tableau | cellule | total | decimal 1 3 3" xfId="23929" xr:uid="{FA4AB908-D081-4BCE-AA6A-C3A7FE912FE4}"/>
    <cellStyle name="tableau | cellule | total | decimal 1 3 3 2" xfId="23930" xr:uid="{B6C1713C-681A-4883-BDEE-5F744E4E7837}"/>
    <cellStyle name="tableau | cellule | total | decimal 1 3 3 3" xfId="23931" xr:uid="{4B757F90-B8AA-48D0-96E5-439CDBD5C436}"/>
    <cellStyle name="tableau | cellule | total | decimal 1 3 4" xfId="23932" xr:uid="{6DC5FCAF-F84C-4644-9E61-531AF4C4BC8C}"/>
    <cellStyle name="tableau | cellule | total | decimal 1 3 5" xfId="23933" xr:uid="{7B7C584F-8E82-4FAD-AAF4-6B370D4799D2}"/>
    <cellStyle name="tableau | cellule | total | decimal 1 4" xfId="23934" xr:uid="{87255A79-2A61-4F01-B511-8532AEF0DEFC}"/>
    <cellStyle name="tableau | cellule | total | decimal 1 4 2" xfId="23935" xr:uid="{4D88D799-69F4-4E19-B933-1A9FE4E9EABB}"/>
    <cellStyle name="tableau | cellule | total | decimal 1 4 2 2" xfId="23936" xr:uid="{8825F862-695F-4F36-9F4C-E3C6DD7F0E74}"/>
    <cellStyle name="tableau | cellule | total | decimal 1 4 2 3" xfId="23937" xr:uid="{3B0643C3-AD73-4D5D-AEB5-92B20E5515C9}"/>
    <cellStyle name="tableau | cellule | total | decimal 1 4 3" xfId="23938" xr:uid="{7ACFF1D6-F483-4828-8B3F-3AD80460ED10}"/>
    <cellStyle name="tableau | cellule | total | decimal 1 4 3 2" xfId="23939" xr:uid="{11295A4C-889F-4A20-A1A6-D9A1A99671F1}"/>
    <cellStyle name="tableau | cellule | total | decimal 1 4 3 3" xfId="23940" xr:uid="{F00043A7-E819-440D-94BE-2B7298DFB937}"/>
    <cellStyle name="tableau | cellule | total | decimal 1 4 4" xfId="23941" xr:uid="{56F4F34E-4590-4D06-BA64-06C83EB5C6D8}"/>
    <cellStyle name="tableau | cellule | total | decimal 1 4 5" xfId="23942" xr:uid="{1F3055DB-7008-4E17-B549-50A1C364141C}"/>
    <cellStyle name="tableau | cellule | total | decimal 1 5" xfId="23943" xr:uid="{D0622D23-7F77-4075-A9DA-5915D4F9DAB6}"/>
    <cellStyle name="tableau | cellule | total | decimal 1 5 2" xfId="23944" xr:uid="{454811F9-9064-4A97-8F12-EC989330F892}"/>
    <cellStyle name="tableau | cellule | total | decimal 1 5 2 2" xfId="23945" xr:uid="{EF4050FB-A75B-4599-BC67-843FCE8ED8D8}"/>
    <cellStyle name="tableau | cellule | total | decimal 1 5 2 3" xfId="23946" xr:uid="{E1D9B772-0180-4407-9945-26F3BC55249F}"/>
    <cellStyle name="tableau | cellule | total | decimal 1 5 3" xfId="23947" xr:uid="{F1652C6F-B57C-41DF-8EAF-0953DA69DCDB}"/>
    <cellStyle name="tableau | cellule | total | decimal 1 5 3 2" xfId="23948" xr:uid="{EAF89838-55AD-4A1B-B5E0-F7856BFDD5BE}"/>
    <cellStyle name="tableau | cellule | total | decimal 1 5 3 3" xfId="23949" xr:uid="{32E2764E-6EC8-49C0-9CC4-804CD511ECE0}"/>
    <cellStyle name="tableau | cellule | total | decimal 1 5 4" xfId="23950" xr:uid="{8FFFD186-CF25-44F2-B93D-A977A700A187}"/>
    <cellStyle name="tableau | cellule | total | decimal 1 5 4 2" xfId="23951" xr:uid="{9FDDD832-2E09-419A-AB61-37429C78A3FB}"/>
    <cellStyle name="tableau | cellule | total | decimal 1 5 4 3" xfId="23952" xr:uid="{BF76EC1C-0264-40C0-AE42-E414D902D526}"/>
    <cellStyle name="tableau | cellule | total | decimal 1 5 5" xfId="23953" xr:uid="{13FFE325-7C38-456A-B11A-9BD461144C3A}"/>
    <cellStyle name="tableau | cellule | total | decimal 1 5 6" xfId="23954" xr:uid="{0EDF730E-A426-4BC8-A7E0-4C2A9B40F324}"/>
    <cellStyle name="tableau | cellule | total | decimal 1 6" xfId="23955" xr:uid="{93587B59-64E2-4A6E-9FAE-AD140EBD8F7C}"/>
    <cellStyle name="tableau | cellule | total | decimal 1 6 2" xfId="23956" xr:uid="{334F4ABF-8AEE-4DFF-A229-8F606D34383E}"/>
    <cellStyle name="tableau | cellule | total | decimal 1 6 2 2" xfId="23957" xr:uid="{D326DA68-BDD8-4D76-B374-ABEDCDB6DD66}"/>
    <cellStyle name="tableau | cellule | total | decimal 1 6 2 3" xfId="23958" xr:uid="{6CBBCD65-E405-4815-AD38-7AAF61A4CF8F}"/>
    <cellStyle name="tableau | cellule | total | decimal 1 6 3" xfId="23959" xr:uid="{995475E2-7B11-49CA-9AE6-D057D211D674}"/>
    <cellStyle name="tableau | cellule | total | decimal 1 6 3 2" xfId="23960" xr:uid="{5B66E91A-6A00-4FB7-AE2D-728165A9A1A8}"/>
    <cellStyle name="tableau | cellule | total | decimal 1 6 3 3" xfId="23961" xr:uid="{24432B2F-4CC7-45F4-BA2E-736152D8D352}"/>
    <cellStyle name="tableau | cellule | total | decimal 1 6 4" xfId="23962" xr:uid="{87680E6C-9A65-4790-96EC-204F6A071F76}"/>
    <cellStyle name="tableau | cellule | total | decimal 1 6 5" xfId="23963" xr:uid="{6427799A-B76C-428C-B599-83D787DC7838}"/>
    <cellStyle name="tableau | cellule | total | decimal 1 7" xfId="23964" xr:uid="{4E3D25A8-511F-4CA9-8C00-5FEC289EC93B}"/>
    <cellStyle name="tableau | cellule | total | decimal 1 7 2" xfId="23965" xr:uid="{751A8ECD-60D0-4E5D-A050-2F770A0D9490}"/>
    <cellStyle name="tableau | cellule | total | decimal 1 7 3" xfId="23966" xr:uid="{4B1D9EBD-67AD-4030-8BC6-EE601F89B3C8}"/>
    <cellStyle name="tableau | cellule | total | decimal 1 8" xfId="23967" xr:uid="{F8E953C6-279B-4421-AEF2-17FCB8E149E6}"/>
    <cellStyle name="tableau | cellule | total | decimal 1 8 2" xfId="23968" xr:uid="{B8CEDFF2-0054-426C-B64F-0C303214C0E9}"/>
    <cellStyle name="tableau | cellule | total | decimal 1 8 3" xfId="23969" xr:uid="{ED72173E-DBF9-4D0E-9E12-607717F89ACA}"/>
    <cellStyle name="tableau | cellule | total | decimal 1 9" xfId="23970" xr:uid="{75BBB952-ED1E-4D0F-AB7A-CC37A19A617B}"/>
    <cellStyle name="tableau | cellule | total | decimal 1 9 2" xfId="23971" xr:uid="{31DCD612-9F26-4EE3-A4C3-731A1FC70631}"/>
    <cellStyle name="tableau | cellule | total | decimal 1 9 3" xfId="23972" xr:uid="{E130EF8C-7F0B-420A-AF2A-9EBE11693947}"/>
    <cellStyle name="tableau | coin superieur gauche" xfId="23973" xr:uid="{A9BFB691-0E01-4A2C-B0FF-7C4D7DD15853}"/>
    <cellStyle name="tableau | coin superieur gauche 10" xfId="23974" xr:uid="{72B836D6-B030-48B2-808A-42077FC69E64}"/>
    <cellStyle name="tableau | coin superieur gauche 11" xfId="23975" xr:uid="{13AF492B-89BF-4973-B9B0-98F557050AB4}"/>
    <cellStyle name="tableau | coin superieur gauche 12" xfId="23976" xr:uid="{4CF35B5E-7B90-40EE-AC54-183EAEF1543B}"/>
    <cellStyle name="tableau | coin superieur gauche 13" xfId="23977" xr:uid="{0A03A694-620D-40B3-9C9C-2E60A5D2C428}"/>
    <cellStyle name="tableau | coin superieur gauche 14" xfId="23978" xr:uid="{E47D1629-4ED5-48B0-8CC7-18474B5D4559}"/>
    <cellStyle name="tableau | coin superieur gauche 15" xfId="23979" xr:uid="{C1315BD6-1886-4DA2-88ED-591CE1363ED0}"/>
    <cellStyle name="tableau | coin superieur gauche 2" xfId="23980" xr:uid="{154D11DD-6DF0-4E6E-8480-8CFA2841BC7F}"/>
    <cellStyle name="tableau | coin superieur gauche 2 2" xfId="23981" xr:uid="{B4A61353-3BD7-4C3E-AE4F-7482907728A7}"/>
    <cellStyle name="tableau | coin superieur gauche 2 2 2" xfId="23982" xr:uid="{6A23F9F2-491D-40EF-B5F0-6D2ADE316225}"/>
    <cellStyle name="tableau | coin superieur gauche 2 2 3" xfId="23983" xr:uid="{FCB9AD3F-0CA9-466E-95D0-3DB72F69609C}"/>
    <cellStyle name="tableau | coin superieur gauche 2 3" xfId="23984" xr:uid="{02A9F87C-CB26-47A3-B677-FB11A1331772}"/>
    <cellStyle name="tableau | coin superieur gauche 2 3 2" xfId="23985" xr:uid="{B2FEBDD9-68FD-4C8E-948D-2829ED84AE22}"/>
    <cellStyle name="tableau | coin superieur gauche 2 3 3" xfId="23986" xr:uid="{4C19AF87-B297-4E6E-9049-5E7846A28AEC}"/>
    <cellStyle name="tableau | coin superieur gauche 2 4" xfId="23987" xr:uid="{46704129-5D7C-4EB8-A779-EFFFBD4A6AE6}"/>
    <cellStyle name="tableau | coin superieur gauche 2 5" xfId="23988" xr:uid="{EEBD1AFC-AEF7-4D68-B473-5E15698E6BB1}"/>
    <cellStyle name="tableau | coin superieur gauche 2 6" xfId="23989" xr:uid="{E756F8BF-8560-44FF-9C66-50D06CFE55A9}"/>
    <cellStyle name="tableau | coin superieur gauche 3" xfId="23990" xr:uid="{36010C3E-81CC-437E-955A-6F9E182ECF97}"/>
    <cellStyle name="tableau | coin superieur gauche 3 2" xfId="23991" xr:uid="{8B5CFD7A-38A9-4340-B635-7216FB370668}"/>
    <cellStyle name="tableau | coin superieur gauche 3 2 2" xfId="23992" xr:uid="{2A1AD778-3A9A-4D60-8CC5-89AA3D840210}"/>
    <cellStyle name="tableau | coin superieur gauche 3 2 3" xfId="23993" xr:uid="{7886CE39-0CB2-42F7-8978-F91D0BA97B14}"/>
    <cellStyle name="tableau | coin superieur gauche 3 3" xfId="23994" xr:uid="{AA8A8BBD-5F16-4062-83F9-27040C6C126E}"/>
    <cellStyle name="tableau | coin superieur gauche 3 3 2" xfId="23995" xr:uid="{74570232-4A2F-4700-8D11-98A2DCF589A8}"/>
    <cellStyle name="tableau | coin superieur gauche 3 3 3" xfId="23996" xr:uid="{568351F3-D749-4175-B305-52E0DDA84C3A}"/>
    <cellStyle name="tableau | coin superieur gauche 3 4" xfId="23997" xr:uid="{809E9361-036E-466A-A55D-D0E85B929342}"/>
    <cellStyle name="tableau | coin superieur gauche 3 5" xfId="23998" xr:uid="{6CB140F8-8DEE-42ED-906D-BF0EAD1776E4}"/>
    <cellStyle name="tableau | coin superieur gauche 4" xfId="23999" xr:uid="{3D7FCF79-B850-4AE9-8989-2A899CA49A9D}"/>
    <cellStyle name="tableau | coin superieur gauche 4 2" xfId="24000" xr:uid="{D4AFA52C-5198-4B9C-BB9F-7456CE470D22}"/>
    <cellStyle name="tableau | coin superieur gauche 4 2 2" xfId="24001" xr:uid="{DB8ABD6E-E88A-4CF3-B1B5-288CE804D59C}"/>
    <cellStyle name="tableau | coin superieur gauche 4 2 3" xfId="24002" xr:uid="{888C3A23-D06B-4CD3-87C4-20E6A4C57306}"/>
    <cellStyle name="tableau | coin superieur gauche 4 3" xfId="24003" xr:uid="{8B9B8607-FF10-44D1-8D80-294FB6FA27F4}"/>
    <cellStyle name="tableau | coin superieur gauche 4 3 2" xfId="24004" xr:uid="{F014F753-F9A5-4F3A-8E70-12FB50465198}"/>
    <cellStyle name="tableau | coin superieur gauche 4 3 3" xfId="24005" xr:uid="{FC191AC3-1CC2-4830-A705-B1BD9999D5E3}"/>
    <cellStyle name="tableau | coin superieur gauche 4 4" xfId="24006" xr:uid="{CFEF78CE-C7EE-4B3B-8010-28A92ACD1446}"/>
    <cellStyle name="tableau | coin superieur gauche 4 5" xfId="24007" xr:uid="{A647EB29-DDF8-4E23-9426-1D02512F6E29}"/>
    <cellStyle name="tableau | coin superieur gauche 5" xfId="24008" xr:uid="{16D690B1-098F-4835-AA9B-4F9FE17FD260}"/>
    <cellStyle name="tableau | coin superieur gauche 5 2" xfId="24009" xr:uid="{21904859-A385-4902-A23B-D66E49DD3C61}"/>
    <cellStyle name="tableau | coin superieur gauche 5 2 2" xfId="24010" xr:uid="{1D1809F8-1454-4522-8AC3-E844040E5FA9}"/>
    <cellStyle name="tableau | coin superieur gauche 5 2 3" xfId="24011" xr:uid="{EE5EE55C-655E-4418-BFB0-AE7DD03AA03F}"/>
    <cellStyle name="tableau | coin superieur gauche 5 3" xfId="24012" xr:uid="{7A3CF528-9107-4C3B-94FF-4F98E54AC012}"/>
    <cellStyle name="tableau | coin superieur gauche 5 3 2" xfId="24013" xr:uid="{C4A24319-D7A5-4E4A-98C7-635018937A0A}"/>
    <cellStyle name="tableau | coin superieur gauche 5 3 3" xfId="24014" xr:uid="{A19CE378-B787-4A63-967B-122DEBD0E81E}"/>
    <cellStyle name="tableau | coin superieur gauche 5 4" xfId="24015" xr:uid="{81B8325F-A771-48AB-8F86-C3DAAAC6F870}"/>
    <cellStyle name="tableau | coin superieur gauche 5 4 2" xfId="24016" xr:uid="{890709C3-FE46-4449-8C74-B0160FCBDF8D}"/>
    <cellStyle name="tableau | coin superieur gauche 5 4 3" xfId="24017" xr:uid="{9F073543-8418-44A8-9765-E013532CC146}"/>
    <cellStyle name="tableau | coin superieur gauche 5 5" xfId="24018" xr:uid="{55EFA61D-741C-4F72-A399-36F445E8FE13}"/>
    <cellStyle name="tableau | coin superieur gauche 5 6" xfId="24019" xr:uid="{28201B66-472E-4A39-BEED-0577B6F6D4B0}"/>
    <cellStyle name="tableau | coin superieur gauche 6" xfId="24020" xr:uid="{14A0EC09-FD6E-449E-8705-58378A601A46}"/>
    <cellStyle name="tableau | coin superieur gauche 6 2" xfId="24021" xr:uid="{62F17EA2-054F-47CF-BE44-88CB6E5C55D6}"/>
    <cellStyle name="tableau | coin superieur gauche 6 2 2" xfId="24022" xr:uid="{4CBDED3B-DC16-424E-BBC4-8E4137CCE338}"/>
    <cellStyle name="tableau | coin superieur gauche 6 2 3" xfId="24023" xr:uid="{B2A0FB1D-3756-4B89-8A76-F8097B908DF4}"/>
    <cellStyle name="tableau | coin superieur gauche 6 3" xfId="24024" xr:uid="{590B32B0-A5D6-41D8-88BC-AC10D98E92F1}"/>
    <cellStyle name="tableau | coin superieur gauche 6 3 2" xfId="24025" xr:uid="{8AAFCB16-E506-4240-A72B-F50A7E194067}"/>
    <cellStyle name="tableau | coin superieur gauche 6 3 3" xfId="24026" xr:uid="{57AD3775-CF64-4D7F-B246-E5A331DEA710}"/>
    <cellStyle name="tableau | coin superieur gauche 6 4" xfId="24027" xr:uid="{A19F9AF7-FF0D-41A3-907D-9363B3A5D4E2}"/>
    <cellStyle name="tableau | coin superieur gauche 6 5" xfId="24028" xr:uid="{ED55271E-B45F-407A-9241-890848A5A766}"/>
    <cellStyle name="tableau | coin superieur gauche 7" xfId="24029" xr:uid="{85A4C325-CF9B-4007-8BBB-EEBCFDA88D27}"/>
    <cellStyle name="tableau | coin superieur gauche 7 2" xfId="24030" xr:uid="{DBD173A8-468E-4926-9A66-1687BB1EE8B5}"/>
    <cellStyle name="tableau | coin superieur gauche 7 3" xfId="24031" xr:uid="{D4244D88-7044-4B87-AAF6-3F90B14DB0B7}"/>
    <cellStyle name="tableau | coin superieur gauche 8" xfId="24032" xr:uid="{A2262F17-8AC4-451E-8CDE-B49CAC7F1DA6}"/>
    <cellStyle name="tableau | coin superieur gauche 8 2" xfId="24033" xr:uid="{DDFD38FE-5C8D-440F-8554-7B54F9ADFDC8}"/>
    <cellStyle name="tableau | coin superieur gauche 8 3" xfId="24034" xr:uid="{ADA55BC9-A6FA-4C13-BDA2-B2100408EA98}"/>
    <cellStyle name="tableau | coin superieur gauche 9" xfId="24035" xr:uid="{F29A4028-5857-4CCE-8A97-4888997E5AAB}"/>
    <cellStyle name="tableau | coin superieur gauche 9 2" xfId="24036" xr:uid="{D35910D5-1AEB-42EF-8124-380BC7B922E6}"/>
    <cellStyle name="tableau | coin superieur gauche 9 3" xfId="24037" xr:uid="{CD4E2167-C341-4DD9-B3A4-178FD6DA0A30}"/>
    <cellStyle name="tableau | entete-colonne | series" xfId="24038" xr:uid="{1D43D32A-9457-4C72-B527-7CA71AFFB980}"/>
    <cellStyle name="tableau | entete-colonne | series 10" xfId="24039" xr:uid="{02586D3D-DB25-4E41-B2D2-12761FBAE073}"/>
    <cellStyle name="tableau | entete-colonne | series 11" xfId="24040" xr:uid="{939C72EB-622B-4091-B784-1FC6BD5A63AB}"/>
    <cellStyle name="tableau | entete-colonne | series 12" xfId="24041" xr:uid="{BC8E973B-E56D-434D-9723-798070B4BC7F}"/>
    <cellStyle name="tableau | entete-colonne | series 13" xfId="24042" xr:uid="{34F28391-2F33-4D61-924B-C883014B5DBE}"/>
    <cellStyle name="tableau | entete-colonne | series 14" xfId="24043" xr:uid="{525987C3-50AF-41BB-86D5-903C8F40328A}"/>
    <cellStyle name="tableau | entete-colonne | series 15" xfId="24044" xr:uid="{1A651C4B-A04C-4FB2-8B38-2C046E32995D}"/>
    <cellStyle name="tableau | entete-colonne | series 2" xfId="24045" xr:uid="{74A4C33D-3FDA-451A-A85F-44797FF1A1B0}"/>
    <cellStyle name="tableau | entete-colonne | series 2 2" xfId="24046" xr:uid="{7F042F70-8834-4EF8-A109-1FA5D6D52DF8}"/>
    <cellStyle name="tableau | entete-colonne | series 2 2 2" xfId="24047" xr:uid="{D6CE21E0-21CE-4372-B881-B4227A6F60A9}"/>
    <cellStyle name="tableau | entete-colonne | series 2 2 3" xfId="24048" xr:uid="{916C2F8F-AB0C-4BFE-B8EE-1AB0D5737B37}"/>
    <cellStyle name="tableau | entete-colonne | series 2 3" xfId="24049" xr:uid="{B14B7735-A57D-4BE6-BB62-9E57AFAA72D8}"/>
    <cellStyle name="tableau | entete-colonne | series 2 3 2" xfId="24050" xr:uid="{DCFA33DC-22E7-465C-880F-DF9D8010BCD7}"/>
    <cellStyle name="tableau | entete-colonne | series 2 3 3" xfId="24051" xr:uid="{9D9263F5-540C-4BC7-AA36-1EB5A47FBA58}"/>
    <cellStyle name="tableau | entete-colonne | series 2 4" xfId="24052" xr:uid="{46254F0A-BBDF-42A9-8880-92D49EA68605}"/>
    <cellStyle name="tableau | entete-colonne | series 2 5" xfId="24053" xr:uid="{28659F4F-AC2F-4F69-B271-AB135D1AF38B}"/>
    <cellStyle name="tableau | entete-colonne | series 2 6" xfId="24054" xr:uid="{87CDD385-0F45-49CF-AFE3-4B3B4F41B952}"/>
    <cellStyle name="tableau | entete-colonne | series 3" xfId="24055" xr:uid="{C596EF07-A502-48C2-A72B-6716AB8D34E0}"/>
    <cellStyle name="tableau | entete-colonne | series 3 2" xfId="24056" xr:uid="{3708C796-BE6C-4216-8856-1AFB39E15125}"/>
    <cellStyle name="tableau | entete-colonne | series 3 2 2" xfId="24057" xr:uid="{AAFE30AB-FA56-4090-96C3-1B8C87E6E77E}"/>
    <cellStyle name="tableau | entete-colonne | series 3 2 3" xfId="24058" xr:uid="{BA427E77-6299-4788-B64F-73053E329F73}"/>
    <cellStyle name="tableau | entete-colonne | series 3 3" xfId="24059" xr:uid="{5BCC4981-D317-4A0C-9962-1B63AE5CBFDC}"/>
    <cellStyle name="tableau | entete-colonne | series 3 3 2" xfId="24060" xr:uid="{7087A991-EC08-4E1B-B728-C90B0471E9D5}"/>
    <cellStyle name="tableau | entete-colonne | series 3 3 3" xfId="24061" xr:uid="{508F04D2-78D9-4E8D-903B-F0FCBAE212E6}"/>
    <cellStyle name="tableau | entete-colonne | series 3 4" xfId="24062" xr:uid="{02BE789C-ED5C-4F7D-A8BA-F975A037001F}"/>
    <cellStyle name="tableau | entete-colonne | series 3 5" xfId="24063" xr:uid="{B6C179DF-49B9-4A0F-82CC-D7BCA6B3A6DA}"/>
    <cellStyle name="tableau | entete-colonne | series 4" xfId="24064" xr:uid="{9CD52BCF-5DB5-4E32-8A73-3CE9CB6FFD1C}"/>
    <cellStyle name="tableau | entete-colonne | series 4 2" xfId="24065" xr:uid="{9B89DF77-4364-4DBF-856A-E8B5CBAA5E9F}"/>
    <cellStyle name="tableau | entete-colonne | series 4 2 2" xfId="24066" xr:uid="{8EC94D6D-8EC1-4DE8-8212-8464B698FE74}"/>
    <cellStyle name="tableau | entete-colonne | series 4 2 3" xfId="24067" xr:uid="{1C7FB97E-31BA-4DA2-9406-7DC464F59083}"/>
    <cellStyle name="tableau | entete-colonne | series 4 3" xfId="24068" xr:uid="{0B22BD4E-6047-488B-913A-0547E809363B}"/>
    <cellStyle name="tableau | entete-colonne | series 4 3 2" xfId="24069" xr:uid="{2847D593-4128-451D-873E-1B604A93C8DA}"/>
    <cellStyle name="tableau | entete-colonne | series 4 3 3" xfId="24070" xr:uid="{FA260C30-F598-4899-B2F7-561C8083F9F9}"/>
    <cellStyle name="tableau | entete-colonne | series 4 4" xfId="24071" xr:uid="{00BFA899-CB90-43AE-BAFB-5681904101CA}"/>
    <cellStyle name="tableau | entete-colonne | series 4 5" xfId="24072" xr:uid="{DBAFC3D6-EE38-4BC5-908A-3D6364D60CEE}"/>
    <cellStyle name="tableau | entete-colonne | series 5" xfId="24073" xr:uid="{CE31B85B-DF3A-4250-98C7-7303D33D6D60}"/>
    <cellStyle name="tableau | entete-colonne | series 5 2" xfId="24074" xr:uid="{629D7D20-3840-40C9-A669-84DBBE018487}"/>
    <cellStyle name="tableau | entete-colonne | series 5 2 2" xfId="24075" xr:uid="{2898565A-7505-4111-9C45-AE8F885ADCFE}"/>
    <cellStyle name="tableau | entete-colonne | series 5 2 3" xfId="24076" xr:uid="{A23F4624-C7AC-4D8E-ABAE-CD28E3AF960B}"/>
    <cellStyle name="tableau | entete-colonne | series 5 3" xfId="24077" xr:uid="{E54B0CB4-A2A7-46A2-AE9D-D080A58192DB}"/>
    <cellStyle name="tableau | entete-colonne | series 5 3 2" xfId="24078" xr:uid="{5D564371-DD2F-4A5C-8C59-5DBF855AF60C}"/>
    <cellStyle name="tableau | entete-colonne | series 5 3 3" xfId="24079" xr:uid="{7699E170-4EA9-4FD4-A430-E1CC3ED1C4B2}"/>
    <cellStyle name="tableau | entete-colonne | series 5 4" xfId="24080" xr:uid="{67228EB2-0065-428A-BAFC-F9C05B664EF7}"/>
    <cellStyle name="tableau | entete-colonne | series 5 4 2" xfId="24081" xr:uid="{FBFE0D89-B5D7-4C2E-BB57-05C3508F9A85}"/>
    <cellStyle name="tableau | entete-colonne | series 5 4 3" xfId="24082" xr:uid="{C2FEE95C-3F52-4F1C-8BFD-10301D00222C}"/>
    <cellStyle name="tableau | entete-colonne | series 5 5" xfId="24083" xr:uid="{00E9854D-7C9A-41DE-84BA-1F2126982DE9}"/>
    <cellStyle name="tableau | entete-colonne | series 5 6" xfId="24084" xr:uid="{BB972450-CF13-4A5B-B848-E881E0DCFB26}"/>
    <cellStyle name="tableau | entete-colonne | series 6" xfId="24085" xr:uid="{C2BAF2FD-A34A-4139-8B37-7FF7F52A2112}"/>
    <cellStyle name="tableau | entete-colonne | series 6 2" xfId="24086" xr:uid="{D9B41749-2C50-440E-9091-485C0D7FA5B6}"/>
    <cellStyle name="tableau | entete-colonne | series 6 2 2" xfId="24087" xr:uid="{6C027FF4-CBB0-482D-A6A3-BAB17449A371}"/>
    <cellStyle name="tableau | entete-colonne | series 6 2 3" xfId="24088" xr:uid="{2DC8A81F-1ED9-45CD-8003-C94E71AC5B26}"/>
    <cellStyle name="tableau | entete-colonne | series 6 3" xfId="24089" xr:uid="{C7B4CAEC-4F23-4229-B629-7993ADD4C1F5}"/>
    <cellStyle name="tableau | entete-colonne | series 6 3 2" xfId="24090" xr:uid="{3330DD32-40D5-4315-A730-C088561DA006}"/>
    <cellStyle name="tableau | entete-colonne | series 6 3 3" xfId="24091" xr:uid="{DB5FF8DB-5BA3-443E-A59B-2085EB505622}"/>
    <cellStyle name="tableau | entete-colonne | series 6 4" xfId="24092" xr:uid="{2CE3F2F0-CE52-4ADC-9F07-BF255F383963}"/>
    <cellStyle name="tableau | entete-colonne | series 6 5" xfId="24093" xr:uid="{9541ADE5-7C08-4EF8-8E94-7A7EA69C36A1}"/>
    <cellStyle name="tableau | entete-colonne | series 7" xfId="24094" xr:uid="{80145702-2FA2-47EF-B851-7517F2222027}"/>
    <cellStyle name="tableau | entete-colonne | series 7 2" xfId="24095" xr:uid="{BCC36774-0BB0-4F9F-A1AC-9929DEEE2F79}"/>
    <cellStyle name="tableau | entete-colonne | series 7 3" xfId="24096" xr:uid="{9ADF719E-47FE-4760-978B-2194E29E4FE8}"/>
    <cellStyle name="tableau | entete-colonne | series 8" xfId="24097" xr:uid="{531A1D51-E5F2-466F-814C-0F042BB19777}"/>
    <cellStyle name="tableau | entete-colonne | series 8 2" xfId="24098" xr:uid="{B57868D9-9936-424C-A1B0-13F3FB3919BE}"/>
    <cellStyle name="tableau | entete-colonne | series 8 3" xfId="24099" xr:uid="{4C65606B-73CA-4224-AD7D-F39B2D2930E8}"/>
    <cellStyle name="tableau | entete-colonne | series 9" xfId="24100" xr:uid="{929AD77E-8D79-4B85-9A22-C92C4517DC4C}"/>
    <cellStyle name="tableau | entete-colonne | series 9 2" xfId="24101" xr:uid="{EEC09C2D-56B7-4308-BE0D-B19344E8A517}"/>
    <cellStyle name="tableau | entete-colonne | series 9 3" xfId="24102" xr:uid="{21FBD49A-7A37-4FF6-81DC-0467673ED490}"/>
    <cellStyle name="tableau | entete-ligne | normal" xfId="24103" xr:uid="{EADE5240-FAC6-40BE-8049-D478765076C2}"/>
    <cellStyle name="tableau | entete-ligne | normal 10" xfId="24104" xr:uid="{B3257E29-33B9-438C-8170-3091C51E432B}"/>
    <cellStyle name="tableau | entete-ligne | normal 11" xfId="24105" xr:uid="{830DE940-BEEA-4EAA-9462-2CC9BCA7429B}"/>
    <cellStyle name="tableau | entete-ligne | normal 12" xfId="24106" xr:uid="{97AE6247-1FD4-4CF7-BF8F-15093355D76D}"/>
    <cellStyle name="tableau | entete-ligne | normal 13" xfId="24107" xr:uid="{DAC5310D-A7F8-4EF6-B6E2-F35E021FB61A}"/>
    <cellStyle name="tableau | entete-ligne | normal 14" xfId="24108" xr:uid="{B15E561F-7009-4380-9C35-5C627CE2E62D}"/>
    <cellStyle name="tableau | entete-ligne | normal 15" xfId="24109" xr:uid="{2FA76388-EFF0-42A3-A6F9-4CAA42A73150}"/>
    <cellStyle name="tableau | entete-ligne | normal 2" xfId="24110" xr:uid="{ED68DD0C-4610-4607-8F5F-7C499633A9D0}"/>
    <cellStyle name="tableau | entete-ligne | normal 2 2" xfId="24111" xr:uid="{B4EF6B57-3670-4C2B-948A-1D4A833035B7}"/>
    <cellStyle name="tableau | entete-ligne | normal 2 2 2" xfId="24112" xr:uid="{C9EFA9BC-7D7E-45E3-BCCE-819C3BEDE125}"/>
    <cellStyle name="tableau | entete-ligne | normal 2 2 3" xfId="24113" xr:uid="{8AEDADF6-EEA9-43E7-BCC3-E57D906C7260}"/>
    <cellStyle name="tableau | entete-ligne | normal 2 3" xfId="24114" xr:uid="{47354E17-E1F4-4444-B5CE-37B8D26B7692}"/>
    <cellStyle name="tableau | entete-ligne | normal 2 3 2" xfId="24115" xr:uid="{292DEAFA-EC61-4957-8BD3-28723B5E6C3B}"/>
    <cellStyle name="tableau | entete-ligne | normal 2 3 3" xfId="24116" xr:uid="{C9122471-24EA-471F-B89B-F17D5119C97D}"/>
    <cellStyle name="tableau | entete-ligne | normal 2 4" xfId="24117" xr:uid="{2699E4C0-BEFB-4782-A5FD-DAC34D21C416}"/>
    <cellStyle name="tableau | entete-ligne | normal 2 5" xfId="24118" xr:uid="{B079BED1-5446-48E5-B3ED-1340B78C0666}"/>
    <cellStyle name="tableau | entete-ligne | normal 2 6" xfId="24119" xr:uid="{A32BC28D-69EC-4635-8160-604F585C4C66}"/>
    <cellStyle name="tableau | entete-ligne | normal 3" xfId="24120" xr:uid="{210FC401-A9DD-4B2E-89E7-3D47EA15B8D0}"/>
    <cellStyle name="tableau | entete-ligne | normal 3 2" xfId="24121" xr:uid="{79ACD50F-9064-488B-B2E1-C591C8F09B67}"/>
    <cellStyle name="tableau | entete-ligne | normal 3 2 2" xfId="24122" xr:uid="{51D72F7F-A4AE-45CB-8585-97A990BA1064}"/>
    <cellStyle name="tableau | entete-ligne | normal 3 2 3" xfId="24123" xr:uid="{5F280138-7FA4-4E69-9072-B25FCDA471E8}"/>
    <cellStyle name="tableau | entete-ligne | normal 3 3" xfId="24124" xr:uid="{D8650BA4-8F95-4C33-89CC-7805C6F490C0}"/>
    <cellStyle name="tableau | entete-ligne | normal 3 3 2" xfId="24125" xr:uid="{EBCE3735-2F82-4DF4-8862-7E0DE22007AD}"/>
    <cellStyle name="tableau | entete-ligne | normal 3 3 3" xfId="24126" xr:uid="{F2A34B12-C7AC-48FC-A471-2937CAC79AB9}"/>
    <cellStyle name="tableau | entete-ligne | normal 3 4" xfId="24127" xr:uid="{80260747-9741-4108-B240-39B70B5689C5}"/>
    <cellStyle name="tableau | entete-ligne | normal 3 5" xfId="24128" xr:uid="{17F29CBD-2A7F-4406-AF38-CE0C38CB8253}"/>
    <cellStyle name="tableau | entete-ligne | normal 4" xfId="24129" xr:uid="{CDE9C658-B727-40CC-8774-867FD8C1D55F}"/>
    <cellStyle name="tableau | entete-ligne | normal 4 2" xfId="24130" xr:uid="{E0A1CDDE-13CB-4030-AB9D-0AE8489F610F}"/>
    <cellStyle name="tableau | entete-ligne | normal 4 2 2" xfId="24131" xr:uid="{FB8AD8CE-6A33-4B41-ABF8-86F70639CF04}"/>
    <cellStyle name="tableau | entete-ligne | normal 4 2 3" xfId="24132" xr:uid="{75083D90-D0CD-43A5-A50B-E99630291D34}"/>
    <cellStyle name="tableau | entete-ligne | normal 4 3" xfId="24133" xr:uid="{6130A2D8-BDAF-4BB0-9882-BC9CAE99C77F}"/>
    <cellStyle name="tableau | entete-ligne | normal 4 3 2" xfId="24134" xr:uid="{46D66E44-B080-4A16-B80B-F89300EBF8F1}"/>
    <cellStyle name="tableau | entete-ligne | normal 4 3 3" xfId="24135" xr:uid="{698D71B4-05ED-4B4F-B260-19F4CADE57E6}"/>
    <cellStyle name="tableau | entete-ligne | normal 4 4" xfId="24136" xr:uid="{05BF2F3C-6443-4817-9F28-6D18F293D36B}"/>
    <cellStyle name="tableau | entete-ligne | normal 4 5" xfId="24137" xr:uid="{E71DFD3F-E822-4435-995C-2009AAE818D2}"/>
    <cellStyle name="tableau | entete-ligne | normal 5" xfId="24138" xr:uid="{4237DC2B-D53B-4C45-9440-863A51EAC80A}"/>
    <cellStyle name="tableau | entete-ligne | normal 5 2" xfId="24139" xr:uid="{6D4285B1-4D85-4022-8B97-FD2641DFF2A9}"/>
    <cellStyle name="tableau | entete-ligne | normal 5 2 2" xfId="24140" xr:uid="{D324214F-4788-49AD-B361-612274E4F91B}"/>
    <cellStyle name="tableau | entete-ligne | normal 5 2 3" xfId="24141" xr:uid="{134963EE-F429-402F-A236-A22E274D05F4}"/>
    <cellStyle name="tableau | entete-ligne | normal 5 3" xfId="24142" xr:uid="{83CA9288-F98C-4957-B142-EE8353BB19B3}"/>
    <cellStyle name="tableau | entete-ligne | normal 5 3 2" xfId="24143" xr:uid="{F7A39EF6-4074-48B3-A7DC-65235A8BB278}"/>
    <cellStyle name="tableau | entete-ligne | normal 5 3 3" xfId="24144" xr:uid="{2428E29D-CA3D-4211-B0E3-1C8191587126}"/>
    <cellStyle name="tableau | entete-ligne | normal 5 4" xfId="24145" xr:uid="{8E68CB43-C80C-4BBE-B0DC-5DAE9DB433F8}"/>
    <cellStyle name="tableau | entete-ligne | normal 5 4 2" xfId="24146" xr:uid="{C5AFCD1F-5667-4495-9206-54A2503599EE}"/>
    <cellStyle name="tableau | entete-ligne | normal 5 4 3" xfId="24147" xr:uid="{4015C655-6D7D-4C45-ABFE-D158FFEC0FCC}"/>
    <cellStyle name="tableau | entete-ligne | normal 5 5" xfId="24148" xr:uid="{112E1B82-C4CD-485F-9988-77C5540F6735}"/>
    <cellStyle name="tableau | entete-ligne | normal 5 6" xfId="24149" xr:uid="{A53E127E-514B-4264-B728-622E621FBB90}"/>
    <cellStyle name="tableau | entete-ligne | normal 6" xfId="24150" xr:uid="{2FFE7A2D-828A-4691-877C-6CB2C8A84FC4}"/>
    <cellStyle name="tableau | entete-ligne | normal 6 2" xfId="24151" xr:uid="{3E1D66E4-7436-4068-87AA-3477CD9A5505}"/>
    <cellStyle name="tableau | entete-ligne | normal 6 2 2" xfId="24152" xr:uid="{2DCB66C8-5A40-4238-8936-01A6960FCADA}"/>
    <cellStyle name="tableau | entete-ligne | normal 6 2 3" xfId="24153" xr:uid="{72E46F42-3A81-41D7-9050-C6AEE982ABB2}"/>
    <cellStyle name="tableau | entete-ligne | normal 6 3" xfId="24154" xr:uid="{4969A92C-C387-428B-9BA2-2536D457DE27}"/>
    <cellStyle name="tableau | entete-ligne | normal 6 3 2" xfId="24155" xr:uid="{637DA24E-F0A2-4AA9-B569-CC30CC1B6A88}"/>
    <cellStyle name="tableau | entete-ligne | normal 6 3 3" xfId="24156" xr:uid="{A80A8752-BA62-4F3A-B078-26133DF820BA}"/>
    <cellStyle name="tableau | entete-ligne | normal 6 4" xfId="24157" xr:uid="{FD8A41A2-8053-4DD0-8DDF-D8B9E2C6F270}"/>
    <cellStyle name="tableau | entete-ligne | normal 6 5" xfId="24158" xr:uid="{AD92B559-3F0F-4F35-B138-005C42CC9DBE}"/>
    <cellStyle name="tableau | entete-ligne | normal 7" xfId="24159" xr:uid="{91179E2D-595D-444D-9D9C-A413FF4530A9}"/>
    <cellStyle name="tableau | entete-ligne | normal 7 2" xfId="24160" xr:uid="{539307B7-0975-40E5-8E05-93B1388C5489}"/>
    <cellStyle name="tableau | entete-ligne | normal 7 3" xfId="24161" xr:uid="{DCF5ABB7-C4A0-453E-9529-F503896CCEEB}"/>
    <cellStyle name="tableau | entete-ligne | normal 8" xfId="24162" xr:uid="{FCB84E72-121F-450A-BF50-ED49241EC3E7}"/>
    <cellStyle name="tableau | entete-ligne | normal 8 2" xfId="24163" xr:uid="{496C4FB9-F1F3-4535-9362-8B0AB65A58B0}"/>
    <cellStyle name="tableau | entete-ligne | normal 8 3" xfId="24164" xr:uid="{28949172-42FC-469A-985A-4D28D6DB6920}"/>
    <cellStyle name="tableau | entete-ligne | normal 9" xfId="24165" xr:uid="{5681F225-5955-4530-9F69-49A8C9B03F77}"/>
    <cellStyle name="tableau | entete-ligne | normal 9 2" xfId="24166" xr:uid="{07A21A7A-0309-48F5-A142-B07CC5BB826D}"/>
    <cellStyle name="tableau | entete-ligne | normal 9 3" xfId="24167" xr:uid="{CCC926B6-40E8-4A58-830B-50974B1D2C34}"/>
    <cellStyle name="tableau | entete-ligne | total" xfId="24168" xr:uid="{2EE88A3E-76EE-4E34-9C82-559600C560CD}"/>
    <cellStyle name="tableau | entete-ligne | total 10" xfId="24169" xr:uid="{6ACE45E7-29A9-4457-B40D-D8D32E7D1CDB}"/>
    <cellStyle name="tableau | entete-ligne | total 11" xfId="24170" xr:uid="{736C003C-DE62-4549-B3A1-8A3641DFE7B4}"/>
    <cellStyle name="tableau | entete-ligne | total 12" xfId="24171" xr:uid="{AAD16D83-E48C-4105-AC16-B504D477F523}"/>
    <cellStyle name="tableau | entete-ligne | total 13" xfId="24172" xr:uid="{FEA31600-76A4-45E1-B012-921CB45C87CA}"/>
    <cellStyle name="tableau | entete-ligne | total 14" xfId="24173" xr:uid="{E17D0711-B520-4593-B145-268DB3E52E4E}"/>
    <cellStyle name="tableau | entete-ligne | total 15" xfId="24174" xr:uid="{C81B8802-475E-4285-90A9-010E076DD598}"/>
    <cellStyle name="tableau | entete-ligne | total 2" xfId="24175" xr:uid="{8ED5F606-44FE-40CE-BAA5-3615E47FCD32}"/>
    <cellStyle name="tableau | entete-ligne | total 2 2" xfId="24176" xr:uid="{3BFEB6AE-E4DE-499C-93DC-414C39F2CD8B}"/>
    <cellStyle name="tableau | entete-ligne | total 2 2 2" xfId="24177" xr:uid="{05E9E04B-0B9F-46C0-A73B-7E1ADF3FEF5F}"/>
    <cellStyle name="tableau | entete-ligne | total 2 2 3" xfId="24178" xr:uid="{C44BB756-2DE2-46D2-BCE2-5B775938F5F4}"/>
    <cellStyle name="tableau | entete-ligne | total 2 3" xfId="24179" xr:uid="{D93D1BB7-5598-40F5-9AD9-07E958634C5C}"/>
    <cellStyle name="tableau | entete-ligne | total 2 3 2" xfId="24180" xr:uid="{54CA7EF5-733E-43B0-B105-3E432B19B5B6}"/>
    <cellStyle name="tableau | entete-ligne | total 2 3 3" xfId="24181" xr:uid="{9E3B84EF-57D2-445F-A0A7-F61A204F0449}"/>
    <cellStyle name="tableau | entete-ligne | total 2 4" xfId="24182" xr:uid="{A7A09DBE-8BC4-4E0A-AB67-5B1FED3FF1A8}"/>
    <cellStyle name="tableau | entete-ligne | total 2 5" xfId="24183" xr:uid="{58283F8F-E1D8-49B1-90C7-944483329E36}"/>
    <cellStyle name="tableau | entete-ligne | total 2 6" xfId="24184" xr:uid="{E5B49CE0-BF12-4E6E-97A4-9A5D07765C09}"/>
    <cellStyle name="tableau | entete-ligne | total 3" xfId="24185" xr:uid="{8945F96C-28B9-4473-A390-96C25F052AB3}"/>
    <cellStyle name="tableau | entete-ligne | total 3 2" xfId="24186" xr:uid="{8C3CA886-16EE-442B-B03F-1EF83E0BA4D3}"/>
    <cellStyle name="tableau | entete-ligne | total 3 2 2" xfId="24187" xr:uid="{702BCC48-40B4-4520-98D0-648C766A2201}"/>
    <cellStyle name="tableau | entete-ligne | total 3 2 3" xfId="24188" xr:uid="{4670E1B4-2EE6-4EDA-A221-7C0714BEA2F7}"/>
    <cellStyle name="tableau | entete-ligne | total 3 3" xfId="24189" xr:uid="{FC8A2BB3-D486-48F7-BF54-5737435C3915}"/>
    <cellStyle name="tableau | entete-ligne | total 3 3 2" xfId="24190" xr:uid="{39D86B48-1E00-411F-BFE7-39EE5EB2FABB}"/>
    <cellStyle name="tableau | entete-ligne | total 3 3 3" xfId="24191" xr:uid="{F787B9B8-94AF-4F5E-937D-A97D0A980D43}"/>
    <cellStyle name="tableau | entete-ligne | total 3 4" xfId="24192" xr:uid="{70FBBBC0-FD34-48D1-BA7A-CD54B9E96FB3}"/>
    <cellStyle name="tableau | entete-ligne | total 3 5" xfId="24193" xr:uid="{60A1DAF4-603A-4F2F-BD34-9FCFA3D6E161}"/>
    <cellStyle name="tableau | entete-ligne | total 4" xfId="24194" xr:uid="{115D4220-1C18-430C-A866-3E33BF1F05E4}"/>
    <cellStyle name="tableau | entete-ligne | total 4 2" xfId="24195" xr:uid="{1AD01481-D2E5-4541-B146-07F2272F2401}"/>
    <cellStyle name="tableau | entete-ligne | total 4 2 2" xfId="24196" xr:uid="{93FBCCC3-27E5-465F-A437-F0345C10F94B}"/>
    <cellStyle name="tableau | entete-ligne | total 4 2 3" xfId="24197" xr:uid="{B0D452D2-885C-4960-B388-EB131C34BD2B}"/>
    <cellStyle name="tableau | entete-ligne | total 4 3" xfId="24198" xr:uid="{E3261616-FFB2-430D-B759-FDD092B43526}"/>
    <cellStyle name="tableau | entete-ligne | total 4 3 2" xfId="24199" xr:uid="{165329AB-2996-4475-8121-328306BFABEB}"/>
    <cellStyle name="tableau | entete-ligne | total 4 3 3" xfId="24200" xr:uid="{18D8638A-7303-4AA6-8000-EF87458221F4}"/>
    <cellStyle name="tableau | entete-ligne | total 4 4" xfId="24201" xr:uid="{FC84AB9D-AD36-4D0B-B490-1378139E0E84}"/>
    <cellStyle name="tableau | entete-ligne | total 4 5" xfId="24202" xr:uid="{8C10C18B-56F5-4C8B-97C3-927BEBFF908A}"/>
    <cellStyle name="tableau | entete-ligne | total 5" xfId="24203" xr:uid="{3DB43580-CD57-4F1C-8705-1237433CC056}"/>
    <cellStyle name="tableau | entete-ligne | total 5 2" xfId="24204" xr:uid="{04F119D9-2D48-4AEC-9A95-9D8DEBA9285F}"/>
    <cellStyle name="tableau | entete-ligne | total 5 2 2" xfId="24205" xr:uid="{C10B4280-2F47-4636-9963-34A05FB8D5ED}"/>
    <cellStyle name="tableau | entete-ligne | total 5 2 3" xfId="24206" xr:uid="{3A53A85D-2262-41EC-9070-06CEFE26351F}"/>
    <cellStyle name="tableau | entete-ligne | total 5 3" xfId="24207" xr:uid="{402C2647-17A1-4DC2-899D-EBB786FA86B8}"/>
    <cellStyle name="tableau | entete-ligne | total 5 3 2" xfId="24208" xr:uid="{323B9F90-588A-4146-801E-BDE13FB81CA9}"/>
    <cellStyle name="tableau | entete-ligne | total 5 3 3" xfId="24209" xr:uid="{BBDAD277-899E-48D4-B437-638102871E78}"/>
    <cellStyle name="tableau | entete-ligne | total 5 4" xfId="24210" xr:uid="{BE5E9B43-29B2-4AA9-A989-FE2160071EF8}"/>
    <cellStyle name="tableau | entete-ligne | total 5 4 2" xfId="24211" xr:uid="{8FE73412-2640-4F34-A5D5-4105578BBD12}"/>
    <cellStyle name="tableau | entete-ligne | total 5 4 3" xfId="24212" xr:uid="{BC8090FE-340E-4309-9290-8EEFA1CDDBE4}"/>
    <cellStyle name="tableau | entete-ligne | total 5 5" xfId="24213" xr:uid="{81D6318D-56C7-4AC4-ACD9-C6F9D25A8A85}"/>
    <cellStyle name="tableau | entete-ligne | total 5 6" xfId="24214" xr:uid="{38572878-D0DD-4E14-BD0B-6D72B5A5B0CB}"/>
    <cellStyle name="tableau | entete-ligne | total 6" xfId="24215" xr:uid="{54C30480-7BD2-4E5C-8F2E-E7E5A7F7DA63}"/>
    <cellStyle name="tableau | entete-ligne | total 6 2" xfId="24216" xr:uid="{4085C18B-F8B9-41F8-AC21-86F9CAA2D64B}"/>
    <cellStyle name="tableau | entete-ligne | total 6 2 2" xfId="24217" xr:uid="{F87EDE84-5413-47D1-9F03-7200728B5D6C}"/>
    <cellStyle name="tableau | entete-ligne | total 6 2 3" xfId="24218" xr:uid="{7D868479-FEA0-4F6D-A58F-CD6EC6DE26B7}"/>
    <cellStyle name="tableau | entete-ligne | total 6 3" xfId="24219" xr:uid="{B3718357-CC4D-418E-9B07-130351F41FEB}"/>
    <cellStyle name="tableau | entete-ligne | total 6 3 2" xfId="24220" xr:uid="{06A2585A-AD33-4125-A368-3D0B0F14BA07}"/>
    <cellStyle name="tableau | entete-ligne | total 6 3 3" xfId="24221" xr:uid="{AD7885C5-14F7-4F5E-8B81-C3C367E9A8D1}"/>
    <cellStyle name="tableau | entete-ligne | total 6 4" xfId="24222" xr:uid="{78129A04-26C1-45BA-B841-05DE0D61366E}"/>
    <cellStyle name="tableau | entete-ligne | total 6 5" xfId="24223" xr:uid="{A97A3C01-991D-4956-9278-00ED8D22F85D}"/>
    <cellStyle name="tableau | entete-ligne | total 7" xfId="24224" xr:uid="{96FE61E1-2952-4B58-AB03-4C096DC7E9BF}"/>
    <cellStyle name="tableau | entete-ligne | total 7 2" xfId="24225" xr:uid="{2E585B1F-D97F-4380-B71A-1FAEFEFA8C6A}"/>
    <cellStyle name="tableau | entete-ligne | total 7 3" xfId="24226" xr:uid="{C65382F2-5B86-4303-9A13-7DADB505C09B}"/>
    <cellStyle name="tableau | entete-ligne | total 8" xfId="24227" xr:uid="{AF579CB5-2667-4805-A106-DD679D993222}"/>
    <cellStyle name="tableau | entete-ligne | total 8 2" xfId="24228" xr:uid="{869CCA37-6723-4B96-917C-9CCF8E658385}"/>
    <cellStyle name="tableau | entete-ligne | total 8 3" xfId="24229" xr:uid="{054099D2-AB1D-470B-B48F-71EE0962D3FD}"/>
    <cellStyle name="tableau | entete-ligne | total 9" xfId="24230" xr:uid="{F352BA17-74E0-438C-9619-59F7ACC1D446}"/>
    <cellStyle name="tableau | entete-ligne | total 9 2" xfId="24231" xr:uid="{43E4B5E9-5D4B-42AE-9B5A-6B7349F58393}"/>
    <cellStyle name="tableau | entete-ligne | total 9 3" xfId="24232" xr:uid="{8BB2804B-19B0-41C7-821A-D8166FEE82A9}"/>
    <cellStyle name="tableau | ligne-titre | niveau1" xfId="24233" xr:uid="{29AA8100-DC8F-4D89-9277-F26F9450B66A}"/>
    <cellStyle name="tableau | ligne-titre | niveau1 10" xfId="24234" xr:uid="{630C0665-C34C-42EF-B1F7-A84906AD208E}"/>
    <cellStyle name="tableau | ligne-titre | niveau1 11" xfId="24235" xr:uid="{3E605ACC-8C61-4421-B99C-143828CC9244}"/>
    <cellStyle name="tableau | ligne-titre | niveau1 12" xfId="24236" xr:uid="{824C4473-D331-4E34-977E-275A8D4356A8}"/>
    <cellStyle name="tableau | ligne-titre | niveau1 13" xfId="24237" xr:uid="{2EF32ECF-45F2-40F7-87D9-DD7057C1B1C1}"/>
    <cellStyle name="tableau | ligne-titre | niveau1 14" xfId="24238" xr:uid="{8E93D006-0B2B-4772-ACB2-13A270C27197}"/>
    <cellStyle name="tableau | ligne-titre | niveau1 15" xfId="24239" xr:uid="{86142A61-5352-48D2-80B2-5D99072FF51E}"/>
    <cellStyle name="tableau | ligne-titre | niveau1 2" xfId="24240" xr:uid="{ACE05D14-CFB1-4ECD-8183-C36523CA7CB0}"/>
    <cellStyle name="tableau | ligne-titre | niveau1 2 2" xfId="24241" xr:uid="{296CCDA7-B41E-4E4A-8F30-5C49BAB5AA35}"/>
    <cellStyle name="tableau | ligne-titre | niveau1 2 2 2" xfId="24242" xr:uid="{E2130311-6FF6-42B4-89D0-56BC0DD6054D}"/>
    <cellStyle name="tableau | ligne-titre | niveau1 2 2 3" xfId="24243" xr:uid="{3D703920-B24C-435D-9C53-55D45D82B372}"/>
    <cellStyle name="tableau | ligne-titre | niveau1 2 3" xfId="24244" xr:uid="{4129823D-0CEB-450F-8106-0B4DD6DBAFF1}"/>
    <cellStyle name="tableau | ligne-titre | niveau1 2 3 2" xfId="24245" xr:uid="{A84F01AA-89D0-4FF9-9B43-953C6101CB98}"/>
    <cellStyle name="tableau | ligne-titre | niveau1 2 3 3" xfId="24246" xr:uid="{01D30AF7-EC35-4A35-8921-35ABA5D508F6}"/>
    <cellStyle name="tableau | ligne-titre | niveau1 2 4" xfId="24247" xr:uid="{C8DD6338-B117-4C69-8B2B-5B4E7FAE47B8}"/>
    <cellStyle name="tableau | ligne-titre | niveau1 2 5" xfId="24248" xr:uid="{DB403EDD-7850-4AB0-AB43-83BB93608AF8}"/>
    <cellStyle name="tableau | ligne-titre | niveau1 2 6" xfId="24249" xr:uid="{F9098F7B-7E96-418F-969A-0B7B17641C34}"/>
    <cellStyle name="tableau | ligne-titre | niveau1 3" xfId="24250" xr:uid="{6B669314-6B89-4F81-B618-260FCE6F86E7}"/>
    <cellStyle name="tableau | ligne-titre | niveau1 3 2" xfId="24251" xr:uid="{88081415-AFDA-43F4-873E-AF40B83B9870}"/>
    <cellStyle name="tableau | ligne-titre | niveau1 3 2 2" xfId="24252" xr:uid="{BAB40430-CD0C-4449-B606-BC0C1D92F23B}"/>
    <cellStyle name="tableau | ligne-titre | niveau1 3 2 3" xfId="24253" xr:uid="{4453CDFA-C2E1-4CC5-9214-73D74FEA835A}"/>
    <cellStyle name="tableau | ligne-titre | niveau1 3 3" xfId="24254" xr:uid="{36771A45-327D-470A-891A-1BB647B8E40B}"/>
    <cellStyle name="tableau | ligne-titre | niveau1 3 3 2" xfId="24255" xr:uid="{17A0349F-7967-48A0-95A2-7E053845B8F9}"/>
    <cellStyle name="tableau | ligne-titre | niveau1 3 3 3" xfId="24256" xr:uid="{1CAB5B7F-2146-49E9-B899-E2D5CEC1215B}"/>
    <cellStyle name="tableau | ligne-titre | niveau1 3 4" xfId="24257" xr:uid="{C5D77406-E0B8-4362-B4DE-FC555800C9B7}"/>
    <cellStyle name="tableau | ligne-titre | niveau1 3 5" xfId="24258" xr:uid="{1BB3207E-ABFE-4B83-A37F-5E1A75B11B53}"/>
    <cellStyle name="tableau | ligne-titre | niveau1 4" xfId="24259" xr:uid="{A9B9692E-4704-4C47-8BCE-85F49AB6E6AE}"/>
    <cellStyle name="tableau | ligne-titre | niveau1 4 2" xfId="24260" xr:uid="{28D2BDC2-84EB-496C-B3F4-BD4088D2359A}"/>
    <cellStyle name="tableau | ligne-titre | niveau1 4 2 2" xfId="24261" xr:uid="{EE0F29F0-36FB-470B-97D0-E329BCF90AA2}"/>
    <cellStyle name="tableau | ligne-titre | niveau1 4 2 3" xfId="24262" xr:uid="{A227F71B-C36E-4909-BA77-3AA4CE8E9A67}"/>
    <cellStyle name="tableau | ligne-titre | niveau1 4 3" xfId="24263" xr:uid="{DAFF55F4-5251-4F93-9DC5-9A63DB9A3ADA}"/>
    <cellStyle name="tableau | ligne-titre | niveau1 4 3 2" xfId="24264" xr:uid="{924339D0-CDF1-4C75-B9A1-8B59680B196D}"/>
    <cellStyle name="tableau | ligne-titre | niveau1 4 3 3" xfId="24265" xr:uid="{7077E023-7EBB-4BCB-B197-CB190DB3979E}"/>
    <cellStyle name="tableau | ligne-titre | niveau1 4 4" xfId="24266" xr:uid="{B87B3018-1485-4780-846B-4159C2A07AB1}"/>
    <cellStyle name="tableau | ligne-titre | niveau1 4 5" xfId="24267" xr:uid="{C109A8BD-8472-4A62-865C-D7A555C0F5AA}"/>
    <cellStyle name="tableau | ligne-titre | niveau1 5" xfId="24268" xr:uid="{DF0F9DC5-6CAF-4385-AC4E-02CD59D51EF1}"/>
    <cellStyle name="tableau | ligne-titre | niveau1 5 2" xfId="24269" xr:uid="{DB32D8C3-8D0D-4439-BCB3-D89A816DD6F8}"/>
    <cellStyle name="tableau | ligne-titre | niveau1 5 2 2" xfId="24270" xr:uid="{4FDBC813-7E72-489B-8F94-0DB35D1FB732}"/>
    <cellStyle name="tableau | ligne-titre | niveau1 5 2 3" xfId="24271" xr:uid="{0DE3E19A-FA20-4012-8C6B-921E0CCF6B87}"/>
    <cellStyle name="tableau | ligne-titre | niveau1 5 3" xfId="24272" xr:uid="{8C608F30-F61F-4D69-8523-C5D78E19A83F}"/>
    <cellStyle name="tableau | ligne-titre | niveau1 5 3 2" xfId="24273" xr:uid="{BA7A68D7-E6CC-4758-AFA6-DA419D79D354}"/>
    <cellStyle name="tableau | ligne-titre | niveau1 5 3 3" xfId="24274" xr:uid="{98357112-AE0D-4CE2-9C2D-C32606CCD1D5}"/>
    <cellStyle name="tableau | ligne-titre | niveau1 5 4" xfId="24275" xr:uid="{D9607C73-D43D-4C01-A04E-952039A94A17}"/>
    <cellStyle name="tableau | ligne-titre | niveau1 5 4 2" xfId="24276" xr:uid="{AD50044E-22F7-4FF2-BC6F-2B3A1A247DD0}"/>
    <cellStyle name="tableau | ligne-titre | niveau1 5 4 3" xfId="24277" xr:uid="{0E13DBEB-113E-40C2-ABF0-056F3AE08699}"/>
    <cellStyle name="tableau | ligne-titre | niveau1 5 5" xfId="24278" xr:uid="{D78B8C11-EE8A-4FF1-B690-524CE089384C}"/>
    <cellStyle name="tableau | ligne-titre | niveau1 5 6" xfId="24279" xr:uid="{5702E915-53B1-46F3-84F4-B4E70D6559EB}"/>
    <cellStyle name="tableau | ligne-titre | niveau1 6" xfId="24280" xr:uid="{330D9CDB-B976-473E-A2A5-8E491078C4B2}"/>
    <cellStyle name="tableau | ligne-titre | niveau1 6 2" xfId="24281" xr:uid="{02943B85-6820-47AD-8C31-17D703DFD18E}"/>
    <cellStyle name="tableau | ligne-titre | niveau1 6 2 2" xfId="24282" xr:uid="{43322CC9-B41C-48AB-BD57-85F94FFA4127}"/>
    <cellStyle name="tableau | ligne-titre | niveau1 6 2 3" xfId="24283" xr:uid="{6A7BE61D-6F57-41ED-980F-12B42F4A6FC6}"/>
    <cellStyle name="tableau | ligne-titre | niveau1 6 3" xfId="24284" xr:uid="{420DFDCB-C5B7-4CD1-BD35-E81B0E982866}"/>
    <cellStyle name="tableau | ligne-titre | niveau1 6 3 2" xfId="24285" xr:uid="{49535BC1-F9C4-4D7B-8524-5B1B283E648B}"/>
    <cellStyle name="tableau | ligne-titre | niveau1 6 3 3" xfId="24286" xr:uid="{4FC4FC13-0753-4168-B7DE-F98BD5BE07DA}"/>
    <cellStyle name="tableau | ligne-titre | niveau1 6 4" xfId="24287" xr:uid="{838F5946-087B-421D-97EB-300A84546AED}"/>
    <cellStyle name="tableau | ligne-titre | niveau1 6 5" xfId="24288" xr:uid="{23F24CEB-ABF6-4907-973A-4B4A0406E87D}"/>
    <cellStyle name="tableau | ligne-titre | niveau1 7" xfId="24289" xr:uid="{90C700DF-372C-420F-A5A4-F2DA563A06BA}"/>
    <cellStyle name="tableau | ligne-titre | niveau1 7 2" xfId="24290" xr:uid="{27FDDB61-C83C-4E8A-9C41-C34388133FD2}"/>
    <cellStyle name="tableau | ligne-titre | niveau1 7 3" xfId="24291" xr:uid="{E413DA21-5B99-4E10-8DE8-5690B3A9BCFF}"/>
    <cellStyle name="tableau | ligne-titre | niveau1 8" xfId="24292" xr:uid="{A8AE6CD2-6187-4C3E-B27D-394C29ACE1F0}"/>
    <cellStyle name="tableau | ligne-titre | niveau1 8 2" xfId="24293" xr:uid="{0F7D9466-D56D-4B7A-A316-5034BD816B82}"/>
    <cellStyle name="tableau | ligne-titre | niveau1 8 3" xfId="24294" xr:uid="{BD4E6C58-6A4C-4AF5-820F-E1AC93DBE64F}"/>
    <cellStyle name="tableau | ligne-titre | niveau1 9" xfId="24295" xr:uid="{D8B1B860-2B68-4412-A1EE-EA8008B1B47D}"/>
    <cellStyle name="tableau | ligne-titre | niveau1 9 2" xfId="24296" xr:uid="{D1CA8849-9CDD-4520-9543-1FFE9E69CC72}"/>
    <cellStyle name="tableau | ligne-titre | niveau1 9 3" xfId="24297" xr:uid="{6F1CCA02-B809-412E-9033-6D4A50BEFC92}"/>
    <cellStyle name="tableau | ligne-titre | niveau2" xfId="24298" xr:uid="{5DB4E3DF-030E-4280-9B77-0662056B8361}"/>
    <cellStyle name="tableau | ligne-titre | niveau2 10" xfId="24299" xr:uid="{5CA1A35F-615F-473F-85CB-FBAA29579FF9}"/>
    <cellStyle name="tableau | ligne-titre | niveau2 11" xfId="24300" xr:uid="{B9B61282-2F8A-4A16-8D2C-3C6037D774AD}"/>
    <cellStyle name="tableau | ligne-titre | niveau2 12" xfId="24301" xr:uid="{D28F0CBA-6447-40F2-9806-2BDC0EA94CFD}"/>
    <cellStyle name="tableau | ligne-titre | niveau2 13" xfId="24302" xr:uid="{21A0BB8B-FB00-4B6D-B2C7-34A0B7EC18A6}"/>
    <cellStyle name="tableau | ligne-titre | niveau2 14" xfId="24303" xr:uid="{6C087CB0-C130-4C87-814C-52EE5E8937AF}"/>
    <cellStyle name="tableau | ligne-titre | niveau2 15" xfId="24304" xr:uid="{F9DBFD19-CA08-40B8-9C21-732150489091}"/>
    <cellStyle name="tableau | ligne-titre | niveau2 2" xfId="24305" xr:uid="{B7C89D7D-83FE-4451-8364-51DC7BC2E5EE}"/>
    <cellStyle name="tableau | ligne-titre | niveau2 2 2" xfId="24306" xr:uid="{BD96B1C6-51B2-4CD6-BBEA-E6F714E2B13D}"/>
    <cellStyle name="tableau | ligne-titre | niveau2 2 2 2" xfId="24307" xr:uid="{D6CD9238-A24F-473B-A01F-2D75EA9CD9C2}"/>
    <cellStyle name="tableau | ligne-titre | niveau2 2 2 3" xfId="24308" xr:uid="{CDDA495D-9AC8-4DF2-971F-C4F9D1DE1549}"/>
    <cellStyle name="tableau | ligne-titre | niveau2 2 3" xfId="24309" xr:uid="{DECD82E9-04DB-4FFC-A73B-28478D13B2D6}"/>
    <cellStyle name="tableau | ligne-titre | niveau2 2 3 2" xfId="24310" xr:uid="{E45C31BA-C040-4697-9833-E3667BBBD260}"/>
    <cellStyle name="tableau | ligne-titre | niveau2 2 3 3" xfId="24311" xr:uid="{99589971-9B52-4DCD-A541-A6C1FE759B03}"/>
    <cellStyle name="tableau | ligne-titre | niveau2 2 4" xfId="24312" xr:uid="{6F55E324-D516-4580-9CD2-C6482D3B05DC}"/>
    <cellStyle name="tableau | ligne-titre | niveau2 2 5" xfId="24313" xr:uid="{90E41299-47AC-4F1F-8654-1A315E503038}"/>
    <cellStyle name="tableau | ligne-titre | niveau2 2 6" xfId="24314" xr:uid="{0191F98B-6361-4AAC-8556-2CEDC2573BA8}"/>
    <cellStyle name="tableau | ligne-titre | niveau2 3" xfId="24315" xr:uid="{8AECFC09-9705-4302-B002-51D12BC3A44B}"/>
    <cellStyle name="tableau | ligne-titre | niveau2 3 2" xfId="24316" xr:uid="{3B5FF789-F1F2-4945-903E-0B5FA9103AFC}"/>
    <cellStyle name="tableau | ligne-titre | niveau2 3 2 2" xfId="24317" xr:uid="{A0C425F2-BF14-49DD-B99C-58FA86A32E0E}"/>
    <cellStyle name="tableau | ligne-titre | niveau2 3 2 3" xfId="24318" xr:uid="{F6E857F5-9EFB-43C6-89EA-871FB952446B}"/>
    <cellStyle name="tableau | ligne-titre | niveau2 3 3" xfId="24319" xr:uid="{EA2AE97E-60D3-4F90-9295-74630E26E2A9}"/>
    <cellStyle name="tableau | ligne-titre | niveau2 3 3 2" xfId="24320" xr:uid="{C4A2B2E8-18AB-4752-81A7-B8FC8B1D1406}"/>
    <cellStyle name="tableau | ligne-titre | niveau2 3 3 3" xfId="24321" xr:uid="{CD2CB103-5443-4F3D-B296-9EB8745CBBC8}"/>
    <cellStyle name="tableau | ligne-titre | niveau2 3 4" xfId="24322" xr:uid="{6FC293FD-B3D8-413C-B7B1-B0963CAEA325}"/>
    <cellStyle name="tableau | ligne-titre | niveau2 3 5" xfId="24323" xr:uid="{849676F2-A1D4-4A3C-B250-A408B8CD4740}"/>
    <cellStyle name="tableau | ligne-titre | niveau2 4" xfId="24324" xr:uid="{0C25D05C-45CD-4C82-A54F-7CC0ACB3ABF3}"/>
    <cellStyle name="tableau | ligne-titre | niveau2 4 2" xfId="24325" xr:uid="{6CD366C6-E91C-4AA0-9D80-DE88D24AD702}"/>
    <cellStyle name="tableau | ligne-titre | niveau2 4 2 2" xfId="24326" xr:uid="{C60FF6F4-D50B-4361-9874-E5C7625CD984}"/>
    <cellStyle name="tableau | ligne-titre | niveau2 4 2 3" xfId="24327" xr:uid="{51D15978-AAB8-4C4B-9701-6F082B5AAE05}"/>
    <cellStyle name="tableau | ligne-titre | niveau2 4 3" xfId="24328" xr:uid="{1E0BBCA8-0CD3-4D66-AAF2-475C470EEB75}"/>
    <cellStyle name="tableau | ligne-titre | niveau2 4 3 2" xfId="24329" xr:uid="{48484484-325A-4206-8E2E-FC5A7AE58E18}"/>
    <cellStyle name="tableau | ligne-titre | niveau2 4 3 3" xfId="24330" xr:uid="{17AE7227-3023-4762-928B-B49235C61CB3}"/>
    <cellStyle name="tableau | ligne-titre | niveau2 4 4" xfId="24331" xr:uid="{3FF359EA-7E40-4EA3-A1DD-417A34E44DAD}"/>
    <cellStyle name="tableau | ligne-titre | niveau2 4 5" xfId="24332" xr:uid="{FC1141CD-C180-4219-AD5D-DB960A097F53}"/>
    <cellStyle name="tableau | ligne-titre | niveau2 5" xfId="24333" xr:uid="{9337AE31-CF0D-48AA-B62F-8F9733696E8E}"/>
    <cellStyle name="tableau | ligne-titre | niveau2 5 2" xfId="24334" xr:uid="{C463BA5A-0E01-42E1-A169-7917B19FFFA5}"/>
    <cellStyle name="tableau | ligne-titre | niveau2 5 2 2" xfId="24335" xr:uid="{363A93C5-CDC3-4632-A737-22BED0C4E2BD}"/>
    <cellStyle name="tableau | ligne-titre | niveau2 5 2 3" xfId="24336" xr:uid="{73AE2CF8-DC7F-47CD-AA54-7E0CDDE992C5}"/>
    <cellStyle name="tableau | ligne-titre | niveau2 5 3" xfId="24337" xr:uid="{103F177D-75FE-413D-A159-1ECF4A4B3765}"/>
    <cellStyle name="tableau | ligne-titre | niveau2 5 3 2" xfId="24338" xr:uid="{25465301-EFB7-43B0-B665-78D30AD62C9F}"/>
    <cellStyle name="tableau | ligne-titre | niveau2 5 3 3" xfId="24339" xr:uid="{0A79D7A6-80AA-4061-8FE9-1A08677AB232}"/>
    <cellStyle name="tableau | ligne-titre | niveau2 5 4" xfId="24340" xr:uid="{BDFCE758-3B67-4238-95DA-0DF4DD4B6120}"/>
    <cellStyle name="tableau | ligne-titre | niveau2 5 4 2" xfId="24341" xr:uid="{1A414784-7455-4DA8-AB61-8281E4442CF3}"/>
    <cellStyle name="tableau | ligne-titre | niveau2 5 4 3" xfId="24342" xr:uid="{85F6A293-EBEE-4F62-8F00-81689590E8C9}"/>
    <cellStyle name="tableau | ligne-titre | niveau2 5 5" xfId="24343" xr:uid="{9B1E7119-B902-446A-B74D-9C82B8C5D02D}"/>
    <cellStyle name="tableau | ligne-titre | niveau2 5 6" xfId="24344" xr:uid="{36D6AAA4-2DF5-4A50-A787-CC313F90E749}"/>
    <cellStyle name="tableau | ligne-titre | niveau2 6" xfId="24345" xr:uid="{2983C15A-40F1-4E9C-9934-0058FCF091D4}"/>
    <cellStyle name="tableau | ligne-titre | niveau2 6 2" xfId="24346" xr:uid="{B72EEDFD-97EB-4697-9B20-02132D3D9CBC}"/>
    <cellStyle name="tableau | ligne-titre | niveau2 6 2 2" xfId="24347" xr:uid="{149FA57D-A936-40BA-9E34-C7155626B2E9}"/>
    <cellStyle name="tableau | ligne-titre | niveau2 6 2 3" xfId="24348" xr:uid="{4607ACE9-B793-48B2-BB65-5C1DB00DE830}"/>
    <cellStyle name="tableau | ligne-titre | niveau2 6 3" xfId="24349" xr:uid="{670FF89D-3E95-4578-B53E-41BC386FBDB5}"/>
    <cellStyle name="tableau | ligne-titre | niveau2 6 3 2" xfId="24350" xr:uid="{4F5CBCDE-66BD-4C6F-B753-3D27BF4159F6}"/>
    <cellStyle name="tableau | ligne-titre | niveau2 6 3 3" xfId="24351" xr:uid="{19B11C01-ADB1-4A88-B068-BFEF5F65AEA8}"/>
    <cellStyle name="tableau | ligne-titre | niveau2 6 4" xfId="24352" xr:uid="{2B23AE47-A54F-485F-AB5E-28F1050D66FA}"/>
    <cellStyle name="tableau | ligne-titre | niveau2 6 5" xfId="24353" xr:uid="{09E3C6BD-8C6B-4F88-8F68-AF06724E6979}"/>
    <cellStyle name="tableau | ligne-titre | niveau2 7" xfId="24354" xr:uid="{475A2B1B-878C-4FD3-AB04-27DC1CFDB30C}"/>
    <cellStyle name="tableau | ligne-titre | niveau2 7 2" xfId="24355" xr:uid="{3FEAB9A7-AF74-4DEF-B30A-C207F3BAE33A}"/>
    <cellStyle name="tableau | ligne-titre | niveau2 7 3" xfId="24356" xr:uid="{271D9647-5CB5-4099-8F67-5FEA0CC45881}"/>
    <cellStyle name="tableau | ligne-titre | niveau2 8" xfId="24357" xr:uid="{C4B69779-BC8E-4A99-8D80-432A7A5BC660}"/>
    <cellStyle name="tableau | ligne-titre | niveau2 8 2" xfId="24358" xr:uid="{83A3F99E-3F54-4878-AF2D-05B09B6CD66D}"/>
    <cellStyle name="tableau | ligne-titre | niveau2 8 3" xfId="24359" xr:uid="{849E821A-FB81-4B88-AFEE-5CDC0AAFA0B2}"/>
    <cellStyle name="tableau | ligne-titre | niveau2 9" xfId="24360" xr:uid="{59BB5D97-A9BA-4FFF-AEB8-4F63E195EAF8}"/>
    <cellStyle name="tableau | ligne-titre | niveau2 9 2" xfId="24361" xr:uid="{17EEAD7D-F7AE-4E2A-B205-AE1F0776016F}"/>
    <cellStyle name="tableau | ligne-titre | niveau2 9 3" xfId="24362" xr:uid="{7183503F-0B87-4FA3-8E4D-F83FEA437934}"/>
    <cellStyle name="Title 10" xfId="24363" xr:uid="{5A8A3476-5DD0-4367-B296-A333CABF10B6}"/>
    <cellStyle name="Title 10 10" xfId="24364" xr:uid="{760DCD41-CBEB-4824-BD48-E3C62770FC99}"/>
    <cellStyle name="Title 10 11" xfId="24365" xr:uid="{6A3F1D61-90C9-43DF-8F24-3B4D915EC74A}"/>
    <cellStyle name="Title 10 12" xfId="24366" xr:uid="{0DFA4BAA-6400-4F9F-8392-8E7D6477A2AE}"/>
    <cellStyle name="Title 10 13" xfId="24367" xr:uid="{E1C33843-4591-464D-9956-E4A95874BC38}"/>
    <cellStyle name="Title 10 14" xfId="24368" xr:uid="{9D287FBB-5041-41EE-941F-58A268E75131}"/>
    <cellStyle name="Title 10 15" xfId="24369" xr:uid="{001BA1EC-24E8-4614-94C1-484E8012BECB}"/>
    <cellStyle name="Title 10 2" xfId="24370" xr:uid="{55693697-B5C2-44EB-AECF-142CA24DF9C6}"/>
    <cellStyle name="Title 10 2 2" xfId="24371" xr:uid="{F647AC98-110E-44D8-9784-1B456EDA74F7}"/>
    <cellStyle name="Title 10 2 2 2" xfId="24372" xr:uid="{2378E624-E210-498B-9617-E895330B40C5}"/>
    <cellStyle name="Title 10 2 2 3" xfId="24373" xr:uid="{BEA66766-66C2-45B9-8D1E-28BBFAEB6B25}"/>
    <cellStyle name="Title 10 2 3" xfId="24374" xr:uid="{66F7014C-C4F5-4687-BBAA-60E39C1D8B13}"/>
    <cellStyle name="Title 10 2 3 2" xfId="24375" xr:uid="{30A7B57C-0991-4139-B0F4-A42F17166A8C}"/>
    <cellStyle name="Title 10 2 3 3" xfId="24376" xr:uid="{8E889D3E-5141-4403-8BB4-0235A883D504}"/>
    <cellStyle name="Title 10 2 4" xfId="24377" xr:uid="{D08D655E-EF88-4380-B3D1-064A3040F1F3}"/>
    <cellStyle name="Title 10 2 5" xfId="24378" xr:uid="{097075CD-AF4C-432B-8780-A398DF2EF24B}"/>
    <cellStyle name="Title 10 2 6" xfId="24379" xr:uid="{B306DC2B-777A-4C7B-8CD4-7240FE69C867}"/>
    <cellStyle name="Title 10 3" xfId="24380" xr:uid="{4A3F8DF1-2B7D-472B-A89E-6126FEA0BEA6}"/>
    <cellStyle name="Title 10 3 2" xfId="24381" xr:uid="{9ED48C05-1C34-416F-AB3E-B22854BABC80}"/>
    <cellStyle name="Title 10 3 2 2" xfId="24382" xr:uid="{39EED7CE-985D-4543-9908-E29E43CB4B49}"/>
    <cellStyle name="Title 10 3 2 3" xfId="24383" xr:uid="{34ED1AAE-98AB-4915-A05B-CC2D4F7E7CF4}"/>
    <cellStyle name="Title 10 3 3" xfId="24384" xr:uid="{8A3DEE4F-D13B-4166-8227-1862E2FF5BF5}"/>
    <cellStyle name="Title 10 3 3 2" xfId="24385" xr:uid="{5DD587DA-2ABA-4FA0-B85C-2EC2BD9AA2E6}"/>
    <cellStyle name="Title 10 3 3 3" xfId="24386" xr:uid="{A1889AE2-73C6-4866-B004-F64604964CA5}"/>
    <cellStyle name="Title 10 3 4" xfId="24387" xr:uid="{58EF5094-26D8-4D93-A943-57D0414E4D08}"/>
    <cellStyle name="Title 10 3 5" xfId="24388" xr:uid="{D9349762-04DE-4E0E-8C3A-FC80743C20C2}"/>
    <cellStyle name="Title 10 4" xfId="24389" xr:uid="{79F15542-983A-4EF8-B4F1-28113B17219C}"/>
    <cellStyle name="Title 10 4 2" xfId="24390" xr:uid="{8D870D49-8331-4A8C-A130-055ACB69D8B8}"/>
    <cellStyle name="Title 10 4 2 2" xfId="24391" xr:uid="{9F0FF09E-7EF0-466F-BEC4-00F79CF72D4B}"/>
    <cellStyle name="Title 10 4 2 3" xfId="24392" xr:uid="{520B21D0-6AA2-43F4-BC34-8F09D6480403}"/>
    <cellStyle name="Title 10 4 3" xfId="24393" xr:uid="{056CA81D-98EF-4076-8F53-4C76DE231BA3}"/>
    <cellStyle name="Title 10 4 3 2" xfId="24394" xr:uid="{F01A64D8-B6DF-4AE1-8308-BE8858DE9390}"/>
    <cellStyle name="Title 10 4 3 3" xfId="24395" xr:uid="{C2297007-DD33-42BB-9D1A-EAC6538B3918}"/>
    <cellStyle name="Title 10 4 4" xfId="24396" xr:uid="{A93BC642-3C16-4647-978D-8B1D27B8796F}"/>
    <cellStyle name="Title 10 4 5" xfId="24397" xr:uid="{32344F3F-BB7C-4FC6-8240-C75F8B3E80B7}"/>
    <cellStyle name="Title 10 5" xfId="24398" xr:uid="{5BE4BAAA-766B-40FC-A73F-256797FDC1B4}"/>
    <cellStyle name="Title 10 5 2" xfId="24399" xr:uid="{17F82D69-3F90-4632-810C-27CE4AE3FDE5}"/>
    <cellStyle name="Title 10 5 2 2" xfId="24400" xr:uid="{881E22A9-445D-46BE-A5D4-161085249D43}"/>
    <cellStyle name="Title 10 5 2 3" xfId="24401" xr:uid="{378AC1C1-A586-415C-B85B-2122889657C1}"/>
    <cellStyle name="Title 10 5 3" xfId="24402" xr:uid="{48DF5260-B229-4309-AC6C-D9F67774149C}"/>
    <cellStyle name="Title 10 5 3 2" xfId="24403" xr:uid="{837E8969-DB5A-428B-B363-333AE996D403}"/>
    <cellStyle name="Title 10 5 3 3" xfId="24404" xr:uid="{D2FB850D-B1EB-42AC-BA97-9C678B66AFDA}"/>
    <cellStyle name="Title 10 5 4" xfId="24405" xr:uid="{C361E0A7-B418-43B0-BD37-0CCB61D1E634}"/>
    <cellStyle name="Title 10 5 4 2" xfId="24406" xr:uid="{C884B403-3B02-45E8-ABB8-FCA09B53F7F4}"/>
    <cellStyle name="Title 10 5 4 3" xfId="24407" xr:uid="{6E6277D2-654F-4D5D-B75E-3778BFB5199D}"/>
    <cellStyle name="Title 10 5 5" xfId="24408" xr:uid="{A0C5BCC1-B8C2-45EE-BF13-323F82652402}"/>
    <cellStyle name="Title 10 5 6" xfId="24409" xr:uid="{303A8827-8279-44EF-9860-5AAD8624C7FF}"/>
    <cellStyle name="Title 10 6" xfId="24410" xr:uid="{E95B198D-BED5-4061-9525-DFE68CACBA51}"/>
    <cellStyle name="Title 10 6 2" xfId="24411" xr:uid="{C75A880E-FD28-48EE-8CA7-F3CEAB2DA410}"/>
    <cellStyle name="Title 10 6 2 2" xfId="24412" xr:uid="{441D3114-CCFD-40A1-935A-B41093822622}"/>
    <cellStyle name="Title 10 6 2 3" xfId="24413" xr:uid="{96411584-5B29-4B36-A726-58EC742E8EA7}"/>
    <cellStyle name="Title 10 6 3" xfId="24414" xr:uid="{CB45BEB3-A100-4DA9-AD51-DB368DCA6724}"/>
    <cellStyle name="Title 10 6 3 2" xfId="24415" xr:uid="{C7C04A2C-3FEC-43C1-B615-3C20AF8F0931}"/>
    <cellStyle name="Title 10 6 3 3" xfId="24416" xr:uid="{DD7F40BA-504B-46C3-98F6-E6E4C7A53A05}"/>
    <cellStyle name="Title 10 6 4" xfId="24417" xr:uid="{004CDD16-9DEE-4312-9170-CA8267728B3E}"/>
    <cellStyle name="Title 10 6 5" xfId="24418" xr:uid="{11F4686A-A9FD-42A9-AB7C-136CA06CF6A8}"/>
    <cellStyle name="Title 10 7" xfId="24419" xr:uid="{B612F35F-16D5-4CDD-AAD7-5DCAB4B21CC9}"/>
    <cellStyle name="Title 10 7 2" xfId="24420" xr:uid="{3E9EC705-F24B-406C-86AC-D884016D1CE9}"/>
    <cellStyle name="Title 10 7 3" xfId="24421" xr:uid="{62DCBC43-BF40-4C83-AC75-F4D9CA200C34}"/>
    <cellStyle name="Title 10 8" xfId="24422" xr:uid="{A156FC2C-243E-4B31-B85C-617882BB4AC4}"/>
    <cellStyle name="Title 10 8 2" xfId="24423" xr:uid="{F9276B6C-27DB-4880-B7CA-3D21F78BDA56}"/>
    <cellStyle name="Title 10 8 3" xfId="24424" xr:uid="{D90A3DAD-C06D-4E3D-A7FD-82C18AFB9529}"/>
    <cellStyle name="Title 10 9" xfId="24425" xr:uid="{09A56403-B24D-439C-9898-8C4C2F9E83C7}"/>
    <cellStyle name="Title 10 9 2" xfId="24426" xr:uid="{B9EECA15-382B-48D8-98AE-5D2D40DC1B88}"/>
    <cellStyle name="Title 10 9 3" xfId="24427" xr:uid="{A528873C-039A-4127-B65B-8265F6154EE8}"/>
    <cellStyle name="Title 11" xfId="24428" xr:uid="{8EB10903-03E9-49D7-8A05-5DD11BBBC3A3}"/>
    <cellStyle name="Title 11 10" xfId="24429" xr:uid="{9B837CEF-AE96-452E-8625-11874DB8548D}"/>
    <cellStyle name="Title 11 11" xfId="24430" xr:uid="{6431C7A6-1468-4B18-AC5A-A2E9CCDB26FC}"/>
    <cellStyle name="Title 11 12" xfId="24431" xr:uid="{1309BB72-504C-4B39-BD00-199DAD884C56}"/>
    <cellStyle name="Title 11 13" xfId="24432" xr:uid="{CA088EF9-BB33-41FA-B3CE-03D8068137BE}"/>
    <cellStyle name="Title 11 14" xfId="24433" xr:uid="{71B2F445-C17D-479E-80AD-2B5DB20570B7}"/>
    <cellStyle name="Title 11 15" xfId="24434" xr:uid="{AD20377B-AC11-4276-982C-E6099AD88181}"/>
    <cellStyle name="Title 11 2" xfId="24435" xr:uid="{671A1E29-229C-4EB7-9DCA-C16351F68158}"/>
    <cellStyle name="Title 11 2 2" xfId="24436" xr:uid="{8A75A1B2-6DEC-4D48-9EA4-DBB6A945F311}"/>
    <cellStyle name="Title 11 2 2 2" xfId="24437" xr:uid="{31C491B5-F7AB-45FF-BA92-6C3046185220}"/>
    <cellStyle name="Title 11 2 2 3" xfId="24438" xr:uid="{E1871448-9FB9-469A-90CC-6E18D72596A8}"/>
    <cellStyle name="Title 11 2 3" xfId="24439" xr:uid="{5AF4E5AA-6E19-40C3-9C7E-0CBBB93AD7BB}"/>
    <cellStyle name="Title 11 2 3 2" xfId="24440" xr:uid="{729A1A63-B136-4CB1-9EDB-4A57A5A05C72}"/>
    <cellStyle name="Title 11 2 3 3" xfId="24441" xr:uid="{D0B213D8-F5CC-4845-ACDD-BEA9F85D184B}"/>
    <cellStyle name="Title 11 2 4" xfId="24442" xr:uid="{4064AB41-B749-466F-842C-D71042B65D57}"/>
    <cellStyle name="Title 11 2 5" xfId="24443" xr:uid="{295EECBE-A067-479E-88F7-8EA0A145B82B}"/>
    <cellStyle name="Title 11 2 6" xfId="24444" xr:uid="{C3A3796F-C6AE-4085-944D-2178B05F3510}"/>
    <cellStyle name="Title 11 3" xfId="24445" xr:uid="{0415994C-85DF-4ED4-8013-CA92C1F485FB}"/>
    <cellStyle name="Title 11 3 2" xfId="24446" xr:uid="{ECF59285-602E-4DC0-B430-307CF8BEBC57}"/>
    <cellStyle name="Title 11 3 2 2" xfId="24447" xr:uid="{70801F0F-24E5-4D87-B071-8BF4FF88BEB1}"/>
    <cellStyle name="Title 11 3 2 3" xfId="24448" xr:uid="{7CBA1E8D-613F-4000-BBA0-2CCEA5F65DD8}"/>
    <cellStyle name="Title 11 3 3" xfId="24449" xr:uid="{C4D235EF-D6C9-4B26-A749-0C5E7144E7CF}"/>
    <cellStyle name="Title 11 3 3 2" xfId="24450" xr:uid="{4CC9FEDE-5D8F-4CB1-92F7-3A40FE02A641}"/>
    <cellStyle name="Title 11 3 3 3" xfId="24451" xr:uid="{0F8E85A2-BB0E-48B1-9557-4581E5BBF0CC}"/>
    <cellStyle name="Title 11 3 4" xfId="24452" xr:uid="{99D0B615-160A-4891-880C-2578ADCF5217}"/>
    <cellStyle name="Title 11 3 5" xfId="24453" xr:uid="{22F04445-AC8E-42F1-96DA-30147035FCC8}"/>
    <cellStyle name="Title 11 4" xfId="24454" xr:uid="{913A385A-67B2-447A-B95C-5143C244B188}"/>
    <cellStyle name="Title 11 4 2" xfId="24455" xr:uid="{5E382CFB-FECC-4AF5-A700-35AFD47159D7}"/>
    <cellStyle name="Title 11 4 2 2" xfId="24456" xr:uid="{D833D3D4-EEB3-4BAB-AE4E-3E829D8ED958}"/>
    <cellStyle name="Title 11 4 2 3" xfId="24457" xr:uid="{F823DD8B-47AC-4696-9FF8-75A90475FC51}"/>
    <cellStyle name="Title 11 4 3" xfId="24458" xr:uid="{C26CB0C1-E67A-4C5F-BCAB-8C96232138EE}"/>
    <cellStyle name="Title 11 4 3 2" xfId="24459" xr:uid="{03BCE0CE-8E96-4BB4-9770-ACD686E047F5}"/>
    <cellStyle name="Title 11 4 3 3" xfId="24460" xr:uid="{3AB40CB4-20A1-4A61-BD40-52F51F2AFB40}"/>
    <cellStyle name="Title 11 4 4" xfId="24461" xr:uid="{ED84FADD-541D-4F2E-93B6-F64D7EAF74C8}"/>
    <cellStyle name="Title 11 4 5" xfId="24462" xr:uid="{9C791466-6962-4B62-9361-CB33629BE3BA}"/>
    <cellStyle name="Title 11 5" xfId="24463" xr:uid="{86AA71E7-76D1-4B1A-A8F9-C0EA2F24EEB1}"/>
    <cellStyle name="Title 11 5 2" xfId="24464" xr:uid="{98AC40A1-A87D-4F63-925B-A123D9DDA77D}"/>
    <cellStyle name="Title 11 5 2 2" xfId="24465" xr:uid="{D5A8C2CC-BF23-48E0-8D58-7CC53A7C5E73}"/>
    <cellStyle name="Title 11 5 2 3" xfId="24466" xr:uid="{374E6497-B0F4-4D73-9D5C-DC5EAA6B0598}"/>
    <cellStyle name="Title 11 5 3" xfId="24467" xr:uid="{B7654CA0-90F8-46DB-97C8-9164D6541729}"/>
    <cellStyle name="Title 11 5 3 2" xfId="24468" xr:uid="{C567964F-1C41-4E47-9625-05C46E154F76}"/>
    <cellStyle name="Title 11 5 3 3" xfId="24469" xr:uid="{6666AB67-781A-4B03-B2BF-52B85AF9DDAA}"/>
    <cellStyle name="Title 11 5 4" xfId="24470" xr:uid="{E64A896E-BC43-4011-AEF4-E249A2A5A16A}"/>
    <cellStyle name="Title 11 5 4 2" xfId="24471" xr:uid="{0ACE0F25-720D-45A8-B548-47D6F3CB68C8}"/>
    <cellStyle name="Title 11 5 4 3" xfId="24472" xr:uid="{D6320681-AF00-4B8E-8DE7-2E4C76F400A3}"/>
    <cellStyle name="Title 11 5 5" xfId="24473" xr:uid="{7614316D-3CD2-4454-8909-91DC7070DA58}"/>
    <cellStyle name="Title 11 5 6" xfId="24474" xr:uid="{D99FCF4F-8A2C-41A6-9247-B08DA8C96606}"/>
    <cellStyle name="Title 11 6" xfId="24475" xr:uid="{072EE1E9-BBF7-4AB8-8878-6705398BD2B7}"/>
    <cellStyle name="Title 11 6 2" xfId="24476" xr:uid="{CB6EEFD0-370B-4711-93BA-9A6F9E2E068C}"/>
    <cellStyle name="Title 11 6 2 2" xfId="24477" xr:uid="{1281BD0E-D07B-41D6-870B-DE8A2693DD7D}"/>
    <cellStyle name="Title 11 6 2 3" xfId="24478" xr:uid="{2D772BE6-C310-419E-A60B-834AD0477C12}"/>
    <cellStyle name="Title 11 6 3" xfId="24479" xr:uid="{40883D81-44EF-41C7-A592-27809EC63912}"/>
    <cellStyle name="Title 11 6 3 2" xfId="24480" xr:uid="{9A6430AF-E841-4EC0-A609-86558277B4B2}"/>
    <cellStyle name="Title 11 6 3 3" xfId="24481" xr:uid="{A729B991-3716-411F-9799-0817F518CDFE}"/>
    <cellStyle name="Title 11 6 4" xfId="24482" xr:uid="{A4C17792-0446-47FC-9621-F13AEB4F532A}"/>
    <cellStyle name="Title 11 6 5" xfId="24483" xr:uid="{8C30EF5A-5E44-4CE3-9477-B2D9EC4486E0}"/>
    <cellStyle name="Title 11 7" xfId="24484" xr:uid="{E36EF32E-644B-43AC-84D8-96E1CA3C983A}"/>
    <cellStyle name="Title 11 7 2" xfId="24485" xr:uid="{BB54FAB2-10E7-4AF9-8CE0-E99D7FF72922}"/>
    <cellStyle name="Title 11 7 3" xfId="24486" xr:uid="{FF0B1086-7645-4DC2-AC82-34888BAF1B5E}"/>
    <cellStyle name="Title 11 8" xfId="24487" xr:uid="{19BACDE5-E97A-45F5-B842-EF52AFD0AA30}"/>
    <cellStyle name="Title 11 8 2" xfId="24488" xr:uid="{D8976BEB-2CD1-4B00-93BB-CD7DA1E7FEDB}"/>
    <cellStyle name="Title 11 8 3" xfId="24489" xr:uid="{5172DDD3-B7DD-4070-83BA-0928E09C294F}"/>
    <cellStyle name="Title 11 9" xfId="24490" xr:uid="{5EED44D9-E58D-45EF-9915-40EA394B8E1A}"/>
    <cellStyle name="Title 11 9 2" xfId="24491" xr:uid="{215BF5A7-B2AB-450C-B357-382230703FFE}"/>
    <cellStyle name="Title 11 9 3" xfId="24492" xr:uid="{AC170858-FC2B-4266-ACE9-F2A6A4E1571D}"/>
    <cellStyle name="Title 12" xfId="24493" xr:uid="{8F7E05E4-A97F-4084-8F8C-F63DD07B4640}"/>
    <cellStyle name="Title 12 10" xfId="24494" xr:uid="{BB05A8E0-9F03-40CE-92C5-9B8922B95388}"/>
    <cellStyle name="Title 12 11" xfId="24495" xr:uid="{A621942F-FFCA-4E18-AA28-791298A9F007}"/>
    <cellStyle name="Title 12 12" xfId="24496" xr:uid="{3ADCE308-D28C-4007-9542-5A9DDA076B9C}"/>
    <cellStyle name="Title 12 13" xfId="24497" xr:uid="{E4EC103F-7E68-4824-8C3F-12EF713DCB75}"/>
    <cellStyle name="Title 12 14" xfId="24498" xr:uid="{0114EC78-0F4E-4447-837C-E3FB6B2403FC}"/>
    <cellStyle name="Title 12 15" xfId="24499" xr:uid="{33520AF3-1BD1-4DA5-A5D0-C8F71A2D0957}"/>
    <cellStyle name="Title 12 2" xfId="24500" xr:uid="{FF310AA5-D13C-4B8C-A2B5-6496B847CAC6}"/>
    <cellStyle name="Title 12 2 2" xfId="24501" xr:uid="{A1A96641-0926-41DA-A20E-6A6497B75711}"/>
    <cellStyle name="Title 12 2 2 2" xfId="24502" xr:uid="{B383A10C-03A4-4044-A0C0-540DE0FC607A}"/>
    <cellStyle name="Title 12 2 2 3" xfId="24503" xr:uid="{957E2033-FF29-420F-ACB4-E3CC47671B04}"/>
    <cellStyle name="Title 12 2 3" xfId="24504" xr:uid="{03AF0F75-B458-4E90-8870-6B69E6D5A705}"/>
    <cellStyle name="Title 12 2 3 2" xfId="24505" xr:uid="{ADFB2598-9EF5-478B-84F4-EA6B71326FB5}"/>
    <cellStyle name="Title 12 2 3 3" xfId="24506" xr:uid="{953484F9-0ECB-46EE-B44B-F4CD3A08404B}"/>
    <cellStyle name="Title 12 2 4" xfId="24507" xr:uid="{44C1A1CC-B652-4C87-926D-7673D4FC2D31}"/>
    <cellStyle name="Title 12 2 5" xfId="24508" xr:uid="{6AB2B901-65E3-4582-A94D-00EED17AF0D8}"/>
    <cellStyle name="Title 12 2 6" xfId="24509" xr:uid="{61B308BE-081D-4B0E-962F-5B53EEDAAD7E}"/>
    <cellStyle name="Title 12 3" xfId="24510" xr:uid="{1159ECE1-2360-434A-BF15-C288CA82929C}"/>
    <cellStyle name="Title 12 3 2" xfId="24511" xr:uid="{04B9DF69-0E8A-453C-A8D3-577DDC430B9A}"/>
    <cellStyle name="Title 12 3 2 2" xfId="24512" xr:uid="{1FBFCD30-5066-4582-A33B-36D77195868D}"/>
    <cellStyle name="Title 12 3 2 3" xfId="24513" xr:uid="{67C336B0-BA7E-4676-A10E-2EF29233D4EA}"/>
    <cellStyle name="Title 12 3 3" xfId="24514" xr:uid="{FE87540C-FCDE-42E5-8421-AB10E1EF8D3B}"/>
    <cellStyle name="Title 12 3 3 2" xfId="24515" xr:uid="{3DCA991F-214E-4AA7-81E2-D88BF1A726C7}"/>
    <cellStyle name="Title 12 3 3 3" xfId="24516" xr:uid="{A3030AEA-5697-45F2-85CB-7EE005A927E9}"/>
    <cellStyle name="Title 12 3 4" xfId="24517" xr:uid="{E2BF364A-5E16-4A1E-800F-03EAF6D91683}"/>
    <cellStyle name="Title 12 3 5" xfId="24518" xr:uid="{E4FA6023-C97F-46A0-B42E-260FCC71C39C}"/>
    <cellStyle name="Title 12 4" xfId="24519" xr:uid="{8F44C7BC-2162-4B85-A0CC-65D32A4E02CD}"/>
    <cellStyle name="Title 12 4 2" xfId="24520" xr:uid="{6BD90991-7A22-4A23-A127-CE9228822375}"/>
    <cellStyle name="Title 12 4 2 2" xfId="24521" xr:uid="{FEF0BC04-7AEC-4C0A-A314-3592CC86323F}"/>
    <cellStyle name="Title 12 4 2 3" xfId="24522" xr:uid="{D0AE9EF5-0F3F-4541-AEE8-E4FC5E090C78}"/>
    <cellStyle name="Title 12 4 3" xfId="24523" xr:uid="{D2EEA536-9298-41B9-98F8-9DE0A41DB8D0}"/>
    <cellStyle name="Title 12 4 3 2" xfId="24524" xr:uid="{25EB6932-7C9E-438C-B056-CAB8D472E2AC}"/>
    <cellStyle name="Title 12 4 3 3" xfId="24525" xr:uid="{C02CBA04-2898-43DF-A599-044D217B0B45}"/>
    <cellStyle name="Title 12 4 4" xfId="24526" xr:uid="{9EA28DF1-5037-44A5-A6C4-BB3ADC902F98}"/>
    <cellStyle name="Title 12 4 5" xfId="24527" xr:uid="{50C917F6-09A5-43C8-A7A7-7FFD1BEBED6E}"/>
    <cellStyle name="Title 12 5" xfId="24528" xr:uid="{9F9F7427-692F-47C8-942D-23B7ED136B2E}"/>
    <cellStyle name="Title 12 5 2" xfId="24529" xr:uid="{E50832B3-34EE-499C-B1EE-375BD3F8799E}"/>
    <cellStyle name="Title 12 5 2 2" xfId="24530" xr:uid="{465DF689-BCDC-4B4A-A00A-A4BEE4E2DB5C}"/>
    <cellStyle name="Title 12 5 2 3" xfId="24531" xr:uid="{35B7F7FF-4083-4272-9FD0-C2DFEBD4C2D7}"/>
    <cellStyle name="Title 12 5 3" xfId="24532" xr:uid="{CEE500E8-13DB-420A-85E3-48816965D1AE}"/>
    <cellStyle name="Title 12 5 3 2" xfId="24533" xr:uid="{59561C02-C6F4-46F3-B505-DFEF83C24084}"/>
    <cellStyle name="Title 12 5 3 3" xfId="24534" xr:uid="{85633F94-4D35-4DAC-9186-FBC750F34805}"/>
    <cellStyle name="Title 12 5 4" xfId="24535" xr:uid="{148A919F-4113-4D41-88B1-9815D1D44D1A}"/>
    <cellStyle name="Title 12 5 4 2" xfId="24536" xr:uid="{032CC29A-80FE-4F6D-A506-A1779D2A8FA5}"/>
    <cellStyle name="Title 12 5 4 3" xfId="24537" xr:uid="{98F5D641-6173-4ED7-8B8F-1BE37F836514}"/>
    <cellStyle name="Title 12 5 5" xfId="24538" xr:uid="{061C9DDE-B139-4B5B-83FB-C45A3522708F}"/>
    <cellStyle name="Title 12 5 6" xfId="24539" xr:uid="{C088BDF3-6676-4AB4-865F-E3826F688BC8}"/>
    <cellStyle name="Title 12 6" xfId="24540" xr:uid="{862AB387-292B-4349-8376-C655E04662D2}"/>
    <cellStyle name="Title 12 6 2" xfId="24541" xr:uid="{D2667969-C89C-425C-A088-6ECAC5D8910D}"/>
    <cellStyle name="Title 12 6 2 2" xfId="24542" xr:uid="{F7392DF5-3993-4C11-A5BF-46BC2AB2FA3B}"/>
    <cellStyle name="Title 12 6 2 3" xfId="24543" xr:uid="{D393AB4E-71E6-493E-9B10-5B069C238031}"/>
    <cellStyle name="Title 12 6 3" xfId="24544" xr:uid="{CD0F0B80-C3CF-423A-A10A-F01CF2DA74CB}"/>
    <cellStyle name="Title 12 6 3 2" xfId="24545" xr:uid="{CC0CCF9E-CCDF-48F5-965C-F21BFEB5A128}"/>
    <cellStyle name="Title 12 6 3 3" xfId="24546" xr:uid="{95A5B2EF-B231-4DC8-B179-BD48305F793C}"/>
    <cellStyle name="Title 12 6 4" xfId="24547" xr:uid="{871F4CE9-96D5-45F3-A84C-D4425EDCF49D}"/>
    <cellStyle name="Title 12 6 5" xfId="24548" xr:uid="{8958BED3-8D6C-4317-93D9-DDA3E8423B2A}"/>
    <cellStyle name="Title 12 7" xfId="24549" xr:uid="{AE657A55-F02D-45CE-ADCA-88178F1DD3D3}"/>
    <cellStyle name="Title 12 7 2" xfId="24550" xr:uid="{ABD0C28F-3D94-4733-A67F-C8154A9C1ED3}"/>
    <cellStyle name="Title 12 7 3" xfId="24551" xr:uid="{53EDC062-17EF-4409-B67F-029E4190789A}"/>
    <cellStyle name="Title 12 8" xfId="24552" xr:uid="{2E003BB8-22DC-4A7F-95FF-BE5821E2F3CE}"/>
    <cellStyle name="Title 12 8 2" xfId="24553" xr:uid="{A255BFBC-1E2C-42A2-A77B-76DCDC5BC106}"/>
    <cellStyle name="Title 12 8 3" xfId="24554" xr:uid="{A62C018A-4562-45CD-ADDA-91462F36DE0E}"/>
    <cellStyle name="Title 12 9" xfId="24555" xr:uid="{D42E1C2F-4DCB-4767-9CE1-34051287CCA9}"/>
    <cellStyle name="Title 12 9 2" xfId="24556" xr:uid="{C3244BB4-8854-414F-BEF9-CF1C0048F890}"/>
    <cellStyle name="Title 12 9 3" xfId="24557" xr:uid="{D2393A9E-382D-4B5C-9876-35141454A75B}"/>
    <cellStyle name="Title 13" xfId="24558" xr:uid="{9B59CC99-3D62-482B-85FA-89C80E3B4217}"/>
    <cellStyle name="Title 13 10" xfId="24559" xr:uid="{0E060E67-91CD-41A7-95DB-E87D30CDD578}"/>
    <cellStyle name="Title 13 11" xfId="24560" xr:uid="{E42FE85B-1D33-4DD1-8C9E-7CF7C8AC1E5F}"/>
    <cellStyle name="Title 13 12" xfId="24561" xr:uid="{3642135C-C1F1-4078-A7C8-EE9D29AE530D}"/>
    <cellStyle name="Title 13 13" xfId="24562" xr:uid="{16A1A6AC-3FA9-42E1-9F8C-62E08E4CF865}"/>
    <cellStyle name="Title 13 14" xfId="24563" xr:uid="{349AFFDD-39E0-45BE-A0DA-5BF0FBE7C03A}"/>
    <cellStyle name="Title 13 15" xfId="24564" xr:uid="{AEAEE3B1-2725-4C5F-B395-F003D3E1601E}"/>
    <cellStyle name="Title 13 2" xfId="24565" xr:uid="{A80C9361-7EAD-4319-B09A-528084E41B2A}"/>
    <cellStyle name="Title 13 2 2" xfId="24566" xr:uid="{E63B82D1-868C-42E7-86EF-C8754495D2A4}"/>
    <cellStyle name="Title 13 2 2 2" xfId="24567" xr:uid="{F6A39FD2-95C8-499B-A0AB-B44F384AE1C3}"/>
    <cellStyle name="Title 13 2 2 3" xfId="24568" xr:uid="{781FD7C8-B11B-450B-B347-91241850D443}"/>
    <cellStyle name="Title 13 2 3" xfId="24569" xr:uid="{01EAF8B6-6C90-40B7-98BE-20E4D1DDF484}"/>
    <cellStyle name="Title 13 2 3 2" xfId="24570" xr:uid="{F4ECAFA0-D9C0-4482-BDFC-495DA806E59C}"/>
    <cellStyle name="Title 13 2 3 3" xfId="24571" xr:uid="{DB697748-9561-48A2-8547-988B56F9229B}"/>
    <cellStyle name="Title 13 2 4" xfId="24572" xr:uid="{61B2EA48-5B13-4222-B38E-78AA95D134AD}"/>
    <cellStyle name="Title 13 2 5" xfId="24573" xr:uid="{ABEFE155-CDDE-4F4C-B657-DC93CB8E9D51}"/>
    <cellStyle name="Title 13 2 6" xfId="24574" xr:uid="{61A748DD-E7EC-40AA-A0F7-0631A70099B0}"/>
    <cellStyle name="Title 13 3" xfId="24575" xr:uid="{AF6B72BE-C645-4B24-916D-CE3ACA55B66C}"/>
    <cellStyle name="Title 13 3 2" xfId="24576" xr:uid="{3951A1DF-635B-46A1-993B-F501654210BB}"/>
    <cellStyle name="Title 13 3 2 2" xfId="24577" xr:uid="{722079DF-0EB1-4045-8F06-B4A35DE57C49}"/>
    <cellStyle name="Title 13 3 2 3" xfId="24578" xr:uid="{D3DCAADA-C91A-48D2-8F77-B4062E98F778}"/>
    <cellStyle name="Title 13 3 3" xfId="24579" xr:uid="{B4B6C682-113E-4DB6-A5C9-50FF923B7F76}"/>
    <cellStyle name="Title 13 3 3 2" xfId="24580" xr:uid="{6177D30D-1D35-456E-9374-509657CBB246}"/>
    <cellStyle name="Title 13 3 3 3" xfId="24581" xr:uid="{C0E81278-7E4D-4338-BA84-6FF20643E84D}"/>
    <cellStyle name="Title 13 3 4" xfId="24582" xr:uid="{375C8AC1-62B5-497A-9036-1973D9408084}"/>
    <cellStyle name="Title 13 3 5" xfId="24583" xr:uid="{CC61CCD0-117F-435F-9799-90A54E796402}"/>
    <cellStyle name="Title 13 4" xfId="24584" xr:uid="{43814B15-76D8-46E6-BAD8-5C95D3A8EDBE}"/>
    <cellStyle name="Title 13 4 2" xfId="24585" xr:uid="{5831CA38-7B1E-4276-9278-E3DB17B6A9DC}"/>
    <cellStyle name="Title 13 4 2 2" xfId="24586" xr:uid="{3B83D75B-9BE2-459B-B70A-A8875B593061}"/>
    <cellStyle name="Title 13 4 2 3" xfId="24587" xr:uid="{21D626C4-845B-4B08-BB65-7B7ACD85566D}"/>
    <cellStyle name="Title 13 4 3" xfId="24588" xr:uid="{1D6AFFDC-492B-44DB-865E-507370FE2624}"/>
    <cellStyle name="Title 13 4 3 2" xfId="24589" xr:uid="{2606D91C-8DFF-4068-BE62-A470A5D1DD28}"/>
    <cellStyle name="Title 13 4 3 3" xfId="24590" xr:uid="{1E3E124C-C524-45CF-A3B1-7A5817C86AC2}"/>
    <cellStyle name="Title 13 4 4" xfId="24591" xr:uid="{7B3F0E8F-B6AC-45C5-945D-5C50C63A07BD}"/>
    <cellStyle name="Title 13 4 5" xfId="24592" xr:uid="{74AC9105-0424-400A-BD9A-251677E3CDC0}"/>
    <cellStyle name="Title 13 5" xfId="24593" xr:uid="{9AB89C03-BCE4-4D39-A812-0CA3D392ED6D}"/>
    <cellStyle name="Title 13 5 2" xfId="24594" xr:uid="{F70FD3CC-0827-4C5D-87A8-F047AC2074A3}"/>
    <cellStyle name="Title 13 5 2 2" xfId="24595" xr:uid="{50F40482-7E9A-4118-8372-0935797C5E8F}"/>
    <cellStyle name="Title 13 5 2 3" xfId="24596" xr:uid="{C0ACD21F-FE0E-4D14-8692-BC81D2451A1D}"/>
    <cellStyle name="Title 13 5 3" xfId="24597" xr:uid="{704DE693-F95D-42E2-A18C-E332A423D708}"/>
    <cellStyle name="Title 13 5 3 2" xfId="24598" xr:uid="{8F709D0D-CB76-4F77-A109-5C1CCFFFABFE}"/>
    <cellStyle name="Title 13 5 3 3" xfId="24599" xr:uid="{1D34725E-61B1-4057-B628-FCEB27519CD2}"/>
    <cellStyle name="Title 13 5 4" xfId="24600" xr:uid="{4758F435-704B-4740-9E7D-A71CF8EFF5A3}"/>
    <cellStyle name="Title 13 5 4 2" xfId="24601" xr:uid="{92758C80-FCF5-4A26-852F-347001A66ED9}"/>
    <cellStyle name="Title 13 5 4 3" xfId="24602" xr:uid="{7505A3F6-193D-433B-BBB1-A52F679EA048}"/>
    <cellStyle name="Title 13 5 5" xfId="24603" xr:uid="{693F7AAC-72ED-4560-B7E0-4A6F94FB9B87}"/>
    <cellStyle name="Title 13 5 6" xfId="24604" xr:uid="{A35D36F5-5FE8-4AE8-B5CE-303A8D9E0DBD}"/>
    <cellStyle name="Title 13 6" xfId="24605" xr:uid="{3E40E521-0A9A-4DF4-8339-4DCA7E924003}"/>
    <cellStyle name="Title 13 6 2" xfId="24606" xr:uid="{3755A870-CA62-479B-B893-956DEDC402E4}"/>
    <cellStyle name="Title 13 6 2 2" xfId="24607" xr:uid="{95CD370E-AD35-497F-A106-3252A370D169}"/>
    <cellStyle name="Title 13 6 2 3" xfId="24608" xr:uid="{2D26C826-2F81-4EB1-840F-876C83ECE8A4}"/>
    <cellStyle name="Title 13 6 3" xfId="24609" xr:uid="{FD29F255-6F85-4309-BA1A-E646F19D189E}"/>
    <cellStyle name="Title 13 6 3 2" xfId="24610" xr:uid="{5FB17095-1A21-4FE8-9B1A-76F0D91DD847}"/>
    <cellStyle name="Title 13 6 3 3" xfId="24611" xr:uid="{38FDE30C-7484-46CC-8A0D-ABCE748F77B0}"/>
    <cellStyle name="Title 13 6 4" xfId="24612" xr:uid="{4B423BC8-B6D3-47BA-A29A-2882D19527AE}"/>
    <cellStyle name="Title 13 6 5" xfId="24613" xr:uid="{46D3ED95-B22C-4898-B847-DC832F403E9F}"/>
    <cellStyle name="Title 13 7" xfId="24614" xr:uid="{98662EB3-4695-4C10-900E-47E16B76E45D}"/>
    <cellStyle name="Title 13 7 2" xfId="24615" xr:uid="{93E5FF25-7DAC-4D33-8DBA-F749BBB25F65}"/>
    <cellStyle name="Title 13 7 3" xfId="24616" xr:uid="{CD68DF69-12DC-4D29-B54C-EAE7DE1F7F81}"/>
    <cellStyle name="Title 13 8" xfId="24617" xr:uid="{76423DDF-F2F8-466E-BB05-9BC1E3310750}"/>
    <cellStyle name="Title 13 8 2" xfId="24618" xr:uid="{B8190E69-DEDB-496B-9943-6FE3D44C6809}"/>
    <cellStyle name="Title 13 8 3" xfId="24619" xr:uid="{1D01DD3C-2F0D-4199-A102-CE57E4CA1B22}"/>
    <cellStyle name="Title 13 9" xfId="24620" xr:uid="{59FC1DA5-035D-4D2A-B868-3F228021D1D4}"/>
    <cellStyle name="Title 13 9 2" xfId="24621" xr:uid="{95D37547-EE4A-447B-B8EA-1C2177493D3D}"/>
    <cellStyle name="Title 13 9 3" xfId="24622" xr:uid="{29C30C14-BD5D-480A-A88A-90FD99D47822}"/>
    <cellStyle name="Title 14" xfId="24623" xr:uid="{BC20FF79-6B99-4293-97B4-1F9AB9497049}"/>
    <cellStyle name="Title 14 10" xfId="24624" xr:uid="{79097C53-48CD-40C3-B84C-980F87819C50}"/>
    <cellStyle name="Title 14 11" xfId="24625" xr:uid="{E987D357-4981-4C76-8CF1-3977F8D3A7A4}"/>
    <cellStyle name="Title 14 12" xfId="24626" xr:uid="{CD2F88AD-5AA9-4182-8C6C-E6C822002FB6}"/>
    <cellStyle name="Title 14 13" xfId="24627" xr:uid="{268BC4E6-6C11-4177-B400-7CFC468E4959}"/>
    <cellStyle name="Title 14 14" xfId="24628" xr:uid="{5BB5A37C-A786-4546-BC70-CF1B6BA58EF4}"/>
    <cellStyle name="Title 14 15" xfId="24629" xr:uid="{F7B79158-31CA-48A3-A876-02BC4F80595B}"/>
    <cellStyle name="Title 14 2" xfId="24630" xr:uid="{0D024ECF-F91E-4B4E-BFD8-4D4125082E4A}"/>
    <cellStyle name="Title 14 2 2" xfId="24631" xr:uid="{B0689DF8-1049-43C3-B531-447FCD7D6C19}"/>
    <cellStyle name="Title 14 2 2 2" xfId="24632" xr:uid="{B9D00657-BB22-4BD8-86E1-8BEA6DCD4BF1}"/>
    <cellStyle name="Title 14 2 2 3" xfId="24633" xr:uid="{D4976BD5-ABAF-44C1-A399-D1EED4DE5947}"/>
    <cellStyle name="Title 14 2 3" xfId="24634" xr:uid="{9BB59192-D4C4-4B0E-A181-0F087EE54A11}"/>
    <cellStyle name="Title 14 2 3 2" xfId="24635" xr:uid="{E6A2BFF1-50A4-44A0-A344-3651AF3D5255}"/>
    <cellStyle name="Title 14 2 3 3" xfId="24636" xr:uid="{7F0C3221-A56E-472F-97A4-48D6DEEF6471}"/>
    <cellStyle name="Title 14 2 4" xfId="24637" xr:uid="{EC3123E5-D4B5-401F-9FDE-8E669D47BA7A}"/>
    <cellStyle name="Title 14 2 5" xfId="24638" xr:uid="{2B237004-A782-4B17-92DE-9DB5B78BC0EE}"/>
    <cellStyle name="Title 14 2 6" xfId="24639" xr:uid="{361507BB-6176-40E7-B60A-B537465C6000}"/>
    <cellStyle name="Title 14 3" xfId="24640" xr:uid="{1A49278E-611B-4592-A9E3-756A56019A50}"/>
    <cellStyle name="Title 14 3 2" xfId="24641" xr:uid="{973B4FDB-662C-4E5D-AE35-14ABB6DEE01A}"/>
    <cellStyle name="Title 14 3 2 2" xfId="24642" xr:uid="{1914B851-00CF-4EE0-9281-DF336BDD7C70}"/>
    <cellStyle name="Title 14 3 2 3" xfId="24643" xr:uid="{94C655F9-A30A-46D9-B744-BCD7A5DC62C3}"/>
    <cellStyle name="Title 14 3 3" xfId="24644" xr:uid="{ACDF8655-F55C-4940-8D92-39699BC64F18}"/>
    <cellStyle name="Title 14 3 3 2" xfId="24645" xr:uid="{3EB346BB-661D-4068-B8D7-A75CF5176894}"/>
    <cellStyle name="Title 14 3 3 3" xfId="24646" xr:uid="{1B0E5411-9788-462C-8F44-7D2D5DB81B7D}"/>
    <cellStyle name="Title 14 3 4" xfId="24647" xr:uid="{468E5A32-264D-4735-84D5-358CD1CE0985}"/>
    <cellStyle name="Title 14 3 5" xfId="24648" xr:uid="{CA61DA32-39CB-4EF0-8FAE-D21166F4FD3D}"/>
    <cellStyle name="Title 14 4" xfId="24649" xr:uid="{8922BCCB-CEE5-40F1-973F-69311FB2C70B}"/>
    <cellStyle name="Title 14 4 2" xfId="24650" xr:uid="{D0461B8E-55CF-44BE-8070-8D7F4E79A61F}"/>
    <cellStyle name="Title 14 4 2 2" xfId="24651" xr:uid="{4C0D7A3B-A779-430E-8517-ACC6B5EEE0C8}"/>
    <cellStyle name="Title 14 4 2 3" xfId="24652" xr:uid="{262B95B7-0C91-4909-AF67-7287FEA24F31}"/>
    <cellStyle name="Title 14 4 3" xfId="24653" xr:uid="{F3BBB903-6B00-40A4-AA22-33CB96A87C95}"/>
    <cellStyle name="Title 14 4 3 2" xfId="24654" xr:uid="{A32091C6-8641-45A1-A4D9-13BDC924610A}"/>
    <cellStyle name="Title 14 4 3 3" xfId="24655" xr:uid="{ADC923C5-68CE-42EA-8C94-D033C801B97F}"/>
    <cellStyle name="Title 14 4 4" xfId="24656" xr:uid="{857B4471-8821-4C8B-8202-324D314F3B30}"/>
    <cellStyle name="Title 14 4 5" xfId="24657" xr:uid="{1F8D3080-6198-4828-BA03-44B4D98BB4D3}"/>
    <cellStyle name="Title 14 5" xfId="24658" xr:uid="{838E23B8-5C7D-4D0C-A748-B4DF0E63F737}"/>
    <cellStyle name="Title 14 5 2" xfId="24659" xr:uid="{30BD9DEE-AD2B-47E9-945A-8F47D2701780}"/>
    <cellStyle name="Title 14 5 2 2" xfId="24660" xr:uid="{49113511-D68D-4D4F-911E-905DFFCF22EB}"/>
    <cellStyle name="Title 14 5 2 3" xfId="24661" xr:uid="{B8A1803B-2DCC-46B4-B858-DAAD7A4CC98E}"/>
    <cellStyle name="Title 14 5 3" xfId="24662" xr:uid="{23E16EB9-4CC9-44BD-8867-EA6925D60529}"/>
    <cellStyle name="Title 14 5 3 2" xfId="24663" xr:uid="{C8C02395-0C61-4428-BD68-8C5EFD2283E8}"/>
    <cellStyle name="Title 14 5 3 3" xfId="24664" xr:uid="{AFB6C351-3D91-49A5-8138-17480EC9FFB7}"/>
    <cellStyle name="Title 14 5 4" xfId="24665" xr:uid="{9830B62E-1F68-4CFA-A722-EFD7430F8468}"/>
    <cellStyle name="Title 14 5 4 2" xfId="24666" xr:uid="{964A93D7-45DF-4E6D-909B-525929EED16C}"/>
    <cellStyle name="Title 14 5 4 3" xfId="24667" xr:uid="{D4584E06-05E7-4FD4-962F-10B83FE59F4F}"/>
    <cellStyle name="Title 14 5 5" xfId="24668" xr:uid="{0E08E588-DD97-4878-81EF-ED4C0F11F24F}"/>
    <cellStyle name="Title 14 5 6" xfId="24669" xr:uid="{C9D9A44F-48BC-4ECF-BC69-2DEAB0A08504}"/>
    <cellStyle name="Title 14 6" xfId="24670" xr:uid="{417196FC-BFE3-4AA9-9B94-E5E183293CC7}"/>
    <cellStyle name="Title 14 6 2" xfId="24671" xr:uid="{2C33BF17-25CE-417A-934E-1A4AFC47B1F1}"/>
    <cellStyle name="Title 14 6 2 2" xfId="24672" xr:uid="{DC27D4F3-ED88-4399-986A-8E757300ADD9}"/>
    <cellStyle name="Title 14 6 2 3" xfId="24673" xr:uid="{0ECAC688-C03E-4771-A0E9-A5538EDF91C5}"/>
    <cellStyle name="Title 14 6 3" xfId="24674" xr:uid="{2BCE84BA-6262-4ABA-A2F3-0A378FBD8134}"/>
    <cellStyle name="Title 14 6 3 2" xfId="24675" xr:uid="{C084EB5C-509B-43A4-83C9-E7700C840FD0}"/>
    <cellStyle name="Title 14 6 3 3" xfId="24676" xr:uid="{FDF34942-0840-457C-98FD-B7DF30461CF8}"/>
    <cellStyle name="Title 14 6 4" xfId="24677" xr:uid="{F7607E49-950B-4152-B791-5884FF4191F3}"/>
    <cellStyle name="Title 14 6 5" xfId="24678" xr:uid="{3E115492-9AFE-42C0-8FF0-3FD10A77AC84}"/>
    <cellStyle name="Title 14 7" xfId="24679" xr:uid="{1C2B86A4-F13C-48CB-8842-3D67A2BFB5F5}"/>
    <cellStyle name="Title 14 7 2" xfId="24680" xr:uid="{E3474E36-F17B-4827-A111-12CCDE4786E0}"/>
    <cellStyle name="Title 14 7 3" xfId="24681" xr:uid="{0234A487-936F-4B7A-B268-189EEAEA4F68}"/>
    <cellStyle name="Title 14 8" xfId="24682" xr:uid="{75DBAE74-A700-426A-9FE2-1C3F54BFFF8A}"/>
    <cellStyle name="Title 14 8 2" xfId="24683" xr:uid="{E038D9F8-01C8-46CC-911C-FFB42BB0A813}"/>
    <cellStyle name="Title 14 8 3" xfId="24684" xr:uid="{7E977032-61FE-4F44-A0AA-8239F5E6B974}"/>
    <cellStyle name="Title 14 9" xfId="24685" xr:uid="{8459B761-1C3E-4466-B27C-505AB42D0240}"/>
    <cellStyle name="Title 14 9 2" xfId="24686" xr:uid="{17496CED-2F51-422E-9279-198F40A0049B}"/>
    <cellStyle name="Title 14 9 3" xfId="24687" xr:uid="{A1181461-C813-4810-B2D9-E6A81B6C817F}"/>
    <cellStyle name="Title 15" xfId="24688" xr:uid="{45487824-739F-4F63-BFCF-F174F0277566}"/>
    <cellStyle name="Title 15 10" xfId="24689" xr:uid="{EFA2A01E-A610-42B1-A727-14828A71B896}"/>
    <cellStyle name="Title 15 11" xfId="24690" xr:uid="{BFCD5A17-C52B-4D68-B11A-AD27882EFCEA}"/>
    <cellStyle name="Title 15 12" xfId="24691" xr:uid="{4C04E8A3-6D57-44F4-BB6E-8D1B1AF1F882}"/>
    <cellStyle name="Title 15 13" xfId="24692" xr:uid="{2ED1BF61-E573-4A1A-B6D2-E88EF0F2618B}"/>
    <cellStyle name="Title 15 14" xfId="24693" xr:uid="{D6DC4440-5678-4681-8822-2522FE46CCAE}"/>
    <cellStyle name="Title 15 15" xfId="24694" xr:uid="{56E438DF-654E-4D89-903F-8B829C184343}"/>
    <cellStyle name="Title 15 2" xfId="24695" xr:uid="{E1BFE354-2227-4971-B71E-1944E876A8FE}"/>
    <cellStyle name="Title 15 2 2" xfId="24696" xr:uid="{021E9E7A-CC1C-4BCA-9FBC-9C1BFC4F71CF}"/>
    <cellStyle name="Title 15 2 2 2" xfId="24697" xr:uid="{CCB9496D-47E5-4612-B8AA-825A890D411E}"/>
    <cellStyle name="Title 15 2 2 3" xfId="24698" xr:uid="{C3C20AB9-5ED7-4C10-8AA7-DACAE27E045B}"/>
    <cellStyle name="Title 15 2 3" xfId="24699" xr:uid="{A718EE44-3D9B-47A2-83BA-76D4901BA448}"/>
    <cellStyle name="Title 15 2 3 2" xfId="24700" xr:uid="{4FC8B6B5-6061-4DAB-BE7E-CBE3F805D58F}"/>
    <cellStyle name="Title 15 2 3 3" xfId="24701" xr:uid="{67E969E2-0BDA-422B-8BAF-454F22C76C5A}"/>
    <cellStyle name="Title 15 2 4" xfId="24702" xr:uid="{43241102-3CB6-44EF-817C-401C99903E16}"/>
    <cellStyle name="Title 15 2 5" xfId="24703" xr:uid="{FD6DBE45-0109-4040-89D0-1BF00DC5E34E}"/>
    <cellStyle name="Title 15 2 6" xfId="24704" xr:uid="{1CB81EC1-63FD-4240-AFBD-47785C5D1316}"/>
    <cellStyle name="Title 15 3" xfId="24705" xr:uid="{69EDED7F-8B12-42CD-9C48-A2BED2A61FEF}"/>
    <cellStyle name="Title 15 3 2" xfId="24706" xr:uid="{A0D0E04A-3FD5-4044-B8E7-F330C3461516}"/>
    <cellStyle name="Title 15 3 2 2" xfId="24707" xr:uid="{4B073248-4167-4417-A941-EEB8DA0D25AF}"/>
    <cellStyle name="Title 15 3 2 3" xfId="24708" xr:uid="{C7D33ACB-8BEC-433C-A2C1-BF2BFCC21E8A}"/>
    <cellStyle name="Title 15 3 3" xfId="24709" xr:uid="{37BEE82A-CAC9-453E-806E-3E5C6C13C96D}"/>
    <cellStyle name="Title 15 3 3 2" xfId="24710" xr:uid="{3D3DB6BC-8DDB-45E4-9618-7E45815D4B88}"/>
    <cellStyle name="Title 15 3 3 3" xfId="24711" xr:uid="{DB9816A8-2BA2-4490-A784-616BD636BF16}"/>
    <cellStyle name="Title 15 3 4" xfId="24712" xr:uid="{DBF56282-4A06-4132-8D5F-808200AEFBD0}"/>
    <cellStyle name="Title 15 3 5" xfId="24713" xr:uid="{8FE3856A-C6F8-4FF9-AC01-58373CA2EFDF}"/>
    <cellStyle name="Title 15 4" xfId="24714" xr:uid="{05D87A6E-E0F8-4F6F-8D13-A80D815F90CC}"/>
    <cellStyle name="Title 15 4 2" xfId="24715" xr:uid="{743C7912-B8C0-4828-BCCB-4AD896110CB8}"/>
    <cellStyle name="Title 15 4 2 2" xfId="24716" xr:uid="{4123007E-294D-418B-8C8D-2AFD3409B00D}"/>
    <cellStyle name="Title 15 4 2 3" xfId="24717" xr:uid="{05750FB2-8AD8-4DF9-9531-F93647B2A559}"/>
    <cellStyle name="Title 15 4 3" xfId="24718" xr:uid="{4E801FB2-DEE1-4D6C-B1F2-5CC4C4E81940}"/>
    <cellStyle name="Title 15 4 3 2" xfId="24719" xr:uid="{8B55C1E9-143F-4A97-8740-083B0BB0D136}"/>
    <cellStyle name="Title 15 4 3 3" xfId="24720" xr:uid="{0833797F-68CC-4BD9-BEA2-6E2C0D7611B7}"/>
    <cellStyle name="Title 15 4 4" xfId="24721" xr:uid="{3C4239B6-E8C7-4D92-866C-99CE25885905}"/>
    <cellStyle name="Title 15 4 5" xfId="24722" xr:uid="{974019F5-FF0A-4C4A-8B26-057C53310F3D}"/>
    <cellStyle name="Title 15 5" xfId="24723" xr:uid="{DA7CD279-915C-44DB-B316-AEECFC28A58C}"/>
    <cellStyle name="Title 15 5 2" xfId="24724" xr:uid="{CA92B09C-9D61-4F2C-A8C6-C7CB35BE9B59}"/>
    <cellStyle name="Title 15 5 2 2" xfId="24725" xr:uid="{B379CFA6-476A-47C2-8882-06FC1F26631A}"/>
    <cellStyle name="Title 15 5 2 3" xfId="24726" xr:uid="{378D18A2-5AEF-4E50-B0DF-DB0EF1775541}"/>
    <cellStyle name="Title 15 5 3" xfId="24727" xr:uid="{1D6059C3-8455-45D5-8F64-2720AD0AA8E8}"/>
    <cellStyle name="Title 15 5 3 2" xfId="24728" xr:uid="{B28AE6E2-9035-4584-B763-1112E21E6C95}"/>
    <cellStyle name="Title 15 5 3 3" xfId="24729" xr:uid="{4B29BC4E-A75E-46A5-90F1-32A5FE11BA6B}"/>
    <cellStyle name="Title 15 5 4" xfId="24730" xr:uid="{86091F4F-7E3E-4333-B94D-2855D7A409D1}"/>
    <cellStyle name="Title 15 5 4 2" xfId="24731" xr:uid="{6563C7DD-7000-4A50-AB54-25350D57494F}"/>
    <cellStyle name="Title 15 5 4 3" xfId="24732" xr:uid="{680B5500-412C-4177-8206-F8A744ADB44E}"/>
    <cellStyle name="Title 15 5 5" xfId="24733" xr:uid="{972A60F6-FD3A-4340-B929-342F55051795}"/>
    <cellStyle name="Title 15 5 6" xfId="24734" xr:uid="{084D3626-3B8E-426A-AE41-A46A868B6B41}"/>
    <cellStyle name="Title 15 6" xfId="24735" xr:uid="{5FC7E601-F3C9-4AB7-B8A4-7B7EAE00DBB2}"/>
    <cellStyle name="Title 15 6 2" xfId="24736" xr:uid="{548ABAF1-DBBE-49A1-A93F-C71B024DDB7A}"/>
    <cellStyle name="Title 15 6 2 2" xfId="24737" xr:uid="{6216F78E-A820-4FE6-B160-A24DAA4F8B09}"/>
    <cellStyle name="Title 15 6 2 3" xfId="24738" xr:uid="{4EAB2421-6535-4758-BBC4-4F29396B5AA0}"/>
    <cellStyle name="Title 15 6 3" xfId="24739" xr:uid="{163D5F58-941C-444C-A01C-8DC9F321A55D}"/>
    <cellStyle name="Title 15 6 3 2" xfId="24740" xr:uid="{9898FC1D-21DC-4E13-9685-C8C084ED4F7D}"/>
    <cellStyle name="Title 15 6 3 3" xfId="24741" xr:uid="{8D789C39-BB34-4342-8CE9-CB7AA06704BE}"/>
    <cellStyle name="Title 15 6 4" xfId="24742" xr:uid="{B0E97E25-7F57-4E44-84A7-8164F84B498A}"/>
    <cellStyle name="Title 15 6 5" xfId="24743" xr:uid="{8C9A72BF-23E6-4579-8392-641E4EC9624E}"/>
    <cellStyle name="Title 15 7" xfId="24744" xr:uid="{445D6A18-C435-45FB-B18C-A2D464C3D186}"/>
    <cellStyle name="Title 15 7 2" xfId="24745" xr:uid="{EE805B2A-3900-42E9-AB02-D64F1D2AD923}"/>
    <cellStyle name="Title 15 7 3" xfId="24746" xr:uid="{EC56EBE2-F6D1-48A3-979D-1CC987C651BC}"/>
    <cellStyle name="Title 15 8" xfId="24747" xr:uid="{96CB94B4-30E0-445D-B0A2-CC85BBDA3A67}"/>
    <cellStyle name="Title 15 8 2" xfId="24748" xr:uid="{F939513A-ADC8-4D5C-9574-5493BBF01964}"/>
    <cellStyle name="Title 15 8 3" xfId="24749" xr:uid="{D49601D1-E841-41E5-86B5-A76FDAB1429A}"/>
    <cellStyle name="Title 15 9" xfId="24750" xr:uid="{0DF3A3FD-741B-4D4F-807C-5D11F9D0FE08}"/>
    <cellStyle name="Title 15 9 2" xfId="24751" xr:uid="{6A2E0C10-8A72-489E-B092-9343CE9273CF}"/>
    <cellStyle name="Title 15 9 3" xfId="24752" xr:uid="{BF643401-130B-492E-9289-9B32F356B43F}"/>
    <cellStyle name="Title 16" xfId="24753" xr:uid="{15661C16-C977-44E8-910B-3C04CEC4DDEC}"/>
    <cellStyle name="Title 16 10" xfId="24754" xr:uid="{E323CD6A-3BDA-4FAD-83D3-7EF4C15A6844}"/>
    <cellStyle name="Title 16 11" xfId="24755" xr:uid="{0ADFC13E-0254-46CC-9BFA-70F857298EAA}"/>
    <cellStyle name="Title 16 12" xfId="24756" xr:uid="{CB6E344D-2B7C-4CFA-AE9C-098E3162B623}"/>
    <cellStyle name="Title 16 13" xfId="24757" xr:uid="{F6CBCDDE-25BC-4DF4-AC94-199D9947E1E4}"/>
    <cellStyle name="Title 16 14" xfId="24758" xr:uid="{56D0CC7D-6D83-46D3-9F82-F4B7549AD364}"/>
    <cellStyle name="Title 16 15" xfId="24759" xr:uid="{AE8D8716-337E-489F-B264-6D70F4502362}"/>
    <cellStyle name="Title 16 2" xfId="24760" xr:uid="{7B0C18CD-6C4C-427A-82FA-AF4CB6518484}"/>
    <cellStyle name="Title 16 2 2" xfId="24761" xr:uid="{88E9E254-15C1-44B2-B9CE-868484B5D3C7}"/>
    <cellStyle name="Title 16 2 2 2" xfId="24762" xr:uid="{D0360E71-F96B-4624-994E-90ABF7C747A3}"/>
    <cellStyle name="Title 16 2 2 3" xfId="24763" xr:uid="{26B48576-5A04-4969-B7B8-62EA62DE5053}"/>
    <cellStyle name="Title 16 2 3" xfId="24764" xr:uid="{D24E6F4A-286A-4876-B6A9-9135949140C3}"/>
    <cellStyle name="Title 16 2 3 2" xfId="24765" xr:uid="{D2C98ED4-834F-4C92-A5F4-0DF57E7528AE}"/>
    <cellStyle name="Title 16 2 3 3" xfId="24766" xr:uid="{BFB751FE-40BE-45B9-9A04-29A52C30BFBF}"/>
    <cellStyle name="Title 16 2 4" xfId="24767" xr:uid="{12B31F80-AE28-4744-A0EA-51D6ABBCB6B6}"/>
    <cellStyle name="Title 16 2 5" xfId="24768" xr:uid="{E49DEAD8-CA9A-4E0A-8E38-5F3951201B97}"/>
    <cellStyle name="Title 16 2 6" xfId="24769" xr:uid="{3F9FC00A-B4BD-4A36-B78A-C9D32FA1862A}"/>
    <cellStyle name="Title 16 3" xfId="24770" xr:uid="{3F252FFD-EB21-462E-86B7-46F53D361A8E}"/>
    <cellStyle name="Title 16 3 2" xfId="24771" xr:uid="{C2361872-B6AE-49F4-ABD3-D21601EC69C2}"/>
    <cellStyle name="Title 16 3 2 2" xfId="24772" xr:uid="{C9259D09-9FCA-475F-ABE8-80343FE43945}"/>
    <cellStyle name="Title 16 3 2 3" xfId="24773" xr:uid="{8F6B7CAF-9818-4B2F-B1D1-42627E746069}"/>
    <cellStyle name="Title 16 3 3" xfId="24774" xr:uid="{3D05453C-D92A-430E-963B-EC2B175BA08B}"/>
    <cellStyle name="Title 16 3 3 2" xfId="24775" xr:uid="{5F423D2F-10AF-49B6-BD2E-A3B2BB7F2511}"/>
    <cellStyle name="Title 16 3 3 3" xfId="24776" xr:uid="{6014C65E-270C-4659-A0B5-D2CD91907AE5}"/>
    <cellStyle name="Title 16 3 4" xfId="24777" xr:uid="{C0D3404C-AC83-4773-832E-DE77B78792F5}"/>
    <cellStyle name="Title 16 3 5" xfId="24778" xr:uid="{DF92034C-1C82-4943-A4D8-9CFE41290B1D}"/>
    <cellStyle name="Title 16 4" xfId="24779" xr:uid="{34B1851C-6991-475D-88EF-C31004A2352F}"/>
    <cellStyle name="Title 16 4 2" xfId="24780" xr:uid="{FABA35FC-41E3-4044-838F-F9921B0A309C}"/>
    <cellStyle name="Title 16 4 2 2" xfId="24781" xr:uid="{8C18B23D-0042-4329-A193-37A28129DE08}"/>
    <cellStyle name="Title 16 4 2 3" xfId="24782" xr:uid="{8AB945B1-6931-4251-AA70-D178D9EE41F2}"/>
    <cellStyle name="Title 16 4 3" xfId="24783" xr:uid="{3028A060-DEA8-4932-9E0C-C7314C85AAFD}"/>
    <cellStyle name="Title 16 4 3 2" xfId="24784" xr:uid="{86C8A156-AE10-4E8C-9A21-46B9A04D8A80}"/>
    <cellStyle name="Title 16 4 3 3" xfId="24785" xr:uid="{BD4E44C3-0E45-4E6B-8F9E-17DCA138C967}"/>
    <cellStyle name="Title 16 4 4" xfId="24786" xr:uid="{6676A359-C923-4F87-AA30-D522F0E5C8CF}"/>
    <cellStyle name="Title 16 4 5" xfId="24787" xr:uid="{573C765E-A7E9-47A1-B892-3CDF7A0EEB70}"/>
    <cellStyle name="Title 16 5" xfId="24788" xr:uid="{A1A7B035-44AE-451B-B25B-E49D6B5FE3CA}"/>
    <cellStyle name="Title 16 5 2" xfId="24789" xr:uid="{790BECC7-C59F-43C2-8CB8-A1732D6FF203}"/>
    <cellStyle name="Title 16 5 2 2" xfId="24790" xr:uid="{08AC9412-8E30-4FB9-ABFD-ED109366B069}"/>
    <cellStyle name="Title 16 5 2 3" xfId="24791" xr:uid="{4F163718-4110-4CBF-BE6F-B7CF050283E7}"/>
    <cellStyle name="Title 16 5 3" xfId="24792" xr:uid="{9CEB7E2C-D4F0-47B9-87D3-455CB9E539C6}"/>
    <cellStyle name="Title 16 5 3 2" xfId="24793" xr:uid="{80B238AC-528A-4400-8B4E-3261236D0385}"/>
    <cellStyle name="Title 16 5 3 3" xfId="24794" xr:uid="{A2A74324-5437-42B9-88DF-8A094747AAE7}"/>
    <cellStyle name="Title 16 5 4" xfId="24795" xr:uid="{1E9AFBFB-5AAF-4141-8261-810D3B7B83E9}"/>
    <cellStyle name="Title 16 5 4 2" xfId="24796" xr:uid="{F9F3BDC8-713A-4DBE-9AA1-8003E0691DD8}"/>
    <cellStyle name="Title 16 5 4 3" xfId="24797" xr:uid="{3EE78D04-1446-480B-B075-353C283C6CE1}"/>
    <cellStyle name="Title 16 5 5" xfId="24798" xr:uid="{BAE97EAE-22B3-46CE-836B-E5C5F81F520B}"/>
    <cellStyle name="Title 16 5 6" xfId="24799" xr:uid="{839506BC-8A76-4B31-AFB8-042E5E119C44}"/>
    <cellStyle name="Title 16 6" xfId="24800" xr:uid="{0B1F1171-2A3D-4F23-B738-B3B3FBD8E01B}"/>
    <cellStyle name="Title 16 6 2" xfId="24801" xr:uid="{FA82F508-1D4A-4657-83D7-5567799464DB}"/>
    <cellStyle name="Title 16 6 2 2" xfId="24802" xr:uid="{6C686D23-F47A-4F96-B44E-63C578BCE6AA}"/>
    <cellStyle name="Title 16 6 2 3" xfId="24803" xr:uid="{EFD65879-C2DF-4B8F-8A31-3C77BA3249BC}"/>
    <cellStyle name="Title 16 6 3" xfId="24804" xr:uid="{73EB125C-1098-4044-88EB-40DE9DE70C42}"/>
    <cellStyle name="Title 16 6 3 2" xfId="24805" xr:uid="{AF551959-0979-485A-BD7C-AA14590455C2}"/>
    <cellStyle name="Title 16 6 3 3" xfId="24806" xr:uid="{FBAF4245-4861-434E-8007-B9C78B9B8DD8}"/>
    <cellStyle name="Title 16 6 4" xfId="24807" xr:uid="{55EDB6BD-19AC-48B1-982A-90764BE5D4A0}"/>
    <cellStyle name="Title 16 6 5" xfId="24808" xr:uid="{60FA764C-156F-426C-81EF-EF4A911B272C}"/>
    <cellStyle name="Title 16 7" xfId="24809" xr:uid="{2C382ACB-F176-479E-B986-8A7EAEC8B1BF}"/>
    <cellStyle name="Title 16 7 2" xfId="24810" xr:uid="{2F13390F-8480-46ED-B96B-3BB553A63EB8}"/>
    <cellStyle name="Title 16 7 3" xfId="24811" xr:uid="{1ECE70FB-32C3-4970-B106-5F9E1D8C8BA1}"/>
    <cellStyle name="Title 16 8" xfId="24812" xr:uid="{50C09C0F-3ACE-4F9F-AB28-2E9AB9F93ECE}"/>
    <cellStyle name="Title 16 8 2" xfId="24813" xr:uid="{AE7340ED-7ED4-404B-AC31-B7D131D666A0}"/>
    <cellStyle name="Title 16 8 3" xfId="24814" xr:uid="{348401B5-97A6-41C9-BC5D-79A104A3A2DE}"/>
    <cellStyle name="Title 16 9" xfId="24815" xr:uid="{EC0A7E14-58F6-42F1-AF84-006F3C890FA3}"/>
    <cellStyle name="Title 16 9 2" xfId="24816" xr:uid="{63BD8CCC-7043-41CA-A26F-F1ED3B5620D0}"/>
    <cellStyle name="Title 16 9 3" xfId="24817" xr:uid="{FD3ED5A3-BEC3-4F40-9E1C-A0548BE2B91F}"/>
    <cellStyle name="Title 17" xfId="24818" xr:uid="{5535FF29-DE53-4A34-80B1-5B8979D08F91}"/>
    <cellStyle name="Title 17 10" xfId="24819" xr:uid="{62294611-3216-45AB-A977-7586FA28A86A}"/>
    <cellStyle name="Title 17 11" xfId="24820" xr:uid="{80AACD62-26C2-49E6-BC94-F5A7F4C06363}"/>
    <cellStyle name="Title 17 12" xfId="24821" xr:uid="{0FAE7171-DAAE-49C1-87F4-52965865132D}"/>
    <cellStyle name="Title 17 13" xfId="24822" xr:uid="{4E433F47-5CFC-4870-B609-0518C68AAF22}"/>
    <cellStyle name="Title 17 14" xfId="24823" xr:uid="{1B1FA543-3B7E-4E06-91A9-79D97A81EDAB}"/>
    <cellStyle name="Title 17 15" xfId="24824" xr:uid="{1086AE93-DB7A-4005-833F-19EB90275B18}"/>
    <cellStyle name="Title 17 2" xfId="24825" xr:uid="{1AE91A36-D800-4CFC-B079-E02152BA5344}"/>
    <cellStyle name="Title 17 2 2" xfId="24826" xr:uid="{B3B2DD7F-CAE1-4766-B694-7AE2A86D51FF}"/>
    <cellStyle name="Title 17 2 2 2" xfId="24827" xr:uid="{6CB6B16B-1DD6-4DD5-94A5-59ABE8E7D7F1}"/>
    <cellStyle name="Title 17 2 2 3" xfId="24828" xr:uid="{C44D7408-7363-49C9-A06E-70A4BF831AA5}"/>
    <cellStyle name="Title 17 2 3" xfId="24829" xr:uid="{EF3173C1-006B-4F50-9C7E-C6C700472C6C}"/>
    <cellStyle name="Title 17 2 3 2" xfId="24830" xr:uid="{4042DD34-C192-4049-A097-230B20828480}"/>
    <cellStyle name="Title 17 2 3 3" xfId="24831" xr:uid="{FD7160DA-B04B-493F-966E-F21E9D7758B6}"/>
    <cellStyle name="Title 17 2 4" xfId="24832" xr:uid="{3FE9E8BD-C9D0-4ECB-95CE-598EB55BF277}"/>
    <cellStyle name="Title 17 2 5" xfId="24833" xr:uid="{D6179DCE-CD3E-4F44-AF80-C8D8B4748F63}"/>
    <cellStyle name="Title 17 2 6" xfId="24834" xr:uid="{1A51F775-2590-49F5-A1FB-94077DAF278B}"/>
    <cellStyle name="Title 17 3" xfId="24835" xr:uid="{CAAAA091-30C8-493A-99A7-C1579082AA9A}"/>
    <cellStyle name="Title 17 3 2" xfId="24836" xr:uid="{51668EEE-470A-4A6D-9EAA-D61B38EF0188}"/>
    <cellStyle name="Title 17 3 2 2" xfId="24837" xr:uid="{CA307E14-EC9D-4E44-A36E-684B029C2608}"/>
    <cellStyle name="Title 17 3 2 3" xfId="24838" xr:uid="{D6D760AB-2C30-4D8C-BAC9-1C7D81C78062}"/>
    <cellStyle name="Title 17 3 3" xfId="24839" xr:uid="{51D5BDAA-5D30-4421-A6AB-FEF699886C33}"/>
    <cellStyle name="Title 17 3 3 2" xfId="24840" xr:uid="{5DCAC530-9D52-450E-9F4E-F44BFC0A4736}"/>
    <cellStyle name="Title 17 3 3 3" xfId="24841" xr:uid="{4E166C84-40CE-47B2-9527-94CB730BE0D3}"/>
    <cellStyle name="Title 17 3 4" xfId="24842" xr:uid="{480191AF-0F1F-4BFB-8BC3-7C2EF1324617}"/>
    <cellStyle name="Title 17 3 5" xfId="24843" xr:uid="{D1ED677E-61D4-4E24-9E1C-8867A0CD3FC2}"/>
    <cellStyle name="Title 17 4" xfId="24844" xr:uid="{B7969C67-A8BA-4372-BFB6-778AC1F221A4}"/>
    <cellStyle name="Title 17 4 2" xfId="24845" xr:uid="{AB5B4D44-36F9-4B18-A68C-9F0BB6561F9B}"/>
    <cellStyle name="Title 17 4 2 2" xfId="24846" xr:uid="{2681ED86-31CF-4748-81EC-36E02141C869}"/>
    <cellStyle name="Title 17 4 2 3" xfId="24847" xr:uid="{F53617D5-50E6-44A0-8B37-DB0E6B5F6EBC}"/>
    <cellStyle name="Title 17 4 3" xfId="24848" xr:uid="{5E6A101F-BD3B-4C54-A7CA-529BA00B35F8}"/>
    <cellStyle name="Title 17 4 3 2" xfId="24849" xr:uid="{41238296-85F2-4A7B-AE1C-B6AF32ABCDEC}"/>
    <cellStyle name="Title 17 4 3 3" xfId="24850" xr:uid="{C9F47194-1DC6-4233-8F5B-DC9ACDCCF457}"/>
    <cellStyle name="Title 17 4 4" xfId="24851" xr:uid="{68A0828C-E9A1-4FEA-8752-7DCBD6DC501F}"/>
    <cellStyle name="Title 17 4 5" xfId="24852" xr:uid="{D8CD188D-F263-41BA-8877-7C5137C61A8A}"/>
    <cellStyle name="Title 17 5" xfId="24853" xr:uid="{221BF066-2A00-41BD-9B26-57DB033B3FB5}"/>
    <cellStyle name="Title 17 5 2" xfId="24854" xr:uid="{A7878BBE-FF2C-40DF-B1D3-353D30BEDAAC}"/>
    <cellStyle name="Title 17 5 2 2" xfId="24855" xr:uid="{CF26D3E7-9ADD-4C0E-9C0B-B09C27DB9D7A}"/>
    <cellStyle name="Title 17 5 2 3" xfId="24856" xr:uid="{0441034E-B195-4D64-AB6A-9C81403E7768}"/>
    <cellStyle name="Title 17 5 3" xfId="24857" xr:uid="{FB650B4A-7131-4740-AF42-CD5C613082E3}"/>
    <cellStyle name="Title 17 5 3 2" xfId="24858" xr:uid="{283F1B73-BD71-4543-857D-F37848CC3D7E}"/>
    <cellStyle name="Title 17 5 3 3" xfId="24859" xr:uid="{00151F6B-4D65-4CE5-B88C-5EB69995A17B}"/>
    <cellStyle name="Title 17 5 4" xfId="24860" xr:uid="{3C2D455A-8842-41CC-B24B-820540AFD716}"/>
    <cellStyle name="Title 17 5 4 2" xfId="24861" xr:uid="{DE04382F-B1A5-4043-96A8-596E03F429D9}"/>
    <cellStyle name="Title 17 5 4 3" xfId="24862" xr:uid="{EE1C46D7-2502-4122-8EFE-69F96F088454}"/>
    <cellStyle name="Title 17 5 5" xfId="24863" xr:uid="{AC97967D-4864-49E3-96BD-C165D2CEC83A}"/>
    <cellStyle name="Title 17 5 6" xfId="24864" xr:uid="{60050A8B-7E87-434F-BF4C-32B4C84D4964}"/>
    <cellStyle name="Title 17 6" xfId="24865" xr:uid="{AC1DBC42-BAA4-464D-913D-AB0D4DD0B0D9}"/>
    <cellStyle name="Title 17 6 2" xfId="24866" xr:uid="{22385F2B-ED05-40F0-9851-1A9BE83DC861}"/>
    <cellStyle name="Title 17 6 2 2" xfId="24867" xr:uid="{2B58730B-2C10-42EB-997B-C133153E5774}"/>
    <cellStyle name="Title 17 6 2 3" xfId="24868" xr:uid="{8854B76B-AB2C-4564-AD97-160CE2072E09}"/>
    <cellStyle name="Title 17 6 3" xfId="24869" xr:uid="{2AC11280-7B04-4838-9A8A-C24C8953A5A6}"/>
    <cellStyle name="Title 17 6 3 2" xfId="24870" xr:uid="{F431F0ED-EE46-4862-AF7E-A40DE242237F}"/>
    <cellStyle name="Title 17 6 3 3" xfId="24871" xr:uid="{A7751EB6-7B18-48E0-AF71-985EC37A86DB}"/>
    <cellStyle name="Title 17 6 4" xfId="24872" xr:uid="{413C66BB-9A2D-4095-8C5B-98DF273D2BFA}"/>
    <cellStyle name="Title 17 6 5" xfId="24873" xr:uid="{FCDF8D1F-0F2A-4C68-A487-5A2AAEE79990}"/>
    <cellStyle name="Title 17 7" xfId="24874" xr:uid="{9683A5D1-6687-4C5F-9075-939C7FBD045B}"/>
    <cellStyle name="Title 17 7 2" xfId="24875" xr:uid="{17811E55-681F-4A08-8E1B-9C49E11FEEED}"/>
    <cellStyle name="Title 17 7 3" xfId="24876" xr:uid="{A5F21E7E-36DB-4845-B1F0-F1C79E828028}"/>
    <cellStyle name="Title 17 8" xfId="24877" xr:uid="{8E4E7A8E-D91D-44B1-A1AB-E156E27270BE}"/>
    <cellStyle name="Title 17 8 2" xfId="24878" xr:uid="{675311B6-A9DD-452F-AF8F-995A2FAB24BE}"/>
    <cellStyle name="Title 17 8 3" xfId="24879" xr:uid="{AA56E066-DA4A-4803-92EF-073BF122A16A}"/>
    <cellStyle name="Title 17 9" xfId="24880" xr:uid="{3D135FC9-144C-42B1-AD74-DE3CEB95F967}"/>
    <cellStyle name="Title 17 9 2" xfId="24881" xr:uid="{A32440E3-FD42-44A2-BB21-A3D8B09A618E}"/>
    <cellStyle name="Title 17 9 3" xfId="24882" xr:uid="{55697BA4-5048-42EC-A958-5CF935E1F8F5}"/>
    <cellStyle name="Title 18" xfId="24883" xr:uid="{95FCE492-1A59-43F4-B691-33CB1D736B07}"/>
    <cellStyle name="Title 18 10" xfId="24884" xr:uid="{5587ABE8-E84E-4D69-86B3-768909C8D84C}"/>
    <cellStyle name="Title 18 11" xfId="24885" xr:uid="{6937EA14-943A-487E-A16C-5E34043B5F73}"/>
    <cellStyle name="Title 18 12" xfId="24886" xr:uid="{AD94F7DA-9091-4778-B469-9540CCA22FC6}"/>
    <cellStyle name="Title 18 13" xfId="24887" xr:uid="{A7CFD64F-25B5-463C-8C0D-25D81CF33EB0}"/>
    <cellStyle name="Title 18 14" xfId="24888" xr:uid="{940CC4D0-D7E7-4353-A2CD-CD2914F06E14}"/>
    <cellStyle name="Title 18 15" xfId="24889" xr:uid="{F69122BA-29E7-4575-8147-B22325EB0AE4}"/>
    <cellStyle name="Title 18 2" xfId="24890" xr:uid="{4644AAF0-C1EC-4752-8583-C1E00B51D9B0}"/>
    <cellStyle name="Title 18 2 2" xfId="24891" xr:uid="{5B587667-7525-434E-8771-DD32F75D3073}"/>
    <cellStyle name="Title 18 2 2 2" xfId="24892" xr:uid="{7A7B4A0A-0B52-4702-BE9B-0E7C11A9C440}"/>
    <cellStyle name="Title 18 2 2 3" xfId="24893" xr:uid="{972BA109-F8AF-405A-AB1C-50D6F6A26FCA}"/>
    <cellStyle name="Title 18 2 3" xfId="24894" xr:uid="{9ADC7EC1-1C7D-40FF-A27A-95110FA56CA9}"/>
    <cellStyle name="Title 18 2 3 2" xfId="24895" xr:uid="{6EA114EC-59BB-4933-840C-4DA97FC8FF38}"/>
    <cellStyle name="Title 18 2 3 3" xfId="24896" xr:uid="{AC95BFCD-8BE5-4DFA-B74C-9599DF5B9065}"/>
    <cellStyle name="Title 18 2 4" xfId="24897" xr:uid="{5AB6F3CF-1A75-4DFC-BF4A-55E085279C6F}"/>
    <cellStyle name="Title 18 2 5" xfId="24898" xr:uid="{E1F27439-03BC-46B5-BF0D-D64CB1507A4B}"/>
    <cellStyle name="Title 18 2 6" xfId="24899" xr:uid="{65D5F914-4DB0-4713-9CA6-BC5C46C0EF1D}"/>
    <cellStyle name="Title 18 3" xfId="24900" xr:uid="{7BFA1201-23E7-49A7-BE89-FD688298B7C8}"/>
    <cellStyle name="Title 18 3 2" xfId="24901" xr:uid="{9D41C590-DCE5-4035-9CF8-CF2EA6445B7A}"/>
    <cellStyle name="Title 18 3 2 2" xfId="24902" xr:uid="{DAE538F2-846A-4E2D-A75C-0ADD2823A788}"/>
    <cellStyle name="Title 18 3 2 3" xfId="24903" xr:uid="{3E6B1FC0-126C-4FF9-BB0B-ED98C6B8CA87}"/>
    <cellStyle name="Title 18 3 3" xfId="24904" xr:uid="{29A3BF6B-0251-4196-8F51-A1ED35A67A15}"/>
    <cellStyle name="Title 18 3 3 2" xfId="24905" xr:uid="{D94BF818-07B0-40FD-8A86-3170BC877513}"/>
    <cellStyle name="Title 18 3 3 3" xfId="24906" xr:uid="{E0DF5A60-8EB2-43BE-BC0F-06CF7ED229C8}"/>
    <cellStyle name="Title 18 3 4" xfId="24907" xr:uid="{5B2DEB71-7B89-4FB5-8BA1-CA5D44E13EDF}"/>
    <cellStyle name="Title 18 3 5" xfId="24908" xr:uid="{878269F3-C071-405F-AE89-9622B9A0ED13}"/>
    <cellStyle name="Title 18 4" xfId="24909" xr:uid="{46E521A0-E9F6-4798-A91A-EF35107657E2}"/>
    <cellStyle name="Title 18 4 2" xfId="24910" xr:uid="{FB4FCFB2-1CFF-4376-817A-2EB5BF088E28}"/>
    <cellStyle name="Title 18 4 2 2" xfId="24911" xr:uid="{443D6A0A-673E-4CA1-851E-D3BE80519926}"/>
    <cellStyle name="Title 18 4 2 3" xfId="24912" xr:uid="{54B0DABA-4F7F-4BF5-9FFC-48E3F40981B8}"/>
    <cellStyle name="Title 18 4 3" xfId="24913" xr:uid="{DDF25341-7014-4DE3-BCC8-E3D7CC1784ED}"/>
    <cellStyle name="Title 18 4 3 2" xfId="24914" xr:uid="{1FA0FD3D-F048-4459-97E9-1FC094AABAF0}"/>
    <cellStyle name="Title 18 4 3 3" xfId="24915" xr:uid="{64D99179-401D-485A-BDCF-B32EF571A69B}"/>
    <cellStyle name="Title 18 4 4" xfId="24916" xr:uid="{9C324C0F-26DD-4032-86DB-56532C7ED0EC}"/>
    <cellStyle name="Title 18 4 5" xfId="24917" xr:uid="{5D8FDCAD-59A4-499B-A2B4-5A982107A0CB}"/>
    <cellStyle name="Title 18 5" xfId="24918" xr:uid="{8ABA7DD9-1A55-404D-B526-6F84CD3068EA}"/>
    <cellStyle name="Title 18 5 2" xfId="24919" xr:uid="{24C155A5-4708-4AD2-95FE-66BE1A91AD55}"/>
    <cellStyle name="Title 18 5 2 2" xfId="24920" xr:uid="{89C1C77D-366C-4664-A97A-C81064CA7BB8}"/>
    <cellStyle name="Title 18 5 2 3" xfId="24921" xr:uid="{7A5A774A-DE50-43BB-9067-456ED24A6FE9}"/>
    <cellStyle name="Title 18 5 3" xfId="24922" xr:uid="{98E57661-0B9A-4985-9881-2188BD7165F7}"/>
    <cellStyle name="Title 18 5 3 2" xfId="24923" xr:uid="{7CAAC92F-197C-44D4-ABA1-E3D7032812F6}"/>
    <cellStyle name="Title 18 5 3 3" xfId="24924" xr:uid="{A7D0C447-A737-4735-A2B7-6E7B00B6F8D5}"/>
    <cellStyle name="Title 18 5 4" xfId="24925" xr:uid="{A8407F05-8AE4-4659-8BE2-D4396567DA47}"/>
    <cellStyle name="Title 18 5 4 2" xfId="24926" xr:uid="{15DBBF8D-5AE8-4F0D-B7EB-539FC9EDB798}"/>
    <cellStyle name="Title 18 5 4 3" xfId="24927" xr:uid="{5727C6BD-F49E-4196-8CF3-6B09C745ABC8}"/>
    <cellStyle name="Title 18 5 5" xfId="24928" xr:uid="{DDEF1202-439B-46AF-8CAC-64296F70D5A7}"/>
    <cellStyle name="Title 18 5 6" xfId="24929" xr:uid="{9720FEE7-382D-4CB5-BFCE-1E00C97CC8B7}"/>
    <cellStyle name="Title 18 6" xfId="24930" xr:uid="{950DFF66-5574-43CC-8A86-9B534B1FEEAB}"/>
    <cellStyle name="Title 18 6 2" xfId="24931" xr:uid="{4195BC83-9245-4001-A1FE-A2ED26084923}"/>
    <cellStyle name="Title 18 6 2 2" xfId="24932" xr:uid="{AFB45C4D-11D1-4E8A-8A19-8C669C8899C9}"/>
    <cellStyle name="Title 18 6 2 3" xfId="24933" xr:uid="{FFE7AE4F-6E77-40D1-9140-4E2B6FBD5A4D}"/>
    <cellStyle name="Title 18 6 3" xfId="24934" xr:uid="{C28442AE-7257-4034-8C60-2E285D980602}"/>
    <cellStyle name="Title 18 6 3 2" xfId="24935" xr:uid="{4B5A76E2-2E8C-45F3-AE73-1818CB325A09}"/>
    <cellStyle name="Title 18 6 3 3" xfId="24936" xr:uid="{0CE28683-E046-4543-83C3-895360365B79}"/>
    <cellStyle name="Title 18 6 4" xfId="24937" xr:uid="{61BFA9B0-1CEC-4F73-B9D7-FA298C62C62F}"/>
    <cellStyle name="Title 18 6 5" xfId="24938" xr:uid="{72AB8EB7-61F8-4C76-B58E-DA522D4802F0}"/>
    <cellStyle name="Title 18 7" xfId="24939" xr:uid="{FB365AD1-CF63-4724-8E31-A555889BCC1F}"/>
    <cellStyle name="Title 18 7 2" xfId="24940" xr:uid="{BFEFC49A-3B47-4F1F-A1CA-F285B382FE89}"/>
    <cellStyle name="Title 18 7 3" xfId="24941" xr:uid="{6B5E10D2-8918-4C5E-98D2-8C1D1767F30C}"/>
    <cellStyle name="Title 18 8" xfId="24942" xr:uid="{B056CAAB-8D13-4561-879A-5AC1B72EAE9E}"/>
    <cellStyle name="Title 18 8 2" xfId="24943" xr:uid="{3A133327-587C-4522-9541-4DA3E5CEAB25}"/>
    <cellStyle name="Title 18 8 3" xfId="24944" xr:uid="{2539DE6C-A884-46E2-9CB4-D6A4864E433E}"/>
    <cellStyle name="Title 18 9" xfId="24945" xr:uid="{266E8854-2321-4E05-B54C-E66527D93F75}"/>
    <cellStyle name="Title 18 9 2" xfId="24946" xr:uid="{5BEA816B-766D-4660-AD56-B92A57A7DDA3}"/>
    <cellStyle name="Title 18 9 3" xfId="24947" xr:uid="{A7A8548F-EEF2-4743-B418-B66FB2C33C6F}"/>
    <cellStyle name="Title 19" xfId="24948" xr:uid="{A95D836B-A140-4B4C-B512-A6D1C3494B9F}"/>
    <cellStyle name="Title 19 10" xfId="24949" xr:uid="{270D954C-8A03-434B-BE66-91A821128115}"/>
    <cellStyle name="Title 19 11" xfId="24950" xr:uid="{AD8F4C96-138C-408B-83C2-6331B3EB5D8A}"/>
    <cellStyle name="Title 19 12" xfId="24951" xr:uid="{5648E4CC-139D-4BC3-9A38-E865C739B715}"/>
    <cellStyle name="Title 19 13" xfId="24952" xr:uid="{ABF0C198-8D28-496C-A5C2-222DAAF7EB20}"/>
    <cellStyle name="Title 19 14" xfId="24953" xr:uid="{72ABC694-CCC8-4289-85C6-8766AB2D5F40}"/>
    <cellStyle name="Title 19 15" xfId="24954" xr:uid="{5D9C3408-0E27-445A-AFB0-0B6EFFBAE501}"/>
    <cellStyle name="Title 19 2" xfId="24955" xr:uid="{DB223F6C-CA50-494D-9BCE-BEF3CE24ECFB}"/>
    <cellStyle name="Title 19 2 2" xfId="24956" xr:uid="{2FDBD59D-1C72-4255-B6F1-961C9F592F56}"/>
    <cellStyle name="Title 19 2 2 2" xfId="24957" xr:uid="{DAD8E9FF-E596-4BC0-B3DB-C2D16C7B71E7}"/>
    <cellStyle name="Title 19 2 2 3" xfId="24958" xr:uid="{62BE9998-0A04-48B9-9201-15FC68BE5260}"/>
    <cellStyle name="Title 19 2 3" xfId="24959" xr:uid="{CE32A662-758B-43A5-B366-4A16CD866B2E}"/>
    <cellStyle name="Title 19 2 3 2" xfId="24960" xr:uid="{3409FBB2-BA66-4F54-957F-1F61F86BD6D3}"/>
    <cellStyle name="Title 19 2 3 3" xfId="24961" xr:uid="{01F1F0C0-86BA-4515-88A5-2B5B3CEA056E}"/>
    <cellStyle name="Title 19 2 4" xfId="24962" xr:uid="{8D4F24AA-4882-4769-A649-051C11C86153}"/>
    <cellStyle name="Title 19 2 5" xfId="24963" xr:uid="{62E3586B-81A6-4C5C-A626-4FEA4B0DE5BB}"/>
    <cellStyle name="Title 19 2 6" xfId="24964" xr:uid="{6A0D8ABF-1E30-4184-8769-6B5AE9EDC95C}"/>
    <cellStyle name="Title 19 3" xfId="24965" xr:uid="{7702F040-719B-4F24-A39C-00B195956A6A}"/>
    <cellStyle name="Title 19 3 2" xfId="24966" xr:uid="{E8F02DBD-E8D4-43B3-B6AB-18E9CE870CAD}"/>
    <cellStyle name="Title 19 3 2 2" xfId="24967" xr:uid="{9C1E6DA8-76C3-451B-B1DC-8D22C58FE45B}"/>
    <cellStyle name="Title 19 3 2 3" xfId="24968" xr:uid="{E590537C-04ED-4E8D-9CF0-C1D46C7A009E}"/>
    <cellStyle name="Title 19 3 3" xfId="24969" xr:uid="{21B30980-4002-434D-AF53-9620219B8C13}"/>
    <cellStyle name="Title 19 3 3 2" xfId="24970" xr:uid="{10B0DD46-6E9E-42D1-8E5E-072811749882}"/>
    <cellStyle name="Title 19 3 3 3" xfId="24971" xr:uid="{6969D408-5FD4-4086-B728-F824D64F5BCA}"/>
    <cellStyle name="Title 19 3 4" xfId="24972" xr:uid="{CF38CC9D-7312-4D3D-837E-B739B5EBA5C1}"/>
    <cellStyle name="Title 19 3 5" xfId="24973" xr:uid="{5FD1C85A-F6F0-4912-9C8E-311FA640597B}"/>
    <cellStyle name="Title 19 4" xfId="24974" xr:uid="{A822E20C-438E-4095-BE44-AE7A23C6F29E}"/>
    <cellStyle name="Title 19 4 2" xfId="24975" xr:uid="{C25D136A-FB88-41F1-B37B-1ED1D7CFFBCF}"/>
    <cellStyle name="Title 19 4 2 2" xfId="24976" xr:uid="{417EEA3F-24BA-4053-A643-E5E374300784}"/>
    <cellStyle name="Title 19 4 2 3" xfId="24977" xr:uid="{3961E520-0F48-48CB-B17D-38DB1ED06F95}"/>
    <cellStyle name="Title 19 4 3" xfId="24978" xr:uid="{1EF2C635-1000-4D7D-BC2A-8DE71273EA61}"/>
    <cellStyle name="Title 19 4 3 2" xfId="24979" xr:uid="{1059D099-C39F-4481-8D60-F76195211EFE}"/>
    <cellStyle name="Title 19 4 3 3" xfId="24980" xr:uid="{7EA0CE4E-A29F-48A4-9656-414C3B31C85E}"/>
    <cellStyle name="Title 19 4 4" xfId="24981" xr:uid="{798550C1-CEF5-482E-A378-49D283923254}"/>
    <cellStyle name="Title 19 4 5" xfId="24982" xr:uid="{6E49D277-126F-47F7-A43E-063EDB5DB2E7}"/>
    <cellStyle name="Title 19 5" xfId="24983" xr:uid="{06A2B1C6-F823-4671-8CF1-4EEF007156CF}"/>
    <cellStyle name="Title 19 5 2" xfId="24984" xr:uid="{1A255DCE-ABC2-435F-B4A9-A581A275BA83}"/>
    <cellStyle name="Title 19 5 2 2" xfId="24985" xr:uid="{367D51B9-33DC-4343-AD63-55740CF1EB9C}"/>
    <cellStyle name="Title 19 5 2 3" xfId="24986" xr:uid="{FF1C78BE-F874-4D03-8C08-0B7FE7AC66C2}"/>
    <cellStyle name="Title 19 5 3" xfId="24987" xr:uid="{816ECE9C-C601-487E-A173-B884EE8433F6}"/>
    <cellStyle name="Title 19 5 3 2" xfId="24988" xr:uid="{83789BD2-4155-49A8-9CF5-8F2D766FEA43}"/>
    <cellStyle name="Title 19 5 3 3" xfId="24989" xr:uid="{CC1E77B1-45D7-4CCB-95CE-0C1D0446CCC9}"/>
    <cellStyle name="Title 19 5 4" xfId="24990" xr:uid="{5E686393-367E-447A-A706-7970AE18A0DA}"/>
    <cellStyle name="Title 19 5 4 2" xfId="24991" xr:uid="{374AE407-9885-4DBD-BF71-54B131BF1E06}"/>
    <cellStyle name="Title 19 5 4 3" xfId="24992" xr:uid="{BAB2CCCE-D8B0-422D-B103-29C8F6145142}"/>
    <cellStyle name="Title 19 5 5" xfId="24993" xr:uid="{09C24106-B098-496F-A678-A83B8CD4DC6C}"/>
    <cellStyle name="Title 19 5 6" xfId="24994" xr:uid="{0D0494E8-FA61-4DDA-B5EF-819B5765E7A1}"/>
    <cellStyle name="Title 19 6" xfId="24995" xr:uid="{8E2AEFE0-6996-4DD1-8E51-40857488D08A}"/>
    <cellStyle name="Title 19 6 2" xfId="24996" xr:uid="{70868236-ACF3-49FB-A862-3A8B8A3B3F1F}"/>
    <cellStyle name="Title 19 6 2 2" xfId="24997" xr:uid="{2BE7D3E6-9A50-4102-A85C-FE6AC4C0A2B9}"/>
    <cellStyle name="Title 19 6 2 3" xfId="24998" xr:uid="{87AD36AF-7D96-4211-B222-560C9D0D9DB3}"/>
    <cellStyle name="Title 19 6 3" xfId="24999" xr:uid="{5A0322C2-11A8-4D5D-9A0E-C8DCB40D3410}"/>
    <cellStyle name="Title 19 6 3 2" xfId="25000" xr:uid="{EA4A8276-2CBF-4ACB-8835-1D45979F39C4}"/>
    <cellStyle name="Title 19 6 3 3" xfId="25001" xr:uid="{85E4B56B-5BC2-4326-8E26-7A110D1EF543}"/>
    <cellStyle name="Title 19 6 4" xfId="25002" xr:uid="{9A4D31F8-AE0C-42A2-ABF4-2C46C7B2F376}"/>
    <cellStyle name="Title 19 6 5" xfId="25003" xr:uid="{284FB600-BCC7-4B19-BDCA-47E44FFF31F2}"/>
    <cellStyle name="Title 19 7" xfId="25004" xr:uid="{0EF92CBE-3543-4023-A31F-0665A612B2BD}"/>
    <cellStyle name="Title 19 7 2" xfId="25005" xr:uid="{59BD675F-FA9D-4789-B24C-91800A7B022E}"/>
    <cellStyle name="Title 19 7 3" xfId="25006" xr:uid="{F7EE4643-EF86-420E-B6DD-CBC3B9FE2723}"/>
    <cellStyle name="Title 19 8" xfId="25007" xr:uid="{4C12EA46-C314-41D7-A98D-9D2C1EC63F57}"/>
    <cellStyle name="Title 19 8 2" xfId="25008" xr:uid="{3A9DDC46-7A46-446F-BAE8-A34F90E412B4}"/>
    <cellStyle name="Title 19 8 3" xfId="25009" xr:uid="{007B0730-52FC-431D-8863-E3AB7E64C5C9}"/>
    <cellStyle name="Title 19 9" xfId="25010" xr:uid="{3D8A8F9A-5BFF-47EC-ADBD-FD5D7035EDE8}"/>
    <cellStyle name="Title 19 9 2" xfId="25011" xr:uid="{3E95DF33-ED22-411B-B514-1F29355B070F}"/>
    <cellStyle name="Title 19 9 3" xfId="25012" xr:uid="{F963E77E-0089-49F0-B442-A42B9BBDECEA}"/>
    <cellStyle name="Title 2" xfId="18" xr:uid="{4DA7900A-C857-4F5C-9856-5D0458C8AF5C}"/>
    <cellStyle name="Title 2 10" xfId="1654" xr:uid="{8B4820F3-4C45-4426-A57A-812EAF39257F}"/>
    <cellStyle name="Title 2 10 10" xfId="25015" xr:uid="{CC8148F3-41F7-4351-9106-8FDF6DB598CD}"/>
    <cellStyle name="Title 2 10 11" xfId="25016" xr:uid="{03EC7E93-1C94-41A4-BEBE-56E4E28280A7}"/>
    <cellStyle name="Title 2 10 12" xfId="25017" xr:uid="{F7818023-DD0F-4E18-9ED2-9B156090768D}"/>
    <cellStyle name="Title 2 10 13" xfId="25018" xr:uid="{49AA8527-5B2D-45FB-BF1C-FA2E9C6F28F5}"/>
    <cellStyle name="Title 2 10 14" xfId="25019" xr:uid="{F196A36B-2E5A-4EDC-B4A0-5737B1F1241A}"/>
    <cellStyle name="Title 2 10 15" xfId="25014" xr:uid="{440BF983-2497-4B40-B567-0386583EA679}"/>
    <cellStyle name="Title 2 10 2" xfId="25020" xr:uid="{7E3326E3-B026-4289-B784-0C660A1BF69C}"/>
    <cellStyle name="Title 2 10 2 2" xfId="25021" xr:uid="{49CFE2AB-84D5-456F-A3AB-72A69AECB588}"/>
    <cellStyle name="Title 2 10 2 2 2" xfId="25022" xr:uid="{39170568-DA9A-4FE0-AB4C-9B0A42545F74}"/>
    <cellStyle name="Title 2 10 2 2 3" xfId="25023" xr:uid="{3F632398-7EB5-4086-9F47-09204DF079CE}"/>
    <cellStyle name="Title 2 10 2 3" xfId="25024" xr:uid="{D4AF3F2F-A2B6-4D09-A11E-EA3D04C2647D}"/>
    <cellStyle name="Title 2 10 2 3 2" xfId="25025" xr:uid="{F8D05DCD-0A49-4B2C-83AF-8EF3795E9DE5}"/>
    <cellStyle name="Title 2 10 2 3 3" xfId="25026" xr:uid="{60C1AE01-0389-4150-9541-D4C09C378984}"/>
    <cellStyle name="Title 2 10 2 4" xfId="25027" xr:uid="{67AA51AC-DF32-4972-B620-7A304F74D402}"/>
    <cellStyle name="Title 2 10 2 5" xfId="25028" xr:uid="{4FE83D96-E00B-40D8-B34B-7097B40E07D9}"/>
    <cellStyle name="Title 2 10 3" xfId="25029" xr:uid="{255504D8-F98E-4C65-8DC0-5D56668A8789}"/>
    <cellStyle name="Title 2 10 3 2" xfId="25030" xr:uid="{AFC58E99-A02B-4859-9517-205693EB03E6}"/>
    <cellStyle name="Title 2 10 3 2 2" xfId="25031" xr:uid="{19A8A3CA-FE0D-4660-B7E4-9DE022D4B23D}"/>
    <cellStyle name="Title 2 10 3 2 3" xfId="25032" xr:uid="{CEEE3CFE-09ED-481A-B3FF-7291B1DE9B26}"/>
    <cellStyle name="Title 2 10 3 3" xfId="25033" xr:uid="{704990D0-3D40-46DC-9C95-419D43E64936}"/>
    <cellStyle name="Title 2 10 3 3 2" xfId="25034" xr:uid="{B081FE11-4055-4832-8995-C9954E2925E4}"/>
    <cellStyle name="Title 2 10 3 3 3" xfId="25035" xr:uid="{6F3514A4-209B-41DD-B66C-D63EC2C6D9A0}"/>
    <cellStyle name="Title 2 10 3 4" xfId="25036" xr:uid="{A9A337DB-DA30-4DD5-963E-A6196DA98B5A}"/>
    <cellStyle name="Title 2 10 3 5" xfId="25037" xr:uid="{6DD54DE4-1E71-4F48-B6E6-508E3F9568B8}"/>
    <cellStyle name="Title 2 10 4" xfId="25038" xr:uid="{68997CB6-11A2-424A-8801-8E5114247FE9}"/>
    <cellStyle name="Title 2 10 4 2" xfId="25039" xr:uid="{FD0C0C04-6961-4B62-9295-13C51C700935}"/>
    <cellStyle name="Title 2 10 4 2 2" xfId="25040" xr:uid="{B9561F3C-8B6B-4115-885E-722100875546}"/>
    <cellStyle name="Title 2 10 4 2 3" xfId="25041" xr:uid="{CF4D15DE-ED81-48B1-86B9-7D6109E8A12C}"/>
    <cellStyle name="Title 2 10 4 3" xfId="25042" xr:uid="{40E44087-339E-47D7-A685-896B43293B3A}"/>
    <cellStyle name="Title 2 10 4 3 2" xfId="25043" xr:uid="{9E5C6D8D-A162-4593-B727-61E358F0084D}"/>
    <cellStyle name="Title 2 10 4 3 3" xfId="25044" xr:uid="{DFFF1A53-CF77-45FE-B7DF-D2C5A57820ED}"/>
    <cellStyle name="Title 2 10 4 4" xfId="25045" xr:uid="{5027AD3B-9EAF-44C6-B024-8CB8696C503F}"/>
    <cellStyle name="Title 2 10 4 4 2" xfId="25046" xr:uid="{A91223CF-5CCD-4953-9CED-D5403AEE7D2A}"/>
    <cellStyle name="Title 2 10 4 4 3" xfId="25047" xr:uid="{E34D9521-094F-416A-B518-7399B25A50F7}"/>
    <cellStyle name="Title 2 10 4 5" xfId="25048" xr:uid="{E5035A2A-33D0-46BC-A835-7EDEB9D16363}"/>
    <cellStyle name="Title 2 10 4 6" xfId="25049" xr:uid="{81657EEB-CA1F-4751-8D98-098F25848C40}"/>
    <cellStyle name="Title 2 10 5" xfId="25050" xr:uid="{6D42E4CB-F403-41B0-A92A-F5641B255752}"/>
    <cellStyle name="Title 2 10 5 2" xfId="25051" xr:uid="{BFF17596-6737-4D5A-992D-1CBD002E4263}"/>
    <cellStyle name="Title 2 10 5 2 2" xfId="25052" xr:uid="{BDDB1D85-7BAA-4DB6-8BA0-B41522EA795B}"/>
    <cellStyle name="Title 2 10 5 2 3" xfId="25053" xr:uid="{71E74154-AF57-40F2-B5D7-5BE34DD03185}"/>
    <cellStyle name="Title 2 10 5 3" xfId="25054" xr:uid="{E50A192F-AFC8-4EF2-9C13-32128FFD3EDC}"/>
    <cellStyle name="Title 2 10 5 3 2" xfId="25055" xr:uid="{47B99ABA-82F0-45EC-8EAF-3194E0397D0F}"/>
    <cellStyle name="Title 2 10 5 3 3" xfId="25056" xr:uid="{61652562-91AA-4C50-9068-2E53E00109FB}"/>
    <cellStyle name="Title 2 10 5 4" xfId="25057" xr:uid="{A6E8953A-BA54-490E-9081-3E3AC6F4F233}"/>
    <cellStyle name="Title 2 10 5 5" xfId="25058" xr:uid="{56197E50-E47E-4C1B-9E6A-82CB0B3B28D3}"/>
    <cellStyle name="Title 2 10 6" xfId="25059" xr:uid="{A56B50AC-FAB2-4105-9FA2-1497222FEA46}"/>
    <cellStyle name="Title 2 10 6 2" xfId="25060" xr:uid="{34470EC0-AC01-4EAC-BE4F-6D3FF5351E68}"/>
    <cellStyle name="Title 2 10 6 3" xfId="25061" xr:uid="{D0A0AD00-10B4-40FF-9177-505009E1F372}"/>
    <cellStyle name="Title 2 10 7" xfId="25062" xr:uid="{284A6162-D242-44F3-96B1-0332B649D83B}"/>
    <cellStyle name="Title 2 10 7 2" xfId="25063" xr:uid="{E0050F5C-CAE8-4CEE-A386-573ED22E8EA7}"/>
    <cellStyle name="Title 2 10 7 3" xfId="25064" xr:uid="{AF9B4E3F-9053-4CD9-985A-3EB8C3B836DA}"/>
    <cellStyle name="Title 2 10 8" xfId="25065" xr:uid="{1422359F-5FDC-458A-82D0-16680F4C8FE7}"/>
    <cellStyle name="Title 2 10 8 2" xfId="25066" xr:uid="{1B5A404F-9F10-4C92-9E16-4347964FF6E3}"/>
    <cellStyle name="Title 2 10 8 3" xfId="25067" xr:uid="{0C817583-E88A-4B73-B854-892EA6C56D3A}"/>
    <cellStyle name="Title 2 10 9" xfId="25068" xr:uid="{94E86DEB-26EA-48A7-87A6-A9098AC26DB3}"/>
    <cellStyle name="Title 2 11" xfId="25069" xr:uid="{BE648BFD-DD9D-4E69-AD84-1494E33DAAEB}"/>
    <cellStyle name="Title 2 11 10" xfId="25070" xr:uid="{41D7703A-7C54-47A9-8D9C-BA3996EE2C25}"/>
    <cellStyle name="Title 2 11 11" xfId="25071" xr:uid="{D0A0A1B3-6EB7-4643-85F1-17484AAA01D4}"/>
    <cellStyle name="Title 2 11 2" xfId="25072" xr:uid="{DFABAB6C-D276-4C74-88EA-46A0C076E058}"/>
    <cellStyle name="Title 2 11 2 2" xfId="25073" xr:uid="{F896C1F3-FAA8-479E-AB3B-7CA00A6834E5}"/>
    <cellStyle name="Title 2 11 2 2 2" xfId="25074" xr:uid="{3307F046-F9FC-4637-827D-4C26AF59047E}"/>
    <cellStyle name="Title 2 11 2 2 3" xfId="25075" xr:uid="{590FC980-73EE-4643-93C1-A7D894A13B86}"/>
    <cellStyle name="Title 2 11 2 3" xfId="25076" xr:uid="{291624CE-51DB-492F-821F-26EDDAC036E2}"/>
    <cellStyle name="Title 2 11 2 3 2" xfId="25077" xr:uid="{A9B4C2BC-975E-4F05-A17A-0D1BD73A2505}"/>
    <cellStyle name="Title 2 11 2 3 3" xfId="25078" xr:uid="{1BC1221C-0E84-4080-83C9-DAC119487209}"/>
    <cellStyle name="Title 2 11 2 4" xfId="25079" xr:uid="{A4513456-D4BC-4A62-997A-9A6AEDCF65E9}"/>
    <cellStyle name="Title 2 11 2 5" xfId="25080" xr:uid="{5F6F0C0A-427A-4F3E-AF03-17CE33956292}"/>
    <cellStyle name="Title 2 11 3" xfId="25081" xr:uid="{93EFD1E6-6C19-46CB-8642-DE304AAB40C3}"/>
    <cellStyle name="Title 2 11 3 2" xfId="25082" xr:uid="{8B9785C6-E2A7-4051-A808-79CBC7AC4466}"/>
    <cellStyle name="Title 2 11 3 2 2" xfId="25083" xr:uid="{38A886A1-486D-48FD-9AB0-BA1F253BC769}"/>
    <cellStyle name="Title 2 11 3 2 3" xfId="25084" xr:uid="{B7BADA34-D9E7-4D12-A58D-EE4A4AFF5BEC}"/>
    <cellStyle name="Title 2 11 3 3" xfId="25085" xr:uid="{0568671A-2D90-4E57-9934-EAF39D048580}"/>
    <cellStyle name="Title 2 11 3 3 2" xfId="25086" xr:uid="{11F06320-1C63-471B-A4DC-855E1D3FCB63}"/>
    <cellStyle name="Title 2 11 3 3 3" xfId="25087" xr:uid="{BBC97B2B-396D-45DA-B2F4-A120E1158771}"/>
    <cellStyle name="Title 2 11 3 4" xfId="25088" xr:uid="{ABF6B405-52C3-4E57-9816-8DA03B5305AE}"/>
    <cellStyle name="Title 2 11 3 5" xfId="25089" xr:uid="{8B38CB06-8688-4407-A303-0F75C1226A04}"/>
    <cellStyle name="Title 2 11 4" xfId="25090" xr:uid="{4A1827A5-B403-44D2-B09F-16AB4EA91358}"/>
    <cellStyle name="Title 2 11 4 2" xfId="25091" xr:uid="{0A84CF01-5C6B-4696-9D85-E86952845028}"/>
    <cellStyle name="Title 2 11 4 2 2" xfId="25092" xr:uid="{91EDFEF7-E823-4739-9F8D-B881AD6C1B9F}"/>
    <cellStyle name="Title 2 11 4 2 3" xfId="25093" xr:uid="{3F80B4E8-55DA-435A-BFCA-BDCD52CD2B00}"/>
    <cellStyle name="Title 2 11 4 3" xfId="25094" xr:uid="{B0D18D10-B9BA-4CC6-B9D8-9D525431DD70}"/>
    <cellStyle name="Title 2 11 4 3 2" xfId="25095" xr:uid="{BA917360-FFE2-46A1-958B-7DA249C6E20B}"/>
    <cellStyle name="Title 2 11 4 3 3" xfId="25096" xr:uid="{CA4652CB-7676-43A4-8F95-17FDA3B3E46E}"/>
    <cellStyle name="Title 2 11 4 4" xfId="25097" xr:uid="{BBB6EC6A-292B-4DFE-B62F-0B3D93319785}"/>
    <cellStyle name="Title 2 11 4 4 2" xfId="25098" xr:uid="{B87F071B-8F4D-458D-B593-6EA0F51D83D6}"/>
    <cellStyle name="Title 2 11 4 4 3" xfId="25099" xr:uid="{7A569334-F843-463C-9906-4E9C3C9BABA8}"/>
    <cellStyle name="Title 2 11 4 5" xfId="25100" xr:uid="{670F478B-C8D9-4C45-A9DC-03A0B7061B18}"/>
    <cellStyle name="Title 2 11 4 6" xfId="25101" xr:uid="{9F3A58DA-DE9A-4428-AA3F-9FFEB0AAFB91}"/>
    <cellStyle name="Title 2 11 5" xfId="25102" xr:uid="{478C4AFC-AD95-415D-A41B-539647D2B6C3}"/>
    <cellStyle name="Title 2 11 5 2" xfId="25103" xr:uid="{275F00C6-8219-4DE9-93DA-F0D699F11606}"/>
    <cellStyle name="Title 2 11 5 2 2" xfId="25104" xr:uid="{62D0BE63-6654-449F-BEE8-3E6AEC730A8D}"/>
    <cellStyle name="Title 2 11 5 2 3" xfId="25105" xr:uid="{2F2741B1-C6A0-4518-9894-C2F171D8713F}"/>
    <cellStyle name="Title 2 11 5 3" xfId="25106" xr:uid="{182FCFCE-0D99-45DF-97C9-982403257FD7}"/>
    <cellStyle name="Title 2 11 5 3 2" xfId="25107" xr:uid="{ED77658C-0B4C-4D07-B78B-56128844747D}"/>
    <cellStyle name="Title 2 11 5 3 3" xfId="25108" xr:uid="{8A542B5C-912C-4F1D-8716-06A264C575F7}"/>
    <cellStyle name="Title 2 11 5 4" xfId="25109" xr:uid="{14533EFA-4066-4008-9ABC-A77543C75F73}"/>
    <cellStyle name="Title 2 11 5 5" xfId="25110" xr:uid="{6FFCA923-1A87-4D58-BCD8-D9E360D17555}"/>
    <cellStyle name="Title 2 11 6" xfId="25111" xr:uid="{FECB3564-15FA-428C-98DC-BB236FBF00BA}"/>
    <cellStyle name="Title 2 11 6 2" xfId="25112" xr:uid="{59CE9A27-63B7-4490-9D86-258B9B464371}"/>
    <cellStyle name="Title 2 11 6 3" xfId="25113" xr:uid="{22256B20-B03A-40C0-A8D6-605A997A575A}"/>
    <cellStyle name="Title 2 11 7" xfId="25114" xr:uid="{2C62BB42-016A-48C5-BECC-4F4642730895}"/>
    <cellStyle name="Title 2 11 7 2" xfId="25115" xr:uid="{A6C59D5E-CDA1-47EC-AF8B-8B77FFC1976E}"/>
    <cellStyle name="Title 2 11 7 3" xfId="25116" xr:uid="{690C9D78-A9EA-4D89-891D-AD5568BFCE68}"/>
    <cellStyle name="Title 2 11 8" xfId="25117" xr:uid="{C70317F0-ABB8-43EB-A743-3635E2AD9606}"/>
    <cellStyle name="Title 2 11 8 2" xfId="25118" xr:uid="{150902B3-29F7-4864-BBE1-CDE8FDBEDEA7}"/>
    <cellStyle name="Title 2 11 8 3" xfId="25119" xr:uid="{4F34014A-5E1A-4980-B49E-88D230C0C885}"/>
    <cellStyle name="Title 2 11 9" xfId="25120" xr:uid="{BB20D7FB-9E0F-43B4-B494-A3A876AB5C91}"/>
    <cellStyle name="Title 2 12" xfId="25121" xr:uid="{958065BF-9732-4CCF-B1F0-013EF65E8903}"/>
    <cellStyle name="Title 2 12 2" xfId="25122" xr:uid="{BBA31B10-F764-4675-B0F0-7542E1B635F3}"/>
    <cellStyle name="Title 2 12 2 2" xfId="25123" xr:uid="{80B8CEB0-DCFC-49D8-8321-F2542723A3B0}"/>
    <cellStyle name="Title 2 12 2 3" xfId="25124" xr:uid="{4CC62288-6C27-4358-8A2E-F5A20C1CD5B8}"/>
    <cellStyle name="Title 2 12 3" xfId="25125" xr:uid="{0235F3B0-156B-4DCA-AA03-D4F96363CBB3}"/>
    <cellStyle name="Title 2 12 3 2" xfId="25126" xr:uid="{4E48B1CA-B2D4-4F82-B4CB-C09A91756C2D}"/>
    <cellStyle name="Title 2 12 3 3" xfId="25127" xr:uid="{B01B9EB2-4F4C-47AA-8D2E-A5BDF1E1F24B}"/>
    <cellStyle name="Title 2 12 4" xfId="25128" xr:uid="{EF180975-54F8-4E1B-A907-C384E385A91F}"/>
    <cellStyle name="Title 2 12 5" xfId="25129" xr:uid="{0C9C22C5-DB9E-4719-9B60-32EEAC64C030}"/>
    <cellStyle name="Title 2 12 6" xfId="25130" xr:uid="{F607A037-3A7A-44A1-AF74-F40C864E7148}"/>
    <cellStyle name="Title 2 13" xfId="25131" xr:uid="{D7C3E945-7F64-4A76-A2A4-79D6663680F7}"/>
    <cellStyle name="Title 2 13 2" xfId="25132" xr:uid="{E0E7CCA0-D5AE-4DF7-96A3-026C2720B9DC}"/>
    <cellStyle name="Title 2 13 2 2" xfId="25133" xr:uid="{6B9DB441-0687-4D00-BD51-E100A0E02271}"/>
    <cellStyle name="Title 2 13 2 3" xfId="25134" xr:uid="{A30B9F75-B0A7-439C-A45C-F3164163C34D}"/>
    <cellStyle name="Title 2 13 3" xfId="25135" xr:uid="{65D1FB6D-EC0A-4C6F-A9F3-AC8BA0FF8961}"/>
    <cellStyle name="Title 2 13 3 2" xfId="25136" xr:uid="{E68227E5-E9E5-4669-9347-8778701A41B1}"/>
    <cellStyle name="Title 2 13 3 3" xfId="25137" xr:uid="{CDBD321D-18E1-4480-9D11-2DBA02612763}"/>
    <cellStyle name="Title 2 13 4" xfId="25138" xr:uid="{A6186F28-DD75-490C-86AC-EBDB888B256B}"/>
    <cellStyle name="Title 2 13 5" xfId="25139" xr:uid="{A840717C-B336-4205-BEDC-F0A35529738F}"/>
    <cellStyle name="Title 2 14" xfId="25140" xr:uid="{B423E041-F735-42C6-84FD-397F8904DAF1}"/>
    <cellStyle name="Title 2 14 2" xfId="25141" xr:uid="{9AFD0C2D-3C10-4471-92B2-C6E94E334521}"/>
    <cellStyle name="Title 2 14 2 2" xfId="25142" xr:uid="{5E313CE6-C207-429D-B7FE-A0738F2CBC42}"/>
    <cellStyle name="Title 2 14 2 3" xfId="25143" xr:uid="{FAD1169E-3800-4462-B3C4-952FC2D80ADC}"/>
    <cellStyle name="Title 2 14 3" xfId="25144" xr:uid="{D8C014EC-379A-4ED5-AE30-A228A7F994A9}"/>
    <cellStyle name="Title 2 14 3 2" xfId="25145" xr:uid="{09B32CC9-C421-4DDA-B8BB-5AC48A65975E}"/>
    <cellStyle name="Title 2 14 3 3" xfId="25146" xr:uid="{C555019F-C3C4-468F-9C07-414725238A5C}"/>
    <cellStyle name="Title 2 14 4" xfId="25147" xr:uid="{9139FCC3-988B-480E-A647-827194DC120D}"/>
    <cellStyle name="Title 2 14 5" xfId="25148" xr:uid="{270E3ACB-0ADA-4B9C-8AFE-ABE5F8956327}"/>
    <cellStyle name="Title 2 15" xfId="25149" xr:uid="{5A68F482-7519-4A9B-A7CE-A60FC417539D}"/>
    <cellStyle name="Title 2 15 2" xfId="25150" xr:uid="{26952180-5BAF-4D8C-A96B-EF31D897A241}"/>
    <cellStyle name="Title 2 15 2 2" xfId="25151" xr:uid="{3D005B85-C564-4421-B144-2A4E5866ACE1}"/>
    <cellStyle name="Title 2 15 2 3" xfId="25152" xr:uid="{C4FE8E57-7AC4-4116-8905-1D888C609C07}"/>
    <cellStyle name="Title 2 15 3" xfId="25153" xr:uid="{50CA31DA-D7CC-425C-A715-3F0493CF2EC6}"/>
    <cellStyle name="Title 2 15 3 2" xfId="25154" xr:uid="{D39A967D-1C0E-432C-A3D4-E7C9BD9C4557}"/>
    <cellStyle name="Title 2 15 3 3" xfId="25155" xr:uid="{177DEC4A-A969-42EE-A06D-2B44C899B09D}"/>
    <cellStyle name="Title 2 15 4" xfId="25156" xr:uid="{F6784CB4-73CF-498F-868B-2C8AEE9C718A}"/>
    <cellStyle name="Title 2 15 4 2" xfId="25157" xr:uid="{EF9C2195-CB96-4887-8BF6-0BAC1834CA17}"/>
    <cellStyle name="Title 2 15 4 3" xfId="25158" xr:uid="{49F2B8C8-BE3A-4A9E-90F9-F020678CC4D2}"/>
    <cellStyle name="Title 2 15 5" xfId="25159" xr:uid="{3C752653-072B-46F0-844E-A5BD0266E6C9}"/>
    <cellStyle name="Title 2 15 6" xfId="25160" xr:uid="{DA4777B4-3026-4A4D-A8F9-F0145285C689}"/>
    <cellStyle name="Title 2 16" xfId="25161" xr:uid="{52B19303-2784-47CA-B106-D0345B81225A}"/>
    <cellStyle name="Title 2 16 2" xfId="25162" xr:uid="{2E48B672-9AA9-495C-B62B-D66BB4D5E18B}"/>
    <cellStyle name="Title 2 16 2 2" xfId="25163" xr:uid="{B6F4B462-51BF-463C-9F72-225BEFBB44D5}"/>
    <cellStyle name="Title 2 16 2 3" xfId="25164" xr:uid="{DC1886A5-5A10-4AA8-81E5-054D99B29528}"/>
    <cellStyle name="Title 2 16 3" xfId="25165" xr:uid="{DA265862-FCAC-4BA0-ABCE-ABDCF3D81C23}"/>
    <cellStyle name="Title 2 16 3 2" xfId="25166" xr:uid="{CD0E611D-22F2-4A1F-97B6-5EA683343801}"/>
    <cellStyle name="Title 2 16 3 3" xfId="25167" xr:uid="{C5888575-F40F-4700-AFAC-2F705F0E2896}"/>
    <cellStyle name="Title 2 16 4" xfId="25168" xr:uid="{9CC46AC7-9917-4E88-8314-3B949497C0BF}"/>
    <cellStyle name="Title 2 16 5" xfId="25169" xr:uid="{B49C0290-7D44-4E3D-9638-3413F89B7B81}"/>
    <cellStyle name="Title 2 17" xfId="25170" xr:uid="{C88284B3-B49E-4066-A2BA-EF15BCBE19CA}"/>
    <cellStyle name="Title 2 17 2" xfId="25171" xr:uid="{100D09FA-206C-40C5-ADE0-C087645EEBDE}"/>
    <cellStyle name="Title 2 17 3" xfId="25172" xr:uid="{D4CBA04D-2D91-49E5-B17C-C9D69F158986}"/>
    <cellStyle name="Title 2 18" xfId="25173" xr:uid="{299F0A36-A354-4EF6-9785-0E7749EFA9B2}"/>
    <cellStyle name="Title 2 18 2" xfId="25174" xr:uid="{CB9A9027-FE5C-4F48-AE15-6669B154BFC7}"/>
    <cellStyle name="Title 2 18 3" xfId="25175" xr:uid="{F2663690-06AA-46E4-83FA-168953C284C2}"/>
    <cellStyle name="Title 2 19" xfId="25176" xr:uid="{D9E2145F-4AAF-47A7-8EF3-75D51FAAD864}"/>
    <cellStyle name="Title 2 19 2" xfId="25177" xr:uid="{90B5CB94-EE18-4E00-96C1-2A20AFAF1B45}"/>
    <cellStyle name="Title 2 19 3" xfId="25178" xr:uid="{2709D0AE-0DE5-403E-9AA7-38E5B9C03E18}"/>
    <cellStyle name="Title 2 2" xfId="1655" xr:uid="{666CD512-4CDD-42CA-8349-65C4024EC6B5}"/>
    <cellStyle name="Title 2 2 10" xfId="25180" xr:uid="{11026FF2-E0F5-48FD-9E87-B62C26257050}"/>
    <cellStyle name="Title 2 2 11" xfId="25181" xr:uid="{C4F6BED1-87A4-413C-A788-4110D1B0DE59}"/>
    <cellStyle name="Title 2 2 12" xfId="25182" xr:uid="{8E6284DD-C7B3-4EAF-92AD-FD1C299E078F}"/>
    <cellStyle name="Title 2 2 13" xfId="25183" xr:uid="{AE852F59-1D1E-42D2-BCA8-F23200836C6E}"/>
    <cellStyle name="Title 2 2 14" xfId="25184" xr:uid="{C5B58F9B-77D2-4DB3-9808-195715BCB0E7}"/>
    <cellStyle name="Title 2 2 15" xfId="25179" xr:uid="{9115B319-7023-4259-9127-05097ECB5840}"/>
    <cellStyle name="Title 2 2 2" xfId="25185" xr:uid="{499ADAC0-0AE0-47DC-A45A-1E655D389A1A}"/>
    <cellStyle name="Title 2 2 2 2" xfId="25186" xr:uid="{A913F65F-10AE-4A4A-939A-A527DB9A69E9}"/>
    <cellStyle name="Title 2 2 2 2 2" xfId="25187" xr:uid="{3E776093-9FCF-42CE-969B-F9A78267E807}"/>
    <cellStyle name="Title 2 2 2 2 3" xfId="25188" xr:uid="{171E1905-2B0E-4AED-B9F9-2CAC2BDC3130}"/>
    <cellStyle name="Title 2 2 2 3" xfId="25189" xr:uid="{EB939231-FBA6-415D-ADB6-CE4572629630}"/>
    <cellStyle name="Title 2 2 2 3 2" xfId="25190" xr:uid="{C4C3A8C9-E9B0-41EA-A7E7-1AAF9021A861}"/>
    <cellStyle name="Title 2 2 2 3 3" xfId="25191" xr:uid="{0719BB73-35AE-4BF4-AE57-0E19E252C6D1}"/>
    <cellStyle name="Title 2 2 2 4" xfId="25192" xr:uid="{3B84FE36-3072-417E-A4C3-06C7672862F1}"/>
    <cellStyle name="Title 2 2 2 5" xfId="25193" xr:uid="{4A2AD6B6-21ED-47FB-AFEE-D63D09DBA6AA}"/>
    <cellStyle name="Title 2 2 3" xfId="25194" xr:uid="{AC0A34BE-5D4F-4E70-94BA-A0F6991F2AAB}"/>
    <cellStyle name="Title 2 2 3 2" xfId="25195" xr:uid="{104FD82F-D038-47F2-AD03-829933F19700}"/>
    <cellStyle name="Title 2 2 3 2 2" xfId="25196" xr:uid="{EE63571C-951C-4D90-BEDD-65F92CDBCB8B}"/>
    <cellStyle name="Title 2 2 3 2 3" xfId="25197" xr:uid="{82C15840-174C-4953-B1EF-9DE75934B359}"/>
    <cellStyle name="Title 2 2 3 3" xfId="25198" xr:uid="{F6A01AD9-9E94-4A33-B8AD-4381F64B190D}"/>
    <cellStyle name="Title 2 2 3 3 2" xfId="25199" xr:uid="{0C812962-C56B-4748-8A2F-43FEDE3E6AFE}"/>
    <cellStyle name="Title 2 2 3 3 3" xfId="25200" xr:uid="{686C22DC-4E5E-44B1-953E-5373B558413F}"/>
    <cellStyle name="Title 2 2 3 4" xfId="25201" xr:uid="{924032F1-7027-4EA7-92FD-67617E1D8745}"/>
    <cellStyle name="Title 2 2 3 5" xfId="25202" xr:uid="{5E42919E-A11A-436E-9149-3F0F3A4F92C9}"/>
    <cellStyle name="Title 2 2 4" xfId="25203" xr:uid="{BAAE4958-F3D4-40F9-8ED2-2F35093C86F9}"/>
    <cellStyle name="Title 2 2 4 2" xfId="25204" xr:uid="{050E8DCF-44D9-49C0-B1DF-7A26EF705A2B}"/>
    <cellStyle name="Title 2 2 4 2 2" xfId="25205" xr:uid="{A8CDE461-DDB2-4C06-A671-ADFEC0069805}"/>
    <cellStyle name="Title 2 2 4 2 3" xfId="25206" xr:uid="{181990FD-330D-49A1-9517-89FC6799695A}"/>
    <cellStyle name="Title 2 2 4 3" xfId="25207" xr:uid="{EED90D5B-5791-4921-AD2A-8F489C88CCE1}"/>
    <cellStyle name="Title 2 2 4 3 2" xfId="25208" xr:uid="{B3AE9A95-902C-47D3-A72B-9ADD13172283}"/>
    <cellStyle name="Title 2 2 4 3 3" xfId="25209" xr:uid="{913E4A1A-C49C-4CC8-9457-B9353910A84F}"/>
    <cellStyle name="Title 2 2 4 4" xfId="25210" xr:uid="{2FCB53A9-C338-4D72-85BD-1FA984087741}"/>
    <cellStyle name="Title 2 2 4 4 2" xfId="25211" xr:uid="{2B4D3683-4844-4394-85B2-46768AE8B735}"/>
    <cellStyle name="Title 2 2 4 4 3" xfId="25212" xr:uid="{FFA02559-4AD7-4552-86BE-C8E4B93076E5}"/>
    <cellStyle name="Title 2 2 4 5" xfId="25213" xr:uid="{7086AC2C-8B6D-451D-A79E-FF7CEFEB557C}"/>
    <cellStyle name="Title 2 2 4 6" xfId="25214" xr:uid="{2BF672FD-DC61-41A9-8660-A97718710E71}"/>
    <cellStyle name="Title 2 2 5" xfId="25215" xr:uid="{9C98D6E4-1268-4ED3-BDFF-71AD1762FE5D}"/>
    <cellStyle name="Title 2 2 5 2" xfId="25216" xr:uid="{07F4DACA-84F3-47F5-A176-809A54BB2E7D}"/>
    <cellStyle name="Title 2 2 5 2 2" xfId="25217" xr:uid="{A41A58D3-5100-4DE8-9A5E-3CDD231D9BF3}"/>
    <cellStyle name="Title 2 2 5 2 3" xfId="25218" xr:uid="{4EA686B2-3D7A-4E6F-B68F-06B76BDCA57A}"/>
    <cellStyle name="Title 2 2 5 3" xfId="25219" xr:uid="{44902A92-3DF8-4CD6-B28B-4D744B7AA176}"/>
    <cellStyle name="Title 2 2 5 3 2" xfId="25220" xr:uid="{32F0771F-8EA4-4AC1-8D6E-F04D660DB30A}"/>
    <cellStyle name="Title 2 2 5 3 3" xfId="25221" xr:uid="{6093E882-C807-41F7-97E9-A7FD341F0590}"/>
    <cellStyle name="Title 2 2 5 4" xfId="25222" xr:uid="{5AEB0843-7796-4DE7-877C-7CE91D17CB25}"/>
    <cellStyle name="Title 2 2 5 5" xfId="25223" xr:uid="{1C2CC74E-BBCC-4B22-81DB-E0FA0FA5E7A2}"/>
    <cellStyle name="Title 2 2 6" xfId="25224" xr:uid="{D5810761-BF82-400E-B103-4FB91FA46D47}"/>
    <cellStyle name="Title 2 2 6 2" xfId="25225" xr:uid="{8BE7B9AB-0CFD-4136-B2C8-AC84891760B1}"/>
    <cellStyle name="Title 2 2 6 3" xfId="25226" xr:uid="{E919CED3-3D0D-4D16-B264-9140E2ED8FC6}"/>
    <cellStyle name="Title 2 2 7" xfId="25227" xr:uid="{70C7458E-BD27-489A-96F9-2A9C2EF26728}"/>
    <cellStyle name="Title 2 2 7 2" xfId="25228" xr:uid="{13DDAD6A-0409-4CF8-910A-B42852E8E7C7}"/>
    <cellStyle name="Title 2 2 7 3" xfId="25229" xr:uid="{B02081FD-CB12-4DBD-8661-0649DAA62186}"/>
    <cellStyle name="Title 2 2 8" xfId="25230" xr:uid="{ABF5D501-4DD9-4613-A6FC-67DCE7909AB6}"/>
    <cellStyle name="Title 2 2 8 2" xfId="25231" xr:uid="{494C7902-8FF2-4397-8CBF-F3C156C8E9E4}"/>
    <cellStyle name="Title 2 2 8 3" xfId="25232" xr:uid="{6885551A-B387-4759-B162-A466EFFDBCEC}"/>
    <cellStyle name="Title 2 2 9" xfId="25233" xr:uid="{12303AF1-4C53-46AB-9879-8AE54F559D6D}"/>
    <cellStyle name="Title 2 20" xfId="25234" xr:uid="{0524A9C3-293D-44BA-A772-DE28EAFC4130}"/>
    <cellStyle name="Title 2 21" xfId="25235" xr:uid="{84F11CE3-A4BF-4DCC-8428-A6460BAFEF83}"/>
    <cellStyle name="Title 2 22" xfId="25236" xr:uid="{49F3F4DD-98DF-4600-982D-01A45B2F0388}"/>
    <cellStyle name="Title 2 23" xfId="25237" xr:uid="{4F6BB2A0-F7E3-46E4-A812-3649F4F27A21}"/>
    <cellStyle name="Title 2 24" xfId="25238" xr:uid="{9B79A8E7-9EC0-4365-9D2B-EB761C78B5A3}"/>
    <cellStyle name="Title 2 25" xfId="25239" xr:uid="{357B137C-7083-47AD-9997-682588B625B9}"/>
    <cellStyle name="Title 2 26" xfId="25013" xr:uid="{7F080902-441B-4344-A3E3-4CA98BDAB2ED}"/>
    <cellStyle name="Title 2 3" xfId="1656" xr:uid="{2461F31F-1BAF-47C5-8336-C158790044B3}"/>
    <cellStyle name="Title 2 3 10" xfId="25241" xr:uid="{91F516D0-88A5-4A4E-BBEB-978BD4B79315}"/>
    <cellStyle name="Title 2 3 11" xfId="25242" xr:uid="{28A91196-9EDB-4539-9EC3-E54B505CE19A}"/>
    <cellStyle name="Title 2 3 12" xfId="25243" xr:uid="{4BCD17B9-4558-4195-9B53-657B261FF5E5}"/>
    <cellStyle name="Title 2 3 13" xfId="25244" xr:uid="{E9046A6E-602A-4B28-B765-DD2DB17E48D2}"/>
    <cellStyle name="Title 2 3 14" xfId="25245" xr:uid="{AFB1145B-07E3-4715-AB27-BB04EC97D416}"/>
    <cellStyle name="Title 2 3 15" xfId="25240" xr:uid="{551162CA-2A31-45BF-9064-BD3E966CE807}"/>
    <cellStyle name="Title 2 3 2" xfId="25246" xr:uid="{F2B29DCF-6525-4F22-AE1C-D3F5CDAC43C4}"/>
    <cellStyle name="Title 2 3 2 2" xfId="25247" xr:uid="{9954C352-C92F-482A-8A1C-627C41BFD21A}"/>
    <cellStyle name="Title 2 3 2 2 2" xfId="25248" xr:uid="{88BB203C-7B2B-4C9E-8A1F-2C8905802EEC}"/>
    <cellStyle name="Title 2 3 2 2 3" xfId="25249" xr:uid="{C025F3E1-DCDE-48A3-808B-C40F90E4D499}"/>
    <cellStyle name="Title 2 3 2 3" xfId="25250" xr:uid="{E6C9EEE2-3C57-43C5-8513-33AA0D70DE9A}"/>
    <cellStyle name="Title 2 3 2 3 2" xfId="25251" xr:uid="{E4729CB3-76ED-49BC-87CB-256EFF2922D2}"/>
    <cellStyle name="Title 2 3 2 3 3" xfId="25252" xr:uid="{43AEFD46-F992-4ED6-8742-237837435CA0}"/>
    <cellStyle name="Title 2 3 2 4" xfId="25253" xr:uid="{C35363E3-AF29-416F-AC7D-02E3B843758D}"/>
    <cellStyle name="Title 2 3 2 5" xfId="25254" xr:uid="{050E0622-0B68-49C9-8ED6-EF095196C971}"/>
    <cellStyle name="Title 2 3 3" xfId="25255" xr:uid="{5723004E-83D3-4534-8632-EED9BBE5DE7C}"/>
    <cellStyle name="Title 2 3 3 2" xfId="25256" xr:uid="{8CBD3728-4959-47A4-8816-637A619E0F0E}"/>
    <cellStyle name="Title 2 3 3 2 2" xfId="25257" xr:uid="{31A84193-3D09-473A-8924-6C308F46F96F}"/>
    <cellStyle name="Title 2 3 3 2 3" xfId="25258" xr:uid="{F313F739-F8E8-4388-9912-55CA236F55D5}"/>
    <cellStyle name="Title 2 3 3 3" xfId="25259" xr:uid="{F1499A18-3CA3-4A22-B127-AD35FC2C0C5F}"/>
    <cellStyle name="Title 2 3 3 3 2" xfId="25260" xr:uid="{AAC11EDE-7C27-42E3-97D6-0B677C45AE1F}"/>
    <cellStyle name="Title 2 3 3 3 3" xfId="25261" xr:uid="{75D28D4C-08C7-4692-9355-C28050702E6A}"/>
    <cellStyle name="Title 2 3 3 4" xfId="25262" xr:uid="{A4650F81-DCE1-43E1-8D10-447D914F7383}"/>
    <cellStyle name="Title 2 3 3 5" xfId="25263" xr:uid="{E8383FCE-A61B-46F5-AB92-D8F43DB8EC78}"/>
    <cellStyle name="Title 2 3 4" xfId="25264" xr:uid="{C23AE5BE-8BCC-44E7-9E17-CEE95D312153}"/>
    <cellStyle name="Title 2 3 4 2" xfId="25265" xr:uid="{26C1032C-6D1C-4AD6-B0F2-BD00702BBAB4}"/>
    <cellStyle name="Title 2 3 4 2 2" xfId="25266" xr:uid="{41238C12-EFD2-4B6C-953D-EE09C5891FEE}"/>
    <cellStyle name="Title 2 3 4 2 3" xfId="25267" xr:uid="{53FEE477-EA26-456F-A8D0-61914E2FB8DB}"/>
    <cellStyle name="Title 2 3 4 3" xfId="25268" xr:uid="{9683B51D-8C26-4831-A319-2904F0B0A0CD}"/>
    <cellStyle name="Title 2 3 4 3 2" xfId="25269" xr:uid="{47DC4E21-A033-4ECF-B06C-03A22129D6BA}"/>
    <cellStyle name="Title 2 3 4 3 3" xfId="25270" xr:uid="{30715B2A-9375-4E42-989C-D0CF3C186FB3}"/>
    <cellStyle name="Title 2 3 4 4" xfId="25271" xr:uid="{6D160869-DB66-4B08-98EC-AC8801F0AE9E}"/>
    <cellStyle name="Title 2 3 4 4 2" xfId="25272" xr:uid="{DF4709F6-54FB-4175-BEFB-19230EDDBA6D}"/>
    <cellStyle name="Title 2 3 4 4 3" xfId="25273" xr:uid="{2577A95F-9284-46FB-A3C6-813754ED1327}"/>
    <cellStyle name="Title 2 3 4 5" xfId="25274" xr:uid="{5C1D9ED7-92B0-4694-8D82-9AF847E83241}"/>
    <cellStyle name="Title 2 3 4 6" xfId="25275" xr:uid="{391DB9B8-E2C1-43D0-98BE-B160ECFAAE8E}"/>
    <cellStyle name="Title 2 3 5" xfId="25276" xr:uid="{D5393DFE-6B54-4894-8DCE-BF5248F65578}"/>
    <cellStyle name="Title 2 3 5 2" xfId="25277" xr:uid="{A0DFE3DC-FDEE-4BA3-8357-E0F49B08F1D6}"/>
    <cellStyle name="Title 2 3 5 2 2" xfId="25278" xr:uid="{2B74DF04-8FDD-4208-A63E-046FA0558FAC}"/>
    <cellStyle name="Title 2 3 5 2 3" xfId="25279" xr:uid="{E7A225CB-A581-4EC6-97CE-BB59E9249F77}"/>
    <cellStyle name="Title 2 3 5 3" xfId="25280" xr:uid="{7D9CC6AE-3610-4CBB-BF06-4D185162605B}"/>
    <cellStyle name="Title 2 3 5 3 2" xfId="25281" xr:uid="{72F132AE-85A3-477C-9B0A-600753842088}"/>
    <cellStyle name="Title 2 3 5 3 3" xfId="25282" xr:uid="{77199C7D-0D22-4F0B-BCBC-D3E722494B4C}"/>
    <cellStyle name="Title 2 3 5 4" xfId="25283" xr:uid="{6F58264B-DA38-44BC-B4A6-6EDCAE958825}"/>
    <cellStyle name="Title 2 3 5 5" xfId="25284" xr:uid="{306C516C-56FD-42F1-8C67-F4343CE31212}"/>
    <cellStyle name="Title 2 3 6" xfId="25285" xr:uid="{15BF6BB0-18A9-4D39-96FE-0CAAA7C7EA74}"/>
    <cellStyle name="Title 2 3 6 2" xfId="25286" xr:uid="{35FDD9CA-697A-415A-984D-0BB580758B53}"/>
    <cellStyle name="Title 2 3 6 3" xfId="25287" xr:uid="{F3F4EBEB-B459-4C6C-B05B-796FAA7075F4}"/>
    <cellStyle name="Title 2 3 7" xfId="25288" xr:uid="{08A5A7F9-D8DA-4ACE-BBAB-B7F2C69A98EC}"/>
    <cellStyle name="Title 2 3 7 2" xfId="25289" xr:uid="{7E005707-8D75-49AD-9EF9-D98354059988}"/>
    <cellStyle name="Title 2 3 7 3" xfId="25290" xr:uid="{A3A7D596-C0D0-42B2-B947-EFB17FA15C12}"/>
    <cellStyle name="Title 2 3 8" xfId="25291" xr:uid="{8BB69BEB-85F7-49A0-BCC2-A08442E29BFC}"/>
    <cellStyle name="Title 2 3 8 2" xfId="25292" xr:uid="{B7D31905-1ECD-4E58-B618-F6F23C82F5DB}"/>
    <cellStyle name="Title 2 3 8 3" xfId="25293" xr:uid="{A519B62C-573D-40CF-9B72-A24DCDEA3869}"/>
    <cellStyle name="Title 2 3 9" xfId="25294" xr:uid="{34630702-04C3-4162-8716-0F31372F5E1E}"/>
    <cellStyle name="Title 2 4" xfId="1657" xr:uid="{0753F89E-53B3-42E6-A4C3-46A6D3F858BF}"/>
    <cellStyle name="Title 2 4 10" xfId="25296" xr:uid="{07C09196-A888-4126-8824-0A1C7D5F9AEC}"/>
    <cellStyle name="Title 2 4 11" xfId="25297" xr:uid="{BC6D4BD3-A13B-4023-8A29-E0B3DEC85410}"/>
    <cellStyle name="Title 2 4 12" xfId="25298" xr:uid="{874E4722-5E97-4734-8E6F-66182A5588A2}"/>
    <cellStyle name="Title 2 4 13" xfId="25299" xr:uid="{55468531-4ADA-42BF-95C1-3C3C232B4C55}"/>
    <cellStyle name="Title 2 4 14" xfId="25300" xr:uid="{A7B0684B-3389-49C7-AC20-40D0B0EBCA54}"/>
    <cellStyle name="Title 2 4 15" xfId="25295" xr:uid="{4EE96D35-7124-42F1-9AD0-E8FAEA962D60}"/>
    <cellStyle name="Title 2 4 2" xfId="25301" xr:uid="{EA4956F0-8E07-4353-9645-EC07E663C5A4}"/>
    <cellStyle name="Title 2 4 2 2" xfId="25302" xr:uid="{65D45B1D-3A84-44C8-8502-340B5D95D29B}"/>
    <cellStyle name="Title 2 4 2 2 2" xfId="25303" xr:uid="{56656723-0440-4AB1-8AC1-EFA90832FE88}"/>
    <cellStyle name="Title 2 4 2 2 3" xfId="25304" xr:uid="{64C72F23-EB09-4970-8BBB-6A5694D1ED7A}"/>
    <cellStyle name="Title 2 4 2 3" xfId="25305" xr:uid="{42493A68-8595-4E5E-9944-0DBC71F3AA4F}"/>
    <cellStyle name="Title 2 4 2 3 2" xfId="25306" xr:uid="{A85F5CDF-D58D-404A-A0D6-DFAC1FB0A29A}"/>
    <cellStyle name="Title 2 4 2 3 3" xfId="25307" xr:uid="{46E8FBB7-344E-45B1-A67A-5417584383B8}"/>
    <cellStyle name="Title 2 4 2 4" xfId="25308" xr:uid="{F3C1BFD8-8844-4745-838B-A45245989071}"/>
    <cellStyle name="Title 2 4 2 5" xfId="25309" xr:uid="{5CA29875-E1DE-41B3-B908-C008841A92EE}"/>
    <cellStyle name="Title 2 4 3" xfId="25310" xr:uid="{AF3C83A1-5855-4445-B864-01B2D8DF53BF}"/>
    <cellStyle name="Title 2 4 3 2" xfId="25311" xr:uid="{51E1182E-23F9-4091-90E8-C375FF87B64C}"/>
    <cellStyle name="Title 2 4 3 2 2" xfId="25312" xr:uid="{7F9320F9-DF9C-45A7-9A6C-1C2596D59886}"/>
    <cellStyle name="Title 2 4 3 2 3" xfId="25313" xr:uid="{0F6EC8F0-721C-4272-87E1-77D3D474EEAB}"/>
    <cellStyle name="Title 2 4 3 3" xfId="25314" xr:uid="{B90758AF-6D7C-4E80-A5CF-4EB2B0FFB981}"/>
    <cellStyle name="Title 2 4 3 3 2" xfId="25315" xr:uid="{1056C3D2-0518-44E5-974C-699A7CC78EE2}"/>
    <cellStyle name="Title 2 4 3 3 3" xfId="25316" xr:uid="{F337D982-3580-4175-A607-3DDA83DDA0E3}"/>
    <cellStyle name="Title 2 4 3 4" xfId="25317" xr:uid="{03AC22E8-55D0-4E63-987C-13CC8DCFB7CF}"/>
    <cellStyle name="Title 2 4 3 5" xfId="25318" xr:uid="{0D6CF942-320A-4488-AE3B-00B3D03C5DF0}"/>
    <cellStyle name="Title 2 4 4" xfId="25319" xr:uid="{129C5FF3-36D4-4A0E-89BC-1501C97996B7}"/>
    <cellStyle name="Title 2 4 4 2" xfId="25320" xr:uid="{A4EFD615-0AC0-4060-8C94-6EFFB1B8CB2A}"/>
    <cellStyle name="Title 2 4 4 2 2" xfId="25321" xr:uid="{ACF06BC3-DC26-4B9B-9516-BFEA08C10344}"/>
    <cellStyle name="Title 2 4 4 2 3" xfId="25322" xr:uid="{52DF9571-04D5-4634-A7A7-20FF50238901}"/>
    <cellStyle name="Title 2 4 4 3" xfId="25323" xr:uid="{3BDB1EC2-41A2-49DE-8269-C1B16B17F327}"/>
    <cellStyle name="Title 2 4 4 3 2" xfId="25324" xr:uid="{5D4E00AA-42FE-4C57-AC5E-DB6215E2C88E}"/>
    <cellStyle name="Title 2 4 4 3 3" xfId="25325" xr:uid="{71D0AAC2-B2C2-4FA5-BD5F-85461B745D71}"/>
    <cellStyle name="Title 2 4 4 4" xfId="25326" xr:uid="{85D5B36D-04A9-4E8F-BCC4-0CEE209A7398}"/>
    <cellStyle name="Title 2 4 4 4 2" xfId="25327" xr:uid="{A9624994-FF79-4739-921B-B3AF4465D364}"/>
    <cellStyle name="Title 2 4 4 4 3" xfId="25328" xr:uid="{962A7B25-DBF2-47C1-88E6-61911345ADD3}"/>
    <cellStyle name="Title 2 4 4 5" xfId="25329" xr:uid="{B868ACE7-CCDF-4EE3-8041-B9E24E9F4FFA}"/>
    <cellStyle name="Title 2 4 4 6" xfId="25330" xr:uid="{34D98C8C-CFEE-4E7A-AD72-2E4F723389DE}"/>
    <cellStyle name="Title 2 4 5" xfId="25331" xr:uid="{CF3CBA82-01EB-48C6-AB48-FFFDCF3C818B}"/>
    <cellStyle name="Title 2 4 5 2" xfId="25332" xr:uid="{F4DE9343-DD65-4041-87EF-64BAAEC18FBE}"/>
    <cellStyle name="Title 2 4 5 2 2" xfId="25333" xr:uid="{F2173C27-61AA-40BC-9E9D-51A47BDCAC73}"/>
    <cellStyle name="Title 2 4 5 2 3" xfId="25334" xr:uid="{A7AE58AD-1A84-4C9A-A0BC-07927927745B}"/>
    <cellStyle name="Title 2 4 5 3" xfId="25335" xr:uid="{8C972487-1422-47BC-B398-F2861F8F9636}"/>
    <cellStyle name="Title 2 4 5 3 2" xfId="25336" xr:uid="{92DA6789-53CA-4DF0-B0D5-7261EDDBDDBD}"/>
    <cellStyle name="Title 2 4 5 3 3" xfId="25337" xr:uid="{D7F08BDD-52A3-49D0-9F3C-5EE6F5D9CF2F}"/>
    <cellStyle name="Title 2 4 5 4" xfId="25338" xr:uid="{A36FC2CE-6FD7-4369-8CBA-53D1F532C4CA}"/>
    <cellStyle name="Title 2 4 5 5" xfId="25339" xr:uid="{F2D68305-73CE-4994-8CD9-65B4BABA1486}"/>
    <cellStyle name="Title 2 4 6" xfId="25340" xr:uid="{BA64EF60-9AB9-480A-AB40-88270E389A90}"/>
    <cellStyle name="Title 2 4 6 2" xfId="25341" xr:uid="{8C25F4DF-DCAD-4234-AAE8-36CFA0B845A1}"/>
    <cellStyle name="Title 2 4 6 3" xfId="25342" xr:uid="{BFC5913E-1A79-45D7-9632-A984F7AEB281}"/>
    <cellStyle name="Title 2 4 7" xfId="25343" xr:uid="{406D72DB-ED07-436E-9045-CDB3F3FB5481}"/>
    <cellStyle name="Title 2 4 7 2" xfId="25344" xr:uid="{C91AD470-696F-4B5D-A347-ADC3AD1B0762}"/>
    <cellStyle name="Title 2 4 7 3" xfId="25345" xr:uid="{31B5DD95-9562-41E2-9A87-068522F5D31F}"/>
    <cellStyle name="Title 2 4 8" xfId="25346" xr:uid="{1781A84F-2CC6-4EA1-BCE7-9595B533A2E5}"/>
    <cellStyle name="Title 2 4 8 2" xfId="25347" xr:uid="{A4203A02-A24E-4E58-A337-530D0BC63379}"/>
    <cellStyle name="Title 2 4 8 3" xfId="25348" xr:uid="{A8E54AC5-342C-47D7-8182-7BE9676DAF5D}"/>
    <cellStyle name="Title 2 4 9" xfId="25349" xr:uid="{06132FD5-673C-4C8A-9211-6E5DFC78DAB4}"/>
    <cellStyle name="Title 2 5" xfId="1658" xr:uid="{BCC9E4C3-4002-4971-8B27-51C2BCFA946E}"/>
    <cellStyle name="Title 2 5 10" xfId="25351" xr:uid="{421C9869-D290-4F4B-8AF6-FEE878835E8B}"/>
    <cellStyle name="Title 2 5 11" xfId="25352" xr:uid="{EDFD49EB-3AEC-49D8-93FD-F91CF6CFD2B9}"/>
    <cellStyle name="Title 2 5 12" xfId="25353" xr:uid="{87ABED20-B265-4855-A405-D16F896A4DE3}"/>
    <cellStyle name="Title 2 5 13" xfId="25354" xr:uid="{7D38D059-5DA3-4C32-9D0D-508F06DA90CF}"/>
    <cellStyle name="Title 2 5 14" xfId="25355" xr:uid="{CAA54E40-42E8-4942-B369-2E6C5C3A362B}"/>
    <cellStyle name="Title 2 5 15" xfId="25350" xr:uid="{76BE4D66-9B20-43C1-9B9D-5401210D9405}"/>
    <cellStyle name="Title 2 5 2" xfId="25356" xr:uid="{8FFDDE4C-8683-4A7F-9669-7268BB2679BD}"/>
    <cellStyle name="Title 2 5 2 2" xfId="25357" xr:uid="{F908E118-E7BB-43FB-ADB7-2D96F33C5929}"/>
    <cellStyle name="Title 2 5 2 2 2" xfId="25358" xr:uid="{AE73A2C8-6ABE-4149-ACA5-53F4F57B54F8}"/>
    <cellStyle name="Title 2 5 2 2 3" xfId="25359" xr:uid="{3A9A1D4E-2CD6-4F4B-AAD5-A04ED0C55877}"/>
    <cellStyle name="Title 2 5 2 3" xfId="25360" xr:uid="{5BD7B898-1C04-4A25-A3DD-C3B43883CDFC}"/>
    <cellStyle name="Title 2 5 2 3 2" xfId="25361" xr:uid="{3F67EAC5-6B08-438C-934E-4F4F2E8E8F0D}"/>
    <cellStyle name="Title 2 5 2 3 3" xfId="25362" xr:uid="{E15E33A4-E922-4AB1-9FA2-8E82A870FE5F}"/>
    <cellStyle name="Title 2 5 2 4" xfId="25363" xr:uid="{F4B6D7F0-3134-45D8-B2F8-58D758ACCC8C}"/>
    <cellStyle name="Title 2 5 2 5" xfId="25364" xr:uid="{4C6F9FFB-B94D-41DF-B151-9D00FDDE8ED6}"/>
    <cellStyle name="Title 2 5 3" xfId="25365" xr:uid="{F041705B-66AE-4D67-8BC0-4294D7AB088B}"/>
    <cellStyle name="Title 2 5 3 2" xfId="25366" xr:uid="{B3E8DBC6-AD79-4247-9ABA-609CCD0966DB}"/>
    <cellStyle name="Title 2 5 3 2 2" xfId="25367" xr:uid="{426BBA96-B09B-4448-9622-3BB806B4705E}"/>
    <cellStyle name="Title 2 5 3 2 3" xfId="25368" xr:uid="{1385401B-5FE6-4F61-A0E9-ABB34CFA51A7}"/>
    <cellStyle name="Title 2 5 3 3" xfId="25369" xr:uid="{AE0EF29B-3F08-4612-8957-044B8945689E}"/>
    <cellStyle name="Title 2 5 3 3 2" xfId="25370" xr:uid="{26B97A6F-14BD-4F78-A809-D3C61DD54892}"/>
    <cellStyle name="Title 2 5 3 3 3" xfId="25371" xr:uid="{26C1ABBA-75B1-47FB-B125-DD0BEDB5C4D2}"/>
    <cellStyle name="Title 2 5 3 4" xfId="25372" xr:uid="{C7AB63DA-DAE6-415E-BBF9-051DAF8345DA}"/>
    <cellStyle name="Title 2 5 3 5" xfId="25373" xr:uid="{AE00E991-FA80-40DD-AD63-CB63379BF913}"/>
    <cellStyle name="Title 2 5 4" xfId="25374" xr:uid="{B841C170-8305-4D79-A1AD-C530DCA54D5A}"/>
    <cellStyle name="Title 2 5 4 2" xfId="25375" xr:uid="{F0BD0976-37C4-4D39-9BF2-7270580CFD2B}"/>
    <cellStyle name="Title 2 5 4 2 2" xfId="25376" xr:uid="{F45A42CA-E616-47D2-AFB9-C056787EC2ED}"/>
    <cellStyle name="Title 2 5 4 2 3" xfId="25377" xr:uid="{5720E7F7-1DD9-43C9-9392-2FFEB9ABADBD}"/>
    <cellStyle name="Title 2 5 4 3" xfId="25378" xr:uid="{6439E171-137B-48E6-9DC6-44661C93A358}"/>
    <cellStyle name="Title 2 5 4 3 2" xfId="25379" xr:uid="{10AE9097-FBDC-44ED-807C-C1F664F0FFC9}"/>
    <cellStyle name="Title 2 5 4 3 3" xfId="25380" xr:uid="{AA759E87-9074-4424-9A5C-89E37F5755D2}"/>
    <cellStyle name="Title 2 5 4 4" xfId="25381" xr:uid="{452EF4DE-A7FD-4931-85C4-EF2F98045B1B}"/>
    <cellStyle name="Title 2 5 4 4 2" xfId="25382" xr:uid="{BE95A89A-06DC-4B37-BA8C-C627034BAC92}"/>
    <cellStyle name="Title 2 5 4 4 3" xfId="25383" xr:uid="{6DD5B3EC-325A-4C20-BA13-C3C93522F5C3}"/>
    <cellStyle name="Title 2 5 4 5" xfId="25384" xr:uid="{DF748162-4FC0-4548-A02C-56457BD25D5C}"/>
    <cellStyle name="Title 2 5 4 6" xfId="25385" xr:uid="{32EDA1E6-08E1-4867-BC62-94DF6839FB65}"/>
    <cellStyle name="Title 2 5 5" xfId="25386" xr:uid="{4D4E3ADC-2D58-40E8-BD04-6D0C9EB7A92E}"/>
    <cellStyle name="Title 2 5 5 2" xfId="25387" xr:uid="{A49FA060-A9DC-46BB-B644-89D934116DDE}"/>
    <cellStyle name="Title 2 5 5 2 2" xfId="25388" xr:uid="{465D8F01-0467-43E3-9A61-3F8DD6BCEC2F}"/>
    <cellStyle name="Title 2 5 5 2 3" xfId="25389" xr:uid="{6A4E9329-B827-4555-99B2-C024054899EF}"/>
    <cellStyle name="Title 2 5 5 3" xfId="25390" xr:uid="{A1BEAF6A-BD74-456A-BEAB-AF38D063A4D0}"/>
    <cellStyle name="Title 2 5 5 3 2" xfId="25391" xr:uid="{294F3D78-7F3A-433E-8084-4212FDF41656}"/>
    <cellStyle name="Title 2 5 5 3 3" xfId="25392" xr:uid="{B3E3172F-7836-406E-9DAF-7B20768A95AF}"/>
    <cellStyle name="Title 2 5 5 4" xfId="25393" xr:uid="{C29F7786-7E8A-4D6F-B24E-1748945D90CC}"/>
    <cellStyle name="Title 2 5 5 5" xfId="25394" xr:uid="{2D3FACD3-F8BC-4CFB-AD12-DE8212293FA4}"/>
    <cellStyle name="Title 2 5 6" xfId="25395" xr:uid="{0C02EB74-88E9-44D0-ADE1-0CDABAA63123}"/>
    <cellStyle name="Title 2 5 6 2" xfId="25396" xr:uid="{2F3F7EE5-CE3D-4584-ABEB-2A63421B443B}"/>
    <cellStyle name="Title 2 5 6 3" xfId="25397" xr:uid="{D195FF58-2738-47D0-BF8B-EC2901EB0B7A}"/>
    <cellStyle name="Title 2 5 7" xfId="25398" xr:uid="{29064E21-9D06-49C4-8031-6D6B8EA25703}"/>
    <cellStyle name="Title 2 5 7 2" xfId="25399" xr:uid="{EEF232C5-2D9E-476D-AC9D-89BF4882C124}"/>
    <cellStyle name="Title 2 5 7 3" xfId="25400" xr:uid="{D1EFBE3C-FD6D-4D85-A286-AA61B7912C8D}"/>
    <cellStyle name="Title 2 5 8" xfId="25401" xr:uid="{9077013E-9D27-4244-92F9-375345BB8B03}"/>
    <cellStyle name="Title 2 5 8 2" xfId="25402" xr:uid="{A339F3C2-ABA4-43A5-AA7E-E766BDC3C6FF}"/>
    <cellStyle name="Title 2 5 8 3" xfId="25403" xr:uid="{BC0C0F31-2519-489F-81C0-8FC7209688C9}"/>
    <cellStyle name="Title 2 5 9" xfId="25404" xr:uid="{48F47175-8693-48DB-AA90-E19D5ABB0519}"/>
    <cellStyle name="Title 2 6" xfId="1659" xr:uid="{04FF5B67-DA37-405F-BF0B-130A477606C6}"/>
    <cellStyle name="Title 2 6 10" xfId="25406" xr:uid="{54754F42-6299-4E6B-92C1-EF5C6F15F0E6}"/>
    <cellStyle name="Title 2 6 11" xfId="25407" xr:uid="{7AA90C8F-A2A9-4414-8AA9-2A084FE76590}"/>
    <cellStyle name="Title 2 6 12" xfId="25408" xr:uid="{20C3AE89-1D4F-4E40-92C3-B7622628934C}"/>
    <cellStyle name="Title 2 6 13" xfId="25409" xr:uid="{5EFEA7D5-83E0-4424-998E-A43EE6F36632}"/>
    <cellStyle name="Title 2 6 14" xfId="25410" xr:uid="{4CE778E8-8F1E-4D6C-B78B-7A345866BC2D}"/>
    <cellStyle name="Title 2 6 15" xfId="25405" xr:uid="{0458ADBB-F531-455E-B508-455654371720}"/>
    <cellStyle name="Title 2 6 2" xfId="25411" xr:uid="{7FC8A2AC-B272-452F-99A3-5DC782A02173}"/>
    <cellStyle name="Title 2 6 2 2" xfId="25412" xr:uid="{A0E02BFE-8E5F-49D5-B6C0-014C13CAED04}"/>
    <cellStyle name="Title 2 6 2 2 2" xfId="25413" xr:uid="{F04479CF-2D1E-4B05-BAE1-368174F96D12}"/>
    <cellStyle name="Title 2 6 2 2 3" xfId="25414" xr:uid="{BFB25990-7C95-4107-877F-01259EDCE479}"/>
    <cellStyle name="Title 2 6 2 3" xfId="25415" xr:uid="{CF4098C4-B282-4D85-ABD5-CD71BF6E66C1}"/>
    <cellStyle name="Title 2 6 2 3 2" xfId="25416" xr:uid="{85DCA776-9812-4831-BC5E-322073BD9FBF}"/>
    <cellStyle name="Title 2 6 2 3 3" xfId="25417" xr:uid="{A174178B-E3C7-4693-8827-4802D9896F09}"/>
    <cellStyle name="Title 2 6 2 4" xfId="25418" xr:uid="{F632CCAB-5AA6-49AD-86C8-E489AEED1A38}"/>
    <cellStyle name="Title 2 6 2 5" xfId="25419" xr:uid="{EAFD86C2-57BE-4576-B787-52333F6C476A}"/>
    <cellStyle name="Title 2 6 3" xfId="25420" xr:uid="{8CF5F55A-0360-414A-A5BC-DA39A359D2E7}"/>
    <cellStyle name="Title 2 6 3 2" xfId="25421" xr:uid="{27DF627B-44E0-4249-A0F3-A13340A532A4}"/>
    <cellStyle name="Title 2 6 3 2 2" xfId="25422" xr:uid="{EA96EAE8-836B-4344-866D-4CA1FBE3E29C}"/>
    <cellStyle name="Title 2 6 3 2 3" xfId="25423" xr:uid="{B8D4AAB9-98A7-41F7-B9D9-A3D7BC675410}"/>
    <cellStyle name="Title 2 6 3 3" xfId="25424" xr:uid="{EA8C1335-3F9A-4E7E-9E2E-EA0EA63C6534}"/>
    <cellStyle name="Title 2 6 3 3 2" xfId="25425" xr:uid="{E253F353-9460-4720-A531-11B133E24E4B}"/>
    <cellStyle name="Title 2 6 3 3 3" xfId="25426" xr:uid="{9964AB62-051C-4B33-90A8-6A41D8807A82}"/>
    <cellStyle name="Title 2 6 3 4" xfId="25427" xr:uid="{4313EC74-EE86-4135-A939-9DEB34042429}"/>
    <cellStyle name="Title 2 6 3 5" xfId="25428" xr:uid="{B66BD4BA-2172-42C9-8B71-5B661BFC1378}"/>
    <cellStyle name="Title 2 6 4" xfId="25429" xr:uid="{991367FA-5935-4876-A532-BFCBD4D17FC1}"/>
    <cellStyle name="Title 2 6 4 2" xfId="25430" xr:uid="{C766FB06-7FE3-46A7-B15F-35329B206F59}"/>
    <cellStyle name="Title 2 6 4 2 2" xfId="25431" xr:uid="{9575215A-EECA-4956-B5CE-DCABBA5D3B58}"/>
    <cellStyle name="Title 2 6 4 2 3" xfId="25432" xr:uid="{0C5E39EF-A9DF-41A1-AED1-3935A1E0DDF6}"/>
    <cellStyle name="Title 2 6 4 3" xfId="25433" xr:uid="{BA917F5E-9AE9-4335-BA17-051E104B6665}"/>
    <cellStyle name="Title 2 6 4 3 2" xfId="25434" xr:uid="{9AF351DC-498C-4A4B-AB39-23E392C498FB}"/>
    <cellStyle name="Title 2 6 4 3 3" xfId="25435" xr:uid="{6CA40721-6E7E-44CC-AC31-384B2B467024}"/>
    <cellStyle name="Title 2 6 4 4" xfId="25436" xr:uid="{BC4E38A5-4EE2-45F0-AE06-4AC375DB34F4}"/>
    <cellStyle name="Title 2 6 4 4 2" xfId="25437" xr:uid="{DFF52863-AECE-4F0B-9C9A-5A3226E3B868}"/>
    <cellStyle name="Title 2 6 4 4 3" xfId="25438" xr:uid="{9A4BA0A7-2E60-4B2A-8326-D0B8E8E504A6}"/>
    <cellStyle name="Title 2 6 4 5" xfId="25439" xr:uid="{052B4570-32BA-45F3-9B0D-DEC4544172B5}"/>
    <cellStyle name="Title 2 6 4 6" xfId="25440" xr:uid="{8B15BA28-2F29-436B-AC7A-1998595F2632}"/>
    <cellStyle name="Title 2 6 5" xfId="25441" xr:uid="{DB01F576-3B06-4F6A-A18C-FFD6918B699B}"/>
    <cellStyle name="Title 2 6 5 2" xfId="25442" xr:uid="{2ADCC346-D7E8-4322-979F-EF513A92A2AC}"/>
    <cellStyle name="Title 2 6 5 2 2" xfId="25443" xr:uid="{91566D69-98E5-48CB-AC12-D45D4C533750}"/>
    <cellStyle name="Title 2 6 5 2 3" xfId="25444" xr:uid="{20D38BB0-3643-4AA2-ABB3-E16C38A927F5}"/>
    <cellStyle name="Title 2 6 5 3" xfId="25445" xr:uid="{16C92FB5-66CD-4611-A329-58DA90F491F5}"/>
    <cellStyle name="Title 2 6 5 3 2" xfId="25446" xr:uid="{80C43A2E-3E9A-425E-92F7-2E3019FEEBA0}"/>
    <cellStyle name="Title 2 6 5 3 3" xfId="25447" xr:uid="{2C20BA99-1176-426C-A326-E81CE31D5087}"/>
    <cellStyle name="Title 2 6 5 4" xfId="25448" xr:uid="{9FADED30-8BD2-492F-872B-DD881329AE99}"/>
    <cellStyle name="Title 2 6 5 5" xfId="25449" xr:uid="{32B152E2-3363-4A1A-94AE-D26AECBBB046}"/>
    <cellStyle name="Title 2 6 6" xfId="25450" xr:uid="{C88BC4DE-FC4F-44A5-89FE-D13CFB025676}"/>
    <cellStyle name="Title 2 6 6 2" xfId="25451" xr:uid="{9D2ECC14-E924-4A69-92F5-C96DC3C7D4E9}"/>
    <cellStyle name="Title 2 6 6 3" xfId="25452" xr:uid="{C350ED06-2531-44DB-A9FC-D7EDC66DD151}"/>
    <cellStyle name="Title 2 6 7" xfId="25453" xr:uid="{D8881E66-2A67-4771-B18B-92F2D81B85B5}"/>
    <cellStyle name="Title 2 6 7 2" xfId="25454" xr:uid="{DDBDF9A0-D0E4-4BF9-A8E0-6D630A136758}"/>
    <cellStyle name="Title 2 6 7 3" xfId="25455" xr:uid="{59EE56A6-DD2E-4E35-AFD8-0A3A18470C1A}"/>
    <cellStyle name="Title 2 6 8" xfId="25456" xr:uid="{B81DEDC9-07E1-4CCE-A27D-FE7942DF4A93}"/>
    <cellStyle name="Title 2 6 8 2" xfId="25457" xr:uid="{B328ADED-5D0F-4F97-B34F-25B81BD6B73E}"/>
    <cellStyle name="Title 2 6 8 3" xfId="25458" xr:uid="{2D862C51-3C67-4B89-B417-58935B4E6387}"/>
    <cellStyle name="Title 2 6 9" xfId="25459" xr:uid="{6C5B3BEC-FC9B-420D-80C1-A19D1F716E10}"/>
    <cellStyle name="Title 2 7" xfId="1660" xr:uid="{7B72139D-0AA3-4D61-B68B-1AB63A575F25}"/>
    <cellStyle name="Title 2 7 10" xfId="25461" xr:uid="{604B81E9-4A6D-48A9-8149-23E301511515}"/>
    <cellStyle name="Title 2 7 11" xfId="25462" xr:uid="{2FF5B35F-C8D7-4479-9C89-53DB53F18251}"/>
    <cellStyle name="Title 2 7 12" xfId="25463" xr:uid="{50B91824-5AE2-448F-A323-6C69EE21A666}"/>
    <cellStyle name="Title 2 7 13" xfId="25464" xr:uid="{7E648153-1BEB-46D9-A106-4EADE0F8E334}"/>
    <cellStyle name="Title 2 7 14" xfId="25465" xr:uid="{D634E506-F7D5-4237-A1C6-06FC6196C43B}"/>
    <cellStyle name="Title 2 7 15" xfId="25460" xr:uid="{F43E6C16-C2D8-4CCA-A4AD-4F51A82E1570}"/>
    <cellStyle name="Title 2 7 2" xfId="25466" xr:uid="{CFEBE75E-3823-481E-8215-FDCFBA4407AE}"/>
    <cellStyle name="Title 2 7 2 2" xfId="25467" xr:uid="{08165913-A444-4EA0-AD9C-C7E1F7C0C7F7}"/>
    <cellStyle name="Title 2 7 2 2 2" xfId="25468" xr:uid="{3081FAC4-A3E5-4B58-B139-E6C4C6CA1EE2}"/>
    <cellStyle name="Title 2 7 2 2 3" xfId="25469" xr:uid="{245488B4-451D-4103-9D4A-C2374EE2804F}"/>
    <cellStyle name="Title 2 7 2 3" xfId="25470" xr:uid="{BE3959B2-99B1-46CD-AD29-7FD81FA7A080}"/>
    <cellStyle name="Title 2 7 2 3 2" xfId="25471" xr:uid="{43697748-5CC5-40F1-902A-B6BBB342BC57}"/>
    <cellStyle name="Title 2 7 2 3 3" xfId="25472" xr:uid="{A2CD0424-9C51-4E88-AB1C-7FACE9575663}"/>
    <cellStyle name="Title 2 7 2 4" xfId="25473" xr:uid="{26F8DDB1-6E58-4BD2-A344-8DC710F27321}"/>
    <cellStyle name="Title 2 7 2 5" xfId="25474" xr:uid="{4057743B-20B2-401A-A3EE-21ED35984DE5}"/>
    <cellStyle name="Title 2 7 3" xfId="25475" xr:uid="{D69696D4-0401-42AD-B7DB-B4F0F9E8852E}"/>
    <cellStyle name="Title 2 7 3 2" xfId="25476" xr:uid="{966F71FB-29A4-430D-9CD5-AD203CC3BE3E}"/>
    <cellStyle name="Title 2 7 3 2 2" xfId="25477" xr:uid="{C24219CA-8CF0-4656-9FBE-400533DEBB81}"/>
    <cellStyle name="Title 2 7 3 2 3" xfId="25478" xr:uid="{18D2ED96-1B04-4E48-8D86-3DB9BC1C5D12}"/>
    <cellStyle name="Title 2 7 3 3" xfId="25479" xr:uid="{AD5C32F1-6132-451D-9971-A6E0D0AADC8F}"/>
    <cellStyle name="Title 2 7 3 3 2" xfId="25480" xr:uid="{80391DF1-08FE-4328-943D-B055CC2243F0}"/>
    <cellStyle name="Title 2 7 3 3 3" xfId="25481" xr:uid="{8AB1EAB0-2849-43B3-B98E-EEFDA1D4A3A1}"/>
    <cellStyle name="Title 2 7 3 4" xfId="25482" xr:uid="{46F6C980-BAE4-4A2A-A187-963A3B777113}"/>
    <cellStyle name="Title 2 7 3 5" xfId="25483" xr:uid="{031B77B6-644C-44C3-B78F-5920DCD2DDF6}"/>
    <cellStyle name="Title 2 7 4" xfId="25484" xr:uid="{D5B5C72F-6058-4210-97F0-C5298AD19CD7}"/>
    <cellStyle name="Title 2 7 4 2" xfId="25485" xr:uid="{74B6DC6C-BA26-483B-84D7-6342CE16EF4B}"/>
    <cellStyle name="Title 2 7 4 2 2" xfId="25486" xr:uid="{84B647C2-DE2B-4B14-B7E5-1D0B4321256A}"/>
    <cellStyle name="Title 2 7 4 2 3" xfId="25487" xr:uid="{72CACF4F-29E3-4BB7-92E5-9AFF28379141}"/>
    <cellStyle name="Title 2 7 4 3" xfId="25488" xr:uid="{32F7004B-94E5-4A2C-8792-1608D8C26401}"/>
    <cellStyle name="Title 2 7 4 3 2" xfId="25489" xr:uid="{2900FCC1-70AC-4E8D-A135-145E604733B0}"/>
    <cellStyle name="Title 2 7 4 3 3" xfId="25490" xr:uid="{AFDAF181-0C5F-4952-A613-45389A92FFC8}"/>
    <cellStyle name="Title 2 7 4 4" xfId="25491" xr:uid="{07B3E706-4A83-492A-A29D-233EA6A30A5C}"/>
    <cellStyle name="Title 2 7 4 4 2" xfId="25492" xr:uid="{5B3E2214-8792-434F-9F02-33FF3C46DB24}"/>
    <cellStyle name="Title 2 7 4 4 3" xfId="25493" xr:uid="{9AE9462B-33C7-4F16-BE0B-FB1C41F7D618}"/>
    <cellStyle name="Title 2 7 4 5" xfId="25494" xr:uid="{E06E6911-EE28-4FCE-8901-5E60648130C9}"/>
    <cellStyle name="Title 2 7 4 6" xfId="25495" xr:uid="{3E04F59B-E194-46C4-AB72-63ED0EFE531F}"/>
    <cellStyle name="Title 2 7 5" xfId="25496" xr:uid="{CD72E026-C116-49EC-9A70-F83D1AEB99F3}"/>
    <cellStyle name="Title 2 7 5 2" xfId="25497" xr:uid="{99D6EB94-FAFB-4ED4-A70C-9BAF453F0266}"/>
    <cellStyle name="Title 2 7 5 2 2" xfId="25498" xr:uid="{DDF314A5-AB19-4C5A-A679-6F2B6713FA3D}"/>
    <cellStyle name="Title 2 7 5 2 3" xfId="25499" xr:uid="{488ACFD0-3A15-4E26-9AC2-243A1FA0DD14}"/>
    <cellStyle name="Title 2 7 5 3" xfId="25500" xr:uid="{2CA30AA0-2B16-44CC-B206-11C90596CD4B}"/>
    <cellStyle name="Title 2 7 5 3 2" xfId="25501" xr:uid="{6E01792A-25B9-4174-B0C9-85E7A78BB274}"/>
    <cellStyle name="Title 2 7 5 3 3" xfId="25502" xr:uid="{EFAB669F-BAFC-4623-87F0-13C1F02D162C}"/>
    <cellStyle name="Title 2 7 5 4" xfId="25503" xr:uid="{61273F64-E68A-4DEB-A4ED-5822D328C44D}"/>
    <cellStyle name="Title 2 7 5 5" xfId="25504" xr:uid="{7A7AAB6C-E1E0-4994-BF36-FE26C9CAC843}"/>
    <cellStyle name="Title 2 7 6" xfId="25505" xr:uid="{B6F9A249-CC6E-4981-92B0-682EB7472802}"/>
    <cellStyle name="Title 2 7 6 2" xfId="25506" xr:uid="{5EDEFD4C-44E3-4D34-9701-5230C54C1C31}"/>
    <cellStyle name="Title 2 7 6 3" xfId="25507" xr:uid="{A3BA9D21-F9BC-443F-8058-B054C98F6113}"/>
    <cellStyle name="Title 2 7 7" xfId="25508" xr:uid="{1C8980C7-AA52-4334-8D36-64EE331450DC}"/>
    <cellStyle name="Title 2 7 7 2" xfId="25509" xr:uid="{E8D80E63-30E7-4837-BBDD-9AE00A8E6EE0}"/>
    <cellStyle name="Title 2 7 7 3" xfId="25510" xr:uid="{A7692C3A-CFBD-4C10-A007-55078BF095ED}"/>
    <cellStyle name="Title 2 7 8" xfId="25511" xr:uid="{A59C6805-5D55-427E-A2DC-3F1CE3626954}"/>
    <cellStyle name="Title 2 7 8 2" xfId="25512" xr:uid="{92A78AD7-A6D5-4596-AF41-CA25D0DB4C33}"/>
    <cellStyle name="Title 2 7 8 3" xfId="25513" xr:uid="{634408C3-7F76-432D-AAAC-19A4E2C49C47}"/>
    <cellStyle name="Title 2 7 9" xfId="25514" xr:uid="{B7C0E871-21C4-429C-AD24-7C8D5BC7EE71}"/>
    <cellStyle name="Title 2 8" xfId="1661" xr:uid="{DE94A111-1E5C-4C18-AA4B-214DCC9740F8}"/>
    <cellStyle name="Title 2 8 10" xfId="25516" xr:uid="{3E843AD7-067F-4E4B-8773-576DF20A24F6}"/>
    <cellStyle name="Title 2 8 11" xfId="25517" xr:uid="{0A0D44C8-10CB-4CF4-80FB-821AC8E65670}"/>
    <cellStyle name="Title 2 8 12" xfId="25518" xr:uid="{C7C59B7C-A60C-416F-8803-FF65FD6BEDD3}"/>
    <cellStyle name="Title 2 8 13" xfId="25519" xr:uid="{E82FB50C-75A3-4044-97A1-794A7432B5A9}"/>
    <cellStyle name="Title 2 8 14" xfId="25520" xr:uid="{3231C3C3-1C2D-4F97-BC93-D90711F1377E}"/>
    <cellStyle name="Title 2 8 15" xfId="25515" xr:uid="{57E67B59-1A8C-4C59-873E-560ECD9B8ABA}"/>
    <cellStyle name="Title 2 8 2" xfId="25521" xr:uid="{4B0F462A-D7B6-47B9-A300-D41B4807A583}"/>
    <cellStyle name="Title 2 8 2 2" xfId="25522" xr:uid="{7F9CAFDA-5932-43F0-9945-66D78C4A6238}"/>
    <cellStyle name="Title 2 8 2 2 2" xfId="25523" xr:uid="{46EAC62B-5A6B-4C91-90F9-8863DEFE314A}"/>
    <cellStyle name="Title 2 8 2 2 3" xfId="25524" xr:uid="{6B215C7E-7580-4643-97B2-828573C8D646}"/>
    <cellStyle name="Title 2 8 2 3" xfId="25525" xr:uid="{A8FE127C-15D4-4B5F-AA06-1ACAAED3B52C}"/>
    <cellStyle name="Title 2 8 2 3 2" xfId="25526" xr:uid="{BA4DE8D8-8487-4B31-8055-8237CD85C20E}"/>
    <cellStyle name="Title 2 8 2 3 3" xfId="25527" xr:uid="{AD465AC7-79BD-4AD0-A40F-D789B1C4C9CA}"/>
    <cellStyle name="Title 2 8 2 4" xfId="25528" xr:uid="{260618EC-8198-4DF0-9A72-C54CCF5A6DCC}"/>
    <cellStyle name="Title 2 8 2 5" xfId="25529" xr:uid="{C27715C4-9AF6-4B5B-A669-E2F7D46DFADA}"/>
    <cellStyle name="Title 2 8 3" xfId="25530" xr:uid="{FE260D88-0E0B-498B-AA6C-6E228F762606}"/>
    <cellStyle name="Title 2 8 3 2" xfId="25531" xr:uid="{977A4928-2977-4C45-85D0-18C2730B416E}"/>
    <cellStyle name="Title 2 8 3 2 2" xfId="25532" xr:uid="{2A3B1419-3400-4BA5-B907-274E50C721D5}"/>
    <cellStyle name="Title 2 8 3 2 3" xfId="25533" xr:uid="{DF4692F1-048A-4AED-BB02-28A71A5BCDF1}"/>
    <cellStyle name="Title 2 8 3 3" xfId="25534" xr:uid="{6FDF1D52-6D63-4148-92C4-574640EFA3E4}"/>
    <cellStyle name="Title 2 8 3 3 2" xfId="25535" xr:uid="{380C4949-651A-4777-BD3A-AEB4CE4648B3}"/>
    <cellStyle name="Title 2 8 3 3 3" xfId="25536" xr:uid="{B998DB70-C18E-48E6-9416-AC1D312D6731}"/>
    <cellStyle name="Title 2 8 3 4" xfId="25537" xr:uid="{7964A37C-1D59-403D-9BAA-5AC0317800FE}"/>
    <cellStyle name="Title 2 8 3 5" xfId="25538" xr:uid="{87491221-EEB8-42E2-BCE7-0567A679D058}"/>
    <cellStyle name="Title 2 8 4" xfId="25539" xr:uid="{B251AF40-B6B2-48D8-99E6-122B6E7FBB04}"/>
    <cellStyle name="Title 2 8 4 2" xfId="25540" xr:uid="{1D372800-54D4-47A2-B0EF-8CB1778F9530}"/>
    <cellStyle name="Title 2 8 4 2 2" xfId="25541" xr:uid="{C36BBEA3-67F1-4E7A-8D24-6F0ED0B43DB9}"/>
    <cellStyle name="Title 2 8 4 2 3" xfId="25542" xr:uid="{0E77D975-DB40-46E6-86D1-D89DCA5C2C40}"/>
    <cellStyle name="Title 2 8 4 3" xfId="25543" xr:uid="{EB30F1F1-E433-4AEE-A650-C7E6609F7F2A}"/>
    <cellStyle name="Title 2 8 4 3 2" xfId="25544" xr:uid="{D567DEE1-AE2B-4BA3-8AB9-DE31BEE84FCD}"/>
    <cellStyle name="Title 2 8 4 3 3" xfId="25545" xr:uid="{F40D1714-7FF1-4FC9-B485-84A9D93DFF3E}"/>
    <cellStyle name="Title 2 8 4 4" xfId="25546" xr:uid="{6D2DAFD2-A3BB-45A5-A794-8A7F2E3D9A6D}"/>
    <cellStyle name="Title 2 8 4 4 2" xfId="25547" xr:uid="{8D8C1C14-1741-470A-BAA3-628339142926}"/>
    <cellStyle name="Title 2 8 4 4 3" xfId="25548" xr:uid="{42F535F9-BC5B-4A79-864C-BE5CC8421BF1}"/>
    <cellStyle name="Title 2 8 4 5" xfId="25549" xr:uid="{D5EB8461-65FA-4B13-9D68-4E4212B96F02}"/>
    <cellStyle name="Title 2 8 4 6" xfId="25550" xr:uid="{11339F49-7585-4B26-868D-48AFC54CF3CB}"/>
    <cellStyle name="Title 2 8 5" xfId="25551" xr:uid="{E514AAD2-375B-449A-823A-F87C4A78451D}"/>
    <cellStyle name="Title 2 8 5 2" xfId="25552" xr:uid="{B4210A34-B872-4A9B-B54B-A7511F886250}"/>
    <cellStyle name="Title 2 8 5 2 2" xfId="25553" xr:uid="{73FF4FFA-96A3-46E5-AAFF-6A84015F63A4}"/>
    <cellStyle name="Title 2 8 5 2 3" xfId="25554" xr:uid="{49AA4E2B-9EC0-4C6B-B250-C70EEAAF5229}"/>
    <cellStyle name="Title 2 8 5 3" xfId="25555" xr:uid="{2729AF83-A123-48BA-BE90-9116A0211382}"/>
    <cellStyle name="Title 2 8 5 3 2" xfId="25556" xr:uid="{8E86A250-3209-43BD-A0A3-99B2612DA43C}"/>
    <cellStyle name="Title 2 8 5 3 3" xfId="25557" xr:uid="{989E5DCE-239F-49FF-BDF7-0FDFEDA0F3FC}"/>
    <cellStyle name="Title 2 8 5 4" xfId="25558" xr:uid="{6ADE6A81-18CC-4340-BF2A-38356A281698}"/>
    <cellStyle name="Title 2 8 5 5" xfId="25559" xr:uid="{66E349C2-732A-4E8D-9FAF-0922C915B293}"/>
    <cellStyle name="Title 2 8 6" xfId="25560" xr:uid="{9016F8DE-3B22-437F-9901-0C6B140FD8CA}"/>
    <cellStyle name="Title 2 8 6 2" xfId="25561" xr:uid="{5A929782-162E-4FEF-B258-B8F20F9698D5}"/>
    <cellStyle name="Title 2 8 6 3" xfId="25562" xr:uid="{DAE6B558-5B64-4874-AB4E-B121FE6AE1D9}"/>
    <cellStyle name="Title 2 8 7" xfId="25563" xr:uid="{CDCB4BF4-7EBC-4D09-9449-82F0A9A0E594}"/>
    <cellStyle name="Title 2 8 7 2" xfId="25564" xr:uid="{1B43CD25-ED10-41B5-9775-25C1AFD4866D}"/>
    <cellStyle name="Title 2 8 7 3" xfId="25565" xr:uid="{526D42A0-6CA1-42FB-99F0-D7AF51395372}"/>
    <cellStyle name="Title 2 8 8" xfId="25566" xr:uid="{91D6CE0C-39BD-4CC0-A44D-814B28C1B5BC}"/>
    <cellStyle name="Title 2 8 8 2" xfId="25567" xr:uid="{39A65E42-0ED8-43EA-B553-4DC4641F7CFA}"/>
    <cellStyle name="Title 2 8 8 3" xfId="25568" xr:uid="{54F030AB-098B-449F-AD07-309CA9476D3E}"/>
    <cellStyle name="Title 2 8 9" xfId="25569" xr:uid="{791CBE2B-5214-4F4A-BCFA-4B86B56A6872}"/>
    <cellStyle name="Title 2 9" xfId="1662" xr:uid="{8361993F-6334-453C-8EEE-0892DE04D203}"/>
    <cellStyle name="Title 2 9 10" xfId="25571" xr:uid="{FD75A77C-8D28-4F21-80A6-188D633DCECF}"/>
    <cellStyle name="Title 2 9 11" xfId="25572" xr:uid="{9AD33702-02B7-4D10-A39A-026892F74715}"/>
    <cellStyle name="Title 2 9 12" xfId="25573" xr:uid="{0C216976-9529-4477-A230-B33C1F37AE96}"/>
    <cellStyle name="Title 2 9 13" xfId="25574" xr:uid="{C4062664-7D7E-4052-9D79-A7655F6DB9DD}"/>
    <cellStyle name="Title 2 9 14" xfId="25575" xr:uid="{2FCD8E93-D7EB-49B2-A684-C4858B7F4698}"/>
    <cellStyle name="Title 2 9 15" xfId="25570" xr:uid="{4E4FBA78-9135-494F-96B3-1059187D2E40}"/>
    <cellStyle name="Title 2 9 2" xfId="25576" xr:uid="{3876DA01-0788-427A-93EC-E2BCC9503577}"/>
    <cellStyle name="Title 2 9 2 2" xfId="25577" xr:uid="{B992AF97-D82F-4454-B45F-99AAAA53C8B4}"/>
    <cellStyle name="Title 2 9 2 2 2" xfId="25578" xr:uid="{20556816-F59E-4DAF-8DAA-01C48931AFD4}"/>
    <cellStyle name="Title 2 9 2 2 3" xfId="25579" xr:uid="{2B85B939-1FAD-4450-AC1F-39662C433803}"/>
    <cellStyle name="Title 2 9 2 3" xfId="25580" xr:uid="{9250734B-1591-46A2-B5A6-F00DE419D243}"/>
    <cellStyle name="Title 2 9 2 3 2" xfId="25581" xr:uid="{5A57F16D-C999-4F87-872D-C28C05B20383}"/>
    <cellStyle name="Title 2 9 2 3 3" xfId="25582" xr:uid="{2871CD33-3721-4EBE-89ED-6196FC360DA8}"/>
    <cellStyle name="Title 2 9 2 4" xfId="25583" xr:uid="{607429B2-8F1C-4CF9-BC72-869DA515D8FE}"/>
    <cellStyle name="Title 2 9 2 5" xfId="25584" xr:uid="{D93271CC-6571-46B1-988C-7904EB6DA5C9}"/>
    <cellStyle name="Title 2 9 3" xfId="25585" xr:uid="{D0259B17-85EA-4221-964F-17A8F2EBFB0C}"/>
    <cellStyle name="Title 2 9 3 2" xfId="25586" xr:uid="{6A01A89C-40F3-454C-B1D0-5CBF4AA5FF0F}"/>
    <cellStyle name="Title 2 9 3 2 2" xfId="25587" xr:uid="{DAE05683-7DD7-43CC-AA18-473147098930}"/>
    <cellStyle name="Title 2 9 3 2 3" xfId="25588" xr:uid="{E62217C7-D792-4B57-BDB4-E9F321BB1272}"/>
    <cellStyle name="Title 2 9 3 3" xfId="25589" xr:uid="{34DE9EA1-EF0C-4595-90F8-A874E1B302CD}"/>
    <cellStyle name="Title 2 9 3 3 2" xfId="25590" xr:uid="{BA99C98D-37DF-4A82-BE4B-C2BA8F678028}"/>
    <cellStyle name="Title 2 9 3 3 3" xfId="25591" xr:uid="{85CA425E-329D-4CFB-9DFB-E5413D303D09}"/>
    <cellStyle name="Title 2 9 3 4" xfId="25592" xr:uid="{BA9CF588-E962-44F7-AAEB-A514D5540058}"/>
    <cellStyle name="Title 2 9 3 5" xfId="25593" xr:uid="{07724C31-AF8F-4F91-A432-8A70BAAB28A0}"/>
    <cellStyle name="Title 2 9 4" xfId="25594" xr:uid="{550707D6-0973-4A71-94FE-A3C3E941C820}"/>
    <cellStyle name="Title 2 9 4 2" xfId="25595" xr:uid="{D3ECA786-BD05-4818-B206-5361F1B7F026}"/>
    <cellStyle name="Title 2 9 4 2 2" xfId="25596" xr:uid="{32D90AAA-3B97-4690-94CD-BACA17D598A2}"/>
    <cellStyle name="Title 2 9 4 2 3" xfId="25597" xr:uid="{325414E8-BDFE-4CF4-BB84-C214AA4F3000}"/>
    <cellStyle name="Title 2 9 4 3" xfId="25598" xr:uid="{5B8B72E0-B147-4E56-87F2-A7B333B73B28}"/>
    <cellStyle name="Title 2 9 4 3 2" xfId="25599" xr:uid="{3116BE8B-2869-4C7F-9A21-4A0AD27E1CAA}"/>
    <cellStyle name="Title 2 9 4 3 3" xfId="25600" xr:uid="{1E091B54-B5EB-4058-B8E3-B634885F9F81}"/>
    <cellStyle name="Title 2 9 4 4" xfId="25601" xr:uid="{12FD2915-CD39-4D26-81B1-03CCE37D2A08}"/>
    <cellStyle name="Title 2 9 4 4 2" xfId="25602" xr:uid="{12098A7C-3E18-4048-BF0E-AEB585363011}"/>
    <cellStyle name="Title 2 9 4 4 3" xfId="25603" xr:uid="{B51ED3F5-0AB1-4A61-8733-F56999203585}"/>
    <cellStyle name="Title 2 9 4 5" xfId="25604" xr:uid="{8E6BBF52-4C59-46B9-9556-0DD7C5AF3EA4}"/>
    <cellStyle name="Title 2 9 4 6" xfId="25605" xr:uid="{A6449F63-B657-4B52-BB48-35B8B91A727A}"/>
    <cellStyle name="Title 2 9 5" xfId="25606" xr:uid="{DA39392E-BA7E-4D77-A234-5CFF722F6077}"/>
    <cellStyle name="Title 2 9 5 2" xfId="25607" xr:uid="{1B0F4B8A-0D92-422F-9280-136830670F00}"/>
    <cellStyle name="Title 2 9 5 2 2" xfId="25608" xr:uid="{6B3426FB-8F48-43CF-9640-984ABE37312F}"/>
    <cellStyle name="Title 2 9 5 2 3" xfId="25609" xr:uid="{32D30CE7-94DC-4638-9FF2-AF953AD2986D}"/>
    <cellStyle name="Title 2 9 5 3" xfId="25610" xr:uid="{67C30F73-5627-42CD-8B46-C5FFB1BF9A01}"/>
    <cellStyle name="Title 2 9 5 3 2" xfId="25611" xr:uid="{8954F474-4AF3-4CE7-8D64-A3F93729DA96}"/>
    <cellStyle name="Title 2 9 5 3 3" xfId="25612" xr:uid="{C5DFD8D9-CF02-4D02-A0AA-30221CF36688}"/>
    <cellStyle name="Title 2 9 5 4" xfId="25613" xr:uid="{69151E99-5409-4B7A-93DB-C8174055C0D7}"/>
    <cellStyle name="Title 2 9 5 5" xfId="25614" xr:uid="{8C0537FB-41EC-48F0-969B-95E809040059}"/>
    <cellStyle name="Title 2 9 6" xfId="25615" xr:uid="{74C72954-E9C6-4973-BB07-B9636FAE2807}"/>
    <cellStyle name="Title 2 9 6 2" xfId="25616" xr:uid="{A1BBBFA6-ADAE-45D7-B565-8BE560686B6A}"/>
    <cellStyle name="Title 2 9 6 3" xfId="25617" xr:uid="{8F3B6052-78C6-4448-A5F0-F6861F7DBE28}"/>
    <cellStyle name="Title 2 9 7" xfId="25618" xr:uid="{1339AB3E-0AAF-4D9C-B149-5649AD477AB9}"/>
    <cellStyle name="Title 2 9 7 2" xfId="25619" xr:uid="{08942A89-B61C-4613-AEA4-2415E42A45B5}"/>
    <cellStyle name="Title 2 9 7 3" xfId="25620" xr:uid="{1117F2E1-170A-4D5C-964E-3D78CB637C25}"/>
    <cellStyle name="Title 2 9 8" xfId="25621" xr:uid="{943900C8-AFA6-4512-A64E-0B96D4735E14}"/>
    <cellStyle name="Title 2 9 8 2" xfId="25622" xr:uid="{BAF2B1C3-B5D3-476A-94AE-49E3B2F3911E}"/>
    <cellStyle name="Title 2 9 8 3" xfId="25623" xr:uid="{A69A63B9-FAB3-4EE4-BF7C-7CC337BF61B2}"/>
    <cellStyle name="Title 2 9 9" xfId="25624" xr:uid="{2BEE7015-16FD-43AA-895B-50550C4F9C76}"/>
    <cellStyle name="Title 20" xfId="25625" xr:uid="{CD6539A0-55FD-4CC4-B84F-7E7F5F926730}"/>
    <cellStyle name="Title 20 10" xfId="25626" xr:uid="{7142BCF5-400E-412E-B998-E45ADA17192B}"/>
    <cellStyle name="Title 20 11" xfId="25627" xr:uid="{14BC6B5D-4D3C-4B58-BB78-227732E14F93}"/>
    <cellStyle name="Title 20 12" xfId="25628" xr:uid="{D48D450A-FBDF-40B3-8830-C8E403AC3563}"/>
    <cellStyle name="Title 20 13" xfId="25629" xr:uid="{24C80327-F93C-41BF-B56F-83417882071C}"/>
    <cellStyle name="Title 20 14" xfId="25630" xr:uid="{EAE78011-5C90-4A41-B745-B52F2E8ADA86}"/>
    <cellStyle name="Title 20 15" xfId="25631" xr:uid="{0E9828BB-36CB-4FFE-B38C-E1940A24E2EE}"/>
    <cellStyle name="Title 20 2" xfId="25632" xr:uid="{893FE1D2-C761-4DCF-ACAD-5F320F3595F3}"/>
    <cellStyle name="Title 20 2 2" xfId="25633" xr:uid="{DA4B6A21-2E79-45B1-B84B-7906E75074F7}"/>
    <cellStyle name="Title 20 2 2 2" xfId="25634" xr:uid="{7F3C4AE1-B3DB-464F-810D-24765CD869FA}"/>
    <cellStyle name="Title 20 2 2 3" xfId="25635" xr:uid="{83EB7346-2529-48F8-8C2F-8FF3AD8FB027}"/>
    <cellStyle name="Title 20 2 3" xfId="25636" xr:uid="{1CCB3F5B-69F5-4E92-BEF7-FD8A6E44311B}"/>
    <cellStyle name="Title 20 2 3 2" xfId="25637" xr:uid="{C7E7606C-FDD2-4D0A-AA9F-4D9DFFF0430C}"/>
    <cellStyle name="Title 20 2 3 3" xfId="25638" xr:uid="{4F8FF508-6A44-4592-9BEE-B00F5FF75F89}"/>
    <cellStyle name="Title 20 2 4" xfId="25639" xr:uid="{8472FB3A-30A6-40B6-A227-FB5A454415DE}"/>
    <cellStyle name="Title 20 2 5" xfId="25640" xr:uid="{3F4C5A6F-667B-4641-9684-9AA6BE500877}"/>
    <cellStyle name="Title 20 2 6" xfId="25641" xr:uid="{F06080C1-0245-4E75-B4C6-A67BCC051C90}"/>
    <cellStyle name="Title 20 3" xfId="25642" xr:uid="{F6EF64BC-D724-4EB1-AD22-6E276F4F81A8}"/>
    <cellStyle name="Title 20 3 2" xfId="25643" xr:uid="{1CA94787-36AE-42EB-A2E5-36791EBD91C5}"/>
    <cellStyle name="Title 20 3 2 2" xfId="25644" xr:uid="{3D15E790-9ED0-470E-93A7-75BE3C86BBAD}"/>
    <cellStyle name="Title 20 3 2 3" xfId="25645" xr:uid="{2D99482C-75D2-4376-9B4B-A1851A5944F2}"/>
    <cellStyle name="Title 20 3 3" xfId="25646" xr:uid="{68E7C491-4586-491E-B224-23B306503E68}"/>
    <cellStyle name="Title 20 3 3 2" xfId="25647" xr:uid="{53B8A995-BA6C-442B-B971-6EADAA6A15F3}"/>
    <cellStyle name="Title 20 3 3 3" xfId="25648" xr:uid="{1F34CE2F-D84D-45C8-8C3F-0EBDAFB7CAC0}"/>
    <cellStyle name="Title 20 3 4" xfId="25649" xr:uid="{A9F7A054-2407-4F8B-9EB2-8ABBFF14DCD3}"/>
    <cellStyle name="Title 20 3 5" xfId="25650" xr:uid="{EBA3A9EE-D154-4A70-82FF-C7747C34F9AE}"/>
    <cellStyle name="Title 20 4" xfId="25651" xr:uid="{C930AE7F-7CCE-45F5-9947-95DA7DE76BC1}"/>
    <cellStyle name="Title 20 4 2" xfId="25652" xr:uid="{47F45D45-A56B-401F-B8D2-2D28D3B68BE1}"/>
    <cellStyle name="Title 20 4 2 2" xfId="25653" xr:uid="{FFD443CB-D4CA-4CE5-87F1-3C1E87B241AE}"/>
    <cellStyle name="Title 20 4 2 3" xfId="25654" xr:uid="{63466E4A-95BC-40C1-84A6-68A97AA3986A}"/>
    <cellStyle name="Title 20 4 3" xfId="25655" xr:uid="{659C44B0-A962-46CE-AB70-699DF604A0AF}"/>
    <cellStyle name="Title 20 4 3 2" xfId="25656" xr:uid="{EF57B803-94F4-4201-BD20-D39B0B5909C3}"/>
    <cellStyle name="Title 20 4 3 3" xfId="25657" xr:uid="{D181F838-5C7D-42AF-8019-1EB4C0CABBD5}"/>
    <cellStyle name="Title 20 4 4" xfId="25658" xr:uid="{74A3E67C-37CB-4956-A388-6125619FB56E}"/>
    <cellStyle name="Title 20 4 5" xfId="25659" xr:uid="{6F683FA5-0288-4984-BE8A-C35C9A0C5F9D}"/>
    <cellStyle name="Title 20 5" xfId="25660" xr:uid="{070C5015-282C-49BE-9CC7-AE0CAD8D86CB}"/>
    <cellStyle name="Title 20 5 2" xfId="25661" xr:uid="{11694F54-91F5-4B2A-B5FF-351F98ECDD63}"/>
    <cellStyle name="Title 20 5 2 2" xfId="25662" xr:uid="{AF74E099-AE17-43CD-AF36-9848254C2F69}"/>
    <cellStyle name="Title 20 5 2 3" xfId="25663" xr:uid="{FE6B3DF3-6A50-4F87-8C7C-9B223BB6DE17}"/>
    <cellStyle name="Title 20 5 3" xfId="25664" xr:uid="{988FE599-DE6D-4392-8D56-AA0CA64325A6}"/>
    <cellStyle name="Title 20 5 3 2" xfId="25665" xr:uid="{ED2C5A8B-0270-4E13-9ADC-7C9C2F172683}"/>
    <cellStyle name="Title 20 5 3 3" xfId="25666" xr:uid="{72731F66-391F-4E11-A112-F7E11D501FD1}"/>
    <cellStyle name="Title 20 5 4" xfId="25667" xr:uid="{34434845-DCC4-4893-B611-CD2E57BE26DC}"/>
    <cellStyle name="Title 20 5 4 2" xfId="25668" xr:uid="{5514C528-B26A-4095-844E-5DABD2EDC0EC}"/>
    <cellStyle name="Title 20 5 4 3" xfId="25669" xr:uid="{ABC902C7-5D91-4D63-AD02-A0319C0586B9}"/>
    <cellStyle name="Title 20 5 5" xfId="25670" xr:uid="{907F1BD4-CCD2-44E9-A9B7-9AC41FB2A6A3}"/>
    <cellStyle name="Title 20 5 6" xfId="25671" xr:uid="{7944A598-185B-4415-B7D5-FF51B0AE8339}"/>
    <cellStyle name="Title 20 6" xfId="25672" xr:uid="{F7E72E77-C76F-4B8A-853F-B39035A3F7FC}"/>
    <cellStyle name="Title 20 6 2" xfId="25673" xr:uid="{2197BCB9-9A4D-49CC-BCAB-7C101E85177E}"/>
    <cellStyle name="Title 20 6 2 2" xfId="25674" xr:uid="{208A82D8-B599-4D92-938F-C1ABD3186121}"/>
    <cellStyle name="Title 20 6 2 3" xfId="25675" xr:uid="{CC4F7F88-3CE8-468C-958F-EB5827F52683}"/>
    <cellStyle name="Title 20 6 3" xfId="25676" xr:uid="{A99FFE98-E203-4AC8-AC03-5E235CE4CF33}"/>
    <cellStyle name="Title 20 6 3 2" xfId="25677" xr:uid="{858ED4A3-8ADD-4796-880C-465811706C43}"/>
    <cellStyle name="Title 20 6 3 3" xfId="25678" xr:uid="{0F849F06-A073-405A-98D2-B596BC53894B}"/>
    <cellStyle name="Title 20 6 4" xfId="25679" xr:uid="{4AA642A8-3CC3-4E10-880A-08635E33F212}"/>
    <cellStyle name="Title 20 6 5" xfId="25680" xr:uid="{A052DC8A-3DB2-457A-BAF7-CBD3B6E0787E}"/>
    <cellStyle name="Title 20 7" xfId="25681" xr:uid="{ED0F5670-72E7-4424-BBD0-A79B39431230}"/>
    <cellStyle name="Title 20 7 2" xfId="25682" xr:uid="{E35F942D-AC37-440B-A688-2D345294EA59}"/>
    <cellStyle name="Title 20 7 3" xfId="25683" xr:uid="{8E6B1FB1-1DD9-49C4-9865-C171AF5C7F39}"/>
    <cellStyle name="Title 20 8" xfId="25684" xr:uid="{9122E54F-74D5-4021-8A03-15835B5BB701}"/>
    <cellStyle name="Title 20 8 2" xfId="25685" xr:uid="{53EE067C-14EC-4E67-B49B-CCB3D4F4A69D}"/>
    <cellStyle name="Title 20 8 3" xfId="25686" xr:uid="{69919544-164C-474C-A065-8F2A1DEFE64A}"/>
    <cellStyle name="Title 20 9" xfId="25687" xr:uid="{325B749E-9D16-48A2-89BE-73D73C8FE320}"/>
    <cellStyle name="Title 20 9 2" xfId="25688" xr:uid="{52CA630A-12A0-456A-8F33-527DC3463E1D}"/>
    <cellStyle name="Title 20 9 3" xfId="25689" xr:uid="{5DC4FE5A-E9AC-4498-957F-216B6FEC5C20}"/>
    <cellStyle name="Title 21" xfId="25690" xr:uid="{969EC914-CE08-4134-9F3F-CBB462F6A8F2}"/>
    <cellStyle name="Title 21 10" xfId="25691" xr:uid="{BB25A439-5A20-4F9A-8940-18BE3219DBA0}"/>
    <cellStyle name="Title 21 11" xfId="25692" xr:uid="{66362757-326F-4557-9CB0-E38B480C701F}"/>
    <cellStyle name="Title 21 12" xfId="25693" xr:uid="{D972391A-0A11-4CD1-A9DF-9B3485D25891}"/>
    <cellStyle name="Title 21 13" xfId="25694" xr:uid="{CB22263F-3D1D-4256-8800-BC761BD33633}"/>
    <cellStyle name="Title 21 14" xfId="25695" xr:uid="{B1ADA3B1-3AEF-43BA-8D4B-DFCF8DA007C5}"/>
    <cellStyle name="Title 21 15" xfId="25696" xr:uid="{496C43CA-94AF-4A9A-8FED-E2A9001A88AC}"/>
    <cellStyle name="Title 21 2" xfId="25697" xr:uid="{824274E0-8EA1-445C-BF57-13E0116BC4DE}"/>
    <cellStyle name="Title 21 2 2" xfId="25698" xr:uid="{CC165F2F-D45D-4B7A-870D-CB4544DA037D}"/>
    <cellStyle name="Title 21 2 2 2" xfId="25699" xr:uid="{9808B88B-AFB6-4B38-8170-7B37EF9219B7}"/>
    <cellStyle name="Title 21 2 2 3" xfId="25700" xr:uid="{BB80CEF0-F5DE-422C-B413-E99B979AF619}"/>
    <cellStyle name="Title 21 2 3" xfId="25701" xr:uid="{4EFF41F7-C930-4C2A-AA70-0D226D1BE4D0}"/>
    <cellStyle name="Title 21 2 3 2" xfId="25702" xr:uid="{186752F9-4E4B-43B7-8856-EA573C7012E3}"/>
    <cellStyle name="Title 21 2 3 3" xfId="25703" xr:uid="{CC7AB52F-CC67-43A8-9BEA-863C92CE2DF9}"/>
    <cellStyle name="Title 21 2 4" xfId="25704" xr:uid="{A5B3F406-6539-48A3-900C-430970E97172}"/>
    <cellStyle name="Title 21 2 5" xfId="25705" xr:uid="{A20D748B-839E-40E6-94CD-EB14ECA70277}"/>
    <cellStyle name="Title 21 2 6" xfId="25706" xr:uid="{9C45A405-C82C-4414-A2E1-CB6751A890AD}"/>
    <cellStyle name="Title 21 3" xfId="25707" xr:uid="{D81EA3A9-A4F6-40AF-8998-7AAA794BD639}"/>
    <cellStyle name="Title 21 3 2" xfId="25708" xr:uid="{1E0D1775-DF55-47FB-987C-B0FC53822EFE}"/>
    <cellStyle name="Title 21 3 2 2" xfId="25709" xr:uid="{F47055CF-26DF-46CE-BC8E-2402887C5629}"/>
    <cellStyle name="Title 21 3 2 3" xfId="25710" xr:uid="{33368522-0175-4773-81B6-2194ABAE55C8}"/>
    <cellStyle name="Title 21 3 3" xfId="25711" xr:uid="{95E45AB4-873A-4E63-AAEE-C81444F3C901}"/>
    <cellStyle name="Title 21 3 3 2" xfId="25712" xr:uid="{5E045C1D-6DDF-40A2-BC2B-ACC180937D43}"/>
    <cellStyle name="Title 21 3 3 3" xfId="25713" xr:uid="{65B618F4-0E59-4FEE-9460-440F8150113C}"/>
    <cellStyle name="Title 21 3 4" xfId="25714" xr:uid="{DDDD11C5-B6D7-4BE2-AA85-D33AD65AF410}"/>
    <cellStyle name="Title 21 3 5" xfId="25715" xr:uid="{B8E31B0C-36E8-497D-A199-835E6F409E89}"/>
    <cellStyle name="Title 21 4" xfId="25716" xr:uid="{F91CE01B-13D0-44FC-BB86-576082A235E4}"/>
    <cellStyle name="Title 21 4 2" xfId="25717" xr:uid="{FB4C5151-7AEC-4969-A438-E0F477228FEE}"/>
    <cellStyle name="Title 21 4 2 2" xfId="25718" xr:uid="{34F650FB-2EC9-478C-9525-1797EB85C10F}"/>
    <cellStyle name="Title 21 4 2 3" xfId="25719" xr:uid="{DC287EEA-2227-45D1-A31A-6B0C9959EC4D}"/>
    <cellStyle name="Title 21 4 3" xfId="25720" xr:uid="{DBDD0555-9AEB-4552-8E58-68AC2E8D0609}"/>
    <cellStyle name="Title 21 4 3 2" xfId="25721" xr:uid="{618E4FBB-3E3E-4BED-9A8F-79749CB460D5}"/>
    <cellStyle name="Title 21 4 3 3" xfId="25722" xr:uid="{34748B39-232B-42E1-81CA-91C6BA469AF6}"/>
    <cellStyle name="Title 21 4 4" xfId="25723" xr:uid="{E996B721-2016-4ED1-B595-2851B49B09AF}"/>
    <cellStyle name="Title 21 4 5" xfId="25724" xr:uid="{83571AC2-0218-4B0C-86AF-188765A787E1}"/>
    <cellStyle name="Title 21 5" xfId="25725" xr:uid="{9D43A8F2-34CE-43CD-9E78-55BD1563F053}"/>
    <cellStyle name="Title 21 5 2" xfId="25726" xr:uid="{94789E1A-765E-49B9-AABD-D2C59B0AF91D}"/>
    <cellStyle name="Title 21 5 2 2" xfId="25727" xr:uid="{148327BA-0634-4F9D-A2E1-C724E7097E85}"/>
    <cellStyle name="Title 21 5 2 3" xfId="25728" xr:uid="{686734ED-3790-494D-B0EB-04F7E1E870AF}"/>
    <cellStyle name="Title 21 5 3" xfId="25729" xr:uid="{44E78342-5E6A-447F-9B35-4B7908651984}"/>
    <cellStyle name="Title 21 5 3 2" xfId="25730" xr:uid="{67261E69-D5F4-4EF7-AC95-9EAAAEB235BB}"/>
    <cellStyle name="Title 21 5 3 3" xfId="25731" xr:uid="{51D59D60-BB4A-4DC6-89C1-BBA89080B6BC}"/>
    <cellStyle name="Title 21 5 4" xfId="25732" xr:uid="{19175810-1AFF-498C-9400-B01F9A083F11}"/>
    <cellStyle name="Title 21 5 4 2" xfId="25733" xr:uid="{41F5A073-A0E1-4F96-8198-85336E15F91D}"/>
    <cellStyle name="Title 21 5 4 3" xfId="25734" xr:uid="{9A68493E-4FEB-47F3-A2B3-7F9792B6C50E}"/>
    <cellStyle name="Title 21 5 5" xfId="25735" xr:uid="{43EDC0AF-C9E5-46B1-BFB4-2215B5A9EBBE}"/>
    <cellStyle name="Title 21 5 6" xfId="25736" xr:uid="{7E4FB59C-DDC3-4DFA-B426-741AE8F4A925}"/>
    <cellStyle name="Title 21 6" xfId="25737" xr:uid="{E156AAE4-BCA6-45F3-A00B-3E229706CE2E}"/>
    <cellStyle name="Title 21 6 2" xfId="25738" xr:uid="{A8EBE3C2-4B52-4F61-B654-C086B3D13F95}"/>
    <cellStyle name="Title 21 6 2 2" xfId="25739" xr:uid="{A11CDD68-5CCB-4D06-BFB7-1FA60C0693EB}"/>
    <cellStyle name="Title 21 6 2 3" xfId="25740" xr:uid="{5B13DBAC-D420-4FF0-91F6-23221C2AEC6F}"/>
    <cellStyle name="Title 21 6 3" xfId="25741" xr:uid="{06481357-F8F4-427F-9661-D6D9005D9A5A}"/>
    <cellStyle name="Title 21 6 3 2" xfId="25742" xr:uid="{C3661A16-FE7E-45B3-9C8F-3FEBE79B61D5}"/>
    <cellStyle name="Title 21 6 3 3" xfId="25743" xr:uid="{2FC4A3EC-3E30-40EE-AC2C-700F43C26334}"/>
    <cellStyle name="Title 21 6 4" xfId="25744" xr:uid="{6AF53533-2CF4-40EA-B39D-3AB35EF1BC00}"/>
    <cellStyle name="Title 21 6 5" xfId="25745" xr:uid="{5ED4170D-B187-465F-9D5E-008B411EDDF4}"/>
    <cellStyle name="Title 21 7" xfId="25746" xr:uid="{B0CFADA7-F4AE-4ED8-BC9A-77AF1A7BCA50}"/>
    <cellStyle name="Title 21 7 2" xfId="25747" xr:uid="{FFFCBAC3-8867-438A-8653-4C9F51C0E8F8}"/>
    <cellStyle name="Title 21 7 3" xfId="25748" xr:uid="{77CD59F9-0A3B-4537-B67C-3FA4D7CD85D8}"/>
    <cellStyle name="Title 21 8" xfId="25749" xr:uid="{FC5FFBBE-8A63-4170-8823-6461BD9A05B4}"/>
    <cellStyle name="Title 21 8 2" xfId="25750" xr:uid="{FE7D4C36-DE96-4391-9BC1-DE95052A08A5}"/>
    <cellStyle name="Title 21 8 3" xfId="25751" xr:uid="{CE7A906A-C776-4712-959F-C5BAC7F43CA5}"/>
    <cellStyle name="Title 21 9" xfId="25752" xr:uid="{D2EDFBC2-70A6-4F6E-905F-F011BAC77FD7}"/>
    <cellStyle name="Title 21 9 2" xfId="25753" xr:uid="{3408FE1E-CDE8-4600-A201-50169E328C72}"/>
    <cellStyle name="Title 21 9 3" xfId="25754" xr:uid="{850BF829-799C-42AA-8E68-9CB861E75808}"/>
    <cellStyle name="Title 22" xfId="25755" xr:uid="{4BB7F057-CE70-4484-BB50-C905F2DB6A41}"/>
    <cellStyle name="Title 22 10" xfId="25756" xr:uid="{725DF502-E05B-489A-BA2D-325C82F77F63}"/>
    <cellStyle name="Title 22 11" xfId="25757" xr:uid="{51AFFFCF-1398-4886-8B81-CF2C02497F38}"/>
    <cellStyle name="Title 22 12" xfId="25758" xr:uid="{E24C588E-118F-428C-8687-3AC65CAB9574}"/>
    <cellStyle name="Title 22 13" xfId="25759" xr:uid="{B28B5BC5-6CB2-456E-9D45-AD2152EE37D2}"/>
    <cellStyle name="Title 22 14" xfId="25760" xr:uid="{9E2ECA73-0B0E-4EC8-85B7-82F8D83C118B}"/>
    <cellStyle name="Title 22 15" xfId="25761" xr:uid="{769F6F58-F5EC-48FF-8165-790B6E5B3FFE}"/>
    <cellStyle name="Title 22 2" xfId="25762" xr:uid="{B343355A-2EC6-4121-93F8-74582EAED862}"/>
    <cellStyle name="Title 22 2 2" xfId="25763" xr:uid="{CCD98C1A-C30C-48AE-8A7F-6635C26631DE}"/>
    <cellStyle name="Title 22 2 2 2" xfId="25764" xr:uid="{08652179-EA4D-439D-8866-EA721764C527}"/>
    <cellStyle name="Title 22 2 2 3" xfId="25765" xr:uid="{5ADC27F6-1544-4B40-8BCE-70094FF8F2BD}"/>
    <cellStyle name="Title 22 2 3" xfId="25766" xr:uid="{E980BF6C-B9E6-4399-86BB-B905A578845C}"/>
    <cellStyle name="Title 22 2 3 2" xfId="25767" xr:uid="{2052A059-9231-4A15-80EF-6396A23F4021}"/>
    <cellStyle name="Title 22 2 3 3" xfId="25768" xr:uid="{8B420412-02D8-4215-8433-AEAF1521048D}"/>
    <cellStyle name="Title 22 2 4" xfId="25769" xr:uid="{6C31D6EA-21C7-4B1A-BD4B-D67DA3F66AE6}"/>
    <cellStyle name="Title 22 2 5" xfId="25770" xr:uid="{E408D1FE-3284-4F08-8953-1FF49909E382}"/>
    <cellStyle name="Title 22 2 6" xfId="25771" xr:uid="{D7A29632-9451-4454-996B-7F88E242345A}"/>
    <cellStyle name="Title 22 3" xfId="25772" xr:uid="{43C4C945-04E4-4488-997A-D6EB6519C67D}"/>
    <cellStyle name="Title 22 3 2" xfId="25773" xr:uid="{D3BC4939-6891-475D-99EF-AD0EA26D85D0}"/>
    <cellStyle name="Title 22 3 2 2" xfId="25774" xr:uid="{38FE60BC-CD97-46FA-8CF5-4B87AA857F79}"/>
    <cellStyle name="Title 22 3 2 3" xfId="25775" xr:uid="{FA253C07-9FAB-4EA2-8F0D-0A530EA690E3}"/>
    <cellStyle name="Title 22 3 3" xfId="25776" xr:uid="{49190893-05A5-4ECE-A6BC-BC374A5842E3}"/>
    <cellStyle name="Title 22 3 3 2" xfId="25777" xr:uid="{AFD850B1-7C47-4FDB-8068-D34FE364FAA2}"/>
    <cellStyle name="Title 22 3 3 3" xfId="25778" xr:uid="{E0EC0DF8-B088-4635-B628-62EF3DA4EAC8}"/>
    <cellStyle name="Title 22 3 4" xfId="25779" xr:uid="{2F405ADE-D977-4395-9626-1F69C3585D63}"/>
    <cellStyle name="Title 22 3 5" xfId="25780" xr:uid="{C81D33B6-E019-4577-A5EB-430FD83DE70C}"/>
    <cellStyle name="Title 22 4" xfId="25781" xr:uid="{93522A6D-6DEE-449D-873F-9778D4101519}"/>
    <cellStyle name="Title 22 4 2" xfId="25782" xr:uid="{99601E67-BA41-41A7-BB58-D8ADBD4056D7}"/>
    <cellStyle name="Title 22 4 2 2" xfId="25783" xr:uid="{0D29BCCB-4288-4994-8538-B0A914AF7916}"/>
    <cellStyle name="Title 22 4 2 3" xfId="25784" xr:uid="{BF86DD5D-7197-4C05-8423-2DFA53473660}"/>
    <cellStyle name="Title 22 4 3" xfId="25785" xr:uid="{17B6D495-53AE-46BB-8647-FDA2B1423C24}"/>
    <cellStyle name="Title 22 4 3 2" xfId="25786" xr:uid="{C4242AD0-3ACC-49AC-853E-7E74A730EE08}"/>
    <cellStyle name="Title 22 4 3 3" xfId="25787" xr:uid="{3B85A618-23F0-4DAE-820A-1ECE226B59DB}"/>
    <cellStyle name="Title 22 4 4" xfId="25788" xr:uid="{7FFBEE68-D3EC-4578-B1E3-3EE3C940F6F1}"/>
    <cellStyle name="Title 22 4 5" xfId="25789" xr:uid="{62C200EA-08FF-4C93-9CAE-571E0DBE1DE7}"/>
    <cellStyle name="Title 22 5" xfId="25790" xr:uid="{8EDC72B2-8648-4F09-AACE-7AD2A7022E5C}"/>
    <cellStyle name="Title 22 5 2" xfId="25791" xr:uid="{7AEE9B8E-97D1-4786-8F37-2B6B01D9C91F}"/>
    <cellStyle name="Title 22 5 2 2" xfId="25792" xr:uid="{AEEC5DC6-28F7-4FAB-B595-9AECC3DECD1F}"/>
    <cellStyle name="Title 22 5 2 3" xfId="25793" xr:uid="{052EB882-CC58-4CEC-BA8E-6D5E6F5EDFB2}"/>
    <cellStyle name="Title 22 5 3" xfId="25794" xr:uid="{D7654BAC-748A-4E9A-AF0C-55A0048F3D2A}"/>
    <cellStyle name="Title 22 5 3 2" xfId="25795" xr:uid="{9647D70E-A23A-4D2A-AB38-A77641E299C8}"/>
    <cellStyle name="Title 22 5 3 3" xfId="25796" xr:uid="{859A9B5A-4D76-4E48-85DB-029A8890B988}"/>
    <cellStyle name="Title 22 5 4" xfId="25797" xr:uid="{81DC8833-7AE4-43F7-B28F-8A11836A1C7D}"/>
    <cellStyle name="Title 22 5 4 2" xfId="25798" xr:uid="{08140524-90BA-4FE5-88D0-F71BE797A5C5}"/>
    <cellStyle name="Title 22 5 4 3" xfId="25799" xr:uid="{2C9B64F6-1012-4F69-865C-2AB0FE445E20}"/>
    <cellStyle name="Title 22 5 5" xfId="25800" xr:uid="{6D4364B3-1FD8-40F9-9C6A-71903195BC62}"/>
    <cellStyle name="Title 22 5 6" xfId="25801" xr:uid="{8CCD0C6D-8FD3-4C73-9B63-368F5A31D640}"/>
    <cellStyle name="Title 22 6" xfId="25802" xr:uid="{3D30B63A-0412-456C-B148-B7D2BEE06DC4}"/>
    <cellStyle name="Title 22 6 2" xfId="25803" xr:uid="{0D14B78A-A2AE-4F34-80F1-2A14EEF6C9E4}"/>
    <cellStyle name="Title 22 6 2 2" xfId="25804" xr:uid="{54C25FBC-CAB9-489F-A053-3CACAD1F19A4}"/>
    <cellStyle name="Title 22 6 2 3" xfId="25805" xr:uid="{04EEFD47-3AB4-4912-AF08-53B357EE1ED1}"/>
    <cellStyle name="Title 22 6 3" xfId="25806" xr:uid="{FE193EE3-6C2E-4209-80DC-DCB4240596D5}"/>
    <cellStyle name="Title 22 6 3 2" xfId="25807" xr:uid="{070678A0-0B7C-48A2-B42C-D3D6EECBFB23}"/>
    <cellStyle name="Title 22 6 3 3" xfId="25808" xr:uid="{8923B5DD-7A31-4E0A-ACEF-8410B17BF08E}"/>
    <cellStyle name="Title 22 6 4" xfId="25809" xr:uid="{F2661FE0-9EF8-434E-8BAE-47F62D3E4F6F}"/>
    <cellStyle name="Title 22 6 5" xfId="25810" xr:uid="{CA346444-0686-42C6-9CD6-A773F5D17F12}"/>
    <cellStyle name="Title 22 7" xfId="25811" xr:uid="{24349194-C3F2-414A-B5B4-71042543722B}"/>
    <cellStyle name="Title 22 7 2" xfId="25812" xr:uid="{C921B91B-277E-469C-A7BB-7E933A6EA7E7}"/>
    <cellStyle name="Title 22 7 3" xfId="25813" xr:uid="{2B603BFB-1B5A-4B82-8A5A-4CDBBAF12180}"/>
    <cellStyle name="Title 22 8" xfId="25814" xr:uid="{3A92D2DE-76D1-4B63-B821-044EB9D2446C}"/>
    <cellStyle name="Title 22 8 2" xfId="25815" xr:uid="{015EB9F1-80D1-42EA-B74C-18D439061F77}"/>
    <cellStyle name="Title 22 8 3" xfId="25816" xr:uid="{F87C5E61-2E1D-41F9-8FA4-614D1154202D}"/>
    <cellStyle name="Title 22 9" xfId="25817" xr:uid="{48EEBAE7-AA2A-4008-A117-9E56C9EB64CF}"/>
    <cellStyle name="Title 22 9 2" xfId="25818" xr:uid="{5F10EF15-38A4-4F8C-9198-1BA41AAE66C4}"/>
    <cellStyle name="Title 22 9 3" xfId="25819" xr:uid="{DAD4D5B3-E9A7-48E7-B95F-9516CA01C0A6}"/>
    <cellStyle name="Title 23" xfId="25820" xr:uid="{D9296683-79D9-465E-8E9F-25D924CD03E0}"/>
    <cellStyle name="Title 23 10" xfId="25821" xr:uid="{5C41AEF8-A020-4B95-812A-13A4ACE54E5A}"/>
    <cellStyle name="Title 23 11" xfId="25822" xr:uid="{F28DD36E-B3F4-4DCD-83F8-BB1F9D7949A5}"/>
    <cellStyle name="Title 23 12" xfId="25823" xr:uid="{2DE3EEFB-CB79-4853-95D8-DB7C3BA2AEA8}"/>
    <cellStyle name="Title 23 13" xfId="25824" xr:uid="{B1125227-237D-4F94-B1F9-BF1D37325AF6}"/>
    <cellStyle name="Title 23 14" xfId="25825" xr:uid="{6EA26206-B3E6-4E90-ACED-174F2B136052}"/>
    <cellStyle name="Title 23 15" xfId="25826" xr:uid="{CDAC0B05-76D8-4D57-A6BE-D3456F64B8D8}"/>
    <cellStyle name="Title 23 2" xfId="25827" xr:uid="{DEE5F355-377C-4C53-9232-E75ED362B3B4}"/>
    <cellStyle name="Title 23 2 2" xfId="25828" xr:uid="{58631309-B18C-43BE-A096-B3D84519E773}"/>
    <cellStyle name="Title 23 2 2 2" xfId="25829" xr:uid="{20CF9E35-2B6A-40D2-9721-636928F3B2C3}"/>
    <cellStyle name="Title 23 2 2 3" xfId="25830" xr:uid="{A8495342-DB24-4882-AC21-9D91C6E6F594}"/>
    <cellStyle name="Title 23 2 3" xfId="25831" xr:uid="{BC538ADB-A4F8-4DFA-8893-0DBF39302B48}"/>
    <cellStyle name="Title 23 2 3 2" xfId="25832" xr:uid="{52FD4242-26A0-431F-8732-84C6628475F9}"/>
    <cellStyle name="Title 23 2 3 3" xfId="25833" xr:uid="{FC5AF713-500E-4B34-92F4-FE57F4235C99}"/>
    <cellStyle name="Title 23 2 4" xfId="25834" xr:uid="{7E9FCEBD-D7E4-4BC9-BC48-AB1CD28003F7}"/>
    <cellStyle name="Title 23 2 5" xfId="25835" xr:uid="{AC99EBDD-7279-4C2A-AEF7-EBA1327506EA}"/>
    <cellStyle name="Title 23 2 6" xfId="25836" xr:uid="{31B13005-1BD0-4D77-8DE5-CD82438B5650}"/>
    <cellStyle name="Title 23 3" xfId="25837" xr:uid="{521AC96D-C58B-4570-86FE-12D822847F80}"/>
    <cellStyle name="Title 23 3 2" xfId="25838" xr:uid="{C8343EED-C964-45D4-B529-0B3E79C90A01}"/>
    <cellStyle name="Title 23 3 2 2" xfId="25839" xr:uid="{C2C894DA-0DC7-461B-96FE-64FF1911072B}"/>
    <cellStyle name="Title 23 3 2 3" xfId="25840" xr:uid="{D14B2D40-02BC-4590-8586-6075D5174D7D}"/>
    <cellStyle name="Title 23 3 3" xfId="25841" xr:uid="{89B7FDBE-DD70-4C84-B5DE-5A927BEB8EE5}"/>
    <cellStyle name="Title 23 3 3 2" xfId="25842" xr:uid="{E54BBFF4-5C24-4142-8121-30A33D0EDB9F}"/>
    <cellStyle name="Title 23 3 3 3" xfId="25843" xr:uid="{A33922C0-2299-4AA7-800C-C53DD3DCBC0F}"/>
    <cellStyle name="Title 23 3 4" xfId="25844" xr:uid="{16B186BE-BDD4-41F4-BA6C-214E0576621E}"/>
    <cellStyle name="Title 23 3 5" xfId="25845" xr:uid="{0C9634F8-1BD8-42D8-BE84-27999939B6F4}"/>
    <cellStyle name="Title 23 4" xfId="25846" xr:uid="{A8CFF53B-D280-4BD5-833D-1BAF5362E3D6}"/>
    <cellStyle name="Title 23 4 2" xfId="25847" xr:uid="{0201FD00-0713-4B64-B60F-F9B13820CB49}"/>
    <cellStyle name="Title 23 4 2 2" xfId="25848" xr:uid="{04539D38-63D0-40DA-A9F2-B32038CE8F3E}"/>
    <cellStyle name="Title 23 4 2 3" xfId="25849" xr:uid="{3F2E9676-AFA6-468A-ABB0-14503A62BA1D}"/>
    <cellStyle name="Title 23 4 3" xfId="25850" xr:uid="{EB9E45AD-F066-47A3-897A-C70805392A95}"/>
    <cellStyle name="Title 23 4 3 2" xfId="25851" xr:uid="{38A46DE9-423C-465A-BB39-C427BF9AEF49}"/>
    <cellStyle name="Title 23 4 3 3" xfId="25852" xr:uid="{6671A76E-15ED-4D93-A5AB-760CA9FD348D}"/>
    <cellStyle name="Title 23 4 4" xfId="25853" xr:uid="{B4D58887-458A-46D1-8FC3-E87CABB5CC41}"/>
    <cellStyle name="Title 23 4 5" xfId="25854" xr:uid="{C0722E34-414E-4DD9-86C8-84170ADB0F00}"/>
    <cellStyle name="Title 23 5" xfId="25855" xr:uid="{5B261E26-4745-4699-8E21-2893C4BF186B}"/>
    <cellStyle name="Title 23 5 2" xfId="25856" xr:uid="{B6815939-4FDB-4D0E-9595-0D672D581508}"/>
    <cellStyle name="Title 23 5 2 2" xfId="25857" xr:uid="{6D78A495-4B9D-4170-BA95-0F5AD6377D34}"/>
    <cellStyle name="Title 23 5 2 3" xfId="25858" xr:uid="{F1DA155A-491A-44B0-BDAE-017052E78FEA}"/>
    <cellStyle name="Title 23 5 3" xfId="25859" xr:uid="{A8969057-D206-4382-BB7B-81CF7139DD89}"/>
    <cellStyle name="Title 23 5 3 2" xfId="25860" xr:uid="{3280D5D8-5D84-400B-99A2-14A8C2757CB0}"/>
    <cellStyle name="Title 23 5 3 3" xfId="25861" xr:uid="{80B7A482-E475-4C53-B415-AC484ADB8CAB}"/>
    <cellStyle name="Title 23 5 4" xfId="25862" xr:uid="{2B250644-417B-436A-BF7F-DC1A063BA4C1}"/>
    <cellStyle name="Title 23 5 4 2" xfId="25863" xr:uid="{5D691336-2431-47FE-B5D0-72C7CB41A843}"/>
    <cellStyle name="Title 23 5 4 3" xfId="25864" xr:uid="{CA5A282D-4301-4223-8C27-EDC6FD677CE3}"/>
    <cellStyle name="Title 23 5 5" xfId="25865" xr:uid="{5F963801-1DD4-43C0-A5F7-D6A191939CAA}"/>
    <cellStyle name="Title 23 5 6" xfId="25866" xr:uid="{AA6E9EDA-29C4-4090-A9AE-7A872748CF66}"/>
    <cellStyle name="Title 23 6" xfId="25867" xr:uid="{19CF0784-3439-4851-800C-7A93AA8F51A2}"/>
    <cellStyle name="Title 23 6 2" xfId="25868" xr:uid="{F41E8EC5-94C6-46F7-9D7F-E707AD0E43CC}"/>
    <cellStyle name="Title 23 6 2 2" xfId="25869" xr:uid="{BB7BED8F-6DA6-4197-BB67-D6380CAEC343}"/>
    <cellStyle name="Title 23 6 2 3" xfId="25870" xr:uid="{6C75C317-B7CC-43BA-AC18-F118E7D75AAF}"/>
    <cellStyle name="Title 23 6 3" xfId="25871" xr:uid="{425C1670-CAF5-4FFE-A269-1CCE942B617B}"/>
    <cellStyle name="Title 23 6 3 2" xfId="25872" xr:uid="{CC0A7C8D-61BB-4173-A823-B5A040ABA5AF}"/>
    <cellStyle name="Title 23 6 3 3" xfId="25873" xr:uid="{4F1C6301-5809-4A63-9E41-9F1A2843F8A1}"/>
    <cellStyle name="Title 23 6 4" xfId="25874" xr:uid="{A2D63466-C681-4A28-B59C-5DF5FE1E256A}"/>
    <cellStyle name="Title 23 6 5" xfId="25875" xr:uid="{4AF1F1B0-0591-4404-BB9D-CFC1908F1F54}"/>
    <cellStyle name="Title 23 7" xfId="25876" xr:uid="{0A5D2A90-B081-4233-A964-BA19E0CDF795}"/>
    <cellStyle name="Title 23 7 2" xfId="25877" xr:uid="{88BF3536-39F6-4B58-BD0A-229D40922A99}"/>
    <cellStyle name="Title 23 7 3" xfId="25878" xr:uid="{EA31BFEF-E74E-42A6-8608-659E3F1CD784}"/>
    <cellStyle name="Title 23 8" xfId="25879" xr:uid="{4936F967-9058-4245-87FF-E7BA3010398C}"/>
    <cellStyle name="Title 23 8 2" xfId="25880" xr:uid="{96217CE1-8777-4622-B7E7-B778AE4E53EE}"/>
    <cellStyle name="Title 23 8 3" xfId="25881" xr:uid="{9CE2B4C9-51B4-40F0-8CF5-5AA821F60B47}"/>
    <cellStyle name="Title 23 9" xfId="25882" xr:uid="{86CAD5C2-C246-4820-BF80-E579492E31EB}"/>
    <cellStyle name="Title 23 9 2" xfId="25883" xr:uid="{FFCA9AD5-34E2-4B72-A2B3-B4B8210AB406}"/>
    <cellStyle name="Title 23 9 3" xfId="25884" xr:uid="{7FD298B6-5AB6-4618-96F3-7B7E1866EEC9}"/>
    <cellStyle name="Title 24" xfId="25885" xr:uid="{486C511E-9F3C-4F30-AD4A-AD91AF2687C9}"/>
    <cellStyle name="Title 24 10" xfId="25886" xr:uid="{E592D823-6747-4E9B-AB68-F0670B50F2CD}"/>
    <cellStyle name="Title 24 11" xfId="25887" xr:uid="{C88CC7E8-F228-4B54-9005-456AE6617F2D}"/>
    <cellStyle name="Title 24 12" xfId="25888" xr:uid="{38221113-9A70-4E92-9976-876FB6417890}"/>
    <cellStyle name="Title 24 13" xfId="25889" xr:uid="{D4E9909B-3E23-449C-A9E4-BC49D1C1A9C3}"/>
    <cellStyle name="Title 24 14" xfId="25890" xr:uid="{434C0FCD-4256-4A33-9CAE-AB72BF230EA5}"/>
    <cellStyle name="Title 24 15" xfId="25891" xr:uid="{6EDB8AFC-9326-4455-B0A6-F4F6AC201862}"/>
    <cellStyle name="Title 24 2" xfId="25892" xr:uid="{75333E75-4DB9-4B81-985F-D6BF52D95768}"/>
    <cellStyle name="Title 24 2 2" xfId="25893" xr:uid="{582574FA-DE56-4884-B93A-C8E19B8EB17E}"/>
    <cellStyle name="Title 24 2 2 2" xfId="25894" xr:uid="{8C8F9479-FD05-4230-A313-34A0C603938C}"/>
    <cellStyle name="Title 24 2 2 3" xfId="25895" xr:uid="{5A241B7F-F471-4E98-814A-8CF29B353B65}"/>
    <cellStyle name="Title 24 2 3" xfId="25896" xr:uid="{A5E1327A-ED8F-4D26-A647-556E9DAA9127}"/>
    <cellStyle name="Title 24 2 3 2" xfId="25897" xr:uid="{9800E63A-A41D-4255-AFE4-5E27FFF025CC}"/>
    <cellStyle name="Title 24 2 3 3" xfId="25898" xr:uid="{1FD5E5A4-53BA-464A-B59D-A6FD91993651}"/>
    <cellStyle name="Title 24 2 4" xfId="25899" xr:uid="{E70ADC74-B793-40F7-8CEF-374881265E7D}"/>
    <cellStyle name="Title 24 2 5" xfId="25900" xr:uid="{FE6238EA-828E-48DB-8B80-767095199A07}"/>
    <cellStyle name="Title 24 2 6" xfId="25901" xr:uid="{94F9BAC7-8639-4151-A5CA-724E780A16BF}"/>
    <cellStyle name="Title 24 3" xfId="25902" xr:uid="{A3BC21F2-087B-4343-A526-0ED9EE38BFF6}"/>
    <cellStyle name="Title 24 3 2" xfId="25903" xr:uid="{365EBAFD-5C39-4D0B-BA79-A7636D299BE9}"/>
    <cellStyle name="Title 24 3 2 2" xfId="25904" xr:uid="{52E412A5-AD93-4F19-8376-39208D7E8103}"/>
    <cellStyle name="Title 24 3 2 3" xfId="25905" xr:uid="{8EA8F143-E91B-407A-8C37-AA84360E4AD3}"/>
    <cellStyle name="Title 24 3 3" xfId="25906" xr:uid="{3AE04403-64C6-4AAC-B00E-C0761580E52B}"/>
    <cellStyle name="Title 24 3 3 2" xfId="25907" xr:uid="{A34B56E5-2770-422B-9084-B5721C7ED31D}"/>
    <cellStyle name="Title 24 3 3 3" xfId="25908" xr:uid="{53066BE8-F6F9-4289-A3EA-A3E51B710C51}"/>
    <cellStyle name="Title 24 3 4" xfId="25909" xr:uid="{8BC62922-E6B9-462F-8C66-372A5908C2F1}"/>
    <cellStyle name="Title 24 3 5" xfId="25910" xr:uid="{9321338E-C32D-4F0B-963A-77706C2FED8D}"/>
    <cellStyle name="Title 24 4" xfId="25911" xr:uid="{7F4DAF7E-7338-4E2C-AD32-FC787B72AA0D}"/>
    <cellStyle name="Title 24 4 2" xfId="25912" xr:uid="{D5B13816-8699-475D-A754-BB3D51B6AC96}"/>
    <cellStyle name="Title 24 4 2 2" xfId="25913" xr:uid="{8D67FFE9-3B3A-4B6D-BE0C-46C67325145A}"/>
    <cellStyle name="Title 24 4 2 3" xfId="25914" xr:uid="{CB121461-4AA9-4E54-82CC-5DD99B43DDFE}"/>
    <cellStyle name="Title 24 4 3" xfId="25915" xr:uid="{444E93F7-DBCC-4D24-9F1E-39B4FB6B5A65}"/>
    <cellStyle name="Title 24 4 3 2" xfId="25916" xr:uid="{8F68CA84-210D-4383-AB16-4A34AE0EE6D9}"/>
    <cellStyle name="Title 24 4 3 3" xfId="25917" xr:uid="{E6215776-C674-4065-8C77-54BC853B1042}"/>
    <cellStyle name="Title 24 4 4" xfId="25918" xr:uid="{CAAAB72A-A0E0-4625-BDFD-35AD670F30D6}"/>
    <cellStyle name="Title 24 4 5" xfId="25919" xr:uid="{B080F5A0-1092-4366-A3B4-BF2CD4109CB4}"/>
    <cellStyle name="Title 24 5" xfId="25920" xr:uid="{01B91FFA-404A-48FB-9A88-770BEA31F37F}"/>
    <cellStyle name="Title 24 5 2" xfId="25921" xr:uid="{6B3FC5FF-9637-4A25-ABFD-2F9175CA7523}"/>
    <cellStyle name="Title 24 5 2 2" xfId="25922" xr:uid="{AC65EAEB-1A6B-4D2F-AB0E-42C00B3D44F5}"/>
    <cellStyle name="Title 24 5 2 3" xfId="25923" xr:uid="{E9CAABCF-2C1A-4293-88CD-E703B9DC4DA5}"/>
    <cellStyle name="Title 24 5 3" xfId="25924" xr:uid="{F2505776-E944-43BA-BB2B-4F38A121EDFA}"/>
    <cellStyle name="Title 24 5 3 2" xfId="25925" xr:uid="{95FDE696-752C-4390-9B79-612B1E24F441}"/>
    <cellStyle name="Title 24 5 3 3" xfId="25926" xr:uid="{84C5252C-617B-4974-991C-C3411DE0060C}"/>
    <cellStyle name="Title 24 5 4" xfId="25927" xr:uid="{5F7711DA-CF97-4D6D-9F03-BE5B6A4FF169}"/>
    <cellStyle name="Title 24 5 4 2" xfId="25928" xr:uid="{A4CA23D1-7D9C-465E-9ED4-B5F495AA57E7}"/>
    <cellStyle name="Title 24 5 4 3" xfId="25929" xr:uid="{D26728FC-97F3-405E-8A88-62B2F7AD3174}"/>
    <cellStyle name="Title 24 5 5" xfId="25930" xr:uid="{137F0BFC-B742-4803-9B61-18B8046661B1}"/>
    <cellStyle name="Title 24 5 6" xfId="25931" xr:uid="{20B3CB92-EDE2-45DF-8CFB-1DC97645ECC5}"/>
    <cellStyle name="Title 24 6" xfId="25932" xr:uid="{F8024FF8-B4CE-4C89-B67A-9911235551AB}"/>
    <cellStyle name="Title 24 6 2" xfId="25933" xr:uid="{7A3877A1-31A6-411D-8336-49463AB15105}"/>
    <cellStyle name="Title 24 6 2 2" xfId="25934" xr:uid="{52930249-5B9B-4DE1-8249-2AA9C92AEB59}"/>
    <cellStyle name="Title 24 6 2 3" xfId="25935" xr:uid="{0BE8888E-5678-4E4B-B9AF-59D5D733AF44}"/>
    <cellStyle name="Title 24 6 3" xfId="25936" xr:uid="{CBABB788-7130-426B-A1CE-FD30890F5D6B}"/>
    <cellStyle name="Title 24 6 3 2" xfId="25937" xr:uid="{6BB78C65-84C9-4FE6-9A68-7C516B3E6120}"/>
    <cellStyle name="Title 24 6 3 3" xfId="25938" xr:uid="{6DFDEBC4-7153-4FF0-8038-CAC321677BCB}"/>
    <cellStyle name="Title 24 6 4" xfId="25939" xr:uid="{D7FD7AB9-F6F1-4F50-86DF-C7E2B55D1E0B}"/>
    <cellStyle name="Title 24 6 5" xfId="25940" xr:uid="{9774F709-A7C9-474F-BCD6-5C6AE1E7ED45}"/>
    <cellStyle name="Title 24 7" xfId="25941" xr:uid="{BBA0551C-2283-433A-B01F-A4BECCB42ED3}"/>
    <cellStyle name="Title 24 7 2" xfId="25942" xr:uid="{5FC8A69E-CB64-4670-9180-05A7E3562851}"/>
    <cellStyle name="Title 24 7 3" xfId="25943" xr:uid="{EBD0737E-1E6D-4E7D-8091-8F7303B0BE7C}"/>
    <cellStyle name="Title 24 8" xfId="25944" xr:uid="{458A42A5-77FE-4025-8462-C334FE3605F8}"/>
    <cellStyle name="Title 24 8 2" xfId="25945" xr:uid="{8A3649F6-3733-4609-91D9-EDD41926E9FD}"/>
    <cellStyle name="Title 24 8 3" xfId="25946" xr:uid="{56AFC425-D6DD-45A7-8A25-F7157A0C1A30}"/>
    <cellStyle name="Title 24 9" xfId="25947" xr:uid="{F25E6E54-1F73-4A66-9386-903433AFE5C4}"/>
    <cellStyle name="Title 24 9 2" xfId="25948" xr:uid="{9969E8F3-73F9-4164-9BE4-A5823EA6FBF6}"/>
    <cellStyle name="Title 24 9 3" xfId="25949" xr:uid="{A30E9A37-7105-4227-945A-F6A9A5AFB076}"/>
    <cellStyle name="Title 25" xfId="25950" xr:uid="{DFCA5D33-C289-404A-AE49-3D377A441F77}"/>
    <cellStyle name="Title 25 10" xfId="25951" xr:uid="{38C1CB7D-6660-4EB4-8B50-C8C457D91F60}"/>
    <cellStyle name="Title 25 11" xfId="25952" xr:uid="{FC6DA6A4-EB64-4CF3-B9BC-50C6815B1F92}"/>
    <cellStyle name="Title 25 12" xfId="25953" xr:uid="{8AEF3101-01BC-4E8C-A9AE-9B2C6A35FA1F}"/>
    <cellStyle name="Title 25 13" xfId="25954" xr:uid="{0063BF88-872D-4EAF-857E-7F85556EA7A3}"/>
    <cellStyle name="Title 25 14" xfId="25955" xr:uid="{83757D9E-0CF6-49D5-9243-AD808DB508A1}"/>
    <cellStyle name="Title 25 15" xfId="25956" xr:uid="{84ABFE51-F986-4DDF-8466-1A672CFA4EFE}"/>
    <cellStyle name="Title 25 2" xfId="25957" xr:uid="{3B13C151-7121-4AF6-85A5-98F44DA94325}"/>
    <cellStyle name="Title 25 2 2" xfId="25958" xr:uid="{431141D1-564C-4F93-9DF7-35F228CF208D}"/>
    <cellStyle name="Title 25 2 2 2" xfId="25959" xr:uid="{6DA74C1C-1DED-489F-8F90-8D00819172BC}"/>
    <cellStyle name="Title 25 2 2 3" xfId="25960" xr:uid="{E2B43A3C-0BEE-4BC8-A531-AB7966F1F946}"/>
    <cellStyle name="Title 25 2 3" xfId="25961" xr:uid="{4B2F8D82-84C0-4FC6-90A5-AB78C88ACD72}"/>
    <cellStyle name="Title 25 2 3 2" xfId="25962" xr:uid="{85D1D42D-391F-4236-B7BB-E6AEA4AF1D42}"/>
    <cellStyle name="Title 25 2 3 3" xfId="25963" xr:uid="{F7B2A672-2E38-43D9-814A-8DD232C0277C}"/>
    <cellStyle name="Title 25 2 4" xfId="25964" xr:uid="{33A485E8-925F-47FA-9504-09B6E07E0F36}"/>
    <cellStyle name="Title 25 2 5" xfId="25965" xr:uid="{ABF201A0-E433-4490-81C2-0E10D4DB9C5C}"/>
    <cellStyle name="Title 25 2 6" xfId="25966" xr:uid="{CF37FED9-A344-491A-8D50-7CD71C37F680}"/>
    <cellStyle name="Title 25 3" xfId="25967" xr:uid="{FB423FAC-EAE6-45C6-AE55-8FA8D45EA12B}"/>
    <cellStyle name="Title 25 3 2" xfId="25968" xr:uid="{D3F0875B-A27A-4221-9043-C5CAF1FE7236}"/>
    <cellStyle name="Title 25 3 2 2" xfId="25969" xr:uid="{D333E20D-F4D1-4394-A39A-D7FEECC61187}"/>
    <cellStyle name="Title 25 3 2 3" xfId="25970" xr:uid="{3BEF2997-D5E3-45AF-A67F-2843EBD71D98}"/>
    <cellStyle name="Title 25 3 3" xfId="25971" xr:uid="{71DC6444-D676-4264-8403-66AF30D6BED2}"/>
    <cellStyle name="Title 25 3 3 2" xfId="25972" xr:uid="{E9CC8E79-FFFF-4C7D-9727-CA85C8197561}"/>
    <cellStyle name="Title 25 3 3 3" xfId="25973" xr:uid="{A7623BD7-78E9-45E0-B77F-25C5E308F1D8}"/>
    <cellStyle name="Title 25 3 4" xfId="25974" xr:uid="{0944507C-D581-4F74-8D70-71986067872A}"/>
    <cellStyle name="Title 25 3 5" xfId="25975" xr:uid="{E8946F0A-E0C3-470E-AAB5-C966D997F39B}"/>
    <cellStyle name="Title 25 4" xfId="25976" xr:uid="{F715D629-7D1E-4B85-9855-2B0F500C2C46}"/>
    <cellStyle name="Title 25 4 2" xfId="25977" xr:uid="{E1CBD204-137F-4F5B-8318-AAEC6DEBBE25}"/>
    <cellStyle name="Title 25 4 2 2" xfId="25978" xr:uid="{A1841799-0D38-418F-B34A-3A9ABCDC1E12}"/>
    <cellStyle name="Title 25 4 2 3" xfId="25979" xr:uid="{90DE9F19-04E9-4389-8DFD-DDAB9128E090}"/>
    <cellStyle name="Title 25 4 3" xfId="25980" xr:uid="{2B1B5FCB-1789-4D76-869C-9A70A8BD517E}"/>
    <cellStyle name="Title 25 4 3 2" xfId="25981" xr:uid="{A4A84F1D-906D-4595-9A01-F08C9BB05AE5}"/>
    <cellStyle name="Title 25 4 3 3" xfId="25982" xr:uid="{24384DA9-A1CA-40DA-A45E-EAE1725B5D08}"/>
    <cellStyle name="Title 25 4 4" xfId="25983" xr:uid="{E68D2272-C5AF-45A9-BC21-D4BFC25CE1E4}"/>
    <cellStyle name="Title 25 4 5" xfId="25984" xr:uid="{0D563A6A-EA82-439E-96A0-0370124C5DA5}"/>
    <cellStyle name="Title 25 5" xfId="25985" xr:uid="{D31A96BC-2136-4D6A-9756-BCF39A2C6A03}"/>
    <cellStyle name="Title 25 5 2" xfId="25986" xr:uid="{CFCA60FF-17C8-462A-A27B-0C7C65A32AB4}"/>
    <cellStyle name="Title 25 5 2 2" xfId="25987" xr:uid="{86D92302-05FC-4BCB-B531-4E6C85A7E65F}"/>
    <cellStyle name="Title 25 5 2 3" xfId="25988" xr:uid="{3EB0B4AD-BDCF-4CA0-96E0-E7AC35B24CF8}"/>
    <cellStyle name="Title 25 5 3" xfId="25989" xr:uid="{22D999B9-3E6B-4F9F-899E-B754F4A5E10B}"/>
    <cellStyle name="Title 25 5 3 2" xfId="25990" xr:uid="{AB1A47A5-0B34-478A-8C2C-16E4599E7DF3}"/>
    <cellStyle name="Title 25 5 3 3" xfId="25991" xr:uid="{781A7ED0-F3A8-447F-9164-79C73C3C96C9}"/>
    <cellStyle name="Title 25 5 4" xfId="25992" xr:uid="{ABA8F138-168C-4A2C-B68F-C05A366B7322}"/>
    <cellStyle name="Title 25 5 4 2" xfId="25993" xr:uid="{B463A0B1-9EBB-4322-8894-0F036A41DD47}"/>
    <cellStyle name="Title 25 5 4 3" xfId="25994" xr:uid="{5AB9106E-BDD8-414B-B35F-9449506D88BE}"/>
    <cellStyle name="Title 25 5 5" xfId="25995" xr:uid="{32F39114-8F33-4743-BCCE-70F8CDF39349}"/>
    <cellStyle name="Title 25 5 6" xfId="25996" xr:uid="{0A2E56ED-B949-462A-A1DF-B730D1F06CB4}"/>
    <cellStyle name="Title 25 6" xfId="25997" xr:uid="{178361FC-4F65-40F0-B790-1010536FF8DB}"/>
    <cellStyle name="Title 25 6 2" xfId="25998" xr:uid="{7B8C7FB5-AE4D-4832-9CF2-760CB76A6EE4}"/>
    <cellStyle name="Title 25 6 2 2" xfId="25999" xr:uid="{47863A79-0CE5-43E2-9F9B-64B426936CF4}"/>
    <cellStyle name="Title 25 6 2 3" xfId="26000" xr:uid="{9A949ADB-1178-4C66-B0EF-ADC0BE0748D1}"/>
    <cellStyle name="Title 25 6 3" xfId="26001" xr:uid="{31DE9FE8-A453-487D-B10B-6CFD055699C7}"/>
    <cellStyle name="Title 25 6 3 2" xfId="26002" xr:uid="{44C8B8ED-C890-423B-9A18-A3BD6E6B9364}"/>
    <cellStyle name="Title 25 6 3 3" xfId="26003" xr:uid="{6F5BA590-AFA0-467B-BC58-AD31B4C7BFA3}"/>
    <cellStyle name="Title 25 6 4" xfId="26004" xr:uid="{4B7B550E-F6CB-41B2-824D-23A2F617D588}"/>
    <cellStyle name="Title 25 6 5" xfId="26005" xr:uid="{D46848E8-53A7-4365-8DF8-6E1622A69838}"/>
    <cellStyle name="Title 25 7" xfId="26006" xr:uid="{AF42300C-434B-4CF4-A9AE-19E8C565B783}"/>
    <cellStyle name="Title 25 7 2" xfId="26007" xr:uid="{E99E95EF-9FE1-41A1-AA36-BD8FE1E1227C}"/>
    <cellStyle name="Title 25 7 3" xfId="26008" xr:uid="{5F325B60-E38A-40D6-B449-AE826391BB97}"/>
    <cellStyle name="Title 25 8" xfId="26009" xr:uid="{74DA35F8-39C6-4DD1-AB25-242196EF37F0}"/>
    <cellStyle name="Title 25 8 2" xfId="26010" xr:uid="{DA91BE23-13D8-4BC8-AD15-A02533E97FDF}"/>
    <cellStyle name="Title 25 8 3" xfId="26011" xr:uid="{AD69E302-9CE8-40DA-8C06-3BDFFBFA67FD}"/>
    <cellStyle name="Title 25 9" xfId="26012" xr:uid="{BA3EE06F-F010-4DFA-AFA8-460AF4DB203E}"/>
    <cellStyle name="Title 25 9 2" xfId="26013" xr:uid="{BEE63C83-61F7-4BD8-933B-D33AC6D727ED}"/>
    <cellStyle name="Title 25 9 3" xfId="26014" xr:uid="{D951F1D7-C04A-4453-BC46-30EC5A4B346D}"/>
    <cellStyle name="Title 26" xfId="26015" xr:uid="{AAD80161-2BB4-40A7-BC36-6D21A9A0B3F8}"/>
    <cellStyle name="Title 26 10" xfId="26016" xr:uid="{0F1D6488-55F0-4B50-ADA9-34E0C7131DED}"/>
    <cellStyle name="Title 26 11" xfId="26017" xr:uid="{946FF93B-8CEC-428D-BF50-5013559A34FC}"/>
    <cellStyle name="Title 26 12" xfId="26018" xr:uid="{0B27E177-8BD0-40E1-A5DA-3EC687B215CC}"/>
    <cellStyle name="Title 26 13" xfId="26019" xr:uid="{FA3E9798-9980-4A4F-B638-E28C57A04A3A}"/>
    <cellStyle name="Title 26 14" xfId="26020" xr:uid="{EB1F0620-0646-43C7-9C79-BBC69FC872A4}"/>
    <cellStyle name="Title 26 15" xfId="26021" xr:uid="{E32A9200-65D6-4517-9D62-2CD199D1E92A}"/>
    <cellStyle name="Title 26 2" xfId="26022" xr:uid="{4F6B14AB-65C3-4A21-8887-95FD89F875CC}"/>
    <cellStyle name="Title 26 2 2" xfId="26023" xr:uid="{D6EC9407-EB71-4522-AAC0-76FCB090E7F1}"/>
    <cellStyle name="Title 26 2 2 2" xfId="26024" xr:uid="{05A21AB2-6C94-4B6E-9415-0A65D08B5923}"/>
    <cellStyle name="Title 26 2 2 3" xfId="26025" xr:uid="{F4DDE93E-A17B-4ABC-B9F9-0E91D977B9D2}"/>
    <cellStyle name="Title 26 2 3" xfId="26026" xr:uid="{9A9C16A8-02C0-4031-AB5D-DA379E234850}"/>
    <cellStyle name="Title 26 2 3 2" xfId="26027" xr:uid="{2C6429B3-5671-443F-AB60-63D514DB2CD7}"/>
    <cellStyle name="Title 26 2 3 3" xfId="26028" xr:uid="{D8AE652C-5175-4E99-AADF-2DD24659F368}"/>
    <cellStyle name="Title 26 2 4" xfId="26029" xr:uid="{546A4266-8D45-4333-BBF0-425E7B391D64}"/>
    <cellStyle name="Title 26 2 5" xfId="26030" xr:uid="{9D928D72-E36D-43E9-812E-910340955492}"/>
    <cellStyle name="Title 26 2 6" xfId="26031" xr:uid="{53A02F64-9D34-4708-9B81-699782AEC764}"/>
    <cellStyle name="Title 26 3" xfId="26032" xr:uid="{756824B0-DDE3-482A-B382-48AA9F5EBBB6}"/>
    <cellStyle name="Title 26 3 2" xfId="26033" xr:uid="{7E07C3BA-C31A-49B1-AC22-179B9866E441}"/>
    <cellStyle name="Title 26 3 2 2" xfId="26034" xr:uid="{83D0E522-4C54-4F14-9F6A-2BF7B7699786}"/>
    <cellStyle name="Title 26 3 2 3" xfId="26035" xr:uid="{7B149423-998B-4D35-83F8-285FBB5593DF}"/>
    <cellStyle name="Title 26 3 3" xfId="26036" xr:uid="{F5109F2C-2A5E-4488-83A9-ECBF3571EB91}"/>
    <cellStyle name="Title 26 3 3 2" xfId="26037" xr:uid="{5D45C56F-F800-4D9A-BFB1-704B43ACCF9C}"/>
    <cellStyle name="Title 26 3 3 3" xfId="26038" xr:uid="{1BBE2E27-A35A-4C2E-A2F4-0158AAECA32C}"/>
    <cellStyle name="Title 26 3 4" xfId="26039" xr:uid="{7D385ABE-7886-416E-87DC-8B2D4EB8E650}"/>
    <cellStyle name="Title 26 3 5" xfId="26040" xr:uid="{80C1FBF7-D68D-467D-AC2F-8CAEF133B224}"/>
    <cellStyle name="Title 26 4" xfId="26041" xr:uid="{5C985CE4-9E57-4BE0-9A8A-A86910867029}"/>
    <cellStyle name="Title 26 4 2" xfId="26042" xr:uid="{95340FE8-9969-45DA-8809-C05FF7874300}"/>
    <cellStyle name="Title 26 4 2 2" xfId="26043" xr:uid="{1564121E-DAFF-4A0D-AD6E-40D8B2A979A5}"/>
    <cellStyle name="Title 26 4 2 3" xfId="26044" xr:uid="{DC127F25-C3E9-4CA3-AE84-C2A35534D06C}"/>
    <cellStyle name="Title 26 4 3" xfId="26045" xr:uid="{37F8ECE3-DFC6-4A43-82AE-3D41BA7DDD18}"/>
    <cellStyle name="Title 26 4 3 2" xfId="26046" xr:uid="{DC1104D7-F142-495A-955A-122B1DDFEEB9}"/>
    <cellStyle name="Title 26 4 3 3" xfId="26047" xr:uid="{3253851A-4C27-4532-84C3-F09F75EDAA6E}"/>
    <cellStyle name="Title 26 4 4" xfId="26048" xr:uid="{E91FF348-966C-418C-8E0E-0E59A476A17C}"/>
    <cellStyle name="Title 26 4 5" xfId="26049" xr:uid="{50D41419-5F03-4789-AB69-1794F6C73679}"/>
    <cellStyle name="Title 26 5" xfId="26050" xr:uid="{86D285B1-9E08-474F-A653-A0FF6D97DC58}"/>
    <cellStyle name="Title 26 5 2" xfId="26051" xr:uid="{5C86F5C7-00EE-478B-97A7-F54CED7F58E9}"/>
    <cellStyle name="Title 26 5 2 2" xfId="26052" xr:uid="{506E2F81-3F49-48AD-8294-F04FD6D24340}"/>
    <cellStyle name="Title 26 5 2 3" xfId="26053" xr:uid="{7FD810FB-8FD0-49B5-B3CE-458C797048C9}"/>
    <cellStyle name="Title 26 5 3" xfId="26054" xr:uid="{6D2E8136-D8C8-40DA-9D19-9CFE0767D524}"/>
    <cellStyle name="Title 26 5 3 2" xfId="26055" xr:uid="{7FAF0B59-C5E4-4EC3-8C35-F9561DD282B3}"/>
    <cellStyle name="Title 26 5 3 3" xfId="26056" xr:uid="{E61DBC7D-D87A-45BA-BA79-E87D702A5CE8}"/>
    <cellStyle name="Title 26 5 4" xfId="26057" xr:uid="{166A5C38-1F1B-485C-95C2-26F98CA86B78}"/>
    <cellStyle name="Title 26 5 4 2" xfId="26058" xr:uid="{BC9B6D82-DEA4-4DBA-A3A0-BDB8C619C90E}"/>
    <cellStyle name="Title 26 5 4 3" xfId="26059" xr:uid="{0E153B4B-8661-4B7D-8AE6-15F77B6E6D4A}"/>
    <cellStyle name="Title 26 5 5" xfId="26060" xr:uid="{9344C697-79FD-47E4-B14D-8CC7906BD1EA}"/>
    <cellStyle name="Title 26 5 6" xfId="26061" xr:uid="{2161B66D-5246-4907-87EB-111B654A4FA9}"/>
    <cellStyle name="Title 26 6" xfId="26062" xr:uid="{3995F454-F9FC-413D-9667-ED537B4A6145}"/>
    <cellStyle name="Title 26 6 2" xfId="26063" xr:uid="{0603DC24-6513-4EFB-A1AC-403CF7C15749}"/>
    <cellStyle name="Title 26 6 2 2" xfId="26064" xr:uid="{9AB3D995-2FF5-4E25-86E2-6C060EB981A5}"/>
    <cellStyle name="Title 26 6 2 3" xfId="26065" xr:uid="{81839CD9-6154-42D5-AFF2-9F288C91698D}"/>
    <cellStyle name="Title 26 6 3" xfId="26066" xr:uid="{7D4376D4-4BF4-45A9-9046-A09BB6859E0D}"/>
    <cellStyle name="Title 26 6 3 2" xfId="26067" xr:uid="{6532AC7F-AE65-4CB2-89F1-A1BEA7470EC9}"/>
    <cellStyle name="Title 26 6 3 3" xfId="26068" xr:uid="{CF0AD613-E7C2-4844-B724-2F4BCFD7C58D}"/>
    <cellStyle name="Title 26 6 4" xfId="26069" xr:uid="{EE64E6FF-21D7-4D86-87C3-4F14AD2F7AB3}"/>
    <cellStyle name="Title 26 6 5" xfId="26070" xr:uid="{2E49A9C4-419C-43F7-B8F0-CDBAC6536AA2}"/>
    <cellStyle name="Title 26 7" xfId="26071" xr:uid="{1C43A325-570B-4103-A394-272FDEB61181}"/>
    <cellStyle name="Title 26 7 2" xfId="26072" xr:uid="{C9D04B27-14B9-4E1E-BB4E-BB5F2AB1C651}"/>
    <cellStyle name="Title 26 7 3" xfId="26073" xr:uid="{2188B661-3833-456C-9B6B-734DF8162053}"/>
    <cellStyle name="Title 26 8" xfId="26074" xr:uid="{37F81C2B-1760-412B-A89C-82C4AAB151FF}"/>
    <cellStyle name="Title 26 8 2" xfId="26075" xr:uid="{A2C58734-792D-4F5B-BA7E-B23263D818A9}"/>
    <cellStyle name="Title 26 8 3" xfId="26076" xr:uid="{D182005E-94B1-4C6B-BF8A-6EBA4D65C21F}"/>
    <cellStyle name="Title 26 9" xfId="26077" xr:uid="{086D5836-0257-4D7B-87DF-CEBDB914F593}"/>
    <cellStyle name="Title 26 9 2" xfId="26078" xr:uid="{15E5B379-2D42-481A-A0A3-79F22AC0C44F}"/>
    <cellStyle name="Title 26 9 3" xfId="26079" xr:uid="{A48335D9-E7CD-4FC2-94FF-49094E6AF4F4}"/>
    <cellStyle name="Title 27" xfId="26080" xr:uid="{D40DB507-7884-4786-B9FA-23CA5F0FDB81}"/>
    <cellStyle name="Title 27 10" xfId="26081" xr:uid="{B3AA668D-23F4-4FEE-89FC-A11E4D4595DB}"/>
    <cellStyle name="Title 27 11" xfId="26082" xr:uid="{2C6B012A-7CF4-4275-9BF3-1F9C1790B770}"/>
    <cellStyle name="Title 27 12" xfId="26083" xr:uid="{B7E95D8B-0767-4D8A-985A-31D405E94402}"/>
    <cellStyle name="Title 27 13" xfId="26084" xr:uid="{F61F4EED-B3BC-40B6-8522-B69B3ED856D3}"/>
    <cellStyle name="Title 27 14" xfId="26085" xr:uid="{72ACFD34-9B2B-4E58-85C5-92AEB5D71E2D}"/>
    <cellStyle name="Title 27 15" xfId="26086" xr:uid="{D1B025EC-0320-4DCA-88C2-82446DC3A085}"/>
    <cellStyle name="Title 27 2" xfId="26087" xr:uid="{09E4E2BD-B5D9-4348-B9E5-DE80B85D4C2C}"/>
    <cellStyle name="Title 27 2 2" xfId="26088" xr:uid="{8D157658-434E-4989-869E-C70212FED94E}"/>
    <cellStyle name="Title 27 2 2 2" xfId="26089" xr:uid="{4BC7E37B-FC11-4C3D-A2B3-3B45250B9C68}"/>
    <cellStyle name="Title 27 2 2 3" xfId="26090" xr:uid="{A4AF439A-374C-428A-82D4-11369F083787}"/>
    <cellStyle name="Title 27 2 3" xfId="26091" xr:uid="{DF09FAD3-AEB9-42FF-850A-CABD86EA4152}"/>
    <cellStyle name="Title 27 2 3 2" xfId="26092" xr:uid="{6DD80651-95F2-40DA-A44E-00DFED1BA7D0}"/>
    <cellStyle name="Title 27 2 3 3" xfId="26093" xr:uid="{6370EB69-2EAF-47BA-8AE8-392C6BCDDE40}"/>
    <cellStyle name="Title 27 2 4" xfId="26094" xr:uid="{B1812FA2-E68D-4533-B36C-8E95455AA984}"/>
    <cellStyle name="Title 27 2 5" xfId="26095" xr:uid="{E5662082-2709-4B6F-855F-577AD62F220A}"/>
    <cellStyle name="Title 27 2 6" xfId="26096" xr:uid="{5E70AC1B-ECAA-460C-B739-953FEEE0270B}"/>
    <cellStyle name="Title 27 3" xfId="26097" xr:uid="{0E4E00E3-312E-4CEB-A23E-D2770F108FAE}"/>
    <cellStyle name="Title 27 3 2" xfId="26098" xr:uid="{F1EA399C-3CA8-4C59-A923-1FBD5BFB0100}"/>
    <cellStyle name="Title 27 3 2 2" xfId="26099" xr:uid="{8A1BC392-268E-4220-A6D8-EC523EB15048}"/>
    <cellStyle name="Title 27 3 2 3" xfId="26100" xr:uid="{6D5F2398-44B7-4096-B346-991D4F69BDCD}"/>
    <cellStyle name="Title 27 3 3" xfId="26101" xr:uid="{150B6769-2F14-43B2-807F-FC204D890DF5}"/>
    <cellStyle name="Title 27 3 3 2" xfId="26102" xr:uid="{88472FED-E343-44BD-8A9E-B030510BD520}"/>
    <cellStyle name="Title 27 3 3 3" xfId="26103" xr:uid="{6027FA3E-6B13-4A28-BC97-68DBD39F1AC6}"/>
    <cellStyle name="Title 27 3 4" xfId="26104" xr:uid="{7E7BD985-1CF4-4511-8F14-F6EA013CC234}"/>
    <cellStyle name="Title 27 3 5" xfId="26105" xr:uid="{8A7DDE9E-57B4-42E0-83CA-321B1C9A502E}"/>
    <cellStyle name="Title 27 4" xfId="26106" xr:uid="{3E8E5A4C-4657-4D3C-8742-45A6754BD68B}"/>
    <cellStyle name="Title 27 4 2" xfId="26107" xr:uid="{D4C9F8FB-72F3-491F-85F6-66BCE8AACBA8}"/>
    <cellStyle name="Title 27 4 2 2" xfId="26108" xr:uid="{2B7699C0-E777-487F-BE78-4347F612F01D}"/>
    <cellStyle name="Title 27 4 2 3" xfId="26109" xr:uid="{C14B5331-1B6A-429C-850D-A1ED072305EC}"/>
    <cellStyle name="Title 27 4 3" xfId="26110" xr:uid="{65625F45-0D5B-4479-9994-16DAC25D06FB}"/>
    <cellStyle name="Title 27 4 3 2" xfId="26111" xr:uid="{F0217B95-6914-4AFF-8883-704ECDE8209D}"/>
    <cellStyle name="Title 27 4 3 3" xfId="26112" xr:uid="{A744BBAF-3EC8-4805-B1CB-35E2DF7C6B9C}"/>
    <cellStyle name="Title 27 4 4" xfId="26113" xr:uid="{9DF9E54A-64B0-4538-B3AF-743B5AAEB801}"/>
    <cellStyle name="Title 27 4 5" xfId="26114" xr:uid="{CFBDB4C9-0656-483F-8EAB-BE140E538746}"/>
    <cellStyle name="Title 27 5" xfId="26115" xr:uid="{1EC65DDF-06CB-42D4-96EB-9E42A9A3B925}"/>
    <cellStyle name="Title 27 5 2" xfId="26116" xr:uid="{1E7DD4DD-173B-4FD7-A566-698D32871AD2}"/>
    <cellStyle name="Title 27 5 2 2" xfId="26117" xr:uid="{44161432-C35C-48A5-BBBF-3EB38897954A}"/>
    <cellStyle name="Title 27 5 2 3" xfId="26118" xr:uid="{8BF83D80-B6E3-4E6C-9E19-C5C4DF9D1985}"/>
    <cellStyle name="Title 27 5 3" xfId="26119" xr:uid="{0A3685DD-28EE-4FD8-8730-D3301A03DEC4}"/>
    <cellStyle name="Title 27 5 3 2" xfId="26120" xr:uid="{B4216156-531F-433B-A86D-BE40B02DC9D1}"/>
    <cellStyle name="Title 27 5 3 3" xfId="26121" xr:uid="{251A0A2F-2036-4F46-9003-2755C727E5FB}"/>
    <cellStyle name="Title 27 5 4" xfId="26122" xr:uid="{2F91A8EF-7E9A-497D-A405-DADB2F22ECA8}"/>
    <cellStyle name="Title 27 5 4 2" xfId="26123" xr:uid="{C551A414-3B51-46A5-B9AD-204D623B51D9}"/>
    <cellStyle name="Title 27 5 4 3" xfId="26124" xr:uid="{670B69BF-AA8F-4D75-9978-4DB66627C719}"/>
    <cellStyle name="Title 27 5 5" xfId="26125" xr:uid="{74AC3B3A-9D7E-46E9-9D6D-F61167A73462}"/>
    <cellStyle name="Title 27 5 6" xfId="26126" xr:uid="{FF791CE8-10E7-4AB9-9231-92AE8C35F99D}"/>
    <cellStyle name="Title 27 6" xfId="26127" xr:uid="{F0597B87-91A8-4862-81A1-FD2D892D7BB6}"/>
    <cellStyle name="Title 27 6 2" xfId="26128" xr:uid="{B61810F5-06CF-47D7-9F4E-56583A2075E4}"/>
    <cellStyle name="Title 27 6 2 2" xfId="26129" xr:uid="{CFF2FD3B-2902-4B58-B62C-55170D0B70DF}"/>
    <cellStyle name="Title 27 6 2 3" xfId="26130" xr:uid="{156B6A7B-2BAC-4C94-AC04-BFB17DA35701}"/>
    <cellStyle name="Title 27 6 3" xfId="26131" xr:uid="{5DC806D9-8FB1-4BB8-85A0-D6A6269A6F9A}"/>
    <cellStyle name="Title 27 6 3 2" xfId="26132" xr:uid="{98A1D3BE-0816-446C-B414-C2E1883AE535}"/>
    <cellStyle name="Title 27 6 3 3" xfId="26133" xr:uid="{EA4EF317-32B4-4F81-B58F-9AA6616AE2B6}"/>
    <cellStyle name="Title 27 6 4" xfId="26134" xr:uid="{740F3FF4-0EF4-4B11-8228-98D8E361D295}"/>
    <cellStyle name="Title 27 6 5" xfId="26135" xr:uid="{B5FAF539-4E43-41AD-9AD8-F96C412EF893}"/>
    <cellStyle name="Title 27 7" xfId="26136" xr:uid="{E1D727B8-35E6-4C8E-B007-04F83F58CC34}"/>
    <cellStyle name="Title 27 7 2" xfId="26137" xr:uid="{2BD00C0A-80DE-4DCE-AB5F-7B339F38B06C}"/>
    <cellStyle name="Title 27 7 3" xfId="26138" xr:uid="{5D41F112-E955-4977-A34A-FC5C2A9E5AC6}"/>
    <cellStyle name="Title 27 8" xfId="26139" xr:uid="{F1C85BF0-5C65-4673-82D1-81FAA0D66B9C}"/>
    <cellStyle name="Title 27 8 2" xfId="26140" xr:uid="{E065E84F-2A97-426C-98B7-D84FED5D2B9E}"/>
    <cellStyle name="Title 27 8 3" xfId="26141" xr:uid="{460B04E3-579F-400B-8137-F2FB9E6A9A30}"/>
    <cellStyle name="Title 27 9" xfId="26142" xr:uid="{EB3B50B1-D184-49BB-ACAD-8CF57E73D03D}"/>
    <cellStyle name="Title 27 9 2" xfId="26143" xr:uid="{D3C49F1A-3250-4C43-90C1-39A4AB3FBA4C}"/>
    <cellStyle name="Title 27 9 3" xfId="26144" xr:uid="{718325B5-66E9-49BA-BA66-C779D0330E37}"/>
    <cellStyle name="Title 28" xfId="26145" xr:uid="{12AF634B-7C6A-4972-91A8-7809B5521911}"/>
    <cellStyle name="Title 28 10" xfId="26146" xr:uid="{7C43AA49-357B-4202-937E-98201EF6FA68}"/>
    <cellStyle name="Title 28 11" xfId="26147" xr:uid="{0D35F6D7-7EE7-4F97-9C74-AC20C908BD37}"/>
    <cellStyle name="Title 28 12" xfId="26148" xr:uid="{822869A3-8632-417B-A9A4-190AAB950DC6}"/>
    <cellStyle name="Title 28 13" xfId="26149" xr:uid="{1E5A2D3E-E33B-4E34-992E-62C75186FA16}"/>
    <cellStyle name="Title 28 14" xfId="26150" xr:uid="{5CECA429-F637-404B-B93C-AEF1CFF1CD43}"/>
    <cellStyle name="Title 28 15" xfId="26151" xr:uid="{E83EBE06-325B-4DF7-8E59-7E0A0A9DFF26}"/>
    <cellStyle name="Title 28 2" xfId="26152" xr:uid="{AE32491D-F359-4FEA-9FDF-320794EB211A}"/>
    <cellStyle name="Title 28 2 2" xfId="26153" xr:uid="{6C384929-5D43-474A-885D-6F96334A6451}"/>
    <cellStyle name="Title 28 2 2 2" xfId="26154" xr:uid="{1559E38B-A1BA-4C0D-B9DB-3A4BCA949365}"/>
    <cellStyle name="Title 28 2 2 3" xfId="26155" xr:uid="{F55C10C8-CB3E-418F-8BE7-86866AB34BDB}"/>
    <cellStyle name="Title 28 2 3" xfId="26156" xr:uid="{F88BADFE-01A7-46DE-B886-24C0E2D6A9F7}"/>
    <cellStyle name="Title 28 2 3 2" xfId="26157" xr:uid="{12EF21E8-B06C-4688-9691-2D819A6AC973}"/>
    <cellStyle name="Title 28 2 3 3" xfId="26158" xr:uid="{AA4CB1C0-1EEB-4E28-B3B3-01F4285FDD92}"/>
    <cellStyle name="Title 28 2 4" xfId="26159" xr:uid="{CF38D406-4EF2-4253-B635-FF475C36A6C6}"/>
    <cellStyle name="Title 28 2 5" xfId="26160" xr:uid="{702A9406-DCC5-4778-946E-BF31FB32E1FC}"/>
    <cellStyle name="Title 28 2 6" xfId="26161" xr:uid="{B64181C3-AB70-4669-B437-979B8EA510D1}"/>
    <cellStyle name="Title 28 3" xfId="26162" xr:uid="{EC1E7C28-CE43-4E95-A4F7-67140FF4B416}"/>
    <cellStyle name="Title 28 3 2" xfId="26163" xr:uid="{DB0E1771-1B1B-45C8-ABAF-C53E3EC5E250}"/>
    <cellStyle name="Title 28 3 2 2" xfId="26164" xr:uid="{A779B6F3-9E3B-4FC1-97FC-1E97DD1C4B7D}"/>
    <cellStyle name="Title 28 3 2 3" xfId="26165" xr:uid="{84D0B3EF-5E2F-47D2-8B5D-509367A34106}"/>
    <cellStyle name="Title 28 3 3" xfId="26166" xr:uid="{0995E3E5-A302-4972-BFF9-42C6A9988680}"/>
    <cellStyle name="Title 28 3 3 2" xfId="26167" xr:uid="{8C5C09E8-2EE6-40DE-9D0F-C8EA2C6AD64D}"/>
    <cellStyle name="Title 28 3 3 3" xfId="26168" xr:uid="{53A84001-DDBE-4C92-992C-386B2C18EA84}"/>
    <cellStyle name="Title 28 3 4" xfId="26169" xr:uid="{0D7910E1-FF28-4699-BBFB-EF3334719BAE}"/>
    <cellStyle name="Title 28 3 5" xfId="26170" xr:uid="{7DC75EA2-7056-4EA0-99B6-A786C922C939}"/>
    <cellStyle name="Title 28 4" xfId="26171" xr:uid="{798F950C-7E02-447E-9C0B-CAA49C675B88}"/>
    <cellStyle name="Title 28 4 2" xfId="26172" xr:uid="{F89CE25D-6EE6-4903-A4C4-6D259F15BB68}"/>
    <cellStyle name="Title 28 4 2 2" xfId="26173" xr:uid="{0B7700A2-6A77-41C1-9E0B-C31291982A28}"/>
    <cellStyle name="Title 28 4 2 3" xfId="26174" xr:uid="{3B1ED28B-D4DD-4832-A0E6-E676B9EFC86E}"/>
    <cellStyle name="Title 28 4 3" xfId="26175" xr:uid="{2EA6E2D4-9787-4B1C-A094-15C81B8611EC}"/>
    <cellStyle name="Title 28 4 3 2" xfId="26176" xr:uid="{0750CCCF-6B13-4935-8946-39171185BDEF}"/>
    <cellStyle name="Title 28 4 3 3" xfId="26177" xr:uid="{DEEC258B-4566-4E64-B942-667FAB3AF13A}"/>
    <cellStyle name="Title 28 4 4" xfId="26178" xr:uid="{41C952F3-7B26-4F01-809D-71A9D5E88068}"/>
    <cellStyle name="Title 28 4 5" xfId="26179" xr:uid="{648A2AE9-9141-45D6-9DB9-0DA626996F1A}"/>
    <cellStyle name="Title 28 5" xfId="26180" xr:uid="{44C58B5A-DA90-44A8-AB72-AD8AED513C70}"/>
    <cellStyle name="Title 28 5 2" xfId="26181" xr:uid="{0249198E-AC2F-40EF-9C80-50571EE44DB3}"/>
    <cellStyle name="Title 28 5 2 2" xfId="26182" xr:uid="{7F458595-4B9E-466C-959A-C3B4821B5341}"/>
    <cellStyle name="Title 28 5 2 3" xfId="26183" xr:uid="{4A75D6C9-A4B2-4D0C-9178-AA075038A7D7}"/>
    <cellStyle name="Title 28 5 3" xfId="26184" xr:uid="{A2EF8B2D-8A98-48C8-A471-60461C669A3F}"/>
    <cellStyle name="Title 28 5 3 2" xfId="26185" xr:uid="{78E593B5-E6F6-49F6-B14D-F9AAB5F67CB0}"/>
    <cellStyle name="Title 28 5 3 3" xfId="26186" xr:uid="{6E79F978-FB5A-46D4-848D-D91EA118651C}"/>
    <cellStyle name="Title 28 5 4" xfId="26187" xr:uid="{ED7EDA1B-FC0B-4A49-947F-32962595E097}"/>
    <cellStyle name="Title 28 5 4 2" xfId="26188" xr:uid="{5C1EC83E-E20C-487F-ACAF-B19BB5151ABC}"/>
    <cellStyle name="Title 28 5 4 3" xfId="26189" xr:uid="{CB2EBCFB-D2A5-4A42-89A1-A6B5B7EFDDEC}"/>
    <cellStyle name="Title 28 5 5" xfId="26190" xr:uid="{35A6B27A-7DEB-427D-AE53-C7E696A35FF4}"/>
    <cellStyle name="Title 28 5 6" xfId="26191" xr:uid="{3C327183-E5C4-42C5-BA54-2ED5F4E9344E}"/>
    <cellStyle name="Title 28 6" xfId="26192" xr:uid="{03F850FF-2991-41CC-BD4C-9A5D90758553}"/>
    <cellStyle name="Title 28 6 2" xfId="26193" xr:uid="{2E222B3A-FF31-4C9A-BD6D-3D2AFA40607D}"/>
    <cellStyle name="Title 28 6 2 2" xfId="26194" xr:uid="{46D5C882-BCB6-43DE-856A-5D1555E71A3E}"/>
    <cellStyle name="Title 28 6 2 3" xfId="26195" xr:uid="{8D2E71D2-4893-4E13-B3B7-46DF6E8DEBA4}"/>
    <cellStyle name="Title 28 6 3" xfId="26196" xr:uid="{A497762D-CE64-4912-B56C-C47081BA5203}"/>
    <cellStyle name="Title 28 6 3 2" xfId="26197" xr:uid="{DC1BB915-C37E-4EBD-A4B3-E966AE868E3F}"/>
    <cellStyle name="Title 28 6 3 3" xfId="26198" xr:uid="{41C0D710-6FB9-412C-8C17-5DAFBB4BCDCB}"/>
    <cellStyle name="Title 28 6 4" xfId="26199" xr:uid="{CF5E14C2-E30C-4CE9-9A6D-66989AC6F45F}"/>
    <cellStyle name="Title 28 6 5" xfId="26200" xr:uid="{831DB167-6EEA-4C10-A797-DC540830F040}"/>
    <cellStyle name="Title 28 7" xfId="26201" xr:uid="{7230778B-8DEF-4957-AC88-EED36E97FF11}"/>
    <cellStyle name="Title 28 7 2" xfId="26202" xr:uid="{7569D8AA-C451-4058-81F2-5E6EC92AF8F9}"/>
    <cellStyle name="Title 28 7 3" xfId="26203" xr:uid="{E92EED3F-17EA-46BE-9CC4-8090DE3A16A5}"/>
    <cellStyle name="Title 28 8" xfId="26204" xr:uid="{09046221-E3F9-4DFC-B986-F403359B8D8C}"/>
    <cellStyle name="Title 28 8 2" xfId="26205" xr:uid="{6A99C76B-8A6A-458F-BBDE-E422D3CE7433}"/>
    <cellStyle name="Title 28 8 3" xfId="26206" xr:uid="{F7EA34C4-80D1-4FB5-8EC2-376E82935416}"/>
    <cellStyle name="Title 28 9" xfId="26207" xr:uid="{4CC3A6CD-19DA-415C-82A6-0F85EDBCFFA5}"/>
    <cellStyle name="Title 28 9 2" xfId="26208" xr:uid="{17299764-248B-4C94-8B76-D06AC4D1129B}"/>
    <cellStyle name="Title 28 9 3" xfId="26209" xr:uid="{1B2FBEE0-895D-4FA4-B898-BF6A439F04C9}"/>
    <cellStyle name="Title 29" xfId="26210" xr:uid="{4F7366A7-C685-4E10-8653-4FBE1997A53A}"/>
    <cellStyle name="Title 29 10" xfId="26211" xr:uid="{77037D8B-15FC-4B20-A9D0-9CBCE0721400}"/>
    <cellStyle name="Title 29 11" xfId="26212" xr:uid="{3834FB67-C548-4A30-A9AC-E71FA2FBD40A}"/>
    <cellStyle name="Title 29 12" xfId="26213" xr:uid="{11B6BF9E-8BB5-41F0-BB94-AEACBCC4055A}"/>
    <cellStyle name="Title 29 13" xfId="26214" xr:uid="{792F0A5E-D780-4453-AA97-90366F5E8965}"/>
    <cellStyle name="Title 29 14" xfId="26215" xr:uid="{0FBDD6F8-DA34-4844-A704-B35F7C50610F}"/>
    <cellStyle name="Title 29 15" xfId="26216" xr:uid="{490D0B05-E8C5-4374-BFB8-60D7DB83DEA9}"/>
    <cellStyle name="Title 29 2" xfId="26217" xr:uid="{5789B744-FEAD-4939-9D9A-73C3A2221587}"/>
    <cellStyle name="Title 29 2 2" xfId="26218" xr:uid="{91F28626-E9B1-4288-B3D3-A89353445444}"/>
    <cellStyle name="Title 29 2 2 2" xfId="26219" xr:uid="{7F300662-F2D1-4002-89F0-2C35C0BC0719}"/>
    <cellStyle name="Title 29 2 2 3" xfId="26220" xr:uid="{B7A1138A-2270-42A3-A4D2-866101F6EC4B}"/>
    <cellStyle name="Title 29 2 3" xfId="26221" xr:uid="{DC6E090E-F0A5-4C12-9A7E-4AE8511F0260}"/>
    <cellStyle name="Title 29 2 3 2" xfId="26222" xr:uid="{B43FA6D2-CB50-4DC1-9DA4-2683D5838E0F}"/>
    <cellStyle name="Title 29 2 3 3" xfId="26223" xr:uid="{62DA577B-1E14-4D89-BA65-2AFECC932596}"/>
    <cellStyle name="Title 29 2 4" xfId="26224" xr:uid="{4A7A5400-D131-44D2-97C7-4B5EAE0BCA30}"/>
    <cellStyle name="Title 29 2 5" xfId="26225" xr:uid="{457D8F94-34D8-4AB9-BAC9-BA7293D954B8}"/>
    <cellStyle name="Title 29 2 6" xfId="26226" xr:uid="{4B0C5E80-A68C-4D02-9A34-DBA6EFE23E96}"/>
    <cellStyle name="Title 29 3" xfId="26227" xr:uid="{06F43CBC-5F02-403D-817A-F4CF26E0EBDA}"/>
    <cellStyle name="Title 29 3 2" xfId="26228" xr:uid="{760B2E32-B6A2-4C68-A9F3-D9C7C8873E08}"/>
    <cellStyle name="Title 29 3 2 2" xfId="26229" xr:uid="{411F7FE7-8694-478E-A1E8-ABCE4B7F7D65}"/>
    <cellStyle name="Title 29 3 2 3" xfId="26230" xr:uid="{7AF07613-FAF0-411C-95FD-644896B29D9C}"/>
    <cellStyle name="Title 29 3 3" xfId="26231" xr:uid="{45CE3B7F-43DA-4048-A91D-32C5925BB7C4}"/>
    <cellStyle name="Title 29 3 3 2" xfId="26232" xr:uid="{B46B52BF-90EC-4A5F-B19C-2C39C38CE8A5}"/>
    <cellStyle name="Title 29 3 3 3" xfId="26233" xr:uid="{391764AF-AA50-4274-BF49-D6F5C63E8DC1}"/>
    <cellStyle name="Title 29 3 4" xfId="26234" xr:uid="{E2C2E451-1755-4043-8177-EC0FE0B97031}"/>
    <cellStyle name="Title 29 3 5" xfId="26235" xr:uid="{BCD29065-E398-43F5-9D99-EC1477F874E4}"/>
    <cellStyle name="Title 29 4" xfId="26236" xr:uid="{1F7FD906-FB0A-4A7A-92C8-E76BB392B4C4}"/>
    <cellStyle name="Title 29 4 2" xfId="26237" xr:uid="{D3B671E4-DF07-4ACD-A32E-958839B9B657}"/>
    <cellStyle name="Title 29 4 2 2" xfId="26238" xr:uid="{2FBF30D0-5CA0-4DBD-B12E-C104E7ECAE89}"/>
    <cellStyle name="Title 29 4 2 3" xfId="26239" xr:uid="{2A4AF606-4B52-4D6D-91CC-8F61776F0FAD}"/>
    <cellStyle name="Title 29 4 3" xfId="26240" xr:uid="{B0D0BC07-2D83-4DDD-BF90-71C0189EBEEE}"/>
    <cellStyle name="Title 29 4 3 2" xfId="26241" xr:uid="{CC269DEF-20D2-46CC-B146-72000250670A}"/>
    <cellStyle name="Title 29 4 3 3" xfId="26242" xr:uid="{8A318D8D-8A15-4591-9F72-1AE440786161}"/>
    <cellStyle name="Title 29 4 4" xfId="26243" xr:uid="{B6581434-2654-4DA6-9FC2-37A07A14AA62}"/>
    <cellStyle name="Title 29 4 5" xfId="26244" xr:uid="{CAAD1264-2A4C-4262-86C8-4D3EE797A8C6}"/>
    <cellStyle name="Title 29 5" xfId="26245" xr:uid="{929BFB37-CDAC-4A1A-9E05-56D119256C3C}"/>
    <cellStyle name="Title 29 5 2" xfId="26246" xr:uid="{60D5C045-3220-4A0B-88F9-2BBBAC0EA6A9}"/>
    <cellStyle name="Title 29 5 2 2" xfId="26247" xr:uid="{BBFCDA86-1F3B-4092-924F-D29616F77D9F}"/>
    <cellStyle name="Title 29 5 2 3" xfId="26248" xr:uid="{48806BAD-0BB1-4EAA-A66D-7C7A8CC001CF}"/>
    <cellStyle name="Title 29 5 3" xfId="26249" xr:uid="{D807FCEB-53A2-463B-910B-55845F53703F}"/>
    <cellStyle name="Title 29 5 3 2" xfId="26250" xr:uid="{0C374EF3-1EB6-4452-B61A-0FE321BD1DAC}"/>
    <cellStyle name="Title 29 5 3 3" xfId="26251" xr:uid="{21C6DCE5-AA27-4D6E-9EA4-72FD7F211211}"/>
    <cellStyle name="Title 29 5 4" xfId="26252" xr:uid="{B6F882D9-C515-43F6-852E-A5A713E54C9E}"/>
    <cellStyle name="Title 29 5 4 2" xfId="26253" xr:uid="{23530494-D1D4-4384-8132-BB0467455728}"/>
    <cellStyle name="Title 29 5 4 3" xfId="26254" xr:uid="{9A8E3C08-ED73-4EDD-A171-C7B145DF0AFB}"/>
    <cellStyle name="Title 29 5 5" xfId="26255" xr:uid="{92973C81-9597-45A5-BD7B-21B72E1E3CB4}"/>
    <cellStyle name="Title 29 5 6" xfId="26256" xr:uid="{4EF267F5-2F5F-4C7B-BEB7-2ACE6E5B35B2}"/>
    <cellStyle name="Title 29 6" xfId="26257" xr:uid="{76242314-D1EE-4834-861D-EDF10EFF38A6}"/>
    <cellStyle name="Title 29 6 2" xfId="26258" xr:uid="{7DDFEEE2-811A-4105-8936-2F2ECE22AABA}"/>
    <cellStyle name="Title 29 6 2 2" xfId="26259" xr:uid="{E2B689C0-97B1-4E27-B643-75FA892A703B}"/>
    <cellStyle name="Title 29 6 2 3" xfId="26260" xr:uid="{88FD6C23-E66C-4C3D-B438-BCAC5B469829}"/>
    <cellStyle name="Title 29 6 3" xfId="26261" xr:uid="{10D813BF-FFD1-4EE0-ACD7-EFC7922432FB}"/>
    <cellStyle name="Title 29 6 3 2" xfId="26262" xr:uid="{767562AB-810D-49B2-ADF1-242816F5E7CC}"/>
    <cellStyle name="Title 29 6 3 3" xfId="26263" xr:uid="{32BADEC5-5FA6-44BD-95D1-D9718D74D585}"/>
    <cellStyle name="Title 29 6 4" xfId="26264" xr:uid="{3E408DB5-6D27-4B6E-A60D-DF066838CAB5}"/>
    <cellStyle name="Title 29 6 5" xfId="26265" xr:uid="{12F1967C-0395-4292-91F6-0A49B7C00B6C}"/>
    <cellStyle name="Title 29 7" xfId="26266" xr:uid="{4085683D-9D0D-4B47-9186-2850ED8A0497}"/>
    <cellStyle name="Title 29 7 2" xfId="26267" xr:uid="{7E581934-F9A2-41F1-8093-2701D3FD2196}"/>
    <cellStyle name="Title 29 7 3" xfId="26268" xr:uid="{C0A6ECBF-D747-42AE-B962-C552A54A2DF0}"/>
    <cellStyle name="Title 29 8" xfId="26269" xr:uid="{B6DAC9CB-64FD-4976-A2A5-5CD8F5686184}"/>
    <cellStyle name="Title 29 8 2" xfId="26270" xr:uid="{ED69018F-AE44-45F2-A8A6-A338FC8A469E}"/>
    <cellStyle name="Title 29 8 3" xfId="26271" xr:uid="{D3D3F249-AA59-4607-9230-E93EE589305D}"/>
    <cellStyle name="Title 29 9" xfId="26272" xr:uid="{3802720A-A07C-4EC5-A6E8-37D9947DA0D6}"/>
    <cellStyle name="Title 29 9 2" xfId="26273" xr:uid="{F4F0E0BD-10E6-41A3-853F-E98288386577}"/>
    <cellStyle name="Title 29 9 3" xfId="26274" xr:uid="{86024C79-344A-48BC-B6FF-C65A55B41A54}"/>
    <cellStyle name="Title 3" xfId="1663" xr:uid="{382191DD-B3B7-4631-972B-2420C19115CE}"/>
    <cellStyle name="Title 3 10" xfId="26276" xr:uid="{6FF1D19D-0BFB-441D-8CDD-D6E3A3CCC72F}"/>
    <cellStyle name="Title 3 10 2" xfId="26277" xr:uid="{814145EA-B9A8-406E-9BB8-6E1F592FB3D8}"/>
    <cellStyle name="Title 3 10 3" xfId="26278" xr:uid="{1608DD23-A13A-4C6A-A075-CA6895983465}"/>
    <cellStyle name="Title 3 11" xfId="26279" xr:uid="{36DE71E8-89C5-4FDC-9EFC-F6F28B6C9159}"/>
    <cellStyle name="Title 3 12" xfId="26280" xr:uid="{A4DAE231-ABC4-40C7-A7C9-6FF71EAEA8FA}"/>
    <cellStyle name="Title 3 13" xfId="26281" xr:uid="{598D1167-93D4-4A13-B9CD-2433F1FF4578}"/>
    <cellStyle name="Title 3 14" xfId="26282" xr:uid="{094DD552-BC74-4F25-9242-00C9F8A90F41}"/>
    <cellStyle name="Title 3 15" xfId="26283" xr:uid="{E20E11DA-A620-49A3-A43C-9CF0CCAA16AA}"/>
    <cellStyle name="Title 3 16" xfId="26284" xr:uid="{83D354A5-9EE8-4A0A-9683-C00BBAA175F5}"/>
    <cellStyle name="Title 3 17" xfId="26275" xr:uid="{A37C30DC-EE2F-4C33-B1A9-15A364E81FD9}"/>
    <cellStyle name="Title 3 2" xfId="26285" xr:uid="{8EEACB70-6A13-4D62-B752-6CF7EFD2F30C}"/>
    <cellStyle name="Title 3 2 10" xfId="26286" xr:uid="{C0C87466-EEA1-4C9F-8425-FAB104756037}"/>
    <cellStyle name="Title 3 2 11" xfId="26287" xr:uid="{1BF91252-578B-45A9-BB18-F3382814D95D}"/>
    <cellStyle name="Title 3 2 12" xfId="26288" xr:uid="{50871F0A-3A3D-4054-8650-90FEC02ACFE0}"/>
    <cellStyle name="Title 3 2 13" xfId="26289" xr:uid="{2325EB9F-DE61-4D65-B586-39E3719B2CDA}"/>
    <cellStyle name="Title 3 2 14" xfId="26290" xr:uid="{46E25607-627D-43C2-B3F8-80C4EC4CFFBB}"/>
    <cellStyle name="Title 3 2 2" xfId="26291" xr:uid="{99F292B7-07A9-49BF-9EC4-E86E5B468EBC}"/>
    <cellStyle name="Title 3 2 2 2" xfId="26292" xr:uid="{CA6CF663-3702-44B2-9CA4-FF156773E4C2}"/>
    <cellStyle name="Title 3 2 2 2 2" xfId="26293" xr:uid="{CF14D43E-A017-44FB-BC6E-3E2E1AF7EC8E}"/>
    <cellStyle name="Title 3 2 2 2 3" xfId="26294" xr:uid="{DF20C12C-8DAA-439B-84FF-900840FFD7BB}"/>
    <cellStyle name="Title 3 2 2 3" xfId="26295" xr:uid="{1779F2AE-D8AC-4B7F-AD41-AE03E84A02AB}"/>
    <cellStyle name="Title 3 2 2 3 2" xfId="26296" xr:uid="{AD85F70C-6000-4785-BC22-74942D8AE483}"/>
    <cellStyle name="Title 3 2 2 3 3" xfId="26297" xr:uid="{244DC39D-AF01-42B8-A5DA-7F2B5D605D6A}"/>
    <cellStyle name="Title 3 2 2 4" xfId="26298" xr:uid="{29FD8168-C45F-44A1-87A1-003398C50886}"/>
    <cellStyle name="Title 3 2 2 5" xfId="26299" xr:uid="{FBCECFC3-492C-44B8-A5AF-01F32F44B915}"/>
    <cellStyle name="Title 3 2 3" xfId="26300" xr:uid="{76F5EABF-9857-4D6F-A100-C0F1D28FB470}"/>
    <cellStyle name="Title 3 2 3 2" xfId="26301" xr:uid="{B3B6827C-3966-4948-AC57-2E946B380998}"/>
    <cellStyle name="Title 3 2 3 2 2" xfId="26302" xr:uid="{B5AC7582-164F-4121-86DD-7B95C0707824}"/>
    <cellStyle name="Title 3 2 3 2 3" xfId="26303" xr:uid="{08B47BA3-D5A5-45B0-94B6-F9B3B423A217}"/>
    <cellStyle name="Title 3 2 3 3" xfId="26304" xr:uid="{6F540703-F5CE-47B7-AD61-C0BCDF6CA8DF}"/>
    <cellStyle name="Title 3 2 3 3 2" xfId="26305" xr:uid="{1BC13C2A-19BC-4960-8EC7-A1D04EF2F0CE}"/>
    <cellStyle name="Title 3 2 3 3 3" xfId="26306" xr:uid="{4AF151A0-394D-44AC-B5EE-DAB264722754}"/>
    <cellStyle name="Title 3 2 3 4" xfId="26307" xr:uid="{26F6A124-57EE-4DC8-AF48-2C38DEA2FF1D}"/>
    <cellStyle name="Title 3 2 3 5" xfId="26308" xr:uid="{1E777C43-7C33-4B7C-B906-D4604408E6D9}"/>
    <cellStyle name="Title 3 2 4" xfId="26309" xr:uid="{11DA70E0-860E-4D9E-AECE-6911B780101A}"/>
    <cellStyle name="Title 3 2 4 2" xfId="26310" xr:uid="{126B9E5C-7C96-4004-BAC9-0C7D2BB30C3E}"/>
    <cellStyle name="Title 3 2 4 2 2" xfId="26311" xr:uid="{451F9340-52BD-4393-9198-39B0CEDCEC8C}"/>
    <cellStyle name="Title 3 2 4 2 3" xfId="26312" xr:uid="{FD659ED4-5896-4F93-BAF2-0567564D716C}"/>
    <cellStyle name="Title 3 2 4 3" xfId="26313" xr:uid="{12928B38-8DBD-4403-ABD1-1BBF9ADEE01B}"/>
    <cellStyle name="Title 3 2 4 3 2" xfId="26314" xr:uid="{34DC1775-D1CC-4039-BA54-1581C51F9ABC}"/>
    <cellStyle name="Title 3 2 4 3 3" xfId="26315" xr:uid="{3B26C12C-DF37-4CFA-908B-FE5F37CD2043}"/>
    <cellStyle name="Title 3 2 4 4" xfId="26316" xr:uid="{4263E5DB-67A4-4226-9BF6-C4789AE9105E}"/>
    <cellStyle name="Title 3 2 4 4 2" xfId="26317" xr:uid="{977B28BE-5789-466E-879E-1FE864D70077}"/>
    <cellStyle name="Title 3 2 4 4 3" xfId="26318" xr:uid="{0CDCB3C0-B103-4C28-8B5F-56C17C62D6F5}"/>
    <cellStyle name="Title 3 2 4 5" xfId="26319" xr:uid="{9BD6646A-4E1A-4EB5-B2FB-0ED12879A1D5}"/>
    <cellStyle name="Title 3 2 4 6" xfId="26320" xr:uid="{2BE15DE4-0686-4175-8D2E-D3FA835DCB4F}"/>
    <cellStyle name="Title 3 2 5" xfId="26321" xr:uid="{56D5693B-E6BC-422A-8139-B8FFCAE45382}"/>
    <cellStyle name="Title 3 2 5 2" xfId="26322" xr:uid="{75BD9339-6736-4E88-BC55-A43B4209799A}"/>
    <cellStyle name="Title 3 2 5 2 2" xfId="26323" xr:uid="{BF12CA8A-909D-418B-A921-5DD601721553}"/>
    <cellStyle name="Title 3 2 5 2 3" xfId="26324" xr:uid="{5EAEA726-3710-46E6-987D-38D33FB14213}"/>
    <cellStyle name="Title 3 2 5 3" xfId="26325" xr:uid="{3823A057-AB06-4C38-9D2E-65A0CAD9406F}"/>
    <cellStyle name="Title 3 2 5 3 2" xfId="26326" xr:uid="{CFEF7DD5-ECF8-4E36-8862-E174CD538A33}"/>
    <cellStyle name="Title 3 2 5 3 3" xfId="26327" xr:uid="{17E4F10F-EF61-4ADB-BF17-D1B2FA2A5502}"/>
    <cellStyle name="Title 3 2 5 4" xfId="26328" xr:uid="{613A26AE-D0EA-4A9E-9DF5-22A7CB97D5F2}"/>
    <cellStyle name="Title 3 2 5 5" xfId="26329" xr:uid="{93666F4B-3C9D-4E68-AED1-FA4D4B9ED9B6}"/>
    <cellStyle name="Title 3 2 6" xfId="26330" xr:uid="{AA4EF232-E5D3-4AD7-8188-EF619CD26F35}"/>
    <cellStyle name="Title 3 2 6 2" xfId="26331" xr:uid="{39EB6C89-1867-4514-93BF-4505F2C44333}"/>
    <cellStyle name="Title 3 2 6 3" xfId="26332" xr:uid="{71AA8B39-07EA-4DC8-8DE0-7FAE5BF4E0D3}"/>
    <cellStyle name="Title 3 2 7" xfId="26333" xr:uid="{F911F379-BB31-4903-BB6F-E69F8FD44C17}"/>
    <cellStyle name="Title 3 2 7 2" xfId="26334" xr:uid="{EFAAC6A8-0917-4F31-A8A8-D3EB1319120D}"/>
    <cellStyle name="Title 3 2 7 3" xfId="26335" xr:uid="{5BF60088-979D-47DD-B43E-D8FD967D33C8}"/>
    <cellStyle name="Title 3 2 8" xfId="26336" xr:uid="{F1603A28-44A8-4311-BA47-55482363604D}"/>
    <cellStyle name="Title 3 2 8 2" xfId="26337" xr:uid="{ACABF156-60CA-407C-9774-E35FDE19DDE0}"/>
    <cellStyle name="Title 3 2 8 3" xfId="26338" xr:uid="{E990A23A-C468-4BEB-A65A-F516A5B1D44D}"/>
    <cellStyle name="Title 3 2 9" xfId="26339" xr:uid="{6C3E8C76-4004-4D19-9535-40DC00D9770F}"/>
    <cellStyle name="Title 3 3" xfId="26340" xr:uid="{AD9834B6-54BB-4767-9E4E-47933147278C}"/>
    <cellStyle name="Title 3 3 2" xfId="26341" xr:uid="{860C7A58-7704-4DE1-84F5-F8EC951F108C}"/>
    <cellStyle name="Title 3 3 2 2" xfId="26342" xr:uid="{2965F3DD-5F2C-4556-8531-2F11360B41E9}"/>
    <cellStyle name="Title 3 3 2 3" xfId="26343" xr:uid="{9F91C328-3E8E-45CE-B034-9ECCFB33AFC9}"/>
    <cellStyle name="Title 3 3 3" xfId="26344" xr:uid="{AFECEB7A-089D-4C2E-94E8-D1B40D8364DA}"/>
    <cellStyle name="Title 3 3 3 2" xfId="26345" xr:uid="{9CD64A29-CA53-4DF1-B5FF-DBBD12C51A30}"/>
    <cellStyle name="Title 3 3 3 3" xfId="26346" xr:uid="{CF275503-2B05-4798-8E76-6E4133358A9B}"/>
    <cellStyle name="Title 3 3 4" xfId="26347" xr:uid="{897C1862-3CF6-42A2-98CD-3C2B7CDC9192}"/>
    <cellStyle name="Title 3 3 5" xfId="26348" xr:uid="{51D7FB74-2667-4BE1-B416-E6752CBA4B77}"/>
    <cellStyle name="Title 3 3 6" xfId="26349" xr:uid="{2571C269-16A1-4885-A6A0-2D0A2B7B7C71}"/>
    <cellStyle name="Title 3 3 7" xfId="26350" xr:uid="{6B305F05-3B97-485D-9086-BF62C0A83FF1}"/>
    <cellStyle name="Title 3 3 8" xfId="26351" xr:uid="{EEFE3840-5465-43CD-862A-7C8A9ED33F35}"/>
    <cellStyle name="Title 3 3 9" xfId="26352" xr:uid="{727D3CB9-6726-4998-950A-060F3B413A3D}"/>
    <cellStyle name="Title 3 4" xfId="26353" xr:uid="{FBA7D639-A821-487E-92CA-3AC221066ED5}"/>
    <cellStyle name="Title 3 4 2" xfId="26354" xr:uid="{47E5C480-3CEB-4736-83D4-B0675DC844AF}"/>
    <cellStyle name="Title 3 4 2 2" xfId="26355" xr:uid="{B95A36D4-F05B-45A9-AB80-B581338D9DC5}"/>
    <cellStyle name="Title 3 4 2 3" xfId="26356" xr:uid="{D6421769-6C13-447A-81A7-A8AA0D0404DB}"/>
    <cellStyle name="Title 3 4 3" xfId="26357" xr:uid="{8DEE35A9-BE9C-4742-B85C-AB82976563C3}"/>
    <cellStyle name="Title 3 4 3 2" xfId="26358" xr:uid="{D515BC5F-5B32-4A29-813D-F471A015F759}"/>
    <cellStyle name="Title 3 4 3 3" xfId="26359" xr:uid="{20DE6B77-95C5-40BF-A65F-23E8CCED828C}"/>
    <cellStyle name="Title 3 4 4" xfId="26360" xr:uid="{3113AE0B-415E-437B-97FC-4EBFC3D97EE5}"/>
    <cellStyle name="Title 3 4 5" xfId="26361" xr:uid="{65EDB9EB-8F38-4893-9C7A-4970E9E47459}"/>
    <cellStyle name="Title 3 5" xfId="26362" xr:uid="{C63829C0-FF54-41C1-BAEF-C4B6E4C0E269}"/>
    <cellStyle name="Title 3 5 2" xfId="26363" xr:uid="{410153F2-1349-430D-9EBC-30DA5D8BC4B7}"/>
    <cellStyle name="Title 3 5 2 2" xfId="26364" xr:uid="{832C5640-E1E0-42A3-8098-134C8A042AF9}"/>
    <cellStyle name="Title 3 5 2 3" xfId="26365" xr:uid="{803EC328-5589-4D90-858C-55DFC6A46D80}"/>
    <cellStyle name="Title 3 5 3" xfId="26366" xr:uid="{0A09F28C-840A-4F6F-BF4E-08A5B45D2044}"/>
    <cellStyle name="Title 3 5 3 2" xfId="26367" xr:uid="{7AA88388-5CE6-4FE5-AEBD-1F31F9A00478}"/>
    <cellStyle name="Title 3 5 3 3" xfId="26368" xr:uid="{4DA9A9C7-FC2C-483A-AA1E-242B1DC35BF5}"/>
    <cellStyle name="Title 3 5 4" xfId="26369" xr:uid="{55D664DB-1E47-4F32-9DE8-8DA23E597448}"/>
    <cellStyle name="Title 3 5 5" xfId="26370" xr:uid="{A028269E-93B4-4D68-B78F-8D7EB505D0A6}"/>
    <cellStyle name="Title 3 6" xfId="26371" xr:uid="{28087DE0-BD52-4DD4-812D-9590D6C70C64}"/>
    <cellStyle name="Title 3 6 2" xfId="26372" xr:uid="{383B70AC-ECAA-4101-8A38-5BFAFAB3037B}"/>
    <cellStyle name="Title 3 6 2 2" xfId="26373" xr:uid="{2C687091-768D-4F99-98B5-BA4ECEE8E9DF}"/>
    <cellStyle name="Title 3 6 2 3" xfId="26374" xr:uid="{1DF97F9B-67B3-43D5-8D72-7DBC125BFFB4}"/>
    <cellStyle name="Title 3 6 3" xfId="26375" xr:uid="{26BA11C4-D263-4240-982E-FC6F2D91DAFB}"/>
    <cellStyle name="Title 3 6 3 2" xfId="26376" xr:uid="{C58DDFF3-CBCD-4651-96AA-7DCD7D9CC652}"/>
    <cellStyle name="Title 3 6 3 3" xfId="26377" xr:uid="{DC60B8E2-877E-4CEC-870E-C6CEA77C9FFB}"/>
    <cellStyle name="Title 3 6 4" xfId="26378" xr:uid="{81DF421A-E0C8-4084-AB5F-74E7DA195C61}"/>
    <cellStyle name="Title 3 6 4 2" xfId="26379" xr:uid="{CB0FD4F6-9E22-4077-90BA-B43908E6EB40}"/>
    <cellStyle name="Title 3 6 4 3" xfId="26380" xr:uid="{A99CF757-FD0A-4560-8C92-40F8E03F65A3}"/>
    <cellStyle name="Title 3 6 5" xfId="26381" xr:uid="{14D98F9D-205E-47F0-959A-C2DCB90DBF4D}"/>
    <cellStyle name="Title 3 6 6" xfId="26382" xr:uid="{994AE91E-6C51-4247-ABE5-F27552989D0A}"/>
    <cellStyle name="Title 3 7" xfId="26383" xr:uid="{CC5696AD-7464-455A-A080-DC37B5A1D706}"/>
    <cellStyle name="Title 3 7 2" xfId="26384" xr:uid="{5DF8985B-BAE3-4834-B98C-F68E168A9425}"/>
    <cellStyle name="Title 3 7 2 2" xfId="26385" xr:uid="{E55BF72B-25CC-4792-9ED4-5D8DE58DE1D9}"/>
    <cellStyle name="Title 3 7 2 3" xfId="26386" xr:uid="{469E47AB-36BD-4FC7-BD88-19FBDA64C93D}"/>
    <cellStyle name="Title 3 7 3" xfId="26387" xr:uid="{80DCC6FF-7778-4451-B2C0-ED29723456EA}"/>
    <cellStyle name="Title 3 7 3 2" xfId="26388" xr:uid="{D7050EBC-65ED-42CE-93DD-52BD65467EFB}"/>
    <cellStyle name="Title 3 7 3 3" xfId="26389" xr:uid="{96E9DE16-24CA-4766-B6E0-477B59A387F2}"/>
    <cellStyle name="Title 3 7 4" xfId="26390" xr:uid="{36DA5860-954B-4E43-AC39-3DE9DD68567F}"/>
    <cellStyle name="Title 3 7 5" xfId="26391" xr:uid="{6A698A4B-9A59-4BEA-A665-209362B389DA}"/>
    <cellStyle name="Title 3 8" xfId="26392" xr:uid="{A4016BF8-1E86-4DD7-B61A-ECB0CE5DBF4D}"/>
    <cellStyle name="Title 3 8 2" xfId="26393" xr:uid="{6915EB13-0FAB-4BC0-B8B0-B72D800A815E}"/>
    <cellStyle name="Title 3 8 3" xfId="26394" xr:uid="{68313AA1-D8C9-4F20-815D-305DA75B9F36}"/>
    <cellStyle name="Title 3 9" xfId="26395" xr:uid="{74E3F91C-2542-48AA-A538-2F078E9578E3}"/>
    <cellStyle name="Title 3 9 2" xfId="26396" xr:uid="{3886E003-A83A-4999-A846-67CE248D18FB}"/>
    <cellStyle name="Title 3 9 3" xfId="26397" xr:uid="{7603A8DE-1254-4E1B-80B2-067E433A97D3}"/>
    <cellStyle name="Title 30" xfId="26398" xr:uid="{FFE47C91-3E11-4B0A-A2A8-A5A05A759914}"/>
    <cellStyle name="Title 30 10" xfId="26399" xr:uid="{5E994292-3786-4645-B414-D6E09EDA77F9}"/>
    <cellStyle name="Title 30 11" xfId="26400" xr:uid="{12FD8E55-17BF-464E-B085-33627EFDABED}"/>
    <cellStyle name="Title 30 12" xfId="26401" xr:uid="{C5DEB6F2-EC5A-4178-AE67-58335A96123E}"/>
    <cellStyle name="Title 30 13" xfId="26402" xr:uid="{0EF84A1F-8CB7-4161-B9BC-0A5601A1D8E9}"/>
    <cellStyle name="Title 30 14" xfId="26403" xr:uid="{E209B873-2920-4D47-8222-E399828AFA7C}"/>
    <cellStyle name="Title 30 15" xfId="26404" xr:uid="{0D5FFCAE-1429-4A04-BB1B-501EA9AD78B2}"/>
    <cellStyle name="Title 30 2" xfId="26405" xr:uid="{33412010-9A2B-4F96-B42C-8459A9964CF5}"/>
    <cellStyle name="Title 30 2 2" xfId="26406" xr:uid="{BB9392BD-0E18-4ADE-A6AA-43210D6BEB11}"/>
    <cellStyle name="Title 30 2 2 2" xfId="26407" xr:uid="{F386A530-FF8A-41F3-AE7B-FFD8D7981312}"/>
    <cellStyle name="Title 30 2 2 3" xfId="26408" xr:uid="{A2BE5203-DBF5-434E-A2DF-EE11808FAFC0}"/>
    <cellStyle name="Title 30 2 3" xfId="26409" xr:uid="{605DC771-AD73-4694-BD7B-7979342CFF62}"/>
    <cellStyle name="Title 30 2 3 2" xfId="26410" xr:uid="{EB18D1D1-316C-4D9E-8651-F0B3534F0480}"/>
    <cellStyle name="Title 30 2 3 3" xfId="26411" xr:uid="{CE50FA91-6825-4905-8460-E5B764C311E1}"/>
    <cellStyle name="Title 30 2 4" xfId="26412" xr:uid="{0F7E0D8D-9DD0-40E8-BE4D-0593C35EBBD3}"/>
    <cellStyle name="Title 30 2 5" xfId="26413" xr:uid="{A6D686DC-7E4D-4278-BFC4-E1C764108EB6}"/>
    <cellStyle name="Title 30 2 6" xfId="26414" xr:uid="{4F544F22-7EAB-4544-999F-F6FF9985564B}"/>
    <cellStyle name="Title 30 3" xfId="26415" xr:uid="{C5ED45AD-2F92-45ED-ACA7-6A4078081806}"/>
    <cellStyle name="Title 30 3 2" xfId="26416" xr:uid="{AB34D864-078E-4538-A2F9-395CF90FD0FF}"/>
    <cellStyle name="Title 30 3 2 2" xfId="26417" xr:uid="{60E59977-EA52-4801-810A-E3BF147A0831}"/>
    <cellStyle name="Title 30 3 2 3" xfId="26418" xr:uid="{E38E0613-9E87-4F8D-810F-8D3FED3858B7}"/>
    <cellStyle name="Title 30 3 3" xfId="26419" xr:uid="{42584211-3743-47A5-8EDE-D2355ABF35B9}"/>
    <cellStyle name="Title 30 3 3 2" xfId="26420" xr:uid="{97041CCF-22FC-4801-92A8-4E3AF7C24C09}"/>
    <cellStyle name="Title 30 3 3 3" xfId="26421" xr:uid="{95137059-50FF-48D5-9E49-30E6E7417857}"/>
    <cellStyle name="Title 30 3 4" xfId="26422" xr:uid="{AA6BD7AC-10BF-4B09-B538-91D1AFA88E92}"/>
    <cellStyle name="Title 30 3 5" xfId="26423" xr:uid="{BD1B7AB4-8505-4242-A9DD-3815B976CE50}"/>
    <cellStyle name="Title 30 4" xfId="26424" xr:uid="{247608AD-B1ED-4601-A790-B5487FA00AD2}"/>
    <cellStyle name="Title 30 4 2" xfId="26425" xr:uid="{DEDF6334-15F9-4BE7-9534-31E2E45FD291}"/>
    <cellStyle name="Title 30 4 2 2" xfId="26426" xr:uid="{E8875148-7AF3-43FE-B3F2-CEFC951FA179}"/>
    <cellStyle name="Title 30 4 2 3" xfId="26427" xr:uid="{0AE440FA-8732-4D03-B9BB-1541738D648D}"/>
    <cellStyle name="Title 30 4 3" xfId="26428" xr:uid="{612BBDA1-9C1B-41A1-AF92-B49B4ABBB099}"/>
    <cellStyle name="Title 30 4 3 2" xfId="26429" xr:uid="{0CE8E464-D0B0-4400-BCC5-803D5DAC2A91}"/>
    <cellStyle name="Title 30 4 3 3" xfId="26430" xr:uid="{41284698-7A63-4395-8F71-A058376D8332}"/>
    <cellStyle name="Title 30 4 4" xfId="26431" xr:uid="{1DD15074-9BFB-4A80-8F23-57CF8256D48A}"/>
    <cellStyle name="Title 30 4 5" xfId="26432" xr:uid="{74D9FB8D-C762-41E7-A684-24EA6B1A9FC3}"/>
    <cellStyle name="Title 30 5" xfId="26433" xr:uid="{8BAA6542-A44B-4C36-97C3-ADED238E537B}"/>
    <cellStyle name="Title 30 5 2" xfId="26434" xr:uid="{6CF027FF-93F8-4B1D-B733-8C3DAAF15A66}"/>
    <cellStyle name="Title 30 5 2 2" xfId="26435" xr:uid="{BA48BC26-9B6A-420F-AE4E-D82F0CC0CFC2}"/>
    <cellStyle name="Title 30 5 2 3" xfId="26436" xr:uid="{D9A838A2-7A36-4D0A-BF1F-C9A6E43A8F4A}"/>
    <cellStyle name="Title 30 5 3" xfId="26437" xr:uid="{E4BD4D57-D8BC-4D8B-A321-F3A31545796B}"/>
    <cellStyle name="Title 30 5 3 2" xfId="26438" xr:uid="{00D5AD2B-C957-48BF-98CA-6A484BB0C373}"/>
    <cellStyle name="Title 30 5 3 3" xfId="26439" xr:uid="{F9871F6C-DC24-4306-B0F2-2DF17EDFE9A2}"/>
    <cellStyle name="Title 30 5 4" xfId="26440" xr:uid="{05E39D9D-78F3-4DA6-B379-5FC2BB21A288}"/>
    <cellStyle name="Title 30 5 4 2" xfId="26441" xr:uid="{A08064D7-62B9-47F7-938C-CF1B113D0AB4}"/>
    <cellStyle name="Title 30 5 4 3" xfId="26442" xr:uid="{CF32DF37-F167-45C9-B476-CA7827E2E2E0}"/>
    <cellStyle name="Title 30 5 5" xfId="26443" xr:uid="{D6EB30CA-A2E0-4EBB-952B-4374B4436B0D}"/>
    <cellStyle name="Title 30 5 6" xfId="26444" xr:uid="{FCD3EC36-FF8A-4EBB-A1DE-188B0C0EE960}"/>
    <cellStyle name="Title 30 6" xfId="26445" xr:uid="{C6109416-1801-4602-921F-B94CCBDA1C01}"/>
    <cellStyle name="Title 30 6 2" xfId="26446" xr:uid="{05A0D1A6-368E-4BA0-96CE-498133E61601}"/>
    <cellStyle name="Title 30 6 2 2" xfId="26447" xr:uid="{C90C6BF2-8638-49BF-B11D-3290872FC1CE}"/>
    <cellStyle name="Title 30 6 2 3" xfId="26448" xr:uid="{9D7AB7FC-8882-4F8B-8A81-17846927EEC3}"/>
    <cellStyle name="Title 30 6 3" xfId="26449" xr:uid="{84708907-54CD-41D9-8D1E-3409DA053B23}"/>
    <cellStyle name="Title 30 6 3 2" xfId="26450" xr:uid="{8E77F7FA-57B2-4156-A3A7-A6A51579FC89}"/>
    <cellStyle name="Title 30 6 3 3" xfId="26451" xr:uid="{5C2554EE-BB45-4E84-8EDE-63FC8E3FBCAB}"/>
    <cellStyle name="Title 30 6 4" xfId="26452" xr:uid="{17AC10E6-300D-4780-AFB8-BE0F6D6D7DC8}"/>
    <cellStyle name="Title 30 6 5" xfId="26453" xr:uid="{01E65260-185A-46F2-80A1-10660DBB1D8F}"/>
    <cellStyle name="Title 30 7" xfId="26454" xr:uid="{DEB4FB1C-794A-4852-B154-BB8FAAFBA90A}"/>
    <cellStyle name="Title 30 7 2" xfId="26455" xr:uid="{FABA728D-3B8B-43EA-A847-5436FD97010C}"/>
    <cellStyle name="Title 30 7 3" xfId="26456" xr:uid="{DC8F4B07-FBB4-4371-83C2-2BC7568E689A}"/>
    <cellStyle name="Title 30 8" xfId="26457" xr:uid="{588DBE7A-A338-4643-BADE-A418B30C94E3}"/>
    <cellStyle name="Title 30 8 2" xfId="26458" xr:uid="{6D772923-8C0E-4C3F-B5A4-713D2B82C1C0}"/>
    <cellStyle name="Title 30 8 3" xfId="26459" xr:uid="{B0CBEC17-CF8F-4735-BB5A-E27CCA4E7C8E}"/>
    <cellStyle name="Title 30 9" xfId="26460" xr:uid="{2843A5C1-BD8D-400F-8659-3F5A7A47EB50}"/>
    <cellStyle name="Title 30 9 2" xfId="26461" xr:uid="{612B6BB6-1630-41CC-9268-7B38D32CE23B}"/>
    <cellStyle name="Title 30 9 3" xfId="26462" xr:uid="{1A1E6F55-7C82-4004-9E6A-52C128103DE3}"/>
    <cellStyle name="Title 31" xfId="26463" xr:uid="{2BC6C30D-27F0-4BAF-83F7-68A4830EA4AC}"/>
    <cellStyle name="Title 31 10" xfId="26464" xr:uid="{5412ADDF-5E6D-497B-8B54-02E22648BA37}"/>
    <cellStyle name="Title 31 11" xfId="26465" xr:uid="{8CF0CBC9-AD3C-4CC9-B4C4-BD6FEFC26E47}"/>
    <cellStyle name="Title 31 12" xfId="26466" xr:uid="{DA63F222-1C2C-4A29-9381-EB0D8F15CE82}"/>
    <cellStyle name="Title 31 13" xfId="26467" xr:uid="{B11E432A-A89F-4363-97B5-3C5CAA5D01F4}"/>
    <cellStyle name="Title 31 14" xfId="26468" xr:uid="{20F4A0D7-8E56-45B2-BDB1-3A8EE99632D7}"/>
    <cellStyle name="Title 31 15" xfId="26469" xr:uid="{88D34364-C79E-400D-B355-E34F0DF1A8AB}"/>
    <cellStyle name="Title 31 2" xfId="26470" xr:uid="{50AF72AE-3753-4A79-A7DD-40EE59577ED5}"/>
    <cellStyle name="Title 31 2 2" xfId="26471" xr:uid="{471DA3E4-F89F-48E7-9B46-0779B702A243}"/>
    <cellStyle name="Title 31 2 2 2" xfId="26472" xr:uid="{9AF30062-6551-4DA0-873A-3F374E261B4A}"/>
    <cellStyle name="Title 31 2 2 3" xfId="26473" xr:uid="{D52DA68A-A768-4397-9928-8AFA1D5492E4}"/>
    <cellStyle name="Title 31 2 3" xfId="26474" xr:uid="{2ABDEF35-398F-4182-905A-6A37F5649FD4}"/>
    <cellStyle name="Title 31 2 3 2" xfId="26475" xr:uid="{2588A049-CA46-4E33-8EE0-2DE378DB3D47}"/>
    <cellStyle name="Title 31 2 3 3" xfId="26476" xr:uid="{5906CF81-0929-4516-9F6C-76470224C9DA}"/>
    <cellStyle name="Title 31 2 4" xfId="26477" xr:uid="{B5DE508B-8231-41FF-BDF2-BFF3053FFB36}"/>
    <cellStyle name="Title 31 2 5" xfId="26478" xr:uid="{0D394F60-596C-47AC-B1D6-A74C6166D69D}"/>
    <cellStyle name="Title 31 2 6" xfId="26479" xr:uid="{ABC15D2A-FF4E-468C-8F61-37DB4FD3452D}"/>
    <cellStyle name="Title 31 3" xfId="26480" xr:uid="{E322D686-CBE7-4804-A2D8-EDE2467EDC00}"/>
    <cellStyle name="Title 31 3 2" xfId="26481" xr:uid="{DE1145D2-3DFE-4FEC-BF4A-0C578C9EC695}"/>
    <cellStyle name="Title 31 3 2 2" xfId="26482" xr:uid="{AB5AE25B-32EF-4279-A0BF-E11708472E98}"/>
    <cellStyle name="Title 31 3 2 3" xfId="26483" xr:uid="{27A8D65B-0BA4-45B2-B804-4CF6661FBBBB}"/>
    <cellStyle name="Title 31 3 3" xfId="26484" xr:uid="{19F383B2-107C-42E3-8938-FA0BC187B6A6}"/>
    <cellStyle name="Title 31 3 3 2" xfId="26485" xr:uid="{B7FA02E6-7ADE-4D82-A953-E37208320E7F}"/>
    <cellStyle name="Title 31 3 3 3" xfId="26486" xr:uid="{B37BEF12-94A9-472E-989C-EB9ADEA36C96}"/>
    <cellStyle name="Title 31 3 4" xfId="26487" xr:uid="{52645FEB-218A-40C1-9A24-320835B3FDEF}"/>
    <cellStyle name="Title 31 3 5" xfId="26488" xr:uid="{245DDB1E-BAA2-46F7-83DC-23652F17FACE}"/>
    <cellStyle name="Title 31 4" xfId="26489" xr:uid="{48CA6BB4-AFEB-4BF1-B2BA-AA7668FB375F}"/>
    <cellStyle name="Title 31 4 2" xfId="26490" xr:uid="{0A3EB5AF-9E8C-43D9-B27A-643BA3670F7D}"/>
    <cellStyle name="Title 31 4 2 2" xfId="26491" xr:uid="{461173DC-CA61-4530-BA4B-4857AE5DA6B3}"/>
    <cellStyle name="Title 31 4 2 3" xfId="26492" xr:uid="{D202FABC-93C2-45B3-86ED-56FEDC37B813}"/>
    <cellStyle name="Title 31 4 3" xfId="26493" xr:uid="{D047E4B1-572A-46D6-9F41-BF1CE0D75463}"/>
    <cellStyle name="Title 31 4 3 2" xfId="26494" xr:uid="{7C12792F-D6D1-4815-8975-92CC3C92E36F}"/>
    <cellStyle name="Title 31 4 3 3" xfId="26495" xr:uid="{99EEEC1E-8A6D-45D1-8C63-2281E3BA46F6}"/>
    <cellStyle name="Title 31 4 4" xfId="26496" xr:uid="{89A2F265-4C69-4B98-9183-C6FF58CD2D05}"/>
    <cellStyle name="Title 31 4 5" xfId="26497" xr:uid="{CFF8847B-02BD-4BB4-9643-7C901EA0F880}"/>
    <cellStyle name="Title 31 5" xfId="26498" xr:uid="{96605E4F-026F-4F29-BC11-B3CF57B1A8C7}"/>
    <cellStyle name="Title 31 5 2" xfId="26499" xr:uid="{A0C65EE6-A21E-4907-931D-C1BA8431A113}"/>
    <cellStyle name="Title 31 5 2 2" xfId="26500" xr:uid="{AE850797-F25F-4412-9ED6-9F4846B8C0AA}"/>
    <cellStyle name="Title 31 5 2 3" xfId="26501" xr:uid="{5DFC4D66-BC03-4E92-9E5D-B69AA0CE1D7D}"/>
    <cellStyle name="Title 31 5 3" xfId="26502" xr:uid="{0C412784-A3CD-4201-B45F-CF043A42042C}"/>
    <cellStyle name="Title 31 5 3 2" xfId="26503" xr:uid="{E7420098-6139-42D2-854B-2405E4720CC9}"/>
    <cellStyle name="Title 31 5 3 3" xfId="26504" xr:uid="{3BD5A63D-39EF-4EF5-B30B-8D9729637F15}"/>
    <cellStyle name="Title 31 5 4" xfId="26505" xr:uid="{3159E26F-F0F4-45E4-881D-B49823DF5047}"/>
    <cellStyle name="Title 31 5 4 2" xfId="26506" xr:uid="{29F2D16C-464D-4A96-B7EC-B129285B0D58}"/>
    <cellStyle name="Title 31 5 4 3" xfId="26507" xr:uid="{66936524-AB8F-4AA3-A0EE-D728B90E167D}"/>
    <cellStyle name="Title 31 5 5" xfId="26508" xr:uid="{5CE2D0D0-535E-40EA-BCC1-9A2105ED8BBA}"/>
    <cellStyle name="Title 31 5 6" xfId="26509" xr:uid="{123F0B11-44D8-4A3D-877E-F5D52C09C897}"/>
    <cellStyle name="Title 31 6" xfId="26510" xr:uid="{8F3DC5D1-2371-49D0-BBE3-53A8BA38BE1C}"/>
    <cellStyle name="Title 31 6 2" xfId="26511" xr:uid="{1EC6D538-82B9-480F-9494-ADBB46E3F3DD}"/>
    <cellStyle name="Title 31 6 2 2" xfId="26512" xr:uid="{0474DFB1-C72F-4956-8C7D-0B1B495E9404}"/>
    <cellStyle name="Title 31 6 2 3" xfId="26513" xr:uid="{36B8A0AA-D876-41FB-BC5F-875144F47070}"/>
    <cellStyle name="Title 31 6 3" xfId="26514" xr:uid="{FA4F2E0E-C4A5-4BD6-B57D-80C6D1613D79}"/>
    <cellStyle name="Title 31 6 3 2" xfId="26515" xr:uid="{7A185BBE-20EC-4909-8982-7F930492A757}"/>
    <cellStyle name="Title 31 6 3 3" xfId="26516" xr:uid="{F268AB4D-AE1E-40A3-99EA-E6870EC16FED}"/>
    <cellStyle name="Title 31 6 4" xfId="26517" xr:uid="{B9B7E5A3-7EEE-40B4-ABDF-71DE52C6072C}"/>
    <cellStyle name="Title 31 6 5" xfId="26518" xr:uid="{2350EACA-26B2-4733-9CDE-34226469B0A9}"/>
    <cellStyle name="Title 31 7" xfId="26519" xr:uid="{F8279B6A-B6E3-45E8-BF68-DFEB105F5923}"/>
    <cellStyle name="Title 31 7 2" xfId="26520" xr:uid="{3A0E84AD-FA4F-443D-B764-922FE123288E}"/>
    <cellStyle name="Title 31 7 3" xfId="26521" xr:uid="{506B737A-EF1A-41C2-B5CA-0D13E25C5CF5}"/>
    <cellStyle name="Title 31 8" xfId="26522" xr:uid="{F7AC627E-CF17-42B5-9C9A-9CFEFFCB5DB1}"/>
    <cellStyle name="Title 31 8 2" xfId="26523" xr:uid="{F5A462A7-C31E-49BD-B482-6C161B5EDF88}"/>
    <cellStyle name="Title 31 8 3" xfId="26524" xr:uid="{CB257DAF-862D-4B5B-AF64-115250DCD4BA}"/>
    <cellStyle name="Title 31 9" xfId="26525" xr:uid="{7C3CC46A-8D46-4491-8089-E52DEE3E9708}"/>
    <cellStyle name="Title 31 9 2" xfId="26526" xr:uid="{B1E43225-50BC-4916-9AA9-EA74D350F3AF}"/>
    <cellStyle name="Title 31 9 3" xfId="26527" xr:uid="{7A697E6D-F611-4757-9A92-A8D24E201A7D}"/>
    <cellStyle name="Title 32" xfId="26528" xr:uid="{3A5D5F78-C0E3-4486-967F-C5542EF868DC}"/>
    <cellStyle name="Title 32 10" xfId="26529" xr:uid="{EA66C4D1-FBC1-4EC5-9EE6-4BBD5731055B}"/>
    <cellStyle name="Title 32 11" xfId="26530" xr:uid="{B252EAEA-94A4-4F86-A5C9-D41376627F31}"/>
    <cellStyle name="Title 32 12" xfId="26531" xr:uid="{1DE52FC1-2F6B-4FB5-9178-2E3B662D6A30}"/>
    <cellStyle name="Title 32 13" xfId="26532" xr:uid="{200C41E0-B94E-44D0-B428-7B6F37B05EFA}"/>
    <cellStyle name="Title 32 14" xfId="26533" xr:uid="{7D488021-4160-4369-950F-1C3196963518}"/>
    <cellStyle name="Title 32 15" xfId="26534" xr:uid="{AD457246-D52D-440A-ABDC-A44CEA50688A}"/>
    <cellStyle name="Title 32 2" xfId="26535" xr:uid="{EE146F30-E681-41DE-AE3D-00C675D6C101}"/>
    <cellStyle name="Title 32 2 2" xfId="26536" xr:uid="{6C8DCC16-82AA-48B7-9641-78B20313374B}"/>
    <cellStyle name="Title 32 2 2 2" xfId="26537" xr:uid="{D0729251-C932-4C7A-96B2-9EBECDF7651E}"/>
    <cellStyle name="Title 32 2 2 3" xfId="26538" xr:uid="{3BCC9C69-66FA-4FE0-93E7-FC7E6DDBCC58}"/>
    <cellStyle name="Title 32 2 3" xfId="26539" xr:uid="{E4FB0A80-9138-441C-A385-B28880869CDB}"/>
    <cellStyle name="Title 32 2 3 2" xfId="26540" xr:uid="{099BC9E7-F3F0-4C5B-A9D6-D7443E79CE7E}"/>
    <cellStyle name="Title 32 2 3 3" xfId="26541" xr:uid="{7007FF39-8A5E-4329-8D3D-73780FC8E634}"/>
    <cellStyle name="Title 32 2 4" xfId="26542" xr:uid="{BEC2F000-2704-473F-B278-7DBB411BAC7F}"/>
    <cellStyle name="Title 32 2 5" xfId="26543" xr:uid="{FE9AC26D-8D7F-4827-990F-12778E1DDE28}"/>
    <cellStyle name="Title 32 2 6" xfId="26544" xr:uid="{3E44825F-974F-44ED-ADF8-D6734CA37136}"/>
    <cellStyle name="Title 32 3" xfId="26545" xr:uid="{1B1EE228-BD68-48C9-8067-71424CECF72F}"/>
    <cellStyle name="Title 32 3 2" xfId="26546" xr:uid="{B51C7EE9-16F9-4D43-A03E-23A458798894}"/>
    <cellStyle name="Title 32 3 2 2" xfId="26547" xr:uid="{A639304B-15F3-4282-96AD-C97DEE03A73E}"/>
    <cellStyle name="Title 32 3 2 3" xfId="26548" xr:uid="{110F03E3-77C8-42B7-AEB3-31DA14358CF1}"/>
    <cellStyle name="Title 32 3 3" xfId="26549" xr:uid="{102159D8-4083-45B2-9362-C1440F1D4CED}"/>
    <cellStyle name="Title 32 3 3 2" xfId="26550" xr:uid="{648D766C-76F8-4955-9FE5-AF7924FAE009}"/>
    <cellStyle name="Title 32 3 3 3" xfId="26551" xr:uid="{59BF0772-5521-4C92-A766-2E793F96F934}"/>
    <cellStyle name="Title 32 3 4" xfId="26552" xr:uid="{BFCF8EA0-2552-4CC0-8160-64DC86EE7151}"/>
    <cellStyle name="Title 32 3 5" xfId="26553" xr:uid="{D1B10BEB-BD16-45CB-9C83-B6882270D2BF}"/>
    <cellStyle name="Title 32 4" xfId="26554" xr:uid="{EE8F19EC-758F-4CDA-879A-171526124B90}"/>
    <cellStyle name="Title 32 4 2" xfId="26555" xr:uid="{C7DCA82E-831B-41CA-8D93-380DEF384835}"/>
    <cellStyle name="Title 32 4 2 2" xfId="26556" xr:uid="{A3ED9DC0-0386-4B84-A2E8-D29C7BD9FDFC}"/>
    <cellStyle name="Title 32 4 2 3" xfId="26557" xr:uid="{521950CA-BE49-4E37-8672-A248BED8B6FB}"/>
    <cellStyle name="Title 32 4 3" xfId="26558" xr:uid="{13DF43B5-2EF0-496A-960C-7894AC042FFC}"/>
    <cellStyle name="Title 32 4 3 2" xfId="26559" xr:uid="{DE1293E3-4196-4958-8E8C-85B3A30B31C3}"/>
    <cellStyle name="Title 32 4 3 3" xfId="26560" xr:uid="{C1DD5B24-15D0-4E76-BEED-8E7DA48CE483}"/>
    <cellStyle name="Title 32 4 4" xfId="26561" xr:uid="{29FA4095-3554-417B-9D02-7B7C1D68DA83}"/>
    <cellStyle name="Title 32 4 5" xfId="26562" xr:uid="{CF1C3CE4-15AF-4C79-8A50-676C72B41C8D}"/>
    <cellStyle name="Title 32 5" xfId="26563" xr:uid="{7AEB8774-A583-4AB5-9AA0-C49A7E24CA24}"/>
    <cellStyle name="Title 32 5 2" xfId="26564" xr:uid="{134E4FCC-238B-40C5-A621-5164F958E736}"/>
    <cellStyle name="Title 32 5 2 2" xfId="26565" xr:uid="{2CF056E8-54F2-4D9D-9B05-AB8DD626A1F5}"/>
    <cellStyle name="Title 32 5 2 3" xfId="26566" xr:uid="{795E73CA-99D5-47B5-BB24-C233A1731D3A}"/>
    <cellStyle name="Title 32 5 3" xfId="26567" xr:uid="{539FC84F-80B6-4B35-B913-73844B128C4E}"/>
    <cellStyle name="Title 32 5 3 2" xfId="26568" xr:uid="{80494674-7F38-4546-9391-663DEB0788CB}"/>
    <cellStyle name="Title 32 5 3 3" xfId="26569" xr:uid="{7A2BF6CF-B0B9-4797-B9A0-2FD61B1A093B}"/>
    <cellStyle name="Title 32 5 4" xfId="26570" xr:uid="{9A53DA37-063B-4873-A9ED-C3E9BF28DBA6}"/>
    <cellStyle name="Title 32 5 4 2" xfId="26571" xr:uid="{A806E91E-6D16-4497-A0F0-CEC01A7862CD}"/>
    <cellStyle name="Title 32 5 4 3" xfId="26572" xr:uid="{CED966D9-A1DB-4FEF-B56C-2EF1BDC11049}"/>
    <cellStyle name="Title 32 5 5" xfId="26573" xr:uid="{FC0FEA98-3D12-49FE-8EAB-562F56CE1DBF}"/>
    <cellStyle name="Title 32 5 6" xfId="26574" xr:uid="{18F8ECA1-A643-4BDD-AFB2-EDA9D2AF440A}"/>
    <cellStyle name="Title 32 6" xfId="26575" xr:uid="{CB987693-F1EF-4F1B-937C-414F7E840CFD}"/>
    <cellStyle name="Title 32 6 2" xfId="26576" xr:uid="{A5A1BCA4-A3F6-47AB-9364-485899874FAD}"/>
    <cellStyle name="Title 32 6 2 2" xfId="26577" xr:uid="{C3D4ADF8-DB44-4E84-BCC5-D455FE93DFCC}"/>
    <cellStyle name="Title 32 6 2 3" xfId="26578" xr:uid="{7BE680BA-0B49-4CB7-B9CA-4C608E64CECB}"/>
    <cellStyle name="Title 32 6 3" xfId="26579" xr:uid="{15021F4B-98B8-4870-AE4A-32E5EA416BC6}"/>
    <cellStyle name="Title 32 6 3 2" xfId="26580" xr:uid="{A4FE0365-458B-4C79-8E46-2E0EF96FF163}"/>
    <cellStyle name="Title 32 6 3 3" xfId="26581" xr:uid="{B08C8F8E-EA39-4BEC-994C-4FE723DDFADF}"/>
    <cellStyle name="Title 32 6 4" xfId="26582" xr:uid="{0B899D51-BA95-4099-94EB-3DFA47F8BEED}"/>
    <cellStyle name="Title 32 6 5" xfId="26583" xr:uid="{A80F9CE7-05DA-4DE1-914B-37933EACC349}"/>
    <cellStyle name="Title 32 7" xfId="26584" xr:uid="{6A7EE6EF-7F73-46E5-9E25-D577AB569186}"/>
    <cellStyle name="Title 32 7 2" xfId="26585" xr:uid="{D084C151-C92D-4B95-9F31-BC6FD3DEE48C}"/>
    <cellStyle name="Title 32 7 3" xfId="26586" xr:uid="{47175488-30F5-41CC-82F3-A51B22A9F822}"/>
    <cellStyle name="Title 32 8" xfId="26587" xr:uid="{B5872EBB-FAAE-49A3-BB98-D88F8AF2B7F5}"/>
    <cellStyle name="Title 32 8 2" xfId="26588" xr:uid="{C8238F4E-6AD3-4724-8278-F1B83C423118}"/>
    <cellStyle name="Title 32 8 3" xfId="26589" xr:uid="{A12C78BD-BC3D-469B-A325-8C15408E9074}"/>
    <cellStyle name="Title 32 9" xfId="26590" xr:uid="{93627EA3-5DC0-4BF9-8703-14889B235A8D}"/>
    <cellStyle name="Title 32 9 2" xfId="26591" xr:uid="{19C1DBFE-4886-47D1-8CE8-1162D1420B0B}"/>
    <cellStyle name="Title 32 9 3" xfId="26592" xr:uid="{4865F54B-8622-4A61-8F81-34B7B64A5B0F}"/>
    <cellStyle name="Title 33" xfId="26593" xr:uid="{24918CBF-B6D4-4F82-961B-482D5EA1454F}"/>
    <cellStyle name="Title 33 10" xfId="26594" xr:uid="{980DC0BB-68B5-41FB-9CE8-202BA12ABFE9}"/>
    <cellStyle name="Title 33 11" xfId="26595" xr:uid="{5D7B5FBA-B381-45F0-B30E-A0B2B9CEC7AB}"/>
    <cellStyle name="Title 33 12" xfId="26596" xr:uid="{58DFC449-D8E3-457E-BF2C-EFB3094FF0FF}"/>
    <cellStyle name="Title 33 13" xfId="26597" xr:uid="{0FA71F09-4FCC-4EE2-AEAA-8588B5BFE8F7}"/>
    <cellStyle name="Title 33 14" xfId="26598" xr:uid="{1827840B-62D4-4A12-B65D-DD8A46D9B5A1}"/>
    <cellStyle name="Title 33 15" xfId="26599" xr:uid="{CF8876C2-929A-42FB-B729-8C5ECACB329A}"/>
    <cellStyle name="Title 33 2" xfId="26600" xr:uid="{ED79DEAA-0B5E-4566-B2C1-1F86645A5B8D}"/>
    <cellStyle name="Title 33 2 2" xfId="26601" xr:uid="{942B2461-8DDF-4C96-B660-8670325D2F2D}"/>
    <cellStyle name="Title 33 2 2 2" xfId="26602" xr:uid="{79F0CBFF-EEA1-434E-BA95-F97307FF1B73}"/>
    <cellStyle name="Title 33 2 2 3" xfId="26603" xr:uid="{AD2BC5AB-84A4-406F-8CC4-EFE8BB70F590}"/>
    <cellStyle name="Title 33 2 3" xfId="26604" xr:uid="{458C9A93-89ED-4EA7-A599-B31F3732A6FF}"/>
    <cellStyle name="Title 33 2 3 2" xfId="26605" xr:uid="{1200B468-0592-4D25-ABD8-18473B969C22}"/>
    <cellStyle name="Title 33 2 3 3" xfId="26606" xr:uid="{1909E8E7-401A-499B-9D29-AC6EC95A82D8}"/>
    <cellStyle name="Title 33 2 4" xfId="26607" xr:uid="{C525BAAD-D8F9-4830-91ED-947D33965F3C}"/>
    <cellStyle name="Title 33 2 5" xfId="26608" xr:uid="{DED1DCC0-1344-4C9D-97A8-8F578CC91738}"/>
    <cellStyle name="Title 33 2 6" xfId="26609" xr:uid="{F32D34C7-7719-4B04-930A-FBA1A1DA6966}"/>
    <cellStyle name="Title 33 3" xfId="26610" xr:uid="{D4ED8145-41A3-4078-B5ED-58094B10475D}"/>
    <cellStyle name="Title 33 3 2" xfId="26611" xr:uid="{8C70E086-32AF-4C34-A0E3-E7DD060D6191}"/>
    <cellStyle name="Title 33 3 2 2" xfId="26612" xr:uid="{E660A1AB-EC0E-42A7-8633-1DD3BB879516}"/>
    <cellStyle name="Title 33 3 2 3" xfId="26613" xr:uid="{AAEA0BF3-314F-4D4F-B1C6-26ABBCF50651}"/>
    <cellStyle name="Title 33 3 3" xfId="26614" xr:uid="{821F6A68-63A5-42C0-81A7-A9EB2A49BCC2}"/>
    <cellStyle name="Title 33 3 3 2" xfId="26615" xr:uid="{232F224C-70AB-49EF-94CC-D08063A6EB34}"/>
    <cellStyle name="Title 33 3 3 3" xfId="26616" xr:uid="{16555519-C5FF-440D-9B44-F5E01D157AB9}"/>
    <cellStyle name="Title 33 3 4" xfId="26617" xr:uid="{C931D210-5B64-4763-B814-CFCDBC6CAA29}"/>
    <cellStyle name="Title 33 3 5" xfId="26618" xr:uid="{03021024-8488-4B9D-9E5B-2FFAC5B7CB63}"/>
    <cellStyle name="Title 33 4" xfId="26619" xr:uid="{5D063ECC-9DBD-415F-9113-4B9BEC9C7213}"/>
    <cellStyle name="Title 33 4 2" xfId="26620" xr:uid="{965C39B3-EAA7-4675-8573-46D379E5F35F}"/>
    <cellStyle name="Title 33 4 2 2" xfId="26621" xr:uid="{A28C1ACB-F08E-42A2-AF27-B84184983964}"/>
    <cellStyle name="Title 33 4 2 3" xfId="26622" xr:uid="{06ED7DE2-F29C-4026-8C4E-5D7EE5D792D2}"/>
    <cellStyle name="Title 33 4 3" xfId="26623" xr:uid="{803F8C56-8A4B-4E9A-86D2-625D726054F8}"/>
    <cellStyle name="Title 33 4 3 2" xfId="26624" xr:uid="{E6EAACFD-801B-4DC3-94C7-CE024BBB712B}"/>
    <cellStyle name="Title 33 4 3 3" xfId="26625" xr:uid="{6322DC65-7F12-44A5-9781-8C3874331D38}"/>
    <cellStyle name="Title 33 4 4" xfId="26626" xr:uid="{82ED93BA-FA7B-4874-9A5C-008D31733EF7}"/>
    <cellStyle name="Title 33 4 5" xfId="26627" xr:uid="{344010E9-3001-472E-A7E8-3E1A4C687B0A}"/>
    <cellStyle name="Title 33 5" xfId="26628" xr:uid="{2D4CAE7A-C1F9-455C-BD61-F594CA1E4FA7}"/>
    <cellStyle name="Title 33 5 2" xfId="26629" xr:uid="{A0AB6689-D0FB-4229-A0CA-B9F282EDE8EF}"/>
    <cellStyle name="Title 33 5 2 2" xfId="26630" xr:uid="{123A3D4E-6F68-481D-835B-15868C90D738}"/>
    <cellStyle name="Title 33 5 2 3" xfId="26631" xr:uid="{DACE0756-29ED-4EED-81BD-23DCB1AE1EB8}"/>
    <cellStyle name="Title 33 5 3" xfId="26632" xr:uid="{6332A3D1-AA12-4B2B-8355-09F38393CBA3}"/>
    <cellStyle name="Title 33 5 3 2" xfId="26633" xr:uid="{912E410A-81F6-42F1-B42F-20CCEF3111B6}"/>
    <cellStyle name="Title 33 5 3 3" xfId="26634" xr:uid="{DE2B3872-188F-444F-8B27-23064FC76741}"/>
    <cellStyle name="Title 33 5 4" xfId="26635" xr:uid="{8465F072-7B31-4DD5-9805-C03C2F348ADC}"/>
    <cellStyle name="Title 33 5 4 2" xfId="26636" xr:uid="{54F8C942-5AD0-4BF7-A479-264721E446A8}"/>
    <cellStyle name="Title 33 5 4 3" xfId="26637" xr:uid="{2793C1B3-5EF4-4F5C-B60C-055F6714F5FB}"/>
    <cellStyle name="Title 33 5 5" xfId="26638" xr:uid="{63D193F0-6D70-445C-AD4B-5CF7EA64825F}"/>
    <cellStyle name="Title 33 5 6" xfId="26639" xr:uid="{4D1070AC-C65C-4C45-9D15-04C2FA2381B9}"/>
    <cellStyle name="Title 33 6" xfId="26640" xr:uid="{54AC3C45-B4FF-4901-BA61-096813040E31}"/>
    <cellStyle name="Title 33 6 2" xfId="26641" xr:uid="{99AD221F-5B13-4A31-805D-168891BE4B4D}"/>
    <cellStyle name="Title 33 6 2 2" xfId="26642" xr:uid="{DED383EB-3DF0-48F1-BCCA-4246DA3C242B}"/>
    <cellStyle name="Title 33 6 2 3" xfId="26643" xr:uid="{BF72AD99-F9E4-4F0E-9CD1-D11BC502AFC1}"/>
    <cellStyle name="Title 33 6 3" xfId="26644" xr:uid="{4C01D4A0-0813-4A68-B263-DB76F1022E7B}"/>
    <cellStyle name="Title 33 6 3 2" xfId="26645" xr:uid="{5D40DB8F-F2B0-4D55-AD92-D6BAC47FA9E2}"/>
    <cellStyle name="Title 33 6 3 3" xfId="26646" xr:uid="{59CE4580-9E17-47C8-88B5-F8C00D690C7C}"/>
    <cellStyle name="Title 33 6 4" xfId="26647" xr:uid="{5005C881-9B40-46A0-81E3-42ED844416F2}"/>
    <cellStyle name="Title 33 6 5" xfId="26648" xr:uid="{04334714-62CC-47D4-B5A0-30638F2C93FB}"/>
    <cellStyle name="Title 33 7" xfId="26649" xr:uid="{5FC1EEB0-EF4E-4813-8CB0-8D5EEDE2F6EE}"/>
    <cellStyle name="Title 33 7 2" xfId="26650" xr:uid="{726B2B44-AE50-497F-BDCF-5FAF0AB3C94B}"/>
    <cellStyle name="Title 33 7 3" xfId="26651" xr:uid="{72BCCAAC-4282-491A-AEF6-6A0781BD0CE6}"/>
    <cellStyle name="Title 33 8" xfId="26652" xr:uid="{A882CFB3-BAC1-4FF9-A6F7-A8970D4CFB86}"/>
    <cellStyle name="Title 33 8 2" xfId="26653" xr:uid="{85773A67-174E-443A-BC24-9EF2EF3B3A01}"/>
    <cellStyle name="Title 33 8 3" xfId="26654" xr:uid="{E664FFE9-DF5F-486F-A462-E379EB762C3F}"/>
    <cellStyle name="Title 33 9" xfId="26655" xr:uid="{683D655F-E373-4804-92ED-FF6BEE6A13D8}"/>
    <cellStyle name="Title 33 9 2" xfId="26656" xr:uid="{18D703E0-6A6B-492C-811B-FA8080D7E2DC}"/>
    <cellStyle name="Title 33 9 3" xfId="26657" xr:uid="{DC05E063-51EB-4A8B-BE4A-688E54AFE94A}"/>
    <cellStyle name="Title 34" xfId="26658" xr:uid="{18851669-6E62-4698-8CC2-ECC22FF7C101}"/>
    <cellStyle name="Title 34 10" xfId="26659" xr:uid="{2CCD1BA3-5074-49A4-A209-FBEC527A0BBD}"/>
    <cellStyle name="Title 34 11" xfId="26660" xr:uid="{FB510D63-C69C-4331-A7CC-5E4F9607943B}"/>
    <cellStyle name="Title 34 12" xfId="26661" xr:uid="{739C2116-64EE-4BA8-9C6A-6081F61B8E9E}"/>
    <cellStyle name="Title 34 13" xfId="26662" xr:uid="{54E3260B-4087-43B2-885B-BAA2C9993C0F}"/>
    <cellStyle name="Title 34 14" xfId="26663" xr:uid="{7EB1049E-69AC-48D6-BE63-F36798DAB464}"/>
    <cellStyle name="Title 34 15" xfId="26664" xr:uid="{A4106523-7020-4A33-8468-85140C6B5C75}"/>
    <cellStyle name="Title 34 2" xfId="26665" xr:uid="{6DB04C03-0758-42FD-A167-18DD7ADB4AB8}"/>
    <cellStyle name="Title 34 2 2" xfId="26666" xr:uid="{A30E6143-8E7A-48B5-BBE9-34F7ED290963}"/>
    <cellStyle name="Title 34 2 2 2" xfId="26667" xr:uid="{F6B73345-0088-4722-BEB3-FB4D983F57F8}"/>
    <cellStyle name="Title 34 2 2 3" xfId="26668" xr:uid="{3E347F09-835E-4151-9E63-D67348840909}"/>
    <cellStyle name="Title 34 2 3" xfId="26669" xr:uid="{F8EC9806-A512-47A1-BEEC-5947FE046C61}"/>
    <cellStyle name="Title 34 2 3 2" xfId="26670" xr:uid="{8BA4289C-2861-4ECF-95B6-CA3DD6B7F44F}"/>
    <cellStyle name="Title 34 2 3 3" xfId="26671" xr:uid="{A62F7FF9-8556-446F-A430-78FAD020EB72}"/>
    <cellStyle name="Title 34 2 4" xfId="26672" xr:uid="{0F297702-C648-4A7C-B085-359D9C04C3BC}"/>
    <cellStyle name="Title 34 2 5" xfId="26673" xr:uid="{9EB7184C-ED76-4A3C-8261-E4A536D14A3E}"/>
    <cellStyle name="Title 34 2 6" xfId="26674" xr:uid="{25B56C7F-261E-425D-B67C-5847A9C2D2E8}"/>
    <cellStyle name="Title 34 3" xfId="26675" xr:uid="{456D89BC-1D56-407E-832B-0887AF2389E9}"/>
    <cellStyle name="Title 34 3 2" xfId="26676" xr:uid="{450B430D-9AFA-4BE3-A897-2F3F32AE81E4}"/>
    <cellStyle name="Title 34 3 2 2" xfId="26677" xr:uid="{3C3621C9-B0EE-4D22-A63E-7F4D3EDA3214}"/>
    <cellStyle name="Title 34 3 2 3" xfId="26678" xr:uid="{818BA799-9F88-453B-8F02-CD41A20981A1}"/>
    <cellStyle name="Title 34 3 3" xfId="26679" xr:uid="{BD76A3BA-6F9E-4695-85A2-1A3CDB843A46}"/>
    <cellStyle name="Title 34 3 3 2" xfId="26680" xr:uid="{5B8D00E4-C4E2-45B4-8B6E-84AF4CA08980}"/>
    <cellStyle name="Title 34 3 3 3" xfId="26681" xr:uid="{A0515CBE-EDF2-4D31-81DA-29163FBB5DAE}"/>
    <cellStyle name="Title 34 3 4" xfId="26682" xr:uid="{F9E19E0C-F536-450D-A3BF-0AAB5BCC501F}"/>
    <cellStyle name="Title 34 3 5" xfId="26683" xr:uid="{DB6A855D-ECCC-4CCB-96FB-1E9C2517CFB9}"/>
    <cellStyle name="Title 34 4" xfId="26684" xr:uid="{7F55B3AA-0092-4D30-B752-94E3FACD9828}"/>
    <cellStyle name="Title 34 4 2" xfId="26685" xr:uid="{7E8130E7-232A-44CB-825A-401E82CE0773}"/>
    <cellStyle name="Title 34 4 2 2" xfId="26686" xr:uid="{E45C95C8-003E-4A71-91C6-590791B4CBCB}"/>
    <cellStyle name="Title 34 4 2 3" xfId="26687" xr:uid="{E1A552F5-D92F-421C-8D0B-36934F0A5727}"/>
    <cellStyle name="Title 34 4 3" xfId="26688" xr:uid="{98E9497F-1EF7-48A6-93D2-E73BBC186496}"/>
    <cellStyle name="Title 34 4 3 2" xfId="26689" xr:uid="{6EABB273-8FC8-4ECB-BBF7-FA803D8C92F1}"/>
    <cellStyle name="Title 34 4 3 3" xfId="26690" xr:uid="{4F965982-8EAF-4729-9044-4A259C68D519}"/>
    <cellStyle name="Title 34 4 4" xfId="26691" xr:uid="{68B41756-7C24-4F90-8CE5-E61FE4852687}"/>
    <cellStyle name="Title 34 4 5" xfId="26692" xr:uid="{DF8B0E7C-77C6-4353-A7C4-16BF69A175DD}"/>
    <cellStyle name="Title 34 5" xfId="26693" xr:uid="{A1A9BE6C-A480-479B-9F97-4CA099C0AF0F}"/>
    <cellStyle name="Title 34 5 2" xfId="26694" xr:uid="{6739CC9A-3372-4CBE-B371-1358C874B241}"/>
    <cellStyle name="Title 34 5 2 2" xfId="26695" xr:uid="{5B572087-6B6A-4A53-96EA-82CEEDB7F335}"/>
    <cellStyle name="Title 34 5 2 3" xfId="26696" xr:uid="{1D5D194D-40DD-4EED-AF08-AFBD50D94055}"/>
    <cellStyle name="Title 34 5 3" xfId="26697" xr:uid="{96CBB561-26E2-49DA-9C9D-C96D90A6656E}"/>
    <cellStyle name="Title 34 5 3 2" xfId="26698" xr:uid="{2A41E139-A6F7-46E1-8367-EF16988CD70B}"/>
    <cellStyle name="Title 34 5 3 3" xfId="26699" xr:uid="{B52C2DC5-1794-4ACA-8D37-3550929E2BD6}"/>
    <cellStyle name="Title 34 5 4" xfId="26700" xr:uid="{2616364A-3C2E-436F-BC4D-858162674573}"/>
    <cellStyle name="Title 34 5 4 2" xfId="26701" xr:uid="{6B6B5CD4-FD84-4994-9F12-54FE80A08FAF}"/>
    <cellStyle name="Title 34 5 4 3" xfId="26702" xr:uid="{7F584E70-2CBE-4E16-8177-E60C82A05F16}"/>
    <cellStyle name="Title 34 5 5" xfId="26703" xr:uid="{861915E0-6624-478A-A4F5-E406D720800D}"/>
    <cellStyle name="Title 34 5 6" xfId="26704" xr:uid="{48B95512-28FC-4561-8FE9-329C9799E7EA}"/>
    <cellStyle name="Title 34 6" xfId="26705" xr:uid="{7F3AABF3-AC7E-4FEF-BA07-1C1D7E12A3FF}"/>
    <cellStyle name="Title 34 6 2" xfId="26706" xr:uid="{8C06AB66-396E-478D-A246-2C70BE43263D}"/>
    <cellStyle name="Title 34 6 2 2" xfId="26707" xr:uid="{417F8727-FD9F-45A5-B268-A217A97F2A8A}"/>
    <cellStyle name="Title 34 6 2 3" xfId="26708" xr:uid="{7F1FF65E-5F21-4639-8FFB-F923576F14D9}"/>
    <cellStyle name="Title 34 6 3" xfId="26709" xr:uid="{853880FE-EE43-48F9-B385-C9B3022BF8E2}"/>
    <cellStyle name="Title 34 6 3 2" xfId="26710" xr:uid="{E1F9ADC2-D4F3-4308-8E07-126F08814458}"/>
    <cellStyle name="Title 34 6 3 3" xfId="26711" xr:uid="{303DD6E2-3FD0-4657-A5C5-1B74623241F3}"/>
    <cellStyle name="Title 34 6 4" xfId="26712" xr:uid="{9A207808-258A-44A7-8AA3-83244F3E77AA}"/>
    <cellStyle name="Title 34 6 5" xfId="26713" xr:uid="{37AD6C29-546F-4C04-9623-BBE99B8AA536}"/>
    <cellStyle name="Title 34 7" xfId="26714" xr:uid="{F48E19C3-A48C-46C0-9F08-FB2EDA12393C}"/>
    <cellStyle name="Title 34 7 2" xfId="26715" xr:uid="{C596356C-F86B-4EE7-901A-54003F2E608C}"/>
    <cellStyle name="Title 34 7 3" xfId="26716" xr:uid="{0B100AAD-3A20-4F09-94A7-A7B5BD7AAE18}"/>
    <cellStyle name="Title 34 8" xfId="26717" xr:uid="{F07077EB-054A-4BE0-9A41-6D683E64E987}"/>
    <cellStyle name="Title 34 8 2" xfId="26718" xr:uid="{AC3B393A-E4D0-4C96-B250-C9E00F3707F9}"/>
    <cellStyle name="Title 34 8 3" xfId="26719" xr:uid="{310AF6B4-DD72-45C8-B46C-2A5709A76169}"/>
    <cellStyle name="Title 34 9" xfId="26720" xr:uid="{77DE86D1-B04A-4F15-89E4-B822E6335A7F}"/>
    <cellStyle name="Title 34 9 2" xfId="26721" xr:uid="{2678CEAF-5836-4E4D-B265-AD840A6369C3}"/>
    <cellStyle name="Title 34 9 3" xfId="26722" xr:uid="{F1FC23CC-D172-49E1-B49B-006DBD140FBA}"/>
    <cellStyle name="Title 35" xfId="26723" xr:uid="{F11D98A0-C9BA-4D58-BA0F-5601BBBB9CF6}"/>
    <cellStyle name="Title 35 10" xfId="26724" xr:uid="{AF4FC36C-EB8F-4B1D-B724-66BC25EEDB7A}"/>
    <cellStyle name="Title 35 11" xfId="26725" xr:uid="{E84ECF82-4EF7-411A-A23E-FF4E83A365B1}"/>
    <cellStyle name="Title 35 12" xfId="26726" xr:uid="{43D59849-8EC9-4EF2-BC3A-21ABB740AF0A}"/>
    <cellStyle name="Title 35 13" xfId="26727" xr:uid="{83F94E38-15D3-4B76-8A81-A792F3B799C0}"/>
    <cellStyle name="Title 35 14" xfId="26728" xr:uid="{69D2AF35-5558-47E3-A841-3C60D4547DE3}"/>
    <cellStyle name="Title 35 15" xfId="26729" xr:uid="{7FE6B893-04FD-45D4-BC07-5A8096280FC4}"/>
    <cellStyle name="Title 35 2" xfId="26730" xr:uid="{E75D71E0-209D-499A-A43E-2BCC3817D052}"/>
    <cellStyle name="Title 35 2 2" xfId="26731" xr:uid="{FFBEA78F-1031-4C3A-925C-310FF8574AB3}"/>
    <cellStyle name="Title 35 2 2 2" xfId="26732" xr:uid="{09E6B43D-367A-44BF-BBF7-0A41CE7C1A2B}"/>
    <cellStyle name="Title 35 2 2 3" xfId="26733" xr:uid="{1AD451DE-0260-4B2A-A0BE-94127C541602}"/>
    <cellStyle name="Title 35 2 3" xfId="26734" xr:uid="{4ACF2417-C0F5-4069-803B-2DD7C143CD22}"/>
    <cellStyle name="Title 35 2 3 2" xfId="26735" xr:uid="{0D3D4047-7797-4C61-9789-E291160600B8}"/>
    <cellStyle name="Title 35 2 3 3" xfId="26736" xr:uid="{5D6B9286-8C65-4E8E-8AC7-F1450ED23618}"/>
    <cellStyle name="Title 35 2 4" xfId="26737" xr:uid="{35C5C2CD-2A12-40D7-8241-A85A38D6FCD8}"/>
    <cellStyle name="Title 35 2 5" xfId="26738" xr:uid="{03893E54-AC37-4A85-99F1-6B5F42FA9169}"/>
    <cellStyle name="Title 35 2 6" xfId="26739" xr:uid="{4EE584C9-50E6-43EE-AB9F-D42B27BF4A52}"/>
    <cellStyle name="Title 35 3" xfId="26740" xr:uid="{8A9FD406-5259-4CF7-B252-56ACE3B974FB}"/>
    <cellStyle name="Title 35 3 2" xfId="26741" xr:uid="{AAD88009-16AA-49CE-AA84-197B8BA12EB8}"/>
    <cellStyle name="Title 35 3 2 2" xfId="26742" xr:uid="{8215DF69-6DE8-4250-B306-A37453A6FDA4}"/>
    <cellStyle name="Title 35 3 2 3" xfId="26743" xr:uid="{D2B52A84-3757-47F8-BECD-9DA36A62C42E}"/>
    <cellStyle name="Title 35 3 3" xfId="26744" xr:uid="{F2AB0C5A-405F-419C-AF84-122E9766A718}"/>
    <cellStyle name="Title 35 3 3 2" xfId="26745" xr:uid="{8E90B771-F655-4E59-9F12-991E0D80F512}"/>
    <cellStyle name="Title 35 3 3 3" xfId="26746" xr:uid="{E95B8736-A688-4277-A7CA-3B3D7C3F7617}"/>
    <cellStyle name="Title 35 3 4" xfId="26747" xr:uid="{9DD250CB-4F81-4429-AE4A-497F1E44425C}"/>
    <cellStyle name="Title 35 3 5" xfId="26748" xr:uid="{778764D4-A97A-4BBF-9A7B-5F85932E8A93}"/>
    <cellStyle name="Title 35 4" xfId="26749" xr:uid="{BB4733E9-A1DD-492D-A632-311131BE168E}"/>
    <cellStyle name="Title 35 4 2" xfId="26750" xr:uid="{0F569CAE-EE66-4370-A4A6-682D98B9656F}"/>
    <cellStyle name="Title 35 4 2 2" xfId="26751" xr:uid="{AB181FB5-3D92-46AA-B343-ECFFCF0BAA71}"/>
    <cellStyle name="Title 35 4 2 3" xfId="26752" xr:uid="{2CED915B-E18D-4DE9-82E3-8FB0F8981CF5}"/>
    <cellStyle name="Title 35 4 3" xfId="26753" xr:uid="{1F619E5D-1512-4269-9FF8-BAD86BF7AF72}"/>
    <cellStyle name="Title 35 4 3 2" xfId="26754" xr:uid="{CF47810F-019D-4780-AFBA-912F9AC15FA5}"/>
    <cellStyle name="Title 35 4 3 3" xfId="26755" xr:uid="{48C376D0-D725-4B8D-AF92-E703C5B7BAE1}"/>
    <cellStyle name="Title 35 4 4" xfId="26756" xr:uid="{2591ED98-C21B-4BFB-AAFF-4ABBAD50B394}"/>
    <cellStyle name="Title 35 4 5" xfId="26757" xr:uid="{952B50FD-1BC6-473C-B932-093A8657F9E0}"/>
    <cellStyle name="Title 35 5" xfId="26758" xr:uid="{A772BF69-9EA9-4447-AD2B-F02110FE55CA}"/>
    <cellStyle name="Title 35 5 2" xfId="26759" xr:uid="{F3539E29-F8EF-4A7F-92D3-7E36A92F93C6}"/>
    <cellStyle name="Title 35 5 2 2" xfId="26760" xr:uid="{6FE4B491-5E48-4CF1-BCD8-859EE8423969}"/>
    <cellStyle name="Title 35 5 2 3" xfId="26761" xr:uid="{65E5CB4D-1800-4181-AC59-66C1C037148A}"/>
    <cellStyle name="Title 35 5 3" xfId="26762" xr:uid="{6B17142E-A2E0-42D3-BF16-1DA45AC71495}"/>
    <cellStyle name="Title 35 5 3 2" xfId="26763" xr:uid="{8EFB4B10-3E7D-443B-A0AB-D39E9B55B311}"/>
    <cellStyle name="Title 35 5 3 3" xfId="26764" xr:uid="{F50E9524-BC9D-4776-9FA7-9F777E9680F9}"/>
    <cellStyle name="Title 35 5 4" xfId="26765" xr:uid="{354DE522-1C08-47E7-B435-88F643457602}"/>
    <cellStyle name="Title 35 5 4 2" xfId="26766" xr:uid="{53F9DAC2-8FA1-4D94-A80B-0448B381DBAB}"/>
    <cellStyle name="Title 35 5 4 3" xfId="26767" xr:uid="{40F10135-D6FB-47B6-B2D2-12CD2B370B36}"/>
    <cellStyle name="Title 35 5 5" xfId="26768" xr:uid="{32E895BF-96CC-4915-8D8C-9658A7884F69}"/>
    <cellStyle name="Title 35 5 6" xfId="26769" xr:uid="{4B16DAFA-6513-4697-8ABC-4408F3F5D671}"/>
    <cellStyle name="Title 35 6" xfId="26770" xr:uid="{BEDF7A90-841E-42C8-9203-96E419B31F6A}"/>
    <cellStyle name="Title 35 6 2" xfId="26771" xr:uid="{16722E2A-BE2A-4ACF-8D02-E05A84912E55}"/>
    <cellStyle name="Title 35 6 2 2" xfId="26772" xr:uid="{B779BC76-70A4-4B87-BE05-A236690A3634}"/>
    <cellStyle name="Title 35 6 2 3" xfId="26773" xr:uid="{D96669D5-5E7D-407A-A887-E219600447B5}"/>
    <cellStyle name="Title 35 6 3" xfId="26774" xr:uid="{597855F3-3C0C-4280-8CEE-663D90DD0B8F}"/>
    <cellStyle name="Title 35 6 3 2" xfId="26775" xr:uid="{D21753C6-2362-4BA3-96B0-DA1F2CB5999C}"/>
    <cellStyle name="Title 35 6 3 3" xfId="26776" xr:uid="{B2B2371A-1870-4097-9C9E-95744F6E7F79}"/>
    <cellStyle name="Title 35 6 4" xfId="26777" xr:uid="{16572FA4-9C3F-4C3D-AA9B-63A767D4C0BB}"/>
    <cellStyle name="Title 35 6 5" xfId="26778" xr:uid="{AA34AA2A-38CB-42E5-828A-E82304E9CD93}"/>
    <cellStyle name="Title 35 7" xfId="26779" xr:uid="{1C8EF3EE-F5E9-4D48-AF2E-6827042D477E}"/>
    <cellStyle name="Title 35 7 2" xfId="26780" xr:uid="{686301DD-FAC6-45AF-9C69-C3C1F8230AA4}"/>
    <cellStyle name="Title 35 7 3" xfId="26781" xr:uid="{930A5C34-1C19-4837-81A0-9192766A32D9}"/>
    <cellStyle name="Title 35 8" xfId="26782" xr:uid="{DE31B3FF-2763-47D6-A363-14956BBA212B}"/>
    <cellStyle name="Title 35 8 2" xfId="26783" xr:uid="{A7FCF13A-6488-48BC-8B1E-18A83F402CE1}"/>
    <cellStyle name="Title 35 8 3" xfId="26784" xr:uid="{8274CAAC-FB8B-45B3-9132-17A31818F0B9}"/>
    <cellStyle name="Title 35 9" xfId="26785" xr:uid="{88CD7963-C85D-4469-81BA-81E765125102}"/>
    <cellStyle name="Title 35 9 2" xfId="26786" xr:uid="{E23BB4CF-0C85-44E2-A6FC-BF14C15361FC}"/>
    <cellStyle name="Title 35 9 3" xfId="26787" xr:uid="{0126C292-F5F4-424F-B64E-2776E779B8E9}"/>
    <cellStyle name="Title 36" xfId="26788" xr:uid="{2EA08625-597D-4E6E-B41E-ECDC7B295976}"/>
    <cellStyle name="Title 36 10" xfId="26789" xr:uid="{08B7260A-A7DF-4538-A842-A8D56508D5C7}"/>
    <cellStyle name="Title 36 11" xfId="26790" xr:uid="{BEB71AA5-F1B2-45E2-AE3D-E2F0E3DDE6E8}"/>
    <cellStyle name="Title 36 12" xfId="26791" xr:uid="{7C438D7B-3E84-492E-AD13-7A099501FB43}"/>
    <cellStyle name="Title 36 13" xfId="26792" xr:uid="{0DC8D18F-A376-4AE3-B0EA-D5743AD42B3A}"/>
    <cellStyle name="Title 36 14" xfId="26793" xr:uid="{C2E49E2D-30FB-4D76-9907-9B6D4C6C6001}"/>
    <cellStyle name="Title 36 15" xfId="26794" xr:uid="{D26EFA53-05ED-47F1-BE44-5E00E6AB27A5}"/>
    <cellStyle name="Title 36 2" xfId="26795" xr:uid="{A3402242-8941-4A4D-963A-7A4959FF57A3}"/>
    <cellStyle name="Title 36 2 2" xfId="26796" xr:uid="{53455FE1-A591-45D1-BC78-7C6641A0132E}"/>
    <cellStyle name="Title 36 2 2 2" xfId="26797" xr:uid="{1CC8FD62-D4C3-4FBC-B21D-0BA15A98A430}"/>
    <cellStyle name="Title 36 2 2 3" xfId="26798" xr:uid="{7E40F826-5BC4-4603-8FAF-6B88FA476ECD}"/>
    <cellStyle name="Title 36 2 3" xfId="26799" xr:uid="{6FB9B2E1-A78E-4382-AA49-FFD315DC3750}"/>
    <cellStyle name="Title 36 2 3 2" xfId="26800" xr:uid="{75397E05-7B36-446A-A483-821B44FBC9F9}"/>
    <cellStyle name="Title 36 2 3 3" xfId="26801" xr:uid="{4992F02B-9CE7-42D5-B102-364AFA379DDA}"/>
    <cellStyle name="Title 36 2 4" xfId="26802" xr:uid="{E5413B34-AFBE-403E-8A83-A1D37A12F06A}"/>
    <cellStyle name="Title 36 2 5" xfId="26803" xr:uid="{2E0E9125-7E5B-4DD2-9E26-222A304CC721}"/>
    <cellStyle name="Title 36 2 6" xfId="26804" xr:uid="{17E7C10D-CCD2-452D-BCCD-7F45EA74A92D}"/>
    <cellStyle name="Title 36 3" xfId="26805" xr:uid="{F10020FD-D1D6-4A96-B94A-667238F2D4E0}"/>
    <cellStyle name="Title 36 3 2" xfId="26806" xr:uid="{C526F376-D057-4438-B905-5D8C5E5B24B3}"/>
    <cellStyle name="Title 36 3 2 2" xfId="26807" xr:uid="{2ECE414B-367D-4EAA-9E70-B7F32E8DD1F2}"/>
    <cellStyle name="Title 36 3 2 3" xfId="26808" xr:uid="{05ED6EEA-7396-4995-A19F-1B434B416F9C}"/>
    <cellStyle name="Title 36 3 3" xfId="26809" xr:uid="{EC24320D-919C-4053-BBA1-7919FE2F478E}"/>
    <cellStyle name="Title 36 3 3 2" xfId="26810" xr:uid="{B4080446-4C4C-4324-94BF-8B242A66AA7C}"/>
    <cellStyle name="Title 36 3 3 3" xfId="26811" xr:uid="{B8D54F49-E357-4A70-9082-D1754F40F1BA}"/>
    <cellStyle name="Title 36 3 4" xfId="26812" xr:uid="{20DF90DE-3328-4747-B12E-E78568400BA1}"/>
    <cellStyle name="Title 36 3 5" xfId="26813" xr:uid="{F513799E-E736-46D6-841A-8B183C12CB0C}"/>
    <cellStyle name="Title 36 4" xfId="26814" xr:uid="{545F8628-8845-4D0F-AF6C-5806755B18B9}"/>
    <cellStyle name="Title 36 4 2" xfId="26815" xr:uid="{8223ACE2-8254-4DA0-824F-0EAFE75BC187}"/>
    <cellStyle name="Title 36 4 2 2" xfId="26816" xr:uid="{3F8A793E-8938-428C-85EA-FE5745356525}"/>
    <cellStyle name="Title 36 4 2 3" xfId="26817" xr:uid="{4C0C3EE8-543C-4D44-BD65-5A702B1B64FA}"/>
    <cellStyle name="Title 36 4 3" xfId="26818" xr:uid="{7FDE9B26-E009-4848-8013-A30368E8DF67}"/>
    <cellStyle name="Title 36 4 3 2" xfId="26819" xr:uid="{DCFC4A3A-37E7-4C0E-97A9-6838696B7366}"/>
    <cellStyle name="Title 36 4 3 3" xfId="26820" xr:uid="{2A3B65B7-C4AE-4D01-9C46-7172F55596A6}"/>
    <cellStyle name="Title 36 4 4" xfId="26821" xr:uid="{52309518-CCA6-4F91-84FE-0B340146B800}"/>
    <cellStyle name="Title 36 4 5" xfId="26822" xr:uid="{AD617456-C250-4347-81A9-DBBF98079EBE}"/>
    <cellStyle name="Title 36 5" xfId="26823" xr:uid="{97B1C1E4-307A-4385-A23C-E060B7669A81}"/>
    <cellStyle name="Title 36 5 2" xfId="26824" xr:uid="{A68CE1DF-E85E-4417-B0F4-94B6A749E3EC}"/>
    <cellStyle name="Title 36 5 2 2" xfId="26825" xr:uid="{1EB529F6-EED7-4922-879D-3066D7FBD53B}"/>
    <cellStyle name="Title 36 5 2 3" xfId="26826" xr:uid="{6851EB3B-90A0-409F-88B8-3E8011D34097}"/>
    <cellStyle name="Title 36 5 3" xfId="26827" xr:uid="{DB01DE2A-4878-48BE-9CE2-CD4592236EA1}"/>
    <cellStyle name="Title 36 5 3 2" xfId="26828" xr:uid="{0D6052D9-02B7-42FB-8436-63EC3BAF3D4A}"/>
    <cellStyle name="Title 36 5 3 3" xfId="26829" xr:uid="{B74B29D0-944F-4FC0-8017-C75750519E7C}"/>
    <cellStyle name="Title 36 5 4" xfId="26830" xr:uid="{303E6FD5-6E27-4BC5-A563-C1E73DC39FBD}"/>
    <cellStyle name="Title 36 5 4 2" xfId="26831" xr:uid="{61F4DE3F-7074-4680-BFF7-61852475FAF2}"/>
    <cellStyle name="Title 36 5 4 3" xfId="26832" xr:uid="{599C9FE9-A315-48EA-B054-D0466E53D88B}"/>
    <cellStyle name="Title 36 5 5" xfId="26833" xr:uid="{BB96BF19-A0FD-4DA5-ABCB-9AF6E583EF2F}"/>
    <cellStyle name="Title 36 5 6" xfId="26834" xr:uid="{26CF774B-935E-4CEB-9352-A70200F710FD}"/>
    <cellStyle name="Title 36 6" xfId="26835" xr:uid="{56779FE6-B34D-416B-8780-A145EFFE7176}"/>
    <cellStyle name="Title 36 6 2" xfId="26836" xr:uid="{537E4683-2B02-46CC-98A7-0513C70A8287}"/>
    <cellStyle name="Title 36 6 2 2" xfId="26837" xr:uid="{6CA29919-10A0-48D8-BA38-2B388FE30DBE}"/>
    <cellStyle name="Title 36 6 2 3" xfId="26838" xr:uid="{5F0D80C2-BC32-4508-8100-FAF0A2B42151}"/>
    <cellStyle name="Title 36 6 3" xfId="26839" xr:uid="{233BB0E0-3E6B-40B0-8BC7-58A80F232A0D}"/>
    <cellStyle name="Title 36 6 3 2" xfId="26840" xr:uid="{004A5A65-4C0E-4531-9999-579BB5ACFB10}"/>
    <cellStyle name="Title 36 6 3 3" xfId="26841" xr:uid="{FEAF2BC7-31C8-4DDC-AF20-0DE78FC1BCF0}"/>
    <cellStyle name="Title 36 6 4" xfId="26842" xr:uid="{B3930365-FFEE-4574-977B-D27FA65C442C}"/>
    <cellStyle name="Title 36 6 5" xfId="26843" xr:uid="{55D49CAE-71E1-4A80-B9E3-35FF06FC7A1C}"/>
    <cellStyle name="Title 36 7" xfId="26844" xr:uid="{01F1E15C-4E7C-46C3-A968-652D27BED97B}"/>
    <cellStyle name="Title 36 7 2" xfId="26845" xr:uid="{CCA1961E-07C8-4F16-9BD6-F361DABE3878}"/>
    <cellStyle name="Title 36 7 3" xfId="26846" xr:uid="{405CBC3D-3F08-4A32-B454-640889C37F24}"/>
    <cellStyle name="Title 36 8" xfId="26847" xr:uid="{1791C36F-C973-4875-9923-1379346B054B}"/>
    <cellStyle name="Title 36 8 2" xfId="26848" xr:uid="{B4ABD67C-7273-4298-A9EE-F8D6C545F410}"/>
    <cellStyle name="Title 36 8 3" xfId="26849" xr:uid="{009D20ED-D2DB-464D-BB7A-700FC4D802D5}"/>
    <cellStyle name="Title 36 9" xfId="26850" xr:uid="{65B419A8-42C6-468C-8B55-9BA97E21BAAA}"/>
    <cellStyle name="Title 36 9 2" xfId="26851" xr:uid="{971FC8D0-366C-4005-A06E-0B0FE882E049}"/>
    <cellStyle name="Title 36 9 3" xfId="26852" xr:uid="{2A3097EA-2308-49D4-A8F0-DA83BBDA904B}"/>
    <cellStyle name="Title 37" xfId="26853" xr:uid="{F7724C63-1249-40D2-9BBE-44EBD3FC2A31}"/>
    <cellStyle name="Title 37 10" xfId="26854" xr:uid="{2DF0E6CA-4283-40D3-812A-D1F83164F639}"/>
    <cellStyle name="Title 37 11" xfId="26855" xr:uid="{B9841F01-9A06-47AE-B9C4-FB98F759A524}"/>
    <cellStyle name="Title 37 12" xfId="26856" xr:uid="{5F6A8C93-1701-41E5-935A-9D6E7C7A6D70}"/>
    <cellStyle name="Title 37 13" xfId="26857" xr:uid="{6A2C0AE7-C28B-4C32-91A6-2C8ECDCBA1CD}"/>
    <cellStyle name="Title 37 14" xfId="26858" xr:uid="{01879965-BE50-44BF-911B-6F375922E794}"/>
    <cellStyle name="Title 37 15" xfId="26859" xr:uid="{AB6DD040-5492-423C-91CB-6D62EEA39CEA}"/>
    <cellStyle name="Title 37 2" xfId="26860" xr:uid="{12B8719D-D1E0-4C57-8F71-41506322F97C}"/>
    <cellStyle name="Title 37 2 2" xfId="26861" xr:uid="{37E6BF2E-8895-428E-B0AE-C01642201026}"/>
    <cellStyle name="Title 37 2 2 2" xfId="26862" xr:uid="{8E5947A1-ACF7-43B9-BA16-E8221359ED6A}"/>
    <cellStyle name="Title 37 2 2 3" xfId="26863" xr:uid="{2CFAD812-E19D-4963-BD41-FE2D31FC6D3E}"/>
    <cellStyle name="Title 37 2 3" xfId="26864" xr:uid="{C235497F-0C73-42AF-A2B4-7E3556DD4883}"/>
    <cellStyle name="Title 37 2 3 2" xfId="26865" xr:uid="{FBDECFDA-D8A6-41C8-A6CB-A8454D302185}"/>
    <cellStyle name="Title 37 2 3 3" xfId="26866" xr:uid="{C7AA8820-C19B-4DDA-83BB-9B5E9FDFA5FF}"/>
    <cellStyle name="Title 37 2 4" xfId="26867" xr:uid="{EF7E2559-0580-4C9C-9887-35D79F375E1A}"/>
    <cellStyle name="Title 37 2 5" xfId="26868" xr:uid="{81142BAB-DD08-405A-B78A-B0AF03937E95}"/>
    <cellStyle name="Title 37 2 6" xfId="26869" xr:uid="{BC410A26-91F5-4227-B4AA-CE9FFDF88E5C}"/>
    <cellStyle name="Title 37 3" xfId="26870" xr:uid="{3C8DF3C7-E424-40CC-935F-D2031069F16B}"/>
    <cellStyle name="Title 37 3 2" xfId="26871" xr:uid="{AB231DDC-3831-4747-82C6-09E2CB901189}"/>
    <cellStyle name="Title 37 3 2 2" xfId="26872" xr:uid="{65090399-CE45-475B-B602-8C26A27319C4}"/>
    <cellStyle name="Title 37 3 2 3" xfId="26873" xr:uid="{2FEB4592-0639-4C97-8C8E-C6CAC5EB51B3}"/>
    <cellStyle name="Title 37 3 3" xfId="26874" xr:uid="{FDC141CD-4B96-4852-A489-DB663CA2597C}"/>
    <cellStyle name="Title 37 3 3 2" xfId="26875" xr:uid="{0BCF2E6D-7FDA-4551-9E4C-C4BA5A9E12B6}"/>
    <cellStyle name="Title 37 3 3 3" xfId="26876" xr:uid="{885CB271-05F5-4F86-BBB2-193A1D2A1AE3}"/>
    <cellStyle name="Title 37 3 4" xfId="26877" xr:uid="{CD118E25-9072-40BF-B6D7-D7A13F36E52A}"/>
    <cellStyle name="Title 37 3 5" xfId="26878" xr:uid="{07940CBF-7C1B-49E1-BDE3-910E477C5ED6}"/>
    <cellStyle name="Title 37 4" xfId="26879" xr:uid="{A50B65F9-1C43-4295-A226-C895C7EEE538}"/>
    <cellStyle name="Title 37 4 2" xfId="26880" xr:uid="{ACEF7AEA-AF73-4DC1-A7A3-78DDD97721F7}"/>
    <cellStyle name="Title 37 4 2 2" xfId="26881" xr:uid="{8B939F14-E459-4940-9249-DBD8BC6A4372}"/>
    <cellStyle name="Title 37 4 2 3" xfId="26882" xr:uid="{1D9A365C-D755-48C5-BFF0-AFC88388F2CA}"/>
    <cellStyle name="Title 37 4 3" xfId="26883" xr:uid="{C3B00EA4-4A2E-4FCC-BF8A-39410EBC01DD}"/>
    <cellStyle name="Title 37 4 3 2" xfId="26884" xr:uid="{B02B25AF-72A8-45E0-81FC-FCE0B4E6139E}"/>
    <cellStyle name="Title 37 4 3 3" xfId="26885" xr:uid="{25761B95-B271-40F0-A5F0-7AD431EB7D02}"/>
    <cellStyle name="Title 37 4 4" xfId="26886" xr:uid="{C28ACC83-01EB-4EAF-9F3F-1051E67877FD}"/>
    <cellStyle name="Title 37 4 5" xfId="26887" xr:uid="{65EB8F82-8031-45DA-A1E6-BDE8252CEFFA}"/>
    <cellStyle name="Title 37 5" xfId="26888" xr:uid="{25A4E734-BF52-4F9A-BE3E-8290D9BA57AC}"/>
    <cellStyle name="Title 37 5 2" xfId="26889" xr:uid="{0C44F94A-4E54-4650-8D14-85691FD301F3}"/>
    <cellStyle name="Title 37 5 2 2" xfId="26890" xr:uid="{2C439304-7C19-4A0F-B552-C00311DFEFAE}"/>
    <cellStyle name="Title 37 5 2 3" xfId="26891" xr:uid="{6595B2D9-51B1-4B39-B95E-CA4D65EBBC85}"/>
    <cellStyle name="Title 37 5 3" xfId="26892" xr:uid="{CEF1AD04-6F95-433C-84B0-7DBAB4CB72A9}"/>
    <cellStyle name="Title 37 5 3 2" xfId="26893" xr:uid="{2DECB921-EEC2-4930-9D2F-B17772D0077B}"/>
    <cellStyle name="Title 37 5 3 3" xfId="26894" xr:uid="{431CF9DF-4927-484D-A231-B7FEE7C0CC51}"/>
    <cellStyle name="Title 37 5 4" xfId="26895" xr:uid="{4DDEA0B9-DC65-4A11-92A8-F9C746261599}"/>
    <cellStyle name="Title 37 5 4 2" xfId="26896" xr:uid="{BFB7416F-A358-4CEA-9153-E25BAB85BE61}"/>
    <cellStyle name="Title 37 5 4 3" xfId="26897" xr:uid="{E688C813-356F-44C0-8D20-1E490857C097}"/>
    <cellStyle name="Title 37 5 5" xfId="26898" xr:uid="{EC78C36F-5CBD-4395-8DBC-3DBB0ADE8EAD}"/>
    <cellStyle name="Title 37 5 6" xfId="26899" xr:uid="{417AA815-E2D5-4042-9767-80661EA1FBEA}"/>
    <cellStyle name="Title 37 6" xfId="26900" xr:uid="{3E141DDC-67CE-42EC-AE03-47388A7FBFF8}"/>
    <cellStyle name="Title 37 6 2" xfId="26901" xr:uid="{1848C5BA-AD7F-4247-85BB-BB5C0F65CB02}"/>
    <cellStyle name="Title 37 6 2 2" xfId="26902" xr:uid="{9C994E47-87A8-4CEC-A882-4C992720B109}"/>
    <cellStyle name="Title 37 6 2 3" xfId="26903" xr:uid="{BCCBEE16-3415-4EDB-9684-FA524B55DD2F}"/>
    <cellStyle name="Title 37 6 3" xfId="26904" xr:uid="{6C038176-8B20-4BFE-9723-EF5ACD7BB49C}"/>
    <cellStyle name="Title 37 6 3 2" xfId="26905" xr:uid="{4120FBE0-50C7-49E2-B68F-70B6122D0F81}"/>
    <cellStyle name="Title 37 6 3 3" xfId="26906" xr:uid="{29405A99-A4B2-4B54-BA62-24BF4F438801}"/>
    <cellStyle name="Title 37 6 4" xfId="26907" xr:uid="{D035E9A1-EDCF-4A69-8AC1-978A8047CFAE}"/>
    <cellStyle name="Title 37 6 5" xfId="26908" xr:uid="{F6F9C977-DF58-49A7-96B4-BCDF0107CCAD}"/>
    <cellStyle name="Title 37 7" xfId="26909" xr:uid="{D8DFC6CE-0B6F-4A5E-AB38-AE5653B0E9AA}"/>
    <cellStyle name="Title 37 7 2" xfId="26910" xr:uid="{B7AB5131-9A03-4262-998F-CFA24856B485}"/>
    <cellStyle name="Title 37 7 3" xfId="26911" xr:uid="{5E503F9A-8A32-4373-AC9F-D61862A5B172}"/>
    <cellStyle name="Title 37 8" xfId="26912" xr:uid="{9B31F6FD-558E-4760-AFB9-78E8724233E4}"/>
    <cellStyle name="Title 37 8 2" xfId="26913" xr:uid="{CA100F11-07E6-409C-867A-9317BA77F5DC}"/>
    <cellStyle name="Title 37 8 3" xfId="26914" xr:uid="{4FC390F8-2970-4AD0-8B4A-1B4CB74ACEBD}"/>
    <cellStyle name="Title 37 9" xfId="26915" xr:uid="{8F58BB51-ACDA-4C09-8F15-C6E7FE08AB58}"/>
    <cellStyle name="Title 37 9 2" xfId="26916" xr:uid="{7917E0AA-226E-4AE3-9980-064142F2C07C}"/>
    <cellStyle name="Title 37 9 3" xfId="26917" xr:uid="{6B7BDC18-6DAA-4A36-9823-CF9855E384BE}"/>
    <cellStyle name="Title 38" xfId="26918" xr:uid="{E1F75780-F641-4146-B9C2-33DC73B16EFB}"/>
    <cellStyle name="Title 38 10" xfId="26919" xr:uid="{1DCB5D42-5701-4A33-9D91-D2AEDAD52035}"/>
    <cellStyle name="Title 38 11" xfId="26920" xr:uid="{FAC2C945-CF09-4FE0-BDE1-F7D6AEB253E4}"/>
    <cellStyle name="Title 38 12" xfId="26921" xr:uid="{BBFF3FE3-7E7D-4D6C-9802-84FD4C2C3088}"/>
    <cellStyle name="Title 38 13" xfId="26922" xr:uid="{2ABA2BF1-5FCA-4B8D-A3B9-D0A7CCFC97BA}"/>
    <cellStyle name="Title 38 14" xfId="26923" xr:uid="{FE394256-0C5F-4A31-BD7E-9FAC1157B5F8}"/>
    <cellStyle name="Title 38 15" xfId="26924" xr:uid="{C66C2A7A-1981-45A8-B1DF-E4F37D770B9F}"/>
    <cellStyle name="Title 38 2" xfId="26925" xr:uid="{F8854B51-DC7A-4A40-B0EC-FAC28DE35841}"/>
    <cellStyle name="Title 38 2 2" xfId="26926" xr:uid="{CF805552-B0F7-4C5B-A39B-1E2DC635B75F}"/>
    <cellStyle name="Title 38 2 2 2" xfId="26927" xr:uid="{75573DE2-61D8-4CC7-8962-D6F404CE87B5}"/>
    <cellStyle name="Title 38 2 2 3" xfId="26928" xr:uid="{95CCE53E-9F5D-4289-A1D4-D54AC5FA7C4A}"/>
    <cellStyle name="Title 38 2 3" xfId="26929" xr:uid="{25E604AD-A1F1-45CA-9512-81BB4BAEADD3}"/>
    <cellStyle name="Title 38 2 3 2" xfId="26930" xr:uid="{E202E764-C98F-4497-9749-46E6D80F4B4B}"/>
    <cellStyle name="Title 38 2 3 3" xfId="26931" xr:uid="{D7DEF44D-E473-42A1-8A81-CDA961B68654}"/>
    <cellStyle name="Title 38 2 4" xfId="26932" xr:uid="{C32B91F1-D8FA-49CF-94C7-74B37C37FE6D}"/>
    <cellStyle name="Title 38 2 5" xfId="26933" xr:uid="{4388A03A-5057-450C-821D-FF327B1D68D5}"/>
    <cellStyle name="Title 38 2 6" xfId="26934" xr:uid="{CA6C28F1-94EB-4F06-AF6D-5B83E198EB25}"/>
    <cellStyle name="Title 38 3" xfId="26935" xr:uid="{A071C481-B220-43F0-871A-85124154DDD5}"/>
    <cellStyle name="Title 38 3 2" xfId="26936" xr:uid="{B6902A3F-719B-4892-977A-CF6196880DC6}"/>
    <cellStyle name="Title 38 3 2 2" xfId="26937" xr:uid="{1B269DEF-F3E1-40BF-9E01-7B148AA041B3}"/>
    <cellStyle name="Title 38 3 2 3" xfId="26938" xr:uid="{985D8480-225C-4036-9847-2ABDFD9FBDC0}"/>
    <cellStyle name="Title 38 3 3" xfId="26939" xr:uid="{33FC97DC-D262-4ABD-9A8B-00F0A959CE38}"/>
    <cellStyle name="Title 38 3 3 2" xfId="26940" xr:uid="{E6F2A710-4D79-4F6C-8AD5-7AB0D51AF83E}"/>
    <cellStyle name="Title 38 3 3 3" xfId="26941" xr:uid="{BDB5541B-2AFC-49D7-8183-5EFB7C75CC6F}"/>
    <cellStyle name="Title 38 3 4" xfId="26942" xr:uid="{2197572D-8775-4089-857E-CA016C208261}"/>
    <cellStyle name="Title 38 3 5" xfId="26943" xr:uid="{2EB34520-9F0F-4FD6-BB07-55D672D7AFF8}"/>
    <cellStyle name="Title 38 4" xfId="26944" xr:uid="{FCB865A0-1DE5-4684-81FC-492F153F0560}"/>
    <cellStyle name="Title 38 4 2" xfId="26945" xr:uid="{DEC68EF2-2E29-4FCD-B2EA-B91CCDF806F5}"/>
    <cellStyle name="Title 38 4 2 2" xfId="26946" xr:uid="{89E849AC-DEEA-4F93-B59E-B0BB36EF5435}"/>
    <cellStyle name="Title 38 4 2 3" xfId="26947" xr:uid="{FF7B763F-9518-440A-97C7-5407B8A7862D}"/>
    <cellStyle name="Title 38 4 3" xfId="26948" xr:uid="{6CCAB0ED-FCCE-42BD-8BEF-1B65BB6D3C9D}"/>
    <cellStyle name="Title 38 4 3 2" xfId="26949" xr:uid="{F4DD1E7F-F8C4-4F0D-874F-2710DD45EF49}"/>
    <cellStyle name="Title 38 4 3 3" xfId="26950" xr:uid="{43439B56-8321-44D1-AEE4-37975F6F3DA7}"/>
    <cellStyle name="Title 38 4 4" xfId="26951" xr:uid="{B2DE1382-AB4A-41C9-B461-A3A3AC4C569C}"/>
    <cellStyle name="Title 38 4 5" xfId="26952" xr:uid="{1DB2F6F4-63E9-4209-A4F5-583515864C89}"/>
    <cellStyle name="Title 38 5" xfId="26953" xr:uid="{ED23F5D3-C1CA-481A-951A-77513ACD2ED8}"/>
    <cellStyle name="Title 38 5 2" xfId="26954" xr:uid="{FF1A8815-5298-48D7-BDCF-5D10330E564F}"/>
    <cellStyle name="Title 38 5 2 2" xfId="26955" xr:uid="{0F08B279-6C7B-4003-8033-4434CF2E17A5}"/>
    <cellStyle name="Title 38 5 2 3" xfId="26956" xr:uid="{2E863F5C-B5F7-4748-BACA-EE79BA994D7A}"/>
    <cellStyle name="Title 38 5 3" xfId="26957" xr:uid="{0462AB03-7E57-4ABA-8EF2-D8C013369D83}"/>
    <cellStyle name="Title 38 5 3 2" xfId="26958" xr:uid="{868DB22D-5740-40DF-ABD8-15DD2CAB11EF}"/>
    <cellStyle name="Title 38 5 3 3" xfId="26959" xr:uid="{C37794BA-FE7B-42E6-BD03-E1590A5D76EC}"/>
    <cellStyle name="Title 38 5 4" xfId="26960" xr:uid="{42B52F54-B53F-43BC-9402-6BB7A16B5ECF}"/>
    <cellStyle name="Title 38 5 4 2" xfId="26961" xr:uid="{A56B3CED-CE8A-4B53-8D05-8F79781481E2}"/>
    <cellStyle name="Title 38 5 4 3" xfId="26962" xr:uid="{407CDA05-90DA-4957-A83E-446980170749}"/>
    <cellStyle name="Title 38 5 5" xfId="26963" xr:uid="{9DF59789-7E8C-44EE-80AF-614FC98D2A6C}"/>
    <cellStyle name="Title 38 5 6" xfId="26964" xr:uid="{B2093911-EAEF-4E17-AE6A-6254492896EC}"/>
    <cellStyle name="Title 38 6" xfId="26965" xr:uid="{5443C2F3-40A3-4BCD-873F-55503353CAC1}"/>
    <cellStyle name="Title 38 6 2" xfId="26966" xr:uid="{738946D1-6AD9-4D29-B0EE-B63DDA7A075F}"/>
    <cellStyle name="Title 38 6 2 2" xfId="26967" xr:uid="{034D00BE-4CBE-46A6-81F8-569580AB115A}"/>
    <cellStyle name="Title 38 6 2 3" xfId="26968" xr:uid="{8092CD5E-A9DA-46DB-9D85-80AB44C49B7E}"/>
    <cellStyle name="Title 38 6 3" xfId="26969" xr:uid="{3C63089E-5C98-4658-93AE-ABA2EA48DCD3}"/>
    <cellStyle name="Title 38 6 3 2" xfId="26970" xr:uid="{7EEB9690-29E1-4B35-B0A2-20C806539263}"/>
    <cellStyle name="Title 38 6 3 3" xfId="26971" xr:uid="{6AD31534-1CC6-4DAB-933B-D38DEBBBC25B}"/>
    <cellStyle name="Title 38 6 4" xfId="26972" xr:uid="{2BE064AD-538B-4285-82A5-60809F7E4357}"/>
    <cellStyle name="Title 38 6 5" xfId="26973" xr:uid="{4F276DBF-7E8F-4B99-9FC4-790A0941E9F9}"/>
    <cellStyle name="Title 38 7" xfId="26974" xr:uid="{3ED8D165-2709-4FFF-94B4-DB8A3025EE4C}"/>
    <cellStyle name="Title 38 7 2" xfId="26975" xr:uid="{970CB139-4852-4DFA-BC18-99B9CCFCC763}"/>
    <cellStyle name="Title 38 7 3" xfId="26976" xr:uid="{09529231-E843-44ED-BDDD-273699723B66}"/>
    <cellStyle name="Title 38 8" xfId="26977" xr:uid="{120F41ED-E407-4AFC-939E-A095205BF7C9}"/>
    <cellStyle name="Title 38 8 2" xfId="26978" xr:uid="{1EFF4490-4EC7-4BF5-A8D1-379992FD53E3}"/>
    <cellStyle name="Title 38 8 3" xfId="26979" xr:uid="{89AF7421-EDC6-42D2-9C69-50457F1212D2}"/>
    <cellStyle name="Title 38 9" xfId="26980" xr:uid="{5E41523E-5E15-4120-B84B-BC690B62E5FA}"/>
    <cellStyle name="Title 38 9 2" xfId="26981" xr:uid="{407A9EEC-F572-40D4-830A-0A0BFAF1DE87}"/>
    <cellStyle name="Title 38 9 3" xfId="26982" xr:uid="{423C7664-0314-4E37-B2C3-5377EAF8FF57}"/>
    <cellStyle name="Title 39" xfId="26983" xr:uid="{EFF3C877-83DC-4875-B240-6C4708CB6909}"/>
    <cellStyle name="Title 39 10" xfId="26984" xr:uid="{8A232EBF-8026-4068-9814-7D9DCC640398}"/>
    <cellStyle name="Title 39 11" xfId="26985" xr:uid="{4C5B9858-EBF6-47CD-9F68-35F0EE28A5C3}"/>
    <cellStyle name="Title 39 12" xfId="26986" xr:uid="{90D57DB0-F3A8-459E-92F9-B333A6421B41}"/>
    <cellStyle name="Title 39 13" xfId="26987" xr:uid="{F88A7811-DE21-4DD0-AD53-2AF2A0D941A3}"/>
    <cellStyle name="Title 39 14" xfId="26988" xr:uid="{3382C702-42EB-451F-ADAA-6A3A654354D9}"/>
    <cellStyle name="Title 39 15" xfId="26989" xr:uid="{BE557AEA-5732-4DCE-91C2-61F6F84272A6}"/>
    <cellStyle name="Title 39 2" xfId="26990" xr:uid="{EC9409B2-8588-4616-BF0D-A379E78AB344}"/>
    <cellStyle name="Title 39 2 2" xfId="26991" xr:uid="{CDFCC0C1-3C3C-4134-AC56-688AE9C5FFF6}"/>
    <cellStyle name="Title 39 2 2 2" xfId="26992" xr:uid="{9FE53636-C213-4AA3-9654-07B5EBA7DA20}"/>
    <cellStyle name="Title 39 2 2 3" xfId="26993" xr:uid="{9277B533-B0F1-4D9C-B012-66EDCB9B119B}"/>
    <cellStyle name="Title 39 2 3" xfId="26994" xr:uid="{75CC7489-D213-46C7-BA28-EA9B57EB4AB9}"/>
    <cellStyle name="Title 39 2 3 2" xfId="26995" xr:uid="{4B11256F-7170-4886-951E-1297C2CB707F}"/>
    <cellStyle name="Title 39 2 3 3" xfId="26996" xr:uid="{2F17DCB1-7A76-4223-8875-487FBA9349B2}"/>
    <cellStyle name="Title 39 2 4" xfId="26997" xr:uid="{ADE095C1-F260-4483-9BB9-2DB6C5B14836}"/>
    <cellStyle name="Title 39 2 5" xfId="26998" xr:uid="{6F4B6283-70B4-4BC9-8825-A6EC757ABC18}"/>
    <cellStyle name="Title 39 2 6" xfId="26999" xr:uid="{C9129D6D-9D6A-430E-BC97-0D167C1EB5CE}"/>
    <cellStyle name="Title 39 3" xfId="27000" xr:uid="{65693810-E5FD-4324-AA2E-8BA66256938C}"/>
    <cellStyle name="Title 39 3 2" xfId="27001" xr:uid="{930AB28A-FB53-418F-9D56-6C153C84DFD5}"/>
    <cellStyle name="Title 39 3 2 2" xfId="27002" xr:uid="{620F5827-2738-499C-9A0B-B7169867EFDA}"/>
    <cellStyle name="Title 39 3 2 3" xfId="27003" xr:uid="{F7F26AC1-DE4E-4320-9D82-BE160675954C}"/>
    <cellStyle name="Title 39 3 3" xfId="27004" xr:uid="{9030859C-9F62-473A-BEFF-CD074A1AA9C2}"/>
    <cellStyle name="Title 39 3 3 2" xfId="27005" xr:uid="{5588A3AE-289F-48AD-8AFC-E99053604636}"/>
    <cellStyle name="Title 39 3 3 3" xfId="27006" xr:uid="{4C615506-8439-4CF9-AF66-A45BE98DA08F}"/>
    <cellStyle name="Title 39 3 4" xfId="27007" xr:uid="{F27E2F1E-1242-400B-96D3-93E35448B96B}"/>
    <cellStyle name="Title 39 3 5" xfId="27008" xr:uid="{6266C0FC-818F-4D83-B796-7EF1238A5A4A}"/>
    <cellStyle name="Title 39 4" xfId="27009" xr:uid="{E7293016-B9D9-4D5F-884D-0F56109725CD}"/>
    <cellStyle name="Title 39 4 2" xfId="27010" xr:uid="{97F2077B-EAF9-4D36-BC02-9D3534AFD948}"/>
    <cellStyle name="Title 39 4 2 2" xfId="27011" xr:uid="{2B4A5003-4F5B-4A2A-81F0-86B2E0DDDA91}"/>
    <cellStyle name="Title 39 4 2 3" xfId="27012" xr:uid="{31DDD3F2-9594-44AC-8179-D0EF7C02DE5C}"/>
    <cellStyle name="Title 39 4 3" xfId="27013" xr:uid="{3F63548E-BAA8-46CD-91DA-B3B57CC99C23}"/>
    <cellStyle name="Title 39 4 3 2" xfId="27014" xr:uid="{A7809156-F8DF-432F-8617-FBFD218C96F4}"/>
    <cellStyle name="Title 39 4 3 3" xfId="27015" xr:uid="{3431D097-7654-43D7-AA1D-AF1BF3EA1B5C}"/>
    <cellStyle name="Title 39 4 4" xfId="27016" xr:uid="{19320BFD-B429-4695-857D-C009FCD5DF63}"/>
    <cellStyle name="Title 39 4 5" xfId="27017" xr:uid="{E9D3A16E-8E55-4587-BAA4-AFDA1B5F5B11}"/>
    <cellStyle name="Title 39 5" xfId="27018" xr:uid="{B5D792A5-374E-4296-AFD6-D552FF7401ED}"/>
    <cellStyle name="Title 39 5 2" xfId="27019" xr:uid="{11FD8585-7C18-41E2-B884-5AB3819CEE2C}"/>
    <cellStyle name="Title 39 5 2 2" xfId="27020" xr:uid="{562320E5-7A1C-4036-9129-E78E625B2D0E}"/>
    <cellStyle name="Title 39 5 2 3" xfId="27021" xr:uid="{90B9F8E5-92DF-474F-9C25-5A11CBAD113E}"/>
    <cellStyle name="Title 39 5 3" xfId="27022" xr:uid="{3FE99DC2-38F5-4F6E-96AD-1ECDE9E6B947}"/>
    <cellStyle name="Title 39 5 3 2" xfId="27023" xr:uid="{EBE6017E-7461-4C2B-8F6A-6BC96573915C}"/>
    <cellStyle name="Title 39 5 3 3" xfId="27024" xr:uid="{A27E23EA-29B6-4794-9CB5-4B6EC431C938}"/>
    <cellStyle name="Title 39 5 4" xfId="27025" xr:uid="{75C62C5A-4CDC-48CB-8C47-135F198C0543}"/>
    <cellStyle name="Title 39 5 4 2" xfId="27026" xr:uid="{D77D2828-91B7-4E51-BEB9-E627B56E96DF}"/>
    <cellStyle name="Title 39 5 4 3" xfId="27027" xr:uid="{1E8C6BC9-376F-4C02-B2E5-A9765FBBD869}"/>
    <cellStyle name="Title 39 5 5" xfId="27028" xr:uid="{9E47F361-5065-4AAB-97CB-C5823F433B6B}"/>
    <cellStyle name="Title 39 5 6" xfId="27029" xr:uid="{A0AB899E-9B15-4289-B006-0A168083CCCA}"/>
    <cellStyle name="Title 39 6" xfId="27030" xr:uid="{7842B170-DABC-4424-8717-1DBD50773F0D}"/>
    <cellStyle name="Title 39 6 2" xfId="27031" xr:uid="{18CEC8C0-95EA-470B-A2E1-291C06732319}"/>
    <cellStyle name="Title 39 6 2 2" xfId="27032" xr:uid="{9779C158-E53E-4B6E-B00D-47AAC50880BB}"/>
    <cellStyle name="Title 39 6 2 3" xfId="27033" xr:uid="{4644F47F-0F47-4028-BB5B-5B6B2EB7E357}"/>
    <cellStyle name="Title 39 6 3" xfId="27034" xr:uid="{F63412A9-7ED5-41A1-93FC-EEB0EE9D942A}"/>
    <cellStyle name="Title 39 6 3 2" xfId="27035" xr:uid="{4ECC4B71-DDEB-4EFB-B2D5-3D984C037BB6}"/>
    <cellStyle name="Title 39 6 3 3" xfId="27036" xr:uid="{CC63840E-D0E9-432D-A21C-5EFF7927A05B}"/>
    <cellStyle name="Title 39 6 4" xfId="27037" xr:uid="{05738DD7-B935-4E0E-B1D9-184A2384BED2}"/>
    <cellStyle name="Title 39 6 5" xfId="27038" xr:uid="{37A702AB-1690-4D97-980A-9095BF9F0A11}"/>
    <cellStyle name="Title 39 7" xfId="27039" xr:uid="{4B142323-0653-4E49-8A85-FB4EBBEB4ACF}"/>
    <cellStyle name="Title 39 7 2" xfId="27040" xr:uid="{2C035B30-9571-40E8-AFF4-6B578DE228D9}"/>
    <cellStyle name="Title 39 7 3" xfId="27041" xr:uid="{6359597D-A0F4-43F3-A9A5-02DA3096994C}"/>
    <cellStyle name="Title 39 8" xfId="27042" xr:uid="{60156549-359D-4C41-A2DF-585CD62D94F0}"/>
    <cellStyle name="Title 39 8 2" xfId="27043" xr:uid="{3B82FF3D-FAEA-4D5E-898F-44F6C7D1D773}"/>
    <cellStyle name="Title 39 8 3" xfId="27044" xr:uid="{F2833DB3-53EF-4363-864B-C5E64D4075A5}"/>
    <cellStyle name="Title 39 9" xfId="27045" xr:uid="{752B65F4-7E5F-4A0D-82A1-79D8D874F25A}"/>
    <cellStyle name="Title 39 9 2" xfId="27046" xr:uid="{9CEC6E09-C812-4FAA-8488-167609004B19}"/>
    <cellStyle name="Title 39 9 3" xfId="27047" xr:uid="{A0078D65-41D5-4A42-AC28-5CF212991720}"/>
    <cellStyle name="Title 4" xfId="27048" xr:uid="{497B8776-36FA-48D9-BB8E-17DD30509952}"/>
    <cellStyle name="Title 4 10" xfId="27049" xr:uid="{E6131979-A2CD-4101-BCB7-41B9F16AA7A3}"/>
    <cellStyle name="Title 4 10 2" xfId="27050" xr:uid="{8B86825F-9F32-4EB6-BC5E-1279180A2BA3}"/>
    <cellStyle name="Title 4 10 3" xfId="27051" xr:uid="{30680567-1B9D-40E1-BEE4-5F74EB41FE60}"/>
    <cellStyle name="Title 4 11" xfId="27052" xr:uid="{8DBDA1D8-9210-444C-870E-FC8330D68A04}"/>
    <cellStyle name="Title 4 12" xfId="27053" xr:uid="{2C1E39A6-D31B-4218-8B8E-AE499295D789}"/>
    <cellStyle name="Title 4 13" xfId="27054" xr:uid="{9D461154-FBF4-4FB4-A016-A71FEBA5EB77}"/>
    <cellStyle name="Title 4 14" xfId="27055" xr:uid="{DC557292-ADC4-42BD-BB4D-F2A755CCFEC7}"/>
    <cellStyle name="Title 4 15" xfId="27056" xr:uid="{F90A7C9E-A46F-4089-A0FD-D330C36491D6}"/>
    <cellStyle name="Title 4 16" xfId="27057" xr:uid="{4A64A99E-B7D9-439B-906E-A9768428F363}"/>
    <cellStyle name="Title 4 2" xfId="27058" xr:uid="{14E50C42-560A-4C25-8B70-2A9F74195A62}"/>
    <cellStyle name="Title 4 2 10" xfId="27059" xr:uid="{E89FB326-E820-4F93-AC8B-97472078BD46}"/>
    <cellStyle name="Title 4 2 11" xfId="27060" xr:uid="{B88534A7-23C2-45FA-A308-83B6960C24EB}"/>
    <cellStyle name="Title 4 2 2" xfId="27061" xr:uid="{6E59291F-A2A5-4655-B969-516D364D2CDE}"/>
    <cellStyle name="Title 4 2 2 2" xfId="27062" xr:uid="{0D468A16-6A51-472F-92A1-063329287997}"/>
    <cellStyle name="Title 4 2 2 2 2" xfId="27063" xr:uid="{2FE1493C-64D3-463B-B8CF-880FA6F4AF1D}"/>
    <cellStyle name="Title 4 2 2 2 3" xfId="27064" xr:uid="{4B0F6E57-73C0-4F55-80FD-A010B37CB241}"/>
    <cellStyle name="Title 4 2 2 3" xfId="27065" xr:uid="{ADD8AF1D-45BA-45C3-9913-6C822979EA2D}"/>
    <cellStyle name="Title 4 2 2 3 2" xfId="27066" xr:uid="{9B71AE0A-930F-4E13-903B-DCC0CE2AC8BB}"/>
    <cellStyle name="Title 4 2 2 3 3" xfId="27067" xr:uid="{F5430A10-D380-4EB9-8762-8EB1842A1A5F}"/>
    <cellStyle name="Title 4 2 2 4" xfId="27068" xr:uid="{D7290DEF-45AF-4E89-8521-A17072573A05}"/>
    <cellStyle name="Title 4 2 2 5" xfId="27069" xr:uid="{C416FCC4-B545-45F4-B8D7-8759D45025A1}"/>
    <cellStyle name="Title 4 2 3" xfId="27070" xr:uid="{48C471D7-A814-4898-923A-5B6204A3AA7E}"/>
    <cellStyle name="Title 4 2 3 2" xfId="27071" xr:uid="{3F7F624B-A006-40BF-BDD1-9C4F047DE462}"/>
    <cellStyle name="Title 4 2 3 2 2" xfId="27072" xr:uid="{36A7DEF5-199C-4C21-AB11-854CCEEBD03A}"/>
    <cellStyle name="Title 4 2 3 2 3" xfId="27073" xr:uid="{BB3876C0-D025-4B8E-BB37-9DA4372C8957}"/>
    <cellStyle name="Title 4 2 3 3" xfId="27074" xr:uid="{292EF9ED-EA46-4422-B1EE-D639EA835A57}"/>
    <cellStyle name="Title 4 2 3 3 2" xfId="27075" xr:uid="{BBDF71CE-F2AB-4FE7-902B-A1481C56EA87}"/>
    <cellStyle name="Title 4 2 3 3 3" xfId="27076" xr:uid="{6223DFE3-D0D4-457B-9629-7FF08C54B0C2}"/>
    <cellStyle name="Title 4 2 3 4" xfId="27077" xr:uid="{2AC4919D-F27F-4D67-8404-08DEEC43A07B}"/>
    <cellStyle name="Title 4 2 3 5" xfId="27078" xr:uid="{EC95872F-2244-465C-8AC6-AC48DAE2885C}"/>
    <cellStyle name="Title 4 2 4" xfId="27079" xr:uid="{FB9B9E17-018E-483D-92EC-03BBE4FD799B}"/>
    <cellStyle name="Title 4 2 4 2" xfId="27080" xr:uid="{6351AFC6-AA92-4BE9-AEAD-D995430C4BA6}"/>
    <cellStyle name="Title 4 2 4 2 2" xfId="27081" xr:uid="{96E39E45-AB7B-4219-91EE-739222F78E66}"/>
    <cellStyle name="Title 4 2 4 2 3" xfId="27082" xr:uid="{49E96A44-E669-4E08-981D-C5BE2416E2D5}"/>
    <cellStyle name="Title 4 2 4 3" xfId="27083" xr:uid="{DC38E502-4370-4E56-8C80-18BA7B18B5E2}"/>
    <cellStyle name="Title 4 2 4 3 2" xfId="27084" xr:uid="{1D897F36-E373-471F-8B0A-05BF399D4C9C}"/>
    <cellStyle name="Title 4 2 4 3 3" xfId="27085" xr:uid="{85B72480-0123-4D85-8AF8-AFBB30E7E23E}"/>
    <cellStyle name="Title 4 2 4 4" xfId="27086" xr:uid="{506A8741-062D-4EB4-84D6-F38FA5E02E0C}"/>
    <cellStyle name="Title 4 2 4 4 2" xfId="27087" xr:uid="{E1DA2E7E-28E5-4CA0-B7B2-ED6AC6BA0EA4}"/>
    <cellStyle name="Title 4 2 4 4 3" xfId="27088" xr:uid="{8A36E26D-AA5C-4F5F-89DE-0095B80153D2}"/>
    <cellStyle name="Title 4 2 4 5" xfId="27089" xr:uid="{1141CA61-A8D5-4120-A141-EB569BA7168D}"/>
    <cellStyle name="Title 4 2 4 6" xfId="27090" xr:uid="{249E347C-7E3A-4330-98C4-72995175D1D2}"/>
    <cellStyle name="Title 4 2 5" xfId="27091" xr:uid="{889545E0-F809-4977-8330-75AC544CE969}"/>
    <cellStyle name="Title 4 2 5 2" xfId="27092" xr:uid="{6A38AA96-ABF1-45EC-AC86-A9C801BACA32}"/>
    <cellStyle name="Title 4 2 5 2 2" xfId="27093" xr:uid="{D2695505-E7D7-4818-B6A1-998B2066048C}"/>
    <cellStyle name="Title 4 2 5 2 3" xfId="27094" xr:uid="{90B84A5C-AB30-45FC-9B71-6CE676C3AFDA}"/>
    <cellStyle name="Title 4 2 5 3" xfId="27095" xr:uid="{47084F86-F06D-4F6E-9369-C20C3CA79354}"/>
    <cellStyle name="Title 4 2 5 3 2" xfId="27096" xr:uid="{20D80961-731A-4686-BBA4-1C3F716E119C}"/>
    <cellStyle name="Title 4 2 5 3 3" xfId="27097" xr:uid="{76337E41-EB58-436E-9D1A-D58ECF8039C4}"/>
    <cellStyle name="Title 4 2 5 4" xfId="27098" xr:uid="{4192D61D-D17D-43BE-A1D9-455EA87A38B5}"/>
    <cellStyle name="Title 4 2 5 5" xfId="27099" xr:uid="{CE4D0A0E-2124-436B-B2DC-F9F3CD61120C}"/>
    <cellStyle name="Title 4 2 6" xfId="27100" xr:uid="{6C6D5E7B-1CD7-4E36-AA8E-B12E619B0064}"/>
    <cellStyle name="Title 4 2 6 2" xfId="27101" xr:uid="{465CEE78-3059-4B4B-AD87-F413FA059E1F}"/>
    <cellStyle name="Title 4 2 6 3" xfId="27102" xr:uid="{8D9662E5-4EC3-458B-9725-1462B661256D}"/>
    <cellStyle name="Title 4 2 7" xfId="27103" xr:uid="{E6DCE49E-CBAA-4047-88BE-809AAF10FB0F}"/>
    <cellStyle name="Title 4 2 7 2" xfId="27104" xr:uid="{915D425F-C54E-477E-A241-008D881AB57A}"/>
    <cellStyle name="Title 4 2 7 3" xfId="27105" xr:uid="{648B52E9-C1EB-4388-8736-BBCF45DF10A4}"/>
    <cellStyle name="Title 4 2 8" xfId="27106" xr:uid="{D5542053-3315-4166-AB3F-7C2079E2D424}"/>
    <cellStyle name="Title 4 2 8 2" xfId="27107" xr:uid="{EF6A2F40-CCC6-41A6-9A0D-14411F2C166B}"/>
    <cellStyle name="Title 4 2 8 3" xfId="27108" xr:uid="{325E1228-1A60-4B2D-9AF4-145FC1D6E7B4}"/>
    <cellStyle name="Title 4 2 9" xfId="27109" xr:uid="{703AD56E-E2AD-4FE6-8F63-B95DC12923CD}"/>
    <cellStyle name="Title 4 3" xfId="27110" xr:uid="{DD3A91FF-7723-4A7D-99C5-DAC63BC30DDC}"/>
    <cellStyle name="Title 4 3 2" xfId="27111" xr:uid="{3D7250B2-D394-4070-8F05-C062131CB3B7}"/>
    <cellStyle name="Title 4 3 2 2" xfId="27112" xr:uid="{8F092DF3-22AB-4D68-8162-9C017C87FC1A}"/>
    <cellStyle name="Title 4 3 2 3" xfId="27113" xr:uid="{F42F0209-C13E-4700-ABF7-BAE050C20A1B}"/>
    <cellStyle name="Title 4 3 3" xfId="27114" xr:uid="{BCDE2DE1-B07B-4BD9-B658-A5C0B1F715D3}"/>
    <cellStyle name="Title 4 3 3 2" xfId="27115" xr:uid="{C50059B9-D673-4101-9914-858983BF8F87}"/>
    <cellStyle name="Title 4 3 3 3" xfId="27116" xr:uid="{3EB1B78F-EFAC-457D-9C4B-A9C01B17B91A}"/>
    <cellStyle name="Title 4 3 4" xfId="27117" xr:uid="{D2C75C36-F4BC-405D-B17A-6958A91EFC0E}"/>
    <cellStyle name="Title 4 3 5" xfId="27118" xr:uid="{03BE0D9C-358D-4655-BB34-5A9C0F8D99B3}"/>
    <cellStyle name="Title 4 3 6" xfId="27119" xr:uid="{6CA9E0E1-F6B5-43E6-90CF-414608B71244}"/>
    <cellStyle name="Title 4 4" xfId="27120" xr:uid="{9C984928-5DAD-453C-8D1C-AC916F31086D}"/>
    <cellStyle name="Title 4 4 2" xfId="27121" xr:uid="{3A6B2F6A-65DC-49FF-BE42-6E8EFD9BE740}"/>
    <cellStyle name="Title 4 4 2 2" xfId="27122" xr:uid="{1CA73FF2-9E67-4248-8D66-A4997625DA54}"/>
    <cellStyle name="Title 4 4 2 3" xfId="27123" xr:uid="{60B4D1CD-7150-4C80-8A2A-70FE976BD9AD}"/>
    <cellStyle name="Title 4 4 3" xfId="27124" xr:uid="{121CD245-F3CB-43F2-8CB8-B0FF1A906F06}"/>
    <cellStyle name="Title 4 4 3 2" xfId="27125" xr:uid="{BB27DCA0-CCE3-4680-AEC0-3033051D5422}"/>
    <cellStyle name="Title 4 4 3 3" xfId="27126" xr:uid="{FB9AFBC7-DC5C-4E67-9748-11750A13EBE3}"/>
    <cellStyle name="Title 4 4 4" xfId="27127" xr:uid="{7E864F1F-A844-4D10-BD18-819360DF6F4A}"/>
    <cellStyle name="Title 4 4 5" xfId="27128" xr:uid="{FC29C096-652A-4D3F-AE03-71CA3DEA5A99}"/>
    <cellStyle name="Title 4 5" xfId="27129" xr:uid="{9D92FA95-C998-44CD-9180-2ABEED0E9BAE}"/>
    <cellStyle name="Title 4 5 2" xfId="27130" xr:uid="{594640C3-8638-4829-8717-0F656E029D5F}"/>
    <cellStyle name="Title 4 5 2 2" xfId="27131" xr:uid="{6D6762E2-21C8-4342-B2EA-66A1886A2E34}"/>
    <cellStyle name="Title 4 5 2 3" xfId="27132" xr:uid="{07B634E3-C45D-4569-BBF4-5954263DFA9B}"/>
    <cellStyle name="Title 4 5 3" xfId="27133" xr:uid="{E5418304-3560-41B0-8B72-BD9377C56A68}"/>
    <cellStyle name="Title 4 5 3 2" xfId="27134" xr:uid="{7CFEC6E4-D0EC-4AEB-B102-FB67CEE72719}"/>
    <cellStyle name="Title 4 5 3 3" xfId="27135" xr:uid="{FA354762-409E-45AD-A774-C6BAF2A5FADC}"/>
    <cellStyle name="Title 4 5 4" xfId="27136" xr:uid="{15469C26-E994-4BE6-B3EA-1BF021F17C70}"/>
    <cellStyle name="Title 4 5 5" xfId="27137" xr:uid="{3AE608BA-99A4-4670-8599-87C60F80F7AB}"/>
    <cellStyle name="Title 4 6" xfId="27138" xr:uid="{C99CB409-1FA6-4B4B-91CE-189DBAE4DAC7}"/>
    <cellStyle name="Title 4 6 2" xfId="27139" xr:uid="{E912EEC0-8BB1-496B-8A05-EA254BD8A54E}"/>
    <cellStyle name="Title 4 6 2 2" xfId="27140" xr:uid="{3288D3A8-6A86-488D-B96D-3158FF26A903}"/>
    <cellStyle name="Title 4 6 2 3" xfId="27141" xr:uid="{5499B3DF-D455-4791-874B-871B8FB4D4DC}"/>
    <cellStyle name="Title 4 6 3" xfId="27142" xr:uid="{E53B17F4-CAA6-4E3D-8974-13A607CD015C}"/>
    <cellStyle name="Title 4 6 3 2" xfId="27143" xr:uid="{DE299E92-C86C-4013-BA0C-16DE6E1D4C17}"/>
    <cellStyle name="Title 4 6 3 3" xfId="27144" xr:uid="{F91D69A4-891A-483E-BB76-279E9E16B63A}"/>
    <cellStyle name="Title 4 6 4" xfId="27145" xr:uid="{BE183F72-1587-4A2D-970C-68AAE3A93E66}"/>
    <cellStyle name="Title 4 6 4 2" xfId="27146" xr:uid="{45705823-F9D3-4005-B738-CE518F2D48BB}"/>
    <cellStyle name="Title 4 6 4 3" xfId="27147" xr:uid="{40CBA20D-E12A-43E3-9960-43485273BFC3}"/>
    <cellStyle name="Title 4 6 5" xfId="27148" xr:uid="{52C7FECA-5ADE-494F-A7C7-AB4DB94508B0}"/>
    <cellStyle name="Title 4 6 6" xfId="27149" xr:uid="{46CCB84A-FE28-4C8F-AE47-454DA55FAEF8}"/>
    <cellStyle name="Title 4 7" xfId="27150" xr:uid="{90388DF1-A080-42D2-9644-A8D09EA14D3D}"/>
    <cellStyle name="Title 4 7 2" xfId="27151" xr:uid="{4C17ED68-1C3D-4557-BE55-FDDA66201D3B}"/>
    <cellStyle name="Title 4 7 2 2" xfId="27152" xr:uid="{67FD6576-C329-4024-A1F2-3C9A5A51EAC9}"/>
    <cellStyle name="Title 4 7 2 3" xfId="27153" xr:uid="{62AA9530-F0EA-4F55-B968-0E519EA91776}"/>
    <cellStyle name="Title 4 7 3" xfId="27154" xr:uid="{99098E4B-5659-414D-98B8-08BEC0D930A1}"/>
    <cellStyle name="Title 4 7 3 2" xfId="27155" xr:uid="{A98C8341-12F9-42EF-B642-E4CCA187EDED}"/>
    <cellStyle name="Title 4 7 3 3" xfId="27156" xr:uid="{BBA4D0E8-D770-4FA3-AEF9-DA21F0835352}"/>
    <cellStyle name="Title 4 7 4" xfId="27157" xr:uid="{EB4E0226-9279-42B7-B758-BAC80DA7B17D}"/>
    <cellStyle name="Title 4 7 5" xfId="27158" xr:uid="{19B17ED1-910B-4D5A-9472-74801404A48B}"/>
    <cellStyle name="Title 4 8" xfId="27159" xr:uid="{2909145A-5827-47D0-A0B7-979AF1A7E4CB}"/>
    <cellStyle name="Title 4 8 2" xfId="27160" xr:uid="{A16ECBCF-8488-4EED-8513-016541E23372}"/>
    <cellStyle name="Title 4 8 3" xfId="27161" xr:uid="{C39DF700-FB94-4DC1-A0DC-E796FEE6B2E9}"/>
    <cellStyle name="Title 4 9" xfId="27162" xr:uid="{44A3969B-FEEC-41E8-A0BA-370D456221B4}"/>
    <cellStyle name="Title 4 9 2" xfId="27163" xr:uid="{788DD7D5-2ECC-4982-B452-3014B2879D02}"/>
    <cellStyle name="Title 4 9 3" xfId="27164" xr:uid="{DE750143-F52B-4ECD-816E-425205D316AE}"/>
    <cellStyle name="Title 40" xfId="27165" xr:uid="{1B83AEEE-4862-42A9-BD4E-0AAA8CFF49A0}"/>
    <cellStyle name="Title 40 10" xfId="27166" xr:uid="{37BF1580-79F0-462D-82AB-2DF37776B2BA}"/>
    <cellStyle name="Title 40 11" xfId="27167" xr:uid="{A66ADB08-CF94-4F7A-BA74-B0EA1A866D30}"/>
    <cellStyle name="Title 40 12" xfId="27168" xr:uid="{02E1FB89-45ED-4B38-B990-8CE84ADF5DDB}"/>
    <cellStyle name="Title 40 13" xfId="27169" xr:uid="{174F32D0-E9ED-4C52-90C0-0E79538FD34A}"/>
    <cellStyle name="Title 40 14" xfId="27170" xr:uid="{AF7371CC-A478-4280-BC91-9A634EBE3AB5}"/>
    <cellStyle name="Title 40 15" xfId="27171" xr:uid="{AAD72C4F-BB5A-4023-AD6E-277729021846}"/>
    <cellStyle name="Title 40 2" xfId="27172" xr:uid="{7F406D71-01A0-416F-89BB-F258AB5DD7CF}"/>
    <cellStyle name="Title 40 2 2" xfId="27173" xr:uid="{51A8550B-A83D-4767-97B5-BDF2B4F41826}"/>
    <cellStyle name="Title 40 2 2 2" xfId="27174" xr:uid="{7F0DEB19-0DB1-4AAB-AE17-EC9FE5D014A5}"/>
    <cellStyle name="Title 40 2 2 3" xfId="27175" xr:uid="{3B393E9D-CA4F-4207-A124-DE242C47FE0D}"/>
    <cellStyle name="Title 40 2 3" xfId="27176" xr:uid="{046CE9C1-9B1D-491D-8738-87D6C795C65F}"/>
    <cellStyle name="Title 40 2 3 2" xfId="27177" xr:uid="{334797B3-7B8E-4F01-932B-4C3F9F955691}"/>
    <cellStyle name="Title 40 2 3 3" xfId="27178" xr:uid="{DDA36E95-312A-4FBC-A98B-5844F8DA1695}"/>
    <cellStyle name="Title 40 2 4" xfId="27179" xr:uid="{E7B154A4-3089-454E-8D4C-A0F21BF5C683}"/>
    <cellStyle name="Title 40 2 5" xfId="27180" xr:uid="{B473A20D-DDC2-49D3-8408-1278FF49FE1D}"/>
    <cellStyle name="Title 40 2 6" xfId="27181" xr:uid="{2485982F-6EBC-4E4D-B743-3FBE21DD0120}"/>
    <cellStyle name="Title 40 3" xfId="27182" xr:uid="{94BB19B7-B7AB-428C-84C7-DE02D0CE2D83}"/>
    <cellStyle name="Title 40 3 2" xfId="27183" xr:uid="{C5236ACC-CB2C-4E78-8751-F864610F902F}"/>
    <cellStyle name="Title 40 3 2 2" xfId="27184" xr:uid="{9929FA96-5B45-4B13-8846-78F4A917A1A5}"/>
    <cellStyle name="Title 40 3 2 3" xfId="27185" xr:uid="{AFDC4726-C6E9-468E-AA46-661DF2ACC3B2}"/>
    <cellStyle name="Title 40 3 3" xfId="27186" xr:uid="{142DCED7-3405-4771-A865-11DACA945B3C}"/>
    <cellStyle name="Title 40 3 3 2" xfId="27187" xr:uid="{EA02AA04-2E71-4D57-9053-579328F949F8}"/>
    <cellStyle name="Title 40 3 3 3" xfId="27188" xr:uid="{83D808AF-1D85-416F-A1E9-2A804F97F7E2}"/>
    <cellStyle name="Title 40 3 4" xfId="27189" xr:uid="{18C33EBA-D7E3-4384-9488-67165D88AA24}"/>
    <cellStyle name="Title 40 3 5" xfId="27190" xr:uid="{DD34B66C-DD15-4183-839D-26E92B4C2789}"/>
    <cellStyle name="Title 40 4" xfId="27191" xr:uid="{E21988F9-EA96-4EC2-8954-3B6097D402A9}"/>
    <cellStyle name="Title 40 4 2" xfId="27192" xr:uid="{DB93C20A-F5E9-448C-BC08-CF38EBBA8C18}"/>
    <cellStyle name="Title 40 4 2 2" xfId="27193" xr:uid="{D2A65440-4B56-4AC4-8B98-522CC9A99334}"/>
    <cellStyle name="Title 40 4 2 3" xfId="27194" xr:uid="{D8640FEA-5379-4B91-BCC3-32AC8C6588A6}"/>
    <cellStyle name="Title 40 4 3" xfId="27195" xr:uid="{D2E4B89C-A2A9-4677-8531-3334A72610F1}"/>
    <cellStyle name="Title 40 4 3 2" xfId="27196" xr:uid="{C142CDBD-B758-4460-839C-AA57B0B8F238}"/>
    <cellStyle name="Title 40 4 3 3" xfId="27197" xr:uid="{B71DB529-E8CA-4B0F-B870-490D4FDF54AD}"/>
    <cellStyle name="Title 40 4 4" xfId="27198" xr:uid="{10631B1E-814D-4CF4-97A1-723C1042A679}"/>
    <cellStyle name="Title 40 4 5" xfId="27199" xr:uid="{28F3E351-0A9A-4ACB-ABE1-12C6B4DE3D17}"/>
    <cellStyle name="Title 40 5" xfId="27200" xr:uid="{9E250AF4-893D-4CD6-9781-424EBE2C7B92}"/>
    <cellStyle name="Title 40 5 2" xfId="27201" xr:uid="{436DD57A-E85A-46D2-AAB1-895662CED74D}"/>
    <cellStyle name="Title 40 5 2 2" xfId="27202" xr:uid="{A3FE2003-7A42-4AD2-9D77-AC429429D914}"/>
    <cellStyle name="Title 40 5 2 3" xfId="27203" xr:uid="{13BA4D7A-40A1-4757-8FA7-82947A5EDD40}"/>
    <cellStyle name="Title 40 5 3" xfId="27204" xr:uid="{0125AF3C-D5B2-4266-AEF2-38EABAA7EC90}"/>
    <cellStyle name="Title 40 5 3 2" xfId="27205" xr:uid="{9520FD57-78D7-428A-9EB0-13C295F4F947}"/>
    <cellStyle name="Title 40 5 3 3" xfId="27206" xr:uid="{48DF632D-9091-4301-8D17-1FE5BE7065A0}"/>
    <cellStyle name="Title 40 5 4" xfId="27207" xr:uid="{E028AE1D-EBD4-4249-A881-DE2FBA8E1A06}"/>
    <cellStyle name="Title 40 5 4 2" xfId="27208" xr:uid="{D25800AD-6164-4C99-A918-6F3EE8204D8F}"/>
    <cellStyle name="Title 40 5 4 3" xfId="27209" xr:uid="{989B49CA-00B7-4DFF-A8FA-9CB94109E48A}"/>
    <cellStyle name="Title 40 5 5" xfId="27210" xr:uid="{615C13C0-B69B-426D-B27C-1E07C9DCE2DD}"/>
    <cellStyle name="Title 40 5 6" xfId="27211" xr:uid="{959CBEF0-44F1-43DF-BF6E-E074BDF6D9F5}"/>
    <cellStyle name="Title 40 6" xfId="27212" xr:uid="{B4E35B2A-2931-486F-A524-453A42F591F1}"/>
    <cellStyle name="Title 40 6 2" xfId="27213" xr:uid="{14D9A684-7090-4381-AA90-306B41EE3986}"/>
    <cellStyle name="Title 40 6 2 2" xfId="27214" xr:uid="{575D9FCA-14AE-492D-AF63-788C452CF136}"/>
    <cellStyle name="Title 40 6 2 3" xfId="27215" xr:uid="{F6B13CB5-C9C6-46ED-842B-82456B0C8893}"/>
    <cellStyle name="Title 40 6 3" xfId="27216" xr:uid="{0CB9E523-145F-45BB-8954-71B6367A0CB2}"/>
    <cellStyle name="Title 40 6 3 2" xfId="27217" xr:uid="{23343F28-CC64-4565-9F01-456C97F0D506}"/>
    <cellStyle name="Title 40 6 3 3" xfId="27218" xr:uid="{4BD3FA44-C1CB-4AC5-892A-C8BA7AF3A91B}"/>
    <cellStyle name="Title 40 6 4" xfId="27219" xr:uid="{452F3D91-E613-44C9-9BFA-E0E7E3027BBC}"/>
    <cellStyle name="Title 40 6 5" xfId="27220" xr:uid="{E65FFF28-9677-485D-89BB-724AACA58D69}"/>
    <cellStyle name="Title 40 7" xfId="27221" xr:uid="{AC618D11-D934-4B9A-9491-43DEE04EB781}"/>
    <cellStyle name="Title 40 7 2" xfId="27222" xr:uid="{3562FE93-6006-47FC-A13C-B65A021701AC}"/>
    <cellStyle name="Title 40 7 3" xfId="27223" xr:uid="{D5FAB5B6-41C2-4414-948B-460E999589A9}"/>
    <cellStyle name="Title 40 8" xfId="27224" xr:uid="{75258A7D-6094-45BA-B648-FFA618F94B4D}"/>
    <cellStyle name="Title 40 8 2" xfId="27225" xr:uid="{A0F04EFD-A00B-4158-8ACB-572B1A18D558}"/>
    <cellStyle name="Title 40 8 3" xfId="27226" xr:uid="{4D48B460-97E2-4A26-9E32-7896D5454B70}"/>
    <cellStyle name="Title 40 9" xfId="27227" xr:uid="{7BDA0EF1-A179-44BF-A74E-8EA5CF46CFE7}"/>
    <cellStyle name="Title 40 9 2" xfId="27228" xr:uid="{8CE45A93-BBA0-454F-8602-BBA537EA5BBB}"/>
    <cellStyle name="Title 40 9 3" xfId="27229" xr:uid="{501C0968-74D6-493B-92E2-453CCF2783CB}"/>
    <cellStyle name="Title 41" xfId="27230" xr:uid="{5BF35540-FC5C-44B3-B940-F9ED084EE59C}"/>
    <cellStyle name="Title 41 10" xfId="27231" xr:uid="{7E87C0CB-0913-402E-85E1-D46D71884AF1}"/>
    <cellStyle name="Title 41 11" xfId="27232" xr:uid="{E8F6D309-34C3-4208-A5C9-89F143FFA8B5}"/>
    <cellStyle name="Title 41 12" xfId="27233" xr:uid="{65605D59-0E57-455A-8F02-D14139CE6391}"/>
    <cellStyle name="Title 41 13" xfId="27234" xr:uid="{CF14E3ED-EF30-48A5-8163-6A48FCA1D112}"/>
    <cellStyle name="Title 41 14" xfId="27235" xr:uid="{8CCBF3BE-0D17-4275-814B-E6BF078DBAA4}"/>
    <cellStyle name="Title 41 15" xfId="27236" xr:uid="{36420CCC-9101-491E-B89C-50972B02ED46}"/>
    <cellStyle name="Title 41 2" xfId="27237" xr:uid="{2D047819-24E6-4B21-9813-B57B15A45A67}"/>
    <cellStyle name="Title 41 2 2" xfId="27238" xr:uid="{A8ACC50D-743A-41F2-8127-97491AB4C271}"/>
    <cellStyle name="Title 41 2 2 2" xfId="27239" xr:uid="{8D27BCB3-81BA-44F9-8AE8-DB3794E43E86}"/>
    <cellStyle name="Title 41 2 2 3" xfId="27240" xr:uid="{887F5F81-8A40-42CC-AF17-D487A211EC4F}"/>
    <cellStyle name="Title 41 2 3" xfId="27241" xr:uid="{29A40E4E-8EDD-44DE-B4AF-7C4EF4DA8966}"/>
    <cellStyle name="Title 41 2 3 2" xfId="27242" xr:uid="{93E253C8-4057-4C12-9E0A-22C8745E8A66}"/>
    <cellStyle name="Title 41 2 3 3" xfId="27243" xr:uid="{3F20E1F5-F24A-49C5-B533-68AEA9CA433D}"/>
    <cellStyle name="Title 41 2 4" xfId="27244" xr:uid="{AC89F98C-2E7E-4D51-AFA8-088CF91455E0}"/>
    <cellStyle name="Title 41 2 5" xfId="27245" xr:uid="{097AAA7B-92BD-4DA1-9FBC-7CB77D34400A}"/>
    <cellStyle name="Title 41 2 6" xfId="27246" xr:uid="{DD9376C9-CEB8-4792-927E-DF060B534D98}"/>
    <cellStyle name="Title 41 3" xfId="27247" xr:uid="{B08651E1-80F1-45C1-B38B-7A433A6A5B79}"/>
    <cellStyle name="Title 41 3 2" xfId="27248" xr:uid="{C4E11684-2A74-4A50-B135-A8D55CC42CD1}"/>
    <cellStyle name="Title 41 3 2 2" xfId="27249" xr:uid="{8C9388D6-3D6E-4E0C-81FC-F00011AB8BDF}"/>
    <cellStyle name="Title 41 3 2 3" xfId="27250" xr:uid="{63D861B9-BDF2-470A-B0E2-D941C198353D}"/>
    <cellStyle name="Title 41 3 3" xfId="27251" xr:uid="{D8A72F17-7846-49D4-8527-A8E0190C9FF2}"/>
    <cellStyle name="Title 41 3 3 2" xfId="27252" xr:uid="{C46AAEC1-2338-401B-853E-3D781FD5E8BB}"/>
    <cellStyle name="Title 41 3 3 3" xfId="27253" xr:uid="{5CC9A20B-C06C-4746-8488-BA7499AD2F66}"/>
    <cellStyle name="Title 41 3 4" xfId="27254" xr:uid="{A4A7C585-06B6-4C68-A563-87A081255B3B}"/>
    <cellStyle name="Title 41 3 5" xfId="27255" xr:uid="{F13CA742-16AA-4B49-BBF4-10FA5159D674}"/>
    <cellStyle name="Title 41 4" xfId="27256" xr:uid="{4CA925F5-EDFD-439D-A07E-9BE0CBC4E4C5}"/>
    <cellStyle name="Title 41 4 2" xfId="27257" xr:uid="{4D018534-024E-459B-96CE-AE46959E6EBC}"/>
    <cellStyle name="Title 41 4 2 2" xfId="27258" xr:uid="{F9F23484-1975-4947-B317-B53E8FC1CA55}"/>
    <cellStyle name="Title 41 4 2 3" xfId="27259" xr:uid="{841139D3-933B-4A7F-9640-E26FEDA4C42A}"/>
    <cellStyle name="Title 41 4 3" xfId="27260" xr:uid="{89033608-E4BC-4CE7-B7C1-B6CB7E160B79}"/>
    <cellStyle name="Title 41 4 3 2" xfId="27261" xr:uid="{05A13B86-2593-4D3A-8C88-4FD8511AD4F8}"/>
    <cellStyle name="Title 41 4 3 3" xfId="27262" xr:uid="{FAFAEE76-89E8-4377-A9A7-C82269AB7DD7}"/>
    <cellStyle name="Title 41 4 4" xfId="27263" xr:uid="{36289F0F-BCB8-4CA1-8B63-DC0FFA16DA07}"/>
    <cellStyle name="Title 41 4 5" xfId="27264" xr:uid="{DD8D6216-289D-487B-809F-D0626D3E4AFF}"/>
    <cellStyle name="Title 41 5" xfId="27265" xr:uid="{2BA631D6-5E04-4DC3-BEC0-F470405C2F64}"/>
    <cellStyle name="Title 41 5 2" xfId="27266" xr:uid="{3FBCFBE2-955B-4004-9961-621D6DC93A4E}"/>
    <cellStyle name="Title 41 5 2 2" xfId="27267" xr:uid="{B582BB6F-7835-4216-B425-8DDD6B47AF40}"/>
    <cellStyle name="Title 41 5 2 3" xfId="27268" xr:uid="{F599E1BB-6C6D-4C44-A646-13A525D65893}"/>
    <cellStyle name="Title 41 5 3" xfId="27269" xr:uid="{83F5C65B-B933-4FF2-B586-F5451C12B516}"/>
    <cellStyle name="Title 41 5 3 2" xfId="27270" xr:uid="{1F4D9880-7624-468F-9BF2-15BABDED7F6F}"/>
    <cellStyle name="Title 41 5 3 3" xfId="27271" xr:uid="{CEB723D8-FDDA-4962-B24E-478A1F6B0484}"/>
    <cellStyle name="Title 41 5 4" xfId="27272" xr:uid="{95509125-E91E-4EFD-AB0E-16F844B67FD5}"/>
    <cellStyle name="Title 41 5 4 2" xfId="27273" xr:uid="{F9C4254E-13AB-48BD-A29E-48418D4DDD9F}"/>
    <cellStyle name="Title 41 5 4 3" xfId="27274" xr:uid="{4801D5F1-2160-4A1D-9623-C35A2176E62E}"/>
    <cellStyle name="Title 41 5 5" xfId="27275" xr:uid="{7B7D0E20-5B5A-4293-AF92-7DD0F1962212}"/>
    <cellStyle name="Title 41 5 6" xfId="27276" xr:uid="{7330216F-69C0-44AF-9DAB-379E2876908D}"/>
    <cellStyle name="Title 41 6" xfId="27277" xr:uid="{1C2C2D3F-1BBB-4690-811F-69BA2AECAEF9}"/>
    <cellStyle name="Title 41 6 2" xfId="27278" xr:uid="{2B9CFE93-4D22-4DF5-B616-C3B9FDD264F7}"/>
    <cellStyle name="Title 41 6 2 2" xfId="27279" xr:uid="{5D3A14C2-3A67-4BB8-B4BC-E77EFC5C92DF}"/>
    <cellStyle name="Title 41 6 2 3" xfId="27280" xr:uid="{9AEA76AB-EBF6-4FE3-B187-D0EA32719172}"/>
    <cellStyle name="Title 41 6 3" xfId="27281" xr:uid="{F444A973-6BCA-4D3E-8E7C-91172DD36463}"/>
    <cellStyle name="Title 41 6 3 2" xfId="27282" xr:uid="{790CEFCD-B866-4472-9AD4-0F7670D69764}"/>
    <cellStyle name="Title 41 6 3 3" xfId="27283" xr:uid="{A1689A10-A545-4446-8B7B-917BFC5D09D7}"/>
    <cellStyle name="Title 41 6 4" xfId="27284" xr:uid="{67980BD9-AB7B-46F7-B8DF-13271B614A97}"/>
    <cellStyle name="Title 41 6 5" xfId="27285" xr:uid="{A0A4D677-2322-4712-BB47-96D3ADBED16D}"/>
    <cellStyle name="Title 41 7" xfId="27286" xr:uid="{B70C017C-A382-4784-9E76-908ED037E891}"/>
    <cellStyle name="Title 41 7 2" xfId="27287" xr:uid="{475666CD-10C5-46BF-9497-BBED684343EC}"/>
    <cellStyle name="Title 41 7 3" xfId="27288" xr:uid="{8E290F2F-74D3-4A73-A0A8-94D375E0AEE1}"/>
    <cellStyle name="Title 41 8" xfId="27289" xr:uid="{ECB89616-EFB2-4086-A964-8DD18F722060}"/>
    <cellStyle name="Title 41 8 2" xfId="27290" xr:uid="{B2E94D77-03E4-4458-AFA8-2470889AB812}"/>
    <cellStyle name="Title 41 8 3" xfId="27291" xr:uid="{622E6DAC-C528-49B8-8503-CF1711B40705}"/>
    <cellStyle name="Title 41 9" xfId="27292" xr:uid="{35EA5A10-A54D-474C-85BA-00B04CD81E4E}"/>
    <cellStyle name="Title 41 9 2" xfId="27293" xr:uid="{E4EBA16B-E5D8-42AB-803A-000A18817573}"/>
    <cellStyle name="Title 41 9 3" xfId="27294" xr:uid="{7D6F7B4F-A7F3-401E-BF72-45B0711C4924}"/>
    <cellStyle name="Title 42" xfId="27295" xr:uid="{61AB4483-2919-48CC-AF78-34D60160ED2F}"/>
    <cellStyle name="Title 42 10" xfId="27296" xr:uid="{0FFC5608-B5D8-47CA-AF29-3186950453C8}"/>
    <cellStyle name="Title 42 11" xfId="27297" xr:uid="{2D59EB58-A981-4AD0-B24C-592EC8142DD4}"/>
    <cellStyle name="Title 42 12" xfId="27298" xr:uid="{95748A42-572F-4FBE-A164-270B38E623E5}"/>
    <cellStyle name="Title 42 13" xfId="27299" xr:uid="{630CAEE7-5CA7-4411-A30A-C708065F3859}"/>
    <cellStyle name="Title 42 14" xfId="27300" xr:uid="{3BABAB8F-186C-44CE-BC81-182B589F763D}"/>
    <cellStyle name="Title 42 15" xfId="27301" xr:uid="{BC565145-5777-4C2B-9E67-487C13BF1F27}"/>
    <cellStyle name="Title 42 2" xfId="27302" xr:uid="{29EBC0EE-EA52-4183-9FF8-547051210CFC}"/>
    <cellStyle name="Title 42 2 2" xfId="27303" xr:uid="{DEAA04E0-DE51-4A38-8EBC-5950CB3E2B17}"/>
    <cellStyle name="Title 42 2 2 2" xfId="27304" xr:uid="{6731EEC9-7141-4662-985E-9185FD3D9443}"/>
    <cellStyle name="Title 42 2 2 3" xfId="27305" xr:uid="{41F0E4E7-8749-4C26-8B5F-7CA5AB8E2A1F}"/>
    <cellStyle name="Title 42 2 3" xfId="27306" xr:uid="{5D96E905-3199-427B-89D1-2018FDA56B13}"/>
    <cellStyle name="Title 42 2 3 2" xfId="27307" xr:uid="{9B98FA9F-F011-4A2D-92C4-B3CEDCAE515A}"/>
    <cellStyle name="Title 42 2 3 3" xfId="27308" xr:uid="{2E6459FC-7C88-49C1-B729-80DFF1105703}"/>
    <cellStyle name="Title 42 2 4" xfId="27309" xr:uid="{79FA4B44-237A-40BD-867C-C27163EBC6AA}"/>
    <cellStyle name="Title 42 2 5" xfId="27310" xr:uid="{AC429554-E3A4-4FAF-84D1-D4976F430ACC}"/>
    <cellStyle name="Title 42 2 6" xfId="27311" xr:uid="{30EFB568-1F4A-4103-AB83-7F23D33A602B}"/>
    <cellStyle name="Title 42 3" xfId="27312" xr:uid="{62D506DB-AADD-446B-A9E4-09D13B2C8E99}"/>
    <cellStyle name="Title 42 3 2" xfId="27313" xr:uid="{261E4EC3-3515-4E7A-B05A-6A764F3D2D42}"/>
    <cellStyle name="Title 42 3 2 2" xfId="27314" xr:uid="{B5F5450E-0208-49FE-B0E2-3475B1FBD2D5}"/>
    <cellStyle name="Title 42 3 2 3" xfId="27315" xr:uid="{D3F8765A-AE51-49F2-963A-A34325310345}"/>
    <cellStyle name="Title 42 3 3" xfId="27316" xr:uid="{1BBDCB74-0E33-499B-BDBC-7E57C710AE9D}"/>
    <cellStyle name="Title 42 3 3 2" xfId="27317" xr:uid="{C9BF38B3-5967-430C-B175-4EE83941EABF}"/>
    <cellStyle name="Title 42 3 3 3" xfId="27318" xr:uid="{021ABA55-945F-421C-A775-FD25549F9EAE}"/>
    <cellStyle name="Title 42 3 4" xfId="27319" xr:uid="{D3C2A9B3-7C02-4983-8F08-320099022DF5}"/>
    <cellStyle name="Title 42 3 5" xfId="27320" xr:uid="{44F07490-8EE6-46B6-B4B3-FC8EC2985BA7}"/>
    <cellStyle name="Title 42 4" xfId="27321" xr:uid="{092BE463-067F-4131-AC3B-6F69323B8810}"/>
    <cellStyle name="Title 42 4 2" xfId="27322" xr:uid="{389FDE62-6C86-4AB7-9DC7-E9A32DE1D37E}"/>
    <cellStyle name="Title 42 4 2 2" xfId="27323" xr:uid="{5FC95380-A8F4-4F30-9510-B169F319788F}"/>
    <cellStyle name="Title 42 4 2 3" xfId="27324" xr:uid="{19A2C8C4-3AA3-4889-B069-626C1DB33FD0}"/>
    <cellStyle name="Title 42 4 3" xfId="27325" xr:uid="{3233780B-CFEC-4895-8A4E-782B79EF1CAC}"/>
    <cellStyle name="Title 42 4 3 2" xfId="27326" xr:uid="{578E1115-5861-4225-B649-718ABB9FB3C8}"/>
    <cellStyle name="Title 42 4 3 3" xfId="27327" xr:uid="{C2A745FB-DA87-4737-84E3-97EB126FBDF7}"/>
    <cellStyle name="Title 42 4 4" xfId="27328" xr:uid="{5CC66912-5C5C-4B14-B23E-46C292AC7673}"/>
    <cellStyle name="Title 42 4 5" xfId="27329" xr:uid="{C84A9929-9346-460C-9B87-52ECD277967D}"/>
    <cellStyle name="Title 42 5" xfId="27330" xr:uid="{98926DF8-F877-40AC-B42A-A86BE9AE6405}"/>
    <cellStyle name="Title 42 5 2" xfId="27331" xr:uid="{5F3B814A-14E9-4D00-8EFC-3D623A072585}"/>
    <cellStyle name="Title 42 5 2 2" xfId="27332" xr:uid="{A46A0ADF-7867-4384-AE35-A162339D1A50}"/>
    <cellStyle name="Title 42 5 2 3" xfId="27333" xr:uid="{1BF613E5-BCC5-4B04-AB07-831E28661C8E}"/>
    <cellStyle name="Title 42 5 3" xfId="27334" xr:uid="{986C22DE-51B9-4B59-82E9-987D5FD9938F}"/>
    <cellStyle name="Title 42 5 3 2" xfId="27335" xr:uid="{E6B97AAA-AF48-422D-B4F6-29FD321146EC}"/>
    <cellStyle name="Title 42 5 3 3" xfId="27336" xr:uid="{A3039B64-C7D6-478C-B23E-66D5F66F08DA}"/>
    <cellStyle name="Title 42 5 4" xfId="27337" xr:uid="{78D032E2-E1E0-4F25-82BB-649B13792C01}"/>
    <cellStyle name="Title 42 5 4 2" xfId="27338" xr:uid="{FB3CB197-6645-4A70-8073-2F530E792358}"/>
    <cellStyle name="Title 42 5 4 3" xfId="27339" xr:uid="{622F1D8D-9E69-4D69-A0DD-8757BD7766E8}"/>
    <cellStyle name="Title 42 5 5" xfId="27340" xr:uid="{FE2133C7-4534-4899-BD79-41F7D9803DA9}"/>
    <cellStyle name="Title 42 5 6" xfId="27341" xr:uid="{E6B246E5-6541-4E7B-A6FF-63490E16049C}"/>
    <cellStyle name="Title 42 6" xfId="27342" xr:uid="{F8C1FB6D-6E3E-42E4-8397-D04725ECA3CE}"/>
    <cellStyle name="Title 42 6 2" xfId="27343" xr:uid="{FD926E4A-8425-4D7D-9C21-672337559399}"/>
    <cellStyle name="Title 42 6 2 2" xfId="27344" xr:uid="{E53096A9-6BF7-491B-A1E5-9F298080CC73}"/>
    <cellStyle name="Title 42 6 2 3" xfId="27345" xr:uid="{4854BAC0-BF2D-490D-8352-A9ABC0EB17B9}"/>
    <cellStyle name="Title 42 6 3" xfId="27346" xr:uid="{76596520-6CFC-4ADB-B5DC-133FC522D2FC}"/>
    <cellStyle name="Title 42 6 3 2" xfId="27347" xr:uid="{EEDFE7A6-BF15-4449-ABCA-F16C55A0B182}"/>
    <cellStyle name="Title 42 6 3 3" xfId="27348" xr:uid="{49378693-2F7E-41EC-B553-86119838E8C5}"/>
    <cellStyle name="Title 42 6 4" xfId="27349" xr:uid="{61B4517C-C379-4856-A5E2-7B9D5A679B56}"/>
    <cellStyle name="Title 42 6 5" xfId="27350" xr:uid="{B8DB8E36-7C88-461B-8F1C-513192EBC851}"/>
    <cellStyle name="Title 42 7" xfId="27351" xr:uid="{A8960D74-C940-4A84-8AB6-83210A825B27}"/>
    <cellStyle name="Title 42 7 2" xfId="27352" xr:uid="{BE08A303-A3AA-4AB0-8E47-1CAFE17774AE}"/>
    <cellStyle name="Title 42 7 3" xfId="27353" xr:uid="{C15E6F4E-BD32-408E-9D5E-396E37D4F57D}"/>
    <cellStyle name="Title 42 8" xfId="27354" xr:uid="{70E78AA3-DF7D-4E01-AECB-BF88E80EC367}"/>
    <cellStyle name="Title 42 8 2" xfId="27355" xr:uid="{E4DACC24-EF5F-40A8-BAEF-860EBCF47E59}"/>
    <cellStyle name="Title 42 8 3" xfId="27356" xr:uid="{3059FC0F-3138-4C95-BC74-255B4005C0A4}"/>
    <cellStyle name="Title 42 9" xfId="27357" xr:uid="{F1A196CD-3857-450E-ADBD-D5FB617D558B}"/>
    <cellStyle name="Title 42 9 2" xfId="27358" xr:uid="{B92D5291-A0A5-4F6C-B39C-439496B3BB26}"/>
    <cellStyle name="Title 42 9 3" xfId="27359" xr:uid="{A7066949-C4CF-46F6-89FE-CE7B265700FF}"/>
    <cellStyle name="Title 43" xfId="27360" xr:uid="{C2654B20-0B3C-42CC-BC1D-15892CF60E17}"/>
    <cellStyle name="Title 43 10" xfId="27361" xr:uid="{4FA1DAD9-BC69-41DC-87B8-BD7030A84510}"/>
    <cellStyle name="Title 43 11" xfId="27362" xr:uid="{229F5259-F812-430A-BA7C-A7F8FEB8CFE0}"/>
    <cellStyle name="Title 43 12" xfId="27363" xr:uid="{810834A4-7DE5-4C72-BE74-E3A1E4FD07A4}"/>
    <cellStyle name="Title 43 13" xfId="27364" xr:uid="{B02CBA77-7847-4C64-B41C-763907C89132}"/>
    <cellStyle name="Title 43 14" xfId="27365" xr:uid="{D88520B0-B7E2-458A-89FD-4C7E92EB76F3}"/>
    <cellStyle name="Title 43 15" xfId="27366" xr:uid="{D662A929-FC43-407D-95F6-F683B7861DAE}"/>
    <cellStyle name="Title 43 2" xfId="27367" xr:uid="{8FA134E0-A120-4C75-97C4-6F4E97A7ECCA}"/>
    <cellStyle name="Title 43 2 2" xfId="27368" xr:uid="{4CA86FE7-64A6-4A18-A036-7453DB329F97}"/>
    <cellStyle name="Title 43 2 2 2" xfId="27369" xr:uid="{4EC2276F-D8C2-4562-A3D4-665D12DCA1AF}"/>
    <cellStyle name="Title 43 2 2 3" xfId="27370" xr:uid="{77BDE236-DB59-4671-83F0-4B4E94B10F23}"/>
    <cellStyle name="Title 43 2 3" xfId="27371" xr:uid="{ED8356B5-21A7-4E41-B401-46D285802150}"/>
    <cellStyle name="Title 43 2 3 2" xfId="27372" xr:uid="{97F724D8-A134-4E0F-BA5E-53CF908E56E0}"/>
    <cellStyle name="Title 43 2 3 3" xfId="27373" xr:uid="{EB620778-FBD2-4A29-B9CC-858A99AB93C8}"/>
    <cellStyle name="Title 43 2 4" xfId="27374" xr:uid="{0785F792-221B-48E5-9AA0-393EB80C7112}"/>
    <cellStyle name="Title 43 2 5" xfId="27375" xr:uid="{D13750F6-7FD8-4BDB-A005-53C82AE72747}"/>
    <cellStyle name="Title 43 2 6" xfId="27376" xr:uid="{55BBF785-FA5F-4052-8DAC-7FB92867DA7A}"/>
    <cellStyle name="Title 43 3" xfId="27377" xr:uid="{D187E347-1423-4EA7-8888-F9E693922FAE}"/>
    <cellStyle name="Title 43 3 2" xfId="27378" xr:uid="{FD7B9E87-1FAB-4224-BBEA-F34A403A1EF7}"/>
    <cellStyle name="Title 43 3 2 2" xfId="27379" xr:uid="{BFCDA10A-37E2-47F0-895B-6B856C23EAC7}"/>
    <cellStyle name="Title 43 3 2 3" xfId="27380" xr:uid="{06D078C6-1385-41DC-B8F9-771B07171594}"/>
    <cellStyle name="Title 43 3 3" xfId="27381" xr:uid="{31E3CB90-F8ED-4C0B-892A-2CFF559AF0CA}"/>
    <cellStyle name="Title 43 3 3 2" xfId="27382" xr:uid="{88D6FF34-D2DB-4AE4-9C4F-BC0693ED9441}"/>
    <cellStyle name="Title 43 3 3 3" xfId="27383" xr:uid="{76C39935-CEA4-4051-87A4-7887DD5C5CFA}"/>
    <cellStyle name="Title 43 3 4" xfId="27384" xr:uid="{897A0645-DAE1-43F5-B15B-E51C6F32FDED}"/>
    <cellStyle name="Title 43 3 5" xfId="27385" xr:uid="{ED6D6245-F66B-4E40-AC23-23B5494D223E}"/>
    <cellStyle name="Title 43 4" xfId="27386" xr:uid="{19953D1C-5690-4A7C-9133-6F924FE0ED61}"/>
    <cellStyle name="Title 43 4 2" xfId="27387" xr:uid="{81E8A684-FF32-4118-8C46-8C458AE86775}"/>
    <cellStyle name="Title 43 4 2 2" xfId="27388" xr:uid="{E0C5C7D5-555E-4DB8-A638-8B6AA374856F}"/>
    <cellStyle name="Title 43 4 2 3" xfId="27389" xr:uid="{75B65D61-A373-4EB6-A6F2-3E9B276931DF}"/>
    <cellStyle name="Title 43 4 3" xfId="27390" xr:uid="{4D848459-3014-44E5-AFAF-5FA42F979762}"/>
    <cellStyle name="Title 43 4 3 2" xfId="27391" xr:uid="{9070D290-CCC1-4FD1-882A-3C68AEECC437}"/>
    <cellStyle name="Title 43 4 3 3" xfId="27392" xr:uid="{AF8ACC44-BF97-4365-A9D3-16C0E185EF40}"/>
    <cellStyle name="Title 43 4 4" xfId="27393" xr:uid="{E0BE0087-49BC-459D-8987-01E26766BEA9}"/>
    <cellStyle name="Title 43 4 5" xfId="27394" xr:uid="{C53FF7BB-36B6-464A-BD0E-4C38677BBE63}"/>
    <cellStyle name="Title 43 5" xfId="27395" xr:uid="{D3E76B30-C13A-4DBB-AD0C-F66D9F080DA9}"/>
    <cellStyle name="Title 43 5 2" xfId="27396" xr:uid="{079ED9C7-68B8-4139-86E5-DED892CF1A6F}"/>
    <cellStyle name="Title 43 5 2 2" xfId="27397" xr:uid="{220FC45A-E1C4-45CB-A23E-DEBC647291FE}"/>
    <cellStyle name="Title 43 5 2 3" xfId="27398" xr:uid="{79ABB9B0-7ED9-446B-8A62-ED9DE289BDBE}"/>
    <cellStyle name="Title 43 5 3" xfId="27399" xr:uid="{0EF09AB2-C2FA-4902-9A0B-441F6CB2451A}"/>
    <cellStyle name="Title 43 5 3 2" xfId="27400" xr:uid="{9ABF304D-FDB5-491E-964E-D1BAF42B9BF1}"/>
    <cellStyle name="Title 43 5 3 3" xfId="27401" xr:uid="{873AA558-4A00-4A6F-873F-9B027CCEA5E6}"/>
    <cellStyle name="Title 43 5 4" xfId="27402" xr:uid="{35EC7D89-32F9-4007-AB52-616CE458F411}"/>
    <cellStyle name="Title 43 5 4 2" xfId="27403" xr:uid="{B798CEA0-7B48-46B4-AAC0-BF1B9F6337D5}"/>
    <cellStyle name="Title 43 5 4 3" xfId="27404" xr:uid="{3DFFAC2D-4EC6-4513-927A-F467BD2DB5ED}"/>
    <cellStyle name="Title 43 5 5" xfId="27405" xr:uid="{82F47795-9C30-48DC-8D38-12F8CA2E2E24}"/>
    <cellStyle name="Title 43 5 6" xfId="27406" xr:uid="{34601B21-0382-4B3D-A276-9FE861C8235C}"/>
    <cellStyle name="Title 43 6" xfId="27407" xr:uid="{783DC82A-52B3-445D-AE1E-F65AF467E967}"/>
    <cellStyle name="Title 43 6 2" xfId="27408" xr:uid="{9B18319A-2271-4E91-8C98-79357002AAF4}"/>
    <cellStyle name="Title 43 6 2 2" xfId="27409" xr:uid="{381038D7-2291-4886-92E7-4D6198AD2B3C}"/>
    <cellStyle name="Title 43 6 2 3" xfId="27410" xr:uid="{0C3DCF81-E13F-49B9-A79F-0FA1CF6E4C5B}"/>
    <cellStyle name="Title 43 6 3" xfId="27411" xr:uid="{5F8A8FD8-AEB2-45F6-8661-FD70AEE7508B}"/>
    <cellStyle name="Title 43 6 3 2" xfId="27412" xr:uid="{7596E3E2-C647-442C-A938-85DE0C02EB7C}"/>
    <cellStyle name="Title 43 6 3 3" xfId="27413" xr:uid="{A356C217-A298-48CC-BEEF-6074EF580EB4}"/>
    <cellStyle name="Title 43 6 4" xfId="27414" xr:uid="{788672AF-74D6-4B0F-AD15-9A09674DEFC2}"/>
    <cellStyle name="Title 43 6 5" xfId="27415" xr:uid="{B2768A9D-3B0C-4641-B075-61FF798D3827}"/>
    <cellStyle name="Title 43 7" xfId="27416" xr:uid="{C77DFF3A-0D81-452A-B949-1952AA19A356}"/>
    <cellStyle name="Title 43 7 2" xfId="27417" xr:uid="{582B779E-7C53-4F57-97EB-7740F43D981D}"/>
    <cellStyle name="Title 43 7 3" xfId="27418" xr:uid="{00EDCCBB-AD0C-4FC1-936A-8B3DB92EE210}"/>
    <cellStyle name="Title 43 8" xfId="27419" xr:uid="{AA69C12B-406F-4298-971A-4C89E9C1B2D4}"/>
    <cellStyle name="Title 43 8 2" xfId="27420" xr:uid="{EE99C0FB-D81B-42CD-8595-7B800144B30C}"/>
    <cellStyle name="Title 43 8 3" xfId="27421" xr:uid="{6BE569A3-E6B0-4CE4-850F-B36C9573A46B}"/>
    <cellStyle name="Title 43 9" xfId="27422" xr:uid="{1FFC1E70-9BB8-414E-AC51-E957BC1109E0}"/>
    <cellStyle name="Title 43 9 2" xfId="27423" xr:uid="{E51062EB-68CA-47DD-9EED-EE10C46D806B}"/>
    <cellStyle name="Title 43 9 3" xfId="27424" xr:uid="{6DB6CFEF-040D-434C-BECB-1B43C2133137}"/>
    <cellStyle name="Title 44" xfId="27425" xr:uid="{DEE0CBF0-94DC-49C9-AC87-3D026A907B20}"/>
    <cellStyle name="Title 45" xfId="27426" xr:uid="{0969CF85-14CF-42E9-8A9A-10DEDEFD0C7E}"/>
    <cellStyle name="Title 46" xfId="27427" xr:uid="{F3FE26CA-BE59-4716-A194-96358988B24E}"/>
    <cellStyle name="Title 47" xfId="27428" xr:uid="{B706E7B0-905F-41FB-9248-A02E5000BAFA}"/>
    <cellStyle name="Title 48" xfId="27429" xr:uid="{3E4F15A4-13EE-4007-A645-45CB7B9608F3}"/>
    <cellStyle name="Title 5" xfId="27430" xr:uid="{A2F21AC0-80A9-4B06-919E-743FFD49B36D}"/>
    <cellStyle name="Title 5 10" xfId="27431" xr:uid="{7B4950B6-FFDD-415B-A856-1A5D65EF7628}"/>
    <cellStyle name="Title 5 10 2" xfId="27432" xr:uid="{B48CB7CA-EC86-468A-A721-9555F84A453D}"/>
    <cellStyle name="Title 5 10 3" xfId="27433" xr:uid="{88B5F40E-8AC7-4C4B-90B1-BF626C210C37}"/>
    <cellStyle name="Title 5 11" xfId="27434" xr:uid="{29B8B8B2-2DBE-45E6-8971-4FBAEC6471E5}"/>
    <cellStyle name="Title 5 12" xfId="27435" xr:uid="{88F02BC0-7ECE-4E78-973A-5D1F7A883EDE}"/>
    <cellStyle name="Title 5 13" xfId="27436" xr:uid="{CE51EF42-5F2C-437E-8BCF-BF5493456846}"/>
    <cellStyle name="Title 5 14" xfId="27437" xr:uid="{AE1B84B4-AE05-4557-9405-AC897DC73D60}"/>
    <cellStyle name="Title 5 15" xfId="27438" xr:uid="{1658E52A-202A-4516-A688-6735DB4BEB6C}"/>
    <cellStyle name="Title 5 16" xfId="27439" xr:uid="{76F5B70C-7D83-488F-810A-1D304017E3FB}"/>
    <cellStyle name="Title 5 2" xfId="27440" xr:uid="{23899DE7-5FE8-4F07-9CB4-3EF642937429}"/>
    <cellStyle name="Title 5 2 10" xfId="27441" xr:uid="{D58D88CD-B925-4498-AB27-B2012F683631}"/>
    <cellStyle name="Title 5 2 11" xfId="27442" xr:uid="{72D4A3B1-E114-4EF1-A694-FBBD90EFD7A3}"/>
    <cellStyle name="Title 5 2 2" xfId="27443" xr:uid="{254B0B05-0A4A-47E2-A3A7-875BF8E41670}"/>
    <cellStyle name="Title 5 2 2 2" xfId="27444" xr:uid="{6EA48515-2ABC-4F17-BCC3-D70A6DC42EDA}"/>
    <cellStyle name="Title 5 2 2 2 2" xfId="27445" xr:uid="{AAB392EB-4F8D-40EC-B58A-555A5B83669C}"/>
    <cellStyle name="Title 5 2 2 2 3" xfId="27446" xr:uid="{5AD0327F-29DD-4149-AD0E-192277FD51A4}"/>
    <cellStyle name="Title 5 2 2 3" xfId="27447" xr:uid="{0C9A2AD6-942E-40A0-A4FB-340264C0013E}"/>
    <cellStyle name="Title 5 2 2 3 2" xfId="27448" xr:uid="{21BD2661-2432-43BB-AF80-ECD1DC6D7B4C}"/>
    <cellStyle name="Title 5 2 2 3 3" xfId="27449" xr:uid="{E497FE21-8367-4666-A00D-C2A4CA8038D8}"/>
    <cellStyle name="Title 5 2 2 4" xfId="27450" xr:uid="{49C86D7E-FF6D-4BCE-B3EF-B0576732BE97}"/>
    <cellStyle name="Title 5 2 2 5" xfId="27451" xr:uid="{7F52F845-D5C8-401D-9120-0E81DDBAF4C6}"/>
    <cellStyle name="Title 5 2 3" xfId="27452" xr:uid="{8699249C-BB4E-4398-B4F3-37085E7661C2}"/>
    <cellStyle name="Title 5 2 3 2" xfId="27453" xr:uid="{EE0C9C2B-0709-4005-A885-B5CA16DA3059}"/>
    <cellStyle name="Title 5 2 3 2 2" xfId="27454" xr:uid="{4F7FAAA4-649B-4C91-A041-F9368BEC5386}"/>
    <cellStyle name="Title 5 2 3 2 3" xfId="27455" xr:uid="{C2207367-E4CC-431D-BEFA-4F9F75DD08D9}"/>
    <cellStyle name="Title 5 2 3 3" xfId="27456" xr:uid="{0E5D4BD8-B62D-4B55-895D-06FA5D97884D}"/>
    <cellStyle name="Title 5 2 3 3 2" xfId="27457" xr:uid="{9623E3BC-199F-4899-85D1-BDD7C1C3433C}"/>
    <cellStyle name="Title 5 2 3 3 3" xfId="27458" xr:uid="{93E1F862-40B8-4427-8C40-06D60EF0A7A1}"/>
    <cellStyle name="Title 5 2 3 4" xfId="27459" xr:uid="{A98A311B-803D-4D00-B16C-BEB3877E8F82}"/>
    <cellStyle name="Title 5 2 3 5" xfId="27460" xr:uid="{32BC696F-10AD-4318-AD4E-96ADC14FCC62}"/>
    <cellStyle name="Title 5 2 4" xfId="27461" xr:uid="{47AE9253-B68D-4A3D-AC1B-27AF96B16912}"/>
    <cellStyle name="Title 5 2 4 2" xfId="27462" xr:uid="{20809DDB-4376-445C-ACF9-2663B4D71360}"/>
    <cellStyle name="Title 5 2 4 2 2" xfId="27463" xr:uid="{BABB8612-DA30-4513-B708-FCDD7C2F5446}"/>
    <cellStyle name="Title 5 2 4 2 3" xfId="27464" xr:uid="{E0B760A9-FF47-4DFE-9D29-DA52F4CDF4B2}"/>
    <cellStyle name="Title 5 2 4 3" xfId="27465" xr:uid="{01D80C6F-2248-4442-9AFB-D66D94B80106}"/>
    <cellStyle name="Title 5 2 4 3 2" xfId="27466" xr:uid="{71E7C415-0084-4C74-A395-68AE6F0A0C95}"/>
    <cellStyle name="Title 5 2 4 3 3" xfId="27467" xr:uid="{1B3E5318-1057-42AA-BE81-C8C7C092148B}"/>
    <cellStyle name="Title 5 2 4 4" xfId="27468" xr:uid="{62E86E13-735D-4123-9D44-C868EA2F9059}"/>
    <cellStyle name="Title 5 2 4 4 2" xfId="27469" xr:uid="{28706314-B904-4367-A552-518E464FF0AF}"/>
    <cellStyle name="Title 5 2 4 4 3" xfId="27470" xr:uid="{8DF39214-450F-4B9F-A7E1-3FDE764AF898}"/>
    <cellStyle name="Title 5 2 4 5" xfId="27471" xr:uid="{23C9B06C-01B3-40AA-A0AE-FBE23167CAEE}"/>
    <cellStyle name="Title 5 2 4 6" xfId="27472" xr:uid="{93FD4A73-3DBA-43C6-B6DF-42A2056F232E}"/>
    <cellStyle name="Title 5 2 5" xfId="27473" xr:uid="{5441F3DA-B2A1-41D8-8F68-D44D0E12FC90}"/>
    <cellStyle name="Title 5 2 5 2" xfId="27474" xr:uid="{49ABF35B-46CA-4D71-86D3-14B9BE965D38}"/>
    <cellStyle name="Title 5 2 5 2 2" xfId="27475" xr:uid="{C1E2E9CF-1F11-40E0-8189-7F4E0C89C2CE}"/>
    <cellStyle name="Title 5 2 5 2 3" xfId="27476" xr:uid="{A743F819-61F7-499F-98EF-095B8CC7D04C}"/>
    <cellStyle name="Title 5 2 5 3" xfId="27477" xr:uid="{FB366397-F9D9-4B87-BCC3-611A5A70AC3A}"/>
    <cellStyle name="Title 5 2 5 3 2" xfId="27478" xr:uid="{F0DB5B99-8C1A-4B59-A6A8-7DA10DA36C6C}"/>
    <cellStyle name="Title 5 2 5 3 3" xfId="27479" xr:uid="{C5F55AA6-7C82-47FC-B2F7-26E00361F246}"/>
    <cellStyle name="Title 5 2 5 4" xfId="27480" xr:uid="{6017EFDA-3F77-43B0-8F36-53E70DD20B25}"/>
    <cellStyle name="Title 5 2 5 5" xfId="27481" xr:uid="{FF59DCE8-EB33-4532-960F-1E2335B4CC9C}"/>
    <cellStyle name="Title 5 2 6" xfId="27482" xr:uid="{5B9AE324-5679-45C9-8397-8D97EA554ACB}"/>
    <cellStyle name="Title 5 2 6 2" xfId="27483" xr:uid="{ED7EB6F4-9D50-4233-85AB-CB6DCB4EB1F1}"/>
    <cellStyle name="Title 5 2 6 3" xfId="27484" xr:uid="{C19DAE65-CD38-4682-BDC2-CD969FDBE5E1}"/>
    <cellStyle name="Title 5 2 7" xfId="27485" xr:uid="{08AE0332-1E8E-4B13-ADB3-358D17A2F84C}"/>
    <cellStyle name="Title 5 2 7 2" xfId="27486" xr:uid="{A7F4F084-0850-477B-B51E-A4D7DB0767B3}"/>
    <cellStyle name="Title 5 2 7 3" xfId="27487" xr:uid="{3D4274BA-59B7-4FF2-ACE9-9357672466E4}"/>
    <cellStyle name="Title 5 2 8" xfId="27488" xr:uid="{1097C92F-9498-4E96-9BF5-E2849C471B75}"/>
    <cellStyle name="Title 5 2 8 2" xfId="27489" xr:uid="{070AC805-6565-48CB-9287-FEFCCD3DFB56}"/>
    <cellStyle name="Title 5 2 8 3" xfId="27490" xr:uid="{15C5AB7D-B139-4BE5-A301-51E47926C95D}"/>
    <cellStyle name="Title 5 2 9" xfId="27491" xr:uid="{EB9E25E7-115B-4510-A968-D682EEEEA0EB}"/>
    <cellStyle name="Title 5 3" xfId="27492" xr:uid="{782E29A5-1ED1-4065-B979-65189FD02057}"/>
    <cellStyle name="Title 5 3 2" xfId="27493" xr:uid="{277B8072-71D8-464D-B77A-09751462F2BA}"/>
    <cellStyle name="Title 5 3 2 2" xfId="27494" xr:uid="{24943DDD-8EDF-4332-B401-CE3301E948E4}"/>
    <cellStyle name="Title 5 3 2 3" xfId="27495" xr:uid="{7506E6A0-517F-45DC-8365-FBEC3EE772E7}"/>
    <cellStyle name="Title 5 3 3" xfId="27496" xr:uid="{00658225-50ED-4829-A519-8E0659EC9522}"/>
    <cellStyle name="Title 5 3 3 2" xfId="27497" xr:uid="{4B160975-88C1-4BEE-A146-401B5E7C8949}"/>
    <cellStyle name="Title 5 3 3 3" xfId="27498" xr:uid="{EAA1F495-4E91-4C1F-B36D-5C39193B0419}"/>
    <cellStyle name="Title 5 3 4" xfId="27499" xr:uid="{D063135B-28CB-416F-8475-4D28B7487CB7}"/>
    <cellStyle name="Title 5 3 5" xfId="27500" xr:uid="{4FD68058-B5B8-472F-B349-3257699ED463}"/>
    <cellStyle name="Title 5 3 6" xfId="27501" xr:uid="{CD9D97FF-C526-47D7-8E73-C533838AF3DD}"/>
    <cellStyle name="Title 5 4" xfId="27502" xr:uid="{95A3B61E-DC15-4321-A775-E664798CAD3F}"/>
    <cellStyle name="Title 5 4 2" xfId="27503" xr:uid="{04C6024E-2C72-4CE6-905A-A2B9C65CCDE5}"/>
    <cellStyle name="Title 5 4 2 2" xfId="27504" xr:uid="{F1F92DC1-C7A9-4221-82A9-2E88C2493B82}"/>
    <cellStyle name="Title 5 4 2 3" xfId="27505" xr:uid="{5EC9CAA4-5105-4A3D-BFF7-8B715BED9D9F}"/>
    <cellStyle name="Title 5 4 3" xfId="27506" xr:uid="{433EA82F-A88B-4198-BF74-F0F0B6FF5FF9}"/>
    <cellStyle name="Title 5 4 3 2" xfId="27507" xr:uid="{662057F7-60BA-49F0-9524-B01D7126AEE5}"/>
    <cellStyle name="Title 5 4 3 3" xfId="27508" xr:uid="{7A430045-F3A5-471E-B6E5-A7F7B2C2FF1C}"/>
    <cellStyle name="Title 5 4 4" xfId="27509" xr:uid="{E6D0BBE0-6AA0-46D9-A291-EB6127BC8028}"/>
    <cellStyle name="Title 5 4 5" xfId="27510" xr:uid="{723E2D59-F0C8-4207-B872-7324E1F9ECBB}"/>
    <cellStyle name="Title 5 5" xfId="27511" xr:uid="{CCAC0D90-91E1-4554-AFB7-FD5BC5700B88}"/>
    <cellStyle name="Title 5 5 2" xfId="27512" xr:uid="{FB16F2DE-A381-4BB2-828C-71AE5C68D431}"/>
    <cellStyle name="Title 5 5 2 2" xfId="27513" xr:uid="{547F4990-B044-4647-B30F-4CDB5387DF16}"/>
    <cellStyle name="Title 5 5 2 3" xfId="27514" xr:uid="{2010C0B4-83F5-44D9-BFFC-D9F4BC7A8709}"/>
    <cellStyle name="Title 5 5 3" xfId="27515" xr:uid="{E584917D-D745-4810-9945-98F7EA9AF22B}"/>
    <cellStyle name="Title 5 5 3 2" xfId="27516" xr:uid="{731E691D-480E-4BF8-938F-9F8F662FB5E3}"/>
    <cellStyle name="Title 5 5 3 3" xfId="27517" xr:uid="{ECFCAFE3-CEEC-4BB2-93BE-E3303CDB009B}"/>
    <cellStyle name="Title 5 5 4" xfId="27518" xr:uid="{3477CBA8-106F-4542-A9DF-3DC36EF5CF3A}"/>
    <cellStyle name="Title 5 5 5" xfId="27519" xr:uid="{1773FFFA-60E7-4B95-8D19-BE22140ECE31}"/>
    <cellStyle name="Title 5 6" xfId="27520" xr:uid="{EC437875-37FA-487F-9C43-CDC895DC01A2}"/>
    <cellStyle name="Title 5 6 2" xfId="27521" xr:uid="{D6806753-027F-43E3-A962-D375B66D8A55}"/>
    <cellStyle name="Title 5 6 2 2" xfId="27522" xr:uid="{C98326D8-2B79-465A-8C25-718E0145E141}"/>
    <cellStyle name="Title 5 6 2 3" xfId="27523" xr:uid="{10C1917F-F789-426B-BC8D-93D83F2BD3D1}"/>
    <cellStyle name="Title 5 6 3" xfId="27524" xr:uid="{097B3187-DD7B-4719-AF59-057FB1652CDF}"/>
    <cellStyle name="Title 5 6 3 2" xfId="27525" xr:uid="{5BEAA44E-205F-4807-B765-824ADDACF910}"/>
    <cellStyle name="Title 5 6 3 3" xfId="27526" xr:uid="{FC07596C-0F39-453A-9DD8-C66EBCCF4603}"/>
    <cellStyle name="Title 5 6 4" xfId="27527" xr:uid="{244D8091-4B90-4CED-9464-9E7A1F7709B6}"/>
    <cellStyle name="Title 5 6 4 2" xfId="27528" xr:uid="{18AF7901-35F2-4CE3-909A-D31A1D4AB635}"/>
    <cellStyle name="Title 5 6 4 3" xfId="27529" xr:uid="{EB2971E7-4813-4D79-97FA-94473FCDCD24}"/>
    <cellStyle name="Title 5 6 5" xfId="27530" xr:uid="{C4F91704-B98D-42C7-B298-2372CDA84ED0}"/>
    <cellStyle name="Title 5 6 6" xfId="27531" xr:uid="{ECB29812-D723-4CD6-B6C2-0F462D65475D}"/>
    <cellStyle name="Title 5 7" xfId="27532" xr:uid="{A64B46B5-427E-4005-B478-96B78ABFE3E6}"/>
    <cellStyle name="Title 5 7 2" xfId="27533" xr:uid="{D8D4D206-7545-426F-8930-ABCC3278EEED}"/>
    <cellStyle name="Title 5 7 2 2" xfId="27534" xr:uid="{60710C71-C87D-4BCE-91DB-A8CEAB95FA88}"/>
    <cellStyle name="Title 5 7 2 3" xfId="27535" xr:uid="{18D049D4-A15B-4C22-A02A-93C93F3E8751}"/>
    <cellStyle name="Title 5 7 3" xfId="27536" xr:uid="{848A5793-5D7B-41D7-994B-360CDC341B1B}"/>
    <cellStyle name="Title 5 7 3 2" xfId="27537" xr:uid="{F2367C59-DBEC-4B50-9AF1-7131CFA24B89}"/>
    <cellStyle name="Title 5 7 3 3" xfId="27538" xr:uid="{D1556EEA-11B7-4154-B596-D6B96382226B}"/>
    <cellStyle name="Title 5 7 4" xfId="27539" xr:uid="{74A39473-2448-42D6-A4BE-9AC8793E6022}"/>
    <cellStyle name="Title 5 7 5" xfId="27540" xr:uid="{6106C6DF-EEC7-4A63-850C-E478E0152571}"/>
    <cellStyle name="Title 5 8" xfId="27541" xr:uid="{60613DF6-7731-457A-B228-9CFDBE2341C5}"/>
    <cellStyle name="Title 5 8 2" xfId="27542" xr:uid="{5F518231-E755-41A9-8BB7-BDB0DCF22186}"/>
    <cellStyle name="Title 5 8 3" xfId="27543" xr:uid="{21E0D1A3-F915-459D-8A05-329FBE205F63}"/>
    <cellStyle name="Title 5 9" xfId="27544" xr:uid="{65DE1C3D-594B-4E65-966C-0FAFC91C3757}"/>
    <cellStyle name="Title 5 9 2" xfId="27545" xr:uid="{89FD4CD2-B4FA-41D8-A536-9A8C73F25F58}"/>
    <cellStyle name="Title 5 9 3" xfId="27546" xr:uid="{CF2C961C-10E9-44AD-A09F-0C3FC543A040}"/>
    <cellStyle name="Title 6" xfId="27547" xr:uid="{E8D518ED-88F6-4BA7-862F-74669C978A61}"/>
    <cellStyle name="Title 6 10" xfId="27548" xr:uid="{3C1DEB5F-AF40-4D6D-B60A-C325206967B3}"/>
    <cellStyle name="Title 6 10 2" xfId="27549" xr:uid="{0E0422F8-CBE4-44B3-8CCB-1131EE5E87C4}"/>
    <cellStyle name="Title 6 10 3" xfId="27550" xr:uid="{86DD5FDD-9FA7-4FD0-82EE-DA22546618E9}"/>
    <cellStyle name="Title 6 11" xfId="27551" xr:uid="{89C4FEA2-D58C-4562-875A-215BA75CEE17}"/>
    <cellStyle name="Title 6 12" xfId="27552" xr:uid="{31121BF0-5C74-439A-85EA-2D07D15511E8}"/>
    <cellStyle name="Title 6 13" xfId="27553" xr:uid="{71123088-979A-453E-9A20-90ACFF3F776B}"/>
    <cellStyle name="Title 6 14" xfId="27554" xr:uid="{7E65EFB8-6DB8-4FB7-8BA0-9870115AEE15}"/>
    <cellStyle name="Title 6 15" xfId="27555" xr:uid="{CF414F73-BD34-40A5-802C-1696CF2CF0BC}"/>
    <cellStyle name="Title 6 16" xfId="27556" xr:uid="{38495F92-6D5D-40A6-BA55-358A34F7C802}"/>
    <cellStyle name="Title 6 2" xfId="27557" xr:uid="{2BCDDA5A-A16A-4074-A81B-E276E428AEEE}"/>
    <cellStyle name="Title 6 2 10" xfId="27558" xr:uid="{15877C08-AC3F-43AC-90C1-6C3A982EE621}"/>
    <cellStyle name="Title 6 2 11" xfId="27559" xr:uid="{E4611686-B4F3-43EF-B7E5-5F20153FF933}"/>
    <cellStyle name="Title 6 2 2" xfId="27560" xr:uid="{D92F531A-41DC-4C89-A6A1-6C06935FB79B}"/>
    <cellStyle name="Title 6 2 2 2" xfId="27561" xr:uid="{ADF2B738-1803-4131-B47B-AE768380B4B9}"/>
    <cellStyle name="Title 6 2 2 2 2" xfId="27562" xr:uid="{C12C6024-F049-4C9B-8AB1-DED778D44AAB}"/>
    <cellStyle name="Title 6 2 2 2 3" xfId="27563" xr:uid="{0EA1E5FE-0BEB-4EA9-BEDC-ED6511CA1F76}"/>
    <cellStyle name="Title 6 2 2 3" xfId="27564" xr:uid="{BC17BF68-1FE5-401D-9E61-848541BDC358}"/>
    <cellStyle name="Title 6 2 2 3 2" xfId="27565" xr:uid="{A57434CB-8EF7-400A-8F82-A2D190D0133F}"/>
    <cellStyle name="Title 6 2 2 3 3" xfId="27566" xr:uid="{97413D27-726B-489F-A02C-186BE6ED91D5}"/>
    <cellStyle name="Title 6 2 2 4" xfId="27567" xr:uid="{2F4968E6-5829-4F3F-B7C0-290513CBF9EE}"/>
    <cellStyle name="Title 6 2 2 5" xfId="27568" xr:uid="{2CD769B5-A702-4119-A6EA-31413535BCCC}"/>
    <cellStyle name="Title 6 2 3" xfId="27569" xr:uid="{C6299141-1960-499F-9037-AAC265DCE703}"/>
    <cellStyle name="Title 6 2 3 2" xfId="27570" xr:uid="{0CA6AAA7-5D5F-41C5-8AB0-8657359DEA59}"/>
    <cellStyle name="Title 6 2 3 2 2" xfId="27571" xr:uid="{C296E61D-F9F7-4C5A-964C-A1DCBF535A67}"/>
    <cellStyle name="Title 6 2 3 2 3" xfId="27572" xr:uid="{50398FAF-9F4E-45E5-9FD9-FC1EDC633AAD}"/>
    <cellStyle name="Title 6 2 3 3" xfId="27573" xr:uid="{9B9001DD-D7C4-4782-A436-3F5E84160965}"/>
    <cellStyle name="Title 6 2 3 3 2" xfId="27574" xr:uid="{9D2C2868-C292-4722-9C94-A3923C306A63}"/>
    <cellStyle name="Title 6 2 3 3 3" xfId="27575" xr:uid="{A228D850-F669-46E1-BA1A-F0016DCA7BAB}"/>
    <cellStyle name="Title 6 2 3 4" xfId="27576" xr:uid="{39F5C2C6-E2E9-4542-BC9E-423A4F454E67}"/>
    <cellStyle name="Title 6 2 3 5" xfId="27577" xr:uid="{3489DD06-4980-4CDB-88E5-9FE5EEE3B33F}"/>
    <cellStyle name="Title 6 2 4" xfId="27578" xr:uid="{6057B4DA-4826-4807-BFDF-1DC11FD28757}"/>
    <cellStyle name="Title 6 2 4 2" xfId="27579" xr:uid="{960AB6CF-7B54-4051-9960-D24F376EDBA9}"/>
    <cellStyle name="Title 6 2 4 2 2" xfId="27580" xr:uid="{F0BD4F9C-195E-42FC-9CB2-A8EE76B95FF7}"/>
    <cellStyle name="Title 6 2 4 2 3" xfId="27581" xr:uid="{9DDCE8B9-B5E4-449E-9BB8-4692A7123BB1}"/>
    <cellStyle name="Title 6 2 4 3" xfId="27582" xr:uid="{329697AC-B508-4AC0-AEE1-D35C223B4DED}"/>
    <cellStyle name="Title 6 2 4 3 2" xfId="27583" xr:uid="{3317F07E-3E62-4F8E-9758-5FF867A987D8}"/>
    <cellStyle name="Title 6 2 4 3 3" xfId="27584" xr:uid="{B49208FC-3C2F-4EC6-8F14-17C025FABF07}"/>
    <cellStyle name="Title 6 2 4 4" xfId="27585" xr:uid="{F03D65A8-AF0A-4D70-B5AE-44992B37AFC6}"/>
    <cellStyle name="Title 6 2 4 4 2" xfId="27586" xr:uid="{E56968B2-B3DE-4F84-9B3E-5C7EBA397432}"/>
    <cellStyle name="Title 6 2 4 4 3" xfId="27587" xr:uid="{8F358D28-10E0-4073-92B3-1CD7C2569EB2}"/>
    <cellStyle name="Title 6 2 4 5" xfId="27588" xr:uid="{5DB746B8-9402-4FEA-8C92-DDC123D5A9CB}"/>
    <cellStyle name="Title 6 2 4 6" xfId="27589" xr:uid="{7F2FB2C7-6EA2-4FFC-9EE8-F89FE27A0300}"/>
    <cellStyle name="Title 6 2 5" xfId="27590" xr:uid="{A015ABF5-6306-4245-BAAE-E5AC4ED276A7}"/>
    <cellStyle name="Title 6 2 5 2" xfId="27591" xr:uid="{FDBD7D85-D554-4B7D-9638-CB7951D2135E}"/>
    <cellStyle name="Title 6 2 5 2 2" xfId="27592" xr:uid="{7834CC3D-79D6-4B6F-AF12-07AE6514E355}"/>
    <cellStyle name="Title 6 2 5 2 3" xfId="27593" xr:uid="{DBCFD71A-ECC1-4132-8F35-05798EF8528D}"/>
    <cellStyle name="Title 6 2 5 3" xfId="27594" xr:uid="{0E5C76D5-3A41-4396-8246-F766C0E23ACB}"/>
    <cellStyle name="Title 6 2 5 3 2" xfId="27595" xr:uid="{F9888DEB-DDC8-4726-AB9C-3390B39B7B9C}"/>
    <cellStyle name="Title 6 2 5 3 3" xfId="27596" xr:uid="{ABEC052D-E0D3-40B5-BB1F-F8B5B34A5BF2}"/>
    <cellStyle name="Title 6 2 5 4" xfId="27597" xr:uid="{435258E8-A023-425D-88E5-A4DBF30B957C}"/>
    <cellStyle name="Title 6 2 5 5" xfId="27598" xr:uid="{491A6FBC-E067-45DC-BE4F-39D4DB1BAC4D}"/>
    <cellStyle name="Title 6 2 6" xfId="27599" xr:uid="{C4C7F40F-BF6A-4E72-A7AF-007A7C3E23BE}"/>
    <cellStyle name="Title 6 2 6 2" xfId="27600" xr:uid="{317ED205-96B6-4C53-BB9E-0C37156AF036}"/>
    <cellStyle name="Title 6 2 6 3" xfId="27601" xr:uid="{345E3AE9-618E-4B1F-8EC4-584B045DCB8D}"/>
    <cellStyle name="Title 6 2 7" xfId="27602" xr:uid="{0D05D7E5-D14D-4135-BF1D-7EC185286C47}"/>
    <cellStyle name="Title 6 2 7 2" xfId="27603" xr:uid="{501A8CBA-5802-4288-919B-68D308C03CF5}"/>
    <cellStyle name="Title 6 2 7 3" xfId="27604" xr:uid="{8D073C71-DB9E-4029-9F7F-E26E7CF054EB}"/>
    <cellStyle name="Title 6 2 8" xfId="27605" xr:uid="{FB30E130-1E21-4BF2-BD13-E2E761C0FBB4}"/>
    <cellStyle name="Title 6 2 8 2" xfId="27606" xr:uid="{A180481B-83DE-43FD-BD1D-0B03D507A417}"/>
    <cellStyle name="Title 6 2 8 3" xfId="27607" xr:uid="{9C1D185A-B206-493D-B47D-394D78BC92AB}"/>
    <cellStyle name="Title 6 2 9" xfId="27608" xr:uid="{1AF7DCCC-A722-4356-AD5F-4443B9E372BC}"/>
    <cellStyle name="Title 6 3" xfId="27609" xr:uid="{42B35E78-F717-4316-A235-D60800C2107B}"/>
    <cellStyle name="Title 6 3 2" xfId="27610" xr:uid="{AEE5165D-F058-431A-AC24-C2746CEF6B0D}"/>
    <cellStyle name="Title 6 3 2 2" xfId="27611" xr:uid="{536BAEB7-E3B7-4166-A7B9-6C2E2BEBE732}"/>
    <cellStyle name="Title 6 3 2 3" xfId="27612" xr:uid="{71ED61DD-C553-4C7C-B8DA-9965AB743A24}"/>
    <cellStyle name="Title 6 3 3" xfId="27613" xr:uid="{02A0F13C-411A-48D5-B23E-4EC6FFC051F4}"/>
    <cellStyle name="Title 6 3 3 2" xfId="27614" xr:uid="{C81A1450-D7F3-4792-8926-6B106005A97E}"/>
    <cellStyle name="Title 6 3 3 3" xfId="27615" xr:uid="{44CE5E8B-11E0-4622-8F39-63A155764883}"/>
    <cellStyle name="Title 6 3 4" xfId="27616" xr:uid="{E6B1FFC3-BE2E-4772-B890-5D5B0BB47832}"/>
    <cellStyle name="Title 6 3 5" xfId="27617" xr:uid="{6D5DA43C-95B4-4A09-873D-754021A02222}"/>
    <cellStyle name="Title 6 3 6" xfId="27618" xr:uid="{AF9D8E4A-626F-4B7E-AFB4-FEAB561CBFAE}"/>
    <cellStyle name="Title 6 4" xfId="27619" xr:uid="{C304EC0B-239D-4753-8C68-121DC0E5F6CF}"/>
    <cellStyle name="Title 6 4 2" xfId="27620" xr:uid="{165D66E7-86F4-40B5-8AB5-8742EEE381CA}"/>
    <cellStyle name="Title 6 4 2 2" xfId="27621" xr:uid="{33F5C84D-06BE-410E-92A1-7259B7223160}"/>
    <cellStyle name="Title 6 4 2 3" xfId="27622" xr:uid="{214B336E-D0DA-416B-B4E7-153B64475ED5}"/>
    <cellStyle name="Title 6 4 3" xfId="27623" xr:uid="{A8F34121-C813-40DB-ABC5-168C0D8317F6}"/>
    <cellStyle name="Title 6 4 3 2" xfId="27624" xr:uid="{3AE0401A-35EE-4609-8F80-C519092616CB}"/>
    <cellStyle name="Title 6 4 3 3" xfId="27625" xr:uid="{DDACC910-AD30-4E18-973E-F1CC6B3BC336}"/>
    <cellStyle name="Title 6 4 4" xfId="27626" xr:uid="{1B32CDB5-2C45-4A15-81D2-BA85BD17C3A3}"/>
    <cellStyle name="Title 6 4 5" xfId="27627" xr:uid="{AE10D3E6-2F9B-40B5-85AA-80B6494C7ECD}"/>
    <cellStyle name="Title 6 5" xfId="27628" xr:uid="{57416F62-1670-4F97-BDF8-8628AAA7100E}"/>
    <cellStyle name="Title 6 5 2" xfId="27629" xr:uid="{33A5D9D6-F7EB-4968-9155-7745DE907D3F}"/>
    <cellStyle name="Title 6 5 2 2" xfId="27630" xr:uid="{E09F0CAF-4DA8-4749-8D0D-D00CE3D0F464}"/>
    <cellStyle name="Title 6 5 2 3" xfId="27631" xr:uid="{B8C26F3E-32A9-42B2-92D9-74EFD6EDD191}"/>
    <cellStyle name="Title 6 5 3" xfId="27632" xr:uid="{F29EDF01-555D-412B-B74D-6B6EBD6BEE11}"/>
    <cellStyle name="Title 6 5 3 2" xfId="27633" xr:uid="{410CE380-3F04-4E93-8794-6527BFA2A73F}"/>
    <cellStyle name="Title 6 5 3 3" xfId="27634" xr:uid="{EDA26FE8-DBC1-45F2-B212-CDD1356B2D90}"/>
    <cellStyle name="Title 6 5 4" xfId="27635" xr:uid="{40EB8EEF-42F2-4868-B698-D9D859071010}"/>
    <cellStyle name="Title 6 5 5" xfId="27636" xr:uid="{98A1448E-EC12-45AE-9456-73A5AA675FA3}"/>
    <cellStyle name="Title 6 6" xfId="27637" xr:uid="{40910DBA-2D31-4333-B0EB-1BAD4360F9BF}"/>
    <cellStyle name="Title 6 6 2" xfId="27638" xr:uid="{93FA1E4A-2D7F-462F-870E-597336FCF0D5}"/>
    <cellStyle name="Title 6 6 2 2" xfId="27639" xr:uid="{55178E0E-DB8B-48FE-9FA6-3FFC7D0A5890}"/>
    <cellStyle name="Title 6 6 2 3" xfId="27640" xr:uid="{A6DF716B-2007-43B3-A1CE-1BE3AA501481}"/>
    <cellStyle name="Title 6 6 3" xfId="27641" xr:uid="{98304B26-C430-42B2-8991-00A297D86CF4}"/>
    <cellStyle name="Title 6 6 3 2" xfId="27642" xr:uid="{5562C7B7-BFB2-4722-A01D-1C23FB6D543C}"/>
    <cellStyle name="Title 6 6 3 3" xfId="27643" xr:uid="{F8F25ECC-FFBD-4245-9CFF-FB7F21665CBC}"/>
    <cellStyle name="Title 6 6 4" xfId="27644" xr:uid="{3F2D9A39-544A-4D3F-B6CB-A8BA68482E3B}"/>
    <cellStyle name="Title 6 6 4 2" xfId="27645" xr:uid="{C7899295-3421-4EAB-941C-D5978DEE43B4}"/>
    <cellStyle name="Title 6 6 4 3" xfId="27646" xr:uid="{0343990C-C4D4-444D-87E0-6D8EFCE9802F}"/>
    <cellStyle name="Title 6 6 5" xfId="27647" xr:uid="{E453926E-DD54-408E-98EF-DDB38D8F9D4A}"/>
    <cellStyle name="Title 6 6 6" xfId="27648" xr:uid="{CA575FF8-AAB4-417E-88DE-2F4396E48196}"/>
    <cellStyle name="Title 6 7" xfId="27649" xr:uid="{F8A5DF5B-6303-4EEC-8D1D-6535AA7CBD60}"/>
    <cellStyle name="Title 6 7 2" xfId="27650" xr:uid="{83AF8DB9-03A6-453F-A7D6-6FA39038623C}"/>
    <cellStyle name="Title 6 7 2 2" xfId="27651" xr:uid="{2696B737-BB19-408E-B3CB-8E4C647A64BC}"/>
    <cellStyle name="Title 6 7 2 3" xfId="27652" xr:uid="{FFB92D95-65C9-43A1-8AEC-A273A6376EF4}"/>
    <cellStyle name="Title 6 7 3" xfId="27653" xr:uid="{FB158613-78AE-49A7-A065-4EA0D929D771}"/>
    <cellStyle name="Title 6 7 3 2" xfId="27654" xr:uid="{CF204794-1262-4399-9126-22460B93ADAA}"/>
    <cellStyle name="Title 6 7 3 3" xfId="27655" xr:uid="{1510EB27-83E2-4BB0-972E-9A07F2E557BD}"/>
    <cellStyle name="Title 6 7 4" xfId="27656" xr:uid="{3CC49FA0-9956-407E-9404-4F0EC5A6B485}"/>
    <cellStyle name="Title 6 7 5" xfId="27657" xr:uid="{49778F02-BC2B-48E8-8E6E-1864BDDB3521}"/>
    <cellStyle name="Title 6 8" xfId="27658" xr:uid="{28E5BCA0-F06D-42FF-8E05-D79ED0158F1B}"/>
    <cellStyle name="Title 6 8 2" xfId="27659" xr:uid="{85D2B638-3FD5-4D22-BA81-F7F27BBDBF5F}"/>
    <cellStyle name="Title 6 8 3" xfId="27660" xr:uid="{1B6F961C-70FF-4D53-9BA6-BB34EF83B326}"/>
    <cellStyle name="Title 6 9" xfId="27661" xr:uid="{D1B6F3E6-787F-4503-A632-22C2E877CC5C}"/>
    <cellStyle name="Title 6 9 2" xfId="27662" xr:uid="{D45F92A7-18BB-43B0-861B-4D0EA17081FA}"/>
    <cellStyle name="Title 6 9 3" xfId="27663" xr:uid="{BA1B8F5D-E26E-4170-AB97-4E78E85B7BF0}"/>
    <cellStyle name="Title 7" xfId="27664" xr:uid="{BA146C61-4AA9-4FB8-883F-D4138191EE57}"/>
    <cellStyle name="Title 7 10" xfId="27665" xr:uid="{88D88A20-1490-46E9-9DF9-241440BA6E4B}"/>
    <cellStyle name="Title 7 11" xfId="27666" xr:uid="{4851A49A-B263-44B3-AB9F-E6A23E9DE6DD}"/>
    <cellStyle name="Title 7 12" xfId="27667" xr:uid="{D0421E84-7694-4FEB-8802-90B8B98784E5}"/>
    <cellStyle name="Title 7 13" xfId="27668" xr:uid="{2E05B44D-0898-4B77-BDAF-15192BC5D03A}"/>
    <cellStyle name="Title 7 14" xfId="27669" xr:uid="{E82C7D1A-6827-47CA-A4B1-8BCD2902E758}"/>
    <cellStyle name="Title 7 15" xfId="27670" xr:uid="{AA9D41E6-9CAB-4F64-9941-7B3745D5A91F}"/>
    <cellStyle name="Title 7 2" xfId="27671" xr:uid="{252D1C92-DE30-493C-B96B-FE5ABE6471DC}"/>
    <cellStyle name="Title 7 2 2" xfId="27672" xr:uid="{BE547EDF-D5A8-4ECB-A328-72C67C7E4107}"/>
    <cellStyle name="Title 7 2 2 2" xfId="27673" xr:uid="{0D99208B-49F6-4315-A57D-AD11C1504384}"/>
    <cellStyle name="Title 7 2 2 3" xfId="27674" xr:uid="{01DC3BB0-75A0-4C0C-BF5E-2BA2EAE320E0}"/>
    <cellStyle name="Title 7 2 3" xfId="27675" xr:uid="{82E56B66-B22E-44A3-8183-C15CAB6C75AC}"/>
    <cellStyle name="Title 7 2 3 2" xfId="27676" xr:uid="{658FAD52-D9C7-449B-8EAD-1204789610B6}"/>
    <cellStyle name="Title 7 2 3 3" xfId="27677" xr:uid="{6D3592B4-6D43-4215-93D6-4F28105D4A49}"/>
    <cellStyle name="Title 7 2 4" xfId="27678" xr:uid="{4BC94706-0D0C-40B6-AFB9-BC75F9B7D01B}"/>
    <cellStyle name="Title 7 2 5" xfId="27679" xr:uid="{6088A722-AD6A-473F-A3F5-6AD9F108355A}"/>
    <cellStyle name="Title 7 2 6" xfId="27680" xr:uid="{584151E4-7E85-45AC-9DC9-A010F9E6EA80}"/>
    <cellStyle name="Title 7 3" xfId="27681" xr:uid="{B3D12AE6-1844-4A72-BFF9-59B99ACCACBC}"/>
    <cellStyle name="Title 7 3 2" xfId="27682" xr:uid="{1C6EFD59-46EB-4D0E-B032-449F13FF1082}"/>
    <cellStyle name="Title 7 3 2 2" xfId="27683" xr:uid="{5F93B4C3-B276-4A21-B6E7-DE0C09B4B502}"/>
    <cellStyle name="Title 7 3 2 3" xfId="27684" xr:uid="{3580EA72-6104-4905-8B0E-1DCE52812A70}"/>
    <cellStyle name="Title 7 3 3" xfId="27685" xr:uid="{15790B95-3A11-43FE-AB32-DA77A9A148DA}"/>
    <cellStyle name="Title 7 3 3 2" xfId="27686" xr:uid="{1ADE6643-57C7-4B06-9F84-215FB9CB11BE}"/>
    <cellStyle name="Title 7 3 3 3" xfId="27687" xr:uid="{5D638306-8DCC-4870-99D5-FA403A982597}"/>
    <cellStyle name="Title 7 3 4" xfId="27688" xr:uid="{D1D143CB-D9F3-4752-964E-BC59300B0842}"/>
    <cellStyle name="Title 7 3 5" xfId="27689" xr:uid="{7EB4391F-0816-414F-93A7-1ED50FC23BBD}"/>
    <cellStyle name="Title 7 4" xfId="27690" xr:uid="{800B1455-DCB6-4B2D-A1E4-271590EF1ADD}"/>
    <cellStyle name="Title 7 4 2" xfId="27691" xr:uid="{40D5D432-0A00-48D9-ADDF-9D8EB78A0E4C}"/>
    <cellStyle name="Title 7 4 2 2" xfId="27692" xr:uid="{1B0B05E7-81A3-4ADF-A6D9-269CE7452D85}"/>
    <cellStyle name="Title 7 4 2 3" xfId="27693" xr:uid="{0D6A05D3-A510-4E62-B3BE-E560A21603AE}"/>
    <cellStyle name="Title 7 4 3" xfId="27694" xr:uid="{183D2EA1-2583-4F8F-AFAE-D2F6D9139DE4}"/>
    <cellStyle name="Title 7 4 3 2" xfId="27695" xr:uid="{3A7BDAB9-AB51-405F-B667-EB2A4BE2B48A}"/>
    <cellStyle name="Title 7 4 3 3" xfId="27696" xr:uid="{E47AE15E-E8DF-469F-A9E2-8D6F5E33AA8B}"/>
    <cellStyle name="Title 7 4 4" xfId="27697" xr:uid="{D68DBF98-A50F-4FFF-82D7-0E8A6EB7633F}"/>
    <cellStyle name="Title 7 4 5" xfId="27698" xr:uid="{E7A8984C-C08D-40B3-B299-1454BACAD752}"/>
    <cellStyle name="Title 7 5" xfId="27699" xr:uid="{F7BE3038-BC7F-4809-B24A-B322C649369B}"/>
    <cellStyle name="Title 7 5 2" xfId="27700" xr:uid="{3AC9004E-3D9D-46C6-90D0-9303970A53DC}"/>
    <cellStyle name="Title 7 5 2 2" xfId="27701" xr:uid="{C32BD03C-0C7D-42B7-A060-A6C87A848978}"/>
    <cellStyle name="Title 7 5 2 3" xfId="27702" xr:uid="{A4B6DEFB-5D4E-4760-B2E6-6C4EEB14B6B7}"/>
    <cellStyle name="Title 7 5 3" xfId="27703" xr:uid="{697048C7-3E18-471B-9667-CA78B04C48B5}"/>
    <cellStyle name="Title 7 5 3 2" xfId="27704" xr:uid="{6AC4DC13-AADC-4FE1-B808-8CAA26115A61}"/>
    <cellStyle name="Title 7 5 3 3" xfId="27705" xr:uid="{1A456A7D-3E5D-416A-BD6E-8E0756D43D69}"/>
    <cellStyle name="Title 7 5 4" xfId="27706" xr:uid="{CDB2324C-4DF7-497E-A116-AD8975405EA5}"/>
    <cellStyle name="Title 7 5 4 2" xfId="27707" xr:uid="{CD441BC8-D5A4-4464-A8A7-77B434E63B12}"/>
    <cellStyle name="Title 7 5 4 3" xfId="27708" xr:uid="{BAA17069-CBD5-4DFA-AD9E-6642395E1601}"/>
    <cellStyle name="Title 7 5 5" xfId="27709" xr:uid="{97FF1C0D-C4F0-4923-96CA-7051B1CE5EC1}"/>
    <cellStyle name="Title 7 5 6" xfId="27710" xr:uid="{82B9D7A6-049B-4CBE-B2AE-5362C2AB7B2E}"/>
    <cellStyle name="Title 7 6" xfId="27711" xr:uid="{E0781E15-889F-4858-AD92-779EA3FF8175}"/>
    <cellStyle name="Title 7 6 2" xfId="27712" xr:uid="{42B7A1D6-5801-4ACC-9E6D-AB57ADB942ED}"/>
    <cellStyle name="Title 7 6 2 2" xfId="27713" xr:uid="{38456A5C-907F-4419-909C-97B37C0EF676}"/>
    <cellStyle name="Title 7 6 2 3" xfId="27714" xr:uid="{A570CBF0-37D0-4F5A-83E0-0F16DBEF9BCD}"/>
    <cellStyle name="Title 7 6 3" xfId="27715" xr:uid="{1F812B19-A981-42AB-A0BD-8E9D0BEF5C9A}"/>
    <cellStyle name="Title 7 6 3 2" xfId="27716" xr:uid="{53F7054D-605B-4219-AE82-3C886F44B7D3}"/>
    <cellStyle name="Title 7 6 3 3" xfId="27717" xr:uid="{A9F73161-1FD2-4AA0-9B4A-ABCD0F37336A}"/>
    <cellStyle name="Title 7 6 4" xfId="27718" xr:uid="{428673BE-EFE0-47FA-B8F1-B1EBB1CA3CD7}"/>
    <cellStyle name="Title 7 6 5" xfId="27719" xr:uid="{FDEBF082-AEFF-4B2B-9FBB-21E5FDCFE220}"/>
    <cellStyle name="Title 7 7" xfId="27720" xr:uid="{2B5AC5EF-C3FC-4C4E-BAC4-60C073BAF472}"/>
    <cellStyle name="Title 7 7 2" xfId="27721" xr:uid="{0EEE5271-09A1-4D58-9C8D-85A8E507D5FD}"/>
    <cellStyle name="Title 7 7 3" xfId="27722" xr:uid="{CAFAF9FB-679F-4DE5-B206-B190E23D3285}"/>
    <cellStyle name="Title 7 8" xfId="27723" xr:uid="{9A79D0EA-09B0-4A74-86D2-26D3B28C9EFD}"/>
    <cellStyle name="Title 7 8 2" xfId="27724" xr:uid="{6447080B-0317-4D35-94BC-A71E1D0E45C5}"/>
    <cellStyle name="Title 7 8 3" xfId="27725" xr:uid="{4CF5C17B-0983-4B92-9CA3-6B1568381255}"/>
    <cellStyle name="Title 7 9" xfId="27726" xr:uid="{D4918AA5-E360-4DAB-BCEE-DB94C746408A}"/>
    <cellStyle name="Title 7 9 2" xfId="27727" xr:uid="{AAD6F234-6F8D-46E7-91A5-ACAA9A51CB22}"/>
    <cellStyle name="Title 7 9 3" xfId="27728" xr:uid="{9513899E-885C-4163-A847-888F7F4FF873}"/>
    <cellStyle name="Title 8" xfId="27729" xr:uid="{9BB65974-03F3-45FE-83D8-2E52522C1F5D}"/>
    <cellStyle name="Title 8 10" xfId="27730" xr:uid="{A90607E3-0DED-4DBC-8261-247463C16967}"/>
    <cellStyle name="Title 8 11" xfId="27731" xr:uid="{1C7080BF-6570-4610-AD7E-56E89DBCD216}"/>
    <cellStyle name="Title 8 12" xfId="27732" xr:uid="{5F073851-C0D5-476A-8C49-86DC0F66C4C2}"/>
    <cellStyle name="Title 8 13" xfId="27733" xr:uid="{1553C965-E5BD-4537-8ED3-9F7759B4D172}"/>
    <cellStyle name="Title 8 14" xfId="27734" xr:uid="{94210798-102A-42CB-B950-1766CC28B622}"/>
    <cellStyle name="Title 8 15" xfId="27735" xr:uid="{A105FB27-F308-4756-8E79-C27EA787C0F1}"/>
    <cellStyle name="Title 8 2" xfId="27736" xr:uid="{31F4E4B2-58B4-4CE2-821E-153478E60040}"/>
    <cellStyle name="Title 8 2 2" xfId="27737" xr:uid="{D943C883-E9DE-4F5B-9BF8-C2534DFA4208}"/>
    <cellStyle name="Title 8 2 2 2" xfId="27738" xr:uid="{7F12A9D0-1965-46AF-A1B7-D5F2C6D004BE}"/>
    <cellStyle name="Title 8 2 2 3" xfId="27739" xr:uid="{610A56E2-01AF-45A8-81A9-4EF79BAB3AE8}"/>
    <cellStyle name="Title 8 2 3" xfId="27740" xr:uid="{F3C67A2E-53B5-4579-85C9-EADF0426964C}"/>
    <cellStyle name="Title 8 2 3 2" xfId="27741" xr:uid="{62B27CF4-8B1A-47D2-9141-3FA2E6394A89}"/>
    <cellStyle name="Title 8 2 3 3" xfId="27742" xr:uid="{C68BED8F-7787-443E-8942-520EC7D121B9}"/>
    <cellStyle name="Title 8 2 4" xfId="27743" xr:uid="{4C010BC6-43AF-4BB3-AF22-D400806381A0}"/>
    <cellStyle name="Title 8 2 5" xfId="27744" xr:uid="{6BB50887-7949-4418-9BA7-F73D4FA317F0}"/>
    <cellStyle name="Title 8 2 6" xfId="27745" xr:uid="{0BF9F0F6-EE4F-44F0-8304-C0F9C8F03F67}"/>
    <cellStyle name="Title 8 3" xfId="27746" xr:uid="{735DAFB0-265E-43E2-878A-31F8ABE37E13}"/>
    <cellStyle name="Title 8 3 2" xfId="27747" xr:uid="{C5198A3A-C4E6-4711-9F4A-9F744FFE43CF}"/>
    <cellStyle name="Title 8 3 2 2" xfId="27748" xr:uid="{EE36C15A-D3BB-4CE1-8899-76E1A3A6D6E5}"/>
    <cellStyle name="Title 8 3 2 3" xfId="27749" xr:uid="{32D34714-0D88-4FC5-A3BD-6878E8D6E105}"/>
    <cellStyle name="Title 8 3 3" xfId="27750" xr:uid="{57941C59-2516-4746-A71D-946DA9F25F74}"/>
    <cellStyle name="Title 8 3 3 2" xfId="27751" xr:uid="{9CBDBA80-2FE8-47C2-9369-5BFDBE872E44}"/>
    <cellStyle name="Title 8 3 3 3" xfId="27752" xr:uid="{817A24EF-7128-488A-9E07-E0BE01E2641D}"/>
    <cellStyle name="Title 8 3 4" xfId="27753" xr:uid="{893CAB94-2060-48AC-8992-1FB53059E7FB}"/>
    <cellStyle name="Title 8 3 5" xfId="27754" xr:uid="{88589824-A497-4F8C-B08D-63104CCAA1EE}"/>
    <cellStyle name="Title 8 4" xfId="27755" xr:uid="{CC3C1666-7EE4-4D9C-9A3D-0AC1DCA7B5AA}"/>
    <cellStyle name="Title 8 4 2" xfId="27756" xr:uid="{2C402882-7311-45A7-80D7-CE7877C1CF48}"/>
    <cellStyle name="Title 8 4 2 2" xfId="27757" xr:uid="{8D25CF84-8743-469F-A251-83555F0A6045}"/>
    <cellStyle name="Title 8 4 2 3" xfId="27758" xr:uid="{BF033555-DD30-477D-A36B-901FB72D0A25}"/>
    <cellStyle name="Title 8 4 3" xfId="27759" xr:uid="{41DD1775-713A-4367-8117-77066D3351A4}"/>
    <cellStyle name="Title 8 4 3 2" xfId="27760" xr:uid="{1941B53B-C6C1-4C28-9675-A861B3F69BAE}"/>
    <cellStyle name="Title 8 4 3 3" xfId="27761" xr:uid="{46A76149-5FB6-482A-9436-D2EFD8753F1C}"/>
    <cellStyle name="Title 8 4 4" xfId="27762" xr:uid="{B11A30C4-6DAD-447E-AD3D-28ADB08CAD08}"/>
    <cellStyle name="Title 8 4 5" xfId="27763" xr:uid="{4CF938D2-53CE-4E4B-872A-A7C94692EBD8}"/>
    <cellStyle name="Title 8 5" xfId="27764" xr:uid="{6439BA8C-3043-4C04-8972-D0EBD3BE9779}"/>
    <cellStyle name="Title 8 5 2" xfId="27765" xr:uid="{F5466434-E7EF-46F6-87C8-DBCB5A0AF3F4}"/>
    <cellStyle name="Title 8 5 2 2" xfId="27766" xr:uid="{A0BF67E9-D45B-43B2-B1D8-D2ADA3FC9ECE}"/>
    <cellStyle name="Title 8 5 2 3" xfId="27767" xr:uid="{C016BE26-BA0E-46A7-8C61-DBBBDDA46AA4}"/>
    <cellStyle name="Title 8 5 3" xfId="27768" xr:uid="{32843AAF-3F43-49DC-ADAB-0C1AB72453CA}"/>
    <cellStyle name="Title 8 5 3 2" xfId="27769" xr:uid="{43AD976B-9A68-4FB4-A81C-9A6CEBBD533C}"/>
    <cellStyle name="Title 8 5 3 3" xfId="27770" xr:uid="{8B101229-D6FD-4D3D-84BB-9D9E2CC48CEE}"/>
    <cellStyle name="Title 8 5 4" xfId="27771" xr:uid="{80AF6294-8A08-4B04-8930-415DB1416ADE}"/>
    <cellStyle name="Title 8 5 4 2" xfId="27772" xr:uid="{13F07233-B0D3-4931-B308-16FC11960303}"/>
    <cellStyle name="Title 8 5 4 3" xfId="27773" xr:uid="{7EF81414-FD30-4E8E-B874-BD3E453B308C}"/>
    <cellStyle name="Title 8 5 5" xfId="27774" xr:uid="{73486405-656E-4174-A257-201DDDFF3647}"/>
    <cellStyle name="Title 8 5 6" xfId="27775" xr:uid="{FEE92EC3-1BAF-4BA2-B5F7-F2E842891B2F}"/>
    <cellStyle name="Title 8 6" xfId="27776" xr:uid="{C10C24B0-FD6E-45DC-B32D-AF096756C226}"/>
    <cellStyle name="Title 8 6 2" xfId="27777" xr:uid="{D1182D67-2C36-42C8-8425-A75F697D9866}"/>
    <cellStyle name="Title 8 6 2 2" xfId="27778" xr:uid="{4272BA56-9EBD-425F-97E9-1998CC4F2C92}"/>
    <cellStyle name="Title 8 6 2 3" xfId="27779" xr:uid="{9E2274D0-4E44-423F-B14E-E3053E2B38A8}"/>
    <cellStyle name="Title 8 6 3" xfId="27780" xr:uid="{ED1F2A67-F94A-4A42-811A-04DB32EAA4B5}"/>
    <cellStyle name="Title 8 6 3 2" xfId="27781" xr:uid="{78A00DF4-A49F-4DA7-A3B8-9229E21C9B72}"/>
    <cellStyle name="Title 8 6 3 3" xfId="27782" xr:uid="{3ADCDB47-17DE-464E-B95E-630EA58621DC}"/>
    <cellStyle name="Title 8 6 4" xfId="27783" xr:uid="{60D4C15F-9E5E-439E-9082-A910018781BB}"/>
    <cellStyle name="Title 8 6 5" xfId="27784" xr:uid="{B734D5E4-69F3-4DE9-9140-BC3BCDA264C4}"/>
    <cellStyle name="Title 8 7" xfId="27785" xr:uid="{D45ADB56-3D3D-45CF-96A1-A426307F56FB}"/>
    <cellStyle name="Title 8 7 2" xfId="27786" xr:uid="{74BAA4F8-4C9C-402C-A94F-6BC9D3113124}"/>
    <cellStyle name="Title 8 7 3" xfId="27787" xr:uid="{8B97FEC3-1989-4873-A44A-58D45398DD90}"/>
    <cellStyle name="Title 8 8" xfId="27788" xr:uid="{0337D761-4FCC-4143-9FA2-A29F33EC29CE}"/>
    <cellStyle name="Title 8 8 2" xfId="27789" xr:uid="{DA3E242F-81E7-4275-BE6E-B8F8A7AB2888}"/>
    <cellStyle name="Title 8 8 3" xfId="27790" xr:uid="{E98C7A2C-84A2-4993-85EF-0926F0C0EE34}"/>
    <cellStyle name="Title 8 9" xfId="27791" xr:uid="{BE047C57-80C3-434D-912F-4D87EE98391B}"/>
    <cellStyle name="Title 8 9 2" xfId="27792" xr:uid="{ECC94D6A-BB14-4B86-A88D-21E6F464012C}"/>
    <cellStyle name="Title 8 9 3" xfId="27793" xr:uid="{1987B158-257B-4679-8947-1C187C63309E}"/>
    <cellStyle name="Title 9" xfId="27794" xr:uid="{36293AD2-C956-4DEA-8317-E6D3675A2C3E}"/>
    <cellStyle name="Title 9 10" xfId="27795" xr:uid="{93E65386-E49C-4755-99F3-5C0429826B40}"/>
    <cellStyle name="Title 9 11" xfId="27796" xr:uid="{52EE1816-3243-4DC7-9D05-2E92E3EE4254}"/>
    <cellStyle name="Title 9 12" xfId="27797" xr:uid="{FBC454CC-DCAC-4CD3-8BA3-3F55DF1E2840}"/>
    <cellStyle name="Title 9 13" xfId="27798" xr:uid="{89BACF49-8698-4D90-BA45-5E734FBE8614}"/>
    <cellStyle name="Title 9 14" xfId="27799" xr:uid="{8B306C56-0CB1-41A2-BEBF-2A6E26A037C8}"/>
    <cellStyle name="Title 9 15" xfId="27800" xr:uid="{2C0B68F1-8E3E-44A3-8490-AF87A9D8FAD3}"/>
    <cellStyle name="Title 9 2" xfId="27801" xr:uid="{4376A66D-8CA3-4968-8FFC-A66D1C69AFAD}"/>
    <cellStyle name="Title 9 2 2" xfId="27802" xr:uid="{D0AE46E0-6BB0-427F-93B8-AFBC8D408E7D}"/>
    <cellStyle name="Title 9 2 2 2" xfId="27803" xr:uid="{94844D32-95BC-4382-9537-9350B60C8814}"/>
    <cellStyle name="Title 9 2 2 3" xfId="27804" xr:uid="{D8248E6E-6CCA-4E45-BCD3-F8A78FE99EF1}"/>
    <cellStyle name="Title 9 2 3" xfId="27805" xr:uid="{2DECA234-35CE-4A05-8319-1705F60B76FD}"/>
    <cellStyle name="Title 9 2 3 2" xfId="27806" xr:uid="{03C79615-D4EC-4391-9881-5724CC95864F}"/>
    <cellStyle name="Title 9 2 3 3" xfId="27807" xr:uid="{D5A39C96-C250-45F5-806E-928EEB984B2B}"/>
    <cellStyle name="Title 9 2 4" xfId="27808" xr:uid="{F7886A82-701D-4267-A46F-54401BAAE3C5}"/>
    <cellStyle name="Title 9 2 5" xfId="27809" xr:uid="{C31CCF7B-1C37-478C-A25D-42F1D1CC7257}"/>
    <cellStyle name="Title 9 2 6" xfId="27810" xr:uid="{F888669F-19D5-436F-A949-BDE4C7BBFEAC}"/>
    <cellStyle name="Title 9 3" xfId="27811" xr:uid="{C2C4DF6C-7734-4E37-AB06-51B075B8ABC4}"/>
    <cellStyle name="Title 9 3 2" xfId="27812" xr:uid="{8A9A3550-A185-4FBE-BEDF-2946A489698B}"/>
    <cellStyle name="Title 9 3 2 2" xfId="27813" xr:uid="{954DE410-AC19-4918-959E-EAC05899BEA9}"/>
    <cellStyle name="Title 9 3 2 3" xfId="27814" xr:uid="{5FD0D853-1063-46C1-9EF0-7485416B29E0}"/>
    <cellStyle name="Title 9 3 3" xfId="27815" xr:uid="{03AB877A-D3C0-4B83-AD56-FA8610E7B054}"/>
    <cellStyle name="Title 9 3 3 2" xfId="27816" xr:uid="{480C6943-9B12-4953-8B12-2AD02594B03F}"/>
    <cellStyle name="Title 9 3 3 3" xfId="27817" xr:uid="{00F8254A-5E59-47D2-AF72-DA3FA36B2185}"/>
    <cellStyle name="Title 9 3 4" xfId="27818" xr:uid="{C359E362-0813-498D-B222-AF2AE1D8530D}"/>
    <cellStyle name="Title 9 3 5" xfId="27819" xr:uid="{974187AB-A297-4152-83F8-6D6A4BE50923}"/>
    <cellStyle name="Title 9 4" xfId="27820" xr:uid="{328AFBD3-01E1-4610-83EC-A5A777E6114B}"/>
    <cellStyle name="Title 9 4 2" xfId="27821" xr:uid="{865BAFE9-C0D1-4B18-A239-BF114C42D013}"/>
    <cellStyle name="Title 9 4 2 2" xfId="27822" xr:uid="{862D54AC-A99A-412F-BEA3-31FD637F1949}"/>
    <cellStyle name="Title 9 4 2 3" xfId="27823" xr:uid="{77AF128C-0617-42E0-A93A-778B0826C14D}"/>
    <cellStyle name="Title 9 4 3" xfId="27824" xr:uid="{CAA6C069-4278-41B0-A3FD-E767858E769A}"/>
    <cellStyle name="Title 9 4 3 2" xfId="27825" xr:uid="{503ADE17-8F6A-4C5C-A9F3-EFB5B7B34ED3}"/>
    <cellStyle name="Title 9 4 3 3" xfId="27826" xr:uid="{B260D087-CF56-41A3-BDD7-71D10C5ADB7F}"/>
    <cellStyle name="Title 9 4 4" xfId="27827" xr:uid="{B9327EE2-0AC5-463C-BCB8-DC121B164FBA}"/>
    <cellStyle name="Title 9 4 5" xfId="27828" xr:uid="{5D9E0577-78F2-479B-B2C9-A3E121B3FD28}"/>
    <cellStyle name="Title 9 5" xfId="27829" xr:uid="{476A7582-7CD5-4D0F-8CC7-24ABDF850A3F}"/>
    <cellStyle name="Title 9 5 2" xfId="27830" xr:uid="{67D3DC9B-404A-4692-AEC6-BAA887C83778}"/>
    <cellStyle name="Title 9 5 2 2" xfId="27831" xr:uid="{781C6D6F-AC5F-437D-B324-E73A29607522}"/>
    <cellStyle name="Title 9 5 2 3" xfId="27832" xr:uid="{F67ED2A2-53AC-4637-A07A-EED853984C1F}"/>
    <cellStyle name="Title 9 5 3" xfId="27833" xr:uid="{160D0284-EE35-4D74-A431-B1628F731F3D}"/>
    <cellStyle name="Title 9 5 3 2" xfId="27834" xr:uid="{9C3E8645-E2C2-4B9B-980D-13DD6F97458E}"/>
    <cellStyle name="Title 9 5 3 3" xfId="27835" xr:uid="{88A26393-56E4-4077-B891-51EF7F2FBE25}"/>
    <cellStyle name="Title 9 5 4" xfId="27836" xr:uid="{B8B8274D-02B6-47D3-8204-15210AF82F57}"/>
    <cellStyle name="Title 9 5 4 2" xfId="27837" xr:uid="{D61E5EF0-9D3E-43AC-B08C-6B115AF08F2C}"/>
    <cellStyle name="Title 9 5 4 3" xfId="27838" xr:uid="{25093FC3-80C2-4128-B91D-E7F8E8EC3B1B}"/>
    <cellStyle name="Title 9 5 5" xfId="27839" xr:uid="{43A403D6-AF3A-42CE-BE83-34DBE9E7CB30}"/>
    <cellStyle name="Title 9 5 6" xfId="27840" xr:uid="{E20B443C-D7E4-4068-AF44-1480F8E678C9}"/>
    <cellStyle name="Title 9 6" xfId="27841" xr:uid="{0F9ABF55-E108-4C5F-8C2B-4D70CA09A08A}"/>
    <cellStyle name="Title 9 6 2" xfId="27842" xr:uid="{BC0677E0-AD3A-42E9-B69B-7708A4EAD101}"/>
    <cellStyle name="Title 9 6 2 2" xfId="27843" xr:uid="{B44BA7E1-4DB0-4609-BD4A-22F11682AF41}"/>
    <cellStyle name="Title 9 6 2 3" xfId="27844" xr:uid="{027FF4F6-42E4-482D-8728-81D395B1BACC}"/>
    <cellStyle name="Title 9 6 3" xfId="27845" xr:uid="{C7A37EEB-1F80-4F8E-A08F-A04AA6A8C97D}"/>
    <cellStyle name="Title 9 6 3 2" xfId="27846" xr:uid="{81D6DB04-2E91-47F4-95EB-5DA18777FA69}"/>
    <cellStyle name="Title 9 6 3 3" xfId="27847" xr:uid="{3B97013D-0894-49CD-A159-24E9517E93B5}"/>
    <cellStyle name="Title 9 6 4" xfId="27848" xr:uid="{D557932A-E1A1-4BB4-BD22-C0837097ACA2}"/>
    <cellStyle name="Title 9 6 5" xfId="27849" xr:uid="{9F45530E-07A2-4C3A-875E-B9468DB4D361}"/>
    <cellStyle name="Title 9 7" xfId="27850" xr:uid="{A8D13FAB-45B1-4809-8075-3432BAB141AF}"/>
    <cellStyle name="Title 9 7 2" xfId="27851" xr:uid="{B0273EB5-65EE-4143-856B-625C86F4897C}"/>
    <cellStyle name="Title 9 7 3" xfId="27852" xr:uid="{C9C76F2A-4434-49B5-8292-53998551E3E2}"/>
    <cellStyle name="Title 9 8" xfId="27853" xr:uid="{54A36916-D9F7-4CEF-A458-F5630B4FF034}"/>
    <cellStyle name="Title 9 8 2" xfId="27854" xr:uid="{0ABBA9F9-011C-4453-90EE-9AE30D8E6CBA}"/>
    <cellStyle name="Title 9 8 3" xfId="27855" xr:uid="{C5001899-617D-4BF1-A228-89455BD7BAE1}"/>
    <cellStyle name="Title 9 9" xfId="27856" xr:uid="{786F48C7-498B-4E7C-B1ED-2927064EB4B1}"/>
    <cellStyle name="Title 9 9 2" xfId="27857" xr:uid="{03DCA5F2-8044-407F-BFFF-989F42A1936F}"/>
    <cellStyle name="Title 9 9 3" xfId="27858" xr:uid="{2BCD5964-CDBF-4954-9CEB-06B7C4B1AF01}"/>
    <cellStyle name="Total 10" xfId="27859" xr:uid="{868D8E85-618F-48A1-BBC1-F2125248DAF1}"/>
    <cellStyle name="Total 10 10" xfId="27860" xr:uid="{38B9A0FC-512F-4395-BA47-66B3F25131B1}"/>
    <cellStyle name="Total 10 11" xfId="27861" xr:uid="{215062D6-EF25-42C3-AF27-65D3DF45A17E}"/>
    <cellStyle name="Total 10 12" xfId="27862" xr:uid="{551441C2-7264-4D59-B142-F0D10D812834}"/>
    <cellStyle name="Total 10 13" xfId="27863" xr:uid="{417EF261-BED4-4199-89DD-31BCAFFA36E6}"/>
    <cellStyle name="Total 10 14" xfId="27864" xr:uid="{4E03FAF8-69DC-4B5D-B9B5-853A685EB8D7}"/>
    <cellStyle name="Total 10 15" xfId="27865" xr:uid="{FD5ED348-0F75-4C0C-9AF3-A886F2CF5B9F}"/>
    <cellStyle name="Total 10 2" xfId="27866" xr:uid="{4C102CD7-3B43-477D-B2A6-0EC1FC0E69B1}"/>
    <cellStyle name="Total 10 2 2" xfId="27867" xr:uid="{F0073DFC-B587-4239-B668-C99C63D29713}"/>
    <cellStyle name="Total 10 2 2 2" xfId="27868" xr:uid="{29FBE221-FBDA-4441-8ECE-B1F3BC7D8B5A}"/>
    <cellStyle name="Total 10 2 2 3" xfId="27869" xr:uid="{C463F373-2D64-4B8C-AF87-BA4CAFCA4216}"/>
    <cellStyle name="Total 10 2 3" xfId="27870" xr:uid="{9DD655CB-B16F-4759-9D31-4917D688DB07}"/>
    <cellStyle name="Total 10 2 3 2" xfId="27871" xr:uid="{211B44F5-5BF4-4E84-86A6-B1AFB6A507B4}"/>
    <cellStyle name="Total 10 2 3 3" xfId="27872" xr:uid="{B021E0A2-4782-46E4-B880-6C7A6E00068C}"/>
    <cellStyle name="Total 10 2 4" xfId="27873" xr:uid="{E40A9616-5795-4408-A079-ECA163627707}"/>
    <cellStyle name="Total 10 2 5" xfId="27874" xr:uid="{E61ECC7A-7D02-4001-BC48-63A95D05496B}"/>
    <cellStyle name="Total 10 2 6" xfId="27875" xr:uid="{A3E4344A-4828-4603-A820-B0E9BEEC0A51}"/>
    <cellStyle name="Total 10 3" xfId="27876" xr:uid="{503DF679-54CD-4A38-91C1-7AC0AF99D5B4}"/>
    <cellStyle name="Total 10 3 2" xfId="27877" xr:uid="{60F125F7-1E8F-470A-BE83-187FF0400061}"/>
    <cellStyle name="Total 10 3 2 2" xfId="27878" xr:uid="{FEC734A3-D4D4-439F-A8CE-E007E2BF86AE}"/>
    <cellStyle name="Total 10 3 2 3" xfId="27879" xr:uid="{45B0E5F1-0045-4470-AD9E-1E0886DC7E72}"/>
    <cellStyle name="Total 10 3 3" xfId="27880" xr:uid="{08EBA694-AD8A-4E15-AEF1-800279FC0435}"/>
    <cellStyle name="Total 10 3 3 2" xfId="27881" xr:uid="{904FDD87-444A-4766-A920-5811B2692AEE}"/>
    <cellStyle name="Total 10 3 3 3" xfId="27882" xr:uid="{5F5F4831-75BD-4B8D-ABBD-F37CBFB4717B}"/>
    <cellStyle name="Total 10 3 4" xfId="27883" xr:uid="{6BBC014F-63A4-4F74-8F40-244C487F109B}"/>
    <cellStyle name="Total 10 3 5" xfId="27884" xr:uid="{6774CD36-1B89-4678-82DD-1E3444D8222B}"/>
    <cellStyle name="Total 10 4" xfId="27885" xr:uid="{5B391D0A-F447-496C-8048-BEBB9C454490}"/>
    <cellStyle name="Total 10 4 2" xfId="27886" xr:uid="{199EAA31-C242-4F02-AB13-6ADDED1B1B35}"/>
    <cellStyle name="Total 10 4 2 2" xfId="27887" xr:uid="{1B120002-7896-461A-929F-36D3A5C04D23}"/>
    <cellStyle name="Total 10 4 2 3" xfId="27888" xr:uid="{31EDE61F-BDBA-4776-B8A8-0D204CCEB057}"/>
    <cellStyle name="Total 10 4 3" xfId="27889" xr:uid="{CD6F01B8-6731-423E-B6AB-871F03AA5CE1}"/>
    <cellStyle name="Total 10 4 3 2" xfId="27890" xr:uid="{874DDBC2-F0D4-4102-AFDB-7718E854FF02}"/>
    <cellStyle name="Total 10 4 3 3" xfId="27891" xr:uid="{F96CAEC1-EFE4-41BD-A15C-271B8B7DAA0C}"/>
    <cellStyle name="Total 10 4 4" xfId="27892" xr:uid="{33DE920C-1D87-4F6A-88B5-E611F4FE0BBF}"/>
    <cellStyle name="Total 10 4 5" xfId="27893" xr:uid="{A5217B04-791B-4A1B-9B0F-D43D3CA288AC}"/>
    <cellStyle name="Total 10 5" xfId="27894" xr:uid="{FC63FEE8-F35B-4F55-BD57-B0B9F75F002C}"/>
    <cellStyle name="Total 10 5 2" xfId="27895" xr:uid="{73486254-9DC1-4E26-8E55-CADC0C074A48}"/>
    <cellStyle name="Total 10 5 2 2" xfId="27896" xr:uid="{1DA2023D-1457-4F99-BDF7-1D80CA7987F0}"/>
    <cellStyle name="Total 10 5 2 3" xfId="27897" xr:uid="{38254BAD-B97A-406E-A422-08516F4B38C4}"/>
    <cellStyle name="Total 10 5 3" xfId="27898" xr:uid="{BAAF8D1C-6097-4E47-BF16-720A4C972175}"/>
    <cellStyle name="Total 10 5 3 2" xfId="27899" xr:uid="{A5D0DE46-E399-4B4A-B78D-614EC5A6FABC}"/>
    <cellStyle name="Total 10 5 3 3" xfId="27900" xr:uid="{2D6AC0A6-9381-4782-9C9D-9301BAB8A1FC}"/>
    <cellStyle name="Total 10 5 4" xfId="27901" xr:uid="{A31D6536-854E-457C-85B6-E1C734BDAF69}"/>
    <cellStyle name="Total 10 5 4 2" xfId="27902" xr:uid="{C8542711-F16C-465B-B0E0-5FF3DC9CA74C}"/>
    <cellStyle name="Total 10 5 4 3" xfId="27903" xr:uid="{D46F7175-2E88-4790-8F3C-ED2A2E5AF1BB}"/>
    <cellStyle name="Total 10 5 5" xfId="27904" xr:uid="{5005D442-B7D3-410B-A127-7ACBE0B166EE}"/>
    <cellStyle name="Total 10 5 6" xfId="27905" xr:uid="{8F024067-23A0-4C03-ABDD-FFB833CA84E6}"/>
    <cellStyle name="Total 10 6" xfId="27906" xr:uid="{0BAB202B-847C-48E3-BACF-90AF11E5F040}"/>
    <cellStyle name="Total 10 6 2" xfId="27907" xr:uid="{3A41AC2B-5AA9-457D-ACEB-DF23C4469F20}"/>
    <cellStyle name="Total 10 6 2 2" xfId="27908" xr:uid="{9A6707ED-EA13-4D73-9C9D-1FE936EE0D7D}"/>
    <cellStyle name="Total 10 6 2 3" xfId="27909" xr:uid="{DE1303EB-F1D2-42DA-B8D5-94E0F60D9F78}"/>
    <cellStyle name="Total 10 6 3" xfId="27910" xr:uid="{82F10A59-6926-4F18-9123-35248FAA3686}"/>
    <cellStyle name="Total 10 6 3 2" xfId="27911" xr:uid="{34EAD1D0-52B4-45FB-9C97-DE0C5ED35310}"/>
    <cellStyle name="Total 10 6 3 3" xfId="27912" xr:uid="{29338C04-1C93-4277-92F1-51B360934B7B}"/>
    <cellStyle name="Total 10 6 4" xfId="27913" xr:uid="{D4C074E0-22C8-46F7-BD07-A0448BAF558E}"/>
    <cellStyle name="Total 10 6 5" xfId="27914" xr:uid="{795F17F8-AE27-4751-9D55-99B3195A509B}"/>
    <cellStyle name="Total 10 7" xfId="27915" xr:uid="{FB58D725-D3B9-42B5-88CD-2877DBB3261B}"/>
    <cellStyle name="Total 10 7 2" xfId="27916" xr:uid="{808CDBE5-5661-42D5-84D5-172722F91103}"/>
    <cellStyle name="Total 10 7 3" xfId="27917" xr:uid="{769D3770-8302-4F2F-B918-B0D3CA60DE47}"/>
    <cellStyle name="Total 10 8" xfId="27918" xr:uid="{89A9C843-ABE8-428C-BD10-F941FE040115}"/>
    <cellStyle name="Total 10 8 2" xfId="27919" xr:uid="{E40091D5-D526-434F-A506-E09893A9C3F2}"/>
    <cellStyle name="Total 10 8 3" xfId="27920" xr:uid="{F1A5F9C8-6BE2-4C4C-A17B-E9172473B7A3}"/>
    <cellStyle name="Total 10 9" xfId="27921" xr:uid="{8D2B650D-616B-4C55-9870-6E26C00791F6}"/>
    <cellStyle name="Total 10 9 2" xfId="27922" xr:uid="{F0153121-F1BA-4E6A-A61F-2E4B710181FF}"/>
    <cellStyle name="Total 10 9 3" xfId="27923" xr:uid="{359335E8-99D3-4FD3-B019-CF2A7E5D068A}"/>
    <cellStyle name="Total 11" xfId="27924" xr:uid="{DAA6A270-B458-4DEB-BA40-7A2C23927CBE}"/>
    <cellStyle name="Total 11 10" xfId="27925" xr:uid="{93F45E43-D2FA-4837-8EA8-695AB4DC1140}"/>
    <cellStyle name="Total 11 11" xfId="27926" xr:uid="{2B8C2AE8-07BD-4964-9233-A5B3EF6E92A4}"/>
    <cellStyle name="Total 11 12" xfId="27927" xr:uid="{3088787B-C5F4-4344-93CD-E5B6422CD6C6}"/>
    <cellStyle name="Total 11 13" xfId="27928" xr:uid="{0E058139-2648-478C-917A-05B0497CBA83}"/>
    <cellStyle name="Total 11 14" xfId="27929" xr:uid="{62D71F08-8F15-4E98-AB8B-9E8A4B7CD3B4}"/>
    <cellStyle name="Total 11 15" xfId="27930" xr:uid="{FF8729D5-F966-45AD-BC70-E0C1E875D84F}"/>
    <cellStyle name="Total 11 2" xfId="27931" xr:uid="{9A7245AF-38F1-48A2-A211-9CF9C29160F4}"/>
    <cellStyle name="Total 11 2 2" xfId="27932" xr:uid="{96BC02D6-769C-4943-B0BB-061C14C18749}"/>
    <cellStyle name="Total 11 2 2 2" xfId="27933" xr:uid="{F4963A0B-30B2-47AD-990B-19D6EA8EA043}"/>
    <cellStyle name="Total 11 2 2 3" xfId="27934" xr:uid="{5A5A514B-D9A0-40BB-98F3-2A9E79473639}"/>
    <cellStyle name="Total 11 2 3" xfId="27935" xr:uid="{7EE9838D-890D-4968-8988-C5A6C6DD6B21}"/>
    <cellStyle name="Total 11 2 3 2" xfId="27936" xr:uid="{2B42EB26-326F-47CB-A66E-8286F565C943}"/>
    <cellStyle name="Total 11 2 3 3" xfId="27937" xr:uid="{C2F440A7-10D1-4B70-8AAF-D26B60141618}"/>
    <cellStyle name="Total 11 2 4" xfId="27938" xr:uid="{0E6DD468-9182-4836-897B-EE1B7E71EE6F}"/>
    <cellStyle name="Total 11 2 5" xfId="27939" xr:uid="{07EE1DA2-6AAE-4F1A-AF18-12E6D6240288}"/>
    <cellStyle name="Total 11 2 6" xfId="27940" xr:uid="{1527263A-7644-4290-BFF6-CB5384E980CA}"/>
    <cellStyle name="Total 11 3" xfId="27941" xr:uid="{861BE687-32B5-4193-9E69-FCCD74DEBF11}"/>
    <cellStyle name="Total 11 3 2" xfId="27942" xr:uid="{1B8753F5-E5CE-44CC-B919-669C97D5F863}"/>
    <cellStyle name="Total 11 3 2 2" xfId="27943" xr:uid="{14E90FDA-C232-463A-8FD0-0ABFAD3CA562}"/>
    <cellStyle name="Total 11 3 2 3" xfId="27944" xr:uid="{64929912-A074-4E7D-B996-A4BA4205846D}"/>
    <cellStyle name="Total 11 3 3" xfId="27945" xr:uid="{915A2E3E-9AB1-4BF7-8064-C76838BC7125}"/>
    <cellStyle name="Total 11 3 3 2" xfId="27946" xr:uid="{3A464CA3-E30A-4885-AC43-476327D5B224}"/>
    <cellStyle name="Total 11 3 3 3" xfId="27947" xr:uid="{2534135A-6C3D-40C8-B198-3EE5D9799D27}"/>
    <cellStyle name="Total 11 3 4" xfId="27948" xr:uid="{4839741B-1653-428C-B428-6C427B1547D4}"/>
    <cellStyle name="Total 11 3 5" xfId="27949" xr:uid="{2BBFBD1B-3A8D-4198-8BA4-9F35FD7351C8}"/>
    <cellStyle name="Total 11 4" xfId="27950" xr:uid="{297B96D0-1670-431F-9AB7-98731E5439F7}"/>
    <cellStyle name="Total 11 4 2" xfId="27951" xr:uid="{E2D4F633-7C4A-4518-B21F-4CA658DDDBD9}"/>
    <cellStyle name="Total 11 4 2 2" xfId="27952" xr:uid="{574D5FC0-B5A8-4B11-A31A-8DE484DF4CCB}"/>
    <cellStyle name="Total 11 4 2 3" xfId="27953" xr:uid="{D9469E52-720E-4291-A40D-83027FFA245E}"/>
    <cellStyle name="Total 11 4 3" xfId="27954" xr:uid="{A0728D7E-CA1F-48DB-B8E6-1BF0CDBA0301}"/>
    <cellStyle name="Total 11 4 3 2" xfId="27955" xr:uid="{7874BFB9-B9E7-40D6-860F-E930671F6C0F}"/>
    <cellStyle name="Total 11 4 3 3" xfId="27956" xr:uid="{670EFE8E-C5C4-428B-A126-036389EE706D}"/>
    <cellStyle name="Total 11 4 4" xfId="27957" xr:uid="{3E75718C-7543-4ABB-B255-92BAFBB20706}"/>
    <cellStyle name="Total 11 4 5" xfId="27958" xr:uid="{BEB36533-0748-4674-B806-EEF0BB44F6A6}"/>
    <cellStyle name="Total 11 5" xfId="27959" xr:uid="{82CC642B-1650-468E-B63F-DDA0FE6378AC}"/>
    <cellStyle name="Total 11 5 2" xfId="27960" xr:uid="{B1EBDED3-3CAC-439E-8F94-369D233E6050}"/>
    <cellStyle name="Total 11 5 2 2" xfId="27961" xr:uid="{E2EA0A79-4AE6-4139-AABC-0778D9B36BDB}"/>
    <cellStyle name="Total 11 5 2 3" xfId="27962" xr:uid="{8EB65F57-8C72-4C9F-8436-6052FE2A297E}"/>
    <cellStyle name="Total 11 5 3" xfId="27963" xr:uid="{A2177ACC-49B9-48C9-9446-64BBF82E330D}"/>
    <cellStyle name="Total 11 5 3 2" xfId="27964" xr:uid="{928ED1A2-AF19-4C3A-9EBB-C64243938328}"/>
    <cellStyle name="Total 11 5 3 3" xfId="27965" xr:uid="{B49BD9BA-000F-4D39-913F-213539B2164B}"/>
    <cellStyle name="Total 11 5 4" xfId="27966" xr:uid="{AF5B75DE-769D-4827-939E-305921417E18}"/>
    <cellStyle name="Total 11 5 4 2" xfId="27967" xr:uid="{1156205E-3951-416D-AF96-B039D5650C27}"/>
    <cellStyle name="Total 11 5 4 3" xfId="27968" xr:uid="{3F875F70-78C1-4E86-BFB7-63FF05A31170}"/>
    <cellStyle name="Total 11 5 5" xfId="27969" xr:uid="{8B7C16C8-E3CD-4C38-B503-1F3923F9486B}"/>
    <cellStyle name="Total 11 5 6" xfId="27970" xr:uid="{44F45F41-CBC9-45B8-8E6A-2F371CBDD93A}"/>
    <cellStyle name="Total 11 6" xfId="27971" xr:uid="{306B2606-1F70-427C-962A-9B375DFBFFCD}"/>
    <cellStyle name="Total 11 6 2" xfId="27972" xr:uid="{C5FF2A39-ABD3-45CF-B9EE-3777BBE67B4B}"/>
    <cellStyle name="Total 11 6 2 2" xfId="27973" xr:uid="{9724E911-7E2B-48F2-94E1-28F1E261E057}"/>
    <cellStyle name="Total 11 6 2 3" xfId="27974" xr:uid="{E7C0972B-817B-4127-9CF8-774DBD53A6EC}"/>
    <cellStyle name="Total 11 6 3" xfId="27975" xr:uid="{89B53D11-F7DF-4847-B1C8-EA6EB5AAE009}"/>
    <cellStyle name="Total 11 6 3 2" xfId="27976" xr:uid="{F2E729B0-2933-41EC-A311-6B8ED7C32F34}"/>
    <cellStyle name="Total 11 6 3 3" xfId="27977" xr:uid="{C1D6E03F-08CC-492D-89E8-E4DB1F794540}"/>
    <cellStyle name="Total 11 6 4" xfId="27978" xr:uid="{31770BEB-4845-48B5-8132-AC3CF9FC00E5}"/>
    <cellStyle name="Total 11 6 5" xfId="27979" xr:uid="{F124F847-C6AB-4D49-898B-3389754B89A1}"/>
    <cellStyle name="Total 11 7" xfId="27980" xr:uid="{386B25FA-AA0C-4A66-B3EE-BD79D50A7EDB}"/>
    <cellStyle name="Total 11 7 2" xfId="27981" xr:uid="{B553AD0A-3843-4CE1-90A8-E1DF4B8E55A3}"/>
    <cellStyle name="Total 11 7 3" xfId="27982" xr:uid="{0878E08B-A893-4ED1-9962-06CD22363703}"/>
    <cellStyle name="Total 11 8" xfId="27983" xr:uid="{66483A1E-87BB-457A-B76D-96CE48E8A155}"/>
    <cellStyle name="Total 11 8 2" xfId="27984" xr:uid="{6C755B41-F6C6-45B8-B2D3-9348585889B6}"/>
    <cellStyle name="Total 11 8 3" xfId="27985" xr:uid="{9DC63A55-D726-4ADA-B427-3EE601F2C6AD}"/>
    <cellStyle name="Total 11 9" xfId="27986" xr:uid="{5BDFBCA3-51E6-4CF5-A34F-9E283C88A537}"/>
    <cellStyle name="Total 11 9 2" xfId="27987" xr:uid="{73EB4ABD-F3FD-4716-A3B4-0416B1005A88}"/>
    <cellStyle name="Total 11 9 3" xfId="27988" xr:uid="{D2F2A6A5-38F1-43B3-AA11-BA5396F85F72}"/>
    <cellStyle name="Total 12" xfId="27989" xr:uid="{87BEA1A9-B7F9-47C5-938E-13244BF6840E}"/>
    <cellStyle name="Total 12 10" xfId="27990" xr:uid="{B63A94C6-8FCC-47B2-B542-3E0F92D0DEDB}"/>
    <cellStyle name="Total 12 11" xfId="27991" xr:uid="{E59C816E-5636-4E33-9C06-EE72DEA491CD}"/>
    <cellStyle name="Total 12 12" xfId="27992" xr:uid="{0FC1B388-7D3F-4A6E-A345-E677FA688176}"/>
    <cellStyle name="Total 12 13" xfId="27993" xr:uid="{20918990-D5F8-45CE-A04F-C4FE8F5AAF62}"/>
    <cellStyle name="Total 12 14" xfId="27994" xr:uid="{12C9B79B-DA06-4764-8F5B-C5379C762860}"/>
    <cellStyle name="Total 12 15" xfId="27995" xr:uid="{267DD29F-097F-429F-B541-530AFDA0D156}"/>
    <cellStyle name="Total 12 2" xfId="27996" xr:uid="{AC71338C-1791-44BD-B48F-EA0708C731B6}"/>
    <cellStyle name="Total 12 2 2" xfId="27997" xr:uid="{D3CAA1B4-D1ED-45F4-BA94-9736D2016F53}"/>
    <cellStyle name="Total 12 2 2 2" xfId="27998" xr:uid="{E89D05A6-43A9-45F6-8D2C-58E4C353A655}"/>
    <cellStyle name="Total 12 2 2 3" xfId="27999" xr:uid="{36F02489-BF5F-4C3F-A2AB-E6E0C56EF940}"/>
    <cellStyle name="Total 12 2 3" xfId="28000" xr:uid="{36E369E5-D779-47A4-A9A8-D2CC1B2BAFD6}"/>
    <cellStyle name="Total 12 2 3 2" xfId="28001" xr:uid="{C27FE678-006A-4533-AC93-EF9E076A9FBD}"/>
    <cellStyle name="Total 12 2 3 3" xfId="28002" xr:uid="{D6A66E43-4815-499F-B322-116CF83C94B9}"/>
    <cellStyle name="Total 12 2 4" xfId="28003" xr:uid="{59EF6B16-C39A-4935-9320-CDF849F8F6DC}"/>
    <cellStyle name="Total 12 2 5" xfId="28004" xr:uid="{56D6C5A0-1C4A-430C-9725-4860FA94DA85}"/>
    <cellStyle name="Total 12 2 6" xfId="28005" xr:uid="{93B8ADC5-4EF6-49D8-BED2-85A5B482B0B3}"/>
    <cellStyle name="Total 12 3" xfId="28006" xr:uid="{32BE4E9E-667D-46B0-B5D1-8097F500EA67}"/>
    <cellStyle name="Total 12 3 2" xfId="28007" xr:uid="{83CB8456-C70F-4DE9-BD35-A7B66EF353BC}"/>
    <cellStyle name="Total 12 3 2 2" xfId="28008" xr:uid="{BDE126A2-E99B-4913-8AC5-71EBFAEB010E}"/>
    <cellStyle name="Total 12 3 2 3" xfId="28009" xr:uid="{B345A23D-D488-431C-B37B-3F67637CCDB7}"/>
    <cellStyle name="Total 12 3 3" xfId="28010" xr:uid="{52930733-6A28-49B9-89A3-BF746B3CE99E}"/>
    <cellStyle name="Total 12 3 3 2" xfId="28011" xr:uid="{195991FF-471F-4D16-8100-A810E9775371}"/>
    <cellStyle name="Total 12 3 3 3" xfId="28012" xr:uid="{8AEB4658-21A4-4A32-8354-EB5725E00696}"/>
    <cellStyle name="Total 12 3 4" xfId="28013" xr:uid="{C11737BF-0806-4DE2-A403-F9315EAE6D25}"/>
    <cellStyle name="Total 12 3 5" xfId="28014" xr:uid="{7DD15845-3C19-411B-A46F-63482F5EA99B}"/>
    <cellStyle name="Total 12 4" xfId="28015" xr:uid="{BE2B7B7A-0DB4-41D5-8A38-ECD962907985}"/>
    <cellStyle name="Total 12 4 2" xfId="28016" xr:uid="{152CF9B8-2067-4B7C-9661-E50E30DC1698}"/>
    <cellStyle name="Total 12 4 2 2" xfId="28017" xr:uid="{2EFFE602-BAAC-449C-BB75-8CB20365564A}"/>
    <cellStyle name="Total 12 4 2 3" xfId="28018" xr:uid="{18C48DE8-E25D-44C2-84F7-18B7C8DBB47D}"/>
    <cellStyle name="Total 12 4 3" xfId="28019" xr:uid="{5C8D8040-4ACD-40F6-90CF-C76DA4B693BF}"/>
    <cellStyle name="Total 12 4 3 2" xfId="28020" xr:uid="{95783777-126A-4825-89DA-4415CD1BDB9A}"/>
    <cellStyle name="Total 12 4 3 3" xfId="28021" xr:uid="{3D6F2871-BBB1-4228-A745-A256B45F0DFE}"/>
    <cellStyle name="Total 12 4 4" xfId="28022" xr:uid="{1497D518-A332-4269-8EF2-F14500130005}"/>
    <cellStyle name="Total 12 4 5" xfId="28023" xr:uid="{6DB889ED-B270-4636-BBC3-269CDFA580FE}"/>
    <cellStyle name="Total 12 5" xfId="28024" xr:uid="{E061A4BD-332F-4FE7-9C2B-9E39471B00C5}"/>
    <cellStyle name="Total 12 5 2" xfId="28025" xr:uid="{01D637C6-8AC2-4DAF-817C-4047BE1241A6}"/>
    <cellStyle name="Total 12 5 2 2" xfId="28026" xr:uid="{4ECACD3F-D9EC-4387-A057-65B82C967EA1}"/>
    <cellStyle name="Total 12 5 2 3" xfId="28027" xr:uid="{EA7E950C-052A-4066-A00C-96FC78188E90}"/>
    <cellStyle name="Total 12 5 3" xfId="28028" xr:uid="{6B11FAE1-A644-4F86-B470-449A115BF210}"/>
    <cellStyle name="Total 12 5 3 2" xfId="28029" xr:uid="{B5735C7D-7227-4F0D-8F03-2F885C24AE19}"/>
    <cellStyle name="Total 12 5 3 3" xfId="28030" xr:uid="{D7B95B0A-0D3C-4721-A012-07DD7B40D2BF}"/>
    <cellStyle name="Total 12 5 4" xfId="28031" xr:uid="{343DDCA6-B8A9-4A14-8C63-35939C03C5CF}"/>
    <cellStyle name="Total 12 5 4 2" xfId="28032" xr:uid="{505030A4-213F-4B8F-B364-209AB29FE260}"/>
    <cellStyle name="Total 12 5 4 3" xfId="28033" xr:uid="{C6A347F1-162B-4099-B44B-84008D2D698E}"/>
    <cellStyle name="Total 12 5 5" xfId="28034" xr:uid="{E7C4A6B2-9285-48E4-9F9D-CFFBD52A1F68}"/>
    <cellStyle name="Total 12 5 6" xfId="28035" xr:uid="{F06ACDD6-4A1B-4692-B30D-6FEFE9109D1B}"/>
    <cellStyle name="Total 12 6" xfId="28036" xr:uid="{490D1CF8-162F-40DF-83BF-20A6F686C2B7}"/>
    <cellStyle name="Total 12 6 2" xfId="28037" xr:uid="{2BED6427-B8A2-479C-9F42-BAE07A8D3699}"/>
    <cellStyle name="Total 12 6 2 2" xfId="28038" xr:uid="{1D8841AF-DECA-4BB8-AEC2-8991E9D024BA}"/>
    <cellStyle name="Total 12 6 2 3" xfId="28039" xr:uid="{C8B9029F-67C0-4857-894D-A4928DBE465A}"/>
    <cellStyle name="Total 12 6 3" xfId="28040" xr:uid="{9346B3DB-38E9-4460-AB20-0F55154F92DD}"/>
    <cellStyle name="Total 12 6 3 2" xfId="28041" xr:uid="{7C850859-1168-49FA-A013-9F9DF6E804DA}"/>
    <cellStyle name="Total 12 6 3 3" xfId="28042" xr:uid="{0469CB72-6695-4812-99E8-A2AD359793E6}"/>
    <cellStyle name="Total 12 6 4" xfId="28043" xr:uid="{134C9BAC-D15B-4CC7-A475-26223DD5904E}"/>
    <cellStyle name="Total 12 6 5" xfId="28044" xr:uid="{15E4877A-93C7-4704-9398-B093635BEDEC}"/>
    <cellStyle name="Total 12 7" xfId="28045" xr:uid="{D3081C2F-A0ED-48A4-912F-1714A0E9B6B9}"/>
    <cellStyle name="Total 12 7 2" xfId="28046" xr:uid="{1E53E08F-9BF8-4F15-83C8-3439F6ECB780}"/>
    <cellStyle name="Total 12 7 3" xfId="28047" xr:uid="{3215501D-3E74-4DDE-A524-2949137F1729}"/>
    <cellStyle name="Total 12 8" xfId="28048" xr:uid="{B23590C2-6D40-435D-A12A-28B246213ECE}"/>
    <cellStyle name="Total 12 8 2" xfId="28049" xr:uid="{90A7FA1F-68ED-4FD0-95C7-CF3E9995B8D9}"/>
    <cellStyle name="Total 12 8 3" xfId="28050" xr:uid="{F024C728-94D7-403C-868A-BA813F21A070}"/>
    <cellStyle name="Total 12 9" xfId="28051" xr:uid="{E0029A1F-9C86-4C16-93F4-4945BDC2BB5A}"/>
    <cellStyle name="Total 12 9 2" xfId="28052" xr:uid="{F753C6F2-A205-49C5-92D4-6F38D55FC01F}"/>
    <cellStyle name="Total 12 9 3" xfId="28053" xr:uid="{1A116596-A130-4246-81A0-6E6963923169}"/>
    <cellStyle name="Total 13" xfId="28054" xr:uid="{CE536599-A5F2-416F-877A-2FE0EABA432E}"/>
    <cellStyle name="Total 13 10" xfId="28055" xr:uid="{795D1A7F-8CDD-44E7-AF06-4325F494F8BB}"/>
    <cellStyle name="Total 13 11" xfId="28056" xr:uid="{9555EADF-6F97-41D8-BFF6-7F2B19198D35}"/>
    <cellStyle name="Total 13 12" xfId="28057" xr:uid="{8EC526C3-2A6A-45CD-8EAC-1825F7CBF9E1}"/>
    <cellStyle name="Total 13 13" xfId="28058" xr:uid="{E712D859-EF87-4522-9125-1887686F51EB}"/>
    <cellStyle name="Total 13 14" xfId="28059" xr:uid="{4612C40E-CDDD-4BA1-BBC2-42F35D49ABC1}"/>
    <cellStyle name="Total 13 15" xfId="28060" xr:uid="{6C783CF6-3734-48F9-9764-CF6BAFF2EBE0}"/>
    <cellStyle name="Total 13 2" xfId="28061" xr:uid="{7EBCBDCA-28C7-4E58-ACBA-F3AEA6A8ABB0}"/>
    <cellStyle name="Total 13 2 2" xfId="28062" xr:uid="{F2307148-22F4-44C8-8179-ACE931F758B9}"/>
    <cellStyle name="Total 13 2 2 2" xfId="28063" xr:uid="{013A505A-C4ED-4371-9A87-1AAF94E7164A}"/>
    <cellStyle name="Total 13 2 2 3" xfId="28064" xr:uid="{364E0E8A-0BE9-4F8F-95B4-F34D3AB2F274}"/>
    <cellStyle name="Total 13 2 3" xfId="28065" xr:uid="{1C225CAA-5E95-49DB-8BA8-13F2DF58E0B5}"/>
    <cellStyle name="Total 13 2 3 2" xfId="28066" xr:uid="{91C516A3-78CE-4F4E-8045-E8D177FCD870}"/>
    <cellStyle name="Total 13 2 3 3" xfId="28067" xr:uid="{43137FF1-EB50-4274-A197-E33289A47D1E}"/>
    <cellStyle name="Total 13 2 4" xfId="28068" xr:uid="{70E88F3F-5392-40D7-8EE2-1A5A6D242A35}"/>
    <cellStyle name="Total 13 2 5" xfId="28069" xr:uid="{608A244E-679B-4ED0-8C57-11042C414C57}"/>
    <cellStyle name="Total 13 2 6" xfId="28070" xr:uid="{A353930B-1E47-4273-B827-4B4F95BB8F32}"/>
    <cellStyle name="Total 13 3" xfId="28071" xr:uid="{AC3E4975-00C4-4EFB-B517-AFDC8AF7B2F7}"/>
    <cellStyle name="Total 13 3 2" xfId="28072" xr:uid="{B5F2F847-0187-40BC-B660-1836B2BD6584}"/>
    <cellStyle name="Total 13 3 2 2" xfId="28073" xr:uid="{7D20B548-1CBF-46E2-8203-993019E4E01B}"/>
    <cellStyle name="Total 13 3 2 3" xfId="28074" xr:uid="{FE0009D7-5719-429E-8C41-80AA0F177537}"/>
    <cellStyle name="Total 13 3 3" xfId="28075" xr:uid="{1D3FE53B-3AC2-4B2F-BBD8-4DAA8CBD0EFA}"/>
    <cellStyle name="Total 13 3 3 2" xfId="28076" xr:uid="{F65E0565-77E6-4D78-95F9-0DCE7BB56BE0}"/>
    <cellStyle name="Total 13 3 3 3" xfId="28077" xr:uid="{BC23EB44-DD42-4F2C-AFCE-4D91EA5E1DFB}"/>
    <cellStyle name="Total 13 3 4" xfId="28078" xr:uid="{2FD4FB3E-7DA3-453E-8C74-CE747E939102}"/>
    <cellStyle name="Total 13 3 5" xfId="28079" xr:uid="{0A2693FD-9B9A-4C46-90FD-D2CE96D7262F}"/>
    <cellStyle name="Total 13 4" xfId="28080" xr:uid="{5110E80F-DF3E-4194-934A-5A53DD3A5E90}"/>
    <cellStyle name="Total 13 4 2" xfId="28081" xr:uid="{6F773401-0EEC-4CF9-BB9B-CBDB281EB295}"/>
    <cellStyle name="Total 13 4 2 2" xfId="28082" xr:uid="{29364E2A-FF6F-4556-8FE3-AB9B935F68C3}"/>
    <cellStyle name="Total 13 4 2 3" xfId="28083" xr:uid="{3BDFA6B0-E14C-4EC3-A3C7-54204F1DA8D7}"/>
    <cellStyle name="Total 13 4 3" xfId="28084" xr:uid="{D2FF3926-8A6A-44FC-8645-72D2D2A4ECDB}"/>
    <cellStyle name="Total 13 4 3 2" xfId="28085" xr:uid="{C0D73249-F90F-40CB-A471-82EA28A25AF9}"/>
    <cellStyle name="Total 13 4 3 3" xfId="28086" xr:uid="{C5AB2E15-C3A4-45FA-B554-80CADDF1DFE4}"/>
    <cellStyle name="Total 13 4 4" xfId="28087" xr:uid="{EEDC466F-29E6-4216-8CB6-935C2C0B53BC}"/>
    <cellStyle name="Total 13 4 5" xfId="28088" xr:uid="{545255FE-4494-4064-9252-7527E6B578DE}"/>
    <cellStyle name="Total 13 5" xfId="28089" xr:uid="{9507B722-9E4B-44FE-965F-F4841D27B41A}"/>
    <cellStyle name="Total 13 5 2" xfId="28090" xr:uid="{0B3CB909-5277-4640-A9D5-E30A794D5D3F}"/>
    <cellStyle name="Total 13 5 2 2" xfId="28091" xr:uid="{279E00D3-9210-4C60-9988-2BFC08D2B040}"/>
    <cellStyle name="Total 13 5 2 3" xfId="28092" xr:uid="{CBA61EAB-8FCF-4B8A-8EE2-D574A70C410C}"/>
    <cellStyle name="Total 13 5 3" xfId="28093" xr:uid="{303A7037-FAC0-4F4F-98AB-316176602FA6}"/>
    <cellStyle name="Total 13 5 3 2" xfId="28094" xr:uid="{21999535-F11C-4006-AD55-7E79231989B2}"/>
    <cellStyle name="Total 13 5 3 3" xfId="28095" xr:uid="{DFFC1B2B-0D39-40DE-B345-B78B4FCC1EFD}"/>
    <cellStyle name="Total 13 5 4" xfId="28096" xr:uid="{91C5A35C-7DDB-4C0A-B158-DDDB60F2110F}"/>
    <cellStyle name="Total 13 5 4 2" xfId="28097" xr:uid="{28807E63-EE10-4DA5-B4BD-4E28DCF8C574}"/>
    <cellStyle name="Total 13 5 4 3" xfId="28098" xr:uid="{E7F6E160-F0CD-4859-A62B-631A34025E30}"/>
    <cellStyle name="Total 13 5 5" xfId="28099" xr:uid="{84D2A52E-2276-4F32-9735-77A45F97EA97}"/>
    <cellStyle name="Total 13 5 6" xfId="28100" xr:uid="{5B35C61B-DBAB-4C6D-A28D-B1BB01B0F774}"/>
    <cellStyle name="Total 13 6" xfId="28101" xr:uid="{3A907244-B521-4231-A1CB-625527F9DB30}"/>
    <cellStyle name="Total 13 6 2" xfId="28102" xr:uid="{0FC550AA-A908-49AB-895D-8C2066EEE8A4}"/>
    <cellStyle name="Total 13 6 2 2" xfId="28103" xr:uid="{D10FA5E7-2BB5-4965-B0CB-CF141D134631}"/>
    <cellStyle name="Total 13 6 2 3" xfId="28104" xr:uid="{0E754F8B-6669-4BA5-93B4-B8C067C81748}"/>
    <cellStyle name="Total 13 6 3" xfId="28105" xr:uid="{E0061805-ABD6-42FA-B395-3ABEABF60F7E}"/>
    <cellStyle name="Total 13 6 3 2" xfId="28106" xr:uid="{787311AE-A960-4994-9E96-FC2548A4BFE1}"/>
    <cellStyle name="Total 13 6 3 3" xfId="28107" xr:uid="{C067D519-0FF5-4FA4-973A-A57FFCF65A1C}"/>
    <cellStyle name="Total 13 6 4" xfId="28108" xr:uid="{00C571F6-4E93-4B01-A322-571ED43CC7EF}"/>
    <cellStyle name="Total 13 6 5" xfId="28109" xr:uid="{AB997F14-9873-48E0-93FD-0B18ADED8167}"/>
    <cellStyle name="Total 13 7" xfId="28110" xr:uid="{7A3517DE-FC65-44FE-9CAB-E222DF43BD9B}"/>
    <cellStyle name="Total 13 7 2" xfId="28111" xr:uid="{8C6B8AD2-4C74-4C32-B51C-290BD38161B8}"/>
    <cellStyle name="Total 13 7 3" xfId="28112" xr:uid="{E414EC05-DC4B-4202-86E5-A7CFD2E6364A}"/>
    <cellStyle name="Total 13 8" xfId="28113" xr:uid="{0CEC3B7D-257C-49D4-B30F-780907EE585A}"/>
    <cellStyle name="Total 13 8 2" xfId="28114" xr:uid="{FC7CA202-E8C0-473F-A6B1-066A4B770070}"/>
    <cellStyle name="Total 13 8 3" xfId="28115" xr:uid="{6D1D114E-421D-4D28-87AD-CE4188EA684F}"/>
    <cellStyle name="Total 13 9" xfId="28116" xr:uid="{28ACDD17-C968-4343-83F8-AB5FE52BFF22}"/>
    <cellStyle name="Total 13 9 2" xfId="28117" xr:uid="{22CA4FD5-CC85-4C75-B953-2491885D8433}"/>
    <cellStyle name="Total 13 9 3" xfId="28118" xr:uid="{EF7C66D5-58B2-4E10-A850-B50CB8A8F929}"/>
    <cellStyle name="Total 14" xfId="28119" xr:uid="{FC591367-C3B9-4CE1-995F-F5733F938B8B}"/>
    <cellStyle name="Total 14 10" xfId="28120" xr:uid="{C4A43DDD-4DB9-4877-A056-15CF3AD27E4E}"/>
    <cellStyle name="Total 14 11" xfId="28121" xr:uid="{FD7A4A0D-6E86-4AFC-8EE1-D6F1BF6F368E}"/>
    <cellStyle name="Total 14 12" xfId="28122" xr:uid="{9F4EF41C-CD2A-4BAD-B942-A26CDFAE05C2}"/>
    <cellStyle name="Total 14 13" xfId="28123" xr:uid="{93E0694D-2584-4974-BC7B-119F7941D610}"/>
    <cellStyle name="Total 14 14" xfId="28124" xr:uid="{30FB3FB2-BFC1-4F81-8640-C2DB8E58B650}"/>
    <cellStyle name="Total 14 15" xfId="28125" xr:uid="{01203163-E180-4740-A7FB-25A00B024210}"/>
    <cellStyle name="Total 14 2" xfId="28126" xr:uid="{DCC601F6-DF12-42E4-AB7C-8005BBF06323}"/>
    <cellStyle name="Total 14 2 2" xfId="28127" xr:uid="{9B12906C-2EAA-49FD-8FB8-A81EF355E282}"/>
    <cellStyle name="Total 14 2 2 2" xfId="28128" xr:uid="{9ECC24B8-9BD7-44D4-BF58-62B024FAC052}"/>
    <cellStyle name="Total 14 2 2 3" xfId="28129" xr:uid="{20EB2BB3-28F9-437A-92A0-17FBE0C4238F}"/>
    <cellStyle name="Total 14 2 3" xfId="28130" xr:uid="{D3440357-7A08-4394-8A15-8B33E8AC7A45}"/>
    <cellStyle name="Total 14 2 3 2" xfId="28131" xr:uid="{0E8F935F-7360-49E5-BCD9-6B572A16A084}"/>
    <cellStyle name="Total 14 2 3 3" xfId="28132" xr:uid="{D6EEF580-31DD-475E-8FF0-DE0CA2AC1EEE}"/>
    <cellStyle name="Total 14 2 4" xfId="28133" xr:uid="{53A03C4F-7A94-463B-A9D3-14B6CD69429D}"/>
    <cellStyle name="Total 14 2 5" xfId="28134" xr:uid="{7495953C-513C-49E4-8393-865D819C8315}"/>
    <cellStyle name="Total 14 2 6" xfId="28135" xr:uid="{7F486B54-DF22-471D-8230-1412DDA60742}"/>
    <cellStyle name="Total 14 3" xfId="28136" xr:uid="{2C762AAC-1B19-4E9C-A7D5-D1998D069A9E}"/>
    <cellStyle name="Total 14 3 2" xfId="28137" xr:uid="{2ADD2400-228F-4D23-9294-98D1765ED9DF}"/>
    <cellStyle name="Total 14 3 2 2" xfId="28138" xr:uid="{3EEF1312-214B-46A2-A7B6-D8112614E2C4}"/>
    <cellStyle name="Total 14 3 2 3" xfId="28139" xr:uid="{B2C8E4F5-EF05-4B0D-9049-5E3D8845705A}"/>
    <cellStyle name="Total 14 3 3" xfId="28140" xr:uid="{1E9CEDF0-1F37-45E4-83A4-FF60B7B55BC4}"/>
    <cellStyle name="Total 14 3 3 2" xfId="28141" xr:uid="{080F7541-0E89-4825-80B1-005BBD068B13}"/>
    <cellStyle name="Total 14 3 3 3" xfId="28142" xr:uid="{C1204867-4904-4D7B-AD11-FDAB28F7E206}"/>
    <cellStyle name="Total 14 3 4" xfId="28143" xr:uid="{89CCFD3E-FB98-46F6-893B-74B65C885F10}"/>
    <cellStyle name="Total 14 3 5" xfId="28144" xr:uid="{060B0779-5FDA-45F9-A7BB-A0B8A317CF42}"/>
    <cellStyle name="Total 14 4" xfId="28145" xr:uid="{B49AE6E3-3AC5-4F97-AA13-457C854ECCEA}"/>
    <cellStyle name="Total 14 4 2" xfId="28146" xr:uid="{D8015CB1-2A37-4CD3-A0D3-034ED6A82BD6}"/>
    <cellStyle name="Total 14 4 2 2" xfId="28147" xr:uid="{80FD484A-965B-4022-BADB-E67AB6CB1C29}"/>
    <cellStyle name="Total 14 4 2 3" xfId="28148" xr:uid="{94BB002B-0E88-4AD1-B4D6-BF3557E752DF}"/>
    <cellStyle name="Total 14 4 3" xfId="28149" xr:uid="{C473BBD4-EEE5-4244-8C1D-5AEDC42F2739}"/>
    <cellStyle name="Total 14 4 3 2" xfId="28150" xr:uid="{430F625A-A5AE-4E94-94A3-01C89F9DB235}"/>
    <cellStyle name="Total 14 4 3 3" xfId="28151" xr:uid="{D70EA8D1-49C3-495F-BAE8-1574926D041F}"/>
    <cellStyle name="Total 14 4 4" xfId="28152" xr:uid="{59CEF024-55D4-463F-9A13-5BB98CFA7CF7}"/>
    <cellStyle name="Total 14 4 5" xfId="28153" xr:uid="{2F3DC109-720F-422A-8C37-7AA61495BCCA}"/>
    <cellStyle name="Total 14 5" xfId="28154" xr:uid="{18BB7CF4-A0F5-4463-B346-DD876155D9AE}"/>
    <cellStyle name="Total 14 5 2" xfId="28155" xr:uid="{B4F11C70-F866-4C55-9124-EC45E98EBF86}"/>
    <cellStyle name="Total 14 5 2 2" xfId="28156" xr:uid="{AD6A3B43-0926-4BF0-9A29-90257B7E3F05}"/>
    <cellStyle name="Total 14 5 2 3" xfId="28157" xr:uid="{7FF2DB74-B083-4F2D-94BA-C38E07FDC07E}"/>
    <cellStyle name="Total 14 5 3" xfId="28158" xr:uid="{0375F63F-84C7-4BC2-BBED-2F35A04F5945}"/>
    <cellStyle name="Total 14 5 3 2" xfId="28159" xr:uid="{A4A4C7DF-CC01-44BC-9CD1-9E5ABBFDDF93}"/>
    <cellStyle name="Total 14 5 3 3" xfId="28160" xr:uid="{31C5F798-B06D-4675-B0AC-8BDECDA87D3D}"/>
    <cellStyle name="Total 14 5 4" xfId="28161" xr:uid="{67D2134F-758A-44AF-8614-D77508D35A21}"/>
    <cellStyle name="Total 14 5 4 2" xfId="28162" xr:uid="{7953C852-585D-4835-BD4A-D3D4173F01BE}"/>
    <cellStyle name="Total 14 5 4 3" xfId="28163" xr:uid="{3CE6230C-0CB6-4238-B40C-F977C17A3DDF}"/>
    <cellStyle name="Total 14 5 5" xfId="28164" xr:uid="{AFCF31F5-9F60-4080-B7F2-000AF2214E12}"/>
    <cellStyle name="Total 14 5 6" xfId="28165" xr:uid="{C683F5A0-3E12-424A-8D6E-A519CF278AB6}"/>
    <cellStyle name="Total 14 6" xfId="28166" xr:uid="{AE14F502-EDC0-44F7-9984-72E8ED1E0F7A}"/>
    <cellStyle name="Total 14 6 2" xfId="28167" xr:uid="{704B757B-B520-4613-AEA7-323224A3B563}"/>
    <cellStyle name="Total 14 6 2 2" xfId="28168" xr:uid="{19936899-EFAE-47BD-A302-4C63655700F5}"/>
    <cellStyle name="Total 14 6 2 3" xfId="28169" xr:uid="{29A4774F-2032-4D44-9B6B-A4C96F71B05F}"/>
    <cellStyle name="Total 14 6 3" xfId="28170" xr:uid="{7BB75950-DF03-46CC-8C42-63200440E728}"/>
    <cellStyle name="Total 14 6 3 2" xfId="28171" xr:uid="{CE170302-7EBF-44CE-954A-F5956FD39109}"/>
    <cellStyle name="Total 14 6 3 3" xfId="28172" xr:uid="{C818EF39-3806-4155-A0D4-10C07AEEBA9B}"/>
    <cellStyle name="Total 14 6 4" xfId="28173" xr:uid="{CB3133F1-B9A2-467D-81DA-1F4524705377}"/>
    <cellStyle name="Total 14 6 5" xfId="28174" xr:uid="{48859A47-C914-4644-8C0D-B8AC708AC370}"/>
    <cellStyle name="Total 14 7" xfId="28175" xr:uid="{E16CE452-F691-4380-A4E9-2B034ACB4AE7}"/>
    <cellStyle name="Total 14 7 2" xfId="28176" xr:uid="{2460FE50-2485-40DC-99E0-0267476CCC4A}"/>
    <cellStyle name="Total 14 7 3" xfId="28177" xr:uid="{C1B964B4-E211-4A1B-B50A-2E3CAC00D012}"/>
    <cellStyle name="Total 14 8" xfId="28178" xr:uid="{D45D4B94-92CF-4A76-94F8-67F9EF245AFA}"/>
    <cellStyle name="Total 14 8 2" xfId="28179" xr:uid="{C4AECF12-E192-4CE0-888C-5B29FBF7E8FB}"/>
    <cellStyle name="Total 14 8 3" xfId="28180" xr:uid="{35F32165-34B1-42D0-BB91-3434D7A2E781}"/>
    <cellStyle name="Total 14 9" xfId="28181" xr:uid="{8723FBD1-8F4C-40E9-8A15-62F1A8250BE4}"/>
    <cellStyle name="Total 14 9 2" xfId="28182" xr:uid="{DCC94989-65CA-4F3A-838F-D003489D507A}"/>
    <cellStyle name="Total 14 9 3" xfId="28183" xr:uid="{9954B20A-F818-4F8F-A7DF-647657F26924}"/>
    <cellStyle name="Total 15" xfId="28184" xr:uid="{9194C10B-9E63-4D46-8E0F-40A67950F97A}"/>
    <cellStyle name="Total 15 10" xfId="28185" xr:uid="{181BC927-9247-4025-BDB6-4FB529CC5AEB}"/>
    <cellStyle name="Total 15 11" xfId="28186" xr:uid="{655C16A0-174E-4251-87D4-4AA47A094CE3}"/>
    <cellStyle name="Total 15 12" xfId="28187" xr:uid="{BB7E85D7-E624-4AF9-BFB1-13F0D01C1739}"/>
    <cellStyle name="Total 15 13" xfId="28188" xr:uid="{C004E5ED-045B-488A-97AB-3056526DBFF8}"/>
    <cellStyle name="Total 15 14" xfId="28189" xr:uid="{D283F98B-B2DB-4980-AA08-8A406D9ABE22}"/>
    <cellStyle name="Total 15 15" xfId="28190" xr:uid="{D6E3BEB0-12E6-4D7A-81A3-EA01551ED11B}"/>
    <cellStyle name="Total 15 2" xfId="28191" xr:uid="{09CF4805-5B86-4EE1-90D9-29B1243DDA27}"/>
    <cellStyle name="Total 15 2 2" xfId="28192" xr:uid="{89628A4A-51B2-4F08-95D7-7C54ED8572E7}"/>
    <cellStyle name="Total 15 2 2 2" xfId="28193" xr:uid="{4444D7E4-F02B-4556-B7EF-16120A67D965}"/>
    <cellStyle name="Total 15 2 2 3" xfId="28194" xr:uid="{1E14881E-C4E3-4D87-986C-E163B1C0F9FF}"/>
    <cellStyle name="Total 15 2 3" xfId="28195" xr:uid="{498C8F51-DB91-413B-8B3E-66416877AC91}"/>
    <cellStyle name="Total 15 2 3 2" xfId="28196" xr:uid="{DA019B79-5A18-4D06-BC62-73218056CA76}"/>
    <cellStyle name="Total 15 2 3 3" xfId="28197" xr:uid="{6F45FCEA-0FF8-49E4-B88C-ABC332E59019}"/>
    <cellStyle name="Total 15 2 4" xfId="28198" xr:uid="{5986FB0E-DAD5-43D3-B44B-26032124D628}"/>
    <cellStyle name="Total 15 2 5" xfId="28199" xr:uid="{91D55E41-9287-4426-89AD-1BB2C376DD16}"/>
    <cellStyle name="Total 15 2 6" xfId="28200" xr:uid="{90589D1F-51D9-4328-AD00-57950AEB5D0F}"/>
    <cellStyle name="Total 15 3" xfId="28201" xr:uid="{C9796EF8-BFCB-49A8-ABC9-D5199F637E6A}"/>
    <cellStyle name="Total 15 3 2" xfId="28202" xr:uid="{EF9149A9-8CAF-4A8A-879C-6435B56AFD52}"/>
    <cellStyle name="Total 15 3 2 2" xfId="28203" xr:uid="{635CB876-4690-4CA2-80D6-93F0AE5FBA5C}"/>
    <cellStyle name="Total 15 3 2 3" xfId="28204" xr:uid="{097020E0-DF2B-4198-98D7-C32F34590009}"/>
    <cellStyle name="Total 15 3 3" xfId="28205" xr:uid="{B196D6D3-609D-4BBB-BE4B-1B74BA981BC4}"/>
    <cellStyle name="Total 15 3 3 2" xfId="28206" xr:uid="{91C9CB3C-37CA-49F5-A62D-3BA9745AB5B5}"/>
    <cellStyle name="Total 15 3 3 3" xfId="28207" xr:uid="{7FBA899A-A73A-460C-986E-7C4DF05A25C7}"/>
    <cellStyle name="Total 15 3 4" xfId="28208" xr:uid="{4D52A6B6-48CD-4B63-A0C7-25319BFF9523}"/>
    <cellStyle name="Total 15 3 5" xfId="28209" xr:uid="{8D4D90DD-6BFA-4629-860D-22109AEDF7D3}"/>
    <cellStyle name="Total 15 4" xfId="28210" xr:uid="{123E4100-8237-4FB0-A519-BE8A6E3C2687}"/>
    <cellStyle name="Total 15 4 2" xfId="28211" xr:uid="{822BE251-53B6-4A31-AB97-2DE1E6A392A2}"/>
    <cellStyle name="Total 15 4 2 2" xfId="28212" xr:uid="{AFF34B50-B63A-442E-86ED-5B703507BF00}"/>
    <cellStyle name="Total 15 4 2 3" xfId="28213" xr:uid="{BA2AA331-09D6-49F0-B128-01974F3AF427}"/>
    <cellStyle name="Total 15 4 3" xfId="28214" xr:uid="{6EBAE9A8-CE8C-453D-A22E-646F7152C159}"/>
    <cellStyle name="Total 15 4 3 2" xfId="28215" xr:uid="{33B441E8-A399-4078-BC63-E1EFD0F49D04}"/>
    <cellStyle name="Total 15 4 3 3" xfId="28216" xr:uid="{41457D2A-2DAE-4A8E-88CA-E6EB99097ED0}"/>
    <cellStyle name="Total 15 4 4" xfId="28217" xr:uid="{5F638FF0-DD74-4356-95BC-3E0973817C24}"/>
    <cellStyle name="Total 15 4 5" xfId="28218" xr:uid="{6EC2583D-C90E-4115-9DE9-02F7451D7950}"/>
    <cellStyle name="Total 15 5" xfId="28219" xr:uid="{FD98F394-3215-4AE1-AF00-1834E2A75188}"/>
    <cellStyle name="Total 15 5 2" xfId="28220" xr:uid="{B993CCBC-D941-47D2-B4C8-3DCD361D310B}"/>
    <cellStyle name="Total 15 5 2 2" xfId="28221" xr:uid="{04EE8113-DBF7-456C-BCF4-0180BA017B41}"/>
    <cellStyle name="Total 15 5 2 3" xfId="28222" xr:uid="{DCF2CDBF-B71B-4043-9E40-76711C43CEC5}"/>
    <cellStyle name="Total 15 5 3" xfId="28223" xr:uid="{32664E40-CA38-48E5-B1B2-442B6A70E111}"/>
    <cellStyle name="Total 15 5 3 2" xfId="28224" xr:uid="{B6F7B949-1937-4898-96E2-F6D33A66E92E}"/>
    <cellStyle name="Total 15 5 3 3" xfId="28225" xr:uid="{E333872A-04B4-4609-8BF5-F94D0A4D76DC}"/>
    <cellStyle name="Total 15 5 4" xfId="28226" xr:uid="{5040380E-C5DB-4997-84DE-DD7A4D850F8B}"/>
    <cellStyle name="Total 15 5 4 2" xfId="28227" xr:uid="{71963AE0-5124-470F-B786-5682A2CDC5B6}"/>
    <cellStyle name="Total 15 5 4 3" xfId="28228" xr:uid="{373A0FF8-735D-408E-BF45-5DAC3C81E4C0}"/>
    <cellStyle name="Total 15 5 5" xfId="28229" xr:uid="{2866810E-D23E-4463-88BB-4150F20E692C}"/>
    <cellStyle name="Total 15 5 6" xfId="28230" xr:uid="{2C7245A4-5613-4124-82CF-2016B4FFD811}"/>
    <cellStyle name="Total 15 6" xfId="28231" xr:uid="{C52DF4B0-443F-433E-80CE-3B217332F04E}"/>
    <cellStyle name="Total 15 6 2" xfId="28232" xr:uid="{E92CBC23-22A7-4399-8DF3-147862B2EDD7}"/>
    <cellStyle name="Total 15 6 2 2" xfId="28233" xr:uid="{3235A69B-FD95-40C1-B9EA-4696112812D5}"/>
    <cellStyle name="Total 15 6 2 3" xfId="28234" xr:uid="{B236D3CA-CB4B-4FF2-BA3D-32878E4321C1}"/>
    <cellStyle name="Total 15 6 3" xfId="28235" xr:uid="{28B92DB5-F010-4E58-AD06-013D72C7F9DE}"/>
    <cellStyle name="Total 15 6 3 2" xfId="28236" xr:uid="{7E0C6B5E-8FEE-48F0-BA25-B96DF64B72E3}"/>
    <cellStyle name="Total 15 6 3 3" xfId="28237" xr:uid="{F8719719-4DE7-4630-B041-8DD9487FDC8D}"/>
    <cellStyle name="Total 15 6 4" xfId="28238" xr:uid="{6C5C7EA6-D773-42A8-88BE-A83BB44DBF73}"/>
    <cellStyle name="Total 15 6 5" xfId="28239" xr:uid="{3B04E0FE-E36F-4E9A-BAA9-3F109AD63F6B}"/>
    <cellStyle name="Total 15 7" xfId="28240" xr:uid="{06CA2076-C771-44A0-AFE6-F319BBBA3FBE}"/>
    <cellStyle name="Total 15 7 2" xfId="28241" xr:uid="{213505FD-06B9-4BAA-8760-43B663F38312}"/>
    <cellStyle name="Total 15 7 3" xfId="28242" xr:uid="{5385FF59-F2E7-4224-8FBF-8D536358651B}"/>
    <cellStyle name="Total 15 8" xfId="28243" xr:uid="{AD3CEBD6-1675-4DFC-AEA2-A2B67FE40597}"/>
    <cellStyle name="Total 15 8 2" xfId="28244" xr:uid="{7CDAC86C-0928-4ACE-BDBA-AE04D631DB2A}"/>
    <cellStyle name="Total 15 8 3" xfId="28245" xr:uid="{5640FC9A-5E75-4BEE-AD2A-1AAE944082EE}"/>
    <cellStyle name="Total 15 9" xfId="28246" xr:uid="{1D844FD0-E93B-40D7-A2D1-055D39BFE9ED}"/>
    <cellStyle name="Total 15 9 2" xfId="28247" xr:uid="{D7797104-4C6E-47E0-9F9F-C823BFACFBCF}"/>
    <cellStyle name="Total 15 9 3" xfId="28248" xr:uid="{7A4A9EE4-5982-4680-AC06-EB331E5D636C}"/>
    <cellStyle name="Total 16" xfId="28249" xr:uid="{5AE8959E-266A-4B18-85DD-D712212E562B}"/>
    <cellStyle name="Total 16 10" xfId="28250" xr:uid="{20C63AC8-7201-49A9-A473-0F76AD761F69}"/>
    <cellStyle name="Total 16 11" xfId="28251" xr:uid="{AD18A5BA-61D2-4D21-A78D-4C67537AEF14}"/>
    <cellStyle name="Total 16 12" xfId="28252" xr:uid="{DBEF0A24-C26A-478E-B9E5-5779B67B5033}"/>
    <cellStyle name="Total 16 13" xfId="28253" xr:uid="{911DF32F-219C-4528-A3C8-3B4D6739405C}"/>
    <cellStyle name="Total 16 14" xfId="28254" xr:uid="{A2E419F1-8B19-46FF-A637-76629BFCE5F1}"/>
    <cellStyle name="Total 16 15" xfId="28255" xr:uid="{D3271353-4C2B-432E-B8CE-D56DCE420C11}"/>
    <cellStyle name="Total 16 2" xfId="28256" xr:uid="{6ACC9F03-8234-4ACF-8E11-8FC00D5156BF}"/>
    <cellStyle name="Total 16 2 2" xfId="28257" xr:uid="{AB60F0DC-36C8-4B3D-9DA7-54B2267893A8}"/>
    <cellStyle name="Total 16 2 2 2" xfId="28258" xr:uid="{2A9856B9-7654-41AA-939A-B9A156D4FEC2}"/>
    <cellStyle name="Total 16 2 2 3" xfId="28259" xr:uid="{C464AFA5-BD92-4883-AEA0-A965FCCA343C}"/>
    <cellStyle name="Total 16 2 3" xfId="28260" xr:uid="{652B55FA-8309-4AD2-9C3D-0C6747206A6F}"/>
    <cellStyle name="Total 16 2 3 2" xfId="28261" xr:uid="{D2D271A9-98CE-410B-A586-E2747745FFD8}"/>
    <cellStyle name="Total 16 2 3 3" xfId="28262" xr:uid="{4854B3B4-E160-4C8F-95C1-08F44495CAF8}"/>
    <cellStyle name="Total 16 2 4" xfId="28263" xr:uid="{22F49827-93FF-4A57-9A29-1632E8DFF93A}"/>
    <cellStyle name="Total 16 2 5" xfId="28264" xr:uid="{9437A6E5-8A27-4870-A630-66615937168C}"/>
    <cellStyle name="Total 16 2 6" xfId="28265" xr:uid="{B3FD937D-8126-437F-A323-7F6A231EE3A8}"/>
    <cellStyle name="Total 16 3" xfId="28266" xr:uid="{DF2C243F-17CC-4373-8CBA-AFB708B3C425}"/>
    <cellStyle name="Total 16 3 2" xfId="28267" xr:uid="{2A2937FA-BA56-422C-9E08-FBD6370E7F47}"/>
    <cellStyle name="Total 16 3 2 2" xfId="28268" xr:uid="{087086DE-E659-4FC6-B45E-C0A32FE75653}"/>
    <cellStyle name="Total 16 3 2 3" xfId="28269" xr:uid="{68757076-FB42-4E4B-95D7-8D6BCE50E1FB}"/>
    <cellStyle name="Total 16 3 3" xfId="28270" xr:uid="{4DC843C0-681F-4644-8DEB-EE41765EE821}"/>
    <cellStyle name="Total 16 3 3 2" xfId="28271" xr:uid="{E8AA91D0-953F-4283-8247-6EEB1B41A584}"/>
    <cellStyle name="Total 16 3 3 3" xfId="28272" xr:uid="{1A03B9E9-E9CA-4FE9-8C13-6F0F4C1E836B}"/>
    <cellStyle name="Total 16 3 4" xfId="28273" xr:uid="{5375D5C7-1A34-41B3-9A2E-5B75B89696A7}"/>
    <cellStyle name="Total 16 3 5" xfId="28274" xr:uid="{F6765727-F931-4557-9037-96BB2478F8C8}"/>
    <cellStyle name="Total 16 4" xfId="28275" xr:uid="{BFE655FF-7BB5-48A7-AEC0-5C7F11144C13}"/>
    <cellStyle name="Total 16 4 2" xfId="28276" xr:uid="{471F56F9-A04B-48F0-8084-016F152A3852}"/>
    <cellStyle name="Total 16 4 2 2" xfId="28277" xr:uid="{51F9F787-8549-4E68-81F4-C18A29B220D4}"/>
    <cellStyle name="Total 16 4 2 3" xfId="28278" xr:uid="{D80BDEE5-FB21-49D0-A9E8-89699A0B034C}"/>
    <cellStyle name="Total 16 4 3" xfId="28279" xr:uid="{4A1A5326-03D4-4E3D-8310-5738206F67AA}"/>
    <cellStyle name="Total 16 4 3 2" xfId="28280" xr:uid="{ABD86056-960A-42B5-BE6E-BDFC898DEC56}"/>
    <cellStyle name="Total 16 4 3 3" xfId="28281" xr:uid="{8D2F9176-06B2-423D-A6F2-588AA00FB4B8}"/>
    <cellStyle name="Total 16 4 4" xfId="28282" xr:uid="{1A7193BB-2F04-46EF-A830-9B69F2C71E34}"/>
    <cellStyle name="Total 16 4 5" xfId="28283" xr:uid="{7B507DA6-0A4C-46DD-9D64-660BDB090038}"/>
    <cellStyle name="Total 16 5" xfId="28284" xr:uid="{E32AD885-FD4C-466A-9F41-3ACDB0D4BD61}"/>
    <cellStyle name="Total 16 5 2" xfId="28285" xr:uid="{CD7A121B-3A24-4A2C-803C-C560D78114AC}"/>
    <cellStyle name="Total 16 5 2 2" xfId="28286" xr:uid="{D150C21B-41CD-40C3-8436-247970DFFCCF}"/>
    <cellStyle name="Total 16 5 2 3" xfId="28287" xr:uid="{AFBE15A3-61E6-4AD9-8ACA-49E422BD61DD}"/>
    <cellStyle name="Total 16 5 3" xfId="28288" xr:uid="{B26CD913-D3C9-45B8-8B5D-DF51AF68FB0F}"/>
    <cellStyle name="Total 16 5 3 2" xfId="28289" xr:uid="{2795A13B-2362-413C-900A-E4E6EA29AA5E}"/>
    <cellStyle name="Total 16 5 3 3" xfId="28290" xr:uid="{11EA313C-EB5B-4BE3-A6A0-FD3ECC27215D}"/>
    <cellStyle name="Total 16 5 4" xfId="28291" xr:uid="{E6AE56AF-0124-4200-89C4-532A967FDCBE}"/>
    <cellStyle name="Total 16 5 4 2" xfId="28292" xr:uid="{86185971-A34D-485B-835D-0946BDDED04A}"/>
    <cellStyle name="Total 16 5 4 3" xfId="28293" xr:uid="{1C4FD2D5-9729-47B4-9D63-175F25AA55A2}"/>
    <cellStyle name="Total 16 5 5" xfId="28294" xr:uid="{0BD382D0-526C-4CB0-B100-6D2C98BBF318}"/>
    <cellStyle name="Total 16 5 6" xfId="28295" xr:uid="{890A376F-BB8C-4D33-9FD8-62885C5F94A2}"/>
    <cellStyle name="Total 16 6" xfId="28296" xr:uid="{D6C783C6-A3E1-4E3D-8C5C-F4B8AC3876C4}"/>
    <cellStyle name="Total 16 6 2" xfId="28297" xr:uid="{84438659-2FC3-4006-A216-0697C028D3E5}"/>
    <cellStyle name="Total 16 6 2 2" xfId="28298" xr:uid="{DFA18501-EE75-4087-946D-A200F26AEA71}"/>
    <cellStyle name="Total 16 6 2 3" xfId="28299" xr:uid="{00511A9D-6FB0-46F1-AF44-56E643528755}"/>
    <cellStyle name="Total 16 6 3" xfId="28300" xr:uid="{48211873-D6E4-4CBD-B0F0-468C50A32DE8}"/>
    <cellStyle name="Total 16 6 3 2" xfId="28301" xr:uid="{13DFCE31-2D7E-43C8-905D-8B632C2B173F}"/>
    <cellStyle name="Total 16 6 3 3" xfId="28302" xr:uid="{4BF36A8D-0EC4-423B-9219-96399578ABB1}"/>
    <cellStyle name="Total 16 6 4" xfId="28303" xr:uid="{67BCCDB9-49A5-462B-AE23-B4D28DB72362}"/>
    <cellStyle name="Total 16 6 5" xfId="28304" xr:uid="{0454120B-F16F-4BB2-BB80-6A695EDD08DB}"/>
    <cellStyle name="Total 16 7" xfId="28305" xr:uid="{9A9814BB-0421-4933-8DBC-FB17B55349A3}"/>
    <cellStyle name="Total 16 7 2" xfId="28306" xr:uid="{7939F030-ABAD-4474-89E8-8C5381039FBE}"/>
    <cellStyle name="Total 16 7 3" xfId="28307" xr:uid="{AD8F9295-0D9A-40F0-AFB2-1F3B6D5C7884}"/>
    <cellStyle name="Total 16 8" xfId="28308" xr:uid="{2A34E512-EFE3-421D-8350-42864034D894}"/>
    <cellStyle name="Total 16 8 2" xfId="28309" xr:uid="{62968299-6CAD-4994-8FA3-DEC83846F273}"/>
    <cellStyle name="Total 16 8 3" xfId="28310" xr:uid="{EDCDCAAB-60B3-4086-909B-84BF2285E7E0}"/>
    <cellStyle name="Total 16 9" xfId="28311" xr:uid="{A26C2779-25DD-4FBB-A165-8375A8A645E2}"/>
    <cellStyle name="Total 16 9 2" xfId="28312" xr:uid="{5359CF7B-D6BA-438A-B363-603319406975}"/>
    <cellStyle name="Total 16 9 3" xfId="28313" xr:uid="{E8EB9A86-5EEC-4954-8DC8-CBFF282A82B3}"/>
    <cellStyle name="Total 17" xfId="28314" xr:uid="{088B1B12-46EA-41F6-BCF9-4AD264C5CF8A}"/>
    <cellStyle name="Total 17 10" xfId="28315" xr:uid="{EE5762AC-3C40-486A-8499-0A869FD13787}"/>
    <cellStyle name="Total 17 11" xfId="28316" xr:uid="{ECB4BA04-29B6-4ABC-B64B-A16274979D14}"/>
    <cellStyle name="Total 17 12" xfId="28317" xr:uid="{5359BD63-44BE-48DE-9823-3BF594BB9CB3}"/>
    <cellStyle name="Total 17 13" xfId="28318" xr:uid="{4531D0E7-D342-4B60-A270-59E73B569992}"/>
    <cellStyle name="Total 17 14" xfId="28319" xr:uid="{C58BD80C-A5EE-4E2E-AA81-1415BD18BE24}"/>
    <cellStyle name="Total 17 15" xfId="28320" xr:uid="{32646891-EAA1-4620-9658-400F1C501921}"/>
    <cellStyle name="Total 17 2" xfId="28321" xr:uid="{4AE80050-607D-40D7-9701-4A377227CB53}"/>
    <cellStyle name="Total 17 2 2" xfId="28322" xr:uid="{7B99E8C9-07F1-42DB-B0D6-5B8A2AE00944}"/>
    <cellStyle name="Total 17 2 2 2" xfId="28323" xr:uid="{589026B5-2C4A-4B39-9EF1-51F25CF24EA7}"/>
    <cellStyle name="Total 17 2 2 3" xfId="28324" xr:uid="{2EBF0772-066E-4442-9175-C4A6DFC5693B}"/>
    <cellStyle name="Total 17 2 3" xfId="28325" xr:uid="{4E525D99-902F-4C30-AEA7-0FF634ACB274}"/>
    <cellStyle name="Total 17 2 3 2" xfId="28326" xr:uid="{2DE36929-E035-49A4-96D5-B1029256C4F2}"/>
    <cellStyle name="Total 17 2 3 3" xfId="28327" xr:uid="{5F661479-732D-45CA-A0BF-4C33095F18C2}"/>
    <cellStyle name="Total 17 2 4" xfId="28328" xr:uid="{0266CEAA-DD92-463D-95A6-2682A6FE13A7}"/>
    <cellStyle name="Total 17 2 5" xfId="28329" xr:uid="{5E9A42DE-9AEB-4BF2-AAEE-BDF19721AEAA}"/>
    <cellStyle name="Total 17 2 6" xfId="28330" xr:uid="{76086D84-FE5E-46F2-8493-A095A348F8DB}"/>
    <cellStyle name="Total 17 3" xfId="28331" xr:uid="{343949BC-D851-402E-94F2-F87C714659E0}"/>
    <cellStyle name="Total 17 3 2" xfId="28332" xr:uid="{366222B5-32AE-4408-B0AF-22498F7F0F7C}"/>
    <cellStyle name="Total 17 3 2 2" xfId="28333" xr:uid="{0AB440EF-570A-4D79-A4FE-53EC4AD35471}"/>
    <cellStyle name="Total 17 3 2 3" xfId="28334" xr:uid="{871C1A0B-AD56-4F78-B3F3-3B05FB130031}"/>
    <cellStyle name="Total 17 3 3" xfId="28335" xr:uid="{5E387B50-3596-4459-91FF-2C4D25DA4EA6}"/>
    <cellStyle name="Total 17 3 3 2" xfId="28336" xr:uid="{F313647B-AA41-4927-A7D5-6A833AC40F0A}"/>
    <cellStyle name="Total 17 3 3 3" xfId="28337" xr:uid="{86EDE144-DC0E-44F2-B536-60558C0F886A}"/>
    <cellStyle name="Total 17 3 4" xfId="28338" xr:uid="{A14DCCB1-73F6-4F81-A39A-972B87FA1D4F}"/>
    <cellStyle name="Total 17 3 5" xfId="28339" xr:uid="{22599062-7F7E-43D6-BE40-6CC76D90B898}"/>
    <cellStyle name="Total 17 4" xfId="28340" xr:uid="{68F17BCA-A144-473F-9017-C648113F2671}"/>
    <cellStyle name="Total 17 4 2" xfId="28341" xr:uid="{D215250E-7A7C-44AA-9577-41F496EB9524}"/>
    <cellStyle name="Total 17 4 2 2" xfId="28342" xr:uid="{8781B0EB-B782-47C9-A165-A6284BF263A6}"/>
    <cellStyle name="Total 17 4 2 3" xfId="28343" xr:uid="{B938CD65-CAD5-48D3-8B8B-9653BE7EB6C5}"/>
    <cellStyle name="Total 17 4 3" xfId="28344" xr:uid="{684CAC47-D213-43B1-8F55-AD1085D70D58}"/>
    <cellStyle name="Total 17 4 3 2" xfId="28345" xr:uid="{C4411192-EA5D-42B0-95AD-B1CAB95105A2}"/>
    <cellStyle name="Total 17 4 3 3" xfId="28346" xr:uid="{CEDD6ECE-86D3-42E7-BD74-9E9AC3F57911}"/>
    <cellStyle name="Total 17 4 4" xfId="28347" xr:uid="{57F8ED65-5C53-43EF-B994-B3E588026512}"/>
    <cellStyle name="Total 17 4 5" xfId="28348" xr:uid="{45B22C67-A15E-4912-9330-87D7C6D4138C}"/>
    <cellStyle name="Total 17 5" xfId="28349" xr:uid="{D3DEB287-3532-49A4-83DE-0CDCA4C27CD2}"/>
    <cellStyle name="Total 17 5 2" xfId="28350" xr:uid="{8E02D58F-4729-49B1-AED1-E4BF1790C450}"/>
    <cellStyle name="Total 17 5 2 2" xfId="28351" xr:uid="{0A0B1785-0AFA-42D4-AFA1-15A584627B8E}"/>
    <cellStyle name="Total 17 5 2 3" xfId="28352" xr:uid="{CDEF4EBE-DE13-4A72-9090-F513D80C2765}"/>
    <cellStyle name="Total 17 5 3" xfId="28353" xr:uid="{6A091909-B0AD-4097-AED0-B72F3E728705}"/>
    <cellStyle name="Total 17 5 3 2" xfId="28354" xr:uid="{477CA150-7B61-4BDF-9E22-3FB5D6075722}"/>
    <cellStyle name="Total 17 5 3 3" xfId="28355" xr:uid="{7CEEB5E5-94AB-4E7D-85DC-90FEF8B84E95}"/>
    <cellStyle name="Total 17 5 4" xfId="28356" xr:uid="{62C4C1CD-9E43-4EBD-9236-B8C3BA80C62C}"/>
    <cellStyle name="Total 17 5 4 2" xfId="28357" xr:uid="{79E7F4C5-D1B2-4C2C-9384-87CDE8725FA7}"/>
    <cellStyle name="Total 17 5 4 3" xfId="28358" xr:uid="{01EDB262-CE6E-4414-B5FC-9183B06151DD}"/>
    <cellStyle name="Total 17 5 5" xfId="28359" xr:uid="{7D4A9238-B6FD-4445-8084-E78F599D7BE4}"/>
    <cellStyle name="Total 17 5 6" xfId="28360" xr:uid="{CC697048-4D62-4853-808C-D642EDCA6034}"/>
    <cellStyle name="Total 17 6" xfId="28361" xr:uid="{88209DA0-F169-4590-A528-0AE8DF3358A8}"/>
    <cellStyle name="Total 17 6 2" xfId="28362" xr:uid="{C1D2FD10-0682-4ADB-814A-D64046CA81C2}"/>
    <cellStyle name="Total 17 6 2 2" xfId="28363" xr:uid="{CB0A6242-1227-405A-9A4C-4D0DB529AD7F}"/>
    <cellStyle name="Total 17 6 2 3" xfId="28364" xr:uid="{7ECEC8BE-CF7C-4CC4-B580-A45BB55D7535}"/>
    <cellStyle name="Total 17 6 3" xfId="28365" xr:uid="{AAC64BF4-DBE3-49F9-8E64-CE9E5C399A0B}"/>
    <cellStyle name="Total 17 6 3 2" xfId="28366" xr:uid="{708B1FA6-4589-44ED-AC53-02DC6C1C57D8}"/>
    <cellStyle name="Total 17 6 3 3" xfId="28367" xr:uid="{EB694AC1-E1D3-4FC4-B7B8-5523939C2F9A}"/>
    <cellStyle name="Total 17 6 4" xfId="28368" xr:uid="{1E635AC0-B8D5-4702-9873-54B0D9095165}"/>
    <cellStyle name="Total 17 6 5" xfId="28369" xr:uid="{D96DFBE2-5C8B-426A-8941-332BAC3963CB}"/>
    <cellStyle name="Total 17 7" xfId="28370" xr:uid="{3879E554-EFD8-497A-A439-FFBDEED31570}"/>
    <cellStyle name="Total 17 7 2" xfId="28371" xr:uid="{6060E5AB-3E30-4110-8E59-050C804BFD66}"/>
    <cellStyle name="Total 17 7 3" xfId="28372" xr:uid="{ABC16003-098D-4487-96D7-6C9712A06499}"/>
    <cellStyle name="Total 17 8" xfId="28373" xr:uid="{53BC1B19-21F2-4779-A058-6CFE0FC281C0}"/>
    <cellStyle name="Total 17 8 2" xfId="28374" xr:uid="{5A126051-A261-4F02-9B9F-857387FE95C4}"/>
    <cellStyle name="Total 17 8 3" xfId="28375" xr:uid="{B2005FF0-0483-4AB2-B346-029D30DE3923}"/>
    <cellStyle name="Total 17 9" xfId="28376" xr:uid="{4000B313-0DDF-4C94-BD72-A0C1FB6AFAAE}"/>
    <cellStyle name="Total 17 9 2" xfId="28377" xr:uid="{EDB6CBEE-AE90-473D-AE1D-9969FAE0A9DF}"/>
    <cellStyle name="Total 17 9 3" xfId="28378" xr:uid="{5CB034F5-AF8C-4D72-AACF-4EEF5097B098}"/>
    <cellStyle name="Total 18" xfId="28379" xr:uid="{E816DB57-A15E-4F9F-8A44-CDF392C826EC}"/>
    <cellStyle name="Total 18 10" xfId="28380" xr:uid="{BE9984B7-A652-4A12-B66A-139C165E0A8B}"/>
    <cellStyle name="Total 18 11" xfId="28381" xr:uid="{74E80277-BA6E-4DD5-9420-2FF76B58DB1C}"/>
    <cellStyle name="Total 18 12" xfId="28382" xr:uid="{09961619-3C8A-4DD2-B301-D6E875CD2CE2}"/>
    <cellStyle name="Total 18 13" xfId="28383" xr:uid="{9483FA6A-7F34-459B-9DD6-A2EA6BA82405}"/>
    <cellStyle name="Total 18 14" xfId="28384" xr:uid="{D8363D08-F5D7-4FF2-9FDF-DB02562E42E7}"/>
    <cellStyle name="Total 18 15" xfId="28385" xr:uid="{674FE16E-C20F-405A-BD56-650F2C80067B}"/>
    <cellStyle name="Total 18 2" xfId="28386" xr:uid="{9535FA9F-54CC-40F6-919D-A65B85D36EFB}"/>
    <cellStyle name="Total 18 2 2" xfId="28387" xr:uid="{DB07D84E-CABA-4557-93E6-D6582DF181DB}"/>
    <cellStyle name="Total 18 2 2 2" xfId="28388" xr:uid="{1A07CC77-36F2-4469-B4BC-5ECDEEDC8AC7}"/>
    <cellStyle name="Total 18 2 2 3" xfId="28389" xr:uid="{EADA991F-48CC-4544-8C27-95986927AEBE}"/>
    <cellStyle name="Total 18 2 3" xfId="28390" xr:uid="{91EB2F86-7DBA-4383-AE4B-4EAF72E0B2B4}"/>
    <cellStyle name="Total 18 2 3 2" xfId="28391" xr:uid="{B89EA9C3-E63C-4ED9-BAB3-D68B8A35189F}"/>
    <cellStyle name="Total 18 2 3 3" xfId="28392" xr:uid="{0D0FE68A-92AB-4B02-80A6-C16C2DA0FC55}"/>
    <cellStyle name="Total 18 2 4" xfId="28393" xr:uid="{A354447A-B0B6-476F-AF77-B89EA45D5D66}"/>
    <cellStyle name="Total 18 2 5" xfId="28394" xr:uid="{EC35231B-964F-495E-9E2C-15D73631F5F0}"/>
    <cellStyle name="Total 18 2 6" xfId="28395" xr:uid="{B1FE1BF7-6715-4465-AF58-EC600D0A29B0}"/>
    <cellStyle name="Total 18 3" xfId="28396" xr:uid="{F224B4F4-6E50-45A6-861A-AE63E9465977}"/>
    <cellStyle name="Total 18 3 2" xfId="28397" xr:uid="{4869B007-DCD8-4809-AFCF-040BC33C4504}"/>
    <cellStyle name="Total 18 3 2 2" xfId="28398" xr:uid="{78340FB7-6414-4242-ABEA-99192AFC797A}"/>
    <cellStyle name="Total 18 3 2 3" xfId="28399" xr:uid="{1F288CC0-BE81-429D-9697-DC1B2DE3BB92}"/>
    <cellStyle name="Total 18 3 3" xfId="28400" xr:uid="{51CFC919-EB60-4073-B7C5-B0C6357E7ADE}"/>
    <cellStyle name="Total 18 3 3 2" xfId="28401" xr:uid="{04AC0109-C77F-4C48-9510-D1728A386E98}"/>
    <cellStyle name="Total 18 3 3 3" xfId="28402" xr:uid="{DA9C96E4-B3E3-4217-B3E1-312B89B8479F}"/>
    <cellStyle name="Total 18 3 4" xfId="28403" xr:uid="{0CE01D75-5181-4691-998A-4E7B5FB1CEEC}"/>
    <cellStyle name="Total 18 3 5" xfId="28404" xr:uid="{C1C52F46-B189-41E4-8A17-867D22D789C3}"/>
    <cellStyle name="Total 18 4" xfId="28405" xr:uid="{72EEACF8-E278-4704-A323-3AF727A5ECE8}"/>
    <cellStyle name="Total 18 4 2" xfId="28406" xr:uid="{1558E565-A712-464C-9CEA-BA84B86A92CA}"/>
    <cellStyle name="Total 18 4 2 2" xfId="28407" xr:uid="{3A1EA664-64C4-449C-B72C-32D10DA70C55}"/>
    <cellStyle name="Total 18 4 2 3" xfId="28408" xr:uid="{49BFADBF-5686-4A3A-AC8E-1D4262CB0B52}"/>
    <cellStyle name="Total 18 4 3" xfId="28409" xr:uid="{14C54641-D350-42BF-981E-6AACFC51335F}"/>
    <cellStyle name="Total 18 4 3 2" xfId="28410" xr:uid="{43A969F1-70DA-4FA9-820B-A30628D71870}"/>
    <cellStyle name="Total 18 4 3 3" xfId="28411" xr:uid="{C6DE8127-09C2-4AFF-9F02-647458947779}"/>
    <cellStyle name="Total 18 4 4" xfId="28412" xr:uid="{5336A0DC-A048-4DF4-BB3C-B7D10B8D6605}"/>
    <cellStyle name="Total 18 4 5" xfId="28413" xr:uid="{F54C3DC2-19C1-48A2-BCA4-9DD5A3B2E281}"/>
    <cellStyle name="Total 18 5" xfId="28414" xr:uid="{72B1C1FF-09A8-4403-9E81-0883EF40737D}"/>
    <cellStyle name="Total 18 5 2" xfId="28415" xr:uid="{1F2DA14B-8009-4BE1-9288-4F5124A9BAC0}"/>
    <cellStyle name="Total 18 5 2 2" xfId="28416" xr:uid="{AA49E70C-03C0-495B-8343-A2BF7E056F25}"/>
    <cellStyle name="Total 18 5 2 3" xfId="28417" xr:uid="{29B299B4-0444-4D08-BDC6-298D6319491D}"/>
    <cellStyle name="Total 18 5 3" xfId="28418" xr:uid="{FB77904C-E1D3-4282-B8AA-022268F4355A}"/>
    <cellStyle name="Total 18 5 3 2" xfId="28419" xr:uid="{EB4A02B9-C3A1-4F2C-B1F4-BE60A94DF969}"/>
    <cellStyle name="Total 18 5 3 3" xfId="28420" xr:uid="{F0A54A08-E5F1-4A10-824E-01120D5AA09F}"/>
    <cellStyle name="Total 18 5 4" xfId="28421" xr:uid="{2556D056-2215-4572-AA8B-EF5963D4C814}"/>
    <cellStyle name="Total 18 5 4 2" xfId="28422" xr:uid="{0CFC2E08-701C-46AE-B46F-3416D41BDB5A}"/>
    <cellStyle name="Total 18 5 4 3" xfId="28423" xr:uid="{558D497C-EFF8-4502-B942-D617BF161DD7}"/>
    <cellStyle name="Total 18 5 5" xfId="28424" xr:uid="{6FD7BC5D-F09D-44B3-8239-F8534A319A50}"/>
    <cellStyle name="Total 18 5 6" xfId="28425" xr:uid="{E13E8972-8041-4804-A668-09A8AADF22C9}"/>
    <cellStyle name="Total 18 6" xfId="28426" xr:uid="{E6D530B8-3594-45AF-B9FE-7BE1B2885676}"/>
    <cellStyle name="Total 18 6 2" xfId="28427" xr:uid="{04E821B0-E97F-4BC2-8C53-5810DE4809B1}"/>
    <cellStyle name="Total 18 6 2 2" xfId="28428" xr:uid="{A0AD42BD-6372-4D74-9EA8-6772B3F24AA4}"/>
    <cellStyle name="Total 18 6 2 3" xfId="28429" xr:uid="{123083A8-9F28-4EC9-B27A-97AA5D750CBF}"/>
    <cellStyle name="Total 18 6 3" xfId="28430" xr:uid="{AB8F86F0-0371-4335-8811-D7D1CE3B9696}"/>
    <cellStyle name="Total 18 6 3 2" xfId="28431" xr:uid="{348F67F3-C22C-4127-A1FC-D93E2E236947}"/>
    <cellStyle name="Total 18 6 3 3" xfId="28432" xr:uid="{3D7992FA-EF53-4604-9370-FDE737FEB6DB}"/>
    <cellStyle name="Total 18 6 4" xfId="28433" xr:uid="{7E874164-48BD-4D9C-AEB2-2FD328517A6D}"/>
    <cellStyle name="Total 18 6 5" xfId="28434" xr:uid="{44BD1282-25B4-402C-9086-013BEA98D72A}"/>
    <cellStyle name="Total 18 7" xfId="28435" xr:uid="{796CFE53-526F-44B2-BB4D-6FF6FA73AE35}"/>
    <cellStyle name="Total 18 7 2" xfId="28436" xr:uid="{AAB6CF4A-B632-45EA-A204-EC317EDB1CD3}"/>
    <cellStyle name="Total 18 7 3" xfId="28437" xr:uid="{C84B70B8-7BBD-4C57-A1FF-1EB2F9D56996}"/>
    <cellStyle name="Total 18 8" xfId="28438" xr:uid="{DFCB76C6-2925-4726-9DD4-6918CEC80F45}"/>
    <cellStyle name="Total 18 8 2" xfId="28439" xr:uid="{6527FFD9-D4A0-46A4-92A2-ABD764F8D466}"/>
    <cellStyle name="Total 18 8 3" xfId="28440" xr:uid="{2B2FD787-9FBD-447E-98F7-1A11DEDA1D8D}"/>
    <cellStyle name="Total 18 9" xfId="28441" xr:uid="{1A72BEEC-F939-4363-B484-E8BBB9304343}"/>
    <cellStyle name="Total 18 9 2" xfId="28442" xr:uid="{62C715C8-775B-40F3-9BA0-42BF58ABC801}"/>
    <cellStyle name="Total 18 9 3" xfId="28443" xr:uid="{8CC93FB3-7D7F-4E6A-9A72-799B6424523C}"/>
    <cellStyle name="Total 19" xfId="28444" xr:uid="{3876B184-8160-4D13-9037-22D2AD32C0E1}"/>
    <cellStyle name="Total 19 10" xfId="28445" xr:uid="{FE9DF9C1-CCB9-4736-9DFD-B0D96AF3108E}"/>
    <cellStyle name="Total 19 11" xfId="28446" xr:uid="{AA47C66E-1239-4261-92A5-B7E0F8882AE1}"/>
    <cellStyle name="Total 19 12" xfId="28447" xr:uid="{F62D7A3F-9B08-4FEF-AF51-FCB1D064E035}"/>
    <cellStyle name="Total 19 13" xfId="28448" xr:uid="{70D4197D-823C-447C-9FC8-1A5567305186}"/>
    <cellStyle name="Total 19 14" xfId="28449" xr:uid="{D1D8733A-496C-4CBB-9E6E-8C84107DEE57}"/>
    <cellStyle name="Total 19 15" xfId="28450" xr:uid="{B00FE4F3-CC95-4282-81FA-D950C9823CA1}"/>
    <cellStyle name="Total 19 2" xfId="28451" xr:uid="{98D0B1BA-9DC6-4A7F-9377-B4BBFFCFEAAD}"/>
    <cellStyle name="Total 19 2 2" xfId="28452" xr:uid="{992A61D5-AEC5-42F3-92BF-0C9283B6C046}"/>
    <cellStyle name="Total 19 2 2 2" xfId="28453" xr:uid="{ED5DA778-CAEB-4F47-A350-C1994E2B4979}"/>
    <cellStyle name="Total 19 2 2 3" xfId="28454" xr:uid="{4E55DBC7-F62F-45F7-8390-DC3DEDAA7304}"/>
    <cellStyle name="Total 19 2 3" xfId="28455" xr:uid="{6E598F3C-6463-4687-A8AE-66302CA77835}"/>
    <cellStyle name="Total 19 2 3 2" xfId="28456" xr:uid="{51E3FF73-BF0A-4DFD-865B-C87B1AFC0C62}"/>
    <cellStyle name="Total 19 2 3 3" xfId="28457" xr:uid="{B41E056A-3B1B-452D-906A-6E98FEC577C5}"/>
    <cellStyle name="Total 19 2 4" xfId="28458" xr:uid="{CB531E1A-E3ED-4EF1-9D46-5CAB99DB1988}"/>
    <cellStyle name="Total 19 2 5" xfId="28459" xr:uid="{7773F383-20A3-466C-B071-CB5837AFCF43}"/>
    <cellStyle name="Total 19 2 6" xfId="28460" xr:uid="{53BA974A-91AD-47F8-A660-F80690E624A6}"/>
    <cellStyle name="Total 19 3" xfId="28461" xr:uid="{5548CF57-DBC0-44F2-8E56-0BFB7F583F79}"/>
    <cellStyle name="Total 19 3 2" xfId="28462" xr:uid="{7DEF83E0-0C4E-448D-8528-6664410A5ED9}"/>
    <cellStyle name="Total 19 3 2 2" xfId="28463" xr:uid="{89574948-196A-45AE-A669-B1A70EEC2AAF}"/>
    <cellStyle name="Total 19 3 2 3" xfId="28464" xr:uid="{8357814D-D6A6-41AE-BA15-64758F52722C}"/>
    <cellStyle name="Total 19 3 3" xfId="28465" xr:uid="{AC761B61-F86C-4A39-BACC-1C0DB5BD7438}"/>
    <cellStyle name="Total 19 3 3 2" xfId="28466" xr:uid="{AA184BEA-2608-458F-AAF4-519831850783}"/>
    <cellStyle name="Total 19 3 3 3" xfId="28467" xr:uid="{481F7519-6FC3-4E2E-9D1D-F49E3EC5BD89}"/>
    <cellStyle name="Total 19 3 4" xfId="28468" xr:uid="{50C6B4FD-402D-482C-9219-024582DE5069}"/>
    <cellStyle name="Total 19 3 5" xfId="28469" xr:uid="{F58CE5F2-FA39-45BF-B4C9-418837B85C60}"/>
    <cellStyle name="Total 19 4" xfId="28470" xr:uid="{CBF44EFE-2855-4EC0-BFBD-CAE68BF293FF}"/>
    <cellStyle name="Total 19 4 2" xfId="28471" xr:uid="{5E7DF4DD-29FD-4909-AEC6-18A08665519A}"/>
    <cellStyle name="Total 19 4 2 2" xfId="28472" xr:uid="{F9E5D070-01F2-4D2A-B233-E709AE8DCC15}"/>
    <cellStyle name="Total 19 4 2 3" xfId="28473" xr:uid="{7E30808C-AED7-4164-9B28-1879D3A1BCE0}"/>
    <cellStyle name="Total 19 4 3" xfId="28474" xr:uid="{760EED86-CB16-4EBD-BBA1-227E0D9160E8}"/>
    <cellStyle name="Total 19 4 3 2" xfId="28475" xr:uid="{64E8BE14-C912-47CC-8147-6264F5D7CEB2}"/>
    <cellStyle name="Total 19 4 3 3" xfId="28476" xr:uid="{3CC56E54-B5BE-4598-8A4F-0D72793B7B8D}"/>
    <cellStyle name="Total 19 4 4" xfId="28477" xr:uid="{F8341AF8-5572-43E4-A9BE-3CE011D9F96C}"/>
    <cellStyle name="Total 19 4 5" xfId="28478" xr:uid="{CC0F0804-BB35-404B-9546-8AA73F3320ED}"/>
    <cellStyle name="Total 19 5" xfId="28479" xr:uid="{33045721-110B-45A9-94A5-D4C1081F51B5}"/>
    <cellStyle name="Total 19 5 2" xfId="28480" xr:uid="{C518FF23-AA62-41A8-AE99-B88E59FC06E8}"/>
    <cellStyle name="Total 19 5 2 2" xfId="28481" xr:uid="{1319E231-1234-431B-8018-E88B89F3A515}"/>
    <cellStyle name="Total 19 5 2 3" xfId="28482" xr:uid="{02F3684F-68D6-4986-919F-591359540CF4}"/>
    <cellStyle name="Total 19 5 3" xfId="28483" xr:uid="{C6F11DE6-E0BE-422A-80A4-CE98C632F9CA}"/>
    <cellStyle name="Total 19 5 3 2" xfId="28484" xr:uid="{F65F4E66-C68A-4CD6-B0A9-90CFED01EF41}"/>
    <cellStyle name="Total 19 5 3 3" xfId="28485" xr:uid="{CEE608E9-60ED-49CC-9A44-4515632E6FB6}"/>
    <cellStyle name="Total 19 5 4" xfId="28486" xr:uid="{C97FF5AB-5557-4515-A76F-B906C62CB36D}"/>
    <cellStyle name="Total 19 5 4 2" xfId="28487" xr:uid="{4163A37E-E133-4C51-8586-1ADAFC6AE057}"/>
    <cellStyle name="Total 19 5 4 3" xfId="28488" xr:uid="{6529A7D7-44CB-4EA4-B6C0-1AED6CCC2732}"/>
    <cellStyle name="Total 19 5 5" xfId="28489" xr:uid="{4DA4B9DA-D799-4046-9B12-84BEC38C0815}"/>
    <cellStyle name="Total 19 5 6" xfId="28490" xr:uid="{D1915B37-F834-4B51-A390-7C48F89E20F5}"/>
    <cellStyle name="Total 19 6" xfId="28491" xr:uid="{6EC20046-C81C-4434-AB2B-0AD12E4CF6B5}"/>
    <cellStyle name="Total 19 6 2" xfId="28492" xr:uid="{EB558BD3-1979-4907-A23E-E1FBE2984CCF}"/>
    <cellStyle name="Total 19 6 2 2" xfId="28493" xr:uid="{2E94BBCA-7FC3-43B8-A5EE-E40B8C2CB456}"/>
    <cellStyle name="Total 19 6 2 3" xfId="28494" xr:uid="{C4A4CF8F-F21B-4FA2-B46F-157BB677F300}"/>
    <cellStyle name="Total 19 6 3" xfId="28495" xr:uid="{E0948C91-3B72-4AFB-A664-7A9CD3A7AF6C}"/>
    <cellStyle name="Total 19 6 3 2" xfId="28496" xr:uid="{E355E66B-2922-4E4F-AD27-181C31B349B9}"/>
    <cellStyle name="Total 19 6 3 3" xfId="28497" xr:uid="{279BDA53-1DCC-4E7A-ACC6-92FCF3007947}"/>
    <cellStyle name="Total 19 6 4" xfId="28498" xr:uid="{82D084DC-70FF-4C91-A05C-97ADD3C894A7}"/>
    <cellStyle name="Total 19 6 5" xfId="28499" xr:uid="{419A8078-388A-47A1-B639-869EE29D8C02}"/>
    <cellStyle name="Total 19 7" xfId="28500" xr:uid="{3B438476-42DC-4FA8-98E9-2664754D6DEA}"/>
    <cellStyle name="Total 19 7 2" xfId="28501" xr:uid="{9AF3E37A-215D-4414-B97E-33C68C3BA90E}"/>
    <cellStyle name="Total 19 7 3" xfId="28502" xr:uid="{A4497302-82D3-4B80-8D22-D69CDF700275}"/>
    <cellStyle name="Total 19 8" xfId="28503" xr:uid="{57DAFB15-044F-4F9D-A696-2CA427298E9F}"/>
    <cellStyle name="Total 19 8 2" xfId="28504" xr:uid="{502171B7-5427-4941-BB18-F2CF8B2C96A9}"/>
    <cellStyle name="Total 19 8 3" xfId="28505" xr:uid="{E9124595-7F4D-4571-B92D-86C81B270618}"/>
    <cellStyle name="Total 19 9" xfId="28506" xr:uid="{7DB3575F-FD0C-4774-95C8-03B53B694EF9}"/>
    <cellStyle name="Total 19 9 2" xfId="28507" xr:uid="{170AE8C0-7B2C-4862-A659-0DF1DDCA11A7}"/>
    <cellStyle name="Total 19 9 3" xfId="28508" xr:uid="{ED237BAD-A074-4CDD-89B1-69AA8204DAAF}"/>
    <cellStyle name="Total 2" xfId="33" xr:uid="{779C7A60-E3CA-4D05-B4D5-3A1559B940D7}"/>
    <cellStyle name="Total 2 10" xfId="1664" xr:uid="{8F61B54A-025A-49F0-8081-F87AAFF11FB9}"/>
    <cellStyle name="Total 2 10 10" xfId="28511" xr:uid="{AC5BD5B0-B328-467C-9430-C98AF37EE653}"/>
    <cellStyle name="Total 2 10 11" xfId="28512" xr:uid="{49F775A2-5BF4-484D-B341-E0E498D4B3C3}"/>
    <cellStyle name="Total 2 10 12" xfId="28513" xr:uid="{F6D0CC06-038C-46C1-A3ED-F1F98E0E5224}"/>
    <cellStyle name="Total 2 10 13" xfId="28514" xr:uid="{1F108D1C-581B-4B39-9404-D07582E875C3}"/>
    <cellStyle name="Total 2 10 14" xfId="28515" xr:uid="{580C7E98-BA4E-4572-BFFF-D35B2F85F15C}"/>
    <cellStyle name="Total 2 10 15" xfId="28510" xr:uid="{82C55FA9-BEE0-492F-8178-8F1BB084B363}"/>
    <cellStyle name="Total 2 10 2" xfId="28516" xr:uid="{8560A9B9-F712-4AC9-92F5-8481F0A06CF8}"/>
    <cellStyle name="Total 2 10 2 2" xfId="28517" xr:uid="{8CECCEAF-9B4A-4592-9052-37B4DA275D7D}"/>
    <cellStyle name="Total 2 10 2 2 2" xfId="28518" xr:uid="{99B7DF9D-3398-4ED5-8800-C472FFEE09DA}"/>
    <cellStyle name="Total 2 10 2 2 3" xfId="28519" xr:uid="{857572EB-F659-49A0-82DC-8F5E7A3862A1}"/>
    <cellStyle name="Total 2 10 2 3" xfId="28520" xr:uid="{5C5BF94C-944A-4D93-A7F1-A97CE57C2E4E}"/>
    <cellStyle name="Total 2 10 2 3 2" xfId="28521" xr:uid="{BCF15BAD-6115-4E75-A329-57EA5B1B1637}"/>
    <cellStyle name="Total 2 10 2 3 3" xfId="28522" xr:uid="{F59F4892-66F9-49F8-8247-9B8EBD739DD5}"/>
    <cellStyle name="Total 2 10 2 4" xfId="28523" xr:uid="{3D312A04-B1C5-4699-A7DA-10B7BAC33E61}"/>
    <cellStyle name="Total 2 10 2 5" xfId="28524" xr:uid="{01D1DD60-9F73-4F03-BF2F-B817D1FD4E1C}"/>
    <cellStyle name="Total 2 10 3" xfId="28525" xr:uid="{6EEAE874-0799-4D4C-9962-5F8E19550F7F}"/>
    <cellStyle name="Total 2 10 3 2" xfId="28526" xr:uid="{C58C6DD5-0D5F-4B24-B897-A00137BA0873}"/>
    <cellStyle name="Total 2 10 3 2 2" xfId="28527" xr:uid="{2EBCD797-3C93-41DC-9B65-4A588FA89EA2}"/>
    <cellStyle name="Total 2 10 3 2 3" xfId="28528" xr:uid="{1911C8D5-35C2-4405-BA52-28B47F461B1D}"/>
    <cellStyle name="Total 2 10 3 3" xfId="28529" xr:uid="{FCEFD22C-D1B0-481B-BF4E-65C561FE3005}"/>
    <cellStyle name="Total 2 10 3 3 2" xfId="28530" xr:uid="{E6EE44D4-6BB4-4892-A8A3-5BF9D096A732}"/>
    <cellStyle name="Total 2 10 3 3 3" xfId="28531" xr:uid="{A59FB321-3A22-407F-9665-D8FFE540DEF6}"/>
    <cellStyle name="Total 2 10 3 4" xfId="28532" xr:uid="{68B8A2DE-188E-45B4-ACEE-562FC47BD8AB}"/>
    <cellStyle name="Total 2 10 3 5" xfId="28533" xr:uid="{D1C10CDD-DCD7-4AE5-A9B1-B0E85E9F5524}"/>
    <cellStyle name="Total 2 10 4" xfId="28534" xr:uid="{A800ED89-A8AC-43A9-8D30-845EED9F0CEA}"/>
    <cellStyle name="Total 2 10 4 2" xfId="28535" xr:uid="{CED6740E-24C0-4DCB-BFEA-7B3FAE874F09}"/>
    <cellStyle name="Total 2 10 4 2 2" xfId="28536" xr:uid="{4F29A9CB-48EF-4335-870F-A222A9E4FBA3}"/>
    <cellStyle name="Total 2 10 4 2 3" xfId="28537" xr:uid="{DEC2B6CA-6B49-410C-8724-FBC915F75815}"/>
    <cellStyle name="Total 2 10 4 3" xfId="28538" xr:uid="{C15F04AD-343E-4C11-9AA4-EAAFE2E79F76}"/>
    <cellStyle name="Total 2 10 4 3 2" xfId="28539" xr:uid="{99DF13AF-E8A8-43BB-9334-7FBD6EA3F485}"/>
    <cellStyle name="Total 2 10 4 3 3" xfId="28540" xr:uid="{F82C8D38-A12C-4C50-B87E-1ED92C2168CA}"/>
    <cellStyle name="Total 2 10 4 4" xfId="28541" xr:uid="{A40147C5-3529-4F61-A1DD-3428CE8B3BA9}"/>
    <cellStyle name="Total 2 10 4 4 2" xfId="28542" xr:uid="{F75E0CAD-4347-49C4-B7EB-1E6A01E45B72}"/>
    <cellStyle name="Total 2 10 4 4 3" xfId="28543" xr:uid="{4210DC76-4260-43BE-939B-24F4B56993D8}"/>
    <cellStyle name="Total 2 10 4 5" xfId="28544" xr:uid="{DBD55C2B-4FD5-4610-B2FD-C7A09D5FF667}"/>
    <cellStyle name="Total 2 10 4 6" xfId="28545" xr:uid="{CA46222F-0FB0-4206-8C1D-618A8260BFAB}"/>
    <cellStyle name="Total 2 10 5" xfId="28546" xr:uid="{707B7021-BC74-4ED4-BDD8-B97E46B0242F}"/>
    <cellStyle name="Total 2 10 5 2" xfId="28547" xr:uid="{524BA956-BAC8-482D-A044-961A34B2003A}"/>
    <cellStyle name="Total 2 10 5 2 2" xfId="28548" xr:uid="{F9F9CF0B-DC35-4ED6-9844-154D32A2CE65}"/>
    <cellStyle name="Total 2 10 5 2 3" xfId="28549" xr:uid="{4F223332-6EB0-4D8E-AA30-8CABB987E9C4}"/>
    <cellStyle name="Total 2 10 5 3" xfId="28550" xr:uid="{332A8CB3-A8E9-4319-BEE3-0D319F58E5A6}"/>
    <cellStyle name="Total 2 10 5 3 2" xfId="28551" xr:uid="{E835A2CA-C6DC-4387-804C-F2D0E4B1715C}"/>
    <cellStyle name="Total 2 10 5 3 3" xfId="28552" xr:uid="{344269A9-14FE-4E3D-904D-041B45CEA993}"/>
    <cellStyle name="Total 2 10 5 4" xfId="28553" xr:uid="{C153E9E3-9235-42C9-AA8F-E669D6B31F16}"/>
    <cellStyle name="Total 2 10 5 5" xfId="28554" xr:uid="{CED395D7-8916-45A0-9884-5214D2226ED2}"/>
    <cellStyle name="Total 2 10 6" xfId="28555" xr:uid="{18AABD6C-FBB9-45E8-A0B9-7CD2DD36A014}"/>
    <cellStyle name="Total 2 10 6 2" xfId="28556" xr:uid="{B701FCAC-9CA5-4F8C-9BB7-F5E8D0E59199}"/>
    <cellStyle name="Total 2 10 6 3" xfId="28557" xr:uid="{D4F66434-8F6D-4C24-B3AD-FCB13222907B}"/>
    <cellStyle name="Total 2 10 7" xfId="28558" xr:uid="{CD66C230-4C3A-422F-8C02-57CAEF63750F}"/>
    <cellStyle name="Total 2 10 7 2" xfId="28559" xr:uid="{FEB90E28-A0A3-45C5-BC0E-8DA15C48774A}"/>
    <cellStyle name="Total 2 10 7 3" xfId="28560" xr:uid="{9A7A26B5-F0B0-4AF2-83EA-62B526225E92}"/>
    <cellStyle name="Total 2 10 8" xfId="28561" xr:uid="{C017BADB-8679-4257-B0CD-4CFDDAE641D5}"/>
    <cellStyle name="Total 2 10 8 2" xfId="28562" xr:uid="{13A9CCBC-8505-4BBC-90E3-58C4159CB578}"/>
    <cellStyle name="Total 2 10 8 3" xfId="28563" xr:uid="{6BA7D6D6-C88F-4279-A101-E82113F1514D}"/>
    <cellStyle name="Total 2 10 9" xfId="28564" xr:uid="{F0BC1813-EB3B-46C4-BB8D-5653A36832B3}"/>
    <cellStyle name="Total 2 11" xfId="28565" xr:uid="{D605F370-3F89-499B-8E5C-2FAEFB8E8004}"/>
    <cellStyle name="Total 2 11 10" xfId="28566" xr:uid="{DF7C1B58-C04B-4139-B6AB-443BC12290DC}"/>
    <cellStyle name="Total 2 11 11" xfId="28567" xr:uid="{B4B12803-C5D9-418A-AE1D-9B8323B10ED4}"/>
    <cellStyle name="Total 2 11 2" xfId="28568" xr:uid="{B5201870-759F-4517-B14D-E695555008A4}"/>
    <cellStyle name="Total 2 11 2 2" xfId="28569" xr:uid="{B10B8408-C992-40C0-A86E-6546410C26FE}"/>
    <cellStyle name="Total 2 11 2 2 2" xfId="28570" xr:uid="{2EC781E7-1EE4-4D17-9998-A48D8E405EB6}"/>
    <cellStyle name="Total 2 11 2 2 3" xfId="28571" xr:uid="{3D52FC2F-84F9-445F-A6FA-DAAF1EF1D342}"/>
    <cellStyle name="Total 2 11 2 3" xfId="28572" xr:uid="{5656ECEE-6244-4FB3-BA92-78C31C2B7E20}"/>
    <cellStyle name="Total 2 11 2 3 2" xfId="28573" xr:uid="{A7A6227A-0194-409F-A108-64E58E9ECA47}"/>
    <cellStyle name="Total 2 11 2 3 3" xfId="28574" xr:uid="{D5634FE2-5654-45A4-9A4E-822CEEDACB78}"/>
    <cellStyle name="Total 2 11 2 4" xfId="28575" xr:uid="{C5E31184-14AA-45F3-BEB9-34DE7F59C687}"/>
    <cellStyle name="Total 2 11 2 5" xfId="28576" xr:uid="{650738AF-55E8-4FC2-8879-1CC18A3FE082}"/>
    <cellStyle name="Total 2 11 3" xfId="28577" xr:uid="{ED25B4C8-D719-4807-B5EB-D2CFC22B12C1}"/>
    <cellStyle name="Total 2 11 3 2" xfId="28578" xr:uid="{BA44F8D5-8AA2-45CA-99AE-D13BC61F91BE}"/>
    <cellStyle name="Total 2 11 3 2 2" xfId="28579" xr:uid="{99702C6B-5B1E-4334-87EE-CFAFBF65E11A}"/>
    <cellStyle name="Total 2 11 3 2 3" xfId="28580" xr:uid="{8CD6E90A-5CF7-488B-AEA1-72C283A452D0}"/>
    <cellStyle name="Total 2 11 3 3" xfId="28581" xr:uid="{9CCC6497-B8C4-4420-B745-FED58BD2A294}"/>
    <cellStyle name="Total 2 11 3 3 2" xfId="28582" xr:uid="{E88E9069-CB6B-43B4-AFC9-370541ED264D}"/>
    <cellStyle name="Total 2 11 3 3 3" xfId="28583" xr:uid="{C496B54D-F399-495E-9554-E54DBA9F56D6}"/>
    <cellStyle name="Total 2 11 3 4" xfId="28584" xr:uid="{8F493081-4B04-4C80-8D64-B17E8A969C8C}"/>
    <cellStyle name="Total 2 11 3 5" xfId="28585" xr:uid="{5F53939E-3DC1-4C49-8DCD-5F877D583273}"/>
    <cellStyle name="Total 2 11 4" xfId="28586" xr:uid="{5CFACA44-F25A-4D15-B4F6-DFB540D113EE}"/>
    <cellStyle name="Total 2 11 4 2" xfId="28587" xr:uid="{53BB43F3-0E4A-437E-953A-37140AC05EFF}"/>
    <cellStyle name="Total 2 11 4 2 2" xfId="28588" xr:uid="{0C347FE9-0363-4019-8116-97E883BD18B1}"/>
    <cellStyle name="Total 2 11 4 2 3" xfId="28589" xr:uid="{7EBBEAE8-FBAF-41D6-954D-EB4FF045E810}"/>
    <cellStyle name="Total 2 11 4 3" xfId="28590" xr:uid="{A3A82049-446E-4AFE-B10C-AF68049A0ECD}"/>
    <cellStyle name="Total 2 11 4 3 2" xfId="28591" xr:uid="{E0E1DDAB-F211-4771-B8D1-A7E68395A303}"/>
    <cellStyle name="Total 2 11 4 3 3" xfId="28592" xr:uid="{42CCE3D6-7FC6-46D4-B104-E8BD100E8890}"/>
    <cellStyle name="Total 2 11 4 4" xfId="28593" xr:uid="{6D71A2DD-D4BC-462C-9F7B-E5C8109096DD}"/>
    <cellStyle name="Total 2 11 4 4 2" xfId="28594" xr:uid="{00951DEC-7A8B-4041-AEB6-127E43425F21}"/>
    <cellStyle name="Total 2 11 4 4 3" xfId="28595" xr:uid="{D548A58B-AC7C-4CB9-A1F6-A7588A8BB188}"/>
    <cellStyle name="Total 2 11 4 5" xfId="28596" xr:uid="{A9198733-CB2A-4D2E-999A-5EFB6FBEBD1B}"/>
    <cellStyle name="Total 2 11 4 6" xfId="28597" xr:uid="{A25EED49-6B6B-4203-B979-5E14B080B215}"/>
    <cellStyle name="Total 2 11 5" xfId="28598" xr:uid="{E07FE0E4-2EEB-4D04-9CE3-561B0A42AFA1}"/>
    <cellStyle name="Total 2 11 5 2" xfId="28599" xr:uid="{D767D733-BFB2-4E34-BD42-140A6CB18804}"/>
    <cellStyle name="Total 2 11 5 2 2" xfId="28600" xr:uid="{69279410-D7A5-4F54-919C-1635B6D1CF62}"/>
    <cellStyle name="Total 2 11 5 2 3" xfId="28601" xr:uid="{0F70944E-F343-4E3A-B049-325C5CF8A92E}"/>
    <cellStyle name="Total 2 11 5 3" xfId="28602" xr:uid="{6616A7BF-EFEE-4B6A-AB39-ED7908430C7A}"/>
    <cellStyle name="Total 2 11 5 3 2" xfId="28603" xr:uid="{08254640-2847-489C-8C8A-9D64CB35EDB1}"/>
    <cellStyle name="Total 2 11 5 3 3" xfId="28604" xr:uid="{6DCBD796-6A51-420D-8113-0E2C57BBB828}"/>
    <cellStyle name="Total 2 11 5 4" xfId="28605" xr:uid="{D3F0110C-FC29-4E2D-93E6-73236BF6E392}"/>
    <cellStyle name="Total 2 11 5 5" xfId="28606" xr:uid="{AB510C6D-39E5-4D26-8B42-971CBD880C2A}"/>
    <cellStyle name="Total 2 11 6" xfId="28607" xr:uid="{FE909500-331A-48FB-848E-E24E6BD23185}"/>
    <cellStyle name="Total 2 11 6 2" xfId="28608" xr:uid="{0039E11A-20CB-421B-B905-69E3D4826DBB}"/>
    <cellStyle name="Total 2 11 6 3" xfId="28609" xr:uid="{C65AECA6-08E3-48B7-9DFF-E59A9BC6E14E}"/>
    <cellStyle name="Total 2 11 7" xfId="28610" xr:uid="{97391F42-66B2-402F-A3EB-455EADDFBBAA}"/>
    <cellStyle name="Total 2 11 7 2" xfId="28611" xr:uid="{C1B6ABCF-FAEC-4CB5-9ABE-0E3F348091E9}"/>
    <cellStyle name="Total 2 11 7 3" xfId="28612" xr:uid="{87039711-9815-4C02-A6F5-7133F9C568F9}"/>
    <cellStyle name="Total 2 11 8" xfId="28613" xr:uid="{72E4C487-8C62-4A9A-91E1-023031B07553}"/>
    <cellStyle name="Total 2 11 8 2" xfId="28614" xr:uid="{CC11B85F-074C-4173-864B-B7FBEEDA5EF1}"/>
    <cellStyle name="Total 2 11 8 3" xfId="28615" xr:uid="{99B44260-8158-49F5-BFC1-49A36F898B48}"/>
    <cellStyle name="Total 2 11 9" xfId="28616" xr:uid="{2FD5DBDF-2248-4556-8DC6-693879B863FE}"/>
    <cellStyle name="Total 2 12" xfId="28617" xr:uid="{FB1F35FC-1B01-43FF-A020-7909A856379E}"/>
    <cellStyle name="Total 2 12 2" xfId="28618" xr:uid="{C0F5F93A-58E8-4840-B23A-BBD1BDC96025}"/>
    <cellStyle name="Total 2 12 2 2" xfId="28619" xr:uid="{2237B50C-C006-4FF8-B254-05B2A419964F}"/>
    <cellStyle name="Total 2 12 2 3" xfId="28620" xr:uid="{6A69BECC-0AA1-443E-8C3F-B0E6DCFF36CE}"/>
    <cellStyle name="Total 2 12 3" xfId="28621" xr:uid="{80A7B25F-88B9-42C9-86E9-8DA3FC962DD9}"/>
    <cellStyle name="Total 2 12 3 2" xfId="28622" xr:uid="{EB56F992-3CA6-4596-9C27-253B0C01DA5A}"/>
    <cellStyle name="Total 2 12 3 3" xfId="28623" xr:uid="{09C93CB1-36E0-43DC-B8A1-BB3C53B0358E}"/>
    <cellStyle name="Total 2 12 4" xfId="28624" xr:uid="{A6CE701D-1006-452A-9F54-894668A938E1}"/>
    <cellStyle name="Total 2 12 5" xfId="28625" xr:uid="{FB1278EA-D59D-429D-AECC-16DA486BD1DB}"/>
    <cellStyle name="Total 2 12 6" xfId="28626" xr:uid="{927777E5-8E22-449A-8E5D-914DF186D07D}"/>
    <cellStyle name="Total 2 13" xfId="28627" xr:uid="{BBD51C4F-2736-4281-9FDB-0C0B6D2ECC80}"/>
    <cellStyle name="Total 2 13 2" xfId="28628" xr:uid="{D0A4E4A9-44AB-45A7-B0FB-CC48C6D37978}"/>
    <cellStyle name="Total 2 13 2 2" xfId="28629" xr:uid="{2F6C9F10-1D5A-47E7-85EC-8451B101AF51}"/>
    <cellStyle name="Total 2 13 2 3" xfId="28630" xr:uid="{CB96B14F-CB5C-4478-9561-287986B7B247}"/>
    <cellStyle name="Total 2 13 3" xfId="28631" xr:uid="{3CEDF3A0-BD81-43B7-99C4-D12D1EB0AE4C}"/>
    <cellStyle name="Total 2 13 3 2" xfId="28632" xr:uid="{0CB4E090-AF64-45B8-A53E-CEEBD339DD25}"/>
    <cellStyle name="Total 2 13 3 3" xfId="28633" xr:uid="{F3EFA86F-DCF7-4365-9676-5C41F0677029}"/>
    <cellStyle name="Total 2 13 4" xfId="28634" xr:uid="{68393CC9-9FC3-4409-9686-0006A5AD6CBD}"/>
    <cellStyle name="Total 2 13 5" xfId="28635" xr:uid="{E3007826-7B96-4DCC-9DF9-D76FBFC29E2E}"/>
    <cellStyle name="Total 2 14" xfId="28636" xr:uid="{4C67E7D7-A3C9-4BD2-9477-6ED45B4024F3}"/>
    <cellStyle name="Total 2 14 2" xfId="28637" xr:uid="{DFB5D3DF-2358-4C10-8C92-C5E240A341E1}"/>
    <cellStyle name="Total 2 14 2 2" xfId="28638" xr:uid="{A6C87979-8F97-4D2C-B5DA-6F41E5BCDBB4}"/>
    <cellStyle name="Total 2 14 2 3" xfId="28639" xr:uid="{0676BA51-0205-4997-8187-D45A9B289630}"/>
    <cellStyle name="Total 2 14 3" xfId="28640" xr:uid="{EC83905B-DE7B-4429-A371-84B41E20E388}"/>
    <cellStyle name="Total 2 14 3 2" xfId="28641" xr:uid="{E06F8C11-24EF-43AC-B9AD-096CC6D340EE}"/>
    <cellStyle name="Total 2 14 3 3" xfId="28642" xr:uid="{30A5289E-E93C-4CC2-9410-987FECAE25DC}"/>
    <cellStyle name="Total 2 14 4" xfId="28643" xr:uid="{4EC9DEAE-C03B-4ABF-9902-05466D0FEC28}"/>
    <cellStyle name="Total 2 14 5" xfId="28644" xr:uid="{45166234-BE99-43E4-96BB-1934BE370E8A}"/>
    <cellStyle name="Total 2 15" xfId="28645" xr:uid="{193276C0-3109-4FF4-A26F-B0FF925C8B12}"/>
    <cellStyle name="Total 2 15 2" xfId="28646" xr:uid="{8F12F435-A099-461A-ACD0-781561938348}"/>
    <cellStyle name="Total 2 15 2 2" xfId="28647" xr:uid="{B1900122-BC9E-480D-B893-21974D383D5B}"/>
    <cellStyle name="Total 2 15 2 3" xfId="28648" xr:uid="{4E60EE45-4330-45EC-B373-DB2CD55C4B08}"/>
    <cellStyle name="Total 2 15 3" xfId="28649" xr:uid="{97C5ECAB-D30A-405D-8BD0-B6BC3AA6E747}"/>
    <cellStyle name="Total 2 15 3 2" xfId="28650" xr:uid="{F0032953-10A0-404F-BECE-D4EA1897B514}"/>
    <cellStyle name="Total 2 15 3 3" xfId="28651" xr:uid="{AAB32B79-CDD8-4444-BEC6-8D009B9553F2}"/>
    <cellStyle name="Total 2 15 4" xfId="28652" xr:uid="{F1E1CAA1-DF80-44D4-9DA7-6BFAD395FB6A}"/>
    <cellStyle name="Total 2 15 4 2" xfId="28653" xr:uid="{71B01916-6E6F-433D-B74A-505AEE3BE625}"/>
    <cellStyle name="Total 2 15 4 3" xfId="28654" xr:uid="{366F0889-1025-4EE3-A2DE-E6618FE26DA3}"/>
    <cellStyle name="Total 2 15 5" xfId="28655" xr:uid="{F18707B8-029A-4F88-BBCD-F6177E97EC21}"/>
    <cellStyle name="Total 2 15 6" xfId="28656" xr:uid="{BAFA0FE4-2E7A-46BF-ACA3-6AE1B5E2C725}"/>
    <cellStyle name="Total 2 16" xfId="28657" xr:uid="{4964B387-BA4D-4E2E-A3D3-DFE0E6FA7290}"/>
    <cellStyle name="Total 2 16 2" xfId="28658" xr:uid="{FD33AB96-099F-4E80-B1EB-80A1C4BB47B4}"/>
    <cellStyle name="Total 2 16 2 2" xfId="28659" xr:uid="{BC01C424-3C6D-4932-B726-4783540FD438}"/>
    <cellStyle name="Total 2 16 2 3" xfId="28660" xr:uid="{4C370EEA-59E4-4985-A95C-1906543DAC96}"/>
    <cellStyle name="Total 2 16 3" xfId="28661" xr:uid="{01ED828D-A714-4B10-A0E7-CA654E523F29}"/>
    <cellStyle name="Total 2 16 3 2" xfId="28662" xr:uid="{BF852300-FD70-49D2-A12C-E9C0EB7C261C}"/>
    <cellStyle name="Total 2 16 3 3" xfId="28663" xr:uid="{3221BD15-4B36-4BF1-862A-7A343A835112}"/>
    <cellStyle name="Total 2 16 4" xfId="28664" xr:uid="{0712C271-8B11-4283-9012-B4238F7FBB85}"/>
    <cellStyle name="Total 2 16 5" xfId="28665" xr:uid="{2EC91E88-9C1D-4009-8478-F4493D8F676B}"/>
    <cellStyle name="Total 2 17" xfId="28666" xr:uid="{F647814E-BE17-40E4-9D81-8F496610FC5D}"/>
    <cellStyle name="Total 2 17 2" xfId="28667" xr:uid="{CA383BCD-1C5B-4A82-BA2B-B545BD03EFEC}"/>
    <cellStyle name="Total 2 17 3" xfId="28668" xr:uid="{787E9D34-E238-464E-9554-CB681810B71F}"/>
    <cellStyle name="Total 2 18" xfId="28669" xr:uid="{2CFA32E8-E076-411E-B49B-8DB4C0796860}"/>
    <cellStyle name="Total 2 18 2" xfId="28670" xr:uid="{C798BD07-3D8A-4525-9AC4-5BA930030CE9}"/>
    <cellStyle name="Total 2 18 3" xfId="28671" xr:uid="{78C79843-CE88-4ABB-9448-0AC5F1E0FE82}"/>
    <cellStyle name="Total 2 19" xfId="28672" xr:uid="{06683DC6-9757-4A6F-BE41-51AB4312364D}"/>
    <cellStyle name="Total 2 19 2" xfId="28673" xr:uid="{CE8065AC-0D85-43B4-88F5-871B8B2377A2}"/>
    <cellStyle name="Total 2 19 3" xfId="28674" xr:uid="{DA3C9A87-2F4A-42D3-BFC4-61C13CB7D04F}"/>
    <cellStyle name="Total 2 2" xfId="1665" xr:uid="{6627ED2A-AF66-431C-84B0-507C79B7AE08}"/>
    <cellStyle name="Total 2 2 10" xfId="28676" xr:uid="{0E7442AA-853A-4424-8736-9BF1253B7E1E}"/>
    <cellStyle name="Total 2 2 11" xfId="28677" xr:uid="{BF1CF62F-A6AF-45F4-B464-EB35EF56418B}"/>
    <cellStyle name="Total 2 2 12" xfId="28678" xr:uid="{321CA68C-6854-4FE1-A564-7B95B5D036DA}"/>
    <cellStyle name="Total 2 2 13" xfId="28679" xr:uid="{973B2C2B-DDCB-43E3-A6BE-0FEC5222848E}"/>
    <cellStyle name="Total 2 2 14" xfId="28680" xr:uid="{D8D0F23A-6A94-4E56-85E4-697F1EB3F455}"/>
    <cellStyle name="Total 2 2 15" xfId="28675" xr:uid="{16A6EFF9-373B-4EA2-8449-EC14228A1D68}"/>
    <cellStyle name="Total 2 2 2" xfId="28681" xr:uid="{45CBC0D4-4756-4060-BF77-79DEE80B6A90}"/>
    <cellStyle name="Total 2 2 2 2" xfId="28682" xr:uid="{5419923C-5CF1-4109-810D-CF6FD2A05F00}"/>
    <cellStyle name="Total 2 2 2 2 2" xfId="28683" xr:uid="{51799222-800D-4274-8F4D-8D7B257A025A}"/>
    <cellStyle name="Total 2 2 2 2 3" xfId="28684" xr:uid="{39F5F252-78F5-4D98-A8AE-DD8759D45635}"/>
    <cellStyle name="Total 2 2 2 3" xfId="28685" xr:uid="{B71D5861-0EAE-4BFC-9D4C-FD559F6F68D3}"/>
    <cellStyle name="Total 2 2 2 3 2" xfId="28686" xr:uid="{0807FCF6-6E28-416F-92C6-C9E5ABD4E163}"/>
    <cellStyle name="Total 2 2 2 3 3" xfId="28687" xr:uid="{C5954BB1-CD5D-4920-99C6-C11DBFEEB1BB}"/>
    <cellStyle name="Total 2 2 2 4" xfId="28688" xr:uid="{C1654DD8-2B21-41C6-84C4-8DF016F626F7}"/>
    <cellStyle name="Total 2 2 2 5" xfId="28689" xr:uid="{392CACE3-36FA-4C17-8F3A-91417F353B4A}"/>
    <cellStyle name="Total 2 2 3" xfId="28690" xr:uid="{6179D8B2-2AA3-42A9-AA15-A788750DEA70}"/>
    <cellStyle name="Total 2 2 3 2" xfId="28691" xr:uid="{B1F504AE-F883-4CEE-9119-05B36B27ADDF}"/>
    <cellStyle name="Total 2 2 3 2 2" xfId="28692" xr:uid="{93255127-B41D-486E-ABA2-959E29F1599B}"/>
    <cellStyle name="Total 2 2 3 2 3" xfId="28693" xr:uid="{DAFCCB20-A9DD-4CEA-9D89-459A6439AC87}"/>
    <cellStyle name="Total 2 2 3 3" xfId="28694" xr:uid="{1E2FF3BB-09D0-4D17-8452-15AB779E4CEB}"/>
    <cellStyle name="Total 2 2 3 3 2" xfId="28695" xr:uid="{05E78E32-7C2F-48A5-8B6E-12CA122D4491}"/>
    <cellStyle name="Total 2 2 3 3 3" xfId="28696" xr:uid="{C771485B-67A4-4C37-B3EE-4DF9EC2968A9}"/>
    <cellStyle name="Total 2 2 3 4" xfId="28697" xr:uid="{718B6DAA-A81C-4069-B1D9-0B5F61904154}"/>
    <cellStyle name="Total 2 2 3 5" xfId="28698" xr:uid="{15C5ADB0-C04E-4C75-B568-5B8F2E9769D4}"/>
    <cellStyle name="Total 2 2 4" xfId="28699" xr:uid="{59B367DF-544E-4572-9DBE-F8220279157D}"/>
    <cellStyle name="Total 2 2 4 2" xfId="28700" xr:uid="{381BD6AA-A918-403D-BBC2-8ACEB59E1877}"/>
    <cellStyle name="Total 2 2 4 2 2" xfId="28701" xr:uid="{242E3BB6-0355-4885-BEE2-1EE10AE0309E}"/>
    <cellStyle name="Total 2 2 4 2 3" xfId="28702" xr:uid="{048BDAFD-C4F5-45FA-BF52-18FAFEC42FEF}"/>
    <cellStyle name="Total 2 2 4 3" xfId="28703" xr:uid="{EC8B0128-CBFB-451C-9C94-C174C9877104}"/>
    <cellStyle name="Total 2 2 4 3 2" xfId="28704" xr:uid="{DB8A8F84-B577-4856-93AA-411BAB4F1EE1}"/>
    <cellStyle name="Total 2 2 4 3 3" xfId="28705" xr:uid="{EC5D8730-1042-404B-ACA1-082A6302A6B4}"/>
    <cellStyle name="Total 2 2 4 4" xfId="28706" xr:uid="{768A97A8-A90A-4995-A43E-42367D891680}"/>
    <cellStyle name="Total 2 2 4 4 2" xfId="28707" xr:uid="{71CBCA9E-8C52-4475-8D38-ED3A2494A0E1}"/>
    <cellStyle name="Total 2 2 4 4 3" xfId="28708" xr:uid="{5E0347ED-7825-42B0-AFDD-06EEDDF05059}"/>
    <cellStyle name="Total 2 2 4 5" xfId="28709" xr:uid="{1BB4B1DF-6157-47D6-B891-0342500F927C}"/>
    <cellStyle name="Total 2 2 4 6" xfId="28710" xr:uid="{8414D896-9398-43E2-80C7-9BB2DA8D3C04}"/>
    <cellStyle name="Total 2 2 5" xfId="28711" xr:uid="{9826C394-EE21-4650-A6DE-71BF81749C59}"/>
    <cellStyle name="Total 2 2 5 2" xfId="28712" xr:uid="{3754F8DD-FE00-4304-847E-3FBA7FB4C9C7}"/>
    <cellStyle name="Total 2 2 5 2 2" xfId="28713" xr:uid="{399EFBA5-97CA-4F80-BD21-F7A5E1C8ABF8}"/>
    <cellStyle name="Total 2 2 5 2 3" xfId="28714" xr:uid="{B1144442-E786-46E7-8FF4-6CFFAC52B0B8}"/>
    <cellStyle name="Total 2 2 5 3" xfId="28715" xr:uid="{01251D56-6FCE-4189-98E3-96BED588C36D}"/>
    <cellStyle name="Total 2 2 5 3 2" xfId="28716" xr:uid="{F93CD7DE-2449-4EEF-A9B2-9891DE1DB08C}"/>
    <cellStyle name="Total 2 2 5 3 3" xfId="28717" xr:uid="{DD07DA6B-096C-4D60-AF79-5A21928CD92C}"/>
    <cellStyle name="Total 2 2 5 4" xfId="28718" xr:uid="{CE3BC1CF-2170-4EDE-9FD4-723FC58E92C5}"/>
    <cellStyle name="Total 2 2 5 5" xfId="28719" xr:uid="{C6FC90C3-14ED-4DAE-A696-1896BBBB9757}"/>
    <cellStyle name="Total 2 2 6" xfId="28720" xr:uid="{78F89C9D-7BE0-4B3C-A9A6-D4D310DE9F98}"/>
    <cellStyle name="Total 2 2 6 2" xfId="28721" xr:uid="{2E50CE2B-1501-427B-846C-15A0C97F04FB}"/>
    <cellStyle name="Total 2 2 6 3" xfId="28722" xr:uid="{D2969F97-60A7-4542-ABC2-518651348F0F}"/>
    <cellStyle name="Total 2 2 7" xfId="28723" xr:uid="{4F75163E-3412-42BE-8F04-358655EB4386}"/>
    <cellStyle name="Total 2 2 7 2" xfId="28724" xr:uid="{7F701176-CBDE-4EAF-A1B2-B7A7F4C7E63A}"/>
    <cellStyle name="Total 2 2 7 3" xfId="28725" xr:uid="{10ED20A7-6B28-425B-8EEF-8A61AEB80B56}"/>
    <cellStyle name="Total 2 2 8" xfId="28726" xr:uid="{5F1DD8E0-82A2-458F-BDC5-B31986CCEA46}"/>
    <cellStyle name="Total 2 2 8 2" xfId="28727" xr:uid="{022F7D5E-0563-47C6-BD1F-3AE272776B25}"/>
    <cellStyle name="Total 2 2 8 3" xfId="28728" xr:uid="{2199E7F0-5472-4DB1-A151-EBDE8ED55FAA}"/>
    <cellStyle name="Total 2 2 9" xfId="28729" xr:uid="{B0FBC9F5-5114-46A1-9929-6706068E96B1}"/>
    <cellStyle name="Total 2 20" xfId="28730" xr:uid="{3FA153BD-F9A4-4CC4-A154-77468035183A}"/>
    <cellStyle name="Total 2 21" xfId="28731" xr:uid="{A45DF583-4CF0-457D-8791-FC61667006E2}"/>
    <cellStyle name="Total 2 22" xfId="28732" xr:uid="{F85A69E8-27E0-4AB0-A410-B92E182D174D}"/>
    <cellStyle name="Total 2 23" xfId="28733" xr:uid="{3CA4A3B5-6AF1-43EE-B0DC-31E78FEB906C}"/>
    <cellStyle name="Total 2 24" xfId="28734" xr:uid="{61F3D259-0CDD-489B-8DA6-F834CAA1BA64}"/>
    <cellStyle name="Total 2 25" xfId="28735" xr:uid="{3EF2F9BE-FEAB-49D0-BDF0-1232B339F5CC}"/>
    <cellStyle name="Total 2 26" xfId="28509" xr:uid="{C7ED937B-C991-4721-A9FF-8BBB8DAB5E30}"/>
    <cellStyle name="Total 2 3" xfId="1666" xr:uid="{1B2F61F3-BFB1-47E3-927F-B7794E0EAB17}"/>
    <cellStyle name="Total 2 3 10" xfId="28737" xr:uid="{DFF6985D-2656-4787-B22B-03E754131760}"/>
    <cellStyle name="Total 2 3 11" xfId="28738" xr:uid="{8EF3FB54-5EDF-431F-BE8C-FE942E5E6248}"/>
    <cellStyle name="Total 2 3 12" xfId="28739" xr:uid="{397E8C3B-1D88-4038-A3E5-78CA01A96972}"/>
    <cellStyle name="Total 2 3 13" xfId="28740" xr:uid="{95330CB7-2427-4239-9765-EFA54DBAA841}"/>
    <cellStyle name="Total 2 3 14" xfId="28741" xr:uid="{2489ABC8-6F95-4C5D-90E9-2820F82DF38A}"/>
    <cellStyle name="Total 2 3 15" xfId="28736" xr:uid="{A1BEF04D-E94D-43F9-8A91-81C9C6C5673C}"/>
    <cellStyle name="Total 2 3 2" xfId="28742" xr:uid="{9364B4DC-2A2E-4954-9E69-C8893EF4D650}"/>
    <cellStyle name="Total 2 3 2 2" xfId="28743" xr:uid="{D326B707-2A6D-4DE4-BBA5-32A6DBA085C0}"/>
    <cellStyle name="Total 2 3 2 2 2" xfId="28744" xr:uid="{8C3A6330-ED42-43EE-B025-80920B891249}"/>
    <cellStyle name="Total 2 3 2 2 3" xfId="28745" xr:uid="{0A2BEDCE-8A37-4BD9-A136-C5F82C50FF45}"/>
    <cellStyle name="Total 2 3 2 3" xfId="28746" xr:uid="{F3CDD9B0-D02B-4D95-880A-E96BBB7CF122}"/>
    <cellStyle name="Total 2 3 2 3 2" xfId="28747" xr:uid="{1C91371D-2537-4E60-AEEF-73FEB2BD5E32}"/>
    <cellStyle name="Total 2 3 2 3 3" xfId="28748" xr:uid="{3825A1F9-0A89-473C-9E12-867B96D3C667}"/>
    <cellStyle name="Total 2 3 2 4" xfId="28749" xr:uid="{B73A88BD-C23C-4C5D-A40A-E38152263381}"/>
    <cellStyle name="Total 2 3 2 5" xfId="28750" xr:uid="{449E1984-1B48-47D6-B242-DDCABB8FEC60}"/>
    <cellStyle name="Total 2 3 3" xfId="28751" xr:uid="{E887086F-7A46-4409-A829-7409E9711C46}"/>
    <cellStyle name="Total 2 3 3 2" xfId="28752" xr:uid="{882B6638-0751-4783-8873-6129A837CE05}"/>
    <cellStyle name="Total 2 3 3 2 2" xfId="28753" xr:uid="{CDD7DC01-D3D1-4395-94F3-1A3F12AB4079}"/>
    <cellStyle name="Total 2 3 3 2 3" xfId="28754" xr:uid="{C80903AC-F135-412C-993E-8F39435A1048}"/>
    <cellStyle name="Total 2 3 3 3" xfId="28755" xr:uid="{846F696C-838D-4583-A685-82DCD3EE9478}"/>
    <cellStyle name="Total 2 3 3 3 2" xfId="28756" xr:uid="{E7CCA59D-1345-455F-87D6-E8D55E251FB4}"/>
    <cellStyle name="Total 2 3 3 3 3" xfId="28757" xr:uid="{11F20413-2FC8-4EF3-A2BD-989A71D06F79}"/>
    <cellStyle name="Total 2 3 3 4" xfId="28758" xr:uid="{65EDA423-278C-4483-8B56-83E31E8C825D}"/>
    <cellStyle name="Total 2 3 3 5" xfId="28759" xr:uid="{2B6D6FEA-02BC-4E0E-BA5B-6C4A72CC4895}"/>
    <cellStyle name="Total 2 3 4" xfId="28760" xr:uid="{2B1F3BF9-2B34-4152-A1DA-D036AE47C85F}"/>
    <cellStyle name="Total 2 3 4 2" xfId="28761" xr:uid="{FC6833DF-FEAC-47ED-9E1A-0FD7D5697774}"/>
    <cellStyle name="Total 2 3 4 2 2" xfId="28762" xr:uid="{9A62A16E-49A9-4D2B-93DC-70628364A7AD}"/>
    <cellStyle name="Total 2 3 4 2 3" xfId="28763" xr:uid="{FA271249-B92D-4180-B9DE-2E776DF47856}"/>
    <cellStyle name="Total 2 3 4 3" xfId="28764" xr:uid="{4DA1FD51-6C96-48CD-8792-78E6A398A1FF}"/>
    <cellStyle name="Total 2 3 4 3 2" xfId="28765" xr:uid="{718E356D-60A3-4714-AB8A-1B3CB8679426}"/>
    <cellStyle name="Total 2 3 4 3 3" xfId="28766" xr:uid="{9F14402E-749E-46D7-8A6B-DE639715787D}"/>
    <cellStyle name="Total 2 3 4 4" xfId="28767" xr:uid="{359D5D5F-BD91-4EA3-8847-C1138084784A}"/>
    <cellStyle name="Total 2 3 4 4 2" xfId="28768" xr:uid="{C288A130-CB99-4B37-B115-A3678282610B}"/>
    <cellStyle name="Total 2 3 4 4 3" xfId="28769" xr:uid="{136C83EC-5279-4ABD-B950-3BBA392E463C}"/>
    <cellStyle name="Total 2 3 4 5" xfId="28770" xr:uid="{01B6D166-09F5-4E56-BF62-E1F18538539A}"/>
    <cellStyle name="Total 2 3 4 6" xfId="28771" xr:uid="{26600B89-1AB1-46B8-AB62-A6B64E4AB099}"/>
    <cellStyle name="Total 2 3 5" xfId="28772" xr:uid="{0C65B4E5-0719-4154-8F04-47D5EC2C344F}"/>
    <cellStyle name="Total 2 3 5 2" xfId="28773" xr:uid="{69208358-E4F6-4668-A8FC-4E58BD828718}"/>
    <cellStyle name="Total 2 3 5 2 2" xfId="28774" xr:uid="{6613C324-FF6B-4502-AE8C-B1777DD88C61}"/>
    <cellStyle name="Total 2 3 5 2 3" xfId="28775" xr:uid="{818CFB6E-59AE-4A05-B78A-44C92AAB3C50}"/>
    <cellStyle name="Total 2 3 5 3" xfId="28776" xr:uid="{829FF1A1-C3DE-40B1-B5E4-886C54FC954F}"/>
    <cellStyle name="Total 2 3 5 3 2" xfId="28777" xr:uid="{91C52159-B1BC-4AF1-8A3D-392871DBE39D}"/>
    <cellStyle name="Total 2 3 5 3 3" xfId="28778" xr:uid="{54825A1F-7974-4124-9CCA-9FBA2736DC92}"/>
    <cellStyle name="Total 2 3 5 4" xfId="28779" xr:uid="{D18D576E-C9D6-4CAC-A410-C5A3B1DFC55C}"/>
    <cellStyle name="Total 2 3 5 5" xfId="28780" xr:uid="{C7F1577D-E4A6-4D0A-B5EC-09746A176AAF}"/>
    <cellStyle name="Total 2 3 6" xfId="28781" xr:uid="{BB4757CC-3306-4F1A-8DE1-79BF2FF3A5FF}"/>
    <cellStyle name="Total 2 3 6 2" xfId="28782" xr:uid="{B32D35E1-B3A5-4232-98B2-A3A1E3E4A9EE}"/>
    <cellStyle name="Total 2 3 6 3" xfId="28783" xr:uid="{7D17833B-641D-4EC2-80D1-04A93B6774B7}"/>
    <cellStyle name="Total 2 3 7" xfId="28784" xr:uid="{4659A875-A3F2-4589-8046-18859FF1EF91}"/>
    <cellStyle name="Total 2 3 7 2" xfId="28785" xr:uid="{4A0F1432-EE64-45DF-90B2-6BDBE11CFD49}"/>
    <cellStyle name="Total 2 3 7 3" xfId="28786" xr:uid="{AD3669F7-486C-4FB6-B88D-A4EB9EA022AC}"/>
    <cellStyle name="Total 2 3 8" xfId="28787" xr:uid="{647E1C36-4599-4B75-8490-6EB115B73549}"/>
    <cellStyle name="Total 2 3 8 2" xfId="28788" xr:uid="{31E4142D-BE70-4B7D-8545-F7DB1B519AC7}"/>
    <cellStyle name="Total 2 3 8 3" xfId="28789" xr:uid="{BD748109-ABEF-4F1A-A195-7F9460608115}"/>
    <cellStyle name="Total 2 3 9" xfId="28790" xr:uid="{B2C3D3C2-112F-406B-ADC7-06ED201B52D0}"/>
    <cellStyle name="Total 2 4" xfId="1667" xr:uid="{7E48686A-3E50-467C-B840-BF4796B6FD9B}"/>
    <cellStyle name="Total 2 4 10" xfId="28792" xr:uid="{D1353D5B-490E-4230-8920-3A1CC8FE1C68}"/>
    <cellStyle name="Total 2 4 11" xfId="28793" xr:uid="{0A16986A-E19A-4B91-9092-1751291059A6}"/>
    <cellStyle name="Total 2 4 12" xfId="28794" xr:uid="{488A268C-B238-4ECD-85F2-F0260AA5AD8A}"/>
    <cellStyle name="Total 2 4 13" xfId="28795" xr:uid="{9F2B9A8E-3841-4986-AB92-9D31887D1710}"/>
    <cellStyle name="Total 2 4 14" xfId="28796" xr:uid="{689DB777-CB41-4CC7-BE20-10FF7FAA578C}"/>
    <cellStyle name="Total 2 4 15" xfId="28791" xr:uid="{1048B1C2-C914-45F7-AF01-9F9ACA9E2F99}"/>
    <cellStyle name="Total 2 4 2" xfId="28797" xr:uid="{8DFD05EC-EACF-4110-96DC-5B0F1DBC7260}"/>
    <cellStyle name="Total 2 4 2 2" xfId="28798" xr:uid="{77E81B18-0889-4828-9925-2717C1654037}"/>
    <cellStyle name="Total 2 4 2 2 2" xfId="28799" xr:uid="{84492636-8DED-43B4-A5B5-EACA7D5CB793}"/>
    <cellStyle name="Total 2 4 2 2 3" xfId="28800" xr:uid="{DA1219E6-5C0D-4AE0-A762-91051F380E4E}"/>
    <cellStyle name="Total 2 4 2 3" xfId="28801" xr:uid="{F578A8C0-5958-4F41-9F9E-2A7D10C01652}"/>
    <cellStyle name="Total 2 4 2 3 2" xfId="28802" xr:uid="{D2296E11-299F-4321-85BF-E1948309A3C7}"/>
    <cellStyle name="Total 2 4 2 3 3" xfId="28803" xr:uid="{908A0BA7-585B-498B-997E-1D0DD2B64975}"/>
    <cellStyle name="Total 2 4 2 4" xfId="28804" xr:uid="{A070277F-79CE-458C-8437-DBE6E2250E7D}"/>
    <cellStyle name="Total 2 4 2 5" xfId="28805" xr:uid="{0066B723-B3C9-426F-8009-4C598FC1C7CA}"/>
    <cellStyle name="Total 2 4 3" xfId="28806" xr:uid="{B9F73F9A-E0AF-4596-B240-0203D3EF6F7E}"/>
    <cellStyle name="Total 2 4 3 2" xfId="28807" xr:uid="{932C01EA-169D-4C53-8050-570E07E345F8}"/>
    <cellStyle name="Total 2 4 3 2 2" xfId="28808" xr:uid="{BD5AE01B-D109-4E41-A086-DE42181DC069}"/>
    <cellStyle name="Total 2 4 3 2 3" xfId="28809" xr:uid="{2051E2D9-2AD0-4788-8CA0-109986AEF29B}"/>
    <cellStyle name="Total 2 4 3 3" xfId="28810" xr:uid="{52E348E3-D6A2-4622-9354-7483B653A481}"/>
    <cellStyle name="Total 2 4 3 3 2" xfId="28811" xr:uid="{C67D4BA1-B415-4419-A744-9659F3BE520E}"/>
    <cellStyle name="Total 2 4 3 3 3" xfId="28812" xr:uid="{1EF86E34-EADD-4B87-8989-9ED69D6F8AA2}"/>
    <cellStyle name="Total 2 4 3 4" xfId="28813" xr:uid="{4063DDB3-A266-4B17-929A-5CB5481F8C23}"/>
    <cellStyle name="Total 2 4 3 5" xfId="28814" xr:uid="{90C1B036-2B9F-4373-B2D2-AFD38FF85541}"/>
    <cellStyle name="Total 2 4 4" xfId="28815" xr:uid="{A50AD923-249C-44D0-AFC0-2133B35A5F6B}"/>
    <cellStyle name="Total 2 4 4 2" xfId="28816" xr:uid="{AE088D44-C1ED-4C31-826A-E989E0609A88}"/>
    <cellStyle name="Total 2 4 4 2 2" xfId="28817" xr:uid="{E0E9F3E9-DF6B-49A6-A911-E335CA5706FA}"/>
    <cellStyle name="Total 2 4 4 2 3" xfId="28818" xr:uid="{1E278AAB-C541-4402-9A80-480D6F46F2F7}"/>
    <cellStyle name="Total 2 4 4 3" xfId="28819" xr:uid="{18017A17-A3A8-4580-A489-735539622CAC}"/>
    <cellStyle name="Total 2 4 4 3 2" xfId="28820" xr:uid="{CF432650-7728-4844-9F02-FB01E28CF482}"/>
    <cellStyle name="Total 2 4 4 3 3" xfId="28821" xr:uid="{94DB3866-14A2-4F1C-9DAF-9EE64C543A99}"/>
    <cellStyle name="Total 2 4 4 4" xfId="28822" xr:uid="{AACFC08D-2A97-4441-8C9D-E15694F9A6F0}"/>
    <cellStyle name="Total 2 4 4 4 2" xfId="28823" xr:uid="{778E78DF-0534-4FBA-88BA-2094485E7CCD}"/>
    <cellStyle name="Total 2 4 4 4 3" xfId="28824" xr:uid="{8BF7145D-9738-470E-9AE4-F8BCC1F89679}"/>
    <cellStyle name="Total 2 4 4 5" xfId="28825" xr:uid="{63EEB927-4052-4CF8-AB5B-820CD51CCB2D}"/>
    <cellStyle name="Total 2 4 4 6" xfId="28826" xr:uid="{BEC5B50E-161D-40E8-B5AD-713A83463285}"/>
    <cellStyle name="Total 2 4 5" xfId="28827" xr:uid="{5946017B-8A25-4700-AE69-E04365AA38BE}"/>
    <cellStyle name="Total 2 4 5 2" xfId="28828" xr:uid="{F709187C-7688-4716-9AB0-E2A784A5B629}"/>
    <cellStyle name="Total 2 4 5 2 2" xfId="28829" xr:uid="{B0F52BAB-1A56-4018-B060-FF5AA6EEB960}"/>
    <cellStyle name="Total 2 4 5 2 3" xfId="28830" xr:uid="{F6507EF1-DA97-4384-BDD1-40F0DA4EE50F}"/>
    <cellStyle name="Total 2 4 5 3" xfId="28831" xr:uid="{0EDDF319-3D08-4E90-87F4-4707D7595704}"/>
    <cellStyle name="Total 2 4 5 3 2" xfId="28832" xr:uid="{FDC43AB3-DC9B-4822-A1C4-F1FC535BB1FE}"/>
    <cellStyle name="Total 2 4 5 3 3" xfId="28833" xr:uid="{DDB2881C-06F6-433D-B079-128EBBC87E2D}"/>
    <cellStyle name="Total 2 4 5 4" xfId="28834" xr:uid="{D903B486-A52A-48AD-BFF9-8D742CE8704A}"/>
    <cellStyle name="Total 2 4 5 5" xfId="28835" xr:uid="{58B58CB9-20A1-45FB-83FF-DD439E5B737A}"/>
    <cellStyle name="Total 2 4 6" xfId="28836" xr:uid="{51CB174B-8852-4928-9F05-35FF15020FE5}"/>
    <cellStyle name="Total 2 4 6 2" xfId="28837" xr:uid="{67A794E9-73F0-45C5-A3C3-21262BA600EE}"/>
    <cellStyle name="Total 2 4 6 3" xfId="28838" xr:uid="{E2BAD129-F6DB-4A75-B443-2BA5F76DA81B}"/>
    <cellStyle name="Total 2 4 7" xfId="28839" xr:uid="{F3AB3D07-933A-4236-9245-32B469D00279}"/>
    <cellStyle name="Total 2 4 7 2" xfId="28840" xr:uid="{6C8478D9-0D81-48EB-B471-912582B5AE21}"/>
    <cellStyle name="Total 2 4 7 3" xfId="28841" xr:uid="{766406EF-1ADC-4E66-AE4A-F8381BCB4429}"/>
    <cellStyle name="Total 2 4 8" xfId="28842" xr:uid="{8970A470-20C8-4589-99E3-7A7B9B5E3997}"/>
    <cellStyle name="Total 2 4 8 2" xfId="28843" xr:uid="{94D60F95-7680-4C0C-854A-726BBE14B0E0}"/>
    <cellStyle name="Total 2 4 8 3" xfId="28844" xr:uid="{2889828D-CA8C-4A58-BA43-78F0E140DDE4}"/>
    <cellStyle name="Total 2 4 9" xfId="28845" xr:uid="{D87429F4-BC17-4EA0-9125-CE2229651E06}"/>
    <cellStyle name="Total 2 5" xfId="1668" xr:uid="{1539381A-A57B-492D-A218-5F77BDA393D4}"/>
    <cellStyle name="Total 2 5 10" xfId="28847" xr:uid="{4CAA5F47-A44E-4B24-8DE9-E72354871F26}"/>
    <cellStyle name="Total 2 5 11" xfId="28848" xr:uid="{8DDB6E31-DBCA-40BE-A9EB-30D6D0E4A4C8}"/>
    <cellStyle name="Total 2 5 12" xfId="28849" xr:uid="{C2CCEBD0-D4AC-40E9-8969-370985B6EC70}"/>
    <cellStyle name="Total 2 5 13" xfId="28850" xr:uid="{712FFC8A-0080-485A-9572-889FC54FC50D}"/>
    <cellStyle name="Total 2 5 14" xfId="28851" xr:uid="{484CD620-63AC-4BD9-9366-90D1D1BF3E67}"/>
    <cellStyle name="Total 2 5 15" xfId="28846" xr:uid="{768CB313-0C3D-4EFE-BDD8-B342F8F41559}"/>
    <cellStyle name="Total 2 5 2" xfId="28852" xr:uid="{0CE5C8B6-C2A5-4F86-AD8F-055B3E2259DF}"/>
    <cellStyle name="Total 2 5 2 2" xfId="28853" xr:uid="{FCE40D52-0D79-4559-BAAE-344B3E4D3080}"/>
    <cellStyle name="Total 2 5 2 2 2" xfId="28854" xr:uid="{B4D62B13-BBAE-4FF7-BD54-E031F3612B96}"/>
    <cellStyle name="Total 2 5 2 2 3" xfId="28855" xr:uid="{7BC2CEFD-1951-4DF8-9B48-F67B0A87D140}"/>
    <cellStyle name="Total 2 5 2 3" xfId="28856" xr:uid="{4F7D6D0A-AD7A-4EAF-9E15-9198C481BD27}"/>
    <cellStyle name="Total 2 5 2 3 2" xfId="28857" xr:uid="{18E6A491-229A-4CDC-A5A2-30B8F267EF6C}"/>
    <cellStyle name="Total 2 5 2 3 3" xfId="28858" xr:uid="{35A8D13D-E505-40E9-A49A-9194674A9379}"/>
    <cellStyle name="Total 2 5 2 4" xfId="28859" xr:uid="{F2BF8355-5339-4F18-99C8-01D40DDB6C03}"/>
    <cellStyle name="Total 2 5 2 5" xfId="28860" xr:uid="{0665BA14-FEB1-4621-B3B4-02F9100A9A43}"/>
    <cellStyle name="Total 2 5 3" xfId="28861" xr:uid="{C4068352-5E2C-4528-9045-0DF41413031C}"/>
    <cellStyle name="Total 2 5 3 2" xfId="28862" xr:uid="{103FC0C8-4AF7-4E49-9B0F-80BD54DA053B}"/>
    <cellStyle name="Total 2 5 3 2 2" xfId="28863" xr:uid="{48232A9E-9525-4B28-A6CF-D52A06F9C893}"/>
    <cellStyle name="Total 2 5 3 2 3" xfId="28864" xr:uid="{C0175B0D-A825-4FF3-BEEB-89C381FA8F93}"/>
    <cellStyle name="Total 2 5 3 3" xfId="28865" xr:uid="{5E7D74DE-110C-48A4-BD82-5BE4F8555C0B}"/>
    <cellStyle name="Total 2 5 3 3 2" xfId="28866" xr:uid="{F69348EB-2B6F-4242-8329-0F35503FCFCB}"/>
    <cellStyle name="Total 2 5 3 3 3" xfId="28867" xr:uid="{81C933EE-2015-4FD7-853E-D80005D6E154}"/>
    <cellStyle name="Total 2 5 3 4" xfId="28868" xr:uid="{FD8B6A68-AA11-458C-BD34-3F9A4C4F62BD}"/>
    <cellStyle name="Total 2 5 3 5" xfId="28869" xr:uid="{173A5E81-8D29-4FF4-83A7-8C03EFC37BFD}"/>
    <cellStyle name="Total 2 5 4" xfId="28870" xr:uid="{6E72352D-B42D-4B68-9439-841ABB9DFF71}"/>
    <cellStyle name="Total 2 5 4 2" xfId="28871" xr:uid="{B2F978EC-0623-4EB3-8684-8A8E6A471FE6}"/>
    <cellStyle name="Total 2 5 4 2 2" xfId="28872" xr:uid="{792C9CAB-3B5A-4840-8E81-C2F5B6B0AA63}"/>
    <cellStyle name="Total 2 5 4 2 3" xfId="28873" xr:uid="{D62620C0-7596-4109-BB8A-399A927104C3}"/>
    <cellStyle name="Total 2 5 4 3" xfId="28874" xr:uid="{06E93A53-0246-42A4-95C1-035563C6EBC1}"/>
    <cellStyle name="Total 2 5 4 3 2" xfId="28875" xr:uid="{F653FD6F-8B15-4D13-9AFD-4E81076E19A7}"/>
    <cellStyle name="Total 2 5 4 3 3" xfId="28876" xr:uid="{616E5022-F679-44CF-BEA6-B01887A4817B}"/>
    <cellStyle name="Total 2 5 4 4" xfId="28877" xr:uid="{B26A1C8E-B163-4928-BF0C-43015708D099}"/>
    <cellStyle name="Total 2 5 4 4 2" xfId="28878" xr:uid="{B40F863F-3B89-400C-9D11-7F74EAE51EDB}"/>
    <cellStyle name="Total 2 5 4 4 3" xfId="28879" xr:uid="{A8F9D6ED-AD99-48BB-9902-76257D4D05DF}"/>
    <cellStyle name="Total 2 5 4 5" xfId="28880" xr:uid="{67639704-C6BB-4D91-A825-18EB81C2A1ED}"/>
    <cellStyle name="Total 2 5 4 6" xfId="28881" xr:uid="{1F6E4C93-69A8-4761-8FFB-CD45B6C9DFE5}"/>
    <cellStyle name="Total 2 5 5" xfId="28882" xr:uid="{6C72DABC-ADCB-4462-8F93-E81E3F0C43CA}"/>
    <cellStyle name="Total 2 5 5 2" xfId="28883" xr:uid="{75B401E0-611A-4E85-A6A7-DF80EA2AB936}"/>
    <cellStyle name="Total 2 5 5 2 2" xfId="28884" xr:uid="{ECE25BDC-10FF-4349-AC31-F31CBA6ADA37}"/>
    <cellStyle name="Total 2 5 5 2 3" xfId="28885" xr:uid="{B6CCB2E5-CDDA-4DD6-9A54-5260A3A1D553}"/>
    <cellStyle name="Total 2 5 5 3" xfId="28886" xr:uid="{EF563FD9-25C9-4E5B-93E0-B6BD84C3DDA4}"/>
    <cellStyle name="Total 2 5 5 3 2" xfId="28887" xr:uid="{E69FF6CD-484C-4D9B-8C1F-5005DC023799}"/>
    <cellStyle name="Total 2 5 5 3 3" xfId="28888" xr:uid="{8FE3FC14-F3D8-498F-9922-C2C00746D4D8}"/>
    <cellStyle name="Total 2 5 5 4" xfId="28889" xr:uid="{F315DED8-49D8-4679-AE69-A2D86762F162}"/>
    <cellStyle name="Total 2 5 5 5" xfId="28890" xr:uid="{8868D482-F483-4FF2-8303-823938FF9E2E}"/>
    <cellStyle name="Total 2 5 6" xfId="28891" xr:uid="{058F3D15-CA70-4D01-811E-F3B5CA4AFB77}"/>
    <cellStyle name="Total 2 5 6 2" xfId="28892" xr:uid="{3B86EFBB-0613-4C66-A378-A9D8A1BB2E70}"/>
    <cellStyle name="Total 2 5 6 3" xfId="28893" xr:uid="{0DBE3C2F-C563-4BC2-80F4-6AE5B9CCA91E}"/>
    <cellStyle name="Total 2 5 7" xfId="28894" xr:uid="{05D3DCA6-D196-4C50-9770-76F37DC85C5E}"/>
    <cellStyle name="Total 2 5 7 2" xfId="28895" xr:uid="{41788FA3-13F4-4A8E-B991-65E77726D441}"/>
    <cellStyle name="Total 2 5 7 3" xfId="28896" xr:uid="{6946D2EB-DCE6-48FC-9E65-0C33149711E7}"/>
    <cellStyle name="Total 2 5 8" xfId="28897" xr:uid="{9A18EC17-D878-4BB8-81CA-80A3BDF5EC67}"/>
    <cellStyle name="Total 2 5 8 2" xfId="28898" xr:uid="{5307D7F2-0897-4322-AC61-8087E4AA8ED4}"/>
    <cellStyle name="Total 2 5 8 3" xfId="28899" xr:uid="{33E5EACA-B4C0-470A-882E-82BA1CDAA217}"/>
    <cellStyle name="Total 2 5 9" xfId="28900" xr:uid="{50DBB5E7-FA27-4425-B9AD-075B0F80DDE1}"/>
    <cellStyle name="Total 2 6" xfId="1669" xr:uid="{E63BC064-EE42-4767-B2B9-34ECB863FE63}"/>
    <cellStyle name="Total 2 6 10" xfId="28902" xr:uid="{11AE0AC7-94A0-4ECF-BF2F-C2BF0B14523C}"/>
    <cellStyle name="Total 2 6 11" xfId="28903" xr:uid="{172C6744-3A9C-43A8-9848-5F82FDDDF481}"/>
    <cellStyle name="Total 2 6 12" xfId="28904" xr:uid="{392637C5-9D4F-490E-9655-726D8C9CA5A7}"/>
    <cellStyle name="Total 2 6 13" xfId="28905" xr:uid="{D4B1E7E5-B4B4-41F9-B167-EE3E28E098D1}"/>
    <cellStyle name="Total 2 6 14" xfId="28906" xr:uid="{B932FD42-7A50-4E8F-A051-BB7C876D6971}"/>
    <cellStyle name="Total 2 6 15" xfId="28901" xr:uid="{7DD17618-B740-410A-A585-B8115AFC2372}"/>
    <cellStyle name="Total 2 6 2" xfId="28907" xr:uid="{658EDFAA-374B-42CE-9303-B970570EBD1D}"/>
    <cellStyle name="Total 2 6 2 2" xfId="28908" xr:uid="{8BF52C5E-19CE-4417-A53D-A26F5FA7F28B}"/>
    <cellStyle name="Total 2 6 2 2 2" xfId="28909" xr:uid="{7A1E1CC7-CFD3-46BE-8B99-647DE383C81D}"/>
    <cellStyle name="Total 2 6 2 2 3" xfId="28910" xr:uid="{886A421C-B846-4204-AD71-2FE58D8A8F07}"/>
    <cellStyle name="Total 2 6 2 3" xfId="28911" xr:uid="{4D1225C9-AEB8-4F4D-BC68-093F55DA84EA}"/>
    <cellStyle name="Total 2 6 2 3 2" xfId="28912" xr:uid="{94CA2D7E-8C35-4AC4-9EA9-A3F07598FA28}"/>
    <cellStyle name="Total 2 6 2 3 3" xfId="28913" xr:uid="{5E6F3D05-5C0C-458D-9502-A2D7C875BE17}"/>
    <cellStyle name="Total 2 6 2 4" xfId="28914" xr:uid="{2BB5C31F-DDE2-4169-AC18-7129B60310CF}"/>
    <cellStyle name="Total 2 6 2 5" xfId="28915" xr:uid="{7025C8F3-F4DF-4C68-AE96-6859F48F4392}"/>
    <cellStyle name="Total 2 6 3" xfId="28916" xr:uid="{2BC3F6FE-2D5B-4E8F-AB54-378A6B2FB913}"/>
    <cellStyle name="Total 2 6 3 2" xfId="28917" xr:uid="{5DBAFA6A-D6D4-42AD-AE6C-90DBE6471ECD}"/>
    <cellStyle name="Total 2 6 3 2 2" xfId="28918" xr:uid="{EF4EA435-36FD-421D-A35C-1A7182315FF7}"/>
    <cellStyle name="Total 2 6 3 2 3" xfId="28919" xr:uid="{0AD08F85-4E77-495A-8BD4-49BBE3A41862}"/>
    <cellStyle name="Total 2 6 3 3" xfId="28920" xr:uid="{725A3F4E-134A-4FFF-85A6-8F5B50FA1AD6}"/>
    <cellStyle name="Total 2 6 3 3 2" xfId="28921" xr:uid="{E30B1655-1940-46F6-BC44-26E74532FB3C}"/>
    <cellStyle name="Total 2 6 3 3 3" xfId="28922" xr:uid="{95DB16E2-2120-42A5-985D-55F97EFB856E}"/>
    <cellStyle name="Total 2 6 3 4" xfId="28923" xr:uid="{C49B7E45-AEA1-4C1C-B9A1-81E8BDFF72D5}"/>
    <cellStyle name="Total 2 6 3 5" xfId="28924" xr:uid="{84B0EF00-0F17-4E76-9CAC-5DF1AF035C35}"/>
    <cellStyle name="Total 2 6 4" xfId="28925" xr:uid="{AFAD4446-514B-4978-8A14-0B9E4B6A44D5}"/>
    <cellStyle name="Total 2 6 4 2" xfId="28926" xr:uid="{E379A1A6-6645-4306-BEBF-92BBA558D61E}"/>
    <cellStyle name="Total 2 6 4 2 2" xfId="28927" xr:uid="{13E1672A-1D62-4F63-9450-454EB7A86638}"/>
    <cellStyle name="Total 2 6 4 2 3" xfId="28928" xr:uid="{3BB3B6DF-83CD-46AC-9628-3178E6859073}"/>
    <cellStyle name="Total 2 6 4 3" xfId="28929" xr:uid="{0399DDEC-CB63-4DDA-8DC7-361E38C1C9D1}"/>
    <cellStyle name="Total 2 6 4 3 2" xfId="28930" xr:uid="{2E3D3BFB-E448-45A0-AF4A-FE51346B4C23}"/>
    <cellStyle name="Total 2 6 4 3 3" xfId="28931" xr:uid="{A0850E1D-8AEA-485B-9E47-3B5A782B4567}"/>
    <cellStyle name="Total 2 6 4 4" xfId="28932" xr:uid="{7059302D-A84A-4A2F-9A4F-C58548E98F31}"/>
    <cellStyle name="Total 2 6 4 4 2" xfId="28933" xr:uid="{98BD8020-9240-4A11-B273-0A7E4E203368}"/>
    <cellStyle name="Total 2 6 4 4 3" xfId="28934" xr:uid="{3C535B9F-11FA-44DC-A51D-BEBCDEC4E81E}"/>
    <cellStyle name="Total 2 6 4 5" xfId="28935" xr:uid="{4C2EEC9A-BD96-4411-945B-0606DD538E15}"/>
    <cellStyle name="Total 2 6 4 6" xfId="28936" xr:uid="{F2E93312-CEA3-4CB0-9A14-E5898FDD5BE6}"/>
    <cellStyle name="Total 2 6 5" xfId="28937" xr:uid="{19B14590-B34F-4BAB-89E7-170FBD177DA4}"/>
    <cellStyle name="Total 2 6 5 2" xfId="28938" xr:uid="{9F162ABF-B430-40A8-BD66-1E075ED8F6DC}"/>
    <cellStyle name="Total 2 6 5 2 2" xfId="28939" xr:uid="{68D951EA-7CFD-4AA0-9AA8-DD908363D633}"/>
    <cellStyle name="Total 2 6 5 2 3" xfId="28940" xr:uid="{A6E936A8-42FB-4DC2-901F-C329DB34DD43}"/>
    <cellStyle name="Total 2 6 5 3" xfId="28941" xr:uid="{3E73019C-04D4-4185-A86F-755A69B9119E}"/>
    <cellStyle name="Total 2 6 5 3 2" xfId="28942" xr:uid="{2CEF21BF-9D34-45DA-B682-E81E0AB66C54}"/>
    <cellStyle name="Total 2 6 5 3 3" xfId="28943" xr:uid="{D830BE77-C90F-4988-8F4B-936BC19590AD}"/>
    <cellStyle name="Total 2 6 5 4" xfId="28944" xr:uid="{8D3E96EB-1C59-443E-AEE0-6606E1E24A00}"/>
    <cellStyle name="Total 2 6 5 5" xfId="28945" xr:uid="{6783F572-FA71-4F33-88E5-1D28CF560EC2}"/>
    <cellStyle name="Total 2 6 6" xfId="28946" xr:uid="{AC27B870-4A89-498C-A691-6F7050D6E56E}"/>
    <cellStyle name="Total 2 6 6 2" xfId="28947" xr:uid="{25528B19-5C10-4122-8135-A5997B95EC1D}"/>
    <cellStyle name="Total 2 6 6 3" xfId="28948" xr:uid="{AA8810B3-DF02-4D73-806E-683CEE35DF79}"/>
    <cellStyle name="Total 2 6 7" xfId="28949" xr:uid="{E287057C-696A-4D36-9619-2F853610A589}"/>
    <cellStyle name="Total 2 6 7 2" xfId="28950" xr:uid="{5F2CBE4C-B744-4500-BE5F-931E6F5C21D2}"/>
    <cellStyle name="Total 2 6 7 3" xfId="28951" xr:uid="{15F015CA-4587-4FAE-9D2E-116AEC112CC7}"/>
    <cellStyle name="Total 2 6 8" xfId="28952" xr:uid="{7158F3B0-07B7-4B2C-94F5-64D9A7DA7C1E}"/>
    <cellStyle name="Total 2 6 8 2" xfId="28953" xr:uid="{DF315FB6-3AA1-4E66-B177-1B4533F50748}"/>
    <cellStyle name="Total 2 6 8 3" xfId="28954" xr:uid="{C91EE086-0F4A-43A3-8337-7576B0B83C45}"/>
    <cellStyle name="Total 2 6 9" xfId="28955" xr:uid="{6AC197DF-9404-4834-96BF-5623A5EC95AA}"/>
    <cellStyle name="Total 2 7" xfId="1670" xr:uid="{09DDF35A-6247-481E-B9BD-6185AA2968AB}"/>
    <cellStyle name="Total 2 7 10" xfId="28957" xr:uid="{E2A57C22-8FD7-4156-9658-41478CCB9051}"/>
    <cellStyle name="Total 2 7 11" xfId="28958" xr:uid="{430D581C-4485-4363-A0AD-1C4283C34B9F}"/>
    <cellStyle name="Total 2 7 12" xfId="28959" xr:uid="{9AE72329-3F1D-4262-8559-806C60E0A390}"/>
    <cellStyle name="Total 2 7 13" xfId="28960" xr:uid="{D7830F72-493F-4EB2-94E5-C2BCB859B42F}"/>
    <cellStyle name="Total 2 7 14" xfId="28961" xr:uid="{D12EC7E0-1C83-4124-9686-0767AD0BB75D}"/>
    <cellStyle name="Total 2 7 15" xfId="28956" xr:uid="{946C7E3C-4B67-44B7-9BDE-9900F5452B9B}"/>
    <cellStyle name="Total 2 7 2" xfId="28962" xr:uid="{EABAC9C7-6119-494A-8726-97BAFCE922CD}"/>
    <cellStyle name="Total 2 7 2 2" xfId="28963" xr:uid="{BC1E6235-65DB-46FC-9533-6D478EA31C35}"/>
    <cellStyle name="Total 2 7 2 2 2" xfId="28964" xr:uid="{48DBA0E0-AFFD-43C5-B988-21ABACD6B4A6}"/>
    <cellStyle name="Total 2 7 2 2 3" xfId="28965" xr:uid="{5AD392F7-FEFE-43DF-AA1A-751496244795}"/>
    <cellStyle name="Total 2 7 2 3" xfId="28966" xr:uid="{A571F1CD-E2C7-4EA3-A671-F96D880FCECF}"/>
    <cellStyle name="Total 2 7 2 3 2" xfId="28967" xr:uid="{C2FBA356-B197-4934-8E9F-0598F7B8D26D}"/>
    <cellStyle name="Total 2 7 2 3 3" xfId="28968" xr:uid="{C4D0AF6A-521A-427D-8113-2E04CAB142AF}"/>
    <cellStyle name="Total 2 7 2 4" xfId="28969" xr:uid="{9CA8B8F5-FCBF-4639-AF9D-4DAD856483C5}"/>
    <cellStyle name="Total 2 7 2 5" xfId="28970" xr:uid="{52A73CEF-94D9-481C-B076-8C4279A08E00}"/>
    <cellStyle name="Total 2 7 3" xfId="28971" xr:uid="{BFD4EAA4-C7B9-47C9-8D30-F0B275105386}"/>
    <cellStyle name="Total 2 7 3 2" xfId="28972" xr:uid="{124E8BB4-6A75-476C-9110-467DD31FE3E5}"/>
    <cellStyle name="Total 2 7 3 2 2" xfId="28973" xr:uid="{12AF5BF1-FE27-4AAB-AF68-4FD5D18E93EE}"/>
    <cellStyle name="Total 2 7 3 2 3" xfId="28974" xr:uid="{4A12DC43-4586-4FEA-942A-F7ADB41B736A}"/>
    <cellStyle name="Total 2 7 3 3" xfId="28975" xr:uid="{F7DB2A09-B2D4-4467-98C5-394B63253CED}"/>
    <cellStyle name="Total 2 7 3 3 2" xfId="28976" xr:uid="{A3F11802-F216-47B6-A6A3-E86D6B017F24}"/>
    <cellStyle name="Total 2 7 3 3 3" xfId="28977" xr:uid="{E0FC31D9-663B-4917-B303-FA6F202CED85}"/>
    <cellStyle name="Total 2 7 3 4" xfId="28978" xr:uid="{2B88AFAF-8E3B-462A-8315-B6AE987BD0CE}"/>
    <cellStyle name="Total 2 7 3 5" xfId="28979" xr:uid="{838B9A11-1592-4972-9CC0-9E84E7EFC447}"/>
    <cellStyle name="Total 2 7 4" xfId="28980" xr:uid="{91D41480-93E1-4D55-973B-7115CB79607C}"/>
    <cellStyle name="Total 2 7 4 2" xfId="28981" xr:uid="{6EF08D63-FB5B-49BD-9C84-B7541E00CEDC}"/>
    <cellStyle name="Total 2 7 4 2 2" xfId="28982" xr:uid="{9FC0F0CE-AF95-467E-9B80-851D57B066AC}"/>
    <cellStyle name="Total 2 7 4 2 3" xfId="28983" xr:uid="{B284E228-B9A7-45F0-94F4-6961A0535102}"/>
    <cellStyle name="Total 2 7 4 3" xfId="28984" xr:uid="{F93CCA0A-4F31-4E6F-97BE-F594135C88CB}"/>
    <cellStyle name="Total 2 7 4 3 2" xfId="28985" xr:uid="{BF1AB7D4-1400-4A8F-8A62-760EF3CD8E8E}"/>
    <cellStyle name="Total 2 7 4 3 3" xfId="28986" xr:uid="{4BE1EFDA-70FD-4777-A38E-72380803AA8C}"/>
    <cellStyle name="Total 2 7 4 4" xfId="28987" xr:uid="{1E23D711-6785-48C1-9728-73B0BD17854D}"/>
    <cellStyle name="Total 2 7 4 4 2" xfId="28988" xr:uid="{BF89EDC3-A80D-4A0A-A07B-5FF4EC1437D1}"/>
    <cellStyle name="Total 2 7 4 4 3" xfId="28989" xr:uid="{DB7454AF-C421-4821-8206-9BCDDCE594B8}"/>
    <cellStyle name="Total 2 7 4 5" xfId="28990" xr:uid="{62BE2320-6AD3-4117-8A59-5EC735C3116D}"/>
    <cellStyle name="Total 2 7 4 6" xfId="28991" xr:uid="{7065C639-36E5-4F1F-9F00-0245A8A5B082}"/>
    <cellStyle name="Total 2 7 5" xfId="28992" xr:uid="{B4C3FEBA-0A38-4E35-84B0-E5E324A41A6B}"/>
    <cellStyle name="Total 2 7 5 2" xfId="28993" xr:uid="{67D22FEA-DFBB-4EF5-8DB5-3DBC327F9048}"/>
    <cellStyle name="Total 2 7 5 2 2" xfId="28994" xr:uid="{17A34C7E-154E-4E36-946D-0C54A39A73CC}"/>
    <cellStyle name="Total 2 7 5 2 3" xfId="28995" xr:uid="{729E220B-FA31-409B-8E3B-635A44F22A7A}"/>
    <cellStyle name="Total 2 7 5 3" xfId="28996" xr:uid="{A95EA41E-E22B-4467-A30D-1417B247AA20}"/>
    <cellStyle name="Total 2 7 5 3 2" xfId="28997" xr:uid="{67CCF219-9022-4CF3-AD8B-5D6DB51CE13F}"/>
    <cellStyle name="Total 2 7 5 3 3" xfId="28998" xr:uid="{0113F90E-6204-4491-A379-FE6B40842C8A}"/>
    <cellStyle name="Total 2 7 5 4" xfId="28999" xr:uid="{CAD8546F-4CEA-4816-966F-D3484145E515}"/>
    <cellStyle name="Total 2 7 5 5" xfId="29000" xr:uid="{3EA96DED-9337-4DDB-9938-4CB3ED023DA5}"/>
    <cellStyle name="Total 2 7 6" xfId="29001" xr:uid="{1133E468-16D2-40C1-8B9C-88A7BCA9533A}"/>
    <cellStyle name="Total 2 7 6 2" xfId="29002" xr:uid="{81442F97-0797-4E88-AB7D-69099CFB21F9}"/>
    <cellStyle name="Total 2 7 6 3" xfId="29003" xr:uid="{0D3C9AED-E161-4A6A-A809-FFD7B7E7D9C4}"/>
    <cellStyle name="Total 2 7 7" xfId="29004" xr:uid="{FC6706EA-FFDB-4EDF-A167-1E8CEA1F44C6}"/>
    <cellStyle name="Total 2 7 7 2" xfId="29005" xr:uid="{F7C76097-9F83-475F-9A84-4084CBDEBB09}"/>
    <cellStyle name="Total 2 7 7 3" xfId="29006" xr:uid="{4528F7C6-B648-46F5-B029-CD344C500DE9}"/>
    <cellStyle name="Total 2 7 8" xfId="29007" xr:uid="{2A7F1396-C608-4825-A63A-8C25CDE02F80}"/>
    <cellStyle name="Total 2 7 8 2" xfId="29008" xr:uid="{E7DE0368-0A4D-4044-98D4-15BD55D50727}"/>
    <cellStyle name="Total 2 7 8 3" xfId="29009" xr:uid="{32721AF1-32B9-4F1A-BA78-2E9859D9AD11}"/>
    <cellStyle name="Total 2 7 9" xfId="29010" xr:uid="{33E32BFF-4AD6-4F21-919B-E128ADB13265}"/>
    <cellStyle name="Total 2 8" xfId="1671" xr:uid="{1E8BEBAC-DE3D-43C0-96DA-38F52E1A2FF9}"/>
    <cellStyle name="Total 2 8 10" xfId="29012" xr:uid="{22848751-B349-42D8-88A1-115270225129}"/>
    <cellStyle name="Total 2 8 11" xfId="29013" xr:uid="{0C5E5D9E-4717-4972-B404-154E09825974}"/>
    <cellStyle name="Total 2 8 12" xfId="29014" xr:uid="{D3C593FA-7E31-4702-A0D4-A731137E75AB}"/>
    <cellStyle name="Total 2 8 13" xfId="29015" xr:uid="{DC7A9A21-8D49-498A-BE45-638085CB960B}"/>
    <cellStyle name="Total 2 8 14" xfId="29016" xr:uid="{674D656F-555D-4B28-9E1A-382C4EC71CBB}"/>
    <cellStyle name="Total 2 8 15" xfId="29011" xr:uid="{22E16E7C-E48D-4708-A215-4A8FA9F2F9C3}"/>
    <cellStyle name="Total 2 8 2" xfId="29017" xr:uid="{32E674AD-6EE7-4198-9BBC-3FD7073998F5}"/>
    <cellStyle name="Total 2 8 2 2" xfId="29018" xr:uid="{BDAA3648-44E3-4B53-990B-895B33DB0251}"/>
    <cellStyle name="Total 2 8 2 2 2" xfId="29019" xr:uid="{FE1BC849-CDBA-4DEE-9D0D-111CAFE18677}"/>
    <cellStyle name="Total 2 8 2 2 3" xfId="29020" xr:uid="{BAD25612-69AB-4D18-B92D-C46BB7EFC6DE}"/>
    <cellStyle name="Total 2 8 2 3" xfId="29021" xr:uid="{1503ED28-CFA8-479D-BD34-8BA41957682E}"/>
    <cellStyle name="Total 2 8 2 3 2" xfId="29022" xr:uid="{6272EBD0-6DC9-43F3-98BF-98EC65AE0DE0}"/>
    <cellStyle name="Total 2 8 2 3 3" xfId="29023" xr:uid="{FFF948FD-F1F3-4222-AF1A-E5FECB0A91E9}"/>
    <cellStyle name="Total 2 8 2 4" xfId="29024" xr:uid="{60CF6D76-0299-460F-8594-D506293EF08B}"/>
    <cellStyle name="Total 2 8 2 5" xfId="29025" xr:uid="{FC54D5B7-7A9A-4B4D-832B-63D2186AA91F}"/>
    <cellStyle name="Total 2 8 3" xfId="29026" xr:uid="{6EDE4BB5-B850-4407-995A-3215F7CA5909}"/>
    <cellStyle name="Total 2 8 3 2" xfId="29027" xr:uid="{4A6B59DB-AA2B-43B0-858E-B3391034AD7E}"/>
    <cellStyle name="Total 2 8 3 2 2" xfId="29028" xr:uid="{59FE7E95-4154-424D-BD58-F206F1B457FE}"/>
    <cellStyle name="Total 2 8 3 2 3" xfId="29029" xr:uid="{38EA8F11-08DE-4245-9AA9-886E2DF5F342}"/>
    <cellStyle name="Total 2 8 3 3" xfId="29030" xr:uid="{252F6C96-C0F5-498C-9E3A-AAFB1C305363}"/>
    <cellStyle name="Total 2 8 3 3 2" xfId="29031" xr:uid="{29BAD2E2-8B59-4BBF-A386-65A246DC84CD}"/>
    <cellStyle name="Total 2 8 3 3 3" xfId="29032" xr:uid="{84DFD460-F46A-49C6-AD3A-3C360789B607}"/>
    <cellStyle name="Total 2 8 3 4" xfId="29033" xr:uid="{171889ED-F061-49BD-8D66-BDE9919CD9F2}"/>
    <cellStyle name="Total 2 8 3 5" xfId="29034" xr:uid="{A70B2DE8-F301-448E-B012-C87E1354A053}"/>
    <cellStyle name="Total 2 8 4" xfId="29035" xr:uid="{3E1EB35F-C4F5-4F19-8E88-12AFB2425A51}"/>
    <cellStyle name="Total 2 8 4 2" xfId="29036" xr:uid="{E0A89A54-FF23-442D-B8A7-6D222D28B244}"/>
    <cellStyle name="Total 2 8 4 2 2" xfId="29037" xr:uid="{109E5ED6-247D-4CC7-AA11-D401DEC6F912}"/>
    <cellStyle name="Total 2 8 4 2 3" xfId="29038" xr:uid="{9955118B-667F-45C5-A024-3149D0539829}"/>
    <cellStyle name="Total 2 8 4 3" xfId="29039" xr:uid="{1C4712C4-11FF-4EAF-8D51-56A41621DA29}"/>
    <cellStyle name="Total 2 8 4 3 2" xfId="29040" xr:uid="{79FCD055-B017-49DF-9139-41F16FA3B6B2}"/>
    <cellStyle name="Total 2 8 4 3 3" xfId="29041" xr:uid="{845001E7-FB38-40CB-9A55-20704A991E7A}"/>
    <cellStyle name="Total 2 8 4 4" xfId="29042" xr:uid="{A74207C6-FAD3-46B2-900E-E964529CD794}"/>
    <cellStyle name="Total 2 8 4 4 2" xfId="29043" xr:uid="{E4525F50-7549-4786-9C96-3412383CD9F9}"/>
    <cellStyle name="Total 2 8 4 4 3" xfId="29044" xr:uid="{330773AE-2E16-48C9-97F6-D9B12ED214F3}"/>
    <cellStyle name="Total 2 8 4 5" xfId="29045" xr:uid="{12F77569-FA02-4929-A0CB-497D2D6CB0BE}"/>
    <cellStyle name="Total 2 8 4 6" xfId="29046" xr:uid="{AB424B82-8081-4F18-A260-7CE0DBC9C76A}"/>
    <cellStyle name="Total 2 8 5" xfId="29047" xr:uid="{84FA4A57-76F0-4EF4-952E-A20EABE7C118}"/>
    <cellStyle name="Total 2 8 5 2" xfId="29048" xr:uid="{78542B25-869F-412F-8C2F-4E2CFB92F99F}"/>
    <cellStyle name="Total 2 8 5 2 2" xfId="29049" xr:uid="{116E792D-6368-4701-AF5C-6FA25F8FD086}"/>
    <cellStyle name="Total 2 8 5 2 3" xfId="29050" xr:uid="{B7F8695E-6B1B-44DF-A1A1-A73B6F7475D0}"/>
    <cellStyle name="Total 2 8 5 3" xfId="29051" xr:uid="{4DCCD17C-2A74-4FB0-B3D8-2F35CA278E55}"/>
    <cellStyle name="Total 2 8 5 3 2" xfId="29052" xr:uid="{E028CADC-8418-475D-8E57-140BD53BC445}"/>
    <cellStyle name="Total 2 8 5 3 3" xfId="29053" xr:uid="{22D0A361-2E1F-444B-B9CD-88D60F2900C1}"/>
    <cellStyle name="Total 2 8 5 4" xfId="29054" xr:uid="{1D368557-CAF4-4713-A2FB-4EB138C32B71}"/>
    <cellStyle name="Total 2 8 5 5" xfId="29055" xr:uid="{C526A95B-3AAE-4E4A-899D-38BD50584A06}"/>
    <cellStyle name="Total 2 8 6" xfId="29056" xr:uid="{28D7724F-F162-4945-865C-D0E9387E65F4}"/>
    <cellStyle name="Total 2 8 6 2" xfId="29057" xr:uid="{ABD99716-A645-4D0D-BFC2-8A3267AF35F3}"/>
    <cellStyle name="Total 2 8 6 3" xfId="29058" xr:uid="{4E31E332-D951-45BF-A3F0-3A6E71BE2B62}"/>
    <cellStyle name="Total 2 8 7" xfId="29059" xr:uid="{C0EF7E90-E625-49FD-9AD7-9DAE4F6FB08A}"/>
    <cellStyle name="Total 2 8 7 2" xfId="29060" xr:uid="{0E46AA5D-F62A-46A3-9E66-9DC8871DF3E2}"/>
    <cellStyle name="Total 2 8 7 3" xfId="29061" xr:uid="{C96AE3EC-EB96-45FA-9C9F-3C3632B219D3}"/>
    <cellStyle name="Total 2 8 8" xfId="29062" xr:uid="{FCC30F98-EC1E-4DEF-BE08-D8379156F8FD}"/>
    <cellStyle name="Total 2 8 8 2" xfId="29063" xr:uid="{B1110DF7-167A-4951-8090-16C6152ADCC6}"/>
    <cellStyle name="Total 2 8 8 3" xfId="29064" xr:uid="{627FAE8C-6215-4792-87C9-192EAF21A79A}"/>
    <cellStyle name="Total 2 8 9" xfId="29065" xr:uid="{E3259676-59A8-42CC-8EB3-9B68E3F1077B}"/>
    <cellStyle name="Total 2 9" xfId="1672" xr:uid="{A2E97734-2BAD-46B9-8EA0-ABCC8E53FD83}"/>
    <cellStyle name="Total 2 9 10" xfId="29067" xr:uid="{BEE39E52-0B85-4D8D-A630-3A983B7E31DB}"/>
    <cellStyle name="Total 2 9 11" xfId="29068" xr:uid="{43C1ED89-2AB7-4EF0-A952-279E0573D4C4}"/>
    <cellStyle name="Total 2 9 12" xfId="29069" xr:uid="{2BB9C475-F2D6-487E-A239-AFE806F0AAB9}"/>
    <cellStyle name="Total 2 9 13" xfId="29070" xr:uid="{4F5F5255-5DA2-45E9-9710-356511BF1CDD}"/>
    <cellStyle name="Total 2 9 14" xfId="29071" xr:uid="{956B115A-0DAE-4918-92B2-1B3190B89AD0}"/>
    <cellStyle name="Total 2 9 15" xfId="29066" xr:uid="{9089C4D7-CFA2-4A87-93AA-33552DB855CF}"/>
    <cellStyle name="Total 2 9 2" xfId="29072" xr:uid="{9D05CB2A-F405-49D2-B6A7-998876ED5B8D}"/>
    <cellStyle name="Total 2 9 2 2" xfId="29073" xr:uid="{869CFCEF-6F30-471C-B0DA-C74DD4A080C9}"/>
    <cellStyle name="Total 2 9 2 2 2" xfId="29074" xr:uid="{7ED5C5DE-0B19-45C2-847A-F53924C1F44E}"/>
    <cellStyle name="Total 2 9 2 2 3" xfId="29075" xr:uid="{BC22B23A-455C-42B4-A1B3-15D9787DDBE9}"/>
    <cellStyle name="Total 2 9 2 3" xfId="29076" xr:uid="{F1C4A797-9150-4D48-B0A3-144B4DCCDE7F}"/>
    <cellStyle name="Total 2 9 2 3 2" xfId="29077" xr:uid="{20C33A1D-B65E-40CF-AFCB-95B5E1A5C694}"/>
    <cellStyle name="Total 2 9 2 3 3" xfId="29078" xr:uid="{227381B0-BEB0-4E63-8AC8-77D554D4F194}"/>
    <cellStyle name="Total 2 9 2 4" xfId="29079" xr:uid="{FB52B8D9-642C-448F-92FA-A6CDBDC4FEAD}"/>
    <cellStyle name="Total 2 9 2 5" xfId="29080" xr:uid="{6C5ED67D-3F2F-447B-88A0-F35B6A4D7ED6}"/>
    <cellStyle name="Total 2 9 3" xfId="29081" xr:uid="{B50FDE1B-D139-41BB-8414-83201D4F5472}"/>
    <cellStyle name="Total 2 9 3 2" xfId="29082" xr:uid="{5BB76A7A-9F17-4E95-AB9D-226B30BF56CA}"/>
    <cellStyle name="Total 2 9 3 2 2" xfId="29083" xr:uid="{03ADF958-5561-4152-8C9F-6098F4D15EC9}"/>
    <cellStyle name="Total 2 9 3 2 3" xfId="29084" xr:uid="{D772AD5C-36FC-4E91-8A6A-86D9996B9568}"/>
    <cellStyle name="Total 2 9 3 3" xfId="29085" xr:uid="{FAE3ACB9-70CB-428F-A77F-A4148342C46C}"/>
    <cellStyle name="Total 2 9 3 3 2" xfId="29086" xr:uid="{BE08A2B4-BB70-494F-878E-5B5F54C741C3}"/>
    <cellStyle name="Total 2 9 3 3 3" xfId="29087" xr:uid="{DCE1170B-B023-49ED-9AD1-B928CEE4081D}"/>
    <cellStyle name="Total 2 9 3 4" xfId="29088" xr:uid="{BF074495-72F7-4EF4-99D5-54B6CCDE5474}"/>
    <cellStyle name="Total 2 9 3 5" xfId="29089" xr:uid="{FBDAE10F-0810-47BD-95FF-CF458553097C}"/>
    <cellStyle name="Total 2 9 4" xfId="29090" xr:uid="{44492B3E-9A1E-4256-869D-C35CE3E67D7C}"/>
    <cellStyle name="Total 2 9 4 2" xfId="29091" xr:uid="{CA02AF86-EADC-450D-8EB0-729F580E6619}"/>
    <cellStyle name="Total 2 9 4 2 2" xfId="29092" xr:uid="{0928D283-7DC8-4E99-867F-0AF7D723EAF9}"/>
    <cellStyle name="Total 2 9 4 2 3" xfId="29093" xr:uid="{480EE2C6-6A1C-4650-BDFA-FAA24FA6D3F9}"/>
    <cellStyle name="Total 2 9 4 3" xfId="29094" xr:uid="{A5EB0285-5588-40AB-943A-80CD975A4CE3}"/>
    <cellStyle name="Total 2 9 4 3 2" xfId="29095" xr:uid="{233AE3C0-F45C-4C00-A8ED-39A498249BD1}"/>
    <cellStyle name="Total 2 9 4 3 3" xfId="29096" xr:uid="{422FF103-3D19-42F7-AA14-CE234C3139EB}"/>
    <cellStyle name="Total 2 9 4 4" xfId="29097" xr:uid="{BCFF6C23-F6B8-41F3-9AA0-15F8A45B86E9}"/>
    <cellStyle name="Total 2 9 4 4 2" xfId="29098" xr:uid="{E72B3337-DB92-4373-8AD8-4143AF1D8299}"/>
    <cellStyle name="Total 2 9 4 4 3" xfId="29099" xr:uid="{7D41BD84-D798-4CF2-8C82-F62652DFD378}"/>
    <cellStyle name="Total 2 9 4 5" xfId="29100" xr:uid="{CDB2ADC7-64E6-41AC-ACC2-10471D52710C}"/>
    <cellStyle name="Total 2 9 4 6" xfId="29101" xr:uid="{D0A7994E-D19D-447B-AE6E-921515DCBF31}"/>
    <cellStyle name="Total 2 9 5" xfId="29102" xr:uid="{818FAD82-215E-485B-8897-154C323F6F62}"/>
    <cellStyle name="Total 2 9 5 2" xfId="29103" xr:uid="{F354CBDF-5539-4EEB-A314-013C8C0F74D2}"/>
    <cellStyle name="Total 2 9 5 2 2" xfId="29104" xr:uid="{DC7A82D1-59F7-4DC1-8CAE-ECCC25799F88}"/>
    <cellStyle name="Total 2 9 5 2 3" xfId="29105" xr:uid="{AA6165E6-126E-4F79-B046-816A9C741B86}"/>
    <cellStyle name="Total 2 9 5 3" xfId="29106" xr:uid="{EBFE6101-F4FF-45E9-8061-5962F5B172C6}"/>
    <cellStyle name="Total 2 9 5 3 2" xfId="29107" xr:uid="{B1917A81-4064-41C2-B780-E03D49ACF02D}"/>
    <cellStyle name="Total 2 9 5 3 3" xfId="29108" xr:uid="{14369311-891C-472A-8151-AF469E1231EC}"/>
    <cellStyle name="Total 2 9 5 4" xfId="29109" xr:uid="{B5486273-3ED4-4868-9CCD-DBCA8EAAD91A}"/>
    <cellStyle name="Total 2 9 5 5" xfId="29110" xr:uid="{BB22024C-1213-4DC5-82AE-06B1F1F88A11}"/>
    <cellStyle name="Total 2 9 6" xfId="29111" xr:uid="{6EDDD455-D126-45DC-AC2E-52111362217C}"/>
    <cellStyle name="Total 2 9 6 2" xfId="29112" xr:uid="{EAB02EE6-FBE4-4DBE-884B-7DB81D192CDB}"/>
    <cellStyle name="Total 2 9 6 3" xfId="29113" xr:uid="{00AD1CD4-721C-4623-9420-DA0800838576}"/>
    <cellStyle name="Total 2 9 7" xfId="29114" xr:uid="{90F97264-4D70-4693-BEDB-DBE84F9301A9}"/>
    <cellStyle name="Total 2 9 7 2" xfId="29115" xr:uid="{143DEF79-EE77-49E3-9B0B-5D409196ABD7}"/>
    <cellStyle name="Total 2 9 7 3" xfId="29116" xr:uid="{53946089-406F-4C16-999C-52FB056E3E5D}"/>
    <cellStyle name="Total 2 9 8" xfId="29117" xr:uid="{C715D18E-E5A1-4C0D-839E-4AD603A9F000}"/>
    <cellStyle name="Total 2 9 8 2" xfId="29118" xr:uid="{BAB1F228-A910-4E64-93B4-6FC0C000DDE6}"/>
    <cellStyle name="Total 2 9 8 3" xfId="29119" xr:uid="{B453DC79-1EB8-48CE-95B9-77489D143820}"/>
    <cellStyle name="Total 2 9 9" xfId="29120" xr:uid="{340E2F45-683C-47BB-9184-6729E9D56A2C}"/>
    <cellStyle name="Total 20" xfId="29121" xr:uid="{0A39C2B2-A130-4835-BE90-452B95A4E582}"/>
    <cellStyle name="Total 20 10" xfId="29122" xr:uid="{EA16C1BE-9099-436B-9B1B-D5DB05837EDB}"/>
    <cellStyle name="Total 20 11" xfId="29123" xr:uid="{551C0182-D7CA-4E21-8D12-D9B3C8F10FAF}"/>
    <cellStyle name="Total 20 12" xfId="29124" xr:uid="{304F44EB-B995-492F-9247-26AD60A98BA4}"/>
    <cellStyle name="Total 20 13" xfId="29125" xr:uid="{3477D99E-F1E0-4B89-9798-57E0CB5987ED}"/>
    <cellStyle name="Total 20 14" xfId="29126" xr:uid="{D3E25B7E-5476-422D-B931-B0B74C70D854}"/>
    <cellStyle name="Total 20 15" xfId="29127" xr:uid="{84AD1CBC-4004-49A2-B82D-B751B8215AD6}"/>
    <cellStyle name="Total 20 2" xfId="29128" xr:uid="{245ECA16-0F20-4A1F-A23D-319A65404CE1}"/>
    <cellStyle name="Total 20 2 2" xfId="29129" xr:uid="{3E130BC6-812A-4377-8C66-7E5A74573AAE}"/>
    <cellStyle name="Total 20 2 2 2" xfId="29130" xr:uid="{2F2E778A-0046-4DD1-8DFB-2E89ECA58FC0}"/>
    <cellStyle name="Total 20 2 2 3" xfId="29131" xr:uid="{04CBCD8E-D9A5-47F7-9757-CCAD01D1D862}"/>
    <cellStyle name="Total 20 2 3" xfId="29132" xr:uid="{4DB2FB76-BC1D-495C-833B-806B13CD63C4}"/>
    <cellStyle name="Total 20 2 3 2" xfId="29133" xr:uid="{8D985FEF-0B61-4E6B-A77F-DFB9D74A69CB}"/>
    <cellStyle name="Total 20 2 3 3" xfId="29134" xr:uid="{1813F43D-F1EA-4701-8A60-B98A00F583F1}"/>
    <cellStyle name="Total 20 2 4" xfId="29135" xr:uid="{430F863C-9AA7-4EF8-A08A-670C6BE17138}"/>
    <cellStyle name="Total 20 2 5" xfId="29136" xr:uid="{263D62E4-1208-4A26-8087-E99A0D062AA2}"/>
    <cellStyle name="Total 20 2 6" xfId="29137" xr:uid="{6CC606C1-A43D-42EE-9C7D-24C57B31CAFD}"/>
    <cellStyle name="Total 20 3" xfId="29138" xr:uid="{AE1E15C7-C039-468A-B4B9-DBCDD33B66E4}"/>
    <cellStyle name="Total 20 3 2" xfId="29139" xr:uid="{8BE09A80-F496-4740-A3FC-A930099241D0}"/>
    <cellStyle name="Total 20 3 2 2" xfId="29140" xr:uid="{2AE0ABA3-4B39-4AE0-8B3F-B35DB9F9D90C}"/>
    <cellStyle name="Total 20 3 2 3" xfId="29141" xr:uid="{F36B04B4-FEF3-4789-9937-C25354538E49}"/>
    <cellStyle name="Total 20 3 3" xfId="29142" xr:uid="{E8E030C2-782D-460F-AE96-684BC333C78F}"/>
    <cellStyle name="Total 20 3 3 2" xfId="29143" xr:uid="{A963034A-E7A6-4736-ADE6-D81E7781EC59}"/>
    <cellStyle name="Total 20 3 3 3" xfId="29144" xr:uid="{03758FC2-D8DA-4F44-9246-D070E50DC542}"/>
    <cellStyle name="Total 20 3 4" xfId="29145" xr:uid="{3A17EE6D-1864-4DD8-B3EF-EFB343BB1BE0}"/>
    <cellStyle name="Total 20 3 5" xfId="29146" xr:uid="{B5418BED-5D4A-4E76-A401-D694E9FEAE67}"/>
    <cellStyle name="Total 20 4" xfId="29147" xr:uid="{431D2170-FB12-42BF-A014-0AFE8033C4D8}"/>
    <cellStyle name="Total 20 4 2" xfId="29148" xr:uid="{FD8D0A19-D5F2-46F0-9CED-8AD85ED37D06}"/>
    <cellStyle name="Total 20 4 2 2" xfId="29149" xr:uid="{E2D0854E-A6E0-4054-A54D-E4F63ECBC384}"/>
    <cellStyle name="Total 20 4 2 3" xfId="29150" xr:uid="{994D80C7-9C22-4AC2-BDD6-371A9DA0909B}"/>
    <cellStyle name="Total 20 4 3" xfId="29151" xr:uid="{A421A73B-FF7D-452F-A757-B002F6AD8041}"/>
    <cellStyle name="Total 20 4 3 2" xfId="29152" xr:uid="{07E3F060-CD8E-44A1-BBBA-5D5B728F84A1}"/>
    <cellStyle name="Total 20 4 3 3" xfId="29153" xr:uid="{305543F5-9EC2-4644-B2DE-999AAAEC7FF5}"/>
    <cellStyle name="Total 20 4 4" xfId="29154" xr:uid="{B9E6F64B-07B7-4AA4-810D-C0445C6ED1A0}"/>
    <cellStyle name="Total 20 4 5" xfId="29155" xr:uid="{540B4944-7179-4649-A433-CFD2A17DC389}"/>
    <cellStyle name="Total 20 5" xfId="29156" xr:uid="{9DCBA371-4155-4151-85CA-4FD1306F83D4}"/>
    <cellStyle name="Total 20 5 2" xfId="29157" xr:uid="{39E2F75B-3382-4350-B427-CC71F316B073}"/>
    <cellStyle name="Total 20 5 2 2" xfId="29158" xr:uid="{12A94484-B33A-45C4-8319-C7FBD9E306D2}"/>
    <cellStyle name="Total 20 5 2 3" xfId="29159" xr:uid="{BF129252-311E-4CD4-AC44-B3807D681CBA}"/>
    <cellStyle name="Total 20 5 3" xfId="29160" xr:uid="{3BEAC61D-CEAD-403A-B7D7-E22CCEB663D7}"/>
    <cellStyle name="Total 20 5 3 2" xfId="29161" xr:uid="{E9CAD97A-82B2-4E01-B94B-5530A58230AA}"/>
    <cellStyle name="Total 20 5 3 3" xfId="29162" xr:uid="{2121F8C4-8755-4B70-8CB0-2F864931E451}"/>
    <cellStyle name="Total 20 5 4" xfId="29163" xr:uid="{5D19E4AD-8F05-42C4-A96D-CE5C16B74EE4}"/>
    <cellStyle name="Total 20 5 4 2" xfId="29164" xr:uid="{2984BE0E-A969-4BCB-847C-1646D4C9E367}"/>
    <cellStyle name="Total 20 5 4 3" xfId="29165" xr:uid="{F9F3F9CE-6968-4890-B4E2-D06ACDF07657}"/>
    <cellStyle name="Total 20 5 5" xfId="29166" xr:uid="{C03AD6DF-2C36-4556-A9F9-9E691DEFF02C}"/>
    <cellStyle name="Total 20 5 6" xfId="29167" xr:uid="{A6888379-EB88-4217-9E38-384FA47F606A}"/>
    <cellStyle name="Total 20 6" xfId="29168" xr:uid="{3EF30094-24FA-4730-A7C2-57D50513B019}"/>
    <cellStyle name="Total 20 6 2" xfId="29169" xr:uid="{837EAA83-5A38-40A1-86EC-14B6493F8CD7}"/>
    <cellStyle name="Total 20 6 2 2" xfId="29170" xr:uid="{EAE6EF32-EF2E-43D0-8154-877A125AD9D6}"/>
    <cellStyle name="Total 20 6 2 3" xfId="29171" xr:uid="{248AB329-D9B8-48A1-8066-EA3E79208FBD}"/>
    <cellStyle name="Total 20 6 3" xfId="29172" xr:uid="{FD6A52F0-3CED-4F12-810E-BB65B3ABCDCA}"/>
    <cellStyle name="Total 20 6 3 2" xfId="29173" xr:uid="{8613FAEE-E43A-4604-A92E-8BB99C246569}"/>
    <cellStyle name="Total 20 6 3 3" xfId="29174" xr:uid="{70271AC3-487B-4AEE-9406-A05492ED309B}"/>
    <cellStyle name="Total 20 6 4" xfId="29175" xr:uid="{4C1C1560-360E-42F8-AEC0-6FF7AF181690}"/>
    <cellStyle name="Total 20 6 5" xfId="29176" xr:uid="{789F09FC-F82B-43DB-A921-323EE69C4936}"/>
    <cellStyle name="Total 20 7" xfId="29177" xr:uid="{F0C195D6-925B-4279-B411-73B0958C8D64}"/>
    <cellStyle name="Total 20 7 2" xfId="29178" xr:uid="{63819725-E207-49CE-BDAD-3FF8B8EA5771}"/>
    <cellStyle name="Total 20 7 3" xfId="29179" xr:uid="{10B0BCAE-C507-40C2-B34F-C500155301B5}"/>
    <cellStyle name="Total 20 8" xfId="29180" xr:uid="{539A1D52-77E1-4F90-B8A8-3C881279B6D1}"/>
    <cellStyle name="Total 20 8 2" xfId="29181" xr:uid="{3B27E406-2C1A-4636-BED1-6D897AA4BDF7}"/>
    <cellStyle name="Total 20 8 3" xfId="29182" xr:uid="{9B97AC17-7C27-4C99-80CF-6669932B0D69}"/>
    <cellStyle name="Total 20 9" xfId="29183" xr:uid="{039CD4E3-8799-434F-884D-EF7E845C035D}"/>
    <cellStyle name="Total 20 9 2" xfId="29184" xr:uid="{013CFAFD-C9DF-40A3-BE14-1CD6E3D61F8E}"/>
    <cellStyle name="Total 20 9 3" xfId="29185" xr:uid="{0C5C7E1C-BA71-4180-9D7A-61DFE6B19ADB}"/>
    <cellStyle name="Total 21" xfId="29186" xr:uid="{4C95AA33-6757-4566-AF0E-230FD2D7DE8F}"/>
    <cellStyle name="Total 21 10" xfId="29187" xr:uid="{A7560868-8E0D-427E-BC10-44A1B5EC722C}"/>
    <cellStyle name="Total 21 11" xfId="29188" xr:uid="{8B660F70-AEC8-4B88-8E92-F0FD530C1D52}"/>
    <cellStyle name="Total 21 12" xfId="29189" xr:uid="{3BEDC534-1EF2-4A65-9617-75C2F2005169}"/>
    <cellStyle name="Total 21 13" xfId="29190" xr:uid="{99FD1017-5935-44E2-A78F-63A5B1CB1359}"/>
    <cellStyle name="Total 21 14" xfId="29191" xr:uid="{96E5A5DA-CD9A-4E3A-AACF-DD9C65B0397E}"/>
    <cellStyle name="Total 21 15" xfId="29192" xr:uid="{1FE98974-E9A1-4A71-815B-E81353915E29}"/>
    <cellStyle name="Total 21 2" xfId="29193" xr:uid="{F9738B91-C351-4F94-B4D5-AD3C508DA567}"/>
    <cellStyle name="Total 21 2 2" xfId="29194" xr:uid="{A52F63AF-0FD2-4063-93A9-4044E0DDB46F}"/>
    <cellStyle name="Total 21 2 2 2" xfId="29195" xr:uid="{F6B156B1-C0D3-457C-9A95-1B2E1C639A36}"/>
    <cellStyle name="Total 21 2 2 3" xfId="29196" xr:uid="{2E93649D-5423-419F-A477-5321610241D9}"/>
    <cellStyle name="Total 21 2 3" xfId="29197" xr:uid="{B9A07401-AF9D-4ED5-BB05-C7B82CD3AD63}"/>
    <cellStyle name="Total 21 2 3 2" xfId="29198" xr:uid="{11E0AFD2-A0A1-448E-97BE-39549042ED28}"/>
    <cellStyle name="Total 21 2 3 3" xfId="29199" xr:uid="{816311DD-6D6A-4030-B482-A4C41AF56136}"/>
    <cellStyle name="Total 21 2 4" xfId="29200" xr:uid="{423A5141-F670-44FF-B82B-275564BE6630}"/>
    <cellStyle name="Total 21 2 5" xfId="29201" xr:uid="{D06B1C56-3BE8-4E72-A82F-1A7BA663C376}"/>
    <cellStyle name="Total 21 2 6" xfId="29202" xr:uid="{AAFFE7E9-F0EB-4B14-AC5C-753B1008682E}"/>
    <cellStyle name="Total 21 3" xfId="29203" xr:uid="{194B0DE9-AA1E-47AA-B8E7-96CC801471E7}"/>
    <cellStyle name="Total 21 3 2" xfId="29204" xr:uid="{96FD6D70-29EF-4138-A647-BC9D74D97E3A}"/>
    <cellStyle name="Total 21 3 2 2" xfId="29205" xr:uid="{CBA4A950-2FC7-4414-A86B-437A0664982D}"/>
    <cellStyle name="Total 21 3 2 3" xfId="29206" xr:uid="{D3C080AD-289A-4039-9D73-C1B818495DED}"/>
    <cellStyle name="Total 21 3 3" xfId="29207" xr:uid="{6A8CB657-BF54-4DF2-A074-5212F2B280BE}"/>
    <cellStyle name="Total 21 3 3 2" xfId="29208" xr:uid="{490C8CDA-80BA-44EE-9918-F23AE6EE70FD}"/>
    <cellStyle name="Total 21 3 3 3" xfId="29209" xr:uid="{983E5E48-8494-4203-AD16-A470F3B2307D}"/>
    <cellStyle name="Total 21 3 4" xfId="29210" xr:uid="{F089DE51-9C37-4891-8E23-C45DEA5EEDA4}"/>
    <cellStyle name="Total 21 3 5" xfId="29211" xr:uid="{302948CC-C7B8-4AF4-9110-8D49532F3BB3}"/>
    <cellStyle name="Total 21 4" xfId="29212" xr:uid="{C2A3821B-6CA3-473F-BE3D-EC2C04397F32}"/>
    <cellStyle name="Total 21 4 2" xfId="29213" xr:uid="{56868BC5-2878-4B2A-AA6F-FD9521B69CB9}"/>
    <cellStyle name="Total 21 4 2 2" xfId="29214" xr:uid="{EF8A2967-248F-46FA-8A4C-45B1796CCFEE}"/>
    <cellStyle name="Total 21 4 2 3" xfId="29215" xr:uid="{E7420F46-E07D-4984-BA09-88F37D33C55E}"/>
    <cellStyle name="Total 21 4 3" xfId="29216" xr:uid="{3CBF0D7D-8E54-4E13-8154-3AB1E9136748}"/>
    <cellStyle name="Total 21 4 3 2" xfId="29217" xr:uid="{AA42F192-DBE2-4EBA-84DF-48CEFDBE4375}"/>
    <cellStyle name="Total 21 4 3 3" xfId="29218" xr:uid="{A3673267-9FC6-4A92-A378-10155AEB6F05}"/>
    <cellStyle name="Total 21 4 4" xfId="29219" xr:uid="{D33822DB-BCBA-4206-B349-0826731D1641}"/>
    <cellStyle name="Total 21 4 5" xfId="29220" xr:uid="{336941CF-062A-4A42-B8A0-FBDC7B641DE1}"/>
    <cellStyle name="Total 21 5" xfId="29221" xr:uid="{86A5A166-09B3-4F9C-AF5E-C0899AD2C360}"/>
    <cellStyle name="Total 21 5 2" xfId="29222" xr:uid="{F606A6E5-A9A1-4309-BEDF-4FB5031D70AB}"/>
    <cellStyle name="Total 21 5 2 2" xfId="29223" xr:uid="{304D1245-E14D-42D4-AF0A-51C42808FC2E}"/>
    <cellStyle name="Total 21 5 2 3" xfId="29224" xr:uid="{57AF4269-A9CD-4DE5-A2AB-897F34D53B78}"/>
    <cellStyle name="Total 21 5 3" xfId="29225" xr:uid="{B8755E8B-F276-4A88-AB92-094CA0076929}"/>
    <cellStyle name="Total 21 5 3 2" xfId="29226" xr:uid="{26FF22EC-DFE5-4AE4-A817-076C067F918B}"/>
    <cellStyle name="Total 21 5 3 3" xfId="29227" xr:uid="{F5DD0A82-5482-46FA-B4C7-B1FA94D1C841}"/>
    <cellStyle name="Total 21 5 4" xfId="29228" xr:uid="{33D8941E-C715-4EB4-AE98-485C316AC908}"/>
    <cellStyle name="Total 21 5 4 2" xfId="29229" xr:uid="{B8966328-6844-443A-9A73-1DF5EC105F4E}"/>
    <cellStyle name="Total 21 5 4 3" xfId="29230" xr:uid="{82087F8B-31D3-4071-92CC-434FCBD0DFAC}"/>
    <cellStyle name="Total 21 5 5" xfId="29231" xr:uid="{FBCC9394-5B2E-402F-8A16-8F41D499596B}"/>
    <cellStyle name="Total 21 5 6" xfId="29232" xr:uid="{DA5E5F49-12EC-49AC-A5BD-FE0CD829D6B2}"/>
    <cellStyle name="Total 21 6" xfId="29233" xr:uid="{11E9A119-1E40-486C-A8A4-0042FAB20F1E}"/>
    <cellStyle name="Total 21 6 2" xfId="29234" xr:uid="{186C3C8D-7877-4203-BB19-A66FC5479418}"/>
    <cellStyle name="Total 21 6 2 2" xfId="29235" xr:uid="{8C59CE31-25A5-474E-8FF5-2F49122AC540}"/>
    <cellStyle name="Total 21 6 2 3" xfId="29236" xr:uid="{4376FCB8-3662-4568-AEFF-558394F8F0FB}"/>
    <cellStyle name="Total 21 6 3" xfId="29237" xr:uid="{6CE8B401-188E-47D7-9D12-2CC5A2E982DC}"/>
    <cellStyle name="Total 21 6 3 2" xfId="29238" xr:uid="{179B6E8A-D24A-4B39-B17D-80A4B5FBE12A}"/>
    <cellStyle name="Total 21 6 3 3" xfId="29239" xr:uid="{42CB0F7D-BBB0-41FB-A570-F3CE665C3CD6}"/>
    <cellStyle name="Total 21 6 4" xfId="29240" xr:uid="{0B32EBC3-881F-4E9E-ADF0-DF5A1D2C1ECC}"/>
    <cellStyle name="Total 21 6 5" xfId="29241" xr:uid="{0CADA49F-9998-4233-980C-2856F6A09F29}"/>
    <cellStyle name="Total 21 7" xfId="29242" xr:uid="{E0E4D5BF-B251-4145-8421-233D48B8AEFD}"/>
    <cellStyle name="Total 21 7 2" xfId="29243" xr:uid="{3AB0BE21-F976-4A58-8C0A-0B435860FCB4}"/>
    <cellStyle name="Total 21 7 3" xfId="29244" xr:uid="{DA679470-46B6-45FF-8FD8-140EFF02A94A}"/>
    <cellStyle name="Total 21 8" xfId="29245" xr:uid="{E5F557E3-F4AB-46B5-9099-96A9EAC286E6}"/>
    <cellStyle name="Total 21 8 2" xfId="29246" xr:uid="{84A82669-9EBF-4B21-80C6-F00200E813C5}"/>
    <cellStyle name="Total 21 8 3" xfId="29247" xr:uid="{B0FC99CF-7429-46BE-8BEF-2FFA524450B9}"/>
    <cellStyle name="Total 21 9" xfId="29248" xr:uid="{482B7AE7-E0C9-4A4A-AF49-FE9711108AD3}"/>
    <cellStyle name="Total 21 9 2" xfId="29249" xr:uid="{6D6081EE-460A-4D8B-97FE-CAF943EFECBA}"/>
    <cellStyle name="Total 21 9 3" xfId="29250" xr:uid="{1F42AE53-107F-4651-9335-ED52906DE729}"/>
    <cellStyle name="Total 22" xfId="29251" xr:uid="{55BB0811-70A2-46B7-A76A-5F6030C989F4}"/>
    <cellStyle name="Total 22 10" xfId="29252" xr:uid="{5E6A4BE9-1B9C-4594-BCC8-15A4FA6EEEAC}"/>
    <cellStyle name="Total 22 11" xfId="29253" xr:uid="{CB4DFAC8-0428-4C5B-9442-89D101EAEACE}"/>
    <cellStyle name="Total 22 12" xfId="29254" xr:uid="{CAB6B6BC-68A6-4487-B2B9-E7868B2BAC59}"/>
    <cellStyle name="Total 22 13" xfId="29255" xr:uid="{FCF3F16A-70A6-4A19-94BA-DE2ABEF09312}"/>
    <cellStyle name="Total 22 14" xfId="29256" xr:uid="{A05F044A-8578-4732-AD89-FC898BE359F7}"/>
    <cellStyle name="Total 22 15" xfId="29257" xr:uid="{A47FB8F1-56B3-4EB3-A201-47C2D644A63A}"/>
    <cellStyle name="Total 22 2" xfId="29258" xr:uid="{8363FAFD-4DF3-482B-BFBF-ADD6DC8E9B6C}"/>
    <cellStyle name="Total 22 2 2" xfId="29259" xr:uid="{65A5F258-8F60-4E94-8E25-FBB445FB7D7B}"/>
    <cellStyle name="Total 22 2 2 2" xfId="29260" xr:uid="{2C02CBF5-07A7-41D4-B32C-4216104A22C3}"/>
    <cellStyle name="Total 22 2 2 3" xfId="29261" xr:uid="{26E42877-CE60-4056-AA19-BF3F87E21AB1}"/>
    <cellStyle name="Total 22 2 3" xfId="29262" xr:uid="{699662BD-4AD9-435D-9D03-0EA3CC293A37}"/>
    <cellStyle name="Total 22 2 3 2" xfId="29263" xr:uid="{42698D66-E9AD-4025-84B0-65DA781E253B}"/>
    <cellStyle name="Total 22 2 3 3" xfId="29264" xr:uid="{4377373D-EC49-40E7-8CD7-D131B814CC23}"/>
    <cellStyle name="Total 22 2 4" xfId="29265" xr:uid="{94C8F823-EDD9-4C0F-9FE1-9C46CCCBDC67}"/>
    <cellStyle name="Total 22 2 5" xfId="29266" xr:uid="{1F69A2C9-AB39-4E93-9F8E-731AA8D05CEE}"/>
    <cellStyle name="Total 22 2 6" xfId="29267" xr:uid="{3F5F2BFE-3E88-43CB-885B-B39D999709BA}"/>
    <cellStyle name="Total 22 3" xfId="29268" xr:uid="{9DC43CBC-0B38-4601-840F-3E43BEAA41AA}"/>
    <cellStyle name="Total 22 3 2" xfId="29269" xr:uid="{0E9F9BA9-05B8-4725-A0B5-844774BA74C0}"/>
    <cellStyle name="Total 22 3 2 2" xfId="29270" xr:uid="{19EAD38C-145B-4EBB-8F3E-A49504CE93CC}"/>
    <cellStyle name="Total 22 3 2 3" xfId="29271" xr:uid="{A9038918-4F21-4E70-AC97-D5BF1EE123DB}"/>
    <cellStyle name="Total 22 3 3" xfId="29272" xr:uid="{4F09CD34-9B2F-49DB-82C9-9AFA5269354B}"/>
    <cellStyle name="Total 22 3 3 2" xfId="29273" xr:uid="{1451048D-5D0A-4ED5-8C42-230CC0634B42}"/>
    <cellStyle name="Total 22 3 3 3" xfId="29274" xr:uid="{4D0D6D90-60E7-46D3-AA1B-A50AF3C3DAA6}"/>
    <cellStyle name="Total 22 3 4" xfId="29275" xr:uid="{BCEBEFA3-512F-47EA-A497-FDEE2B7E7561}"/>
    <cellStyle name="Total 22 3 5" xfId="29276" xr:uid="{9D6ED2EC-66F2-46DE-A7A1-9FEABD026CC4}"/>
    <cellStyle name="Total 22 4" xfId="29277" xr:uid="{4669412D-0DCD-4450-A1D2-AFEEF2AC2FD7}"/>
    <cellStyle name="Total 22 4 2" xfId="29278" xr:uid="{97BF62FD-5C8E-476C-8D03-0CC32DFFED3F}"/>
    <cellStyle name="Total 22 4 2 2" xfId="29279" xr:uid="{94252982-5BB1-4513-AF26-C8A0CADD0D0D}"/>
    <cellStyle name="Total 22 4 2 3" xfId="29280" xr:uid="{BB54A07B-1DE3-4991-84EF-E0F002FFDF77}"/>
    <cellStyle name="Total 22 4 3" xfId="29281" xr:uid="{0A5467FD-E8BC-46D0-A39F-4713CD8C552E}"/>
    <cellStyle name="Total 22 4 3 2" xfId="29282" xr:uid="{34B93750-6C66-4CBF-A53E-79BDE308D123}"/>
    <cellStyle name="Total 22 4 3 3" xfId="29283" xr:uid="{F69BD4D9-3491-463F-B4B0-D0ADC444DBA3}"/>
    <cellStyle name="Total 22 4 4" xfId="29284" xr:uid="{5206DCBE-8EE3-4A63-B3CE-DED1F4763EDD}"/>
    <cellStyle name="Total 22 4 5" xfId="29285" xr:uid="{4AE7309A-D262-4533-83F4-9FC6C27A67CD}"/>
    <cellStyle name="Total 22 5" xfId="29286" xr:uid="{CB8EA233-B18F-4A60-A775-7E1C63683DFE}"/>
    <cellStyle name="Total 22 5 2" xfId="29287" xr:uid="{D1935A70-EDF6-43F2-A9C6-CA667B4C4421}"/>
    <cellStyle name="Total 22 5 2 2" xfId="29288" xr:uid="{2A3427E1-9C20-4CB8-8995-F9A2D9B1546A}"/>
    <cellStyle name="Total 22 5 2 3" xfId="29289" xr:uid="{8C566AF9-B181-489D-8848-6325BF79752D}"/>
    <cellStyle name="Total 22 5 3" xfId="29290" xr:uid="{BFCBF801-5E63-48E0-B3EA-2BA58456A0BC}"/>
    <cellStyle name="Total 22 5 3 2" xfId="29291" xr:uid="{AAF94E27-D49F-4AF2-AC63-7F2084911704}"/>
    <cellStyle name="Total 22 5 3 3" xfId="29292" xr:uid="{F84A14BC-117D-4352-8FF3-B7BC12ED28A1}"/>
    <cellStyle name="Total 22 5 4" xfId="29293" xr:uid="{487177BC-53BA-4E60-B604-569C704E189A}"/>
    <cellStyle name="Total 22 5 4 2" xfId="29294" xr:uid="{3CD1991D-7219-49DC-85BD-8495F8CC2705}"/>
    <cellStyle name="Total 22 5 4 3" xfId="29295" xr:uid="{F74436F4-D328-445D-A8A2-DDE274992E69}"/>
    <cellStyle name="Total 22 5 5" xfId="29296" xr:uid="{5FE98DAD-70FA-4EDC-8106-9CDEB8B6BC36}"/>
    <cellStyle name="Total 22 5 6" xfId="29297" xr:uid="{B37FECF7-8B9C-4767-AD66-A00C371DC606}"/>
    <cellStyle name="Total 22 6" xfId="29298" xr:uid="{36440628-3579-4A75-B943-B0BA3BBEA8DB}"/>
    <cellStyle name="Total 22 6 2" xfId="29299" xr:uid="{A71A5D5B-5C7C-4C86-BCFC-9F4B7C3F913D}"/>
    <cellStyle name="Total 22 6 2 2" xfId="29300" xr:uid="{C81F69F9-900C-4984-9B1D-51E59312EE3A}"/>
    <cellStyle name="Total 22 6 2 3" xfId="29301" xr:uid="{14538C24-40B8-40E7-BC55-D9BED192DA3A}"/>
    <cellStyle name="Total 22 6 3" xfId="29302" xr:uid="{5D5A8C84-66C4-4D90-AB88-9934618EB3ED}"/>
    <cellStyle name="Total 22 6 3 2" xfId="29303" xr:uid="{4C1894A3-15B3-44A2-AB3B-54C93171C63F}"/>
    <cellStyle name="Total 22 6 3 3" xfId="29304" xr:uid="{77D7EE3F-6D21-42DA-9A77-2B33611EFEBB}"/>
    <cellStyle name="Total 22 6 4" xfId="29305" xr:uid="{A67602D1-C98D-480D-80E8-5870A57A07A4}"/>
    <cellStyle name="Total 22 6 5" xfId="29306" xr:uid="{60F39BEE-5486-430D-806D-77251CAE385F}"/>
    <cellStyle name="Total 22 7" xfId="29307" xr:uid="{E3BDA123-B24E-471E-8F44-820E4D1EFDC4}"/>
    <cellStyle name="Total 22 7 2" xfId="29308" xr:uid="{E5E61AB9-5D83-4FCF-82C3-8F980AD27B40}"/>
    <cellStyle name="Total 22 7 3" xfId="29309" xr:uid="{AF257328-6C64-4CB0-A780-7A1917D4B246}"/>
    <cellStyle name="Total 22 8" xfId="29310" xr:uid="{DA6BBA74-6A97-434C-B848-62C409F51308}"/>
    <cellStyle name="Total 22 8 2" xfId="29311" xr:uid="{C53CE6BD-DEC6-4149-8711-D1F0394C9801}"/>
    <cellStyle name="Total 22 8 3" xfId="29312" xr:uid="{A82725A5-32D2-43EE-AB99-BFA5BFE13A9A}"/>
    <cellStyle name="Total 22 9" xfId="29313" xr:uid="{DAB7B358-2BC4-4648-8ACD-1D48891EEA30}"/>
    <cellStyle name="Total 22 9 2" xfId="29314" xr:uid="{8198AE76-412C-44C1-BE86-DE1F5AB708A2}"/>
    <cellStyle name="Total 22 9 3" xfId="29315" xr:uid="{A5EA2750-629B-4A42-BFD5-9C3B295DF164}"/>
    <cellStyle name="Total 23" xfId="29316" xr:uid="{7D9915FF-2C8E-42D7-A57D-906B33AF0D59}"/>
    <cellStyle name="Total 23 10" xfId="29317" xr:uid="{3156C12D-AAD5-4F82-A61B-A3872AFCBFB4}"/>
    <cellStyle name="Total 23 11" xfId="29318" xr:uid="{00680781-106F-437E-B713-EC21BDCA9BDF}"/>
    <cellStyle name="Total 23 12" xfId="29319" xr:uid="{A3A583F3-3F67-40EA-9322-5EA9C4EAD0A8}"/>
    <cellStyle name="Total 23 13" xfId="29320" xr:uid="{A8F64805-C7D5-4EC0-958F-C7249101BA2E}"/>
    <cellStyle name="Total 23 14" xfId="29321" xr:uid="{2BF8E21F-2C7D-48C6-85FB-5892CB7F3D6A}"/>
    <cellStyle name="Total 23 15" xfId="29322" xr:uid="{C35C3DFD-A3F2-4154-A59E-ABA42363F158}"/>
    <cellStyle name="Total 23 2" xfId="29323" xr:uid="{F56D7D9C-3EDB-4D23-B3A8-1B836A837FDB}"/>
    <cellStyle name="Total 23 2 2" xfId="29324" xr:uid="{2480B812-712D-40D4-9AB1-F736469329DA}"/>
    <cellStyle name="Total 23 2 2 2" xfId="29325" xr:uid="{E6DF3D99-5374-49EC-9874-70581B1944D4}"/>
    <cellStyle name="Total 23 2 2 3" xfId="29326" xr:uid="{370A274E-81DF-4E82-9523-EB1AA13E9CD8}"/>
    <cellStyle name="Total 23 2 3" xfId="29327" xr:uid="{729C500D-3E6D-42B3-A92E-3AC0CCE05787}"/>
    <cellStyle name="Total 23 2 3 2" xfId="29328" xr:uid="{DDAE5717-156D-47B1-A003-394DEADA3DE0}"/>
    <cellStyle name="Total 23 2 3 3" xfId="29329" xr:uid="{A81D0C40-D434-4C13-B4BF-FA4EBCDE414E}"/>
    <cellStyle name="Total 23 2 4" xfId="29330" xr:uid="{3F26ABB5-CD51-484F-AF87-A32731B91A3C}"/>
    <cellStyle name="Total 23 2 5" xfId="29331" xr:uid="{B205C53F-E891-43A8-AC23-B8F51BE56130}"/>
    <cellStyle name="Total 23 2 6" xfId="29332" xr:uid="{34BD4898-F134-4640-9E31-9EC12BE1B93D}"/>
    <cellStyle name="Total 23 3" xfId="29333" xr:uid="{925F6E74-974F-4266-9B40-BF2747B589D3}"/>
    <cellStyle name="Total 23 3 2" xfId="29334" xr:uid="{261560FC-07DC-4ECB-8604-17BD5F4E8CEE}"/>
    <cellStyle name="Total 23 3 2 2" xfId="29335" xr:uid="{B45B515C-9E33-4545-A9FE-782FB86B9BE5}"/>
    <cellStyle name="Total 23 3 2 3" xfId="29336" xr:uid="{3CDEACEF-4279-45AB-9DF5-518DB6FD9D20}"/>
    <cellStyle name="Total 23 3 3" xfId="29337" xr:uid="{5DC26BB7-06EB-47F3-8431-FA3ACD2A0BA9}"/>
    <cellStyle name="Total 23 3 3 2" xfId="29338" xr:uid="{72A80D16-4CD9-49DC-A050-B88DAA589DD0}"/>
    <cellStyle name="Total 23 3 3 3" xfId="29339" xr:uid="{2973D51E-4768-4198-8F68-92180CB02778}"/>
    <cellStyle name="Total 23 3 4" xfId="29340" xr:uid="{9FF739E0-0551-45EE-B00F-AC4EE66C5A0B}"/>
    <cellStyle name="Total 23 3 5" xfId="29341" xr:uid="{238544D4-5B4A-4E57-AD70-22D2D691A52D}"/>
    <cellStyle name="Total 23 4" xfId="29342" xr:uid="{E4774200-D5D6-4332-944D-7C49646BBDB2}"/>
    <cellStyle name="Total 23 4 2" xfId="29343" xr:uid="{686E5654-8637-437F-9ABD-05DBA7AFA410}"/>
    <cellStyle name="Total 23 4 2 2" xfId="29344" xr:uid="{F1F8B72B-84F4-41CB-AD7F-83A76926473A}"/>
    <cellStyle name="Total 23 4 2 3" xfId="29345" xr:uid="{8CD87472-F8DD-4CEE-A955-263FF63A195A}"/>
    <cellStyle name="Total 23 4 3" xfId="29346" xr:uid="{1732E3B5-EE7B-4A7C-91AE-0183577C3EBF}"/>
    <cellStyle name="Total 23 4 3 2" xfId="29347" xr:uid="{C13306EF-D5EF-423C-95AF-BF3168C06B17}"/>
    <cellStyle name="Total 23 4 3 3" xfId="29348" xr:uid="{B7969FAE-DE97-4556-8411-074E7DB4875F}"/>
    <cellStyle name="Total 23 4 4" xfId="29349" xr:uid="{68F664FF-7BDA-4549-A0EF-59BB8DC29816}"/>
    <cellStyle name="Total 23 4 5" xfId="29350" xr:uid="{7EA54F27-65CE-4CB5-A481-81BF37F1606D}"/>
    <cellStyle name="Total 23 5" xfId="29351" xr:uid="{02FD6E83-25D8-4B86-812B-30DB15619DBD}"/>
    <cellStyle name="Total 23 5 2" xfId="29352" xr:uid="{8673265C-8505-4D98-A5D8-48A1CEF30790}"/>
    <cellStyle name="Total 23 5 2 2" xfId="29353" xr:uid="{013A8C95-A5F5-4608-8CDE-C4D214F9981E}"/>
    <cellStyle name="Total 23 5 2 3" xfId="29354" xr:uid="{50341A9B-9C52-4546-8310-8617494BBA73}"/>
    <cellStyle name="Total 23 5 3" xfId="29355" xr:uid="{296231B7-2DCA-4E81-9510-EEF7B588C34B}"/>
    <cellStyle name="Total 23 5 3 2" xfId="29356" xr:uid="{5E695B9C-A2FB-4D11-BDBB-879FCA590106}"/>
    <cellStyle name="Total 23 5 3 3" xfId="29357" xr:uid="{3C4BE0FF-5EE1-4FDC-A08D-68805EAD4A2A}"/>
    <cellStyle name="Total 23 5 4" xfId="29358" xr:uid="{477D4DA0-9832-497F-A6FE-23DDA4FCDBD5}"/>
    <cellStyle name="Total 23 5 4 2" xfId="29359" xr:uid="{3D123F45-D492-4ECD-B6F2-E8406AA796BF}"/>
    <cellStyle name="Total 23 5 4 3" xfId="29360" xr:uid="{7C9B0DDF-B4EC-4B1C-B304-6B84915AE72E}"/>
    <cellStyle name="Total 23 5 5" xfId="29361" xr:uid="{B2EEE672-67B6-4E98-9587-10568944C961}"/>
    <cellStyle name="Total 23 5 6" xfId="29362" xr:uid="{0E191F70-673F-4A22-87C8-2FEEB420ACA9}"/>
    <cellStyle name="Total 23 6" xfId="29363" xr:uid="{5452ABA4-3221-4C59-91A6-2CEA30F110F2}"/>
    <cellStyle name="Total 23 6 2" xfId="29364" xr:uid="{30F42084-E9E5-4E4A-AABB-E04469E01A7E}"/>
    <cellStyle name="Total 23 6 2 2" xfId="29365" xr:uid="{0D7F46AA-1DE9-4F2F-8C04-194F6F0D97A1}"/>
    <cellStyle name="Total 23 6 2 3" xfId="29366" xr:uid="{DE4E432B-4EE8-4AE9-B6F4-7F5C0296B7DC}"/>
    <cellStyle name="Total 23 6 3" xfId="29367" xr:uid="{397EF4D3-1040-4751-81C4-B3B87D4C6C4C}"/>
    <cellStyle name="Total 23 6 3 2" xfId="29368" xr:uid="{01B4D382-834F-475F-83D9-240CF7E08389}"/>
    <cellStyle name="Total 23 6 3 3" xfId="29369" xr:uid="{1E678809-D785-4C20-8D8E-AC1E4ACC5C9E}"/>
    <cellStyle name="Total 23 6 4" xfId="29370" xr:uid="{CF21D9AC-78ED-44C5-94DC-580AE0D6C851}"/>
    <cellStyle name="Total 23 6 5" xfId="29371" xr:uid="{3F3DA709-EE74-4F58-BAD8-E026535443C0}"/>
    <cellStyle name="Total 23 7" xfId="29372" xr:uid="{6B499C12-C9B0-4697-B134-026837FF46F2}"/>
    <cellStyle name="Total 23 7 2" xfId="29373" xr:uid="{6B4A23DF-F583-444B-8779-DDBB70A8EE95}"/>
    <cellStyle name="Total 23 7 3" xfId="29374" xr:uid="{20E71B8A-CD8F-4A02-A080-A5205CF0C5BC}"/>
    <cellStyle name="Total 23 8" xfId="29375" xr:uid="{F56E3C77-8E2E-4A07-A92A-48B9F7430ABA}"/>
    <cellStyle name="Total 23 8 2" xfId="29376" xr:uid="{225BBA00-384F-4F60-B743-ADFAD4BB46CB}"/>
    <cellStyle name="Total 23 8 3" xfId="29377" xr:uid="{A1523AE2-7FF1-4A0F-84C0-C8748023C1AF}"/>
    <cellStyle name="Total 23 9" xfId="29378" xr:uid="{5BD923BF-1044-4D1B-9721-4C431585630F}"/>
    <cellStyle name="Total 23 9 2" xfId="29379" xr:uid="{C24BBDEA-0CE2-41E1-93F1-3A368E8E9523}"/>
    <cellStyle name="Total 23 9 3" xfId="29380" xr:uid="{B46C8DDA-E459-4AB9-8C2C-57354AAB6C75}"/>
    <cellStyle name="Total 24" xfId="29381" xr:uid="{278B1A90-E15E-49C5-BA24-BC3C2B937E30}"/>
    <cellStyle name="Total 24 10" xfId="29382" xr:uid="{7AD4FA8D-2F4C-41E0-B27F-A677EEA119EC}"/>
    <cellStyle name="Total 24 11" xfId="29383" xr:uid="{A79CB498-D3BE-4033-9AAC-D226858A3A69}"/>
    <cellStyle name="Total 24 12" xfId="29384" xr:uid="{5412CFE1-5665-4469-BED6-C3045689D816}"/>
    <cellStyle name="Total 24 13" xfId="29385" xr:uid="{8C403614-3854-4A8A-9F96-0C6FE4223DA8}"/>
    <cellStyle name="Total 24 14" xfId="29386" xr:uid="{8835A17D-1E79-4ACA-8BA6-BFC01974197E}"/>
    <cellStyle name="Total 24 15" xfId="29387" xr:uid="{167A3756-04D6-479B-88DA-FC52FB938BD3}"/>
    <cellStyle name="Total 24 2" xfId="29388" xr:uid="{09414AD3-C6E8-42AD-8BAF-A15694E5DEDC}"/>
    <cellStyle name="Total 24 2 2" xfId="29389" xr:uid="{8CD1DD89-B1BA-421D-9171-5E6DDB9A7B18}"/>
    <cellStyle name="Total 24 2 2 2" xfId="29390" xr:uid="{3BCF1E2B-81A1-4FE8-BF5F-812FD289A1F5}"/>
    <cellStyle name="Total 24 2 2 3" xfId="29391" xr:uid="{EEBC1AF3-E93D-44A8-B86F-75E846C3850E}"/>
    <cellStyle name="Total 24 2 3" xfId="29392" xr:uid="{2F1B8CFF-63B2-4E10-8D0B-CA4C36DA81A0}"/>
    <cellStyle name="Total 24 2 3 2" xfId="29393" xr:uid="{0E60165E-2DDC-43B0-BB64-6406F2A42289}"/>
    <cellStyle name="Total 24 2 3 3" xfId="29394" xr:uid="{2B798FC8-E03F-45A7-9686-F3CD33C705C0}"/>
    <cellStyle name="Total 24 2 4" xfId="29395" xr:uid="{29D02925-DCB1-4861-B6D6-83375A1C5E7F}"/>
    <cellStyle name="Total 24 2 5" xfId="29396" xr:uid="{592159C9-7351-406C-BA02-D43C64AA2B34}"/>
    <cellStyle name="Total 24 2 6" xfId="29397" xr:uid="{89673066-8649-4D5B-AAA3-C8D8AB67AF74}"/>
    <cellStyle name="Total 24 3" xfId="29398" xr:uid="{B1172508-8B8C-46B3-ABDF-0C6379AAB870}"/>
    <cellStyle name="Total 24 3 2" xfId="29399" xr:uid="{A20E4AE4-5DC7-4DC8-A5E8-E2C11C1DC4BE}"/>
    <cellStyle name="Total 24 3 2 2" xfId="29400" xr:uid="{EE5A5A30-8EEF-40E4-8D05-701C4711B2C0}"/>
    <cellStyle name="Total 24 3 2 3" xfId="29401" xr:uid="{64BFB749-B0D8-4FA4-8084-8152EEF20432}"/>
    <cellStyle name="Total 24 3 3" xfId="29402" xr:uid="{87231B39-5574-4EC9-A519-23FB14D82052}"/>
    <cellStyle name="Total 24 3 3 2" xfId="29403" xr:uid="{402720C3-050E-4589-A8CF-CB7590657A9C}"/>
    <cellStyle name="Total 24 3 3 3" xfId="29404" xr:uid="{C889C069-5E5F-4CD6-B0B1-D112E4658C6E}"/>
    <cellStyle name="Total 24 3 4" xfId="29405" xr:uid="{CD4C8070-1B49-4ECD-A474-848EA38DE679}"/>
    <cellStyle name="Total 24 3 5" xfId="29406" xr:uid="{DD77A040-0311-4CCB-A94E-DDF9B97F1BE6}"/>
    <cellStyle name="Total 24 4" xfId="29407" xr:uid="{B42A2B3F-ECE6-4305-BBB8-21643766C655}"/>
    <cellStyle name="Total 24 4 2" xfId="29408" xr:uid="{8943A846-2FF3-4C8C-8E52-CA71E7384D52}"/>
    <cellStyle name="Total 24 4 2 2" xfId="29409" xr:uid="{6A76CFD0-2E65-44C9-8DD9-60F40F8D1E24}"/>
    <cellStyle name="Total 24 4 2 3" xfId="29410" xr:uid="{2A8ADDB0-9122-40DA-8C96-CBBC5957C6A9}"/>
    <cellStyle name="Total 24 4 3" xfId="29411" xr:uid="{51017E25-A2EE-46A6-81AA-78CBC27EBF79}"/>
    <cellStyle name="Total 24 4 3 2" xfId="29412" xr:uid="{934B18A4-6E0E-462D-8D41-C404E2736C6E}"/>
    <cellStyle name="Total 24 4 3 3" xfId="29413" xr:uid="{330DF414-395B-4D26-A8F1-945AFF3D0788}"/>
    <cellStyle name="Total 24 4 4" xfId="29414" xr:uid="{6ECD73C1-6748-4884-ABCC-DBBD032679D5}"/>
    <cellStyle name="Total 24 4 5" xfId="29415" xr:uid="{1614D86E-D8D2-42CB-8E80-0CB222A556FD}"/>
    <cellStyle name="Total 24 5" xfId="29416" xr:uid="{919684EA-4CEC-4B92-8BFE-CED08A5DFD7B}"/>
    <cellStyle name="Total 24 5 2" xfId="29417" xr:uid="{038D5B47-A957-43DF-9D23-57FCB2A16F46}"/>
    <cellStyle name="Total 24 5 2 2" xfId="29418" xr:uid="{594BBD30-5677-4EB1-8D7E-0AD8119C399F}"/>
    <cellStyle name="Total 24 5 2 3" xfId="29419" xr:uid="{B803116F-694C-4B8D-890B-88B10A0FD1C7}"/>
    <cellStyle name="Total 24 5 3" xfId="29420" xr:uid="{B6FF8A8C-7014-4D1A-A36B-D24DB74EE7D4}"/>
    <cellStyle name="Total 24 5 3 2" xfId="29421" xr:uid="{909997AA-0A3F-4362-A816-930A3D92086A}"/>
    <cellStyle name="Total 24 5 3 3" xfId="29422" xr:uid="{F9A50E22-1324-4166-A0D0-B24DF78A5E3A}"/>
    <cellStyle name="Total 24 5 4" xfId="29423" xr:uid="{E645A585-F17B-4933-A2BD-1DF6F000F719}"/>
    <cellStyle name="Total 24 5 4 2" xfId="29424" xr:uid="{94C9F06A-B7B7-4023-B156-7F5B531B8A88}"/>
    <cellStyle name="Total 24 5 4 3" xfId="29425" xr:uid="{3782284A-5DDE-416C-8CE0-4FD7E0D9CF44}"/>
    <cellStyle name="Total 24 5 5" xfId="29426" xr:uid="{BDE65DD1-6D0B-4340-98F8-9242DEAE06B4}"/>
    <cellStyle name="Total 24 5 6" xfId="29427" xr:uid="{77811F6E-C944-4E96-95D3-5B80DF74DB3B}"/>
    <cellStyle name="Total 24 6" xfId="29428" xr:uid="{C5AFF456-1F51-42F0-A478-74F135593683}"/>
    <cellStyle name="Total 24 6 2" xfId="29429" xr:uid="{78FA689C-F133-4A1E-BB3C-24556ACD527C}"/>
    <cellStyle name="Total 24 6 2 2" xfId="29430" xr:uid="{A8F9C782-9E18-4F28-B050-DCAE8F290262}"/>
    <cellStyle name="Total 24 6 2 3" xfId="29431" xr:uid="{C7621F42-43AE-407F-9387-277D3A18CAF1}"/>
    <cellStyle name="Total 24 6 3" xfId="29432" xr:uid="{716A04DE-E54A-47A0-9B3C-9E366C8D2615}"/>
    <cellStyle name="Total 24 6 3 2" xfId="29433" xr:uid="{6D96E289-E9BD-4C5F-BB64-B335CCF7ED89}"/>
    <cellStyle name="Total 24 6 3 3" xfId="29434" xr:uid="{7B1B7F35-0EE2-49FD-B60A-CF98AE817B72}"/>
    <cellStyle name="Total 24 6 4" xfId="29435" xr:uid="{84402CB0-6FFA-431C-AEDC-B69A05C2DAC7}"/>
    <cellStyle name="Total 24 6 5" xfId="29436" xr:uid="{B9FD3E0B-7188-4208-9653-9C63454929C6}"/>
    <cellStyle name="Total 24 7" xfId="29437" xr:uid="{F6B31798-C728-401E-83EA-BA36A9CC4000}"/>
    <cellStyle name="Total 24 7 2" xfId="29438" xr:uid="{F0CE5288-86D2-45C2-9B59-B344FAAFC760}"/>
    <cellStyle name="Total 24 7 3" xfId="29439" xr:uid="{6DE41FC9-1711-4B51-9058-6D950D3D5F9E}"/>
    <cellStyle name="Total 24 8" xfId="29440" xr:uid="{7AE85738-67D8-4612-9BD4-1B067953FF9B}"/>
    <cellStyle name="Total 24 8 2" xfId="29441" xr:uid="{1E5533F2-2A13-4B27-9AC8-EBE5D7E9660D}"/>
    <cellStyle name="Total 24 8 3" xfId="29442" xr:uid="{12361F98-220E-46A8-96F2-D7B39F2FB815}"/>
    <cellStyle name="Total 24 9" xfId="29443" xr:uid="{A5AAA2C8-6F28-4FC3-B856-4750EDA35E82}"/>
    <cellStyle name="Total 24 9 2" xfId="29444" xr:uid="{F3DA2777-1AE9-452C-AEDE-E581A0C4ABE6}"/>
    <cellStyle name="Total 24 9 3" xfId="29445" xr:uid="{A02CFA2E-02BC-498D-B93B-C6983C1CBE9A}"/>
    <cellStyle name="Total 25" xfId="29446" xr:uid="{33C4114B-CA6D-4FEF-8D85-513029B9E89F}"/>
    <cellStyle name="Total 25 10" xfId="29447" xr:uid="{BE330980-64A0-4E00-9168-D7B1FB81B359}"/>
    <cellStyle name="Total 25 11" xfId="29448" xr:uid="{77100D4D-32E4-4B0C-BFF7-95DF8FD8E756}"/>
    <cellStyle name="Total 25 12" xfId="29449" xr:uid="{D07AB1D5-D95F-4C9B-A3B9-DBAF9CAEF206}"/>
    <cellStyle name="Total 25 13" xfId="29450" xr:uid="{E58A192D-3CCB-49DD-8B05-CD26A43223AF}"/>
    <cellStyle name="Total 25 14" xfId="29451" xr:uid="{0CB7DC45-5F88-45D4-B422-3A3798CBE68F}"/>
    <cellStyle name="Total 25 15" xfId="29452" xr:uid="{17C7AF41-C764-46FD-96F7-2A836D5EF832}"/>
    <cellStyle name="Total 25 2" xfId="29453" xr:uid="{33551CD2-FDA2-4016-9312-9AB78F525E1D}"/>
    <cellStyle name="Total 25 2 2" xfId="29454" xr:uid="{6476AAA0-8B4C-488A-AB4C-2E6F995CDC08}"/>
    <cellStyle name="Total 25 2 2 2" xfId="29455" xr:uid="{48F68749-83F4-47C8-8E50-06BDA833397F}"/>
    <cellStyle name="Total 25 2 2 3" xfId="29456" xr:uid="{AAB8FADB-5E1C-4295-84BF-E3DF083BBE14}"/>
    <cellStyle name="Total 25 2 3" xfId="29457" xr:uid="{FDB17D77-292F-41F4-B0D0-10A143213BFA}"/>
    <cellStyle name="Total 25 2 3 2" xfId="29458" xr:uid="{6088C488-2202-444B-B837-68BF81D8C884}"/>
    <cellStyle name="Total 25 2 3 3" xfId="29459" xr:uid="{3D1F5E28-2A74-4452-A310-BF9447A10B7F}"/>
    <cellStyle name="Total 25 2 4" xfId="29460" xr:uid="{C889BE98-FE3E-4D7C-BD0F-495407F624BA}"/>
    <cellStyle name="Total 25 2 5" xfId="29461" xr:uid="{969BDFFC-66F4-4A81-90D1-BBBE6D5CD601}"/>
    <cellStyle name="Total 25 2 6" xfId="29462" xr:uid="{0EBA745B-715C-4AA2-AEC7-AB9308BBBDEB}"/>
    <cellStyle name="Total 25 3" xfId="29463" xr:uid="{875C0A70-2989-4B90-AE79-CFD04CE53532}"/>
    <cellStyle name="Total 25 3 2" xfId="29464" xr:uid="{574E2DD8-91F5-420E-B289-22BE81C79AB2}"/>
    <cellStyle name="Total 25 3 2 2" xfId="29465" xr:uid="{259046E0-1E96-4E83-9FCD-6365CD8301C9}"/>
    <cellStyle name="Total 25 3 2 3" xfId="29466" xr:uid="{8A8FA9D5-B0CC-4FDF-873D-7E10E26F0174}"/>
    <cellStyle name="Total 25 3 3" xfId="29467" xr:uid="{903D1F70-A60E-4F73-9B1A-BFCB6D393F2B}"/>
    <cellStyle name="Total 25 3 3 2" xfId="29468" xr:uid="{3128ED30-968C-4131-8730-66669C260E8F}"/>
    <cellStyle name="Total 25 3 3 3" xfId="29469" xr:uid="{8843DD11-FEE4-4C93-8D49-EBB684D6D7FF}"/>
    <cellStyle name="Total 25 3 4" xfId="29470" xr:uid="{4AE3A285-C2F3-498E-8291-312D22D0518E}"/>
    <cellStyle name="Total 25 3 5" xfId="29471" xr:uid="{B6D9761A-266D-4F28-825C-8993808D2497}"/>
    <cellStyle name="Total 25 4" xfId="29472" xr:uid="{30196E89-FCE5-44B2-8541-15AEC86B9256}"/>
    <cellStyle name="Total 25 4 2" xfId="29473" xr:uid="{D933D7CC-11CD-4C44-995E-B336A8DD2AB1}"/>
    <cellStyle name="Total 25 4 2 2" xfId="29474" xr:uid="{7C30A998-2C55-4E61-AF34-6245F1A9B876}"/>
    <cellStyle name="Total 25 4 2 3" xfId="29475" xr:uid="{81E9AFFB-91DC-42FC-9613-FCCF80BAFFCF}"/>
    <cellStyle name="Total 25 4 3" xfId="29476" xr:uid="{48DA3C38-8A5E-465D-80C2-4E1E3C19B677}"/>
    <cellStyle name="Total 25 4 3 2" xfId="29477" xr:uid="{073B5A01-6DD6-413F-A959-B911C941A26F}"/>
    <cellStyle name="Total 25 4 3 3" xfId="29478" xr:uid="{2666D1B5-C92D-40EA-ABD1-C0AE34AB9313}"/>
    <cellStyle name="Total 25 4 4" xfId="29479" xr:uid="{54FC0510-63FF-47AE-A5B9-72B994A19F43}"/>
    <cellStyle name="Total 25 4 5" xfId="29480" xr:uid="{D8AB090F-FCD6-4562-9C7E-081AA0AC014A}"/>
    <cellStyle name="Total 25 5" xfId="29481" xr:uid="{5517CAB0-5543-41CE-8656-0C8DCC823A81}"/>
    <cellStyle name="Total 25 5 2" xfId="29482" xr:uid="{1A82A8A5-6B05-40AC-A7A9-A36FDE7F2359}"/>
    <cellStyle name="Total 25 5 2 2" xfId="29483" xr:uid="{61B38337-C195-44B2-B388-0531FC3C2D04}"/>
    <cellStyle name="Total 25 5 2 3" xfId="29484" xr:uid="{1C7534DD-E107-4B36-9E14-A44D84E53001}"/>
    <cellStyle name="Total 25 5 3" xfId="29485" xr:uid="{79C2A8A9-267A-4AA3-8887-AFBF62621C8A}"/>
    <cellStyle name="Total 25 5 3 2" xfId="29486" xr:uid="{52EC4645-C7CC-4647-94CE-55890E1CB61D}"/>
    <cellStyle name="Total 25 5 3 3" xfId="29487" xr:uid="{D4BC56A2-A3DE-4225-B344-0E2A63D4E5DF}"/>
    <cellStyle name="Total 25 5 4" xfId="29488" xr:uid="{945F23F8-4222-44D8-BCB9-33F167F0C756}"/>
    <cellStyle name="Total 25 5 4 2" xfId="29489" xr:uid="{C45ABD09-A982-46CE-A423-003C6482CC88}"/>
    <cellStyle name="Total 25 5 4 3" xfId="29490" xr:uid="{F5716D95-E29F-4B62-951D-8D1938990B26}"/>
    <cellStyle name="Total 25 5 5" xfId="29491" xr:uid="{3D438B4D-AD38-4B74-A661-11A70BCFD8D0}"/>
    <cellStyle name="Total 25 5 6" xfId="29492" xr:uid="{A6152378-BEBC-4D09-961C-A71D75B0A8E2}"/>
    <cellStyle name="Total 25 6" xfId="29493" xr:uid="{A723FEA4-363F-456F-9273-3963FF206F48}"/>
    <cellStyle name="Total 25 6 2" xfId="29494" xr:uid="{C56B8231-443E-4379-8489-0DACCCBCFD63}"/>
    <cellStyle name="Total 25 6 2 2" xfId="29495" xr:uid="{2EC69FC4-71FE-4B42-9471-F7796378B888}"/>
    <cellStyle name="Total 25 6 2 3" xfId="29496" xr:uid="{F67F29C6-9E21-4199-8AC6-A2D611FA1CEF}"/>
    <cellStyle name="Total 25 6 3" xfId="29497" xr:uid="{EAFB926C-4F5A-40F6-A90A-737F8310AC20}"/>
    <cellStyle name="Total 25 6 3 2" xfId="29498" xr:uid="{564E78D4-E20C-43C0-91F1-FBC9AB33B282}"/>
    <cellStyle name="Total 25 6 3 3" xfId="29499" xr:uid="{018605E9-2A23-483E-8EE2-AB35BF86ECD1}"/>
    <cellStyle name="Total 25 6 4" xfId="29500" xr:uid="{A525E310-096C-4CED-8BD9-B4F95E3BBE51}"/>
    <cellStyle name="Total 25 6 5" xfId="29501" xr:uid="{F1D48448-CD60-4F88-B8CF-1C7F0F82BFDB}"/>
    <cellStyle name="Total 25 7" xfId="29502" xr:uid="{E443AE5F-0177-4127-8EC4-78635604373D}"/>
    <cellStyle name="Total 25 7 2" xfId="29503" xr:uid="{6A17A5E6-C0BF-4103-B34B-2A7406D3BD4A}"/>
    <cellStyle name="Total 25 7 3" xfId="29504" xr:uid="{20B4B020-E3B8-4610-91AC-0107BC2604AE}"/>
    <cellStyle name="Total 25 8" xfId="29505" xr:uid="{9D80017F-D6A8-4AC9-8755-351F9FFFE04B}"/>
    <cellStyle name="Total 25 8 2" xfId="29506" xr:uid="{2C7ACCA0-3A7F-48DF-9EFD-916C6E11E92B}"/>
    <cellStyle name="Total 25 8 3" xfId="29507" xr:uid="{8150B2AA-8BD0-40BE-A58D-AFB963AE98E2}"/>
    <cellStyle name="Total 25 9" xfId="29508" xr:uid="{A2816782-FECE-4A80-B044-D8B09DBEE230}"/>
    <cellStyle name="Total 25 9 2" xfId="29509" xr:uid="{C2A56D7D-13AC-4748-ABC7-0D3ECC9C133A}"/>
    <cellStyle name="Total 25 9 3" xfId="29510" xr:uid="{57C24620-BD4A-4DCD-898E-C0278AE16386}"/>
    <cellStyle name="Total 26" xfId="29511" xr:uid="{DD4780F9-6AAF-4800-A2A9-38738D32A8C7}"/>
    <cellStyle name="Total 26 10" xfId="29512" xr:uid="{650AB7EA-056A-48F2-9D16-0665E7043958}"/>
    <cellStyle name="Total 26 11" xfId="29513" xr:uid="{DDE0BE85-DA0F-40D2-BDCC-CA235A04E2E2}"/>
    <cellStyle name="Total 26 12" xfId="29514" xr:uid="{126C545B-4D99-4AD8-91A9-02DC6608FC8A}"/>
    <cellStyle name="Total 26 13" xfId="29515" xr:uid="{CB5A985B-6308-4E59-B7D6-6F01BD09EF96}"/>
    <cellStyle name="Total 26 14" xfId="29516" xr:uid="{0C605C5F-4EC4-4E49-B0AD-B922AEB48248}"/>
    <cellStyle name="Total 26 15" xfId="29517" xr:uid="{3AA71866-F7B8-478A-87A3-8BF0E805060E}"/>
    <cellStyle name="Total 26 2" xfId="29518" xr:uid="{2074EDF8-262C-44F6-8331-E2FAE8A37C27}"/>
    <cellStyle name="Total 26 2 2" xfId="29519" xr:uid="{6F32CAC4-A211-49CA-B77D-9CD9FFB7E72C}"/>
    <cellStyle name="Total 26 2 2 2" xfId="29520" xr:uid="{34936E60-AA42-4C96-A5CE-20AAB8774533}"/>
    <cellStyle name="Total 26 2 2 3" xfId="29521" xr:uid="{A5F51040-E44B-41EE-A34B-7E25FE2E8EA2}"/>
    <cellStyle name="Total 26 2 3" xfId="29522" xr:uid="{6A8E57E7-BFC5-448F-A4E4-369F95CCD6A7}"/>
    <cellStyle name="Total 26 2 3 2" xfId="29523" xr:uid="{21FD7254-5A63-4AE0-8A06-7812E83F7BC8}"/>
    <cellStyle name="Total 26 2 3 3" xfId="29524" xr:uid="{7EF6D064-EE3A-4CC8-90C2-FC700DAB1A17}"/>
    <cellStyle name="Total 26 2 4" xfId="29525" xr:uid="{C71A356C-E858-4B0E-9EF5-3EFA75503BF1}"/>
    <cellStyle name="Total 26 2 5" xfId="29526" xr:uid="{3D69D976-9088-47AF-8D4D-297FB9C3B461}"/>
    <cellStyle name="Total 26 2 6" xfId="29527" xr:uid="{8496BA34-5630-43BF-B17E-7C8E54771BAA}"/>
    <cellStyle name="Total 26 3" xfId="29528" xr:uid="{EA3F927D-06BB-4FD7-9DCB-FB1D1101E1FE}"/>
    <cellStyle name="Total 26 3 2" xfId="29529" xr:uid="{B93B1BB3-20DD-467C-82FE-32E4A6FFA039}"/>
    <cellStyle name="Total 26 3 2 2" xfId="29530" xr:uid="{B6A51109-E9F3-404F-89E9-F4461DF98F3B}"/>
    <cellStyle name="Total 26 3 2 3" xfId="29531" xr:uid="{93DA6C11-7024-49B8-8D8D-6253A1CC358B}"/>
    <cellStyle name="Total 26 3 3" xfId="29532" xr:uid="{2E74A520-3E02-4018-B58D-9662D8771840}"/>
    <cellStyle name="Total 26 3 3 2" xfId="29533" xr:uid="{FA784568-8E58-4D6A-B1CE-FE054CB61B01}"/>
    <cellStyle name="Total 26 3 3 3" xfId="29534" xr:uid="{A8C4287A-4A84-4179-B840-15083ED98BA7}"/>
    <cellStyle name="Total 26 3 4" xfId="29535" xr:uid="{55AE8DC2-6646-4463-8E72-6765A8C1E449}"/>
    <cellStyle name="Total 26 3 5" xfId="29536" xr:uid="{13CA51B0-DE9C-471E-B6BA-D1EA23E278B7}"/>
    <cellStyle name="Total 26 4" xfId="29537" xr:uid="{8516D01F-9A69-40EB-8DE4-15DA4C2237E1}"/>
    <cellStyle name="Total 26 4 2" xfId="29538" xr:uid="{554A769A-3019-4028-9715-87A27B1D3E9A}"/>
    <cellStyle name="Total 26 4 2 2" xfId="29539" xr:uid="{344F07BB-31F5-4916-80BA-354ABF99A805}"/>
    <cellStyle name="Total 26 4 2 3" xfId="29540" xr:uid="{507E0573-97F2-4936-B84D-06E0806D8323}"/>
    <cellStyle name="Total 26 4 3" xfId="29541" xr:uid="{CB2EEE0F-740F-42FD-99AC-4671A5266496}"/>
    <cellStyle name="Total 26 4 3 2" xfId="29542" xr:uid="{0D133E61-2ABF-411C-8BD0-4DAA459BE69A}"/>
    <cellStyle name="Total 26 4 3 3" xfId="29543" xr:uid="{0F4B5A98-43C0-4706-83ED-019CDE621FEE}"/>
    <cellStyle name="Total 26 4 4" xfId="29544" xr:uid="{540C4D84-1D51-4B24-A751-010C6F96FEF1}"/>
    <cellStyle name="Total 26 4 5" xfId="29545" xr:uid="{3B2305B4-3F0D-4A2B-AB09-F84B1CB61499}"/>
    <cellStyle name="Total 26 5" xfId="29546" xr:uid="{1F42794F-24FC-406D-A71E-241E07F57D16}"/>
    <cellStyle name="Total 26 5 2" xfId="29547" xr:uid="{DCE20D5B-CD6A-4DB2-B85F-06C699A55CBF}"/>
    <cellStyle name="Total 26 5 2 2" xfId="29548" xr:uid="{80026CBC-48D9-436B-A663-374FA9D23E01}"/>
    <cellStyle name="Total 26 5 2 3" xfId="29549" xr:uid="{9575F53E-3437-4F16-8A56-4DF4E80E0C76}"/>
    <cellStyle name="Total 26 5 3" xfId="29550" xr:uid="{D74EDA1B-969D-44A5-9A88-F921C9439037}"/>
    <cellStyle name="Total 26 5 3 2" xfId="29551" xr:uid="{BF8BB7E4-4951-425D-9A47-04C328584B8A}"/>
    <cellStyle name="Total 26 5 3 3" xfId="29552" xr:uid="{A6DA7964-2ADA-4A42-98FD-1B90FA99BC58}"/>
    <cellStyle name="Total 26 5 4" xfId="29553" xr:uid="{2ACCB5A4-6BF2-48DE-98E3-061BFF4DB198}"/>
    <cellStyle name="Total 26 5 4 2" xfId="29554" xr:uid="{C21804D2-7750-4036-AC23-C82EFDC41551}"/>
    <cellStyle name="Total 26 5 4 3" xfId="29555" xr:uid="{5B20BEE3-D9C2-4AA5-BF6C-327185BB1B1C}"/>
    <cellStyle name="Total 26 5 5" xfId="29556" xr:uid="{1D08928D-4705-4B12-9AD4-E22C9B1D9D0C}"/>
    <cellStyle name="Total 26 5 6" xfId="29557" xr:uid="{315A7971-A2DB-4665-A814-733538F5B386}"/>
    <cellStyle name="Total 26 6" xfId="29558" xr:uid="{70F87E73-2422-4A68-B398-07D9B1F52514}"/>
    <cellStyle name="Total 26 6 2" xfId="29559" xr:uid="{8E8D7BE7-D414-4D9F-91F4-94445ED8B7E1}"/>
    <cellStyle name="Total 26 6 2 2" xfId="29560" xr:uid="{1240FAA3-FE37-453B-BE72-4537FE619398}"/>
    <cellStyle name="Total 26 6 2 3" xfId="29561" xr:uid="{A18072E8-50D0-4129-A872-79F7A7B08E00}"/>
    <cellStyle name="Total 26 6 3" xfId="29562" xr:uid="{3A7A56E4-AABB-4D41-AE57-A79FF11C0108}"/>
    <cellStyle name="Total 26 6 3 2" xfId="29563" xr:uid="{DE5938D2-B5A1-47AB-9A2C-F0FBC28C7F71}"/>
    <cellStyle name="Total 26 6 3 3" xfId="29564" xr:uid="{5444D37A-ECF5-420A-82F4-3479F40674FC}"/>
    <cellStyle name="Total 26 6 4" xfId="29565" xr:uid="{F58A5B3F-431D-40C2-BA06-DD8F3DEA958F}"/>
    <cellStyle name="Total 26 6 5" xfId="29566" xr:uid="{43F93A96-22E9-437A-B479-1AEEF1EAAF17}"/>
    <cellStyle name="Total 26 7" xfId="29567" xr:uid="{3CBD6F5C-2CD0-40AF-AC58-09F3A9FDA66D}"/>
    <cellStyle name="Total 26 7 2" xfId="29568" xr:uid="{A9D7ACAC-CC41-4F8A-A03D-32618D8991BF}"/>
    <cellStyle name="Total 26 7 3" xfId="29569" xr:uid="{39AD92E6-B89F-46CC-935C-E954343A3AE1}"/>
    <cellStyle name="Total 26 8" xfId="29570" xr:uid="{AF12F54F-18D5-4C9F-BD0A-A629DE2CC68D}"/>
    <cellStyle name="Total 26 8 2" xfId="29571" xr:uid="{EEA8D78F-16C4-4FCB-BD3B-862427115ADA}"/>
    <cellStyle name="Total 26 8 3" xfId="29572" xr:uid="{17B39599-BEFD-43E4-82C1-76901672C346}"/>
    <cellStyle name="Total 26 9" xfId="29573" xr:uid="{D291EABB-3006-4C4F-9B45-CA53156A5668}"/>
    <cellStyle name="Total 26 9 2" xfId="29574" xr:uid="{1F0C2800-D9CB-47E8-8E39-CDC4BD582A90}"/>
    <cellStyle name="Total 26 9 3" xfId="29575" xr:uid="{93D4ACCA-FF77-496E-9B58-5B086DD19A5D}"/>
    <cellStyle name="Total 27" xfId="29576" xr:uid="{38B18915-27F3-48E4-9BE4-A2E7EEF6D0B8}"/>
    <cellStyle name="Total 27 10" xfId="29577" xr:uid="{CB09277A-76CB-41A4-9CE3-CC9FEEC5CC68}"/>
    <cellStyle name="Total 27 11" xfId="29578" xr:uid="{A678F3FF-559F-44F7-AA0A-06B33EDBC923}"/>
    <cellStyle name="Total 27 12" xfId="29579" xr:uid="{66991DD0-4D93-435B-8646-243730610461}"/>
    <cellStyle name="Total 27 13" xfId="29580" xr:uid="{8F0CE463-108F-450A-9EB7-B5B48CF21FD2}"/>
    <cellStyle name="Total 27 14" xfId="29581" xr:uid="{96201038-7334-4FAA-BD40-D5FC45CE2620}"/>
    <cellStyle name="Total 27 15" xfId="29582" xr:uid="{B77CEC48-4FC7-4BCB-B9E3-2B3C951BA6F8}"/>
    <cellStyle name="Total 27 2" xfId="29583" xr:uid="{535A66D5-09A5-4DE4-A831-9056E9016573}"/>
    <cellStyle name="Total 27 2 2" xfId="29584" xr:uid="{DA94278B-5875-4496-A88E-A512185F91EB}"/>
    <cellStyle name="Total 27 2 2 2" xfId="29585" xr:uid="{A38CD5D4-F2EC-49DC-93BE-FFB7FC9EE847}"/>
    <cellStyle name="Total 27 2 2 3" xfId="29586" xr:uid="{A43E9D06-E532-4CAE-91CC-F47DCFBD04E8}"/>
    <cellStyle name="Total 27 2 3" xfId="29587" xr:uid="{BB41ABA3-33F8-4894-A278-CE1C202AD5DB}"/>
    <cellStyle name="Total 27 2 3 2" xfId="29588" xr:uid="{4948006D-5627-4B35-B5F7-A947D1C3E06D}"/>
    <cellStyle name="Total 27 2 3 3" xfId="29589" xr:uid="{641846DB-A77F-45C2-82AD-FD45CCE42423}"/>
    <cellStyle name="Total 27 2 4" xfId="29590" xr:uid="{F303B259-9227-4537-A237-D63483029A4F}"/>
    <cellStyle name="Total 27 2 5" xfId="29591" xr:uid="{F49AF245-9081-45D5-8C3D-21623082F489}"/>
    <cellStyle name="Total 27 2 6" xfId="29592" xr:uid="{48ED0E18-90E7-4F56-95B7-572314DE0DC0}"/>
    <cellStyle name="Total 27 3" xfId="29593" xr:uid="{FBFC8EC7-418F-4BCB-A1F4-4F0BCBB91E81}"/>
    <cellStyle name="Total 27 3 2" xfId="29594" xr:uid="{DF33B58E-3A6D-4981-8C46-B1FA0C295C1F}"/>
    <cellStyle name="Total 27 3 2 2" xfId="29595" xr:uid="{DE2546D1-183E-4BA6-9971-25ADFB445666}"/>
    <cellStyle name="Total 27 3 2 3" xfId="29596" xr:uid="{74F8763F-3800-4FF4-A916-A38965C0B53E}"/>
    <cellStyle name="Total 27 3 3" xfId="29597" xr:uid="{8FA07F8C-B2EA-498B-AB12-A8F3685AC113}"/>
    <cellStyle name="Total 27 3 3 2" xfId="29598" xr:uid="{6F217CC2-EC5B-4900-A422-BEF7CA8EDCEF}"/>
    <cellStyle name="Total 27 3 3 3" xfId="29599" xr:uid="{1F71C211-3DD7-4C4C-90E4-D2A73FC99DC9}"/>
    <cellStyle name="Total 27 3 4" xfId="29600" xr:uid="{107CB45F-F443-4176-A763-0A6DEA037010}"/>
    <cellStyle name="Total 27 3 5" xfId="29601" xr:uid="{1137713F-37B8-4B70-9575-5DCED1463DD5}"/>
    <cellStyle name="Total 27 4" xfId="29602" xr:uid="{7BEEE256-7584-467B-9BB7-80225391FB09}"/>
    <cellStyle name="Total 27 4 2" xfId="29603" xr:uid="{EA43724D-40EA-4210-BCB2-124A71E33B4E}"/>
    <cellStyle name="Total 27 4 2 2" xfId="29604" xr:uid="{95F35516-6EA8-49D7-8056-4BF888543F2E}"/>
    <cellStyle name="Total 27 4 2 3" xfId="29605" xr:uid="{990913E3-EF41-4ED2-89FE-95220FE943AA}"/>
    <cellStyle name="Total 27 4 3" xfId="29606" xr:uid="{16EBAC0B-1D7B-4155-A55F-748D7E7C5E2B}"/>
    <cellStyle name="Total 27 4 3 2" xfId="29607" xr:uid="{869C7513-6399-4B53-A377-D62584389AAD}"/>
    <cellStyle name="Total 27 4 3 3" xfId="29608" xr:uid="{627E3655-CA11-4019-B325-18E39B583846}"/>
    <cellStyle name="Total 27 4 4" xfId="29609" xr:uid="{EC81B1C7-1FA7-40B7-BEEB-C8A58D405653}"/>
    <cellStyle name="Total 27 4 5" xfId="29610" xr:uid="{B5B5F6F0-1F6B-4F6B-A7D1-361A87ECF51C}"/>
    <cellStyle name="Total 27 5" xfId="29611" xr:uid="{8C742CD5-CDE5-4A68-859E-8F17C5F6A8A1}"/>
    <cellStyle name="Total 27 5 2" xfId="29612" xr:uid="{80EBE646-434F-4EBB-9A0F-CAC3E7A8442E}"/>
    <cellStyle name="Total 27 5 2 2" xfId="29613" xr:uid="{534F6AC7-73A6-4443-92DE-8D46A3E791D0}"/>
    <cellStyle name="Total 27 5 2 3" xfId="29614" xr:uid="{302A47F3-B659-4615-83C8-58F3231FF4B7}"/>
    <cellStyle name="Total 27 5 3" xfId="29615" xr:uid="{A3C0D25B-B35B-4E6F-A7E6-DA727E6EA1E3}"/>
    <cellStyle name="Total 27 5 3 2" xfId="29616" xr:uid="{E52ADED5-8164-48F6-B056-E1068627F54B}"/>
    <cellStyle name="Total 27 5 3 3" xfId="29617" xr:uid="{4E24A744-02E4-45A2-B0F5-5551422160B3}"/>
    <cellStyle name="Total 27 5 4" xfId="29618" xr:uid="{487962E9-754F-46B6-81C3-1C15305ADA24}"/>
    <cellStyle name="Total 27 5 4 2" xfId="29619" xr:uid="{87A57493-089C-4CA7-ABF9-CF2DB16705DE}"/>
    <cellStyle name="Total 27 5 4 3" xfId="29620" xr:uid="{E2191E8E-0E48-4068-9771-44483F4E55A9}"/>
    <cellStyle name="Total 27 5 5" xfId="29621" xr:uid="{1BBC25A6-3635-4278-BAD9-D66D96C3BD7B}"/>
    <cellStyle name="Total 27 5 6" xfId="29622" xr:uid="{0B69B364-6BBB-4A6B-B239-6F632263667F}"/>
    <cellStyle name="Total 27 6" xfId="29623" xr:uid="{654A62B4-0123-49EE-8609-7F0F21DF8B9F}"/>
    <cellStyle name="Total 27 6 2" xfId="29624" xr:uid="{8D7056AF-00DB-400E-94F1-8DE0B2429A78}"/>
    <cellStyle name="Total 27 6 2 2" xfId="29625" xr:uid="{E742BACC-D1EA-45C4-B486-8EA1F11DEE53}"/>
    <cellStyle name="Total 27 6 2 3" xfId="29626" xr:uid="{F7172212-A756-4FE3-A53A-C8CAF1162140}"/>
    <cellStyle name="Total 27 6 3" xfId="29627" xr:uid="{A7AC152C-4350-405C-961B-37254ADC4F60}"/>
    <cellStyle name="Total 27 6 3 2" xfId="29628" xr:uid="{FADCF5F9-80DA-4FFC-A2ED-BACEB8CDD152}"/>
    <cellStyle name="Total 27 6 3 3" xfId="29629" xr:uid="{74647A52-E485-4252-9E92-4E40ECD1AA53}"/>
    <cellStyle name="Total 27 6 4" xfId="29630" xr:uid="{F61A1BB6-9A08-4AAB-8273-36C14782F27C}"/>
    <cellStyle name="Total 27 6 5" xfId="29631" xr:uid="{798885A1-5C67-421E-B1DB-F7634FC07271}"/>
    <cellStyle name="Total 27 7" xfId="29632" xr:uid="{8F836054-660C-417B-B652-3C6F409E51D2}"/>
    <cellStyle name="Total 27 7 2" xfId="29633" xr:uid="{781F694F-4FE2-4032-8FD6-8A8F43313B15}"/>
    <cellStyle name="Total 27 7 3" xfId="29634" xr:uid="{BED7A2B3-5181-454E-8011-34FE3AE03724}"/>
    <cellStyle name="Total 27 8" xfId="29635" xr:uid="{DBD12E05-6434-4137-81DC-DE4576EA3D72}"/>
    <cellStyle name="Total 27 8 2" xfId="29636" xr:uid="{B0D4AE91-F088-4074-A3B4-46726D965F2D}"/>
    <cellStyle name="Total 27 8 3" xfId="29637" xr:uid="{62713E37-F995-4F61-A206-C8428F9E1226}"/>
    <cellStyle name="Total 27 9" xfId="29638" xr:uid="{8D4B5D06-DD11-4685-A64C-0920702E40D5}"/>
    <cellStyle name="Total 27 9 2" xfId="29639" xr:uid="{B56B4BCA-248E-4618-B9DA-C8CCBA48199F}"/>
    <cellStyle name="Total 27 9 3" xfId="29640" xr:uid="{8C1730FB-B608-4F54-8355-FB9F47588E34}"/>
    <cellStyle name="Total 28" xfId="29641" xr:uid="{A7CA5723-1D2D-4420-B7D7-DBEB75418897}"/>
    <cellStyle name="Total 28 10" xfId="29642" xr:uid="{312BBD04-52DD-4203-84C7-D0D66B78B211}"/>
    <cellStyle name="Total 28 11" xfId="29643" xr:uid="{9E21DC86-E03A-4FBD-A56B-9B5A32757041}"/>
    <cellStyle name="Total 28 12" xfId="29644" xr:uid="{6DC0D0C1-FDA2-43D9-8F9D-C84240A50CC1}"/>
    <cellStyle name="Total 28 13" xfId="29645" xr:uid="{8284A71E-62AE-4E8B-916A-9C241A81E815}"/>
    <cellStyle name="Total 28 14" xfId="29646" xr:uid="{A788A66D-E61E-48BD-A88D-4C5C8C301724}"/>
    <cellStyle name="Total 28 15" xfId="29647" xr:uid="{599C4D64-79FF-46E0-BF06-B276C7D0ABD2}"/>
    <cellStyle name="Total 28 2" xfId="29648" xr:uid="{15BB8BFE-8B89-4BD0-BDBF-9D128D08DCB1}"/>
    <cellStyle name="Total 28 2 2" xfId="29649" xr:uid="{FA80927C-033C-489C-9AE4-331BBC4E443A}"/>
    <cellStyle name="Total 28 2 2 2" xfId="29650" xr:uid="{377E4363-B194-466D-9F27-57B613111743}"/>
    <cellStyle name="Total 28 2 2 3" xfId="29651" xr:uid="{A989C456-A2B4-47CC-89D4-B42A26522EA6}"/>
    <cellStyle name="Total 28 2 3" xfId="29652" xr:uid="{0E86B508-EBF9-470D-950F-B6DA4568A1C7}"/>
    <cellStyle name="Total 28 2 3 2" xfId="29653" xr:uid="{CF460A58-51E9-485C-9B43-4221209781AB}"/>
    <cellStyle name="Total 28 2 3 3" xfId="29654" xr:uid="{9759B12D-F5C1-4B25-9321-ECA7C4644E86}"/>
    <cellStyle name="Total 28 2 4" xfId="29655" xr:uid="{9FAE4FC5-49FF-4F77-A99A-9D13BC8F3F5E}"/>
    <cellStyle name="Total 28 2 5" xfId="29656" xr:uid="{D99576DF-BF3A-4061-B105-6AF28D61DBFE}"/>
    <cellStyle name="Total 28 2 6" xfId="29657" xr:uid="{C2DB9CF4-327B-41F4-968B-1BC73D2666DF}"/>
    <cellStyle name="Total 28 3" xfId="29658" xr:uid="{F919FA4B-FFE6-4CD0-8FFC-628651B2E6BC}"/>
    <cellStyle name="Total 28 3 2" xfId="29659" xr:uid="{3E789549-4310-405E-B86F-59CDE6E0F8C5}"/>
    <cellStyle name="Total 28 3 2 2" xfId="29660" xr:uid="{BF4B554D-7456-488C-BB1F-693E9C2AE2F7}"/>
    <cellStyle name="Total 28 3 2 3" xfId="29661" xr:uid="{086013C3-C773-4EBF-8AD9-16E7652F857F}"/>
    <cellStyle name="Total 28 3 3" xfId="29662" xr:uid="{0CEC3282-D518-44DD-B68A-C58C56CB596D}"/>
    <cellStyle name="Total 28 3 3 2" xfId="29663" xr:uid="{42BDF59C-7FC6-4B97-8656-190FC4CB2343}"/>
    <cellStyle name="Total 28 3 3 3" xfId="29664" xr:uid="{58810DA0-E2C6-4667-83BC-88C7DCAEE926}"/>
    <cellStyle name="Total 28 3 4" xfId="29665" xr:uid="{17750DC6-CCEE-4217-90DF-2FDEAF9694C3}"/>
    <cellStyle name="Total 28 3 5" xfId="29666" xr:uid="{F038D8C5-ECC9-4119-9E55-080012CF49A2}"/>
    <cellStyle name="Total 28 4" xfId="29667" xr:uid="{C93A7972-8E6D-4EB0-960D-A726639AE339}"/>
    <cellStyle name="Total 28 4 2" xfId="29668" xr:uid="{FDFCDE8C-992F-43A0-92FD-2590D3887879}"/>
    <cellStyle name="Total 28 4 2 2" xfId="29669" xr:uid="{45A3618A-5D83-42B8-B545-1E004FC82423}"/>
    <cellStyle name="Total 28 4 2 3" xfId="29670" xr:uid="{0C76C256-FFDF-4525-AD29-CD2FC1B6B33C}"/>
    <cellStyle name="Total 28 4 3" xfId="29671" xr:uid="{C19FF430-76C4-4F27-AEC4-CF205DB4CEC9}"/>
    <cellStyle name="Total 28 4 3 2" xfId="29672" xr:uid="{8FE313A7-A0EF-4119-98B8-20B81F84E8E3}"/>
    <cellStyle name="Total 28 4 3 3" xfId="29673" xr:uid="{90E9EFA2-3B7F-46AC-8364-6B60B80B8D16}"/>
    <cellStyle name="Total 28 4 4" xfId="29674" xr:uid="{FEFD7988-43F6-4C56-9ADF-1A98EDBDD75F}"/>
    <cellStyle name="Total 28 4 5" xfId="29675" xr:uid="{A6CFB1D3-6FC6-4797-816C-5D97B5FFFDAE}"/>
    <cellStyle name="Total 28 5" xfId="29676" xr:uid="{9F82CB34-B2EE-46ED-B60B-6FA82F459E30}"/>
    <cellStyle name="Total 28 5 2" xfId="29677" xr:uid="{38DDE284-CE29-48EB-864B-AB7B3B339643}"/>
    <cellStyle name="Total 28 5 2 2" xfId="29678" xr:uid="{A543FAD6-3CD1-473E-B9E5-79C0A48DF212}"/>
    <cellStyle name="Total 28 5 2 3" xfId="29679" xr:uid="{249F3148-D210-4D4A-9D56-048559C528CA}"/>
    <cellStyle name="Total 28 5 3" xfId="29680" xr:uid="{121E0923-192A-4967-8C3F-6EB047880E72}"/>
    <cellStyle name="Total 28 5 3 2" xfId="29681" xr:uid="{9DB1CDF5-C7FA-411C-9D02-8DE11A63C963}"/>
    <cellStyle name="Total 28 5 3 3" xfId="29682" xr:uid="{C61D7518-2537-47B6-B359-170E54021E34}"/>
    <cellStyle name="Total 28 5 4" xfId="29683" xr:uid="{38DF8D49-05BF-4DAD-AD82-4931BBFBA8F7}"/>
    <cellStyle name="Total 28 5 4 2" xfId="29684" xr:uid="{6998DA50-B938-48F4-B17C-6B9F4CF01C3A}"/>
    <cellStyle name="Total 28 5 4 3" xfId="29685" xr:uid="{157FC966-EA6D-4C24-B918-FF8AE562DDF0}"/>
    <cellStyle name="Total 28 5 5" xfId="29686" xr:uid="{E71608E5-DFDC-45DF-ADD5-C3D322902309}"/>
    <cellStyle name="Total 28 5 6" xfId="29687" xr:uid="{C0CD9A22-4CA4-421D-98A0-4415D285C433}"/>
    <cellStyle name="Total 28 6" xfId="29688" xr:uid="{FB4843F6-4A13-42F1-ACF3-9AA3C96DE057}"/>
    <cellStyle name="Total 28 6 2" xfId="29689" xr:uid="{8C16E2EC-5DAB-4403-9878-386B8F6A1700}"/>
    <cellStyle name="Total 28 6 2 2" xfId="29690" xr:uid="{12B06C91-58EE-4EC1-92D7-FF3B88281439}"/>
    <cellStyle name="Total 28 6 2 3" xfId="29691" xr:uid="{48460EDB-4E14-4E43-BEF8-40E6012A5021}"/>
    <cellStyle name="Total 28 6 3" xfId="29692" xr:uid="{E136A998-24EF-4E2B-A4BA-FD5CA8AA443B}"/>
    <cellStyle name="Total 28 6 3 2" xfId="29693" xr:uid="{A844819A-CC1A-48C1-9255-068A54268123}"/>
    <cellStyle name="Total 28 6 3 3" xfId="29694" xr:uid="{659A4853-9761-4C78-BFD3-08E424C92311}"/>
    <cellStyle name="Total 28 6 4" xfId="29695" xr:uid="{11098B60-616D-49A7-95A5-A6A5E0CA20BE}"/>
    <cellStyle name="Total 28 6 5" xfId="29696" xr:uid="{A7A1AD19-38F4-446A-8C54-718568791776}"/>
    <cellStyle name="Total 28 7" xfId="29697" xr:uid="{DF33F88F-31B3-4DC5-8608-4E87B253C9A2}"/>
    <cellStyle name="Total 28 7 2" xfId="29698" xr:uid="{1B779FC8-958B-48EC-9BB0-FD28FB97CC63}"/>
    <cellStyle name="Total 28 7 3" xfId="29699" xr:uid="{045AF882-E321-40DC-9871-92BD81F92FAA}"/>
    <cellStyle name="Total 28 8" xfId="29700" xr:uid="{68E100E1-6A9E-417B-AE29-4778862B8062}"/>
    <cellStyle name="Total 28 8 2" xfId="29701" xr:uid="{D05F5C97-91B0-4788-91B2-FC6DB76C1FA4}"/>
    <cellStyle name="Total 28 8 3" xfId="29702" xr:uid="{A97FB205-CA80-4166-9C86-6D12C3B8B766}"/>
    <cellStyle name="Total 28 9" xfId="29703" xr:uid="{ACE3AAF3-FD56-469A-B2B5-5EA1C5EDABCF}"/>
    <cellStyle name="Total 28 9 2" xfId="29704" xr:uid="{691461C2-A8FB-42AA-A047-BC9A8DDFC819}"/>
    <cellStyle name="Total 28 9 3" xfId="29705" xr:uid="{58AFA5B2-A18A-46C2-997D-331C2ECB2230}"/>
    <cellStyle name="Total 29" xfId="29706" xr:uid="{04EE683A-E6B5-44D7-9A31-EB2FE5DABD54}"/>
    <cellStyle name="Total 29 10" xfId="29707" xr:uid="{B4B514F9-9DC3-4365-8F6E-DDC7D4FCAAB9}"/>
    <cellStyle name="Total 29 11" xfId="29708" xr:uid="{D1616A1C-7028-4DDC-B898-6AA7C81924F7}"/>
    <cellStyle name="Total 29 12" xfId="29709" xr:uid="{BB85B524-CEC5-40BA-B99F-059C159ED2F6}"/>
    <cellStyle name="Total 29 13" xfId="29710" xr:uid="{FE98DC09-95E3-4733-9D82-57F142F8479A}"/>
    <cellStyle name="Total 29 14" xfId="29711" xr:uid="{2501DD14-FB6C-4F01-A195-A1E2EC35F0D9}"/>
    <cellStyle name="Total 29 15" xfId="29712" xr:uid="{D40B6805-2838-4D71-BBFA-C90BEDA6A166}"/>
    <cellStyle name="Total 29 2" xfId="29713" xr:uid="{DA761F1D-0CFF-45E1-9333-2E2292ADDD53}"/>
    <cellStyle name="Total 29 2 2" xfId="29714" xr:uid="{F01D580D-0702-4460-B98E-375978F3C3EF}"/>
    <cellStyle name="Total 29 2 2 2" xfId="29715" xr:uid="{B48180FA-8B36-48BE-9B05-F2D32D99F076}"/>
    <cellStyle name="Total 29 2 2 3" xfId="29716" xr:uid="{13C9E40C-BDDE-42F7-B965-AD73E4B8FA15}"/>
    <cellStyle name="Total 29 2 3" xfId="29717" xr:uid="{4F18CEA0-C0EC-4648-B492-9591CEBDBD0A}"/>
    <cellStyle name="Total 29 2 3 2" xfId="29718" xr:uid="{422CBE28-821C-4C74-8183-7F769835D481}"/>
    <cellStyle name="Total 29 2 3 3" xfId="29719" xr:uid="{7987BFB2-3FAB-4390-8356-52537C799068}"/>
    <cellStyle name="Total 29 2 4" xfId="29720" xr:uid="{4F33FF34-BCC5-4F29-999F-113171C080EF}"/>
    <cellStyle name="Total 29 2 5" xfId="29721" xr:uid="{EA3B4904-B74A-441E-B5F7-FA7F01F25F2D}"/>
    <cellStyle name="Total 29 2 6" xfId="29722" xr:uid="{5A06347A-7317-446E-BBCE-F96C26AD17BA}"/>
    <cellStyle name="Total 29 3" xfId="29723" xr:uid="{4C6428B4-D75C-45C3-8ED8-7873507A4F6C}"/>
    <cellStyle name="Total 29 3 2" xfId="29724" xr:uid="{0EAE92AF-57F5-496E-A6D3-C66FFBCFC554}"/>
    <cellStyle name="Total 29 3 2 2" xfId="29725" xr:uid="{245608F6-B335-4E52-A9C8-E688E8D24846}"/>
    <cellStyle name="Total 29 3 2 3" xfId="29726" xr:uid="{7E003898-CA0B-4281-B48E-DF8C23C7A85C}"/>
    <cellStyle name="Total 29 3 3" xfId="29727" xr:uid="{53B1B392-8171-40F2-A0C7-A2104AFF2DB5}"/>
    <cellStyle name="Total 29 3 3 2" xfId="29728" xr:uid="{5B32A087-FE2C-45DA-A994-523440A6AA58}"/>
    <cellStyle name="Total 29 3 3 3" xfId="29729" xr:uid="{83DD4461-0D39-4793-9047-02E2BF87CC68}"/>
    <cellStyle name="Total 29 3 4" xfId="29730" xr:uid="{DB8E78D8-641E-45F8-A2A5-45B8A439FEC2}"/>
    <cellStyle name="Total 29 3 5" xfId="29731" xr:uid="{D6944B2B-E300-4EE0-B12D-F33AE04AC10B}"/>
    <cellStyle name="Total 29 4" xfId="29732" xr:uid="{62BC525F-EAC8-4F27-BAB3-C1D40BEAB518}"/>
    <cellStyle name="Total 29 4 2" xfId="29733" xr:uid="{EFB375B3-17E2-46DD-A604-E45693AC26B0}"/>
    <cellStyle name="Total 29 4 2 2" xfId="29734" xr:uid="{BB019829-31FB-4C34-A646-9F25ED45E15F}"/>
    <cellStyle name="Total 29 4 2 3" xfId="29735" xr:uid="{F78FAF23-50FB-4DEA-92A4-4D345DBD09E4}"/>
    <cellStyle name="Total 29 4 3" xfId="29736" xr:uid="{582CEAC1-2E99-48FC-A1D8-F7C35BA95CF2}"/>
    <cellStyle name="Total 29 4 3 2" xfId="29737" xr:uid="{C002238F-9A97-4528-A88C-0DDB078CE57E}"/>
    <cellStyle name="Total 29 4 3 3" xfId="29738" xr:uid="{C3CD56AA-1121-424A-B9D9-166AC57BABC3}"/>
    <cellStyle name="Total 29 4 4" xfId="29739" xr:uid="{38BBABA8-16C8-4CC8-B4EB-FA9E0D3ED234}"/>
    <cellStyle name="Total 29 4 5" xfId="29740" xr:uid="{CDB01660-3C05-4375-A503-639B79D93482}"/>
    <cellStyle name="Total 29 5" xfId="29741" xr:uid="{3594771A-A7E2-40EC-A102-C91385DBD3F7}"/>
    <cellStyle name="Total 29 5 2" xfId="29742" xr:uid="{DEBA64F2-47A0-4DF6-BB5D-4515F189289F}"/>
    <cellStyle name="Total 29 5 2 2" xfId="29743" xr:uid="{A8702111-5F43-458E-BCE3-8AC812F8FCCF}"/>
    <cellStyle name="Total 29 5 2 3" xfId="29744" xr:uid="{214972E6-AD57-407B-9BB0-F383464EE60B}"/>
    <cellStyle name="Total 29 5 3" xfId="29745" xr:uid="{A08AF906-4D68-44E8-A53D-96F3DA3EB8A2}"/>
    <cellStyle name="Total 29 5 3 2" xfId="29746" xr:uid="{646756FA-7AB0-46FE-82DF-EC2350499D78}"/>
    <cellStyle name="Total 29 5 3 3" xfId="29747" xr:uid="{56D59941-3FEF-4148-9BD4-355FD2F7AC27}"/>
    <cellStyle name="Total 29 5 4" xfId="29748" xr:uid="{259E7040-9809-42BA-AB87-966660B22F9B}"/>
    <cellStyle name="Total 29 5 4 2" xfId="29749" xr:uid="{0EA1B8EF-F780-47EC-97E2-B659D7D7CA13}"/>
    <cellStyle name="Total 29 5 4 3" xfId="29750" xr:uid="{CC5C4B58-6791-454C-B11C-CD6EF2B5655A}"/>
    <cellStyle name="Total 29 5 5" xfId="29751" xr:uid="{0FD77258-38BA-423E-89F3-19C4863D397B}"/>
    <cellStyle name="Total 29 5 6" xfId="29752" xr:uid="{A4B147F1-C39E-4744-BE28-9E893A6A576B}"/>
    <cellStyle name="Total 29 6" xfId="29753" xr:uid="{213A0D48-49C2-4524-B0F3-3EFCC1ABAF66}"/>
    <cellStyle name="Total 29 6 2" xfId="29754" xr:uid="{0AB593F8-BDA4-4830-90DC-420FF4867CA0}"/>
    <cellStyle name="Total 29 6 2 2" xfId="29755" xr:uid="{D867B03B-13DB-4842-A561-8B70E54017BD}"/>
    <cellStyle name="Total 29 6 2 3" xfId="29756" xr:uid="{A0A30689-4D40-489D-AFA9-3600338257EB}"/>
    <cellStyle name="Total 29 6 3" xfId="29757" xr:uid="{B1EB187D-6F86-4FF4-8CA1-B4F62BAEDCD1}"/>
    <cellStyle name="Total 29 6 3 2" xfId="29758" xr:uid="{11F09168-5489-4CB0-9BD6-CA138761C65C}"/>
    <cellStyle name="Total 29 6 3 3" xfId="29759" xr:uid="{ED5FA151-B084-49B9-AA27-7427E61827A8}"/>
    <cellStyle name="Total 29 6 4" xfId="29760" xr:uid="{FE78198B-C39F-4571-8302-90E3A8C1740D}"/>
    <cellStyle name="Total 29 6 5" xfId="29761" xr:uid="{04225139-7E32-4FEB-9E07-2CA71C838486}"/>
    <cellStyle name="Total 29 7" xfId="29762" xr:uid="{63F98478-65E1-4C72-9864-72BA3279C2E9}"/>
    <cellStyle name="Total 29 7 2" xfId="29763" xr:uid="{7B4E1B48-A8E4-425B-9313-12D7D9959561}"/>
    <cellStyle name="Total 29 7 3" xfId="29764" xr:uid="{9D35EE08-F792-4AFB-81E3-0019815FC25E}"/>
    <cellStyle name="Total 29 8" xfId="29765" xr:uid="{7548AF49-EFF8-4E39-9945-A764C84BA5C9}"/>
    <cellStyle name="Total 29 8 2" xfId="29766" xr:uid="{0497A099-362C-4781-90FE-0F6693C82CC5}"/>
    <cellStyle name="Total 29 8 3" xfId="29767" xr:uid="{673399CE-FFDB-4EFC-A07B-326848C192FD}"/>
    <cellStyle name="Total 29 9" xfId="29768" xr:uid="{2FE83992-D253-48B9-9DA9-425604AB80C2}"/>
    <cellStyle name="Total 29 9 2" xfId="29769" xr:uid="{C1FF4C65-ADF2-452A-ABFF-AC4480C56BD3}"/>
    <cellStyle name="Total 29 9 3" xfId="29770" xr:uid="{15FC2668-FE99-45B9-A398-CE9957DC5108}"/>
    <cellStyle name="Total 3" xfId="1673" xr:uid="{FBBB26BD-9472-47E1-AC2A-4529DCCE05D4}"/>
    <cellStyle name="Total 3 10" xfId="29772" xr:uid="{35F8133B-FA7D-4ACF-B8A1-75400948BADA}"/>
    <cellStyle name="Total 3 10 2" xfId="29773" xr:uid="{ACAEE770-776D-468F-9254-50F47477B9D7}"/>
    <cellStyle name="Total 3 10 3" xfId="29774" xr:uid="{70AFB58F-7CA9-4B7B-852E-54DE1918D8FD}"/>
    <cellStyle name="Total 3 11" xfId="29775" xr:uid="{20239998-D7D1-47A2-A150-1678C9C4617F}"/>
    <cellStyle name="Total 3 12" xfId="29776" xr:uid="{D732185C-E175-4A4A-92F2-5FD21D864CFE}"/>
    <cellStyle name="Total 3 13" xfId="29777" xr:uid="{5F1B5753-2D0F-445B-9E94-6DC96E4F5853}"/>
    <cellStyle name="Total 3 14" xfId="29778" xr:uid="{A3C5CF5B-CD7A-44F8-989D-DCC48759A030}"/>
    <cellStyle name="Total 3 15" xfId="29779" xr:uid="{0DFA5C33-F319-4F88-8365-2F167499BE5E}"/>
    <cellStyle name="Total 3 16" xfId="29780" xr:uid="{E4714628-B07C-49BF-881F-D4343D5EF154}"/>
    <cellStyle name="Total 3 17" xfId="29771" xr:uid="{15219883-FB2C-4D8A-B24B-DF93D2E5AFEB}"/>
    <cellStyle name="Total 3 2" xfId="29781" xr:uid="{4BC2AC64-BB78-4ACE-94D3-21CE4FE94EFF}"/>
    <cellStyle name="Total 3 2 10" xfId="29782" xr:uid="{956439AD-00EF-4511-AAC2-2AADEA04FB13}"/>
    <cellStyle name="Total 3 2 11" xfId="29783" xr:uid="{45B3A0DD-E61F-4DE8-8F94-D097B373F556}"/>
    <cellStyle name="Total 3 2 12" xfId="29784" xr:uid="{F6DCA091-23FD-4EC3-87DC-D360CEB48C17}"/>
    <cellStyle name="Total 3 2 13" xfId="29785" xr:uid="{2088AFCC-11F0-4568-9563-90EBD37793A4}"/>
    <cellStyle name="Total 3 2 14" xfId="29786" xr:uid="{49BF75ED-E621-4D9F-BF0A-6796295071D6}"/>
    <cellStyle name="Total 3 2 2" xfId="29787" xr:uid="{0EDE1071-BB43-4F18-A0DA-0D7E30D23B2F}"/>
    <cellStyle name="Total 3 2 2 2" xfId="29788" xr:uid="{26A6940B-41B5-4C55-B770-2E2EE8A80D11}"/>
    <cellStyle name="Total 3 2 2 2 2" xfId="29789" xr:uid="{6785C330-1A23-4F43-845D-2F20C4FCB9E6}"/>
    <cellStyle name="Total 3 2 2 2 3" xfId="29790" xr:uid="{66DDB0FB-E0B2-4D60-B538-507B5A48C0F8}"/>
    <cellStyle name="Total 3 2 2 3" xfId="29791" xr:uid="{A5445264-8EAB-46BD-94F6-33109680F7A7}"/>
    <cellStyle name="Total 3 2 2 3 2" xfId="29792" xr:uid="{B7EA051D-C322-44FE-B207-0DB88CB5D30E}"/>
    <cellStyle name="Total 3 2 2 3 3" xfId="29793" xr:uid="{62420F86-8548-4BFB-8C35-46E8F9BD2F90}"/>
    <cellStyle name="Total 3 2 2 4" xfId="29794" xr:uid="{53D2094A-4E67-426C-8942-BCBC449B7795}"/>
    <cellStyle name="Total 3 2 2 5" xfId="29795" xr:uid="{7936BD0B-8C1E-4B0C-9505-20A0BF2C69AB}"/>
    <cellStyle name="Total 3 2 3" xfId="29796" xr:uid="{9609705D-B4DA-4930-8DB6-750E6A9EC535}"/>
    <cellStyle name="Total 3 2 3 2" xfId="29797" xr:uid="{6B57C266-B007-4CF2-AB52-C176BA32F8B6}"/>
    <cellStyle name="Total 3 2 3 2 2" xfId="29798" xr:uid="{FD2EA129-8CFB-4A68-B154-1AE5835962D4}"/>
    <cellStyle name="Total 3 2 3 2 3" xfId="29799" xr:uid="{4E04CBA3-1F5D-4287-BCE9-E4BD0B11FDB1}"/>
    <cellStyle name="Total 3 2 3 3" xfId="29800" xr:uid="{FFB66C9A-3894-4C9B-B428-5651E13D3079}"/>
    <cellStyle name="Total 3 2 3 3 2" xfId="29801" xr:uid="{1245755B-AFEF-4952-B294-F34F1292DD20}"/>
    <cellStyle name="Total 3 2 3 3 3" xfId="29802" xr:uid="{F5ED91EC-6F10-4843-9473-71438FC85180}"/>
    <cellStyle name="Total 3 2 3 4" xfId="29803" xr:uid="{6B38BB25-BB15-41FB-8F10-712F376C637E}"/>
    <cellStyle name="Total 3 2 3 5" xfId="29804" xr:uid="{6E2C7BB6-3BA7-4DC5-BFCC-79A2B348BE82}"/>
    <cellStyle name="Total 3 2 4" xfId="29805" xr:uid="{6843E34B-D243-426F-935D-F802CA1A59D8}"/>
    <cellStyle name="Total 3 2 4 2" xfId="29806" xr:uid="{D47C4E7C-6D63-4729-BA45-BA5A9AA19E85}"/>
    <cellStyle name="Total 3 2 4 2 2" xfId="29807" xr:uid="{7E793C56-43DB-4FE8-BE95-B17EEAF0E825}"/>
    <cellStyle name="Total 3 2 4 2 3" xfId="29808" xr:uid="{7382D1BD-9C02-4130-BE6F-6FD93F5E5FF2}"/>
    <cellStyle name="Total 3 2 4 3" xfId="29809" xr:uid="{893BB951-1FEF-43CE-BE22-B336BE72AE13}"/>
    <cellStyle name="Total 3 2 4 3 2" xfId="29810" xr:uid="{CE6BBFE6-DBDD-4F24-B467-9B623FF66F1B}"/>
    <cellStyle name="Total 3 2 4 3 3" xfId="29811" xr:uid="{65DA943D-56B7-468C-BD10-FF2B8A860E5C}"/>
    <cellStyle name="Total 3 2 4 4" xfId="29812" xr:uid="{BAEF5F40-A333-4042-B277-9D3FE1C68294}"/>
    <cellStyle name="Total 3 2 4 4 2" xfId="29813" xr:uid="{62635D3B-01BE-4B9E-BFEE-1D6D779200F6}"/>
    <cellStyle name="Total 3 2 4 4 3" xfId="29814" xr:uid="{F4238079-9A4F-42EF-AB58-DB9B2471ABF6}"/>
    <cellStyle name="Total 3 2 4 5" xfId="29815" xr:uid="{FDC7559E-3B20-449B-9DFC-7E3EF178F33C}"/>
    <cellStyle name="Total 3 2 4 6" xfId="29816" xr:uid="{350ADACE-4587-42ED-A793-B77A26DAB5C1}"/>
    <cellStyle name="Total 3 2 5" xfId="29817" xr:uid="{307E0503-62A2-45E8-AAEC-1E715ABB17FF}"/>
    <cellStyle name="Total 3 2 5 2" xfId="29818" xr:uid="{D6556056-3F92-4B08-A6F8-D1040DB9AE25}"/>
    <cellStyle name="Total 3 2 5 2 2" xfId="29819" xr:uid="{633768EC-31F6-4A08-B123-92D9B6C6DEAE}"/>
    <cellStyle name="Total 3 2 5 2 3" xfId="29820" xr:uid="{DA2FFFC1-C720-4CF6-B78F-F83C4A9FB7E2}"/>
    <cellStyle name="Total 3 2 5 3" xfId="29821" xr:uid="{E968C837-EF13-4A51-9D7C-51EB6C211DDA}"/>
    <cellStyle name="Total 3 2 5 3 2" xfId="29822" xr:uid="{8CBA2C14-6C65-4D88-95A0-8D30E03BD96D}"/>
    <cellStyle name="Total 3 2 5 3 3" xfId="29823" xr:uid="{4ECE4CF7-5E74-4DA4-96D5-8A0F93052BD8}"/>
    <cellStyle name="Total 3 2 5 4" xfId="29824" xr:uid="{0675FA6C-6A15-4D0A-8EE0-146677262588}"/>
    <cellStyle name="Total 3 2 5 5" xfId="29825" xr:uid="{C39D9BCE-B23A-40C0-8D1F-AA13D5F3DDA6}"/>
    <cellStyle name="Total 3 2 6" xfId="29826" xr:uid="{8CE395F1-1523-4B86-A19E-E84E2FDD0671}"/>
    <cellStyle name="Total 3 2 6 2" xfId="29827" xr:uid="{ABBA0F62-B060-4286-993E-B3932FBAD609}"/>
    <cellStyle name="Total 3 2 6 3" xfId="29828" xr:uid="{34CAABD2-E425-4F0E-A230-42E67E32A3FE}"/>
    <cellStyle name="Total 3 2 7" xfId="29829" xr:uid="{C66D36FB-78DF-46C7-BC67-13525AF3DE13}"/>
    <cellStyle name="Total 3 2 7 2" xfId="29830" xr:uid="{65E9B0CD-37E8-430F-BE81-720B44CC00E3}"/>
    <cellStyle name="Total 3 2 7 3" xfId="29831" xr:uid="{1C1ED90C-505D-4C96-9DF6-9CB8ABB7F8C8}"/>
    <cellStyle name="Total 3 2 8" xfId="29832" xr:uid="{D7CE1F22-02B6-4C84-81D2-38746BDC483B}"/>
    <cellStyle name="Total 3 2 8 2" xfId="29833" xr:uid="{DC5C3AD1-8CFA-48E0-8774-6CE48E80A0B8}"/>
    <cellStyle name="Total 3 2 8 3" xfId="29834" xr:uid="{FE2C5467-E77B-4097-B6CE-2030FE371DD8}"/>
    <cellStyle name="Total 3 2 9" xfId="29835" xr:uid="{AE667A66-AC7F-4EC9-A2AB-62A27B19377A}"/>
    <cellStyle name="Total 3 3" xfId="29836" xr:uid="{D47F5AFE-AB81-4296-ACB0-1D01B587A19F}"/>
    <cellStyle name="Total 3 3 2" xfId="29837" xr:uid="{3879CC90-66EF-49E6-B65D-DF5DB047C9EF}"/>
    <cellStyle name="Total 3 3 2 2" xfId="29838" xr:uid="{7D501ABA-DBFF-4F6E-B70C-0A52C2C0EE4C}"/>
    <cellStyle name="Total 3 3 2 3" xfId="29839" xr:uid="{D34675DC-1B40-4038-A53F-9F45B21E92B9}"/>
    <cellStyle name="Total 3 3 3" xfId="29840" xr:uid="{3D5669DA-832B-42B9-B703-3BF6079BA334}"/>
    <cellStyle name="Total 3 3 3 2" xfId="29841" xr:uid="{125A9086-A94D-4CB0-B035-E44CD2F26F9F}"/>
    <cellStyle name="Total 3 3 3 3" xfId="29842" xr:uid="{D2B5F509-A09E-461A-AF44-9673A52D87EB}"/>
    <cellStyle name="Total 3 3 4" xfId="29843" xr:uid="{A15B0581-7155-490E-A0A1-94CA08035103}"/>
    <cellStyle name="Total 3 3 5" xfId="29844" xr:uid="{BF599CE6-D872-4D08-B833-38948E968F17}"/>
    <cellStyle name="Total 3 3 6" xfId="29845" xr:uid="{911C17F7-C35F-400B-83A3-0EA2B142EF6F}"/>
    <cellStyle name="Total 3 3 7" xfId="29846" xr:uid="{9D10DB6F-5A81-4231-8A18-A15556D75674}"/>
    <cellStyle name="Total 3 3 8" xfId="29847" xr:uid="{67F93635-79E6-4D34-916E-4DA76B95EFC5}"/>
    <cellStyle name="Total 3 3 9" xfId="29848" xr:uid="{DA88BC1F-6476-4F27-8567-DFF20696410A}"/>
    <cellStyle name="Total 3 4" xfId="29849" xr:uid="{1CBFBEAE-6B13-4387-8AB6-872B0211CE9F}"/>
    <cellStyle name="Total 3 4 2" xfId="29850" xr:uid="{874C8F3B-C785-4326-8C6A-F43F0DDA5B2D}"/>
    <cellStyle name="Total 3 4 2 2" xfId="29851" xr:uid="{FC96A4AE-942D-409E-A58E-E101BB0FD8D3}"/>
    <cellStyle name="Total 3 4 2 3" xfId="29852" xr:uid="{937EC7FD-4481-4AFA-99D1-4B943E3EBA12}"/>
    <cellStyle name="Total 3 4 3" xfId="29853" xr:uid="{334543CC-BF40-4071-A741-B2F0FB6A53BA}"/>
    <cellStyle name="Total 3 4 3 2" xfId="29854" xr:uid="{A44552D5-744D-4AD2-8B29-6277EB4AD6F5}"/>
    <cellStyle name="Total 3 4 3 3" xfId="29855" xr:uid="{76C23575-E0AD-4638-ABD5-5ACFF3885BD8}"/>
    <cellStyle name="Total 3 4 4" xfId="29856" xr:uid="{A069B378-3729-47B5-8E3E-ED4293BB135F}"/>
    <cellStyle name="Total 3 4 5" xfId="29857" xr:uid="{B64E8DA7-6444-42E0-8906-17C2F98BC497}"/>
    <cellStyle name="Total 3 5" xfId="29858" xr:uid="{13ACBC8B-9100-4F68-892C-116A8FD8323C}"/>
    <cellStyle name="Total 3 5 2" xfId="29859" xr:uid="{CE30D6FD-1228-440F-8BC4-49B6530B27C1}"/>
    <cellStyle name="Total 3 5 2 2" xfId="29860" xr:uid="{FC598A99-2C72-4175-AEEA-CDC9975FBA7A}"/>
    <cellStyle name="Total 3 5 2 3" xfId="29861" xr:uid="{A6A38EF4-13F2-4E01-B4E1-5640B11257E7}"/>
    <cellStyle name="Total 3 5 3" xfId="29862" xr:uid="{FB31B537-BACD-4AF0-8AE8-A02DE95B74DB}"/>
    <cellStyle name="Total 3 5 3 2" xfId="29863" xr:uid="{E2588598-71E7-4719-96B0-E0ED6B8A04BF}"/>
    <cellStyle name="Total 3 5 3 3" xfId="29864" xr:uid="{8F7CE585-83D2-474A-81BE-344106DB1379}"/>
    <cellStyle name="Total 3 5 4" xfId="29865" xr:uid="{B4E9A44A-FA0E-48A2-8808-9F65AC73DB47}"/>
    <cellStyle name="Total 3 5 5" xfId="29866" xr:uid="{E691279A-124E-4944-A030-8E4EA5707E8A}"/>
    <cellStyle name="Total 3 6" xfId="29867" xr:uid="{065F83DB-49D6-43C3-ABA8-D883859621D5}"/>
    <cellStyle name="Total 3 6 2" xfId="29868" xr:uid="{0BB072EB-603A-4F02-A9DA-1B819284C0A6}"/>
    <cellStyle name="Total 3 6 2 2" xfId="29869" xr:uid="{298D4A76-AD3A-403E-A034-91917D28F16C}"/>
    <cellStyle name="Total 3 6 2 3" xfId="29870" xr:uid="{0083C68E-71DF-436E-8C71-7241E205F801}"/>
    <cellStyle name="Total 3 6 3" xfId="29871" xr:uid="{06BE2DDB-F088-4F97-91D9-665F579F1547}"/>
    <cellStyle name="Total 3 6 3 2" xfId="29872" xr:uid="{019B028E-C0C2-4466-9535-66352826691D}"/>
    <cellStyle name="Total 3 6 3 3" xfId="29873" xr:uid="{B198C1AB-52DA-4E7E-AD2D-C6C7CDC44EAE}"/>
    <cellStyle name="Total 3 6 4" xfId="29874" xr:uid="{97800D1E-F392-40F6-9AA2-F7541277A761}"/>
    <cellStyle name="Total 3 6 4 2" xfId="29875" xr:uid="{FD306530-E957-42D6-87CC-20D63FC2DCBE}"/>
    <cellStyle name="Total 3 6 4 3" xfId="29876" xr:uid="{E164A104-9A7E-4146-B931-BE19EA6F3FF5}"/>
    <cellStyle name="Total 3 6 5" xfId="29877" xr:uid="{760D6179-F9BD-47CD-ABA5-640981B9E882}"/>
    <cellStyle name="Total 3 6 6" xfId="29878" xr:uid="{C6C92342-53A8-4B28-B3AA-EF6EA421F6C6}"/>
    <cellStyle name="Total 3 7" xfId="29879" xr:uid="{C0FD6BF1-F9B3-4BF0-8647-4D55536E4CD9}"/>
    <cellStyle name="Total 3 7 2" xfId="29880" xr:uid="{253E6C18-A97D-4792-AE86-42ADAEEDB964}"/>
    <cellStyle name="Total 3 7 2 2" xfId="29881" xr:uid="{413BD261-6A4A-441C-9B5F-71879834EDCE}"/>
    <cellStyle name="Total 3 7 2 3" xfId="29882" xr:uid="{C9BA8C22-589E-49EB-93C5-D58D1F3992B7}"/>
    <cellStyle name="Total 3 7 3" xfId="29883" xr:uid="{D2B36009-A787-449F-84B3-4B06E044D4A2}"/>
    <cellStyle name="Total 3 7 3 2" xfId="29884" xr:uid="{6B560710-4D98-4A1D-BFE1-D85EBDC0B66E}"/>
    <cellStyle name="Total 3 7 3 3" xfId="29885" xr:uid="{B003C672-6860-41AE-A08C-91EA6290C3B4}"/>
    <cellStyle name="Total 3 7 4" xfId="29886" xr:uid="{6AF3C7FA-0376-4B2A-B04A-8609F3950514}"/>
    <cellStyle name="Total 3 7 5" xfId="29887" xr:uid="{0D212632-69D9-4328-A6F6-F867337FB7BD}"/>
    <cellStyle name="Total 3 8" xfId="29888" xr:uid="{A2E8660D-94C1-4257-94AA-DD62E75A46D9}"/>
    <cellStyle name="Total 3 8 2" xfId="29889" xr:uid="{76AC7615-DC72-4B59-9FCD-86AF61D5AA70}"/>
    <cellStyle name="Total 3 8 3" xfId="29890" xr:uid="{215A090C-7D39-4F5D-B908-963C9E5BD1AF}"/>
    <cellStyle name="Total 3 9" xfId="29891" xr:uid="{BD63A848-B5B5-4474-92B6-3A4D7C85AAAA}"/>
    <cellStyle name="Total 3 9 2" xfId="29892" xr:uid="{CB6A8FA9-3D84-4288-949C-179F605924F9}"/>
    <cellStyle name="Total 3 9 3" xfId="29893" xr:uid="{EFA166A6-4FFC-409F-979F-4DA8132C9809}"/>
    <cellStyle name="Total 30" xfId="29894" xr:uid="{515216B8-6EA5-4349-930A-079CA91F1756}"/>
    <cellStyle name="Total 30 10" xfId="29895" xr:uid="{054995F6-0755-4EA6-A516-1E7357A9F418}"/>
    <cellStyle name="Total 30 11" xfId="29896" xr:uid="{0F5CA0A3-D526-41D6-9D8C-B087DF0F5418}"/>
    <cellStyle name="Total 30 12" xfId="29897" xr:uid="{BC8BD102-14DA-4178-9549-E3EE21D95C31}"/>
    <cellStyle name="Total 30 13" xfId="29898" xr:uid="{D2E61F20-BCBE-49A1-AA2F-5588A7908260}"/>
    <cellStyle name="Total 30 14" xfId="29899" xr:uid="{8BC6629C-C037-4357-B8F1-6129A8FD62EC}"/>
    <cellStyle name="Total 30 15" xfId="29900" xr:uid="{AC7FF199-68A9-4D12-AAE8-E55E6FEB44D5}"/>
    <cellStyle name="Total 30 2" xfId="29901" xr:uid="{72E3B328-59BA-4A24-9993-0172992C96D6}"/>
    <cellStyle name="Total 30 2 2" xfId="29902" xr:uid="{FFF61CFE-6AD3-4A17-B430-0E55E6F9CF13}"/>
    <cellStyle name="Total 30 2 2 2" xfId="29903" xr:uid="{35CA6536-C5AD-48A5-98D6-8FC984882CA2}"/>
    <cellStyle name="Total 30 2 2 3" xfId="29904" xr:uid="{2B7F2DEB-DF10-46E3-9AE5-CE6AE0D07278}"/>
    <cellStyle name="Total 30 2 3" xfId="29905" xr:uid="{F63B1894-C60C-4B39-8CEB-C4DCE7859910}"/>
    <cellStyle name="Total 30 2 3 2" xfId="29906" xr:uid="{4584317E-BE47-494C-9304-D9FEC26F967F}"/>
    <cellStyle name="Total 30 2 3 3" xfId="29907" xr:uid="{4655857D-6DFA-4895-AEEC-8B583499F8ED}"/>
    <cellStyle name="Total 30 2 4" xfId="29908" xr:uid="{4357BEF6-2291-49B9-8B94-56E523DA5D6F}"/>
    <cellStyle name="Total 30 2 5" xfId="29909" xr:uid="{AE517DAE-0273-489F-A80D-61114C33C780}"/>
    <cellStyle name="Total 30 2 6" xfId="29910" xr:uid="{322B67C9-4959-4C0C-BC78-0CF6ADC79CD8}"/>
    <cellStyle name="Total 30 3" xfId="29911" xr:uid="{9ACFA7C2-1CD1-4A4E-9046-57F533D32302}"/>
    <cellStyle name="Total 30 3 2" xfId="29912" xr:uid="{6603756B-F2A1-4D27-AE4D-DE7196574286}"/>
    <cellStyle name="Total 30 3 2 2" xfId="29913" xr:uid="{A625F7FF-6521-4049-A90F-39A9A98856BE}"/>
    <cellStyle name="Total 30 3 2 3" xfId="29914" xr:uid="{7532BE6C-B65F-41F0-9F39-A153719C0C83}"/>
    <cellStyle name="Total 30 3 3" xfId="29915" xr:uid="{EBEFD964-F548-4F25-A319-D303914A5201}"/>
    <cellStyle name="Total 30 3 3 2" xfId="29916" xr:uid="{CE1DD700-39FD-4A19-BC3F-349F12DE2F8D}"/>
    <cellStyle name="Total 30 3 3 3" xfId="29917" xr:uid="{AE19ACBC-94DC-42E0-8C5A-B0158C60D85B}"/>
    <cellStyle name="Total 30 3 4" xfId="29918" xr:uid="{559C6C56-4F18-4B35-973B-57D31D011D64}"/>
    <cellStyle name="Total 30 3 5" xfId="29919" xr:uid="{A514BA72-125B-46AE-8A78-B48C77597DB7}"/>
    <cellStyle name="Total 30 4" xfId="29920" xr:uid="{35FAF986-0CAF-4C6A-8BDC-7254E7F7B845}"/>
    <cellStyle name="Total 30 4 2" xfId="29921" xr:uid="{2DBC053E-6AC0-423D-95B3-1AAF0E60BB89}"/>
    <cellStyle name="Total 30 4 2 2" xfId="29922" xr:uid="{E014D0BC-C06D-4CC2-8300-B281FC288431}"/>
    <cellStyle name="Total 30 4 2 3" xfId="29923" xr:uid="{A1B1C46F-1E63-4C22-AE89-E473BC6C043B}"/>
    <cellStyle name="Total 30 4 3" xfId="29924" xr:uid="{76622BBD-F86F-40E7-9638-83F493CAB24F}"/>
    <cellStyle name="Total 30 4 3 2" xfId="29925" xr:uid="{6A3EB13E-BD43-42C0-BD22-5BAACB482012}"/>
    <cellStyle name="Total 30 4 3 3" xfId="29926" xr:uid="{C9F6F55A-55DB-43CA-8B75-0AB0102E00FB}"/>
    <cellStyle name="Total 30 4 4" xfId="29927" xr:uid="{1D8377CA-90F4-449E-BBBE-BE518697EEB5}"/>
    <cellStyle name="Total 30 4 5" xfId="29928" xr:uid="{8811D3E7-D171-49A9-A5A3-87389627D883}"/>
    <cellStyle name="Total 30 5" xfId="29929" xr:uid="{DBA7FDE2-479C-48DC-9B4A-8249B458D6B6}"/>
    <cellStyle name="Total 30 5 2" xfId="29930" xr:uid="{3D423CDA-A690-4DB2-9F4E-DBDF62206D38}"/>
    <cellStyle name="Total 30 5 2 2" xfId="29931" xr:uid="{0D790C0B-DA40-448E-AEEF-754E6F1C6469}"/>
    <cellStyle name="Total 30 5 2 3" xfId="29932" xr:uid="{073B6D71-1D5C-4FBE-9510-441FF8AE5AF5}"/>
    <cellStyle name="Total 30 5 3" xfId="29933" xr:uid="{8AABA295-BB55-498E-9083-264609303841}"/>
    <cellStyle name="Total 30 5 3 2" xfId="29934" xr:uid="{97F8EC62-E110-416E-9E00-1CCE83A7F83C}"/>
    <cellStyle name="Total 30 5 3 3" xfId="29935" xr:uid="{04145710-159D-4422-B0A8-19629747E79F}"/>
    <cellStyle name="Total 30 5 4" xfId="29936" xr:uid="{24471CD0-57DB-4BA4-AF32-A4D4FE10F9EB}"/>
    <cellStyle name="Total 30 5 4 2" xfId="29937" xr:uid="{41455973-FB0E-42C4-9602-8BE237A67BAA}"/>
    <cellStyle name="Total 30 5 4 3" xfId="29938" xr:uid="{2894E3EF-08E3-4F9E-BE8A-F725E5C76B5C}"/>
    <cellStyle name="Total 30 5 5" xfId="29939" xr:uid="{DFB40247-367F-4585-890D-F22D1DEF6040}"/>
    <cellStyle name="Total 30 5 6" xfId="29940" xr:uid="{49ABBF23-702E-4B87-82A1-31AD4486A1D3}"/>
    <cellStyle name="Total 30 6" xfId="29941" xr:uid="{0ACDBA02-838D-4953-B51F-13737BC08594}"/>
    <cellStyle name="Total 30 6 2" xfId="29942" xr:uid="{B126A7E3-4748-470F-BDF7-ADF77136A14C}"/>
    <cellStyle name="Total 30 6 2 2" xfId="29943" xr:uid="{9D5E14A5-8A7E-4EEF-A3E2-0A41086E1641}"/>
    <cellStyle name="Total 30 6 2 3" xfId="29944" xr:uid="{52C6B009-35B4-4D40-87AA-0B0A7E5DB801}"/>
    <cellStyle name="Total 30 6 3" xfId="29945" xr:uid="{167ED3CB-6A90-4DC2-ACE6-30FDECB64035}"/>
    <cellStyle name="Total 30 6 3 2" xfId="29946" xr:uid="{CECFEBAB-BE21-46AF-96E5-0D2281D95692}"/>
    <cellStyle name="Total 30 6 3 3" xfId="29947" xr:uid="{9C11890F-B201-466A-9276-D70B6650313E}"/>
    <cellStyle name="Total 30 6 4" xfId="29948" xr:uid="{84AA3432-825F-4085-982F-11EE10058258}"/>
    <cellStyle name="Total 30 6 5" xfId="29949" xr:uid="{81C26BE4-13E9-4689-ADD7-70661A3F8797}"/>
    <cellStyle name="Total 30 7" xfId="29950" xr:uid="{BE0CF885-AC2D-437C-884F-C04799790831}"/>
    <cellStyle name="Total 30 7 2" xfId="29951" xr:uid="{10E1510B-7781-4728-9F80-B242EB434E8F}"/>
    <cellStyle name="Total 30 7 3" xfId="29952" xr:uid="{48F815BD-862B-4A0C-B8C2-4E37AD604CFE}"/>
    <cellStyle name="Total 30 8" xfId="29953" xr:uid="{F212C9BF-9E0C-4E90-AB41-E90D412F6BE2}"/>
    <cellStyle name="Total 30 8 2" xfId="29954" xr:uid="{7AEFD5C5-6A78-401C-A9CA-A0FB014AD0CA}"/>
    <cellStyle name="Total 30 8 3" xfId="29955" xr:uid="{55D1FAC4-7B40-49F8-ABA6-7E3DAFAE9046}"/>
    <cellStyle name="Total 30 9" xfId="29956" xr:uid="{3E72B6FC-5E7D-4872-8CFE-8747A3945776}"/>
    <cellStyle name="Total 30 9 2" xfId="29957" xr:uid="{DF9BDB93-31A0-44F7-AB48-97F72C8A7CA0}"/>
    <cellStyle name="Total 30 9 3" xfId="29958" xr:uid="{5838118F-F426-44F6-92D9-183917E61F6A}"/>
    <cellStyle name="Total 31" xfId="29959" xr:uid="{3B3B342C-FBB5-466F-BFD3-B8AA688F83E8}"/>
    <cellStyle name="Total 31 10" xfId="29960" xr:uid="{6AC6FBE1-79B6-4134-8F8F-0149DAC06E47}"/>
    <cellStyle name="Total 31 11" xfId="29961" xr:uid="{6EE6C54F-E323-4821-BF5C-EE72C66EEEC9}"/>
    <cellStyle name="Total 31 12" xfId="29962" xr:uid="{2EB3B921-F7FC-46A8-9E1D-CAF6A4B95AE7}"/>
    <cellStyle name="Total 31 13" xfId="29963" xr:uid="{99DAA71C-58F4-4EB3-A40A-F9EA47500EC6}"/>
    <cellStyle name="Total 31 14" xfId="29964" xr:uid="{490AC7C1-7E4E-4D56-BC1B-11EB97499C1A}"/>
    <cellStyle name="Total 31 15" xfId="29965" xr:uid="{DFC3BE8E-291A-4BD2-9096-FF5C03CFA597}"/>
    <cellStyle name="Total 31 2" xfId="29966" xr:uid="{98621541-4254-4299-893B-0BCE080FB57E}"/>
    <cellStyle name="Total 31 2 2" xfId="29967" xr:uid="{2D8AFFE5-2BBE-4D08-B7DA-C649E6E2C796}"/>
    <cellStyle name="Total 31 2 2 2" xfId="29968" xr:uid="{EEA1BF75-1C86-46DF-92C0-73BAEB7A7B41}"/>
    <cellStyle name="Total 31 2 2 3" xfId="29969" xr:uid="{E62EB07B-2B17-453B-8324-930D1E0E4689}"/>
    <cellStyle name="Total 31 2 3" xfId="29970" xr:uid="{01B06C08-BDF1-4986-A7CE-34D9E469C51D}"/>
    <cellStyle name="Total 31 2 3 2" xfId="29971" xr:uid="{DD58D65C-D99D-4132-A0D5-55F2A8332EB2}"/>
    <cellStyle name="Total 31 2 3 3" xfId="29972" xr:uid="{F319A47F-1ABD-48CA-B7A1-9AC5968EC60E}"/>
    <cellStyle name="Total 31 2 4" xfId="29973" xr:uid="{9C716DEF-9AE7-49CB-92ED-A048B88B79E2}"/>
    <cellStyle name="Total 31 2 5" xfId="29974" xr:uid="{7EE9B861-76DA-499B-A377-BCFB552F9821}"/>
    <cellStyle name="Total 31 2 6" xfId="29975" xr:uid="{30970570-A351-44AC-B840-2EB762BAF39A}"/>
    <cellStyle name="Total 31 3" xfId="29976" xr:uid="{7FF9B78C-B10B-4B57-B396-FAC9D18D106A}"/>
    <cellStyle name="Total 31 3 2" xfId="29977" xr:uid="{5E070B84-7E9D-455D-8421-7EFEF9FB989E}"/>
    <cellStyle name="Total 31 3 2 2" xfId="29978" xr:uid="{E1E68DDE-E9DD-4121-BD34-707AED3A4178}"/>
    <cellStyle name="Total 31 3 2 3" xfId="29979" xr:uid="{924EE5B5-C9E5-45A4-A776-1692ADAA27B5}"/>
    <cellStyle name="Total 31 3 3" xfId="29980" xr:uid="{221684FB-6178-430B-AD58-8DF16C069139}"/>
    <cellStyle name="Total 31 3 3 2" xfId="29981" xr:uid="{A443D874-4485-465C-A099-C0F841268E29}"/>
    <cellStyle name="Total 31 3 3 3" xfId="29982" xr:uid="{2EC35790-1CD3-4AE6-A6C7-5385E9F310A2}"/>
    <cellStyle name="Total 31 3 4" xfId="29983" xr:uid="{210655B7-4E1B-467E-AAC5-4FE39F072B2D}"/>
    <cellStyle name="Total 31 3 5" xfId="29984" xr:uid="{6DD7575E-D1DB-4759-93FD-EC46A9D95272}"/>
    <cellStyle name="Total 31 4" xfId="29985" xr:uid="{2E253D12-D1D7-4B46-BF4F-FE667BABF223}"/>
    <cellStyle name="Total 31 4 2" xfId="29986" xr:uid="{BE6C5620-69EB-4D90-A2EF-88D6E818B4ED}"/>
    <cellStyle name="Total 31 4 2 2" xfId="29987" xr:uid="{6E0A2A85-E771-41EF-A519-24FD55037DE6}"/>
    <cellStyle name="Total 31 4 2 3" xfId="29988" xr:uid="{AD9C717C-982D-440C-9AE7-77BB81FD32C1}"/>
    <cellStyle name="Total 31 4 3" xfId="29989" xr:uid="{D87F6B18-EAF0-4AD5-9D09-34DBAE5CC609}"/>
    <cellStyle name="Total 31 4 3 2" xfId="29990" xr:uid="{DE8212FD-8AF4-4481-9B68-6969C90BB78A}"/>
    <cellStyle name="Total 31 4 3 3" xfId="29991" xr:uid="{7AC0C1A5-601C-4FD4-9EB6-79BB45A9BD68}"/>
    <cellStyle name="Total 31 4 4" xfId="29992" xr:uid="{E7A1BB0A-EB4A-488D-BD1B-11F13CE1E1BE}"/>
    <cellStyle name="Total 31 4 5" xfId="29993" xr:uid="{FE3CBFEA-6197-4D1E-9272-796ABE202152}"/>
    <cellStyle name="Total 31 5" xfId="29994" xr:uid="{A4DAA6C2-EFD8-4892-AC9A-2BAB7F52213A}"/>
    <cellStyle name="Total 31 5 2" xfId="29995" xr:uid="{79AF1378-A341-414D-B341-2B1D603A14F8}"/>
    <cellStyle name="Total 31 5 2 2" xfId="29996" xr:uid="{DA2DE985-259B-45AE-BD97-838CC911FF43}"/>
    <cellStyle name="Total 31 5 2 3" xfId="29997" xr:uid="{D5933A8A-EC9E-4749-9CAE-916DC5AAD757}"/>
    <cellStyle name="Total 31 5 3" xfId="29998" xr:uid="{91B42967-A3F4-4366-913F-AE2AB7B04FDE}"/>
    <cellStyle name="Total 31 5 3 2" xfId="29999" xr:uid="{930B35D1-5AA6-4919-9B95-D437228779D7}"/>
    <cellStyle name="Total 31 5 3 3" xfId="30000" xr:uid="{787D9AC8-5446-4BA2-BFBE-0A34C793E877}"/>
    <cellStyle name="Total 31 5 4" xfId="30001" xr:uid="{EA4AA9C7-2810-49EC-ACAA-61CEB4CB0FB2}"/>
    <cellStyle name="Total 31 5 4 2" xfId="30002" xr:uid="{FD8D23D1-D571-4CC4-A8F6-9EC1C83B0302}"/>
    <cellStyle name="Total 31 5 4 3" xfId="30003" xr:uid="{AA83857D-F2EE-4124-9050-7D14EB05AEB5}"/>
    <cellStyle name="Total 31 5 5" xfId="30004" xr:uid="{E0951692-7E37-4B47-8C73-2C50B10BE5DF}"/>
    <cellStyle name="Total 31 5 6" xfId="30005" xr:uid="{D84DD1DE-0231-4D17-B79F-9F33D5AB6B8A}"/>
    <cellStyle name="Total 31 6" xfId="30006" xr:uid="{4D08D5E6-0967-4A21-A382-C01A7B004EDF}"/>
    <cellStyle name="Total 31 6 2" xfId="30007" xr:uid="{1444A677-0EE0-48ED-B637-73CCF8FAFB43}"/>
    <cellStyle name="Total 31 6 2 2" xfId="30008" xr:uid="{AA4AEE7F-73F0-481B-9359-9316369C37EE}"/>
    <cellStyle name="Total 31 6 2 3" xfId="30009" xr:uid="{D26D1E77-1B64-46B8-A70C-43CC0EF6AB0D}"/>
    <cellStyle name="Total 31 6 3" xfId="30010" xr:uid="{6E539552-86FF-4AEE-97B2-C3E48B555EBA}"/>
    <cellStyle name="Total 31 6 3 2" xfId="30011" xr:uid="{2BA3BE1C-DF34-4852-901B-8DF7D98F03C3}"/>
    <cellStyle name="Total 31 6 3 3" xfId="30012" xr:uid="{B6421323-600A-42B5-A4CC-96802FCF2F95}"/>
    <cellStyle name="Total 31 6 4" xfId="30013" xr:uid="{8E0391D7-825E-49C4-AB4D-CC38930B6A00}"/>
    <cellStyle name="Total 31 6 5" xfId="30014" xr:uid="{5FE3C869-CCE2-47F3-BF07-0FF26F4254F7}"/>
    <cellStyle name="Total 31 7" xfId="30015" xr:uid="{4CE0FFE7-53BE-465A-8B8F-C831BCEBE08E}"/>
    <cellStyle name="Total 31 7 2" xfId="30016" xr:uid="{09C73144-8640-4C40-A837-5F8029024539}"/>
    <cellStyle name="Total 31 7 3" xfId="30017" xr:uid="{CE1F6034-07A0-41BE-8FA9-BBA0EBE289A2}"/>
    <cellStyle name="Total 31 8" xfId="30018" xr:uid="{03B3A363-FFC5-46AA-8EE8-399D42962CC2}"/>
    <cellStyle name="Total 31 8 2" xfId="30019" xr:uid="{5E3CEE8A-8825-45C1-9436-6F1CF92E2F51}"/>
    <cellStyle name="Total 31 8 3" xfId="30020" xr:uid="{A824EA81-335E-4D4B-9CB8-4346CFB877D3}"/>
    <cellStyle name="Total 31 9" xfId="30021" xr:uid="{12F89ED8-EF09-4230-8E31-F2F587C8F850}"/>
    <cellStyle name="Total 31 9 2" xfId="30022" xr:uid="{DFAF591A-D1A4-464F-8E47-5F847E05E743}"/>
    <cellStyle name="Total 31 9 3" xfId="30023" xr:uid="{79DF61EE-5BFE-4D49-89D9-CAECC2D6BD64}"/>
    <cellStyle name="Total 32" xfId="30024" xr:uid="{BD072D7D-2C0E-4E7E-9530-44ADCA0F8208}"/>
    <cellStyle name="Total 32 10" xfId="30025" xr:uid="{9888B60B-9A35-40D7-BE8A-74080CA14276}"/>
    <cellStyle name="Total 32 11" xfId="30026" xr:uid="{F5FBED9D-9D2C-4D12-96AD-90C8ECE27638}"/>
    <cellStyle name="Total 32 12" xfId="30027" xr:uid="{45520417-B85D-45DD-8474-7D027EC163E3}"/>
    <cellStyle name="Total 32 13" xfId="30028" xr:uid="{15B5E2F4-1869-40E4-9426-8B2603B80EA2}"/>
    <cellStyle name="Total 32 14" xfId="30029" xr:uid="{795DD316-A391-4273-82C3-927F02995F35}"/>
    <cellStyle name="Total 32 15" xfId="30030" xr:uid="{6BFDD3F7-38E8-4BF5-9031-C70FD4B9B603}"/>
    <cellStyle name="Total 32 2" xfId="30031" xr:uid="{B19E7713-5F49-453F-AFCD-5006F0FD3094}"/>
    <cellStyle name="Total 32 2 2" xfId="30032" xr:uid="{E1FC06E1-8F1E-487F-98DD-007D961EE687}"/>
    <cellStyle name="Total 32 2 2 2" xfId="30033" xr:uid="{DEC034FF-D716-472B-9421-FA2D8B4C5B31}"/>
    <cellStyle name="Total 32 2 2 3" xfId="30034" xr:uid="{D6E3A535-04C0-4E69-B6C7-2ED1FF536079}"/>
    <cellStyle name="Total 32 2 3" xfId="30035" xr:uid="{03090DD6-F797-412F-AA61-557F8F1ED46A}"/>
    <cellStyle name="Total 32 2 3 2" xfId="30036" xr:uid="{D0E921F4-C620-4E37-94F5-63AACD46FDDC}"/>
    <cellStyle name="Total 32 2 3 3" xfId="30037" xr:uid="{C6CE6A39-271F-4DDE-BD58-46C3B7DDCD43}"/>
    <cellStyle name="Total 32 2 4" xfId="30038" xr:uid="{9FD44FF7-8471-4E17-AE47-AEA4B039FC11}"/>
    <cellStyle name="Total 32 2 5" xfId="30039" xr:uid="{6D8FF8C2-E2FD-4A3A-BB74-596E25FC6737}"/>
    <cellStyle name="Total 32 2 6" xfId="30040" xr:uid="{6B5BA096-55E0-4108-9FFC-D472A9886DC9}"/>
    <cellStyle name="Total 32 3" xfId="30041" xr:uid="{01DCC3B4-376C-4B58-86EF-7865A1AA23C8}"/>
    <cellStyle name="Total 32 3 2" xfId="30042" xr:uid="{C5F60227-3872-4D6A-99B5-435152BB0CE8}"/>
    <cellStyle name="Total 32 3 2 2" xfId="30043" xr:uid="{40A908F1-D603-49C7-8219-32613BAC4CCC}"/>
    <cellStyle name="Total 32 3 2 3" xfId="30044" xr:uid="{AC1E4982-60CD-40A9-918F-22526F71F1D1}"/>
    <cellStyle name="Total 32 3 3" xfId="30045" xr:uid="{15782E2E-AC0A-4646-837E-379FB9A37376}"/>
    <cellStyle name="Total 32 3 3 2" xfId="30046" xr:uid="{92BD40AE-5ABC-4891-B017-4FD9A243A1FD}"/>
    <cellStyle name="Total 32 3 3 3" xfId="30047" xr:uid="{F7243D86-C696-4AC9-A231-27B8E343FD32}"/>
    <cellStyle name="Total 32 3 4" xfId="30048" xr:uid="{00A81466-CBBA-4D46-A0D2-F78333741F29}"/>
    <cellStyle name="Total 32 3 5" xfId="30049" xr:uid="{6E862472-5B79-4865-9F82-7644425AEF9B}"/>
    <cellStyle name="Total 32 4" xfId="30050" xr:uid="{A327D95F-03E9-4364-B740-F3993E789DBF}"/>
    <cellStyle name="Total 32 4 2" xfId="30051" xr:uid="{E7092382-16F3-4BD7-8D47-D8059E38F38E}"/>
    <cellStyle name="Total 32 4 2 2" xfId="30052" xr:uid="{2E7FD958-5AC4-47E7-8931-4B843B6864DF}"/>
    <cellStyle name="Total 32 4 2 3" xfId="30053" xr:uid="{F754CD4E-9B91-4396-9F8E-DF6575BA8349}"/>
    <cellStyle name="Total 32 4 3" xfId="30054" xr:uid="{C2E94579-9B2C-46D4-8EA4-3B1C3B5AC24D}"/>
    <cellStyle name="Total 32 4 3 2" xfId="30055" xr:uid="{91863440-F97D-4A48-AB6B-F147926F7145}"/>
    <cellStyle name="Total 32 4 3 3" xfId="30056" xr:uid="{8E7A0ED2-27F9-4700-A136-3880CC4185A5}"/>
    <cellStyle name="Total 32 4 4" xfId="30057" xr:uid="{7DCA4D90-40CC-4CE7-8E8E-7C8443E59E42}"/>
    <cellStyle name="Total 32 4 5" xfId="30058" xr:uid="{55C2408A-61AB-423D-B734-D8E3CFEC435F}"/>
    <cellStyle name="Total 32 5" xfId="30059" xr:uid="{6F5AF66C-2C61-4F01-B371-E98E8650ED0A}"/>
    <cellStyle name="Total 32 5 2" xfId="30060" xr:uid="{379882B8-7F9A-4951-9E65-92172378B48D}"/>
    <cellStyle name="Total 32 5 2 2" xfId="30061" xr:uid="{D724FA2E-5448-4CB9-9768-8D56816E9191}"/>
    <cellStyle name="Total 32 5 2 3" xfId="30062" xr:uid="{E0AB4EAA-473C-4F10-A4F6-A699277E11C7}"/>
    <cellStyle name="Total 32 5 3" xfId="30063" xr:uid="{F192CDF8-99A1-4E40-945B-06ECF2E686F3}"/>
    <cellStyle name="Total 32 5 3 2" xfId="30064" xr:uid="{A02D3946-EE15-4A27-B58B-363C44D66BED}"/>
    <cellStyle name="Total 32 5 3 3" xfId="30065" xr:uid="{26D86383-0CF6-49BB-B6E4-B9499CD35644}"/>
    <cellStyle name="Total 32 5 4" xfId="30066" xr:uid="{CC001309-C25E-4A19-A61F-3C994957D9FF}"/>
    <cellStyle name="Total 32 5 4 2" xfId="30067" xr:uid="{370DEA15-C407-4E44-BF0F-2CDBFC03EC35}"/>
    <cellStyle name="Total 32 5 4 3" xfId="30068" xr:uid="{49921FA0-1516-43CB-A0A0-5024010C9BB4}"/>
    <cellStyle name="Total 32 5 5" xfId="30069" xr:uid="{4FEA692C-DC5B-4B2C-AB56-DC34BAD936D1}"/>
    <cellStyle name="Total 32 5 6" xfId="30070" xr:uid="{3373239D-F2E4-40C7-AA4B-3AF4A89ADFA0}"/>
    <cellStyle name="Total 32 6" xfId="30071" xr:uid="{2F921B5E-EC85-4D1D-87C3-746825935467}"/>
    <cellStyle name="Total 32 6 2" xfId="30072" xr:uid="{4F52D111-D88E-430D-BC82-67EFCD67F3FB}"/>
    <cellStyle name="Total 32 6 2 2" xfId="30073" xr:uid="{A2ACABAF-9BF8-4E0C-B1D0-D89776C8D892}"/>
    <cellStyle name="Total 32 6 2 3" xfId="30074" xr:uid="{0FE2DB67-7B6B-4B53-9CA6-701328B757B0}"/>
    <cellStyle name="Total 32 6 3" xfId="30075" xr:uid="{8717B665-5A55-4C51-9B64-4C483AD5E171}"/>
    <cellStyle name="Total 32 6 3 2" xfId="30076" xr:uid="{198E3A85-D2BC-4D3B-AF73-C9EA9981BE03}"/>
    <cellStyle name="Total 32 6 3 3" xfId="30077" xr:uid="{5C7A96EE-3224-4093-A84B-D938449CCEE4}"/>
    <cellStyle name="Total 32 6 4" xfId="30078" xr:uid="{E5940F29-3F6D-487B-9A98-8F99EE6378E8}"/>
    <cellStyle name="Total 32 6 5" xfId="30079" xr:uid="{5E3197FF-665D-41E3-997B-6784662BE97B}"/>
    <cellStyle name="Total 32 7" xfId="30080" xr:uid="{E6CDB799-37E8-4010-90E3-8BF41844869F}"/>
    <cellStyle name="Total 32 7 2" xfId="30081" xr:uid="{4E7ED83E-9858-4B5C-9F4E-5457F7DF1DC0}"/>
    <cellStyle name="Total 32 7 3" xfId="30082" xr:uid="{9B3012DF-8AAE-48B1-887E-E77026665D9A}"/>
    <cellStyle name="Total 32 8" xfId="30083" xr:uid="{FBF9F65A-6A50-4AD5-9929-66126D366EA1}"/>
    <cellStyle name="Total 32 8 2" xfId="30084" xr:uid="{0D124426-350F-4B11-B8D1-304314445956}"/>
    <cellStyle name="Total 32 8 3" xfId="30085" xr:uid="{C8F9D3D3-AFFB-4ED0-A5EE-EB9685B33532}"/>
    <cellStyle name="Total 32 9" xfId="30086" xr:uid="{8DD1BEF8-5405-4ADF-912A-919D76DEC700}"/>
    <cellStyle name="Total 32 9 2" xfId="30087" xr:uid="{61134690-73E0-474B-8AA3-807B31F806DE}"/>
    <cellStyle name="Total 32 9 3" xfId="30088" xr:uid="{C87FD9BD-5187-429B-8AD7-48A4E192846E}"/>
    <cellStyle name="Total 33" xfId="30089" xr:uid="{99FE8973-1257-4D22-BA00-C83D69F8A192}"/>
    <cellStyle name="Total 33 10" xfId="30090" xr:uid="{D969313C-E96D-4EC8-BDE9-FC8A19DF5C3D}"/>
    <cellStyle name="Total 33 11" xfId="30091" xr:uid="{9997F520-FF32-4FA2-B39A-FB2A6AD210F5}"/>
    <cellStyle name="Total 33 12" xfId="30092" xr:uid="{8056DD6B-E3D0-44B1-A6D4-88366F5D48C9}"/>
    <cellStyle name="Total 33 13" xfId="30093" xr:uid="{B1AE0636-6D36-4C53-B7E0-54446D2D0241}"/>
    <cellStyle name="Total 33 14" xfId="30094" xr:uid="{07E4F381-A36E-4F34-ADD7-DBFC40362282}"/>
    <cellStyle name="Total 33 15" xfId="30095" xr:uid="{CE777898-B81D-427B-A627-25E059908EEF}"/>
    <cellStyle name="Total 33 2" xfId="30096" xr:uid="{C7560BDE-5BE4-47F9-869C-63F44444307E}"/>
    <cellStyle name="Total 33 2 2" xfId="30097" xr:uid="{5EAB5820-BE09-4B66-8155-686D75D5D4EC}"/>
    <cellStyle name="Total 33 2 2 2" xfId="30098" xr:uid="{E63216BE-03CA-4971-BA6B-5208146DAC69}"/>
    <cellStyle name="Total 33 2 2 3" xfId="30099" xr:uid="{B8DD2CFC-3FA3-45B3-9A09-AC4E6ABEAC0A}"/>
    <cellStyle name="Total 33 2 3" xfId="30100" xr:uid="{2697D115-D954-4540-A5C8-80F23E1B80B7}"/>
    <cellStyle name="Total 33 2 3 2" xfId="30101" xr:uid="{3E03DD1D-614D-4951-AF8E-FA60ABBBEC6A}"/>
    <cellStyle name="Total 33 2 3 3" xfId="30102" xr:uid="{5B55E857-AF94-4E57-B34C-1C4C8CE26F52}"/>
    <cellStyle name="Total 33 2 4" xfId="30103" xr:uid="{BBCE263A-D3CE-4F21-B191-836F1FC63D56}"/>
    <cellStyle name="Total 33 2 5" xfId="30104" xr:uid="{4AEB70C6-E53C-4FFE-97AB-75A4760B58A9}"/>
    <cellStyle name="Total 33 2 6" xfId="30105" xr:uid="{45BBB158-FA66-460C-8D26-325CD3084000}"/>
    <cellStyle name="Total 33 3" xfId="30106" xr:uid="{B588A395-1E7F-4BE9-A191-2FFF37C1509D}"/>
    <cellStyle name="Total 33 3 2" xfId="30107" xr:uid="{2C04BCF2-294A-45DD-B93B-983A6D4EF817}"/>
    <cellStyle name="Total 33 3 2 2" xfId="30108" xr:uid="{349499CA-2F1E-40F9-8980-B326D4BA1944}"/>
    <cellStyle name="Total 33 3 2 3" xfId="30109" xr:uid="{7F100FC9-FCA7-4F1D-9DCF-810609A12480}"/>
    <cellStyle name="Total 33 3 3" xfId="30110" xr:uid="{A503CA26-369C-4AB2-821F-BD4D02929F55}"/>
    <cellStyle name="Total 33 3 3 2" xfId="30111" xr:uid="{7A0A3BF7-40CE-4954-9551-CA0B41DFD2D4}"/>
    <cellStyle name="Total 33 3 3 3" xfId="30112" xr:uid="{3842AE0F-90A7-4997-89EB-B4F671E11D4F}"/>
    <cellStyle name="Total 33 3 4" xfId="30113" xr:uid="{5995F0EA-3969-48C0-9E67-2507F59E5CC5}"/>
    <cellStyle name="Total 33 3 5" xfId="30114" xr:uid="{1EC13628-1829-42E7-9480-9561FD222126}"/>
    <cellStyle name="Total 33 4" xfId="30115" xr:uid="{2E56C199-6095-4444-ADF3-C08CC01A8489}"/>
    <cellStyle name="Total 33 4 2" xfId="30116" xr:uid="{0999BD78-3785-4CA8-B25A-EC2681E24ECB}"/>
    <cellStyle name="Total 33 4 2 2" xfId="30117" xr:uid="{C1505E5F-92D4-4051-9326-E16E78170A33}"/>
    <cellStyle name="Total 33 4 2 3" xfId="30118" xr:uid="{106AE455-BB34-454B-A6A9-337A339E1EE6}"/>
    <cellStyle name="Total 33 4 3" xfId="30119" xr:uid="{E09B5A2F-5C35-46FC-A932-8E87050C1D7F}"/>
    <cellStyle name="Total 33 4 3 2" xfId="30120" xr:uid="{B924EB2E-208F-47F5-ACE9-3F34F3B134C3}"/>
    <cellStyle name="Total 33 4 3 3" xfId="30121" xr:uid="{642C262C-156C-4A90-BC60-244E70D21C4A}"/>
    <cellStyle name="Total 33 4 4" xfId="30122" xr:uid="{E0794B86-D3C9-461E-97B3-970730E703E4}"/>
    <cellStyle name="Total 33 4 5" xfId="30123" xr:uid="{2796CE61-36BB-4A45-9C6D-7628E14BAF27}"/>
    <cellStyle name="Total 33 5" xfId="30124" xr:uid="{7B21C3A5-6BAB-4157-AAE9-586B837BFB6A}"/>
    <cellStyle name="Total 33 5 2" xfId="30125" xr:uid="{E1E07364-C7FB-46AE-9F6E-3EB00467C41F}"/>
    <cellStyle name="Total 33 5 2 2" xfId="30126" xr:uid="{2085A248-7953-48D6-98E3-2998988D257C}"/>
    <cellStyle name="Total 33 5 2 3" xfId="30127" xr:uid="{1EEC0437-B4E0-4493-8265-9EEB161B3627}"/>
    <cellStyle name="Total 33 5 3" xfId="30128" xr:uid="{9351046E-DDDA-4E3C-A786-CA766A1E2E9B}"/>
    <cellStyle name="Total 33 5 3 2" xfId="30129" xr:uid="{BC6D28F1-4D10-4B7C-B596-FC355DE4B541}"/>
    <cellStyle name="Total 33 5 3 3" xfId="30130" xr:uid="{67F24BE9-8ECB-4CA7-B2F1-259FC15716C3}"/>
    <cellStyle name="Total 33 5 4" xfId="30131" xr:uid="{06A712EF-9117-4690-A7CB-3B9714C775A2}"/>
    <cellStyle name="Total 33 5 4 2" xfId="30132" xr:uid="{9435630B-5E15-47C3-AFAB-C8E8D619E011}"/>
    <cellStyle name="Total 33 5 4 3" xfId="30133" xr:uid="{8B33EB49-42D8-4135-B3E9-0E26E8F88920}"/>
    <cellStyle name="Total 33 5 5" xfId="30134" xr:uid="{8FDB4A65-2C5B-4D0B-92FF-644812FC00FD}"/>
    <cellStyle name="Total 33 5 6" xfId="30135" xr:uid="{F8243D0F-03B2-4789-8E05-D4606EF294D2}"/>
    <cellStyle name="Total 33 6" xfId="30136" xr:uid="{30130173-3981-4A7E-993D-B4ECB1C73E32}"/>
    <cellStyle name="Total 33 6 2" xfId="30137" xr:uid="{D62BFC87-2CFD-4B5A-B204-85D8A8C1460D}"/>
    <cellStyle name="Total 33 6 2 2" xfId="30138" xr:uid="{CE553926-898A-456B-9733-B04F095D6C04}"/>
    <cellStyle name="Total 33 6 2 3" xfId="30139" xr:uid="{D4973EB8-3DAB-44D3-9395-AD4B12026608}"/>
    <cellStyle name="Total 33 6 3" xfId="30140" xr:uid="{572ED592-6FB1-48CD-AF1F-15D4AB8D02D3}"/>
    <cellStyle name="Total 33 6 3 2" xfId="30141" xr:uid="{785D5213-D3CE-46CC-A109-412CE0D7C8B8}"/>
    <cellStyle name="Total 33 6 3 3" xfId="30142" xr:uid="{D54DA9C2-7FA6-4712-9ECB-931F3FF015FC}"/>
    <cellStyle name="Total 33 6 4" xfId="30143" xr:uid="{98448D9B-9021-4DAD-A102-529A06476927}"/>
    <cellStyle name="Total 33 6 5" xfId="30144" xr:uid="{D220E5A0-F364-4E92-AD02-A94B9C4454C7}"/>
    <cellStyle name="Total 33 7" xfId="30145" xr:uid="{F4404542-5C1B-4783-93CD-3945781B3F9B}"/>
    <cellStyle name="Total 33 7 2" xfId="30146" xr:uid="{8E970B00-6ADB-436F-B272-04C961109955}"/>
    <cellStyle name="Total 33 7 3" xfId="30147" xr:uid="{785B49F2-C16F-4E09-AD2D-CCDA0FE5EB2D}"/>
    <cellStyle name="Total 33 8" xfId="30148" xr:uid="{C7D4A2C2-D36D-4DE6-998E-23532F9C85F3}"/>
    <cellStyle name="Total 33 8 2" xfId="30149" xr:uid="{7CC1C47E-C1C0-4FC5-96DF-E2302E16D302}"/>
    <cellStyle name="Total 33 8 3" xfId="30150" xr:uid="{37F59D63-5F56-46D3-89A3-F11EA4C65D49}"/>
    <cellStyle name="Total 33 9" xfId="30151" xr:uid="{A609F52B-78C3-4062-AA9D-219126E9BD94}"/>
    <cellStyle name="Total 33 9 2" xfId="30152" xr:uid="{84060D52-A022-48BE-8FE4-F3952801094E}"/>
    <cellStyle name="Total 33 9 3" xfId="30153" xr:uid="{E242DF8F-8345-45DE-B9E5-148C73389075}"/>
    <cellStyle name="Total 34" xfId="30154" xr:uid="{02EEE625-CE86-46E1-A0B6-12B6849783A3}"/>
    <cellStyle name="Total 34 10" xfId="30155" xr:uid="{7620EA05-0A82-47D2-877B-539700C7C381}"/>
    <cellStyle name="Total 34 11" xfId="30156" xr:uid="{B88DE2D0-3D89-4113-89D4-EADC9F23AFFD}"/>
    <cellStyle name="Total 34 12" xfId="30157" xr:uid="{B3E32489-F812-4B1C-9F50-683EB9C17416}"/>
    <cellStyle name="Total 34 13" xfId="30158" xr:uid="{84B6B3EC-0132-4D8E-96BA-308FB1216763}"/>
    <cellStyle name="Total 34 14" xfId="30159" xr:uid="{2378B1E6-55D6-4598-919C-20AFA1172958}"/>
    <cellStyle name="Total 34 15" xfId="30160" xr:uid="{7EF1EB16-B927-4267-85EF-B4817AC3C44B}"/>
    <cellStyle name="Total 34 2" xfId="30161" xr:uid="{932BB167-7DB1-40C4-ABFB-C58694B10794}"/>
    <cellStyle name="Total 34 2 2" xfId="30162" xr:uid="{BA2428C5-25C8-4317-8DA4-38CE4156BD0F}"/>
    <cellStyle name="Total 34 2 2 2" xfId="30163" xr:uid="{9E682317-025A-4DF4-AF87-F5EE909BD6D1}"/>
    <cellStyle name="Total 34 2 2 3" xfId="30164" xr:uid="{BB062D5B-4BFB-4642-B08D-48E0BDE04E78}"/>
    <cellStyle name="Total 34 2 3" xfId="30165" xr:uid="{651F5745-F8BD-4DAD-A156-94E76D2EAA9F}"/>
    <cellStyle name="Total 34 2 3 2" xfId="30166" xr:uid="{75BA811A-FF33-4842-99D7-54C63B319453}"/>
    <cellStyle name="Total 34 2 3 3" xfId="30167" xr:uid="{31200408-1A1C-4ADB-8B74-6B14C5BB0D94}"/>
    <cellStyle name="Total 34 2 4" xfId="30168" xr:uid="{90DE3E8D-B2F0-4F48-81F9-0A90FB4544EF}"/>
    <cellStyle name="Total 34 2 5" xfId="30169" xr:uid="{FD5A0209-B0D5-478E-A5E3-003638CED40D}"/>
    <cellStyle name="Total 34 2 6" xfId="30170" xr:uid="{529091F3-8739-4766-997A-8681670BADD5}"/>
    <cellStyle name="Total 34 3" xfId="30171" xr:uid="{1BADB9E0-F664-4DEF-8476-9A095A7B2C1A}"/>
    <cellStyle name="Total 34 3 2" xfId="30172" xr:uid="{8AC4EFAD-DD99-40E2-9810-F33C98590723}"/>
    <cellStyle name="Total 34 3 2 2" xfId="30173" xr:uid="{AB0368F7-C831-4DDA-8BD2-048919F57E9A}"/>
    <cellStyle name="Total 34 3 2 3" xfId="30174" xr:uid="{AEC142A4-99B8-40F0-98A0-72CCFF22FAC0}"/>
    <cellStyle name="Total 34 3 3" xfId="30175" xr:uid="{65EA04CF-FCD8-4DCA-A2CD-9DBFD437D053}"/>
    <cellStyle name="Total 34 3 3 2" xfId="30176" xr:uid="{50B562DC-CEB0-4525-AD4B-60D1D089DF11}"/>
    <cellStyle name="Total 34 3 3 3" xfId="30177" xr:uid="{D806B084-D005-4BF5-8751-B70595754343}"/>
    <cellStyle name="Total 34 3 4" xfId="30178" xr:uid="{F1C52E89-9279-4944-96F0-37A7ECFC2895}"/>
    <cellStyle name="Total 34 3 5" xfId="30179" xr:uid="{9B386FEA-C0B6-4931-AA4F-BA2F27D63D81}"/>
    <cellStyle name="Total 34 4" xfId="30180" xr:uid="{199C12CD-113F-4178-952C-47107BC7D572}"/>
    <cellStyle name="Total 34 4 2" xfId="30181" xr:uid="{BD42E2E5-093F-42A4-ABB7-52B59774936D}"/>
    <cellStyle name="Total 34 4 2 2" xfId="30182" xr:uid="{FBBE149F-B0A9-487B-B4E4-CF0C8656E5CB}"/>
    <cellStyle name="Total 34 4 2 3" xfId="30183" xr:uid="{60679BA6-DE72-4970-930C-93C263F6D8C8}"/>
    <cellStyle name="Total 34 4 3" xfId="30184" xr:uid="{22F136B1-382A-478E-8E3C-A5991BDE8E9E}"/>
    <cellStyle name="Total 34 4 3 2" xfId="30185" xr:uid="{37429CDF-69E0-455F-B4F9-BD0BC9DB5C09}"/>
    <cellStyle name="Total 34 4 3 3" xfId="30186" xr:uid="{7C2CE082-CE7B-4A2A-9D4F-839F1C5CBD5D}"/>
    <cellStyle name="Total 34 4 4" xfId="30187" xr:uid="{242A3E19-25AD-4745-A2CB-F281548D7CB9}"/>
    <cellStyle name="Total 34 4 5" xfId="30188" xr:uid="{DBEBCEEC-C881-4C19-88DC-4CC222D80CCB}"/>
    <cellStyle name="Total 34 5" xfId="30189" xr:uid="{BFDFEECB-DE86-41EE-8848-44872A876E04}"/>
    <cellStyle name="Total 34 5 2" xfId="30190" xr:uid="{3693F78C-A09E-47CB-9B0B-7BDC074F1327}"/>
    <cellStyle name="Total 34 5 2 2" xfId="30191" xr:uid="{0A23E913-0EBE-40AE-8CBF-0F623A634078}"/>
    <cellStyle name="Total 34 5 2 3" xfId="30192" xr:uid="{C6837B1A-04B6-4D0C-AF3F-8C298B85BBC5}"/>
    <cellStyle name="Total 34 5 3" xfId="30193" xr:uid="{A1531BE9-DF14-48C7-8D29-1BB12A6F9AF0}"/>
    <cellStyle name="Total 34 5 3 2" xfId="30194" xr:uid="{E8846508-FD7D-44DF-AD9B-3EE74704083E}"/>
    <cellStyle name="Total 34 5 3 3" xfId="30195" xr:uid="{2018B556-44DC-4C31-B25E-8BC962654EFD}"/>
    <cellStyle name="Total 34 5 4" xfId="30196" xr:uid="{1F1237A6-FF54-4C15-AF5C-71D514DA8CEB}"/>
    <cellStyle name="Total 34 5 4 2" xfId="30197" xr:uid="{0D39B48F-A718-44AD-ACD0-4B1224E97AC6}"/>
    <cellStyle name="Total 34 5 4 3" xfId="30198" xr:uid="{F7CDFFE7-AAC5-42E6-BF14-540501B7FCBF}"/>
    <cellStyle name="Total 34 5 5" xfId="30199" xr:uid="{622E4E26-8099-4A13-AB26-2B9E3DC7EDD9}"/>
    <cellStyle name="Total 34 5 6" xfId="30200" xr:uid="{A6E24263-C3E1-4509-9593-6E8F8035D996}"/>
    <cellStyle name="Total 34 6" xfId="30201" xr:uid="{7D15A842-1FFB-4ABB-8FD9-C02D635EC466}"/>
    <cellStyle name="Total 34 6 2" xfId="30202" xr:uid="{AC5D1069-A5C7-4D54-9150-A96979BD96B3}"/>
    <cellStyle name="Total 34 6 2 2" xfId="30203" xr:uid="{29355CEE-37D2-4F20-AC7E-59187B583464}"/>
    <cellStyle name="Total 34 6 2 3" xfId="30204" xr:uid="{87C2DA81-B7A4-4B1D-896E-23502EA08D03}"/>
    <cellStyle name="Total 34 6 3" xfId="30205" xr:uid="{B96CF9CA-EAC3-4FDA-B3F9-97CBF6A0EB85}"/>
    <cellStyle name="Total 34 6 3 2" xfId="30206" xr:uid="{978CAF9E-98CB-4AE1-AD11-6335A7FE26B3}"/>
    <cellStyle name="Total 34 6 3 3" xfId="30207" xr:uid="{43E85680-F9A4-4D37-B49E-149D9DD0CBC6}"/>
    <cellStyle name="Total 34 6 4" xfId="30208" xr:uid="{50501718-8204-4696-ACD2-4C2A556392D8}"/>
    <cellStyle name="Total 34 6 5" xfId="30209" xr:uid="{FB94D3FE-D7E0-4FF4-8E3C-828C1FB888C8}"/>
    <cellStyle name="Total 34 7" xfId="30210" xr:uid="{EF7C494E-C828-4C9E-9DAE-AEA83D02D9B5}"/>
    <cellStyle name="Total 34 7 2" xfId="30211" xr:uid="{6DD57B78-FE75-4C96-A5B9-644A24430464}"/>
    <cellStyle name="Total 34 7 3" xfId="30212" xr:uid="{6E6CCC6A-817C-4687-8607-44DCBE83FB9D}"/>
    <cellStyle name="Total 34 8" xfId="30213" xr:uid="{D69917FF-7015-4F29-A268-91BA7F23C22D}"/>
    <cellStyle name="Total 34 8 2" xfId="30214" xr:uid="{2B49396B-8210-4E90-B1FA-B8B8F2BEA97E}"/>
    <cellStyle name="Total 34 8 3" xfId="30215" xr:uid="{4FFF28C3-E7D8-4D56-83F1-2953E13586BE}"/>
    <cellStyle name="Total 34 9" xfId="30216" xr:uid="{877EE70D-AA30-4C7A-8349-729C36A81100}"/>
    <cellStyle name="Total 34 9 2" xfId="30217" xr:uid="{6BB92CA7-0EB1-49A6-9C11-552232ACC204}"/>
    <cellStyle name="Total 34 9 3" xfId="30218" xr:uid="{65B2E1A5-D661-43FE-A3E6-C68D0F7CC96A}"/>
    <cellStyle name="Total 35" xfId="30219" xr:uid="{781A8DF1-DD2C-4F60-8946-608944BE77C7}"/>
    <cellStyle name="Total 35 10" xfId="30220" xr:uid="{7FD8881D-9571-4015-B60D-756E09EBAC13}"/>
    <cellStyle name="Total 35 11" xfId="30221" xr:uid="{3B74A2DD-A703-4EAE-BD5F-BC64C2276511}"/>
    <cellStyle name="Total 35 12" xfId="30222" xr:uid="{9A610FE7-E9EB-43A2-A1EF-B329564C030F}"/>
    <cellStyle name="Total 35 13" xfId="30223" xr:uid="{8AA83507-A4DE-43A6-BDA7-090ECF309412}"/>
    <cellStyle name="Total 35 14" xfId="30224" xr:uid="{FD24159D-AD96-4B6E-8A86-BC86AA2A9AAC}"/>
    <cellStyle name="Total 35 15" xfId="30225" xr:uid="{FDC12C2C-B0F2-4AA4-9322-C53327599EDC}"/>
    <cellStyle name="Total 35 2" xfId="30226" xr:uid="{81FA4F7D-0B05-4A34-8405-BEF30CCA5C0F}"/>
    <cellStyle name="Total 35 2 2" xfId="30227" xr:uid="{E7C5F640-2F38-4BC2-8E57-EC4CF9B8C570}"/>
    <cellStyle name="Total 35 2 2 2" xfId="30228" xr:uid="{36E582F4-708C-4516-889E-8DECF9F5108B}"/>
    <cellStyle name="Total 35 2 2 3" xfId="30229" xr:uid="{4FFDB178-F477-4ECE-AA9B-6E1EF53B7402}"/>
    <cellStyle name="Total 35 2 3" xfId="30230" xr:uid="{3A42DE79-1DFF-440F-A655-2F89C2901F3C}"/>
    <cellStyle name="Total 35 2 3 2" xfId="30231" xr:uid="{CD8469B1-AE20-4739-A135-9E04901FC0CF}"/>
    <cellStyle name="Total 35 2 3 3" xfId="30232" xr:uid="{1767D397-D44D-4486-B7D6-154F2952AAB0}"/>
    <cellStyle name="Total 35 2 4" xfId="30233" xr:uid="{5E02B7B9-7497-4585-8249-83D798361354}"/>
    <cellStyle name="Total 35 2 5" xfId="30234" xr:uid="{5A72C998-C494-4379-B1D0-7AF087B32771}"/>
    <cellStyle name="Total 35 2 6" xfId="30235" xr:uid="{7C313396-BD14-4676-8898-234420F1CF50}"/>
    <cellStyle name="Total 35 3" xfId="30236" xr:uid="{5250EFD1-5D1D-477A-8048-1D7BB351A613}"/>
    <cellStyle name="Total 35 3 2" xfId="30237" xr:uid="{16125B73-61D0-4C0B-A703-E92DBCDA923E}"/>
    <cellStyle name="Total 35 3 2 2" xfId="30238" xr:uid="{839A51B0-AA44-4A27-8277-597506C5F3EB}"/>
    <cellStyle name="Total 35 3 2 3" xfId="30239" xr:uid="{8F9FB2F8-9E18-4740-B8D5-0F38FA10E7D9}"/>
    <cellStyle name="Total 35 3 3" xfId="30240" xr:uid="{111EC29D-5770-4553-ADEA-22D0CE8E1523}"/>
    <cellStyle name="Total 35 3 3 2" xfId="30241" xr:uid="{3C55F7EC-A090-4436-B9DB-CD061750E282}"/>
    <cellStyle name="Total 35 3 3 3" xfId="30242" xr:uid="{168427CA-BC9C-4098-8F19-A108EA440100}"/>
    <cellStyle name="Total 35 3 4" xfId="30243" xr:uid="{75091EEB-9194-452D-8299-C766EF0E326E}"/>
    <cellStyle name="Total 35 3 5" xfId="30244" xr:uid="{E806300C-0A09-4FC1-B115-7235206899CC}"/>
    <cellStyle name="Total 35 4" xfId="30245" xr:uid="{5666F751-07D5-4863-AB38-39E0735F3E33}"/>
    <cellStyle name="Total 35 4 2" xfId="30246" xr:uid="{FF24E5BD-3E46-40AD-8C4F-28BCC736CC31}"/>
    <cellStyle name="Total 35 4 2 2" xfId="30247" xr:uid="{497A8A99-22DB-4C88-B422-8E5D166DE630}"/>
    <cellStyle name="Total 35 4 2 3" xfId="30248" xr:uid="{EF698C29-D091-4551-8B9C-96F0812F8908}"/>
    <cellStyle name="Total 35 4 3" xfId="30249" xr:uid="{D19A3250-9065-4BB8-BE95-11A6E7D79D25}"/>
    <cellStyle name="Total 35 4 3 2" xfId="30250" xr:uid="{41F4409D-DFAF-4448-B9D9-47526BDF9DF2}"/>
    <cellStyle name="Total 35 4 3 3" xfId="30251" xr:uid="{72ECF352-5EB1-43F3-BCA8-2B4AFD0A3AD4}"/>
    <cellStyle name="Total 35 4 4" xfId="30252" xr:uid="{3172775F-6D2D-490B-B67E-E22BF168187B}"/>
    <cellStyle name="Total 35 4 5" xfId="30253" xr:uid="{344E0ADB-A9CF-4E01-A1E0-7EE2CFDD0EAC}"/>
    <cellStyle name="Total 35 5" xfId="30254" xr:uid="{5F975B40-B2ED-43A5-B92E-3DD18CA8686E}"/>
    <cellStyle name="Total 35 5 2" xfId="30255" xr:uid="{6F25F573-D565-4103-9E5E-33314D8C600F}"/>
    <cellStyle name="Total 35 5 2 2" xfId="30256" xr:uid="{B8B384EB-F90D-4368-9543-82241B19726B}"/>
    <cellStyle name="Total 35 5 2 3" xfId="30257" xr:uid="{E73B0AB6-4487-41CB-A099-E7ED3AC63A6F}"/>
    <cellStyle name="Total 35 5 3" xfId="30258" xr:uid="{E7834C61-7FF7-4A75-8761-A23B30CF534C}"/>
    <cellStyle name="Total 35 5 3 2" xfId="30259" xr:uid="{9BF9741E-7BCC-4765-BE1F-9A94562E7B51}"/>
    <cellStyle name="Total 35 5 3 3" xfId="30260" xr:uid="{58DDA407-30C4-4545-811E-753699462618}"/>
    <cellStyle name="Total 35 5 4" xfId="30261" xr:uid="{3CECDCF0-1ACC-43F6-8B00-D974458386E5}"/>
    <cellStyle name="Total 35 5 4 2" xfId="30262" xr:uid="{51FB23A2-0C7F-4D84-BD86-955340DCEDBB}"/>
    <cellStyle name="Total 35 5 4 3" xfId="30263" xr:uid="{E652B837-BAD8-4648-B3C8-ADB3C06214EC}"/>
    <cellStyle name="Total 35 5 5" xfId="30264" xr:uid="{2D862146-2812-4124-91DF-DA9B6FD721F9}"/>
    <cellStyle name="Total 35 5 6" xfId="30265" xr:uid="{E8C921DF-2582-4317-9C91-21C06FB731AD}"/>
    <cellStyle name="Total 35 6" xfId="30266" xr:uid="{AA2476A5-8900-4ABE-88CF-084C9846EC15}"/>
    <cellStyle name="Total 35 6 2" xfId="30267" xr:uid="{61851A9D-A661-432E-BDA4-8C1322310383}"/>
    <cellStyle name="Total 35 6 2 2" xfId="30268" xr:uid="{85D7C417-F222-45BD-BF41-575B93A99A69}"/>
    <cellStyle name="Total 35 6 2 3" xfId="30269" xr:uid="{8A30460B-34E9-4953-9D66-671AC8C6F74D}"/>
    <cellStyle name="Total 35 6 3" xfId="30270" xr:uid="{8F5CB434-D1E8-4FE4-BC05-43E64BF0B13A}"/>
    <cellStyle name="Total 35 6 3 2" xfId="30271" xr:uid="{85B7BC4C-D2CB-48DA-95A4-F1A142880382}"/>
    <cellStyle name="Total 35 6 3 3" xfId="30272" xr:uid="{919049F5-2153-4075-B153-79935B987EDC}"/>
    <cellStyle name="Total 35 6 4" xfId="30273" xr:uid="{3BCD2C03-8BF9-4822-B0A4-6767C7DBAFF1}"/>
    <cellStyle name="Total 35 6 5" xfId="30274" xr:uid="{7017C1B3-6EC8-456A-B6BC-5D2BF9E43C80}"/>
    <cellStyle name="Total 35 7" xfId="30275" xr:uid="{8F653AC7-5981-47B2-96CE-42156374EA33}"/>
    <cellStyle name="Total 35 7 2" xfId="30276" xr:uid="{C19DE407-F952-4D61-85EC-47E5AD56BCAC}"/>
    <cellStyle name="Total 35 7 3" xfId="30277" xr:uid="{CF82479F-2439-410A-83D7-96BC9B1A31C5}"/>
    <cellStyle name="Total 35 8" xfId="30278" xr:uid="{6BD105CA-0DCB-45E3-B7CA-78B17C68993E}"/>
    <cellStyle name="Total 35 8 2" xfId="30279" xr:uid="{CAAF0A05-2EEF-4463-9A79-BCDC4483AF3D}"/>
    <cellStyle name="Total 35 8 3" xfId="30280" xr:uid="{BE8FB1B3-8096-4822-A042-0B8D619F2A96}"/>
    <cellStyle name="Total 35 9" xfId="30281" xr:uid="{22A7AEDE-E0F6-471E-B273-E13B43D67FB2}"/>
    <cellStyle name="Total 35 9 2" xfId="30282" xr:uid="{017DD55E-0309-4E54-BE7F-4E23D5EE8D86}"/>
    <cellStyle name="Total 35 9 3" xfId="30283" xr:uid="{7741D6C4-75D5-4B3F-A8C6-40E8ED7EE5B5}"/>
    <cellStyle name="Total 36" xfId="30284" xr:uid="{6F4B5578-1A02-444E-B6FC-106A626FD76E}"/>
    <cellStyle name="Total 36 10" xfId="30285" xr:uid="{70943F36-C0F2-40DD-A7C0-B30A44C699F7}"/>
    <cellStyle name="Total 36 11" xfId="30286" xr:uid="{3DD675F5-3002-4282-8631-8FE96739A982}"/>
    <cellStyle name="Total 36 12" xfId="30287" xr:uid="{997AEFEB-A7D6-49A0-84C3-606270AAAF64}"/>
    <cellStyle name="Total 36 13" xfId="30288" xr:uid="{C08985CA-F745-4D57-9D6A-9DC7A51D41F2}"/>
    <cellStyle name="Total 36 14" xfId="30289" xr:uid="{BB836F4F-CFBE-48A8-A9FB-B5D58B38635E}"/>
    <cellStyle name="Total 36 15" xfId="30290" xr:uid="{B65C9432-37CC-465A-9F6D-BEBF85354DC4}"/>
    <cellStyle name="Total 36 2" xfId="30291" xr:uid="{E7868A4F-1CBD-4981-AA62-92ED6A5A2356}"/>
    <cellStyle name="Total 36 2 2" xfId="30292" xr:uid="{A387FCE7-BDEE-4C5D-A7FA-B1B6AA90BC36}"/>
    <cellStyle name="Total 36 2 2 2" xfId="30293" xr:uid="{53B8C61E-FD6C-48AC-A7C0-C4204ABDCF2B}"/>
    <cellStyle name="Total 36 2 2 3" xfId="30294" xr:uid="{DB8E5E4A-BC22-4265-BF4F-25E1AE6828DB}"/>
    <cellStyle name="Total 36 2 3" xfId="30295" xr:uid="{468DF452-B479-4B8E-AD21-1DE2FBC008C4}"/>
    <cellStyle name="Total 36 2 3 2" xfId="30296" xr:uid="{09AD248D-666C-4479-AF8B-D1EFDE089479}"/>
    <cellStyle name="Total 36 2 3 3" xfId="30297" xr:uid="{C2C9BBFB-A63E-4C51-AA15-BEEA16EBCC4C}"/>
    <cellStyle name="Total 36 2 4" xfId="30298" xr:uid="{61EA5849-689F-41CB-A614-D82C5365C819}"/>
    <cellStyle name="Total 36 2 5" xfId="30299" xr:uid="{F9B73901-A9A9-42FA-A3D5-236CDBF0B4C6}"/>
    <cellStyle name="Total 36 2 6" xfId="30300" xr:uid="{46F3A2F0-A58B-4454-8CC1-4D0492E63963}"/>
    <cellStyle name="Total 36 3" xfId="30301" xr:uid="{7F668CCC-86B2-4F25-9EA4-7825F37959E8}"/>
    <cellStyle name="Total 36 3 2" xfId="30302" xr:uid="{1FD6A84E-ECD7-41EF-B0C9-814AF1FDC0FC}"/>
    <cellStyle name="Total 36 3 2 2" xfId="30303" xr:uid="{C4BAE362-3BA8-4A06-B4B4-1D96B377366A}"/>
    <cellStyle name="Total 36 3 2 3" xfId="30304" xr:uid="{913C2944-23F9-4EA7-9346-EF0A42A72F05}"/>
    <cellStyle name="Total 36 3 3" xfId="30305" xr:uid="{215C7C29-7858-4F06-B564-9B8364D27364}"/>
    <cellStyle name="Total 36 3 3 2" xfId="30306" xr:uid="{E6E8DD96-CA1D-44C8-B0E8-884055D9EF11}"/>
    <cellStyle name="Total 36 3 3 3" xfId="30307" xr:uid="{A69C4614-1EC5-4EDE-B186-46B7D63B8E27}"/>
    <cellStyle name="Total 36 3 4" xfId="30308" xr:uid="{F34016D4-8C76-484A-8E0A-EED1BD152E81}"/>
    <cellStyle name="Total 36 3 5" xfId="30309" xr:uid="{02A34154-3278-4046-BA39-330A25FCB3B9}"/>
    <cellStyle name="Total 36 4" xfId="30310" xr:uid="{D74C6677-5F6D-4BFB-A084-FEC51D855A5B}"/>
    <cellStyle name="Total 36 4 2" xfId="30311" xr:uid="{D1825EFC-F382-47D6-ADDA-33AD9AAD3C6A}"/>
    <cellStyle name="Total 36 4 2 2" xfId="30312" xr:uid="{90550628-AF46-43D4-B51A-A1CFA12E85FF}"/>
    <cellStyle name="Total 36 4 2 3" xfId="30313" xr:uid="{378193EE-E46E-4A9C-BED1-2C7F74796FC6}"/>
    <cellStyle name="Total 36 4 3" xfId="30314" xr:uid="{59A4030F-2FF9-4325-BC69-2EEC797DE401}"/>
    <cellStyle name="Total 36 4 3 2" xfId="30315" xr:uid="{F79B4A66-9F91-428A-8BB8-3CE91FAD1954}"/>
    <cellStyle name="Total 36 4 3 3" xfId="30316" xr:uid="{1C92E145-52F7-45F7-9325-5F91B870651E}"/>
    <cellStyle name="Total 36 4 4" xfId="30317" xr:uid="{253A31F0-C54E-4B1A-B7B9-018EBB616C53}"/>
    <cellStyle name="Total 36 4 5" xfId="30318" xr:uid="{DAC222BF-56C7-4082-9050-F9C572EBEA30}"/>
    <cellStyle name="Total 36 5" xfId="30319" xr:uid="{109C984F-D685-49DB-B8E9-6A9ED8375EFC}"/>
    <cellStyle name="Total 36 5 2" xfId="30320" xr:uid="{9602AE4D-D47A-429C-B714-FA8448BBB8E2}"/>
    <cellStyle name="Total 36 5 2 2" xfId="30321" xr:uid="{8098D830-CA4F-4B30-85E6-1ABE97CC5553}"/>
    <cellStyle name="Total 36 5 2 3" xfId="30322" xr:uid="{13CBDAF2-EFBC-4674-BFE4-EC1EBA6BBA01}"/>
    <cellStyle name="Total 36 5 3" xfId="30323" xr:uid="{DC476EAA-9A72-4674-9B4D-880C674BB7BA}"/>
    <cellStyle name="Total 36 5 3 2" xfId="30324" xr:uid="{D3AE2481-5D62-4740-917A-15CBF3B666E2}"/>
    <cellStyle name="Total 36 5 3 3" xfId="30325" xr:uid="{40277392-F12C-419A-9939-3D68868EF941}"/>
    <cellStyle name="Total 36 5 4" xfId="30326" xr:uid="{6005FD00-B761-482D-8113-969F04467CFF}"/>
    <cellStyle name="Total 36 5 4 2" xfId="30327" xr:uid="{9180E9AC-3A4F-437A-B0F7-B47BCFD37BB5}"/>
    <cellStyle name="Total 36 5 4 3" xfId="30328" xr:uid="{CBA20595-E082-4ABF-94DB-F1DAEEED14A6}"/>
    <cellStyle name="Total 36 5 5" xfId="30329" xr:uid="{5AC2C710-0078-4866-A13F-6463611E7A12}"/>
    <cellStyle name="Total 36 5 6" xfId="30330" xr:uid="{1727914F-A30F-41AA-BF30-2F7D429BB1FE}"/>
    <cellStyle name="Total 36 6" xfId="30331" xr:uid="{9CAA826E-5E0F-4104-BB43-74737E810AF6}"/>
    <cellStyle name="Total 36 6 2" xfId="30332" xr:uid="{997A46A6-7600-4A0D-A977-B683B7279DE9}"/>
    <cellStyle name="Total 36 6 2 2" xfId="30333" xr:uid="{3AC01ABA-4DDD-45DA-A8AB-588AAAFAAC91}"/>
    <cellStyle name="Total 36 6 2 3" xfId="30334" xr:uid="{B924B399-358B-4EFB-9440-DD417B7B9A8F}"/>
    <cellStyle name="Total 36 6 3" xfId="30335" xr:uid="{4DB6AAC0-76B3-41C7-B246-25159FE6797C}"/>
    <cellStyle name="Total 36 6 3 2" xfId="30336" xr:uid="{9E7EDD69-BFEB-4F14-A890-75F2E4A90CF9}"/>
    <cellStyle name="Total 36 6 3 3" xfId="30337" xr:uid="{8142F6C9-F80B-4C91-9E20-4A252C8E1703}"/>
    <cellStyle name="Total 36 6 4" xfId="30338" xr:uid="{2BEBAF52-9C57-491E-875A-20DAEAA9740A}"/>
    <cellStyle name="Total 36 6 5" xfId="30339" xr:uid="{9961A476-5715-458E-8759-EEB19762FC3B}"/>
    <cellStyle name="Total 36 7" xfId="30340" xr:uid="{E58D7A72-D676-41D6-8C6B-EDACBE9AB8B1}"/>
    <cellStyle name="Total 36 7 2" xfId="30341" xr:uid="{C859E020-D409-477C-832A-D31FA960A33C}"/>
    <cellStyle name="Total 36 7 3" xfId="30342" xr:uid="{3E9FFF7C-8005-47DF-9C59-4994842CBF41}"/>
    <cellStyle name="Total 36 8" xfId="30343" xr:uid="{CE729515-E7A5-4307-90DD-D18BEFC17E65}"/>
    <cellStyle name="Total 36 8 2" xfId="30344" xr:uid="{0577DAF2-BB8F-41C5-9547-B20D5B75E439}"/>
    <cellStyle name="Total 36 8 3" xfId="30345" xr:uid="{7718B824-98B6-46E6-A651-35B7F34BDFD5}"/>
    <cellStyle name="Total 36 9" xfId="30346" xr:uid="{6020DA56-07FC-4F53-B48C-F6FE04809EE0}"/>
    <cellStyle name="Total 36 9 2" xfId="30347" xr:uid="{CF235F49-8F9F-4074-9749-C5A0FD702870}"/>
    <cellStyle name="Total 36 9 3" xfId="30348" xr:uid="{F2E263B4-310C-461D-A562-0F1C561642E9}"/>
    <cellStyle name="Total 37" xfId="30349" xr:uid="{E0DE0A62-58F0-4419-8656-8BBAE3B6B908}"/>
    <cellStyle name="Total 37 10" xfId="30350" xr:uid="{4CEBBEB5-7677-4A78-A8C2-4EA7096D8315}"/>
    <cellStyle name="Total 37 11" xfId="30351" xr:uid="{DD53C765-98EF-4C69-A440-E7503829A3F7}"/>
    <cellStyle name="Total 37 12" xfId="30352" xr:uid="{9E097614-0BDE-4C89-B133-E74C3451302C}"/>
    <cellStyle name="Total 37 13" xfId="30353" xr:uid="{32C471E6-DC59-4B3B-B342-FF866FF1A527}"/>
    <cellStyle name="Total 37 14" xfId="30354" xr:uid="{31674B32-24E3-446E-BE31-573DAF52C275}"/>
    <cellStyle name="Total 37 15" xfId="30355" xr:uid="{8859FBDF-E499-44D3-905E-56274694FBFC}"/>
    <cellStyle name="Total 37 2" xfId="30356" xr:uid="{3754924A-C3ED-4244-9FE5-26B8BE971483}"/>
    <cellStyle name="Total 37 2 2" xfId="30357" xr:uid="{CFBD0C4F-B806-4E70-898E-7BAECEC97317}"/>
    <cellStyle name="Total 37 2 2 2" xfId="30358" xr:uid="{3A171CED-B539-4D60-AA06-9D463BCA6EB2}"/>
    <cellStyle name="Total 37 2 2 3" xfId="30359" xr:uid="{F9F5E422-FB0E-4D37-BB96-6C64A6762510}"/>
    <cellStyle name="Total 37 2 3" xfId="30360" xr:uid="{7A37F2F6-D4B7-469C-9943-DA3AB7B066C4}"/>
    <cellStyle name="Total 37 2 3 2" xfId="30361" xr:uid="{1D16F6DC-256F-4439-A0F2-57F231EC8ABD}"/>
    <cellStyle name="Total 37 2 3 3" xfId="30362" xr:uid="{EE3F1623-D2E4-42A6-8A24-6C7AF3E4B3BB}"/>
    <cellStyle name="Total 37 2 4" xfId="30363" xr:uid="{96A12786-7160-4F67-B3F9-514524924AD8}"/>
    <cellStyle name="Total 37 2 5" xfId="30364" xr:uid="{9F5BB9B1-694B-4552-A40B-28A085088596}"/>
    <cellStyle name="Total 37 2 6" xfId="30365" xr:uid="{011E454A-7453-44EF-9B0E-0F3C8848DDB1}"/>
    <cellStyle name="Total 37 3" xfId="30366" xr:uid="{3EA8AE82-CE0C-4EE8-A27B-272B0EB69D47}"/>
    <cellStyle name="Total 37 3 2" xfId="30367" xr:uid="{C788C473-2C85-428E-9CFB-13FCCF3B8CD2}"/>
    <cellStyle name="Total 37 3 2 2" xfId="30368" xr:uid="{41E2E0CD-C81E-4139-A9CD-6230FB8EC1B9}"/>
    <cellStyle name="Total 37 3 2 3" xfId="30369" xr:uid="{2C1FE6AF-29DB-4EAA-83A4-EABEE072BE60}"/>
    <cellStyle name="Total 37 3 3" xfId="30370" xr:uid="{C3ADC7C7-4568-410C-A00F-B7D3580D2867}"/>
    <cellStyle name="Total 37 3 3 2" xfId="30371" xr:uid="{D1D6FE8C-BD25-4097-A647-D5A4FF311F15}"/>
    <cellStyle name="Total 37 3 3 3" xfId="30372" xr:uid="{5009EAFB-E7D4-415F-BFDC-DD1EC55765F3}"/>
    <cellStyle name="Total 37 3 4" xfId="30373" xr:uid="{55A68204-AE79-411F-9553-918C2F6C65B2}"/>
    <cellStyle name="Total 37 3 5" xfId="30374" xr:uid="{C5A8ED39-7850-4150-B6B4-DA6654259674}"/>
    <cellStyle name="Total 37 4" xfId="30375" xr:uid="{D868827D-5282-4D45-8F96-8693ABE8B26B}"/>
    <cellStyle name="Total 37 4 2" xfId="30376" xr:uid="{62141AC5-9361-4BB6-A041-44FE235112D3}"/>
    <cellStyle name="Total 37 4 2 2" xfId="30377" xr:uid="{5EEAB54E-FF6A-4F6A-B379-7866AB8C041F}"/>
    <cellStyle name="Total 37 4 2 3" xfId="30378" xr:uid="{BC442CA1-1CE5-4374-9113-4061C2FE92F4}"/>
    <cellStyle name="Total 37 4 3" xfId="30379" xr:uid="{C9BB72EF-16C2-4704-BBB9-9881AC2ACBB2}"/>
    <cellStyle name="Total 37 4 3 2" xfId="30380" xr:uid="{18B81137-BB70-4A2A-9826-4C107879A7DC}"/>
    <cellStyle name="Total 37 4 3 3" xfId="30381" xr:uid="{B0A37B00-FE0D-46C3-9694-41E0A057BC9D}"/>
    <cellStyle name="Total 37 4 4" xfId="30382" xr:uid="{5635B00B-3E1E-4113-803A-B0B3181B36B6}"/>
    <cellStyle name="Total 37 4 5" xfId="30383" xr:uid="{02F8EC0C-081E-4E6A-8218-1581B81D1284}"/>
    <cellStyle name="Total 37 5" xfId="30384" xr:uid="{F38EEC35-BE4D-4289-8A4A-D1D06AC64A01}"/>
    <cellStyle name="Total 37 5 2" xfId="30385" xr:uid="{42C33E08-29F1-4323-A493-2ED12174EA7D}"/>
    <cellStyle name="Total 37 5 2 2" xfId="30386" xr:uid="{C546592E-671D-4E52-B862-AB23E7E5D448}"/>
    <cellStyle name="Total 37 5 2 3" xfId="30387" xr:uid="{779BDF5B-91C6-4243-9176-DAE293AAFF67}"/>
    <cellStyle name="Total 37 5 3" xfId="30388" xr:uid="{CBC02A1E-F11F-4643-863E-FC0D0BE5B124}"/>
    <cellStyle name="Total 37 5 3 2" xfId="30389" xr:uid="{6B3E41AA-EE88-4247-83EE-ABE0E5B0F4D9}"/>
    <cellStyle name="Total 37 5 3 3" xfId="30390" xr:uid="{FB7328FF-1B1A-4356-AE90-BECC1C00A8E5}"/>
    <cellStyle name="Total 37 5 4" xfId="30391" xr:uid="{F1DBC8EF-4C50-4F66-A7A6-BB362461F2DC}"/>
    <cellStyle name="Total 37 5 4 2" xfId="30392" xr:uid="{1ABAEF23-0A09-44E8-B1B3-331A141C8315}"/>
    <cellStyle name="Total 37 5 4 3" xfId="30393" xr:uid="{92056190-C435-4923-B333-5388C7465866}"/>
    <cellStyle name="Total 37 5 5" xfId="30394" xr:uid="{8616F3D3-B64E-46F1-B0B2-DED4ED3E42AC}"/>
    <cellStyle name="Total 37 5 6" xfId="30395" xr:uid="{3CF9636B-28C4-49B0-8E11-D2B5E82BFDE4}"/>
    <cellStyle name="Total 37 6" xfId="30396" xr:uid="{D918314A-C885-4229-A2B9-447A8D36F105}"/>
    <cellStyle name="Total 37 6 2" xfId="30397" xr:uid="{79B40945-5B41-4FB6-9C01-84D82B71044F}"/>
    <cellStyle name="Total 37 6 2 2" xfId="30398" xr:uid="{48009C13-30BC-4A81-9BD0-C9B4E32CB485}"/>
    <cellStyle name="Total 37 6 2 3" xfId="30399" xr:uid="{945ABB03-FC6E-4789-B152-6743D47609AE}"/>
    <cellStyle name="Total 37 6 3" xfId="30400" xr:uid="{9A0F7150-7422-4E76-9456-85BB42AC0F85}"/>
    <cellStyle name="Total 37 6 3 2" xfId="30401" xr:uid="{F39D62B2-D6FD-43BD-925E-4529D9432A6B}"/>
    <cellStyle name="Total 37 6 3 3" xfId="30402" xr:uid="{BE8C167D-C91B-4B4B-BAAD-D7AE583BEE11}"/>
    <cellStyle name="Total 37 6 4" xfId="30403" xr:uid="{124BE2EE-2366-4B0E-AA78-EC47E95D3C36}"/>
    <cellStyle name="Total 37 6 5" xfId="30404" xr:uid="{CB8900E5-7307-4688-B89A-E83009AA1D85}"/>
    <cellStyle name="Total 37 7" xfId="30405" xr:uid="{52753591-BD63-4043-8E6A-1BA75E5D0D9B}"/>
    <cellStyle name="Total 37 7 2" xfId="30406" xr:uid="{B913A2A3-2E34-4830-9E44-6AB1BAF98F47}"/>
    <cellStyle name="Total 37 7 3" xfId="30407" xr:uid="{FBEFBF25-EF37-4433-AAE5-3A3179BCE7FE}"/>
    <cellStyle name="Total 37 8" xfId="30408" xr:uid="{69A7C37F-7101-4161-8D44-9E30320DD5B7}"/>
    <cellStyle name="Total 37 8 2" xfId="30409" xr:uid="{2136A301-3B1C-4B3D-828E-CBE33BC5A4AB}"/>
    <cellStyle name="Total 37 8 3" xfId="30410" xr:uid="{4285D1DC-48C1-4FED-BEC9-E8D954352F8F}"/>
    <cellStyle name="Total 37 9" xfId="30411" xr:uid="{4D0BA63F-00DD-487C-AE8F-C0A59217DCC5}"/>
    <cellStyle name="Total 37 9 2" xfId="30412" xr:uid="{B11100B5-C62B-43CB-803D-E9EF9BB6F1D6}"/>
    <cellStyle name="Total 37 9 3" xfId="30413" xr:uid="{773F28A7-89F6-41B5-9C09-76E90612AB09}"/>
    <cellStyle name="Total 38" xfId="30414" xr:uid="{5AF3DCCC-2CE9-46CA-8A06-0A0C4CA5F5A5}"/>
    <cellStyle name="Total 38 10" xfId="30415" xr:uid="{9C78624A-17BA-48B3-A811-B960158989CF}"/>
    <cellStyle name="Total 38 11" xfId="30416" xr:uid="{B788D13D-834C-4CC9-95E0-6F75BB65A53B}"/>
    <cellStyle name="Total 38 12" xfId="30417" xr:uid="{A5E39FAC-7845-46A9-82D8-6427EA3924B6}"/>
    <cellStyle name="Total 38 13" xfId="30418" xr:uid="{11BF99DB-0D94-425A-AC79-5A55A33100F4}"/>
    <cellStyle name="Total 38 14" xfId="30419" xr:uid="{7A55507A-3E26-42B2-A118-D0A63F556A39}"/>
    <cellStyle name="Total 38 15" xfId="30420" xr:uid="{9C372E72-E1F2-42C1-A1F5-5341906AA51D}"/>
    <cellStyle name="Total 38 2" xfId="30421" xr:uid="{CB3D84C4-E634-4C54-A888-943F56644E70}"/>
    <cellStyle name="Total 38 2 2" xfId="30422" xr:uid="{1942B37F-26E8-4F37-88D2-338691D14E98}"/>
    <cellStyle name="Total 38 2 2 2" xfId="30423" xr:uid="{F9632936-EF27-45EA-BFAF-96E94EA511A3}"/>
    <cellStyle name="Total 38 2 2 3" xfId="30424" xr:uid="{28FC8A76-FA1E-431B-B879-08A84E5228E4}"/>
    <cellStyle name="Total 38 2 3" xfId="30425" xr:uid="{80D7FA39-81B0-45D2-AA62-9B769FC478DB}"/>
    <cellStyle name="Total 38 2 3 2" xfId="30426" xr:uid="{185C0A8A-9A4E-4716-85C9-F5793EF912B4}"/>
    <cellStyle name="Total 38 2 3 3" xfId="30427" xr:uid="{9BBA4477-6A84-4269-AD72-FEBD1C4E2C77}"/>
    <cellStyle name="Total 38 2 4" xfId="30428" xr:uid="{3769F84F-9F9A-4A63-9576-F7EB694CAA36}"/>
    <cellStyle name="Total 38 2 5" xfId="30429" xr:uid="{6B910EEB-4427-4878-AB79-C50FD6ADCF5B}"/>
    <cellStyle name="Total 38 2 6" xfId="30430" xr:uid="{4153C458-1805-462A-8A22-3DAAB1D026FE}"/>
    <cellStyle name="Total 38 3" xfId="30431" xr:uid="{FBFA0E71-A58A-40EB-B08D-880F3E5B0435}"/>
    <cellStyle name="Total 38 3 2" xfId="30432" xr:uid="{E2A2574B-0339-4B2E-8DE2-E97591D93AC4}"/>
    <cellStyle name="Total 38 3 2 2" xfId="30433" xr:uid="{32099DD3-A952-4B40-A0E9-A4E3AE86AD64}"/>
    <cellStyle name="Total 38 3 2 3" xfId="30434" xr:uid="{554D992A-64BB-4341-A9E3-94203CEAAF8A}"/>
    <cellStyle name="Total 38 3 3" xfId="30435" xr:uid="{223C7527-2400-433D-8BC9-3DAB408DAEC2}"/>
    <cellStyle name="Total 38 3 3 2" xfId="30436" xr:uid="{44721548-9774-4C5A-A715-583A915F7BD5}"/>
    <cellStyle name="Total 38 3 3 3" xfId="30437" xr:uid="{DB2D2D91-A355-42CF-9085-A62E755BE471}"/>
    <cellStyle name="Total 38 3 4" xfId="30438" xr:uid="{6F50ED0A-A148-4FDF-9768-371E71B9CF03}"/>
    <cellStyle name="Total 38 3 5" xfId="30439" xr:uid="{C48EC5DD-13AB-4031-BD05-76C3111D687F}"/>
    <cellStyle name="Total 38 4" xfId="30440" xr:uid="{14E218CF-D4A8-4AC5-A04E-9D91033B6DCE}"/>
    <cellStyle name="Total 38 4 2" xfId="30441" xr:uid="{FD0031A6-9C28-42DA-81F5-95211C0593BE}"/>
    <cellStyle name="Total 38 4 2 2" xfId="30442" xr:uid="{8058A765-0028-4A10-9F64-2F4E12D381DF}"/>
    <cellStyle name="Total 38 4 2 3" xfId="30443" xr:uid="{9ED5835F-89B3-450B-B5C9-5A8AC6A090DD}"/>
    <cellStyle name="Total 38 4 3" xfId="30444" xr:uid="{C9F3B83C-46AB-4FC3-9F20-636AAD82C648}"/>
    <cellStyle name="Total 38 4 3 2" xfId="30445" xr:uid="{7D14F321-E703-4150-85F9-0F7EA0905A48}"/>
    <cellStyle name="Total 38 4 3 3" xfId="30446" xr:uid="{4D291A6D-AB7A-40E7-AFDB-77F5948E7FBB}"/>
    <cellStyle name="Total 38 4 4" xfId="30447" xr:uid="{C015DEDD-FC1C-46F8-B617-6E4A38D5611D}"/>
    <cellStyle name="Total 38 4 5" xfId="30448" xr:uid="{BC3B27AE-A937-480C-AA3B-BC7C307A30CA}"/>
    <cellStyle name="Total 38 5" xfId="30449" xr:uid="{4F8F6F31-96EE-49D6-B140-35FCA4F5EA24}"/>
    <cellStyle name="Total 38 5 2" xfId="30450" xr:uid="{57D12423-6C64-4AF5-A9F6-BCC6F0EBECC6}"/>
    <cellStyle name="Total 38 5 2 2" xfId="30451" xr:uid="{C519D9F5-DBA3-499C-AEEC-E12DFAC48F7F}"/>
    <cellStyle name="Total 38 5 2 3" xfId="30452" xr:uid="{F504919D-3B4E-430A-AF75-DA17E4F334D0}"/>
    <cellStyle name="Total 38 5 3" xfId="30453" xr:uid="{4302AC48-C338-40CB-AE03-C66C7F737D89}"/>
    <cellStyle name="Total 38 5 3 2" xfId="30454" xr:uid="{781E98FE-E4FC-42B3-B842-21AAC8DFCB69}"/>
    <cellStyle name="Total 38 5 3 3" xfId="30455" xr:uid="{12B3BBD5-F2A5-41AD-A55E-B094502735C8}"/>
    <cellStyle name="Total 38 5 4" xfId="30456" xr:uid="{7C1B0856-78F9-454F-AA2E-92B7B5148F70}"/>
    <cellStyle name="Total 38 5 4 2" xfId="30457" xr:uid="{03E85E7C-EA8A-44E0-92AA-DFE1408274A9}"/>
    <cellStyle name="Total 38 5 4 3" xfId="30458" xr:uid="{DE9CFAD9-3C1A-40F7-AF49-5C24028219F9}"/>
    <cellStyle name="Total 38 5 5" xfId="30459" xr:uid="{68F1FC4D-00E5-49D6-86F7-B1609269CB8C}"/>
    <cellStyle name="Total 38 5 6" xfId="30460" xr:uid="{9FCE4B2C-DED1-4CD4-8827-64820DBDED9F}"/>
    <cellStyle name="Total 38 6" xfId="30461" xr:uid="{279A1547-1D47-45DF-B9A5-552F6FDF0BA3}"/>
    <cellStyle name="Total 38 6 2" xfId="30462" xr:uid="{EF9AE059-E57C-4E45-8B5F-634278D75DC8}"/>
    <cellStyle name="Total 38 6 2 2" xfId="30463" xr:uid="{2AA9A650-2851-486E-8E1E-529395524E03}"/>
    <cellStyle name="Total 38 6 2 3" xfId="30464" xr:uid="{7030B5DD-4A54-4520-9064-6CEF00C64149}"/>
    <cellStyle name="Total 38 6 3" xfId="30465" xr:uid="{9403D781-7A8E-4B02-83B7-CB30D9E0B592}"/>
    <cellStyle name="Total 38 6 3 2" xfId="30466" xr:uid="{8A3CAB66-2DB1-4928-A042-B7EF60D10F4D}"/>
    <cellStyle name="Total 38 6 3 3" xfId="30467" xr:uid="{F11F77D7-3464-4735-9BF4-294591BC8342}"/>
    <cellStyle name="Total 38 6 4" xfId="30468" xr:uid="{084AF032-F11A-4656-A242-8091E651D634}"/>
    <cellStyle name="Total 38 6 5" xfId="30469" xr:uid="{A3EA2C25-C591-4FC3-BD88-21E98E3DEECE}"/>
    <cellStyle name="Total 38 7" xfId="30470" xr:uid="{58A92B7C-5429-4041-8EBF-EDC87E98DACD}"/>
    <cellStyle name="Total 38 7 2" xfId="30471" xr:uid="{EF11A5ED-F5CE-443A-A821-A2FD549C915B}"/>
    <cellStyle name="Total 38 7 3" xfId="30472" xr:uid="{4C284BFF-4131-417C-B0FA-716DFD3A0F6B}"/>
    <cellStyle name="Total 38 8" xfId="30473" xr:uid="{7ABEBE53-6364-4396-B722-D956F550174C}"/>
    <cellStyle name="Total 38 8 2" xfId="30474" xr:uid="{7DE049A6-58F8-4EE1-8D8F-B7A5D31F2F82}"/>
    <cellStyle name="Total 38 8 3" xfId="30475" xr:uid="{EEBDFC1B-13EC-4475-8A8E-0D768D66E83F}"/>
    <cellStyle name="Total 38 9" xfId="30476" xr:uid="{DB1FD665-1CF9-4F60-A43E-A9C612B62200}"/>
    <cellStyle name="Total 38 9 2" xfId="30477" xr:uid="{A6BDD650-D48F-4CD6-8158-41B5A154EAE9}"/>
    <cellStyle name="Total 38 9 3" xfId="30478" xr:uid="{F6E8FBD4-C046-4010-9E19-DE73239E5FCE}"/>
    <cellStyle name="Total 39" xfId="30479" xr:uid="{8B48C3DF-5BF8-4FD8-8EFF-5A769A8E4CAD}"/>
    <cellStyle name="Total 39 10" xfId="30480" xr:uid="{344BC81C-502F-4F44-A990-1F8936140F0E}"/>
    <cellStyle name="Total 39 11" xfId="30481" xr:uid="{399C76E0-9FBA-412A-8164-266EBE3B8983}"/>
    <cellStyle name="Total 39 12" xfId="30482" xr:uid="{850D5F21-A66C-4B17-84C0-984CC85747E3}"/>
    <cellStyle name="Total 39 13" xfId="30483" xr:uid="{7193DB17-0E65-4D5C-910B-3AB8E2645880}"/>
    <cellStyle name="Total 39 14" xfId="30484" xr:uid="{2DFE6F00-6B9F-4511-82EF-EE55665C1E46}"/>
    <cellStyle name="Total 39 15" xfId="30485" xr:uid="{1A3E0CFF-9ED5-4E8B-81AD-0326BEEDB8B6}"/>
    <cellStyle name="Total 39 2" xfId="30486" xr:uid="{931A919B-61FF-40BD-9B1E-E13C5AD980F5}"/>
    <cellStyle name="Total 39 2 2" xfId="30487" xr:uid="{70ACF1CD-1E75-454A-A5CF-C31D7C602230}"/>
    <cellStyle name="Total 39 2 2 2" xfId="30488" xr:uid="{CE5D4C72-5B9E-43E4-9FC6-F6638BCC1055}"/>
    <cellStyle name="Total 39 2 2 3" xfId="30489" xr:uid="{C44035B6-2C5C-4414-B7D6-C79B30A3FFA1}"/>
    <cellStyle name="Total 39 2 3" xfId="30490" xr:uid="{B9016707-7914-4012-A841-DC316950FAF7}"/>
    <cellStyle name="Total 39 2 3 2" xfId="30491" xr:uid="{3895EC65-4F3F-4D8D-A487-E74644C6A332}"/>
    <cellStyle name="Total 39 2 3 3" xfId="30492" xr:uid="{1B9E5558-C3C6-44BA-8236-677A23B8C75C}"/>
    <cellStyle name="Total 39 2 4" xfId="30493" xr:uid="{4CFC654A-45AA-426C-BE37-55A65AF0EFA5}"/>
    <cellStyle name="Total 39 2 5" xfId="30494" xr:uid="{59E69025-A191-4C92-8B0A-7C8A0296DCCA}"/>
    <cellStyle name="Total 39 2 6" xfId="30495" xr:uid="{D018DE3F-191D-4E4A-9E21-EBC590849C77}"/>
    <cellStyle name="Total 39 3" xfId="30496" xr:uid="{EFFD6414-2B6B-4C7C-BCB9-2F704845F864}"/>
    <cellStyle name="Total 39 3 2" xfId="30497" xr:uid="{3A69455C-A782-425C-93BD-15F8B1B0E894}"/>
    <cellStyle name="Total 39 3 2 2" xfId="30498" xr:uid="{F7B9C9DF-E496-4406-9341-7A4BCD5F335E}"/>
    <cellStyle name="Total 39 3 2 3" xfId="30499" xr:uid="{414CE0C6-2652-438A-BCA7-1CB3A3CD703F}"/>
    <cellStyle name="Total 39 3 3" xfId="30500" xr:uid="{E264C96A-8725-4969-9768-DAF234737A7B}"/>
    <cellStyle name="Total 39 3 3 2" xfId="30501" xr:uid="{3D45286B-152D-4348-A428-3B5723B55C8A}"/>
    <cellStyle name="Total 39 3 3 3" xfId="30502" xr:uid="{0BCA47E3-3550-4ECE-9ECA-621D35DF232B}"/>
    <cellStyle name="Total 39 3 4" xfId="30503" xr:uid="{3E1F2CB0-4110-4E52-BE33-274208683F13}"/>
    <cellStyle name="Total 39 3 5" xfId="30504" xr:uid="{D10BEA33-3CE1-4393-8B0A-E5066AE151EF}"/>
    <cellStyle name="Total 39 4" xfId="30505" xr:uid="{B894C7D9-A289-45B0-8416-D9601DB1AEE8}"/>
    <cellStyle name="Total 39 4 2" xfId="30506" xr:uid="{3B8AF12B-8D27-4802-8043-56423C36BCE1}"/>
    <cellStyle name="Total 39 4 2 2" xfId="30507" xr:uid="{70D2C186-71D9-4415-8A93-454A028FEEE5}"/>
    <cellStyle name="Total 39 4 2 3" xfId="30508" xr:uid="{36F4C066-91BC-4F19-B240-7B873B5DAD85}"/>
    <cellStyle name="Total 39 4 3" xfId="30509" xr:uid="{019B78B4-2FD8-48CF-B89C-8CA0ADA3CADE}"/>
    <cellStyle name="Total 39 4 3 2" xfId="30510" xr:uid="{45282A97-BC80-46B0-A695-657FB1E427FA}"/>
    <cellStyle name="Total 39 4 3 3" xfId="30511" xr:uid="{EDAFE878-1BA6-4838-9A2E-5ACA793BD2F2}"/>
    <cellStyle name="Total 39 4 4" xfId="30512" xr:uid="{655E44A0-3E51-416F-98DA-20A38D3C8057}"/>
    <cellStyle name="Total 39 4 5" xfId="30513" xr:uid="{32AEA124-6FE8-462D-AA09-132633D8D8B2}"/>
    <cellStyle name="Total 39 5" xfId="30514" xr:uid="{71AF0C51-4719-4D6D-9FF1-B0CC68F5E531}"/>
    <cellStyle name="Total 39 5 2" xfId="30515" xr:uid="{50797C93-FE38-44A9-8412-47D219E4A6CB}"/>
    <cellStyle name="Total 39 5 2 2" xfId="30516" xr:uid="{22E16E3A-25C3-4733-85FB-7E45EF3AECD8}"/>
    <cellStyle name="Total 39 5 2 3" xfId="30517" xr:uid="{90FAAA4D-EC3F-4ACF-9940-ECB2985ECD0B}"/>
    <cellStyle name="Total 39 5 3" xfId="30518" xr:uid="{03C33DFC-0840-41A2-B637-B5D99140D76F}"/>
    <cellStyle name="Total 39 5 3 2" xfId="30519" xr:uid="{DAF37514-2FAE-42F5-AB20-9E3142EEE991}"/>
    <cellStyle name="Total 39 5 3 3" xfId="30520" xr:uid="{E99D4357-4266-47B5-AE98-0D8C9D55D162}"/>
    <cellStyle name="Total 39 5 4" xfId="30521" xr:uid="{ED7B450C-B61D-44C7-95A4-EB05F3DA93EA}"/>
    <cellStyle name="Total 39 5 4 2" xfId="30522" xr:uid="{4840A112-6C57-481D-AF7F-5125EC25344E}"/>
    <cellStyle name="Total 39 5 4 3" xfId="30523" xr:uid="{359BB281-EA25-4C74-8BED-9A551CB9DE2E}"/>
    <cellStyle name="Total 39 5 5" xfId="30524" xr:uid="{7D37C575-0F8F-4DF6-8603-F9F614DC6A69}"/>
    <cellStyle name="Total 39 5 6" xfId="30525" xr:uid="{19F9A798-A538-4AAC-9FD4-2C44D534EFDB}"/>
    <cellStyle name="Total 39 6" xfId="30526" xr:uid="{F48DD455-18D9-4D7C-B672-C775A45E6D19}"/>
    <cellStyle name="Total 39 6 2" xfId="30527" xr:uid="{CC748A6A-C428-4326-987F-117D532B99F3}"/>
    <cellStyle name="Total 39 6 2 2" xfId="30528" xr:uid="{251CA1F1-8F74-45F9-B52D-86F31B4AC4A4}"/>
    <cellStyle name="Total 39 6 2 3" xfId="30529" xr:uid="{2009ECC7-5E9E-4003-BBCC-36EE5712893A}"/>
    <cellStyle name="Total 39 6 3" xfId="30530" xr:uid="{F6FC67F8-34B6-49F9-A588-92192E7E6654}"/>
    <cellStyle name="Total 39 6 3 2" xfId="30531" xr:uid="{51DC202B-DE84-4125-9655-937209902A55}"/>
    <cellStyle name="Total 39 6 3 3" xfId="30532" xr:uid="{39A34AE3-6E63-4F08-BE5B-3EA867FB8443}"/>
    <cellStyle name="Total 39 6 4" xfId="30533" xr:uid="{121ECF6E-95B2-41F0-A685-C3806B18B6BE}"/>
    <cellStyle name="Total 39 6 5" xfId="30534" xr:uid="{A3ABA92E-9197-4EDF-93CC-46FE502B388E}"/>
    <cellStyle name="Total 39 7" xfId="30535" xr:uid="{5F0289A3-54DE-4696-B22F-4C852A869F01}"/>
    <cellStyle name="Total 39 7 2" xfId="30536" xr:uid="{B54AD018-75DB-4EE5-829E-16B8C4B1AC5C}"/>
    <cellStyle name="Total 39 7 3" xfId="30537" xr:uid="{6AEA9FE2-D743-4C28-99A3-BE8E0483736D}"/>
    <cellStyle name="Total 39 8" xfId="30538" xr:uid="{185C7123-AF5B-4253-8F78-0A95D73FE351}"/>
    <cellStyle name="Total 39 8 2" xfId="30539" xr:uid="{208D65E7-908C-4F8F-BC26-ED6DB23E2D71}"/>
    <cellStyle name="Total 39 8 3" xfId="30540" xr:uid="{E22B29CD-9C61-46DA-9753-828D14099BB9}"/>
    <cellStyle name="Total 39 9" xfId="30541" xr:uid="{25039F22-393B-417A-8CAB-9CAC73F9961C}"/>
    <cellStyle name="Total 39 9 2" xfId="30542" xr:uid="{FF732B9F-5D80-4297-9CAF-15B285BD4FAA}"/>
    <cellStyle name="Total 39 9 3" xfId="30543" xr:uid="{4D18F163-9034-4596-B6F8-6A2C69200CBD}"/>
    <cellStyle name="Total 4" xfId="30544" xr:uid="{A92D84DB-A63D-47D4-B786-BDC1E56B69C5}"/>
    <cellStyle name="Total 4 10" xfId="30545" xr:uid="{FD8F0A26-30B9-400A-9DA7-B186568D177F}"/>
    <cellStyle name="Total 4 10 2" xfId="30546" xr:uid="{A49833E2-6820-493D-A19B-A8E1AA75B140}"/>
    <cellStyle name="Total 4 10 3" xfId="30547" xr:uid="{7F6A14E4-5098-47F5-B859-D917E07964D6}"/>
    <cellStyle name="Total 4 11" xfId="30548" xr:uid="{F086B98B-8A2B-4C05-B323-C256682DC6A0}"/>
    <cellStyle name="Total 4 12" xfId="30549" xr:uid="{7EF994A2-C766-4EF9-96F7-E1151753B01B}"/>
    <cellStyle name="Total 4 13" xfId="30550" xr:uid="{65E03BDA-28C8-46E2-87F7-8F7E48FDAFE4}"/>
    <cellStyle name="Total 4 14" xfId="30551" xr:uid="{3C86742E-9E97-4074-AF72-173406511401}"/>
    <cellStyle name="Total 4 15" xfId="30552" xr:uid="{954D4579-B31C-4A4D-AAA8-9F348ABF61A8}"/>
    <cellStyle name="Total 4 16" xfId="30553" xr:uid="{60FD8AEA-5547-4426-BE55-35D1CD70C9CA}"/>
    <cellStyle name="Total 4 2" xfId="30554" xr:uid="{E747ABBC-5A2A-45F1-854A-F30CC7EEB765}"/>
    <cellStyle name="Total 4 2 10" xfId="30555" xr:uid="{69CAE366-6B6A-4ADB-B4B0-7C0433CE46D1}"/>
    <cellStyle name="Total 4 2 11" xfId="30556" xr:uid="{1D5F800B-F4E7-4F4F-8422-DBC5EEE27A54}"/>
    <cellStyle name="Total 4 2 2" xfId="30557" xr:uid="{661982BC-398C-42BF-AE27-C4142499C14B}"/>
    <cellStyle name="Total 4 2 2 2" xfId="30558" xr:uid="{26719BBA-C973-4E31-84B0-075E2911D517}"/>
    <cellStyle name="Total 4 2 2 2 2" xfId="30559" xr:uid="{F05C92FE-060D-4455-BBFC-53C2C96496D2}"/>
    <cellStyle name="Total 4 2 2 2 3" xfId="30560" xr:uid="{7D7CE0A8-FABC-4EB5-89D2-FB5DE3EFC880}"/>
    <cellStyle name="Total 4 2 2 3" xfId="30561" xr:uid="{B8F1DC25-38F3-467A-B622-99208ED74BD7}"/>
    <cellStyle name="Total 4 2 2 3 2" xfId="30562" xr:uid="{390A195C-B4D3-45B1-AEAB-B9F98F95FB52}"/>
    <cellStyle name="Total 4 2 2 3 3" xfId="30563" xr:uid="{17E97AC0-FC79-4E30-9C29-4EED53C0091F}"/>
    <cellStyle name="Total 4 2 2 4" xfId="30564" xr:uid="{61955142-FCA3-4E2A-B3DA-08D748A4019A}"/>
    <cellStyle name="Total 4 2 2 5" xfId="30565" xr:uid="{8A3ED19B-A8EA-4656-8A3A-8951EDCC333F}"/>
    <cellStyle name="Total 4 2 3" xfId="30566" xr:uid="{9B694024-7481-4391-9D0D-109B0378393F}"/>
    <cellStyle name="Total 4 2 3 2" xfId="30567" xr:uid="{A2B0F0B4-9D56-4E4E-8D04-F5631B4F3F53}"/>
    <cellStyle name="Total 4 2 3 2 2" xfId="30568" xr:uid="{69DFE161-C288-4506-BB03-9A8D727778AC}"/>
    <cellStyle name="Total 4 2 3 2 3" xfId="30569" xr:uid="{992CE34A-CCB2-4B44-B946-380150E24C65}"/>
    <cellStyle name="Total 4 2 3 3" xfId="30570" xr:uid="{3E312F13-A4C6-4DA8-B1C7-238E67A9F55B}"/>
    <cellStyle name="Total 4 2 3 3 2" xfId="30571" xr:uid="{60D67F49-5375-4DEB-85A8-0E988F6E2442}"/>
    <cellStyle name="Total 4 2 3 3 3" xfId="30572" xr:uid="{A9892D7E-C90F-43AF-ADD9-6500138E399C}"/>
    <cellStyle name="Total 4 2 3 4" xfId="30573" xr:uid="{58545A53-B400-41AC-9AC9-78124F8F65B6}"/>
    <cellStyle name="Total 4 2 3 5" xfId="30574" xr:uid="{4FE42648-8FC3-4520-B40D-142555E3F074}"/>
    <cellStyle name="Total 4 2 4" xfId="30575" xr:uid="{44AC7EFA-9AA1-43E5-ABB3-6F73AE7C348E}"/>
    <cellStyle name="Total 4 2 4 2" xfId="30576" xr:uid="{6FF4A22B-0127-42E3-985C-A8758ED0AE81}"/>
    <cellStyle name="Total 4 2 4 2 2" xfId="30577" xr:uid="{7CEAC3EF-AFA8-4B12-9E60-62EF6E24DD05}"/>
    <cellStyle name="Total 4 2 4 2 3" xfId="30578" xr:uid="{A3B7611C-3EBE-4CC6-AC40-947A9C093B65}"/>
    <cellStyle name="Total 4 2 4 3" xfId="30579" xr:uid="{A3D148DC-2912-44BD-B454-BFF4AC4239CE}"/>
    <cellStyle name="Total 4 2 4 3 2" xfId="30580" xr:uid="{E6F72E52-11D7-4376-9A38-F4A59E05A436}"/>
    <cellStyle name="Total 4 2 4 3 3" xfId="30581" xr:uid="{9BD5549A-C245-4FB4-B322-194463510669}"/>
    <cellStyle name="Total 4 2 4 4" xfId="30582" xr:uid="{66135628-B0F7-4262-89FE-A9106E48880B}"/>
    <cellStyle name="Total 4 2 4 4 2" xfId="30583" xr:uid="{011F04C5-CAA8-4CE7-B8CB-9B88B60B3AE3}"/>
    <cellStyle name="Total 4 2 4 4 3" xfId="30584" xr:uid="{670AAD89-1C4F-4982-A134-80FBDF588C36}"/>
    <cellStyle name="Total 4 2 4 5" xfId="30585" xr:uid="{EC34AF6A-786A-4420-A86C-8E19AA10AF83}"/>
    <cellStyle name="Total 4 2 4 6" xfId="30586" xr:uid="{30D9718C-E197-4E80-BB0D-B0F16A9511EC}"/>
    <cellStyle name="Total 4 2 5" xfId="30587" xr:uid="{C0B6E872-5C76-4295-BD9C-CB1A31E84A38}"/>
    <cellStyle name="Total 4 2 5 2" xfId="30588" xr:uid="{E73A7329-5695-49B5-924C-DDA243B88895}"/>
    <cellStyle name="Total 4 2 5 2 2" xfId="30589" xr:uid="{B6D16100-8DD9-4F9D-A25F-13CEFAEEA5B1}"/>
    <cellStyle name="Total 4 2 5 2 3" xfId="30590" xr:uid="{3968DDAC-EBA3-4BB9-B19C-A3FE4C2CCC01}"/>
    <cellStyle name="Total 4 2 5 3" xfId="30591" xr:uid="{3F6F4462-4EFF-47C7-B626-9E91E6DC6A59}"/>
    <cellStyle name="Total 4 2 5 3 2" xfId="30592" xr:uid="{0E77464E-1B74-4608-82C0-84CC668A9D0F}"/>
    <cellStyle name="Total 4 2 5 3 3" xfId="30593" xr:uid="{6800AAB6-370F-4864-A222-3644EA790659}"/>
    <cellStyle name="Total 4 2 5 4" xfId="30594" xr:uid="{00EEDC01-3426-476E-8700-1E19183BF0B8}"/>
    <cellStyle name="Total 4 2 5 5" xfId="30595" xr:uid="{EEA618B3-0822-4AB9-BFAB-FCC33AACC8E5}"/>
    <cellStyle name="Total 4 2 6" xfId="30596" xr:uid="{416DF7A8-4125-489C-A6CA-8011AF697158}"/>
    <cellStyle name="Total 4 2 6 2" xfId="30597" xr:uid="{713CD42F-30A0-4AA6-B5E8-B3C42462717D}"/>
    <cellStyle name="Total 4 2 6 3" xfId="30598" xr:uid="{D5864D2C-555A-47A7-BDBD-77A573DF6A02}"/>
    <cellStyle name="Total 4 2 7" xfId="30599" xr:uid="{11FA20BE-C8D8-4242-A769-AA156CE2F706}"/>
    <cellStyle name="Total 4 2 7 2" xfId="30600" xr:uid="{61134B65-9E75-493A-8F7A-40B2800FF2B3}"/>
    <cellStyle name="Total 4 2 7 3" xfId="30601" xr:uid="{70A25F38-8D43-410A-8A57-61F1EFC6D57B}"/>
    <cellStyle name="Total 4 2 8" xfId="30602" xr:uid="{8D8FAEA2-16B4-4998-98CD-2E12E796E558}"/>
    <cellStyle name="Total 4 2 8 2" xfId="30603" xr:uid="{7B8A6EE1-018C-4D69-970A-B57B3D999D1D}"/>
    <cellStyle name="Total 4 2 8 3" xfId="30604" xr:uid="{772F08C6-3B3C-41BC-8624-8ACBE9F26FF4}"/>
    <cellStyle name="Total 4 2 9" xfId="30605" xr:uid="{5B9069EB-D0EE-46E1-B2E0-7234A4D4F50E}"/>
    <cellStyle name="Total 4 3" xfId="30606" xr:uid="{DF0C7D70-74FE-4A24-B615-FFF93D503911}"/>
    <cellStyle name="Total 4 3 2" xfId="30607" xr:uid="{177B5FF2-A8FA-4CB0-8089-3A6B64E45074}"/>
    <cellStyle name="Total 4 3 2 2" xfId="30608" xr:uid="{927AA8E0-7138-49FA-B6DB-DB65C574551B}"/>
    <cellStyle name="Total 4 3 2 3" xfId="30609" xr:uid="{849321D5-009A-479C-A8AD-E0B783FCFDE8}"/>
    <cellStyle name="Total 4 3 3" xfId="30610" xr:uid="{FF21AB18-6DC7-42E9-94EF-506000454C20}"/>
    <cellStyle name="Total 4 3 3 2" xfId="30611" xr:uid="{F93828DC-071F-48F9-9DC1-10CE8647105E}"/>
    <cellStyle name="Total 4 3 3 3" xfId="30612" xr:uid="{494A934B-4DB3-4BC5-9E72-E7C164E6BCED}"/>
    <cellStyle name="Total 4 3 4" xfId="30613" xr:uid="{D1ABAD8E-58D9-476D-9F53-35735AA2F2CB}"/>
    <cellStyle name="Total 4 3 5" xfId="30614" xr:uid="{3DDCEB08-BC02-478B-BC9A-ECB8474BFAFA}"/>
    <cellStyle name="Total 4 3 6" xfId="30615" xr:uid="{4589DEFB-7B62-415A-8E51-A8D5A507A859}"/>
    <cellStyle name="Total 4 4" xfId="30616" xr:uid="{96E35484-8D8F-4621-BF73-EED2E0183EE7}"/>
    <cellStyle name="Total 4 4 2" xfId="30617" xr:uid="{5AE0E745-6A7B-4FEA-8796-035100BB5624}"/>
    <cellStyle name="Total 4 4 2 2" xfId="30618" xr:uid="{46811B95-96D7-4E02-B84B-4248F22412EF}"/>
    <cellStyle name="Total 4 4 2 3" xfId="30619" xr:uid="{66829559-09CD-4A79-8035-2FCABF8B3312}"/>
    <cellStyle name="Total 4 4 3" xfId="30620" xr:uid="{62C30D50-D420-4AEE-9E22-F64250C77F22}"/>
    <cellStyle name="Total 4 4 3 2" xfId="30621" xr:uid="{260DEEB6-0D07-4FD1-9B59-35D1F1EFF486}"/>
    <cellStyle name="Total 4 4 3 3" xfId="30622" xr:uid="{0772FF1E-57DD-4390-9186-34087656D7CA}"/>
    <cellStyle name="Total 4 4 4" xfId="30623" xr:uid="{2856A701-6AF2-4F11-913E-0AD5F2D0B86A}"/>
    <cellStyle name="Total 4 4 5" xfId="30624" xr:uid="{0A79DA72-231C-44A3-91ED-501C1CF8F6C6}"/>
    <cellStyle name="Total 4 5" xfId="30625" xr:uid="{943C505B-C384-4965-A115-9B3C36CB3565}"/>
    <cellStyle name="Total 4 5 2" xfId="30626" xr:uid="{75849F1E-EEAC-4A2A-8F38-8C0B1078C1CA}"/>
    <cellStyle name="Total 4 5 2 2" xfId="30627" xr:uid="{8940B0FF-9BF9-44CF-84B8-A50041D25625}"/>
    <cellStyle name="Total 4 5 2 3" xfId="30628" xr:uid="{8C1B6D9A-34A4-4D94-99B5-A04A681B5826}"/>
    <cellStyle name="Total 4 5 3" xfId="30629" xr:uid="{4616D4A4-FC9F-4C65-893B-331EDA77FD57}"/>
    <cellStyle name="Total 4 5 3 2" xfId="30630" xr:uid="{600CF846-B58C-40D6-869B-403CDFE627EF}"/>
    <cellStyle name="Total 4 5 3 3" xfId="30631" xr:uid="{C77DAC2C-2D1F-4BDF-9771-D958D960D6FD}"/>
    <cellStyle name="Total 4 5 4" xfId="30632" xr:uid="{6864C2D5-1C67-4F31-BD30-66F5B4ED7750}"/>
    <cellStyle name="Total 4 5 5" xfId="30633" xr:uid="{3D79C582-14B3-4F2A-90CD-0329A0AD09CE}"/>
    <cellStyle name="Total 4 6" xfId="30634" xr:uid="{5DC77FF5-BBB2-42F4-AE00-E6E20B8D4DEB}"/>
    <cellStyle name="Total 4 6 2" xfId="30635" xr:uid="{133C453D-69F4-4E11-B332-FE9C296B9964}"/>
    <cellStyle name="Total 4 6 2 2" xfId="30636" xr:uid="{962849BC-6441-4624-86BC-03C577CAC88C}"/>
    <cellStyle name="Total 4 6 2 3" xfId="30637" xr:uid="{8B2D35F5-88BF-441E-82A9-58D39DC41F72}"/>
    <cellStyle name="Total 4 6 3" xfId="30638" xr:uid="{F1EA598D-782D-4088-BA83-25FB868B72B8}"/>
    <cellStyle name="Total 4 6 3 2" xfId="30639" xr:uid="{111823D8-FFA7-44BD-A694-09AAC15CE570}"/>
    <cellStyle name="Total 4 6 3 3" xfId="30640" xr:uid="{56DBE17D-D391-4611-95C7-FF8D1AF66FA3}"/>
    <cellStyle name="Total 4 6 4" xfId="30641" xr:uid="{F4BFCF4E-AB69-4D25-B1A2-3A90DDA03C10}"/>
    <cellStyle name="Total 4 6 4 2" xfId="30642" xr:uid="{0458658C-FD49-4B8C-AA58-11A770AC7304}"/>
    <cellStyle name="Total 4 6 4 3" xfId="30643" xr:uid="{2C979874-2D25-4C77-ACA2-AA19CD5919A4}"/>
    <cellStyle name="Total 4 6 5" xfId="30644" xr:uid="{6B904EAD-4E8A-4D38-924E-A7704837AC8B}"/>
    <cellStyle name="Total 4 6 6" xfId="30645" xr:uid="{9D616043-C6D7-442A-A2DE-79593C40146B}"/>
    <cellStyle name="Total 4 7" xfId="30646" xr:uid="{B368D990-4228-4B5F-9A08-2250E6674C7F}"/>
    <cellStyle name="Total 4 7 2" xfId="30647" xr:uid="{A9DA877C-3D1E-458F-B9B1-60F4094E507C}"/>
    <cellStyle name="Total 4 7 2 2" xfId="30648" xr:uid="{70A9D3B3-27E3-4772-A16C-68F1816BEF31}"/>
    <cellStyle name="Total 4 7 2 3" xfId="30649" xr:uid="{DDF07A55-C331-4B60-A3A8-B09A215A19F9}"/>
    <cellStyle name="Total 4 7 3" xfId="30650" xr:uid="{AD4B59F4-0383-4CBB-8671-520895367B55}"/>
    <cellStyle name="Total 4 7 3 2" xfId="30651" xr:uid="{833CF902-C967-4D57-A1CD-1F8934D699E4}"/>
    <cellStyle name="Total 4 7 3 3" xfId="30652" xr:uid="{E810495B-1B1E-4EA6-8D27-C3CDAB005C92}"/>
    <cellStyle name="Total 4 7 4" xfId="30653" xr:uid="{7F8DAC68-4062-47E6-AC76-77D61CC4DEC4}"/>
    <cellStyle name="Total 4 7 5" xfId="30654" xr:uid="{6C17B0CB-2C96-4505-89D4-AE7E1947E13C}"/>
    <cellStyle name="Total 4 8" xfId="30655" xr:uid="{084761BF-52A8-4387-A862-5BD2132523A3}"/>
    <cellStyle name="Total 4 8 2" xfId="30656" xr:uid="{05515FE6-C202-446E-868E-5E7CD1B4374F}"/>
    <cellStyle name="Total 4 8 3" xfId="30657" xr:uid="{C4C5FD67-7AA9-4D4F-B3A5-AFAEFB55F6CE}"/>
    <cellStyle name="Total 4 9" xfId="30658" xr:uid="{3FCD6CEE-442B-464A-A5EC-A134555F700D}"/>
    <cellStyle name="Total 4 9 2" xfId="30659" xr:uid="{1800414C-D1CF-4AA6-A4BA-7B413EB0B3DF}"/>
    <cellStyle name="Total 4 9 3" xfId="30660" xr:uid="{F995A134-F08F-4899-B8AB-B777196D35AC}"/>
    <cellStyle name="Total 40" xfId="30661" xr:uid="{AFA8C045-9B59-459B-A7D4-192998EC2838}"/>
    <cellStyle name="Total 40 10" xfId="30662" xr:uid="{B8357E1C-7EC8-4267-8E35-61AF2505B474}"/>
    <cellStyle name="Total 40 11" xfId="30663" xr:uid="{1A7A1FF9-7719-4EC8-AC0A-9B6AA91CCA72}"/>
    <cellStyle name="Total 40 12" xfId="30664" xr:uid="{FA455063-A5B7-4A09-9EB3-B1744639AB95}"/>
    <cellStyle name="Total 40 13" xfId="30665" xr:uid="{88FCA2A7-E588-4E0B-ABF3-ADF5C025C2C4}"/>
    <cellStyle name="Total 40 14" xfId="30666" xr:uid="{DCD712D5-B3FC-4E6D-858D-ECAED3059BF5}"/>
    <cellStyle name="Total 40 15" xfId="30667" xr:uid="{DB1809D2-AEAA-4902-ADC9-717A45547950}"/>
    <cellStyle name="Total 40 2" xfId="30668" xr:uid="{39ECF406-7454-4177-85DC-7541E6C0FEE6}"/>
    <cellStyle name="Total 40 2 2" xfId="30669" xr:uid="{905EB5E9-368F-4E27-8EE9-E963BC460525}"/>
    <cellStyle name="Total 40 2 2 2" xfId="30670" xr:uid="{1B251A75-1849-47E2-8565-D955D124B868}"/>
    <cellStyle name="Total 40 2 2 3" xfId="30671" xr:uid="{4E5ED906-B998-43B1-A8D4-2C6F3DCAB868}"/>
    <cellStyle name="Total 40 2 3" xfId="30672" xr:uid="{5B66D609-8BC1-4D23-8971-3CBDA1D1BC8C}"/>
    <cellStyle name="Total 40 2 3 2" xfId="30673" xr:uid="{030E7D3A-CE9B-43C3-9125-B8AA021B2897}"/>
    <cellStyle name="Total 40 2 3 3" xfId="30674" xr:uid="{667B3AB6-7CF5-4BB2-AB0F-753A3A9A5550}"/>
    <cellStyle name="Total 40 2 4" xfId="30675" xr:uid="{993D323A-B5E6-490D-B4B9-08187539BCD9}"/>
    <cellStyle name="Total 40 2 5" xfId="30676" xr:uid="{FC4C81F2-2D2C-4AFF-B924-DA6BB35B0BDC}"/>
    <cellStyle name="Total 40 2 6" xfId="30677" xr:uid="{E7EB8866-A35A-4200-B541-67D1829252A7}"/>
    <cellStyle name="Total 40 3" xfId="30678" xr:uid="{3121111A-6A86-488E-BC92-B69812E99365}"/>
    <cellStyle name="Total 40 3 2" xfId="30679" xr:uid="{EA1746CA-8A3A-4ADF-893D-A321D56522E1}"/>
    <cellStyle name="Total 40 3 2 2" xfId="30680" xr:uid="{9762190B-CC29-4B34-B660-2FD3DEFC2DD1}"/>
    <cellStyle name="Total 40 3 2 3" xfId="30681" xr:uid="{C8E900C5-5A60-4978-AC54-667C1F5C71F5}"/>
    <cellStyle name="Total 40 3 3" xfId="30682" xr:uid="{F8BFCED3-E2B5-4DED-B479-E298BBAEEAC0}"/>
    <cellStyle name="Total 40 3 3 2" xfId="30683" xr:uid="{D18590E3-29A9-4363-BB6F-1CE38CD28D1D}"/>
    <cellStyle name="Total 40 3 3 3" xfId="30684" xr:uid="{FE7529F7-E719-4C27-B782-A9E70A804F6E}"/>
    <cellStyle name="Total 40 3 4" xfId="30685" xr:uid="{56583867-A9F2-4133-8B68-D226DAF4583D}"/>
    <cellStyle name="Total 40 3 5" xfId="30686" xr:uid="{F89898CB-519F-4F9A-BEA2-A75407D31039}"/>
    <cellStyle name="Total 40 4" xfId="30687" xr:uid="{DE9822CF-EB22-4712-A889-D14FFEE296C9}"/>
    <cellStyle name="Total 40 4 2" xfId="30688" xr:uid="{D9D4F6B2-03C4-4C6E-8600-5252F5D5743D}"/>
    <cellStyle name="Total 40 4 2 2" xfId="30689" xr:uid="{C93E64A9-2733-4E38-AAA2-586E2D4E2E1D}"/>
    <cellStyle name="Total 40 4 2 3" xfId="30690" xr:uid="{6313D741-1B8F-4993-B60B-D9209C2A5A8C}"/>
    <cellStyle name="Total 40 4 3" xfId="30691" xr:uid="{38136E1F-DA91-452E-8850-F3C80A97A0C9}"/>
    <cellStyle name="Total 40 4 3 2" xfId="30692" xr:uid="{DE0EDF50-4037-49D8-ACF3-AC74EB5EC391}"/>
    <cellStyle name="Total 40 4 3 3" xfId="30693" xr:uid="{FD431BB2-DCE8-498B-A6CF-2875CA5C26B8}"/>
    <cellStyle name="Total 40 4 4" xfId="30694" xr:uid="{31A9175F-191E-49E3-8E06-1F6BB2F04705}"/>
    <cellStyle name="Total 40 4 5" xfId="30695" xr:uid="{4F427399-B689-447E-9888-04FB677EFE9D}"/>
    <cellStyle name="Total 40 5" xfId="30696" xr:uid="{B624EB42-AE4C-4A91-897E-A41ABE5F3D0F}"/>
    <cellStyle name="Total 40 5 2" xfId="30697" xr:uid="{F848325D-BA20-4D2F-849C-B76AFA671FAC}"/>
    <cellStyle name="Total 40 5 2 2" xfId="30698" xr:uid="{84FAB288-7DBF-42D7-9D15-FBFE3E771E52}"/>
    <cellStyle name="Total 40 5 2 3" xfId="30699" xr:uid="{E85E8A59-9B46-465B-91A0-CC4186BA06F7}"/>
    <cellStyle name="Total 40 5 3" xfId="30700" xr:uid="{4ECC59FC-9132-4B5E-8723-7D7380C8D5A6}"/>
    <cellStyle name="Total 40 5 3 2" xfId="30701" xr:uid="{5C202CCB-36E5-4019-AD5E-F9E4084EE44B}"/>
    <cellStyle name="Total 40 5 3 3" xfId="30702" xr:uid="{AAF36741-AFB7-49EE-ADE1-70BE684386EE}"/>
    <cellStyle name="Total 40 5 4" xfId="30703" xr:uid="{12365A87-7FA6-4AEA-8F3B-8DF2BB1AA688}"/>
    <cellStyle name="Total 40 5 4 2" xfId="30704" xr:uid="{200ECC0C-8288-4EFE-A85D-201155BCED30}"/>
    <cellStyle name="Total 40 5 4 3" xfId="30705" xr:uid="{C6160EF2-2165-4BB9-BC9B-36EAE114F920}"/>
    <cellStyle name="Total 40 5 5" xfId="30706" xr:uid="{90CBBF57-C93A-4480-ADF8-E55EDC4CA87F}"/>
    <cellStyle name="Total 40 5 6" xfId="30707" xr:uid="{0538A869-6CF1-4B63-98B1-DCEB3960C86B}"/>
    <cellStyle name="Total 40 6" xfId="30708" xr:uid="{A94E8C03-299D-49CB-933F-3CF19C9EE69E}"/>
    <cellStyle name="Total 40 6 2" xfId="30709" xr:uid="{17FE6540-8752-48AF-949F-50DE1DEBB41A}"/>
    <cellStyle name="Total 40 6 2 2" xfId="30710" xr:uid="{F6798B33-9987-4399-B5CA-A6F4E53D4376}"/>
    <cellStyle name="Total 40 6 2 3" xfId="30711" xr:uid="{28F8B869-8AA0-48E2-98AC-E51214974D48}"/>
    <cellStyle name="Total 40 6 3" xfId="30712" xr:uid="{1A874B7D-BF13-42C0-893F-11C756049731}"/>
    <cellStyle name="Total 40 6 3 2" xfId="30713" xr:uid="{FBBB02E0-3255-41A9-B7EB-62B35455335E}"/>
    <cellStyle name="Total 40 6 3 3" xfId="30714" xr:uid="{24F8442A-E474-4376-883D-B92B24CC471F}"/>
    <cellStyle name="Total 40 6 4" xfId="30715" xr:uid="{B5A3FB15-1E93-4871-828D-5B46FCFEC282}"/>
    <cellStyle name="Total 40 6 5" xfId="30716" xr:uid="{E170DAFC-D4E2-484C-B32E-EF558110A356}"/>
    <cellStyle name="Total 40 7" xfId="30717" xr:uid="{6EFE157D-6110-45E4-B740-A4F0B9C6B324}"/>
    <cellStyle name="Total 40 7 2" xfId="30718" xr:uid="{09FAD538-102A-4D00-A774-FE1AF3B53EAC}"/>
    <cellStyle name="Total 40 7 3" xfId="30719" xr:uid="{1EAF892F-FE94-4675-AFB3-45BCFAE2971E}"/>
    <cellStyle name="Total 40 8" xfId="30720" xr:uid="{B0FE6A05-0A75-4A4C-A971-3AC9250660D5}"/>
    <cellStyle name="Total 40 8 2" xfId="30721" xr:uid="{8370240F-DC2E-4818-A0F8-AB1A737677EC}"/>
    <cellStyle name="Total 40 8 3" xfId="30722" xr:uid="{97F282D7-6D36-4EE8-9EB8-3692C3E7781A}"/>
    <cellStyle name="Total 40 9" xfId="30723" xr:uid="{01623088-2342-4CCF-A67B-E354F80F974A}"/>
    <cellStyle name="Total 40 9 2" xfId="30724" xr:uid="{5A680588-3764-4E3B-85CB-72B7BF7775A7}"/>
    <cellStyle name="Total 40 9 3" xfId="30725" xr:uid="{08033B33-D177-4AE2-B141-ECDDE4497B18}"/>
    <cellStyle name="Total 41" xfId="30726" xr:uid="{080C8459-283E-4DED-BA65-E33882AEA299}"/>
    <cellStyle name="Total 41 10" xfId="30727" xr:uid="{4C93C785-24C1-4223-9923-419F72B9A0D3}"/>
    <cellStyle name="Total 41 11" xfId="30728" xr:uid="{A96695DD-0641-4B59-8423-A4CDD2ACE975}"/>
    <cellStyle name="Total 41 12" xfId="30729" xr:uid="{0CCA322F-6E4A-45B6-982D-2D46727BA2E5}"/>
    <cellStyle name="Total 41 13" xfId="30730" xr:uid="{EF49BF5C-2B59-4046-9654-6AA156E84221}"/>
    <cellStyle name="Total 41 14" xfId="30731" xr:uid="{37988B5F-41B3-4C0F-8640-A57EA28A8CC2}"/>
    <cellStyle name="Total 41 15" xfId="30732" xr:uid="{11AD84B6-8761-4D17-94E1-6F7FB586B749}"/>
    <cellStyle name="Total 41 2" xfId="30733" xr:uid="{9A48DB8F-721B-4997-9A07-D6B25CC4F346}"/>
    <cellStyle name="Total 41 2 2" xfId="30734" xr:uid="{C8FE2525-2DED-4799-B797-34056480FCF4}"/>
    <cellStyle name="Total 41 2 2 2" xfId="30735" xr:uid="{B7710793-AFD9-48CA-83E1-12CC4B686D98}"/>
    <cellStyle name="Total 41 2 2 3" xfId="30736" xr:uid="{C526668D-A131-4623-8EA2-503B8550DA49}"/>
    <cellStyle name="Total 41 2 3" xfId="30737" xr:uid="{D0F031E9-0254-4096-973A-F61307631DB3}"/>
    <cellStyle name="Total 41 2 3 2" xfId="30738" xr:uid="{2DA2A1ED-1951-4DCA-B6B4-B00FFBE17593}"/>
    <cellStyle name="Total 41 2 3 3" xfId="30739" xr:uid="{0D5E51A0-698B-4A26-998E-0F2F29138C43}"/>
    <cellStyle name="Total 41 2 4" xfId="30740" xr:uid="{FA41D149-7088-4494-804A-B87FCB573408}"/>
    <cellStyle name="Total 41 2 5" xfId="30741" xr:uid="{CECFA0DC-E1C5-4750-9201-B6BE744E678A}"/>
    <cellStyle name="Total 41 2 6" xfId="30742" xr:uid="{3FF3374D-6177-4A56-BBF5-3C4116BE5E04}"/>
    <cellStyle name="Total 41 3" xfId="30743" xr:uid="{6775BF6D-7B53-4F74-8FF2-51B29E668B8B}"/>
    <cellStyle name="Total 41 3 2" xfId="30744" xr:uid="{0FAB037D-C5F5-4D4E-AC3B-0D2E3C0F0BE8}"/>
    <cellStyle name="Total 41 3 2 2" xfId="30745" xr:uid="{00E0C43E-43C5-4D0B-89F6-78E0B4A41B54}"/>
    <cellStyle name="Total 41 3 2 3" xfId="30746" xr:uid="{038F7FAC-FA6E-4719-9584-458E3C9005BC}"/>
    <cellStyle name="Total 41 3 3" xfId="30747" xr:uid="{2FF2B298-11B5-4B88-B24F-B968A27F17ED}"/>
    <cellStyle name="Total 41 3 3 2" xfId="30748" xr:uid="{DC342844-9543-4393-BDB8-44CCD99EC926}"/>
    <cellStyle name="Total 41 3 3 3" xfId="30749" xr:uid="{8F8F504D-742D-4515-9A63-AA8541555CBD}"/>
    <cellStyle name="Total 41 3 4" xfId="30750" xr:uid="{9C640BB6-3326-4C14-9A54-B8BD3795BB00}"/>
    <cellStyle name="Total 41 3 5" xfId="30751" xr:uid="{6D6F9EED-E7C6-4F82-B22C-56FADDFDA62C}"/>
    <cellStyle name="Total 41 4" xfId="30752" xr:uid="{8AABEDA2-32D7-4228-82D9-CFE3E4587A3A}"/>
    <cellStyle name="Total 41 4 2" xfId="30753" xr:uid="{EAFF9478-72DE-484A-B9F7-B494BCADE4BB}"/>
    <cellStyle name="Total 41 4 2 2" xfId="30754" xr:uid="{0CD0C324-BB19-4813-896C-A60CCDFE4D32}"/>
    <cellStyle name="Total 41 4 2 3" xfId="30755" xr:uid="{061C042A-A719-4A1C-BBD0-DB07FF316270}"/>
    <cellStyle name="Total 41 4 3" xfId="30756" xr:uid="{EDDC9E45-F5DA-44E1-B3D2-5519BF196DE8}"/>
    <cellStyle name="Total 41 4 3 2" xfId="30757" xr:uid="{3FBAD375-1F04-4C59-816B-EA731D0007E2}"/>
    <cellStyle name="Total 41 4 3 3" xfId="30758" xr:uid="{210ACAC6-4250-48D0-8A75-8B614B2430D7}"/>
    <cellStyle name="Total 41 4 4" xfId="30759" xr:uid="{50098C48-1A42-4459-84D3-746E18AF3D37}"/>
    <cellStyle name="Total 41 4 5" xfId="30760" xr:uid="{809523B4-5292-42BD-8B84-F0A8CCF9BD42}"/>
    <cellStyle name="Total 41 5" xfId="30761" xr:uid="{6B4B9E53-D317-4ADB-B6CF-2ED11A8CFCC4}"/>
    <cellStyle name="Total 41 5 2" xfId="30762" xr:uid="{8EDFB114-C547-47A0-A81E-8D58162E1831}"/>
    <cellStyle name="Total 41 5 2 2" xfId="30763" xr:uid="{4CB34EA6-B805-4FDD-9804-279750141D33}"/>
    <cellStyle name="Total 41 5 2 3" xfId="30764" xr:uid="{6FD34872-B9CD-42A2-B957-D465CDA1E270}"/>
    <cellStyle name="Total 41 5 3" xfId="30765" xr:uid="{B991F480-16AD-42AB-8ABA-C8CFDBF1301E}"/>
    <cellStyle name="Total 41 5 3 2" xfId="30766" xr:uid="{AA1DF178-B03B-4637-9D2A-24BC8697C53E}"/>
    <cellStyle name="Total 41 5 3 3" xfId="30767" xr:uid="{84796E49-6475-4FB9-AA67-ED36416D8AA1}"/>
    <cellStyle name="Total 41 5 4" xfId="30768" xr:uid="{4FE5A9F2-FF19-440F-A720-E6EB6A86C750}"/>
    <cellStyle name="Total 41 5 4 2" xfId="30769" xr:uid="{FACF3CE4-AADB-487B-95D2-81F754B9E685}"/>
    <cellStyle name="Total 41 5 4 3" xfId="30770" xr:uid="{06DB7D43-18DC-495B-A0A0-6D2BA2FA27CD}"/>
    <cellStyle name="Total 41 5 5" xfId="30771" xr:uid="{1A9C02C1-D2BE-48D0-A4E5-DB4125442EAF}"/>
    <cellStyle name="Total 41 5 6" xfId="30772" xr:uid="{CA5F684A-4882-4AC8-8C1C-8719F8F3B626}"/>
    <cellStyle name="Total 41 6" xfId="30773" xr:uid="{92AB4B67-1E0F-4AE0-B7DE-6A64BFEE640F}"/>
    <cellStyle name="Total 41 6 2" xfId="30774" xr:uid="{3A07E4C2-8941-43A3-892C-65A2D3D0E696}"/>
    <cellStyle name="Total 41 6 2 2" xfId="30775" xr:uid="{F43B72CF-D532-4B21-A577-B5CA06E97CBC}"/>
    <cellStyle name="Total 41 6 2 3" xfId="30776" xr:uid="{D836E476-932C-480D-AAEB-A7AFB2FB4B8E}"/>
    <cellStyle name="Total 41 6 3" xfId="30777" xr:uid="{0937D268-73C5-474D-B651-F10F81D6A126}"/>
    <cellStyle name="Total 41 6 3 2" xfId="30778" xr:uid="{EB3D92F1-984F-4E1F-A059-B8C2AE07883F}"/>
    <cellStyle name="Total 41 6 3 3" xfId="30779" xr:uid="{FA43C8CF-AABA-4CC9-8D69-D48CD18A275B}"/>
    <cellStyle name="Total 41 6 4" xfId="30780" xr:uid="{4756323B-7D4B-4197-A1E7-715552EC62F6}"/>
    <cellStyle name="Total 41 6 5" xfId="30781" xr:uid="{41968249-E838-46AA-9A4E-41AEE0328328}"/>
    <cellStyle name="Total 41 7" xfId="30782" xr:uid="{ED3195C6-A64B-46BE-9B4E-A1733C269529}"/>
    <cellStyle name="Total 41 7 2" xfId="30783" xr:uid="{3A128575-50B7-468F-85DF-D913EDF74E42}"/>
    <cellStyle name="Total 41 7 3" xfId="30784" xr:uid="{D2F7993E-F756-4B4F-8AB9-9CF755544110}"/>
    <cellStyle name="Total 41 8" xfId="30785" xr:uid="{5F47BEA3-B7C7-4DB8-8905-722A076E8F5F}"/>
    <cellStyle name="Total 41 8 2" xfId="30786" xr:uid="{125C352F-90F2-4B3D-8A16-89928B7A2C0B}"/>
    <cellStyle name="Total 41 8 3" xfId="30787" xr:uid="{256516C2-2576-42FE-B7AC-557739D09E96}"/>
    <cellStyle name="Total 41 9" xfId="30788" xr:uid="{522D30C7-1CDF-4D6E-BADF-FBF29EBD1BC0}"/>
    <cellStyle name="Total 41 9 2" xfId="30789" xr:uid="{A3BC73F9-502C-44DD-B5CC-100E2508D744}"/>
    <cellStyle name="Total 41 9 3" xfId="30790" xr:uid="{5F307063-56F5-4BD3-8281-4048BBFF3C31}"/>
    <cellStyle name="Total 42" xfId="30791" xr:uid="{F76A2718-64DA-46D4-98C9-4D63A0AAAEBE}"/>
    <cellStyle name="Total 42 10" xfId="30792" xr:uid="{7874C900-A3E5-47D2-B7C6-80A3C087BFDB}"/>
    <cellStyle name="Total 42 11" xfId="30793" xr:uid="{371DB8D3-2ED0-4257-ACB4-F5DE860F7DD4}"/>
    <cellStyle name="Total 42 12" xfId="30794" xr:uid="{B33CB591-6FB0-483E-8ED7-6A7AD3666252}"/>
    <cellStyle name="Total 42 13" xfId="30795" xr:uid="{AC50F0D0-102F-43FB-91BA-089D7499EF37}"/>
    <cellStyle name="Total 42 14" xfId="30796" xr:uid="{AE329767-FE41-4C69-8B89-E15E839D9E98}"/>
    <cellStyle name="Total 42 15" xfId="30797" xr:uid="{63439D59-28E5-40FA-9A4F-90C9BDF53C82}"/>
    <cellStyle name="Total 42 2" xfId="30798" xr:uid="{A9FB3C4D-F1C6-4FCA-AF98-A6211EFC68AD}"/>
    <cellStyle name="Total 42 2 2" xfId="30799" xr:uid="{2C4DDF34-F935-4E68-9B69-E60ED53CE6D2}"/>
    <cellStyle name="Total 42 2 2 2" xfId="30800" xr:uid="{EE2F51AF-151F-4DB6-ABDC-0BC49B950579}"/>
    <cellStyle name="Total 42 2 2 3" xfId="30801" xr:uid="{29F3F867-E009-4EB8-900D-2E68B1BD1234}"/>
    <cellStyle name="Total 42 2 3" xfId="30802" xr:uid="{516D49AA-78AE-469C-860B-BC93A0C6D45E}"/>
    <cellStyle name="Total 42 2 3 2" xfId="30803" xr:uid="{258F17DA-E41F-4F92-9DED-ABCDA6343D45}"/>
    <cellStyle name="Total 42 2 3 3" xfId="30804" xr:uid="{45A1C785-2EBE-42C5-85CE-A584DE813709}"/>
    <cellStyle name="Total 42 2 4" xfId="30805" xr:uid="{B951BD46-ECF7-4E99-893B-CD5D02C8E85A}"/>
    <cellStyle name="Total 42 2 5" xfId="30806" xr:uid="{6B5C6C3D-2092-4366-B7E3-3573DBAC0728}"/>
    <cellStyle name="Total 42 2 6" xfId="30807" xr:uid="{C2547027-85A8-4B3C-9885-5E5011B11F7C}"/>
    <cellStyle name="Total 42 3" xfId="30808" xr:uid="{EF217950-B69A-4310-8670-D9920527A500}"/>
    <cellStyle name="Total 42 3 2" xfId="30809" xr:uid="{42DB6FED-3403-45C3-96B5-380AF36D6452}"/>
    <cellStyle name="Total 42 3 2 2" xfId="30810" xr:uid="{DAACA05B-8656-4CE0-AC99-A5CF4A0D2A9A}"/>
    <cellStyle name="Total 42 3 2 3" xfId="30811" xr:uid="{8CD7D976-DE91-4500-84F2-35A0603D118F}"/>
    <cellStyle name="Total 42 3 3" xfId="30812" xr:uid="{49E45D63-AC9E-434D-A560-595A5837A7D4}"/>
    <cellStyle name="Total 42 3 3 2" xfId="30813" xr:uid="{FEC93FE2-7987-48C3-BD75-83DA73169B03}"/>
    <cellStyle name="Total 42 3 3 3" xfId="30814" xr:uid="{F8436F7A-A1A0-4AD4-B8EE-5B70355A8F93}"/>
    <cellStyle name="Total 42 3 4" xfId="30815" xr:uid="{1EF5DE77-1BEB-48CD-9E70-8B25492FCB93}"/>
    <cellStyle name="Total 42 3 5" xfId="30816" xr:uid="{1A32BB72-7E50-4D67-84AC-F39D055AE4A7}"/>
    <cellStyle name="Total 42 4" xfId="30817" xr:uid="{1F42F9EC-3F1E-4561-8098-0A2B518C6C88}"/>
    <cellStyle name="Total 42 4 2" xfId="30818" xr:uid="{6C91EE3D-2E5D-4EAC-A75D-3E807A75ED22}"/>
    <cellStyle name="Total 42 4 2 2" xfId="30819" xr:uid="{B108E400-99E7-44AF-9E43-24D53F127C8A}"/>
    <cellStyle name="Total 42 4 2 3" xfId="30820" xr:uid="{4AEB6909-798F-4A33-AFB1-5842B89BE1DE}"/>
    <cellStyle name="Total 42 4 3" xfId="30821" xr:uid="{B3C4AA2F-A896-4A9C-9B5D-C3680C228EAF}"/>
    <cellStyle name="Total 42 4 3 2" xfId="30822" xr:uid="{FA8D9B16-F963-4D97-8B65-1771F14E2E50}"/>
    <cellStyle name="Total 42 4 3 3" xfId="30823" xr:uid="{C717B4BB-C49C-44C9-BFD8-15D3CA35CA3B}"/>
    <cellStyle name="Total 42 4 4" xfId="30824" xr:uid="{DA13B5C2-20FF-4825-AD12-69D77599983A}"/>
    <cellStyle name="Total 42 4 5" xfId="30825" xr:uid="{3A626B67-54E1-42D6-9FFF-086981978560}"/>
    <cellStyle name="Total 42 5" xfId="30826" xr:uid="{7AEE504E-CAA6-4828-8904-4E2E2CA4DD43}"/>
    <cellStyle name="Total 42 5 2" xfId="30827" xr:uid="{4F818FED-F544-458F-9B54-A069229427A6}"/>
    <cellStyle name="Total 42 5 2 2" xfId="30828" xr:uid="{3DDDA10E-5CF0-44D3-80C1-4C9667F547D7}"/>
    <cellStyle name="Total 42 5 2 3" xfId="30829" xr:uid="{4EFBD330-72AF-481A-B324-ED156D9FFA3E}"/>
    <cellStyle name="Total 42 5 3" xfId="30830" xr:uid="{EED6A511-FA25-4DFC-83C5-5637E3D88630}"/>
    <cellStyle name="Total 42 5 3 2" xfId="30831" xr:uid="{2DACBA49-5185-4768-BA0E-082F21D99A88}"/>
    <cellStyle name="Total 42 5 3 3" xfId="30832" xr:uid="{5491A768-75C8-476B-88BA-EB4539A30AF7}"/>
    <cellStyle name="Total 42 5 4" xfId="30833" xr:uid="{34A51575-20EF-4D75-A4A7-BF4CCB3352AD}"/>
    <cellStyle name="Total 42 5 4 2" xfId="30834" xr:uid="{63185AA0-6B51-43D5-BEC6-30AEA86866B5}"/>
    <cellStyle name="Total 42 5 4 3" xfId="30835" xr:uid="{1B4F5154-0E36-482B-929A-B17B8AA0E749}"/>
    <cellStyle name="Total 42 5 5" xfId="30836" xr:uid="{2ABCA684-2BC7-4553-8322-A2F40B6CC300}"/>
    <cellStyle name="Total 42 5 6" xfId="30837" xr:uid="{BF194388-EE37-482F-84F9-1002C731B098}"/>
    <cellStyle name="Total 42 6" xfId="30838" xr:uid="{23959D90-B957-4AE4-975D-EFE95EA92A68}"/>
    <cellStyle name="Total 42 6 2" xfId="30839" xr:uid="{4DCA0EEB-72B2-43E4-89DD-5A94E999A013}"/>
    <cellStyle name="Total 42 6 2 2" xfId="30840" xr:uid="{13E0947A-DF3E-4266-8389-A4595E97C9EC}"/>
    <cellStyle name="Total 42 6 2 3" xfId="30841" xr:uid="{2CC114D0-10E1-4000-BB62-BFAFDE906624}"/>
    <cellStyle name="Total 42 6 3" xfId="30842" xr:uid="{4847D87A-B80F-4A25-BA1C-B7C860466B75}"/>
    <cellStyle name="Total 42 6 3 2" xfId="30843" xr:uid="{FC1DD276-B909-43DC-A105-87B0FE77EBA0}"/>
    <cellStyle name="Total 42 6 3 3" xfId="30844" xr:uid="{4DD56CAF-6449-4E7C-88B6-FA8E0C2F9426}"/>
    <cellStyle name="Total 42 6 4" xfId="30845" xr:uid="{B3E89758-B11B-43E8-B075-5A51F458E931}"/>
    <cellStyle name="Total 42 6 5" xfId="30846" xr:uid="{97E35543-0E16-4496-8745-6631463D7348}"/>
    <cellStyle name="Total 42 7" xfId="30847" xr:uid="{CC83CDC1-380B-4618-89AC-90FB98CE269C}"/>
    <cellStyle name="Total 42 7 2" xfId="30848" xr:uid="{A0176471-20B3-44F1-9BA5-870FE2BF7547}"/>
    <cellStyle name="Total 42 7 3" xfId="30849" xr:uid="{FE209C10-5527-41CB-8BB5-3FE9485C5A89}"/>
    <cellStyle name="Total 42 8" xfId="30850" xr:uid="{0805FA1B-FDC7-4A76-BD19-A5FC83E6E064}"/>
    <cellStyle name="Total 42 8 2" xfId="30851" xr:uid="{32B8EE53-356E-4153-BB20-B2163140D133}"/>
    <cellStyle name="Total 42 8 3" xfId="30852" xr:uid="{58263E53-F548-4BB9-AA5E-50EF53CD58A7}"/>
    <cellStyle name="Total 42 9" xfId="30853" xr:uid="{81174FCC-ABB3-4573-B4D8-A26B35F4CF49}"/>
    <cellStyle name="Total 42 9 2" xfId="30854" xr:uid="{F101484E-BD3C-4A0C-BF85-D645EFFE0A6A}"/>
    <cellStyle name="Total 42 9 3" xfId="30855" xr:uid="{3392DBE4-86F1-43A5-A744-168F99BC1637}"/>
    <cellStyle name="Total 43" xfId="30856" xr:uid="{4848EB8E-F557-4BFF-8DAC-C4E3922E90D3}"/>
    <cellStyle name="Total 44" xfId="30857" xr:uid="{AE8A2063-6B2D-4783-87F6-1DCB1CCDC630}"/>
    <cellStyle name="Total 45" xfId="30858" xr:uid="{1458DDD4-E8BC-48AD-BC66-14691F7D8AD3}"/>
    <cellStyle name="Total 46" xfId="30859" xr:uid="{0165253D-F8D3-43E6-AD79-BC810564F086}"/>
    <cellStyle name="Total 47" xfId="30860" xr:uid="{4C9B3E6D-AF43-4AB9-96D8-750EA9F2F732}"/>
    <cellStyle name="Total 5" xfId="30861" xr:uid="{9D1E2065-21FA-4AB7-B5DB-B31F85ACA263}"/>
    <cellStyle name="Total 5 10" xfId="30862" xr:uid="{34178B46-CE6A-41EE-8F42-BDF07827BBEC}"/>
    <cellStyle name="Total 5 10 2" xfId="30863" xr:uid="{DBC1EF26-EADC-43EB-8A1E-D36B9FA2FC9E}"/>
    <cellStyle name="Total 5 10 3" xfId="30864" xr:uid="{71E554CB-6003-4618-B2ED-FF9B77FF974D}"/>
    <cellStyle name="Total 5 11" xfId="30865" xr:uid="{360B4772-882C-45C8-A235-2C9F38E45FBB}"/>
    <cellStyle name="Total 5 12" xfId="30866" xr:uid="{11D90078-19A8-4E6B-8004-494BCEB3B787}"/>
    <cellStyle name="Total 5 13" xfId="30867" xr:uid="{FC6EC95B-BC7C-4759-9569-1DDD6EE8DFF2}"/>
    <cellStyle name="Total 5 14" xfId="30868" xr:uid="{FC9EAD1D-3434-488D-9B37-4C4C92B3CAE2}"/>
    <cellStyle name="Total 5 15" xfId="30869" xr:uid="{C8E43005-17AA-4E63-8DE2-D4C9418C99DD}"/>
    <cellStyle name="Total 5 16" xfId="30870" xr:uid="{3CF61FB4-3C7B-4589-9624-BA207FAE1AD2}"/>
    <cellStyle name="Total 5 2" xfId="30871" xr:uid="{E7E2EBC8-0B01-458B-8A23-2F904D47E4EE}"/>
    <cellStyle name="Total 5 2 10" xfId="30872" xr:uid="{C6784C5E-EA6A-4815-908D-745DCF04105A}"/>
    <cellStyle name="Total 5 2 11" xfId="30873" xr:uid="{CB8E1894-E7B1-4067-9B24-AC783E78A107}"/>
    <cellStyle name="Total 5 2 2" xfId="30874" xr:uid="{3CF075AB-79B3-4A1A-8653-D2FEB28F8EA0}"/>
    <cellStyle name="Total 5 2 2 2" xfId="30875" xr:uid="{7A7D6491-235C-4E83-862B-91E5C0998DCC}"/>
    <cellStyle name="Total 5 2 2 2 2" xfId="30876" xr:uid="{C9D5F09D-847F-46E1-BF63-F942F98F9934}"/>
    <cellStyle name="Total 5 2 2 2 3" xfId="30877" xr:uid="{DD2DF6A2-C231-46AA-8DCD-0E1F9751E6E7}"/>
    <cellStyle name="Total 5 2 2 3" xfId="30878" xr:uid="{938BF84C-BFCB-48A1-9800-DCF20A2795C3}"/>
    <cellStyle name="Total 5 2 2 3 2" xfId="30879" xr:uid="{1A852AE1-3098-4B03-8456-E820FFEB5707}"/>
    <cellStyle name="Total 5 2 2 3 3" xfId="30880" xr:uid="{B0761C93-6C30-4B47-A824-20A1A8309140}"/>
    <cellStyle name="Total 5 2 2 4" xfId="30881" xr:uid="{771F1E64-C289-460F-9DF8-9A2552D459BD}"/>
    <cellStyle name="Total 5 2 2 5" xfId="30882" xr:uid="{C3A3B57D-04E8-4699-9A8D-B4EC8C2671EC}"/>
    <cellStyle name="Total 5 2 3" xfId="30883" xr:uid="{42F71B9B-55A9-40BC-95E7-612B7E7CCEFA}"/>
    <cellStyle name="Total 5 2 3 2" xfId="30884" xr:uid="{7C2BD5D8-4795-4530-9480-DF5835EAF63F}"/>
    <cellStyle name="Total 5 2 3 2 2" xfId="30885" xr:uid="{4AD53A76-3030-4A8A-93F5-A69808E2B7DC}"/>
    <cellStyle name="Total 5 2 3 2 3" xfId="30886" xr:uid="{E293388A-7951-41EC-BCE0-43C5638D08EA}"/>
    <cellStyle name="Total 5 2 3 3" xfId="30887" xr:uid="{DCC684E9-7229-49C4-A956-AF0D5D13B4CC}"/>
    <cellStyle name="Total 5 2 3 3 2" xfId="30888" xr:uid="{C857D962-E3BB-474A-A230-724280BB88CE}"/>
    <cellStyle name="Total 5 2 3 3 3" xfId="30889" xr:uid="{EEF97FC0-8AF7-41E6-8113-97B58FB7B220}"/>
    <cellStyle name="Total 5 2 3 4" xfId="30890" xr:uid="{F62A982D-E9C9-4F41-AF61-1F60135D3DF9}"/>
    <cellStyle name="Total 5 2 3 5" xfId="30891" xr:uid="{F7BE43FC-CE93-4D40-8517-C7ABA1BEE71A}"/>
    <cellStyle name="Total 5 2 4" xfId="30892" xr:uid="{765AF166-DE3F-4FDD-9825-B147712246B1}"/>
    <cellStyle name="Total 5 2 4 2" xfId="30893" xr:uid="{5C0C7730-9DE1-4CB2-8D27-3411F8C05128}"/>
    <cellStyle name="Total 5 2 4 2 2" xfId="30894" xr:uid="{CD5FBAED-32DB-48FC-8CAC-11BCF060A780}"/>
    <cellStyle name="Total 5 2 4 2 3" xfId="30895" xr:uid="{F803187D-767F-41D5-B2E1-0711E1536614}"/>
    <cellStyle name="Total 5 2 4 3" xfId="30896" xr:uid="{C5DB19DF-943F-48F6-BEA2-2BC296F7C209}"/>
    <cellStyle name="Total 5 2 4 3 2" xfId="30897" xr:uid="{F936D86E-A8BB-4949-AD3C-1C0D19F85C3D}"/>
    <cellStyle name="Total 5 2 4 3 3" xfId="30898" xr:uid="{395496FA-A429-49C8-B59A-5E07B9426E74}"/>
    <cellStyle name="Total 5 2 4 4" xfId="30899" xr:uid="{DBD47727-C334-4948-B3AE-AFF871D8B2A6}"/>
    <cellStyle name="Total 5 2 4 4 2" xfId="30900" xr:uid="{F7748E03-E8FD-4A57-9D4A-64A64225677F}"/>
    <cellStyle name="Total 5 2 4 4 3" xfId="30901" xr:uid="{6A65E4D4-6A9B-4D90-9F48-77058A13360B}"/>
    <cellStyle name="Total 5 2 4 5" xfId="30902" xr:uid="{C2928146-ED89-48E1-B654-8ADDABEF3C56}"/>
    <cellStyle name="Total 5 2 4 6" xfId="30903" xr:uid="{595863F3-90C0-4399-AE7D-84F00DE4873A}"/>
    <cellStyle name="Total 5 2 5" xfId="30904" xr:uid="{59B40ABD-081B-455B-B6BD-B2FB047FD196}"/>
    <cellStyle name="Total 5 2 5 2" xfId="30905" xr:uid="{C086F776-0EB7-42D4-B6FB-04777FC32B3B}"/>
    <cellStyle name="Total 5 2 5 2 2" xfId="30906" xr:uid="{80A6751C-C3B7-4D62-87FD-D7E913AC61DA}"/>
    <cellStyle name="Total 5 2 5 2 3" xfId="30907" xr:uid="{24F128F2-C4DD-4A2D-A11B-A13AFCE4B4D5}"/>
    <cellStyle name="Total 5 2 5 3" xfId="30908" xr:uid="{49BF0B6E-8D95-4C30-917D-5BE871C6086F}"/>
    <cellStyle name="Total 5 2 5 3 2" xfId="30909" xr:uid="{7AB62EEF-E641-420C-A2D7-7C65D2E291D8}"/>
    <cellStyle name="Total 5 2 5 3 3" xfId="30910" xr:uid="{04302480-4850-4A61-B154-0C2A3FA4E0B8}"/>
    <cellStyle name="Total 5 2 5 4" xfId="30911" xr:uid="{8694BE6E-1937-4021-9E26-C1BDFF08B1B2}"/>
    <cellStyle name="Total 5 2 5 5" xfId="30912" xr:uid="{4FA87F3A-278E-4232-A031-DEC32F3836D5}"/>
    <cellStyle name="Total 5 2 6" xfId="30913" xr:uid="{31885476-85D6-4104-9E5B-8BCD4A39FC55}"/>
    <cellStyle name="Total 5 2 6 2" xfId="30914" xr:uid="{841BFDF9-572B-4A4D-8CA1-1A69674E7A66}"/>
    <cellStyle name="Total 5 2 6 3" xfId="30915" xr:uid="{2895030D-C99D-4C09-A04E-FF4E28729727}"/>
    <cellStyle name="Total 5 2 7" xfId="30916" xr:uid="{D990EA96-D77A-43F4-9545-5CF3979537B7}"/>
    <cellStyle name="Total 5 2 7 2" xfId="30917" xr:uid="{6D062A08-24E0-448B-BB7D-96F6FD7DF1AB}"/>
    <cellStyle name="Total 5 2 7 3" xfId="30918" xr:uid="{2C0DA0F8-DA42-41BF-9596-C607B1AE7F39}"/>
    <cellStyle name="Total 5 2 8" xfId="30919" xr:uid="{3E997B54-4477-4411-BE1E-1EE42D5BE228}"/>
    <cellStyle name="Total 5 2 8 2" xfId="30920" xr:uid="{0BA64960-109D-4FAA-B042-4AF3FACED0D1}"/>
    <cellStyle name="Total 5 2 8 3" xfId="30921" xr:uid="{BEAD10F2-90B9-4ADF-B327-ADD2F63748E9}"/>
    <cellStyle name="Total 5 2 9" xfId="30922" xr:uid="{8B02F32D-79A4-4E12-8AB1-6F49FD77BB98}"/>
    <cellStyle name="Total 5 3" xfId="30923" xr:uid="{FE67245A-9CFF-47D8-9947-CE02C1C30A7D}"/>
    <cellStyle name="Total 5 3 2" xfId="30924" xr:uid="{4EFABA04-BC1D-458C-8CE0-00ED1256FF3B}"/>
    <cellStyle name="Total 5 3 2 2" xfId="30925" xr:uid="{8829ABF4-BACA-4D18-8C2A-7B4D85154388}"/>
    <cellStyle name="Total 5 3 2 3" xfId="30926" xr:uid="{9253FEF0-8523-4020-B811-3BD9C108D646}"/>
    <cellStyle name="Total 5 3 3" xfId="30927" xr:uid="{2AD314E8-B414-4A28-BA6C-9FFF55A27CE0}"/>
    <cellStyle name="Total 5 3 3 2" xfId="30928" xr:uid="{59C8E87E-D92F-4CE7-BE50-AAC6F9E6DEE8}"/>
    <cellStyle name="Total 5 3 3 3" xfId="30929" xr:uid="{82B9BACB-1147-42B6-AB59-E058ADEC954E}"/>
    <cellStyle name="Total 5 3 4" xfId="30930" xr:uid="{5CA814D7-E1B9-450E-9188-890A62892E0C}"/>
    <cellStyle name="Total 5 3 5" xfId="30931" xr:uid="{C80B45B3-BCFD-4A03-9638-28289B0A6D5A}"/>
    <cellStyle name="Total 5 3 6" xfId="30932" xr:uid="{2D8EAA3C-BE72-4E5D-9DA2-ECA9A5436FA2}"/>
    <cellStyle name="Total 5 4" xfId="30933" xr:uid="{3EB338E3-258E-4D34-985A-AFED27768AD7}"/>
    <cellStyle name="Total 5 4 2" xfId="30934" xr:uid="{83AFEE84-0BAD-4E4D-A059-2C288BFB9FC7}"/>
    <cellStyle name="Total 5 4 2 2" xfId="30935" xr:uid="{73ACF978-C465-40EC-944F-F96734BB1C89}"/>
    <cellStyle name="Total 5 4 2 3" xfId="30936" xr:uid="{2B5370C8-0F7B-4418-9FB0-CFB09B933AA2}"/>
    <cellStyle name="Total 5 4 3" xfId="30937" xr:uid="{4B74FC1B-1F0E-44D8-8F2D-D21E49F666C3}"/>
    <cellStyle name="Total 5 4 3 2" xfId="30938" xr:uid="{95B2295A-B94A-42B7-BA3C-2E3C03C68683}"/>
    <cellStyle name="Total 5 4 3 3" xfId="30939" xr:uid="{A196D4F2-023D-40D7-B5EB-970C87A0070D}"/>
    <cellStyle name="Total 5 4 4" xfId="30940" xr:uid="{BF6403C9-8D6D-4764-8B4D-B20358D63797}"/>
    <cellStyle name="Total 5 4 5" xfId="30941" xr:uid="{7A4B92E9-44F5-49EE-9314-CE625DFB76BE}"/>
    <cellStyle name="Total 5 5" xfId="30942" xr:uid="{272BD8BB-B90F-4863-A7EB-FE941FF160CB}"/>
    <cellStyle name="Total 5 5 2" xfId="30943" xr:uid="{2EB83847-6BB3-48D8-9B15-967D2229537A}"/>
    <cellStyle name="Total 5 5 2 2" xfId="30944" xr:uid="{96AC831F-840C-4955-B906-52EAB381A0A4}"/>
    <cellStyle name="Total 5 5 2 3" xfId="30945" xr:uid="{AADC57BE-053A-48A0-9EA0-3BDCE8D751E5}"/>
    <cellStyle name="Total 5 5 3" xfId="30946" xr:uid="{27FECD90-AE79-4835-A5C0-D75CF0B34FB0}"/>
    <cellStyle name="Total 5 5 3 2" xfId="30947" xr:uid="{D1B48B6D-6F79-45F1-B532-AC6E7A3365C0}"/>
    <cellStyle name="Total 5 5 3 3" xfId="30948" xr:uid="{61338C76-EF8D-4177-9E02-6C3EE169F396}"/>
    <cellStyle name="Total 5 5 4" xfId="30949" xr:uid="{1C20F26B-D7EB-434E-8D44-E00641FF0222}"/>
    <cellStyle name="Total 5 5 5" xfId="30950" xr:uid="{F087993F-563B-4BB0-A6E9-AD49625D2B58}"/>
    <cellStyle name="Total 5 6" xfId="30951" xr:uid="{1D03F9F6-EE04-450E-8612-0976FCD316B2}"/>
    <cellStyle name="Total 5 6 2" xfId="30952" xr:uid="{1CDD18FB-C724-4E8F-A8BF-DC9DCF05BFA3}"/>
    <cellStyle name="Total 5 6 2 2" xfId="30953" xr:uid="{523F51A3-A241-4C2F-B02E-C1A89EB80330}"/>
    <cellStyle name="Total 5 6 2 3" xfId="30954" xr:uid="{F1255988-282F-46D5-BDA2-11E6A8B58352}"/>
    <cellStyle name="Total 5 6 3" xfId="30955" xr:uid="{D8DAED32-7F69-4DA9-91B2-CDAEA94E2E7D}"/>
    <cellStyle name="Total 5 6 3 2" xfId="30956" xr:uid="{FDFDD160-150C-4420-8EC2-82116A357A23}"/>
    <cellStyle name="Total 5 6 3 3" xfId="30957" xr:uid="{9D09D878-6A34-4F9B-AA9A-709CFB5BEACC}"/>
    <cellStyle name="Total 5 6 4" xfId="30958" xr:uid="{2B7335CC-1847-4F04-BF5E-4D77927A1EF4}"/>
    <cellStyle name="Total 5 6 4 2" xfId="30959" xr:uid="{7CFA2141-F4D5-4F7C-8E9C-5CCE8A414A43}"/>
    <cellStyle name="Total 5 6 4 3" xfId="30960" xr:uid="{A3E04644-BE04-4238-93F2-9FE568B836A0}"/>
    <cellStyle name="Total 5 6 5" xfId="30961" xr:uid="{D76E9C09-31E0-4BEE-AC86-FEE129DF46FD}"/>
    <cellStyle name="Total 5 6 6" xfId="30962" xr:uid="{B3E7F1F3-265D-4A5E-A76C-A9B7BC4AAA7F}"/>
    <cellStyle name="Total 5 7" xfId="30963" xr:uid="{600470A0-2D77-44C4-8730-2E556259BBC8}"/>
    <cellStyle name="Total 5 7 2" xfId="30964" xr:uid="{6EB22117-6716-4C53-87EE-14EA23846159}"/>
    <cellStyle name="Total 5 7 2 2" xfId="30965" xr:uid="{1BDA7AA4-F848-474F-96BC-B580E77C0C40}"/>
    <cellStyle name="Total 5 7 2 3" xfId="30966" xr:uid="{C2D75A3E-ECE7-413F-8D33-1B58E272B0CB}"/>
    <cellStyle name="Total 5 7 3" xfId="30967" xr:uid="{07C3CA60-B670-4C81-BA58-19BA31284B36}"/>
    <cellStyle name="Total 5 7 3 2" xfId="30968" xr:uid="{E2CF18A2-DFBD-4D3F-AC39-B1B59EF9C4C2}"/>
    <cellStyle name="Total 5 7 3 3" xfId="30969" xr:uid="{A690D9B8-783D-455C-9E9F-D7E0BA15A339}"/>
    <cellStyle name="Total 5 7 4" xfId="30970" xr:uid="{28A6D504-E7D0-41BE-8A62-69F4D8E58AD8}"/>
    <cellStyle name="Total 5 7 5" xfId="30971" xr:uid="{9C8F3E80-774A-4AEE-9881-46F0065908C4}"/>
    <cellStyle name="Total 5 8" xfId="30972" xr:uid="{004C5257-0755-4406-8F3F-5B405597F87F}"/>
    <cellStyle name="Total 5 8 2" xfId="30973" xr:uid="{615CA1A9-547D-45FC-9AF1-F2700B1AE04E}"/>
    <cellStyle name="Total 5 8 3" xfId="30974" xr:uid="{9BEF4237-12D6-4495-A6BB-BC9898956B72}"/>
    <cellStyle name="Total 5 9" xfId="30975" xr:uid="{D8CCC3DA-7162-4210-8324-DE0C896B8355}"/>
    <cellStyle name="Total 5 9 2" xfId="30976" xr:uid="{A0386240-1E91-4D45-9B8D-00742FF36E10}"/>
    <cellStyle name="Total 5 9 3" xfId="30977" xr:uid="{E66F7F05-17E3-425E-A48D-0C527253A0F7}"/>
    <cellStyle name="Total 6" xfId="30978" xr:uid="{7838FCAF-D2B8-4F81-8011-305416DE02DC}"/>
    <cellStyle name="Total 6 10" xfId="30979" xr:uid="{A68E444E-1176-4C0B-94A6-92DFBA7980EB}"/>
    <cellStyle name="Total 6 10 2" xfId="30980" xr:uid="{1F47C04F-64DC-4893-81B9-38960CB0F291}"/>
    <cellStyle name="Total 6 10 3" xfId="30981" xr:uid="{B080B0A6-39C6-442B-8E7C-0FBDD156EAFE}"/>
    <cellStyle name="Total 6 11" xfId="30982" xr:uid="{4F96AAA5-7CE7-44E4-A7A0-C5404550FFDF}"/>
    <cellStyle name="Total 6 12" xfId="30983" xr:uid="{188EDEE9-84C7-412D-93E6-F5F18CB0DAA5}"/>
    <cellStyle name="Total 6 13" xfId="30984" xr:uid="{8764789D-429D-4F01-8F4D-208CBD3F8A60}"/>
    <cellStyle name="Total 6 14" xfId="30985" xr:uid="{56479C2F-A167-4C09-BD09-340B86DE2C6F}"/>
    <cellStyle name="Total 6 15" xfId="30986" xr:uid="{1B087253-19EE-46B9-9EE6-F80C8CAF440C}"/>
    <cellStyle name="Total 6 16" xfId="30987" xr:uid="{7E62F758-2C8E-4019-BF7B-2D4373AEB827}"/>
    <cellStyle name="Total 6 2" xfId="30988" xr:uid="{E11DC4E2-67D4-441B-9D90-8298A2BBAFAA}"/>
    <cellStyle name="Total 6 2 10" xfId="30989" xr:uid="{DDC148EA-5694-4FAB-9C53-81C2574E9717}"/>
    <cellStyle name="Total 6 2 11" xfId="30990" xr:uid="{0F28B48E-7A0B-443E-A69B-B32579F74D61}"/>
    <cellStyle name="Total 6 2 2" xfId="30991" xr:uid="{72D0B09B-0BF2-4521-AB72-611A6947F058}"/>
    <cellStyle name="Total 6 2 2 2" xfId="30992" xr:uid="{3FAE3D45-EE74-47A2-BBD5-02606D601075}"/>
    <cellStyle name="Total 6 2 2 2 2" xfId="30993" xr:uid="{0004727B-81C4-4150-87F6-9BB99F253909}"/>
    <cellStyle name="Total 6 2 2 2 3" xfId="30994" xr:uid="{29BDDF48-8392-406A-ADF1-70BB7674E922}"/>
    <cellStyle name="Total 6 2 2 3" xfId="30995" xr:uid="{8F845E9F-12D2-4EC3-889C-8423DEC7C2B6}"/>
    <cellStyle name="Total 6 2 2 3 2" xfId="30996" xr:uid="{374A546B-9F21-47D2-97A6-28650FD3E319}"/>
    <cellStyle name="Total 6 2 2 3 3" xfId="30997" xr:uid="{66FDE50A-5AFA-408D-9092-0655516153ED}"/>
    <cellStyle name="Total 6 2 2 4" xfId="30998" xr:uid="{C2834B36-F01A-42DC-AE22-E5EA7B659896}"/>
    <cellStyle name="Total 6 2 2 5" xfId="30999" xr:uid="{74B9D5C8-1978-42C6-82E4-937B6AF048A8}"/>
    <cellStyle name="Total 6 2 3" xfId="31000" xr:uid="{86CEAAF1-D4AC-428C-823C-40F688086423}"/>
    <cellStyle name="Total 6 2 3 2" xfId="31001" xr:uid="{F28B8794-EF84-4048-BBAE-01B4509B1146}"/>
    <cellStyle name="Total 6 2 3 2 2" xfId="31002" xr:uid="{2CD539B5-7B55-45AA-A850-A056586CD46B}"/>
    <cellStyle name="Total 6 2 3 2 3" xfId="31003" xr:uid="{DCC00D90-B208-407D-84AA-C804DB6E9228}"/>
    <cellStyle name="Total 6 2 3 3" xfId="31004" xr:uid="{A2CE8A73-8744-43B3-BBAC-515C422FCE9A}"/>
    <cellStyle name="Total 6 2 3 3 2" xfId="31005" xr:uid="{39B08BDC-ED98-496A-87E6-DD26146A4945}"/>
    <cellStyle name="Total 6 2 3 3 3" xfId="31006" xr:uid="{6AA09A0F-EA34-41E0-9C3B-40F3F51B711D}"/>
    <cellStyle name="Total 6 2 3 4" xfId="31007" xr:uid="{0D9046F4-E0F3-4040-8D9C-961F3AFDAC92}"/>
    <cellStyle name="Total 6 2 3 5" xfId="31008" xr:uid="{61567B13-6BA5-4DE5-921E-17D6F09E9CE2}"/>
    <cellStyle name="Total 6 2 4" xfId="31009" xr:uid="{D2E65DC9-1541-4C24-ACE7-329BAD945350}"/>
    <cellStyle name="Total 6 2 4 2" xfId="31010" xr:uid="{E48835F6-A273-4630-8C77-8F578E26A74A}"/>
    <cellStyle name="Total 6 2 4 2 2" xfId="31011" xr:uid="{EB35F59E-3C41-4154-90FF-9182D34517C2}"/>
    <cellStyle name="Total 6 2 4 2 3" xfId="31012" xr:uid="{FFE6C8C3-FE71-4A89-8313-A225155778BA}"/>
    <cellStyle name="Total 6 2 4 3" xfId="31013" xr:uid="{3ACCCA49-9F46-493F-A643-6F0ED37F5E2B}"/>
    <cellStyle name="Total 6 2 4 3 2" xfId="31014" xr:uid="{D4316A6D-3E63-4D3D-BA5D-1060EF67BBE2}"/>
    <cellStyle name="Total 6 2 4 3 3" xfId="31015" xr:uid="{38FF672E-EB26-4FAD-B9A8-89C61A91FC7F}"/>
    <cellStyle name="Total 6 2 4 4" xfId="31016" xr:uid="{BB45A14E-1FF9-4418-A66C-81FC6D43F893}"/>
    <cellStyle name="Total 6 2 4 4 2" xfId="31017" xr:uid="{4C25877D-A81B-47F2-A231-1EFBE984F380}"/>
    <cellStyle name="Total 6 2 4 4 3" xfId="31018" xr:uid="{32D3B210-955B-44F4-971B-4F87671E5F11}"/>
    <cellStyle name="Total 6 2 4 5" xfId="31019" xr:uid="{7F173941-22A4-4E78-98DB-469032C6987D}"/>
    <cellStyle name="Total 6 2 4 6" xfId="31020" xr:uid="{3D9A1B49-280D-440B-8892-B94E3508338E}"/>
    <cellStyle name="Total 6 2 5" xfId="31021" xr:uid="{F1B3BD59-0435-4E44-821E-A1C7D9765F01}"/>
    <cellStyle name="Total 6 2 5 2" xfId="31022" xr:uid="{E24CC1C5-B0C9-4B0B-82E9-7AED9822F36E}"/>
    <cellStyle name="Total 6 2 5 2 2" xfId="31023" xr:uid="{230D7A19-F91B-40F3-8DF8-1BC668140473}"/>
    <cellStyle name="Total 6 2 5 2 3" xfId="31024" xr:uid="{51163852-B85D-42CE-891D-4C4EE410CC51}"/>
    <cellStyle name="Total 6 2 5 3" xfId="31025" xr:uid="{85DE2CD9-80BA-4097-803D-55DE07E33DC5}"/>
    <cellStyle name="Total 6 2 5 3 2" xfId="31026" xr:uid="{09D0AC14-6EC6-4D72-8DB7-5F259CEA928D}"/>
    <cellStyle name="Total 6 2 5 3 3" xfId="31027" xr:uid="{1ABF1AE9-4B8F-49FD-8B66-664EA03EDE4E}"/>
    <cellStyle name="Total 6 2 5 4" xfId="31028" xr:uid="{B4153128-7604-4411-A51C-FED376DE4838}"/>
    <cellStyle name="Total 6 2 5 5" xfId="31029" xr:uid="{63DE689C-5474-4E88-8443-93E49430020D}"/>
    <cellStyle name="Total 6 2 6" xfId="31030" xr:uid="{2CA463CD-4141-4188-857A-4F76BD3A2609}"/>
    <cellStyle name="Total 6 2 6 2" xfId="31031" xr:uid="{91B9F56B-D2DE-448B-B9C7-D4E188B8439E}"/>
    <cellStyle name="Total 6 2 6 3" xfId="31032" xr:uid="{61E073B3-81A0-4BAE-93E4-5E41E50067B6}"/>
    <cellStyle name="Total 6 2 7" xfId="31033" xr:uid="{E6CDB6C1-42F2-4692-ADF9-6D486A8DB65F}"/>
    <cellStyle name="Total 6 2 7 2" xfId="31034" xr:uid="{0C33ED5C-DDB1-487C-8355-E6F98A79C2FC}"/>
    <cellStyle name="Total 6 2 7 3" xfId="31035" xr:uid="{752AD862-CC1D-4873-8B0B-4F29C274F6A3}"/>
    <cellStyle name="Total 6 2 8" xfId="31036" xr:uid="{EF899BAF-F563-4584-9C7C-C302B86A49FF}"/>
    <cellStyle name="Total 6 2 8 2" xfId="31037" xr:uid="{D7E2FBC8-8CB0-47B0-8360-093A95F5B8AD}"/>
    <cellStyle name="Total 6 2 8 3" xfId="31038" xr:uid="{C95BF164-2F59-478B-95DB-AE5520467E66}"/>
    <cellStyle name="Total 6 2 9" xfId="31039" xr:uid="{28849A6D-7055-41E8-9817-ED690A8C40C9}"/>
    <cellStyle name="Total 6 3" xfId="31040" xr:uid="{8549B72A-7B52-4BF5-AA82-14F9170A029D}"/>
    <cellStyle name="Total 6 3 2" xfId="31041" xr:uid="{CBBB76F4-3241-4BB1-AC0F-E5DF47D01880}"/>
    <cellStyle name="Total 6 3 2 2" xfId="31042" xr:uid="{D32C88AE-88A3-4130-AD6C-3FB0395777B5}"/>
    <cellStyle name="Total 6 3 2 3" xfId="31043" xr:uid="{2FE35761-BB2D-4EBE-915C-F5F3577AE2AA}"/>
    <cellStyle name="Total 6 3 3" xfId="31044" xr:uid="{7A67E265-5BE0-4D1E-A6A4-CBA30286C827}"/>
    <cellStyle name="Total 6 3 3 2" xfId="31045" xr:uid="{972EB675-0001-41E8-B248-E157D8F05F14}"/>
    <cellStyle name="Total 6 3 3 3" xfId="31046" xr:uid="{AED364DA-5B69-4402-85A3-28FDFA3E9738}"/>
    <cellStyle name="Total 6 3 4" xfId="31047" xr:uid="{E4801F8C-C971-47F5-87DA-3E409F09DEDA}"/>
    <cellStyle name="Total 6 3 5" xfId="31048" xr:uid="{3624DF9E-9DF2-4E6B-9C6C-2EEB6680A3FE}"/>
    <cellStyle name="Total 6 3 6" xfId="31049" xr:uid="{3A19D791-D7A2-4AB2-BF2C-7E455DDCCD15}"/>
    <cellStyle name="Total 6 4" xfId="31050" xr:uid="{A0571650-5ABD-4D3D-BBCA-AF8757B8656D}"/>
    <cellStyle name="Total 6 4 2" xfId="31051" xr:uid="{F58E39F3-AEE9-4A8D-B3D4-608080F15934}"/>
    <cellStyle name="Total 6 4 2 2" xfId="31052" xr:uid="{56F75070-E65E-4184-B61D-0FC14B08731F}"/>
    <cellStyle name="Total 6 4 2 3" xfId="31053" xr:uid="{B35D791F-DA82-4AB5-9186-467EDA2DCB4B}"/>
    <cellStyle name="Total 6 4 3" xfId="31054" xr:uid="{9D04873E-CC00-4631-B340-C66CC53102B5}"/>
    <cellStyle name="Total 6 4 3 2" xfId="31055" xr:uid="{862944FB-5684-4303-843C-5AF376EA0EFD}"/>
    <cellStyle name="Total 6 4 3 3" xfId="31056" xr:uid="{D8DD0724-7A97-4012-AB75-2CBBB62A222C}"/>
    <cellStyle name="Total 6 4 4" xfId="31057" xr:uid="{06F0BC20-C269-4B52-A5B1-12C630FAEF7E}"/>
    <cellStyle name="Total 6 4 5" xfId="31058" xr:uid="{2126C601-92B8-48EA-A387-BE09269E60C1}"/>
    <cellStyle name="Total 6 5" xfId="31059" xr:uid="{DF23EA1F-94F6-499B-BBC2-CACD49A36EE3}"/>
    <cellStyle name="Total 6 5 2" xfId="31060" xr:uid="{0C75392E-5B86-4AFE-A04E-F35EF545E7C6}"/>
    <cellStyle name="Total 6 5 2 2" xfId="31061" xr:uid="{D6D0D99D-4498-409F-BFFA-1DA7977D3951}"/>
    <cellStyle name="Total 6 5 2 3" xfId="31062" xr:uid="{7ADAD6E7-3D8D-4B19-91F8-AA0834938615}"/>
    <cellStyle name="Total 6 5 3" xfId="31063" xr:uid="{FF1AC443-4FE8-4EDC-97C4-570916E63BE5}"/>
    <cellStyle name="Total 6 5 3 2" xfId="31064" xr:uid="{E150EBD3-6E14-4ADB-B716-8D67AE1513FC}"/>
    <cellStyle name="Total 6 5 3 3" xfId="31065" xr:uid="{3175EC1F-B49C-45CB-B30A-3503955F1449}"/>
    <cellStyle name="Total 6 5 4" xfId="31066" xr:uid="{3E956222-33AA-40B8-BB43-1CE7E31F1D64}"/>
    <cellStyle name="Total 6 5 5" xfId="31067" xr:uid="{3F43A64F-E539-4D3E-A821-84CCC6997838}"/>
    <cellStyle name="Total 6 6" xfId="31068" xr:uid="{5A4E2EF9-4BC0-44EB-AB36-A9FF24F85C0D}"/>
    <cellStyle name="Total 6 6 2" xfId="31069" xr:uid="{C039A919-F69B-4F02-828A-B736894CE545}"/>
    <cellStyle name="Total 6 6 2 2" xfId="31070" xr:uid="{3906C0B3-B32F-47F7-9AC6-839E1C27312E}"/>
    <cellStyle name="Total 6 6 2 3" xfId="31071" xr:uid="{47629077-C9E2-4990-9765-FA3AF05D4995}"/>
    <cellStyle name="Total 6 6 3" xfId="31072" xr:uid="{20BDA9AA-0958-4BE2-8B38-3DB17063CB13}"/>
    <cellStyle name="Total 6 6 3 2" xfId="31073" xr:uid="{5F74949B-97DE-4BA1-98C5-A73FD1B011E4}"/>
    <cellStyle name="Total 6 6 3 3" xfId="31074" xr:uid="{B476A573-C6B3-4488-A981-92FD6CE72845}"/>
    <cellStyle name="Total 6 6 4" xfId="31075" xr:uid="{155B8E8A-409B-49C4-9EF8-126528EFEDCF}"/>
    <cellStyle name="Total 6 6 4 2" xfId="31076" xr:uid="{A5EEDE1D-E717-4248-B18E-112D4B0C8AD9}"/>
    <cellStyle name="Total 6 6 4 3" xfId="31077" xr:uid="{89E6CF6C-62CB-4B0E-A04A-F7536185F04B}"/>
    <cellStyle name="Total 6 6 5" xfId="31078" xr:uid="{3D7DCE61-5F08-4019-B788-1C62A8507D5E}"/>
    <cellStyle name="Total 6 6 6" xfId="31079" xr:uid="{EECE3AC6-7E43-42C8-8C38-6B93E1A266A4}"/>
    <cellStyle name="Total 6 7" xfId="31080" xr:uid="{E0BAAE8C-B47E-45C2-8F1B-8D8AB7230B00}"/>
    <cellStyle name="Total 6 7 2" xfId="31081" xr:uid="{98C5A537-452F-422B-9B94-4ADE19EE6ECF}"/>
    <cellStyle name="Total 6 7 2 2" xfId="31082" xr:uid="{F2A85424-FE30-4FEF-A940-51476315E631}"/>
    <cellStyle name="Total 6 7 2 3" xfId="31083" xr:uid="{B5C77553-7C90-473D-9F61-DFBA518033A3}"/>
    <cellStyle name="Total 6 7 3" xfId="31084" xr:uid="{A961978E-8859-4C0A-9347-7EB59E868DA5}"/>
    <cellStyle name="Total 6 7 3 2" xfId="31085" xr:uid="{3A83E00D-0A46-4769-9B63-CEE4BD040FEC}"/>
    <cellStyle name="Total 6 7 3 3" xfId="31086" xr:uid="{0DB70655-E8D3-42EF-87EE-EAB6F935FD01}"/>
    <cellStyle name="Total 6 7 4" xfId="31087" xr:uid="{6A509940-7DCB-4750-A0E3-98B1DEEE7238}"/>
    <cellStyle name="Total 6 7 5" xfId="31088" xr:uid="{AC96C511-5349-403F-A176-24D09F6BAE1B}"/>
    <cellStyle name="Total 6 8" xfId="31089" xr:uid="{20AE1314-924F-47A1-83E7-BCA25D4BDEE0}"/>
    <cellStyle name="Total 6 8 2" xfId="31090" xr:uid="{554AE385-B95A-40B5-BBE4-5F5998E1C03D}"/>
    <cellStyle name="Total 6 8 3" xfId="31091" xr:uid="{7E707E81-4D64-4ACE-9C5E-8E1BDA781F22}"/>
    <cellStyle name="Total 6 9" xfId="31092" xr:uid="{A1B59519-8A12-4F96-A4D6-486A2A66A71D}"/>
    <cellStyle name="Total 6 9 2" xfId="31093" xr:uid="{4B1D5359-23EA-4B6E-975E-2C0F26E0C49F}"/>
    <cellStyle name="Total 6 9 3" xfId="31094" xr:uid="{C2F003C3-B562-4A20-8B36-6F8E8B72296C}"/>
    <cellStyle name="Total 7" xfId="31095" xr:uid="{7C1C7D1E-17F3-4AD3-BC24-922711A82604}"/>
    <cellStyle name="Total 7 10" xfId="31096" xr:uid="{30BBC9F0-BC17-4EF0-BDDA-15DA881548D0}"/>
    <cellStyle name="Total 7 11" xfId="31097" xr:uid="{9DE8DED2-F7B6-4D84-9680-2F0E66F30D3B}"/>
    <cellStyle name="Total 7 12" xfId="31098" xr:uid="{5E9B7B8C-4BA7-4AD9-BA1A-0B52873D67CC}"/>
    <cellStyle name="Total 7 13" xfId="31099" xr:uid="{D45D86F9-DD3C-4624-9358-B4EA295FD08C}"/>
    <cellStyle name="Total 7 14" xfId="31100" xr:uid="{C8E8915E-AC2E-404F-99F2-0A7AA81B0BF0}"/>
    <cellStyle name="Total 7 15" xfId="31101" xr:uid="{B10168E8-C65D-46AD-B2A8-656691B80C8B}"/>
    <cellStyle name="Total 7 2" xfId="31102" xr:uid="{6AB543FB-3CB5-4A89-9571-AE6647F5D2E8}"/>
    <cellStyle name="Total 7 2 2" xfId="31103" xr:uid="{5E78BBDB-3D98-42ED-A136-120443EB9894}"/>
    <cellStyle name="Total 7 2 2 2" xfId="31104" xr:uid="{80618A77-8015-418D-A8A8-C3E481379E5F}"/>
    <cellStyle name="Total 7 2 2 3" xfId="31105" xr:uid="{70E63E97-88AC-4F99-98C3-5EF5FF413AB4}"/>
    <cellStyle name="Total 7 2 3" xfId="31106" xr:uid="{C8DC4FEA-BE10-4C9E-B33C-056AFA9A8B6A}"/>
    <cellStyle name="Total 7 2 3 2" xfId="31107" xr:uid="{B41D2FC7-9CD8-4E11-9B4A-CDDE58D9D54B}"/>
    <cellStyle name="Total 7 2 3 3" xfId="31108" xr:uid="{563C6C06-19C9-4B1B-846F-3E26894C91C4}"/>
    <cellStyle name="Total 7 2 4" xfId="31109" xr:uid="{8A28F77B-4113-43BD-8828-581C09C84A9B}"/>
    <cellStyle name="Total 7 2 5" xfId="31110" xr:uid="{582B9127-E4D1-45F8-BBE7-6AF32FCEC647}"/>
    <cellStyle name="Total 7 2 6" xfId="31111" xr:uid="{56188D86-F829-4795-BF54-8EF7C1CA6B84}"/>
    <cellStyle name="Total 7 3" xfId="31112" xr:uid="{947A2A77-A48B-4CDE-A443-B5D451978EE2}"/>
    <cellStyle name="Total 7 3 2" xfId="31113" xr:uid="{229709C7-45FF-4528-AF54-A31C79B51025}"/>
    <cellStyle name="Total 7 3 2 2" xfId="31114" xr:uid="{80DF1852-A53B-4F57-9F5C-D0A00E856904}"/>
    <cellStyle name="Total 7 3 2 3" xfId="31115" xr:uid="{BCBB3557-1E39-41C8-8BF5-B10BED8CFC98}"/>
    <cellStyle name="Total 7 3 3" xfId="31116" xr:uid="{2D6279CD-459D-4940-AB6E-F5EFB5908B52}"/>
    <cellStyle name="Total 7 3 3 2" xfId="31117" xr:uid="{AA75B267-9DA4-4F3E-AA6B-8680E867F125}"/>
    <cellStyle name="Total 7 3 3 3" xfId="31118" xr:uid="{A76B83EE-369F-45C6-B8E3-B914ADB1A471}"/>
    <cellStyle name="Total 7 3 4" xfId="31119" xr:uid="{ABCCB9E0-F9C4-49DD-8785-67833D7F8867}"/>
    <cellStyle name="Total 7 3 5" xfId="31120" xr:uid="{C9031A35-1588-4EC5-9012-0EC0A583A99D}"/>
    <cellStyle name="Total 7 4" xfId="31121" xr:uid="{88ED4890-BF3A-4613-A5B8-5B6954E66A2E}"/>
    <cellStyle name="Total 7 4 2" xfId="31122" xr:uid="{7BEF4DFB-7FCB-447E-B00A-E1D1D29F042C}"/>
    <cellStyle name="Total 7 4 2 2" xfId="31123" xr:uid="{E08C1C3B-5289-4C6D-B22F-9BF33E82F85B}"/>
    <cellStyle name="Total 7 4 2 3" xfId="31124" xr:uid="{4013DE31-2213-48A6-8BF1-EB616303B3A3}"/>
    <cellStyle name="Total 7 4 3" xfId="31125" xr:uid="{514251D9-6051-41C3-8C7A-5607A9C8D735}"/>
    <cellStyle name="Total 7 4 3 2" xfId="31126" xr:uid="{9598117F-C337-489C-8FF0-B2787ABD95B4}"/>
    <cellStyle name="Total 7 4 3 3" xfId="31127" xr:uid="{1055FE31-A2F4-42BD-BBA0-C255ED6A648E}"/>
    <cellStyle name="Total 7 4 4" xfId="31128" xr:uid="{8EBCE6E4-93C0-44C6-AAFD-A28E4D541172}"/>
    <cellStyle name="Total 7 4 5" xfId="31129" xr:uid="{63A0D222-DAF1-48BF-9BD9-0D1AAB82AE45}"/>
    <cellStyle name="Total 7 5" xfId="31130" xr:uid="{C64F2858-AF93-4684-BFCD-6CCAB7290E43}"/>
    <cellStyle name="Total 7 5 2" xfId="31131" xr:uid="{8B16CE6F-7976-448A-9770-C254DD3C1A72}"/>
    <cellStyle name="Total 7 5 2 2" xfId="31132" xr:uid="{D7990DD9-FC1C-4995-8A96-DB8E6C0F92E2}"/>
    <cellStyle name="Total 7 5 2 3" xfId="31133" xr:uid="{6F6AA098-F53A-45A5-886B-06F8DC500390}"/>
    <cellStyle name="Total 7 5 3" xfId="31134" xr:uid="{D5CBEE65-55D8-430A-A9E9-C40099C1891D}"/>
    <cellStyle name="Total 7 5 3 2" xfId="31135" xr:uid="{BE85589A-8FC4-41BC-989D-BA4D465B5327}"/>
    <cellStyle name="Total 7 5 3 3" xfId="31136" xr:uid="{C9ADA475-AD09-4040-A996-E066D81CDC9B}"/>
    <cellStyle name="Total 7 5 4" xfId="31137" xr:uid="{3B0BBE8F-6B62-4D94-81F9-A8BF0D23B9A5}"/>
    <cellStyle name="Total 7 5 4 2" xfId="31138" xr:uid="{C195A377-7663-4455-86C8-CB2CFA722EC6}"/>
    <cellStyle name="Total 7 5 4 3" xfId="31139" xr:uid="{FB8BCF58-8450-420D-9B76-2755601824B3}"/>
    <cellStyle name="Total 7 5 5" xfId="31140" xr:uid="{A6097D1D-D8E3-40AD-8965-FE1861ECC5D9}"/>
    <cellStyle name="Total 7 5 6" xfId="31141" xr:uid="{158D07C5-75BC-48CB-AC21-7AD79B1D375B}"/>
    <cellStyle name="Total 7 6" xfId="31142" xr:uid="{811AFE2A-0AED-438D-815F-00A953178372}"/>
    <cellStyle name="Total 7 6 2" xfId="31143" xr:uid="{40E15EF4-2A3D-4BDB-B0DE-AA05A28975ED}"/>
    <cellStyle name="Total 7 6 2 2" xfId="31144" xr:uid="{9B580D18-F7C9-4533-9ED1-057879495577}"/>
    <cellStyle name="Total 7 6 2 3" xfId="31145" xr:uid="{93F28494-0BD8-4E0F-9AD8-79BAE8F05860}"/>
    <cellStyle name="Total 7 6 3" xfId="31146" xr:uid="{EC9FDE98-A29E-47CC-8EFF-4BE26E1B5B18}"/>
    <cellStyle name="Total 7 6 3 2" xfId="31147" xr:uid="{34B01BE7-60F4-482B-A025-D44D796EBF58}"/>
    <cellStyle name="Total 7 6 3 3" xfId="31148" xr:uid="{4502F0AF-2FA9-489C-AE76-FB2F5945067D}"/>
    <cellStyle name="Total 7 6 4" xfId="31149" xr:uid="{A71E8FB6-FD79-446C-A47B-9615C6822715}"/>
    <cellStyle name="Total 7 6 5" xfId="31150" xr:uid="{D09E7959-D5C8-4FC3-8122-413C4602ECDA}"/>
    <cellStyle name="Total 7 7" xfId="31151" xr:uid="{DAEEFE87-C9EA-47E3-B8CC-D7B96764CAD7}"/>
    <cellStyle name="Total 7 7 2" xfId="31152" xr:uid="{E1CC08DD-4D0B-438D-83B8-E0B399431FED}"/>
    <cellStyle name="Total 7 7 3" xfId="31153" xr:uid="{937949BD-77EE-4194-BAD3-25B12E8A64A0}"/>
    <cellStyle name="Total 7 8" xfId="31154" xr:uid="{87408F94-15D3-46D6-8FDF-6651CB793036}"/>
    <cellStyle name="Total 7 8 2" xfId="31155" xr:uid="{ABECC59F-EECC-4FB5-9206-791BB9CC98E3}"/>
    <cellStyle name="Total 7 8 3" xfId="31156" xr:uid="{BBD62BF9-6E4A-4D00-90B4-32A0A427C0C3}"/>
    <cellStyle name="Total 7 9" xfId="31157" xr:uid="{6A19FC1F-DAD3-434D-A3F9-EFDFE1AFFC8C}"/>
    <cellStyle name="Total 7 9 2" xfId="31158" xr:uid="{91AC235A-23C5-410D-BE41-81C9D0E3BF95}"/>
    <cellStyle name="Total 7 9 3" xfId="31159" xr:uid="{C1B0372A-BD00-4216-BE3F-BB7DC0233EA2}"/>
    <cellStyle name="Total 8" xfId="31160" xr:uid="{E28D8AD7-75BE-48DC-B189-608B42955730}"/>
    <cellStyle name="Total 8 10" xfId="31161" xr:uid="{F4557EF9-5AD8-4D2A-BEAA-306BA1F11DA3}"/>
    <cellStyle name="Total 8 11" xfId="31162" xr:uid="{F4134D13-AE90-4F84-90C9-7D22F368BA50}"/>
    <cellStyle name="Total 8 12" xfId="31163" xr:uid="{B4250D47-F070-4125-B7F3-512FFE8243D2}"/>
    <cellStyle name="Total 8 13" xfId="31164" xr:uid="{34FCD3E2-125E-40A8-BA4A-4A0D7BA2F3D5}"/>
    <cellStyle name="Total 8 14" xfId="31165" xr:uid="{2455ADBB-ADB2-48BB-BFA1-2BDA83307A51}"/>
    <cellStyle name="Total 8 15" xfId="31166" xr:uid="{77F3198C-FEE6-4543-A85F-CB880B8A0C0B}"/>
    <cellStyle name="Total 8 2" xfId="31167" xr:uid="{2729092A-D375-4364-BDAF-D1B8B5BF2E2E}"/>
    <cellStyle name="Total 8 2 2" xfId="31168" xr:uid="{04055D32-8171-4BB6-AE11-D868A8C1A326}"/>
    <cellStyle name="Total 8 2 2 2" xfId="31169" xr:uid="{41500CD0-C710-43CB-B882-C85EBC9E97C7}"/>
    <cellStyle name="Total 8 2 2 3" xfId="31170" xr:uid="{D36F7453-A9D4-41AC-9A4E-53D39F6ED680}"/>
    <cellStyle name="Total 8 2 3" xfId="31171" xr:uid="{622956BE-2413-4125-8417-3367098F4780}"/>
    <cellStyle name="Total 8 2 3 2" xfId="31172" xr:uid="{97BD2C0C-0CC9-4A79-8698-398BF195795A}"/>
    <cellStyle name="Total 8 2 3 3" xfId="31173" xr:uid="{69F0B8C1-EEF7-41E0-8105-CD30DF570C34}"/>
    <cellStyle name="Total 8 2 4" xfId="31174" xr:uid="{855F9B07-464A-469C-B53B-DEB713D48C33}"/>
    <cellStyle name="Total 8 2 5" xfId="31175" xr:uid="{41F88F77-6D97-4D24-B339-5289CE8546E5}"/>
    <cellStyle name="Total 8 2 6" xfId="31176" xr:uid="{1D80BDE0-7EB5-4B16-807E-B616756292CB}"/>
    <cellStyle name="Total 8 3" xfId="31177" xr:uid="{EEFA25A4-9BCF-41DE-86C8-D7B35D3C0C8C}"/>
    <cellStyle name="Total 8 3 2" xfId="31178" xr:uid="{DF45509F-90BF-4498-AB61-E9AABD315352}"/>
    <cellStyle name="Total 8 3 2 2" xfId="31179" xr:uid="{9512DD0F-2590-416D-A88C-F93F524C616F}"/>
    <cellStyle name="Total 8 3 2 3" xfId="31180" xr:uid="{E2C60447-DD16-4EC4-B041-7A9EAD1A67D3}"/>
    <cellStyle name="Total 8 3 3" xfId="31181" xr:uid="{29543683-E92B-4B18-9529-8EF44BDF3E24}"/>
    <cellStyle name="Total 8 3 3 2" xfId="31182" xr:uid="{DC5A840E-5E5B-4022-B333-20B03A65627A}"/>
    <cellStyle name="Total 8 3 3 3" xfId="31183" xr:uid="{66480433-F33B-488B-8D58-C45A9B5FCE9D}"/>
    <cellStyle name="Total 8 3 4" xfId="31184" xr:uid="{AB05F74E-8E4B-4400-A2E5-B01A1036CB1B}"/>
    <cellStyle name="Total 8 3 5" xfId="31185" xr:uid="{BE88A8BE-9BD0-43E0-8F0B-E9CDACD1F117}"/>
    <cellStyle name="Total 8 4" xfId="31186" xr:uid="{2C5DEADB-4175-437B-AA47-D2D067C8CCD6}"/>
    <cellStyle name="Total 8 4 2" xfId="31187" xr:uid="{37930728-505D-4AD7-9BF1-BBD3C230859F}"/>
    <cellStyle name="Total 8 4 2 2" xfId="31188" xr:uid="{AA923420-EE42-4593-89AE-6EFBCB55D516}"/>
    <cellStyle name="Total 8 4 2 3" xfId="31189" xr:uid="{9329BA51-6107-4B7B-8C23-C934A7AD5E92}"/>
    <cellStyle name="Total 8 4 3" xfId="31190" xr:uid="{9BE6F29C-966B-49EC-B85F-8F806F04E3AA}"/>
    <cellStyle name="Total 8 4 3 2" xfId="31191" xr:uid="{F10917D5-3CBD-464A-AEC0-E48D024408E0}"/>
    <cellStyle name="Total 8 4 3 3" xfId="31192" xr:uid="{9E0CF43F-20AD-4F04-A074-042E1E33B244}"/>
    <cellStyle name="Total 8 4 4" xfId="31193" xr:uid="{34E03D4D-E17C-494C-BE6C-4455C8CCFC0B}"/>
    <cellStyle name="Total 8 4 5" xfId="31194" xr:uid="{87C84CB8-DEE0-4625-9753-69E57E9B72C8}"/>
    <cellStyle name="Total 8 5" xfId="31195" xr:uid="{B1480660-F06B-4A11-9C66-2D16CD1B4D8F}"/>
    <cellStyle name="Total 8 5 2" xfId="31196" xr:uid="{170AA001-D54E-4B44-A3AA-FDCF4F5A6792}"/>
    <cellStyle name="Total 8 5 2 2" xfId="31197" xr:uid="{8C4E18E8-42C5-4D7B-8014-F42084A90F9B}"/>
    <cellStyle name="Total 8 5 2 3" xfId="31198" xr:uid="{69D9597D-13DB-4CA0-AF78-957D690A0B07}"/>
    <cellStyle name="Total 8 5 3" xfId="31199" xr:uid="{E670F68E-D7ED-48DC-A6F5-B4E701E6E367}"/>
    <cellStyle name="Total 8 5 3 2" xfId="31200" xr:uid="{01FC2BF1-1435-45B4-953E-FCD510ADFE26}"/>
    <cellStyle name="Total 8 5 3 3" xfId="31201" xr:uid="{90113203-8268-43F0-BA2D-4978F6DA2626}"/>
    <cellStyle name="Total 8 5 4" xfId="31202" xr:uid="{29811F2E-1900-48B3-A717-2E248B986C08}"/>
    <cellStyle name="Total 8 5 4 2" xfId="31203" xr:uid="{E0D78B6B-5C69-4A7C-A22F-4DF4D6E04CB8}"/>
    <cellStyle name="Total 8 5 4 3" xfId="31204" xr:uid="{AA9C3FFB-CA65-4735-8EB3-41F90F99ABA4}"/>
    <cellStyle name="Total 8 5 5" xfId="31205" xr:uid="{EAB0F803-FC75-4704-BB69-78FA72D2B3DC}"/>
    <cellStyle name="Total 8 5 6" xfId="31206" xr:uid="{003247E0-07DC-4E45-A08C-8199FE0EBFBA}"/>
    <cellStyle name="Total 8 6" xfId="31207" xr:uid="{E6A1199D-8EE9-4848-8CF6-D3E21F70BB0D}"/>
    <cellStyle name="Total 8 6 2" xfId="31208" xr:uid="{0A2D3E1E-2B7F-46C8-90F5-A23DC893030E}"/>
    <cellStyle name="Total 8 6 2 2" xfId="31209" xr:uid="{2C453CC8-DD9F-4A23-A942-6FE5444FB9DD}"/>
    <cellStyle name="Total 8 6 2 3" xfId="31210" xr:uid="{DF650EDD-2BE1-4D24-B6F8-BDECC7FD0BDB}"/>
    <cellStyle name="Total 8 6 3" xfId="31211" xr:uid="{F93D2D85-F96A-4597-B327-1260704FDB54}"/>
    <cellStyle name="Total 8 6 3 2" xfId="31212" xr:uid="{12988AE3-C3C7-4CE5-9242-FC75868B65B0}"/>
    <cellStyle name="Total 8 6 3 3" xfId="31213" xr:uid="{6828FFAE-7B86-4725-97AD-67A764B3B1EA}"/>
    <cellStyle name="Total 8 6 4" xfId="31214" xr:uid="{06E2D6FB-CD46-4F9E-8905-2BC78CDF9163}"/>
    <cellStyle name="Total 8 6 5" xfId="31215" xr:uid="{21736583-284E-4404-8FF0-EB246A52676D}"/>
    <cellStyle name="Total 8 7" xfId="31216" xr:uid="{C3382CFD-D814-4A38-B586-9B8C83E59D4C}"/>
    <cellStyle name="Total 8 7 2" xfId="31217" xr:uid="{EA8D5AE5-876E-48B6-ABDD-CCEC6CFF633D}"/>
    <cellStyle name="Total 8 7 3" xfId="31218" xr:uid="{476D653B-FE77-4129-B790-1055F642998A}"/>
    <cellStyle name="Total 8 8" xfId="31219" xr:uid="{449214BF-2622-4E36-A6B4-B10F20A7895C}"/>
    <cellStyle name="Total 8 8 2" xfId="31220" xr:uid="{5DA73B51-B7E2-4737-ADAB-2C827BCA74F8}"/>
    <cellStyle name="Total 8 8 3" xfId="31221" xr:uid="{076E43CA-A7F3-46DF-8983-1ECE565C917C}"/>
    <cellStyle name="Total 8 9" xfId="31222" xr:uid="{B5F712B2-8512-43A3-9B69-157152083715}"/>
    <cellStyle name="Total 8 9 2" xfId="31223" xr:uid="{43971848-414E-4560-85CC-74BF5924296F}"/>
    <cellStyle name="Total 8 9 3" xfId="31224" xr:uid="{B497DD26-8D52-4391-9369-C6395FC5D38D}"/>
    <cellStyle name="Total 9" xfId="31225" xr:uid="{D9E2EAA6-1463-4462-85E4-2EB819F9967F}"/>
    <cellStyle name="Total 9 10" xfId="31226" xr:uid="{DE8FE607-01C2-4A35-9498-7EF15D50C476}"/>
    <cellStyle name="Total 9 11" xfId="31227" xr:uid="{FA3CF572-DC59-4E5D-83E8-EF3B2C61BBF2}"/>
    <cellStyle name="Total 9 12" xfId="31228" xr:uid="{CEAA30E9-C92B-40B5-8D23-EC41F0E6568B}"/>
    <cellStyle name="Total 9 13" xfId="31229" xr:uid="{525D98AB-E08D-42B9-87E1-6346236EAFDE}"/>
    <cellStyle name="Total 9 14" xfId="31230" xr:uid="{6AFB6BE1-2375-4F4A-9A00-C1BC5D36D140}"/>
    <cellStyle name="Total 9 15" xfId="31231" xr:uid="{874DCDDA-1E8D-4892-A721-A55B96F7D828}"/>
    <cellStyle name="Total 9 2" xfId="31232" xr:uid="{9B1B0C04-5502-48CB-BB03-F602CE1C3CAB}"/>
    <cellStyle name="Total 9 2 2" xfId="31233" xr:uid="{A05D8A7F-F6DC-4B0A-8674-AB05582FE3FD}"/>
    <cellStyle name="Total 9 2 2 2" xfId="31234" xr:uid="{04134F4B-1C32-4540-946B-EFC522CB5977}"/>
    <cellStyle name="Total 9 2 2 3" xfId="31235" xr:uid="{EF5A31DD-2454-420C-A5A5-34413C4F6EDB}"/>
    <cellStyle name="Total 9 2 3" xfId="31236" xr:uid="{2D257DD4-A8FA-468C-82BC-78BB23BFC588}"/>
    <cellStyle name="Total 9 2 3 2" xfId="31237" xr:uid="{CD5F69CC-EB68-40A6-AE2E-7C61F06CC30E}"/>
    <cellStyle name="Total 9 2 3 3" xfId="31238" xr:uid="{724137A0-6FAF-4862-BCAC-784CB94A18FA}"/>
    <cellStyle name="Total 9 2 4" xfId="31239" xr:uid="{349A77ED-D117-4E7B-B4D2-D5C7D3B62086}"/>
    <cellStyle name="Total 9 2 5" xfId="31240" xr:uid="{52038AA3-5DE9-48B1-A2EF-E9B09BD3E887}"/>
    <cellStyle name="Total 9 2 6" xfId="31241" xr:uid="{4650279C-41BD-465D-B4AD-F78399371BB8}"/>
    <cellStyle name="Total 9 3" xfId="31242" xr:uid="{E9B00021-5968-473F-8943-8E5EFA4F4AE4}"/>
    <cellStyle name="Total 9 3 2" xfId="31243" xr:uid="{91FE1E12-9D8B-44B3-945A-74AA4AA6F971}"/>
    <cellStyle name="Total 9 3 2 2" xfId="31244" xr:uid="{B8F6A8F5-607F-4FD7-819A-9CF4ECCC5DED}"/>
    <cellStyle name="Total 9 3 2 3" xfId="31245" xr:uid="{18D1E7C1-5053-49D9-A0AC-8BAC8AD8DD15}"/>
    <cellStyle name="Total 9 3 3" xfId="31246" xr:uid="{4ACCFE9E-DA93-4B1D-A13E-43163988DBCE}"/>
    <cellStyle name="Total 9 3 3 2" xfId="31247" xr:uid="{6DE07E85-4DF6-48DC-8BB6-4661FABDB61F}"/>
    <cellStyle name="Total 9 3 3 3" xfId="31248" xr:uid="{0A055A94-EA1A-4DA1-8519-8F591B236357}"/>
    <cellStyle name="Total 9 3 4" xfId="31249" xr:uid="{1A3F67D2-7E8F-479B-A206-098C71587567}"/>
    <cellStyle name="Total 9 3 5" xfId="31250" xr:uid="{6BF683E8-559C-4A29-AA0B-5D64EFADD31B}"/>
    <cellStyle name="Total 9 4" xfId="31251" xr:uid="{F567F382-B157-4275-B809-938278DA4603}"/>
    <cellStyle name="Total 9 4 2" xfId="31252" xr:uid="{1F45351E-D882-46B8-9096-4E51FFD7331C}"/>
    <cellStyle name="Total 9 4 2 2" xfId="31253" xr:uid="{427D59CF-A640-4F0B-AB60-9222EF56CCF1}"/>
    <cellStyle name="Total 9 4 2 3" xfId="31254" xr:uid="{9341CA6D-9971-4F79-AFAC-1B7CA747CFB7}"/>
    <cellStyle name="Total 9 4 3" xfId="31255" xr:uid="{4C3C46A8-93DD-4A63-96DA-FCBCDAE9408E}"/>
    <cellStyle name="Total 9 4 3 2" xfId="31256" xr:uid="{5560D0DE-AD4E-4100-B379-5804D3E5188C}"/>
    <cellStyle name="Total 9 4 3 3" xfId="31257" xr:uid="{D78B5FDA-7BCA-43F5-8EEA-45BE27884F5D}"/>
    <cellStyle name="Total 9 4 4" xfId="31258" xr:uid="{096FAE1D-C9B2-4667-AA8D-0E08329AD8B6}"/>
    <cellStyle name="Total 9 4 5" xfId="31259" xr:uid="{B60BEF89-AD3F-43DF-9CC5-5DD50A3B59C9}"/>
    <cellStyle name="Total 9 5" xfId="31260" xr:uid="{2B510D2D-8BAE-488E-8D01-433EBCEB97F7}"/>
    <cellStyle name="Total 9 5 2" xfId="31261" xr:uid="{F58A25CC-3DD3-4BBC-B11A-B10F92AA76AD}"/>
    <cellStyle name="Total 9 5 2 2" xfId="31262" xr:uid="{90231C8B-5E5B-4C8E-A035-4C78AA6A0567}"/>
    <cellStyle name="Total 9 5 2 3" xfId="31263" xr:uid="{8972B48D-9731-4B67-B872-1E8DE1AC9A4B}"/>
    <cellStyle name="Total 9 5 3" xfId="31264" xr:uid="{CF24D4C4-250B-4C59-9529-7A5A3D27A3D9}"/>
    <cellStyle name="Total 9 5 3 2" xfId="31265" xr:uid="{3F62E821-3C3A-4BF1-8234-AEDD6597AE99}"/>
    <cellStyle name="Total 9 5 3 3" xfId="31266" xr:uid="{709A3E15-FB85-428F-BA65-E575F71808BE}"/>
    <cellStyle name="Total 9 5 4" xfId="31267" xr:uid="{64774249-7119-46B0-A6B0-E561A965289B}"/>
    <cellStyle name="Total 9 5 4 2" xfId="31268" xr:uid="{E5354C65-B49C-4FBF-B86E-CC6B47911CF1}"/>
    <cellStyle name="Total 9 5 4 3" xfId="31269" xr:uid="{A922E593-3FBF-49C6-A864-12F283FC4D12}"/>
    <cellStyle name="Total 9 5 5" xfId="31270" xr:uid="{ED9D4109-F8CF-4171-A053-752724268D67}"/>
    <cellStyle name="Total 9 5 6" xfId="31271" xr:uid="{445757D0-C7AE-482E-8FEE-0D15A5156655}"/>
    <cellStyle name="Total 9 6" xfId="31272" xr:uid="{CD6CC24C-1ECE-4627-85AD-B392741539C6}"/>
    <cellStyle name="Total 9 6 2" xfId="31273" xr:uid="{817BDADB-84DE-414F-B064-C4450B9A0DEE}"/>
    <cellStyle name="Total 9 6 2 2" xfId="31274" xr:uid="{5417F4C1-51DC-4E78-93BC-700972F3CE0E}"/>
    <cellStyle name="Total 9 6 2 3" xfId="31275" xr:uid="{03DFDD31-2678-4965-85ED-1B55A2294CCF}"/>
    <cellStyle name="Total 9 6 3" xfId="31276" xr:uid="{CAF437CF-9DB2-4185-82A9-D45F63CC9BB8}"/>
    <cellStyle name="Total 9 6 3 2" xfId="31277" xr:uid="{4319AB0C-14D9-4F0C-B265-60F688F0FC6E}"/>
    <cellStyle name="Total 9 6 3 3" xfId="31278" xr:uid="{5097B622-58F7-45C5-B8D2-A52AC6A06C2A}"/>
    <cellStyle name="Total 9 6 4" xfId="31279" xr:uid="{0C5B2A13-5CBB-40BE-BDF8-55BF91866199}"/>
    <cellStyle name="Total 9 6 5" xfId="31280" xr:uid="{F272F282-94A5-4983-B459-7321E427F209}"/>
    <cellStyle name="Total 9 7" xfId="31281" xr:uid="{6415FAF5-D266-4D35-9D4D-406A904AB758}"/>
    <cellStyle name="Total 9 7 2" xfId="31282" xr:uid="{F2F1D676-1A26-4D24-A67D-7F116A16BB2E}"/>
    <cellStyle name="Total 9 7 3" xfId="31283" xr:uid="{53AE80C8-5D96-4620-B501-AD41A9C66B9A}"/>
    <cellStyle name="Total 9 8" xfId="31284" xr:uid="{1414ECFD-894D-4DB0-8071-6EAC14B62FF1}"/>
    <cellStyle name="Total 9 8 2" xfId="31285" xr:uid="{9F4C60E6-0804-4CBE-8010-205D58D5522F}"/>
    <cellStyle name="Total 9 8 3" xfId="31286" xr:uid="{90D44F52-C3DC-4F54-881B-5AFD32A4A37A}"/>
    <cellStyle name="Total 9 9" xfId="31287" xr:uid="{689DEB6D-7B8C-4C2F-9F53-6C6FBEBBC6DF}"/>
    <cellStyle name="Total 9 9 2" xfId="31288" xr:uid="{F8114060-F99B-43E7-9EDB-1F613233E3FC}"/>
    <cellStyle name="Total 9 9 3" xfId="31289" xr:uid="{3E8C6488-C9DD-4998-A664-7F1B2E9C6669}"/>
    <cellStyle name="Überschrift" xfId="31290" xr:uid="{A55DFC15-7529-4DF7-8A94-E9BFF88AF4C5}"/>
    <cellStyle name="Überschrift 1" xfId="31291" xr:uid="{90CE4A08-9FDC-4D14-8615-1B9E1AAD2A23}"/>
    <cellStyle name="Überschrift 1 10" xfId="31292" xr:uid="{39143F71-5A20-4028-8CC2-42929BB87ABC}"/>
    <cellStyle name="Überschrift 1 11" xfId="31293" xr:uid="{647674CE-AA2E-4EF4-A445-F8030C88E059}"/>
    <cellStyle name="Überschrift 1 12" xfId="31294" xr:uid="{BC42C3BF-641A-4E99-9019-F2D841878001}"/>
    <cellStyle name="Überschrift 1 13" xfId="31295" xr:uid="{1552F87F-155D-45E0-B437-17CAE65DB415}"/>
    <cellStyle name="Überschrift 1 14" xfId="31296" xr:uid="{1DC9FA59-4843-4C82-8CA2-914DA8969D5B}"/>
    <cellStyle name="Überschrift 1 15" xfId="31297" xr:uid="{B44C8D85-8C37-48FE-8D48-B9CF8BCA80BB}"/>
    <cellStyle name="Überschrift 1 2" xfId="31298" xr:uid="{23C071A3-10E8-4304-A57A-2607FBB025E4}"/>
    <cellStyle name="Überschrift 1 2 2" xfId="31299" xr:uid="{384190A1-C010-487A-B5CF-6264D127DEB0}"/>
    <cellStyle name="Überschrift 1 2 2 2" xfId="31300" xr:uid="{B4EA71FC-11B2-4CF4-A392-DC7593960BB1}"/>
    <cellStyle name="Überschrift 1 2 2 3" xfId="31301" xr:uid="{C8629458-6719-4199-BEB0-0BF1245C642D}"/>
    <cellStyle name="Überschrift 1 2 3" xfId="31302" xr:uid="{0CD74016-239F-433F-A596-04E5AD77C392}"/>
    <cellStyle name="Überschrift 1 2 3 2" xfId="31303" xr:uid="{5536A8F3-AA04-4740-928C-D8F389056444}"/>
    <cellStyle name="Überschrift 1 2 3 3" xfId="31304" xr:uid="{AA1490C3-DCC2-4814-A994-F0F04C7A0102}"/>
    <cellStyle name="Überschrift 1 2 4" xfId="31305" xr:uid="{FA36D37A-090D-4BAF-B297-D8A77704D95A}"/>
    <cellStyle name="Überschrift 1 2 5" xfId="31306" xr:uid="{7E576C9F-BE5D-4465-8CF8-E8F4C2CC8133}"/>
    <cellStyle name="Überschrift 1 2 6" xfId="31307" xr:uid="{54039C5B-E866-48D1-8A19-CB3893A6A16C}"/>
    <cellStyle name="Überschrift 1 3" xfId="31308" xr:uid="{1D9B2437-CF23-4BB9-BF53-1DD6C48C3777}"/>
    <cellStyle name="Überschrift 1 3 2" xfId="31309" xr:uid="{9D5B8492-9177-495A-944C-F416368E3F26}"/>
    <cellStyle name="Überschrift 1 3 2 2" xfId="31310" xr:uid="{F3B75874-4DAA-4381-9DBA-789BE6EF64D0}"/>
    <cellStyle name="Überschrift 1 3 2 3" xfId="31311" xr:uid="{1F7F5A2B-B5FD-4E58-B534-EA55FF04EC9F}"/>
    <cellStyle name="Überschrift 1 3 3" xfId="31312" xr:uid="{D67CA719-A0D3-414E-BCEE-FB3556231053}"/>
    <cellStyle name="Überschrift 1 3 3 2" xfId="31313" xr:uid="{DB8109A0-1C13-4FA3-B97E-D193CBE5FF3F}"/>
    <cellStyle name="Überschrift 1 3 3 3" xfId="31314" xr:uid="{B5CD449A-8AD7-412B-A25B-FB6C81A2E012}"/>
    <cellStyle name="Überschrift 1 3 4" xfId="31315" xr:uid="{22E25B6D-60D9-4896-9F81-F7C688268227}"/>
    <cellStyle name="Überschrift 1 3 5" xfId="31316" xr:uid="{24C79B9A-1FFF-4A04-B375-FDFA73AC9B72}"/>
    <cellStyle name="Überschrift 1 4" xfId="31317" xr:uid="{F93148F1-6F9F-4AC7-A0D1-4FF50B78EA4C}"/>
    <cellStyle name="Überschrift 1 4 2" xfId="31318" xr:uid="{2354A973-EB86-43DD-9BF1-A5DA505CCE9B}"/>
    <cellStyle name="Überschrift 1 4 2 2" xfId="31319" xr:uid="{D108AB91-C625-44E0-9773-141C9FF77DC0}"/>
    <cellStyle name="Überschrift 1 4 2 3" xfId="31320" xr:uid="{E79CE366-DB6E-4A1A-98DF-217C0C0317E1}"/>
    <cellStyle name="Überschrift 1 4 3" xfId="31321" xr:uid="{0A4A127B-8A36-452E-A779-EF11AD4FB675}"/>
    <cellStyle name="Überschrift 1 4 3 2" xfId="31322" xr:uid="{CD766E99-BD7C-4BB8-A754-4CF78499BEFA}"/>
    <cellStyle name="Überschrift 1 4 3 3" xfId="31323" xr:uid="{65AAED6E-4061-413B-BDE0-30F6BCBF1B4A}"/>
    <cellStyle name="Überschrift 1 4 4" xfId="31324" xr:uid="{D391B995-F1C8-454F-B330-3D50391EC239}"/>
    <cellStyle name="Überschrift 1 4 5" xfId="31325" xr:uid="{6AB29CB8-EBE6-4ECF-B414-7EBB1D93E68C}"/>
    <cellStyle name="Überschrift 1 5" xfId="31326" xr:uid="{076C355E-284B-454E-A764-EE95BB9EF70A}"/>
    <cellStyle name="Überschrift 1 5 2" xfId="31327" xr:uid="{26E4B8A5-522E-4580-A3F2-1A02A0DA9E30}"/>
    <cellStyle name="Überschrift 1 5 2 2" xfId="31328" xr:uid="{9B6AE2AB-5E00-4D61-95F8-C5E5F6489F38}"/>
    <cellStyle name="Überschrift 1 5 2 3" xfId="31329" xr:uid="{3CFB3DC1-587D-4C81-8399-A502F1207DEC}"/>
    <cellStyle name="Überschrift 1 5 3" xfId="31330" xr:uid="{B638F5A7-7457-4BDA-AD45-37C03529F1B1}"/>
    <cellStyle name="Überschrift 1 5 3 2" xfId="31331" xr:uid="{95634B0E-D3D1-4FA0-BAEC-69719AA1CC93}"/>
    <cellStyle name="Überschrift 1 5 3 3" xfId="31332" xr:uid="{FDFA968E-C767-4B94-A3C8-4A1C5B85B744}"/>
    <cellStyle name="Überschrift 1 5 4" xfId="31333" xr:uid="{E9C20EC5-45AE-4040-9CBF-2F39AB3C0C3D}"/>
    <cellStyle name="Überschrift 1 5 4 2" xfId="31334" xr:uid="{B4B8AC79-EA04-4478-825E-2C8B9AA1D26B}"/>
    <cellStyle name="Überschrift 1 5 4 3" xfId="31335" xr:uid="{71527E2F-1623-4990-893A-E252C8CE116F}"/>
    <cellStyle name="Überschrift 1 5 5" xfId="31336" xr:uid="{BEC75CC8-699B-460C-B868-F996E65EBAC0}"/>
    <cellStyle name="Überschrift 1 5 6" xfId="31337" xr:uid="{A41B6592-2AA0-432B-AF14-E41B5ECF9D29}"/>
    <cellStyle name="Überschrift 1 6" xfId="31338" xr:uid="{7A584763-DBB9-4DE8-9299-73509C2E520A}"/>
    <cellStyle name="Überschrift 1 6 2" xfId="31339" xr:uid="{FBB2A4C8-8FC8-4F3C-9EC3-EF4F5D46EE8E}"/>
    <cellStyle name="Überschrift 1 6 2 2" xfId="31340" xr:uid="{4C00ED34-C408-4C1B-9AD4-CD01F54684B5}"/>
    <cellStyle name="Überschrift 1 6 2 3" xfId="31341" xr:uid="{EDC5B4CB-CA3B-402E-9072-C9240131B235}"/>
    <cellStyle name="Überschrift 1 6 3" xfId="31342" xr:uid="{CD837D5D-5112-4281-8BC8-73EA29566B65}"/>
    <cellStyle name="Überschrift 1 6 3 2" xfId="31343" xr:uid="{3ED3B365-A8D3-4886-81B8-D7CA6E17D6AD}"/>
    <cellStyle name="Überschrift 1 6 3 3" xfId="31344" xr:uid="{34A85B98-0E9E-4E6C-BB8E-1AFD08EA8768}"/>
    <cellStyle name="Überschrift 1 6 4" xfId="31345" xr:uid="{E29B6289-A680-41BE-8DE2-2B3BC36EBDB4}"/>
    <cellStyle name="Überschrift 1 6 5" xfId="31346" xr:uid="{68451851-35AC-4140-BF60-C83C814C07CF}"/>
    <cellStyle name="Überschrift 1 7" xfId="31347" xr:uid="{EE5F1C8A-B5F0-457E-AC42-69A71DAE53BC}"/>
    <cellStyle name="Überschrift 1 7 2" xfId="31348" xr:uid="{3ADED695-6573-49C4-9586-F266EC8AD101}"/>
    <cellStyle name="Überschrift 1 7 3" xfId="31349" xr:uid="{B3C403FE-F4CF-431E-99C9-B61DD1395163}"/>
    <cellStyle name="Überschrift 1 8" xfId="31350" xr:uid="{9BE65562-60A9-4A08-8269-80F172892269}"/>
    <cellStyle name="Überschrift 1 8 2" xfId="31351" xr:uid="{A596AC00-D85D-4619-B28C-25842965BB91}"/>
    <cellStyle name="Überschrift 1 8 3" xfId="31352" xr:uid="{8DA7B0E4-ACF6-4E23-A538-579CDC5371AF}"/>
    <cellStyle name="Überschrift 1 9" xfId="31353" xr:uid="{A933F85F-9E50-4F72-AFF9-1855456F51EF}"/>
    <cellStyle name="Überschrift 1 9 2" xfId="31354" xr:uid="{E42405AA-7C3F-4EFF-9370-E46D060EF5FE}"/>
    <cellStyle name="Überschrift 1 9 3" xfId="31355" xr:uid="{5FFE5122-0995-4309-B31E-8135B9E79596}"/>
    <cellStyle name="Überschrift 10" xfId="31356" xr:uid="{0E393797-DE2A-48DF-A44C-998E57EA08B1}"/>
    <cellStyle name="Überschrift 10 2" xfId="31357" xr:uid="{F48ACF94-EA0C-44C8-B548-BE37462A1DC9}"/>
    <cellStyle name="Überschrift 10 3" xfId="31358" xr:uid="{4BB070E3-AF2C-4A9E-9CC4-A41E7A8A7013}"/>
    <cellStyle name="Überschrift 11" xfId="31359" xr:uid="{8617CB42-5566-4C6E-B85F-8FC3C79B0A10}"/>
    <cellStyle name="Überschrift 11 2" xfId="31360" xr:uid="{661EA172-CC68-46DA-8510-F4DF4A5CFCA8}"/>
    <cellStyle name="Überschrift 11 3" xfId="31361" xr:uid="{C93EFB08-6664-47E7-80D2-19EFE3FE58B9}"/>
    <cellStyle name="Überschrift 12" xfId="31362" xr:uid="{6EBB6073-C080-48AD-BF1D-EEAC1D3A795C}"/>
    <cellStyle name="Überschrift 12 2" xfId="31363" xr:uid="{0A6023D7-6110-4F63-92D4-2DB233E0F35C}"/>
    <cellStyle name="Überschrift 12 3" xfId="31364" xr:uid="{D21824AE-F880-4589-9B28-B560148CDC21}"/>
    <cellStyle name="Überschrift 13" xfId="31365" xr:uid="{5BB97DE8-99F0-4ED3-A156-BDE072714542}"/>
    <cellStyle name="Überschrift 14" xfId="31366" xr:uid="{C503C9D1-325B-47F4-A98B-A59D053ABEC7}"/>
    <cellStyle name="Überschrift 15" xfId="31367" xr:uid="{DF283B6D-521D-4888-A4F0-F545CC45A2E2}"/>
    <cellStyle name="Überschrift 16" xfId="31368" xr:uid="{17839050-9C05-4EDC-8E09-5889E0C6E79A}"/>
    <cellStyle name="Überschrift 17" xfId="31369" xr:uid="{28E34C88-657E-44F0-93C1-5C82A1A78E3D}"/>
    <cellStyle name="Überschrift 18" xfId="31370" xr:uid="{2FA3FBBE-1313-41CF-9729-EF330DAA6E05}"/>
    <cellStyle name="Überschrift 2" xfId="31371" xr:uid="{299FB6E1-C381-47BB-BE97-FE1659C38FB4}"/>
    <cellStyle name="Überschrift 2 10" xfId="31372" xr:uid="{FEF80ABA-86B6-4B69-9679-9B9EA4E86320}"/>
    <cellStyle name="Überschrift 2 11" xfId="31373" xr:uid="{BE66F127-1608-4FAB-83F6-C1F558271BF0}"/>
    <cellStyle name="Überschrift 2 12" xfId="31374" xr:uid="{A3C09B77-DE24-45BF-B828-9712F47E4D76}"/>
    <cellStyle name="Überschrift 2 13" xfId="31375" xr:uid="{A3A4BA66-9F2C-4156-B272-4EAC974B5C58}"/>
    <cellStyle name="Überschrift 2 14" xfId="31376" xr:uid="{31224C1C-FD46-4688-9131-C0D4CBB8DCBC}"/>
    <cellStyle name="Überschrift 2 15" xfId="31377" xr:uid="{F089E5DA-A58D-446A-93DF-739DAD5D3CB6}"/>
    <cellStyle name="Überschrift 2 2" xfId="31378" xr:uid="{716693CC-1C1E-46CA-88B3-D925FB51A315}"/>
    <cellStyle name="Überschrift 2 2 2" xfId="31379" xr:uid="{5064F79E-26FF-49A6-A6C6-B7FE3FAD716C}"/>
    <cellStyle name="Überschrift 2 2 2 2" xfId="31380" xr:uid="{291E734D-1C14-4EC4-88F3-C83DAAEEE7C4}"/>
    <cellStyle name="Überschrift 2 2 2 3" xfId="31381" xr:uid="{4C50AAFC-7C1D-4A3C-B645-DCB915C14816}"/>
    <cellStyle name="Überschrift 2 2 3" xfId="31382" xr:uid="{4D07342C-27EA-4842-BB19-7FDFDB251888}"/>
    <cellStyle name="Überschrift 2 2 3 2" xfId="31383" xr:uid="{7ED68C25-58AA-417B-BF3B-B3A0F98620DC}"/>
    <cellStyle name="Überschrift 2 2 3 3" xfId="31384" xr:uid="{FA696D5E-F4FE-4DC1-BE97-7BA1ED48A856}"/>
    <cellStyle name="Überschrift 2 2 4" xfId="31385" xr:uid="{346E0268-FCA9-434E-895C-A33329927C4F}"/>
    <cellStyle name="Überschrift 2 2 5" xfId="31386" xr:uid="{FF853BA9-E111-40B2-8315-EF18D736B452}"/>
    <cellStyle name="Überschrift 2 2 6" xfId="31387" xr:uid="{7D8B5FB0-1EB5-4926-BC48-BEF3C825EA09}"/>
    <cellStyle name="Überschrift 2 3" xfId="31388" xr:uid="{57AD49E5-23D5-4129-9D34-5121710A4F40}"/>
    <cellStyle name="Überschrift 2 3 2" xfId="31389" xr:uid="{8E08992E-3B50-4750-8983-6B3077A32054}"/>
    <cellStyle name="Überschrift 2 3 2 2" xfId="31390" xr:uid="{66DC5FFD-EAFA-444B-BFB8-9AA487E692BC}"/>
    <cellStyle name="Überschrift 2 3 2 3" xfId="31391" xr:uid="{3ABF25B1-08A2-4DE4-8707-3C8B1E21BCD3}"/>
    <cellStyle name="Überschrift 2 3 3" xfId="31392" xr:uid="{532EF65D-6E16-4818-B0D8-E6FF23ABDF98}"/>
    <cellStyle name="Überschrift 2 3 3 2" xfId="31393" xr:uid="{C9FD30D6-BB15-4603-B82F-263343DAC507}"/>
    <cellStyle name="Überschrift 2 3 3 3" xfId="31394" xr:uid="{D4DB1D0A-D5C9-420C-9FBD-D58C65B780F3}"/>
    <cellStyle name="Überschrift 2 3 4" xfId="31395" xr:uid="{AB92B739-9570-442A-957C-6BF9909B1AB5}"/>
    <cellStyle name="Überschrift 2 3 5" xfId="31396" xr:uid="{0195F125-101C-4DFE-812C-BBE15D89719F}"/>
    <cellStyle name="Überschrift 2 4" xfId="31397" xr:uid="{4580FEA8-0039-4F1E-9C6C-69792C4A3E1E}"/>
    <cellStyle name="Überschrift 2 4 2" xfId="31398" xr:uid="{F49B4D1D-5778-4387-A3EC-C7179C24D4AA}"/>
    <cellStyle name="Überschrift 2 4 2 2" xfId="31399" xr:uid="{D26193BA-B0AA-4AD5-B88F-254E5EC189D6}"/>
    <cellStyle name="Überschrift 2 4 2 3" xfId="31400" xr:uid="{60565E68-4623-4653-9C95-6567A29D8963}"/>
    <cellStyle name="Überschrift 2 4 3" xfId="31401" xr:uid="{A6352766-A5C0-4734-973A-1E2CDDD9C7DD}"/>
    <cellStyle name="Überschrift 2 4 3 2" xfId="31402" xr:uid="{E07F7649-D865-47F2-B598-F0DD214153A5}"/>
    <cellStyle name="Überschrift 2 4 3 3" xfId="31403" xr:uid="{8FA4DAC7-B75A-4DFD-80CB-8E6FC957CDAF}"/>
    <cellStyle name="Überschrift 2 4 4" xfId="31404" xr:uid="{EFF67087-BC78-4D94-84F5-79840DB1DF12}"/>
    <cellStyle name="Überschrift 2 4 5" xfId="31405" xr:uid="{F2A9299C-4E78-4477-9AC3-3519AFAB7572}"/>
    <cellStyle name="Überschrift 2 5" xfId="31406" xr:uid="{AA209DCC-7683-4BF7-9943-7EF520EBAC8D}"/>
    <cellStyle name="Überschrift 2 5 2" xfId="31407" xr:uid="{2B83CEE1-AF86-45BE-98EA-6483A24992B1}"/>
    <cellStyle name="Überschrift 2 5 2 2" xfId="31408" xr:uid="{F037B7CF-E85A-48F1-BDF8-B717146707C0}"/>
    <cellStyle name="Überschrift 2 5 2 3" xfId="31409" xr:uid="{4E6843F9-CCA3-49F2-8B2C-7489BF89E9EF}"/>
    <cellStyle name="Überschrift 2 5 3" xfId="31410" xr:uid="{528F912A-0F03-4014-80B7-CAD41FB4E645}"/>
    <cellStyle name="Überschrift 2 5 3 2" xfId="31411" xr:uid="{A930172F-4C27-4343-94B2-A63123AD6F21}"/>
    <cellStyle name="Überschrift 2 5 3 3" xfId="31412" xr:uid="{7BADA62A-1C83-4086-9B5C-E555FEA68AF9}"/>
    <cellStyle name="Überschrift 2 5 4" xfId="31413" xr:uid="{C4F078EC-5443-455A-B407-72BEE954C15C}"/>
    <cellStyle name="Überschrift 2 5 4 2" xfId="31414" xr:uid="{61B175E2-4831-4D23-9B39-FD829DEB8BDA}"/>
    <cellStyle name="Überschrift 2 5 4 3" xfId="31415" xr:uid="{81F0DCCB-75B9-4915-BBC5-2F88A871037F}"/>
    <cellStyle name="Überschrift 2 5 5" xfId="31416" xr:uid="{D18DD375-62A6-46AE-9AFC-06053922DBCD}"/>
    <cellStyle name="Überschrift 2 5 6" xfId="31417" xr:uid="{E4621EF5-4440-4F45-917A-8E051C7F6199}"/>
    <cellStyle name="Überschrift 2 6" xfId="31418" xr:uid="{43E11829-B1F9-43A1-AB0F-D03AE8F444C5}"/>
    <cellStyle name="Überschrift 2 6 2" xfId="31419" xr:uid="{BEB2D7A8-7844-4344-BBBB-771E4CAA077D}"/>
    <cellStyle name="Überschrift 2 6 2 2" xfId="31420" xr:uid="{93E6FBF4-F040-42EF-BCC9-6147AA1856DF}"/>
    <cellStyle name="Überschrift 2 6 2 3" xfId="31421" xr:uid="{3CA1C0E7-6C5D-49E0-A4B2-C7FD7D75F8E1}"/>
    <cellStyle name="Überschrift 2 6 3" xfId="31422" xr:uid="{6D523969-0E15-4A13-9CF4-FA8062575D86}"/>
    <cellStyle name="Überschrift 2 6 3 2" xfId="31423" xr:uid="{C32B3607-F922-430C-B567-789131E379B7}"/>
    <cellStyle name="Überschrift 2 6 3 3" xfId="31424" xr:uid="{E7EA8B94-6F7D-40CC-AB12-169EA941FDE5}"/>
    <cellStyle name="Überschrift 2 6 4" xfId="31425" xr:uid="{82093763-38B2-4E9D-A854-343749D1ECAE}"/>
    <cellStyle name="Überschrift 2 6 5" xfId="31426" xr:uid="{2DCCB848-A641-40C7-A7F7-B1D668B1F1B5}"/>
    <cellStyle name="Überschrift 2 7" xfId="31427" xr:uid="{C433A067-FCD5-409B-AA9F-CFFD4DD1E050}"/>
    <cellStyle name="Überschrift 2 7 2" xfId="31428" xr:uid="{6F02D8AF-8669-44A5-8888-7AEA8927BFE7}"/>
    <cellStyle name="Überschrift 2 7 3" xfId="31429" xr:uid="{CDD3C8E1-0A26-4615-9DF1-9A3712E0070E}"/>
    <cellStyle name="Überschrift 2 8" xfId="31430" xr:uid="{BC40667A-8F08-45FB-919B-EB1CD125FFCD}"/>
    <cellStyle name="Überschrift 2 8 2" xfId="31431" xr:uid="{F80E8E7A-C746-4A5F-ACBB-3600DDE8F3A0}"/>
    <cellStyle name="Überschrift 2 8 3" xfId="31432" xr:uid="{6FAFFB47-0E01-464F-A8FC-F387F282F556}"/>
    <cellStyle name="Überschrift 2 9" xfId="31433" xr:uid="{43CFBF32-2F97-468B-95A5-7716B84C64B3}"/>
    <cellStyle name="Überschrift 2 9 2" xfId="31434" xr:uid="{C6600077-A841-452C-9DA5-C532DB788888}"/>
    <cellStyle name="Überschrift 2 9 3" xfId="31435" xr:uid="{3EE4548A-514B-4BBA-BF39-58E26CE81994}"/>
    <cellStyle name="Überschrift 3" xfId="31436" xr:uid="{474F0314-3C69-419B-8F4F-7CA10B150573}"/>
    <cellStyle name="Überschrift 3 10" xfId="31437" xr:uid="{EA0BC3B3-2408-46FB-82DC-093ED5557E55}"/>
    <cellStyle name="Überschrift 3 11" xfId="31438" xr:uid="{10554C7E-47CE-4149-8545-4D13BA2CE172}"/>
    <cellStyle name="Überschrift 3 12" xfId="31439" xr:uid="{8077F53D-4D8D-449C-B8A9-4B8BF26A9D96}"/>
    <cellStyle name="Überschrift 3 13" xfId="31440" xr:uid="{4BE8E879-F476-44D3-8FAA-56115197EAC9}"/>
    <cellStyle name="Überschrift 3 14" xfId="31441" xr:uid="{C40710DB-E174-43B5-8D77-951C52257E8B}"/>
    <cellStyle name="Überschrift 3 15" xfId="31442" xr:uid="{7D1D09AA-C429-4A3B-B5C9-BF7B6CDF29F4}"/>
    <cellStyle name="Überschrift 3 2" xfId="31443" xr:uid="{ECB70A96-6B0C-4FA7-974F-53A544AD4D28}"/>
    <cellStyle name="Überschrift 3 2 2" xfId="31444" xr:uid="{0E410A65-5143-435E-9ECD-3058AA28C547}"/>
    <cellStyle name="Überschrift 3 2 2 2" xfId="31445" xr:uid="{5CD90677-CEB6-4B07-8962-D1541BE982F9}"/>
    <cellStyle name="Überschrift 3 2 2 3" xfId="31446" xr:uid="{53D20D46-109C-4D48-A06A-2663C9B8A701}"/>
    <cellStyle name="Überschrift 3 2 3" xfId="31447" xr:uid="{6921C2B8-1984-42A3-A178-0C42B7ADB4E3}"/>
    <cellStyle name="Überschrift 3 2 3 2" xfId="31448" xr:uid="{FFBEC7A1-7C75-40A6-8DA0-3C8DD9E45C56}"/>
    <cellStyle name="Überschrift 3 2 3 3" xfId="31449" xr:uid="{53C1B3AD-726E-493D-A57A-65BB848C4D5C}"/>
    <cellStyle name="Überschrift 3 2 4" xfId="31450" xr:uid="{29FE6BB2-2DB1-4877-8570-229D58E04C80}"/>
    <cellStyle name="Überschrift 3 2 5" xfId="31451" xr:uid="{B155245F-E738-4E89-9949-4CC1E2B70208}"/>
    <cellStyle name="Überschrift 3 2 6" xfId="31452" xr:uid="{5B6EFAC0-B3CF-432F-BAD4-3C8C91053634}"/>
    <cellStyle name="Überschrift 3 3" xfId="31453" xr:uid="{22E80CCD-7A89-49A4-8FFB-F1F710340C82}"/>
    <cellStyle name="Überschrift 3 3 2" xfId="31454" xr:uid="{E9AED689-851F-48AB-8CF3-EB2B2A52434D}"/>
    <cellStyle name="Überschrift 3 3 2 2" xfId="31455" xr:uid="{B61EEFAF-87F1-4543-B324-AF81D5F07D73}"/>
    <cellStyle name="Überschrift 3 3 2 3" xfId="31456" xr:uid="{A2D8BE75-0C0B-4943-9BE6-5BBC803715D3}"/>
    <cellStyle name="Überschrift 3 3 3" xfId="31457" xr:uid="{1A82A25B-E4DC-4191-9F30-89C599552105}"/>
    <cellStyle name="Überschrift 3 3 3 2" xfId="31458" xr:uid="{9C425929-B2A3-47B9-85D8-46213453AE2A}"/>
    <cellStyle name="Überschrift 3 3 3 3" xfId="31459" xr:uid="{1D51B9E9-076E-402A-9EBE-76E764B8BE77}"/>
    <cellStyle name="Überschrift 3 3 4" xfId="31460" xr:uid="{B38D799A-E1EE-4228-9FE5-A19225B4C137}"/>
    <cellStyle name="Überschrift 3 3 5" xfId="31461" xr:uid="{EF8B6B4C-5C3D-4570-91D7-8DF561BD5083}"/>
    <cellStyle name="Überschrift 3 4" xfId="31462" xr:uid="{B1B127AB-9238-49CD-8243-92DBF9E3E286}"/>
    <cellStyle name="Überschrift 3 4 2" xfId="31463" xr:uid="{4B4C99B5-C89F-4B45-917F-C0A2E77A1636}"/>
    <cellStyle name="Überschrift 3 4 2 2" xfId="31464" xr:uid="{C6573108-B2D4-40C5-8F57-7B10783EED75}"/>
    <cellStyle name="Überschrift 3 4 2 3" xfId="31465" xr:uid="{55E2EA6E-BFC1-419A-BD67-BDE6F15C59A8}"/>
    <cellStyle name="Überschrift 3 4 3" xfId="31466" xr:uid="{C1BC297D-6CAF-4822-91B5-1ECFB59F6208}"/>
    <cellStyle name="Überschrift 3 4 3 2" xfId="31467" xr:uid="{314A7853-54A9-43F0-A613-8484FAD99216}"/>
    <cellStyle name="Überschrift 3 4 3 3" xfId="31468" xr:uid="{9AED277D-120B-4D8C-B08E-325CA053028A}"/>
    <cellStyle name="Überschrift 3 4 4" xfId="31469" xr:uid="{CBBCB78F-B397-4E8D-86C3-B94C7C5FDA0A}"/>
    <cellStyle name="Überschrift 3 4 5" xfId="31470" xr:uid="{42E42167-EC38-4B57-B36C-DEBFA00B5814}"/>
    <cellStyle name="Überschrift 3 5" xfId="31471" xr:uid="{B848D253-4C94-43F4-BEDE-32E26ECB45A4}"/>
    <cellStyle name="Überschrift 3 5 2" xfId="31472" xr:uid="{36F9F4F2-9102-42D7-9A3E-DC1B2AEE00C1}"/>
    <cellStyle name="Überschrift 3 5 2 2" xfId="31473" xr:uid="{531B5012-D181-4ADA-941D-B9047E53F286}"/>
    <cellStyle name="Überschrift 3 5 2 3" xfId="31474" xr:uid="{2B5759A4-4E0E-4440-9B78-09A06ABA4990}"/>
    <cellStyle name="Überschrift 3 5 3" xfId="31475" xr:uid="{C0D1B840-FF21-4FAA-B703-347E1CD421CC}"/>
    <cellStyle name="Überschrift 3 5 3 2" xfId="31476" xr:uid="{62D6E18A-23AE-44A8-9DD1-45EEC9BB9559}"/>
    <cellStyle name="Überschrift 3 5 3 3" xfId="31477" xr:uid="{E142FF99-5DB3-4B4D-A0D5-D271E05AE7FB}"/>
    <cellStyle name="Überschrift 3 5 4" xfId="31478" xr:uid="{184595D4-D47C-4897-9619-272F78C23935}"/>
    <cellStyle name="Überschrift 3 5 4 2" xfId="31479" xr:uid="{E0E74BE2-50C1-46F9-819C-114D74BCDB8E}"/>
    <cellStyle name="Überschrift 3 5 4 3" xfId="31480" xr:uid="{895B16B7-F396-422F-A660-3C426A8DC05B}"/>
    <cellStyle name="Überschrift 3 5 5" xfId="31481" xr:uid="{0536D9C0-199B-4B0C-A5AD-CA82AB3702BF}"/>
    <cellStyle name="Überschrift 3 5 6" xfId="31482" xr:uid="{8B47D956-33A4-4F73-A7D1-F2C3827BA155}"/>
    <cellStyle name="Überschrift 3 6" xfId="31483" xr:uid="{201AB6A6-02EB-4C40-BA42-8196158DDE24}"/>
    <cellStyle name="Überschrift 3 6 2" xfId="31484" xr:uid="{1BDC3631-4E93-47F3-B52B-E6EAD3DEBDBC}"/>
    <cellStyle name="Überschrift 3 6 2 2" xfId="31485" xr:uid="{A4C49A7B-91C7-4052-88B6-DCEFCB5DB143}"/>
    <cellStyle name="Überschrift 3 6 2 3" xfId="31486" xr:uid="{29567EAC-8D0A-4BE7-AD2C-C0D7967EE9B4}"/>
    <cellStyle name="Überschrift 3 6 3" xfId="31487" xr:uid="{608A4E63-8773-4244-8D2B-D42011854060}"/>
    <cellStyle name="Überschrift 3 6 3 2" xfId="31488" xr:uid="{3E29602D-B60F-4ADA-A61F-ED91DAF9F456}"/>
    <cellStyle name="Überschrift 3 6 3 3" xfId="31489" xr:uid="{9BC886F4-3696-4F60-8917-8A33459ED67C}"/>
    <cellStyle name="Überschrift 3 6 4" xfId="31490" xr:uid="{17F1F152-023C-4CCF-A073-9A50E231AF90}"/>
    <cellStyle name="Überschrift 3 6 5" xfId="31491" xr:uid="{B0273D1E-997A-4DDB-BC28-411542A05413}"/>
    <cellStyle name="Überschrift 3 7" xfId="31492" xr:uid="{33CBB95F-BF34-4D92-B4DF-87B55FFC4895}"/>
    <cellStyle name="Überschrift 3 7 2" xfId="31493" xr:uid="{144C83AF-FCD4-427C-97C9-F29649246C05}"/>
    <cellStyle name="Überschrift 3 7 3" xfId="31494" xr:uid="{FC5970A8-41FD-4BC9-BC3B-F47B8EFB8413}"/>
    <cellStyle name="Überschrift 3 8" xfId="31495" xr:uid="{9325E95B-CD0F-4276-8277-DBF4CECFBED0}"/>
    <cellStyle name="Überschrift 3 8 2" xfId="31496" xr:uid="{ACB9B35E-00FF-4E2A-9A41-58F6CD284E41}"/>
    <cellStyle name="Überschrift 3 8 3" xfId="31497" xr:uid="{DB4D6CAE-D4D8-46BF-854B-A6AE2E5D01D2}"/>
    <cellStyle name="Überschrift 3 9" xfId="31498" xr:uid="{109CE586-5417-4386-9347-C95228027F8D}"/>
    <cellStyle name="Überschrift 3 9 2" xfId="31499" xr:uid="{0C06FAC5-0468-4C59-A107-93DD013963BD}"/>
    <cellStyle name="Überschrift 3 9 3" xfId="31500" xr:uid="{35ED954D-E7AF-4CFC-BDCD-2CB771B85252}"/>
    <cellStyle name="Überschrift 4" xfId="31501" xr:uid="{C30DCD36-8548-4588-BC19-4638BD57A9AC}"/>
    <cellStyle name="Überschrift 4 10" xfId="31502" xr:uid="{4F1F5E59-BC58-4A10-BD03-1CE87B2C3889}"/>
    <cellStyle name="Überschrift 4 11" xfId="31503" xr:uid="{1A9AC23E-A9A0-4D09-9B02-194E0EE35E0D}"/>
    <cellStyle name="Überschrift 4 12" xfId="31504" xr:uid="{23DA6826-847D-4E07-A23C-5C8C404643DF}"/>
    <cellStyle name="Überschrift 4 13" xfId="31505" xr:uid="{87EB5A4F-4605-469F-BFB3-CE6DDAA3E53A}"/>
    <cellStyle name="Überschrift 4 14" xfId="31506" xr:uid="{2D7932BC-C4E8-4846-9307-B3C2476DA804}"/>
    <cellStyle name="Überschrift 4 15" xfId="31507" xr:uid="{FA6E47DC-34AB-4722-80AA-6D28412EEDE1}"/>
    <cellStyle name="Überschrift 4 2" xfId="31508" xr:uid="{698F038D-D792-43C8-B37B-EAFCC0D04510}"/>
    <cellStyle name="Überschrift 4 2 2" xfId="31509" xr:uid="{1765135D-752D-40F0-BE95-137AC783DA78}"/>
    <cellStyle name="Überschrift 4 2 2 2" xfId="31510" xr:uid="{DEF97E50-B919-4CF3-B538-9AAB5EA51AE4}"/>
    <cellStyle name="Überschrift 4 2 2 3" xfId="31511" xr:uid="{EA345C34-6E56-4576-ACB7-E928DAA0B91A}"/>
    <cellStyle name="Überschrift 4 2 3" xfId="31512" xr:uid="{459D8349-92BE-4767-841B-63514FB391B7}"/>
    <cellStyle name="Überschrift 4 2 3 2" xfId="31513" xr:uid="{98B8CB5F-37BE-401A-AB4A-AEB0022293F6}"/>
    <cellStyle name="Überschrift 4 2 3 3" xfId="31514" xr:uid="{BA72D483-F56A-4930-A1E1-F309EE9AF0FA}"/>
    <cellStyle name="Überschrift 4 2 4" xfId="31515" xr:uid="{5EF468F1-5013-4C46-867E-B58CF4490406}"/>
    <cellStyle name="Überschrift 4 2 5" xfId="31516" xr:uid="{B4A57020-44C5-4E23-8DB9-630F0185E7F9}"/>
    <cellStyle name="Überschrift 4 2 6" xfId="31517" xr:uid="{D4A23754-25D1-4098-AC3A-081E3C2A8ABF}"/>
    <cellStyle name="Überschrift 4 3" xfId="31518" xr:uid="{42790E9E-884A-4BBA-8C8F-2D3C2F989893}"/>
    <cellStyle name="Überschrift 4 3 2" xfId="31519" xr:uid="{F873FE66-12A1-462D-A96A-0D4225F35CEA}"/>
    <cellStyle name="Überschrift 4 3 2 2" xfId="31520" xr:uid="{41D0A1D1-C93C-4218-9304-464078F02796}"/>
    <cellStyle name="Überschrift 4 3 2 3" xfId="31521" xr:uid="{E3143187-C7D2-4CE8-8E9C-1D7067681182}"/>
    <cellStyle name="Überschrift 4 3 3" xfId="31522" xr:uid="{93EDCFCD-2E61-4BB0-AD0D-73CF57B40723}"/>
    <cellStyle name="Überschrift 4 3 3 2" xfId="31523" xr:uid="{1AC2A574-0FE8-4C2E-A962-3DA5C4CB9CA0}"/>
    <cellStyle name="Überschrift 4 3 3 3" xfId="31524" xr:uid="{E6DD969F-7C0E-4470-8B7C-68A1F6EE0BB5}"/>
    <cellStyle name="Überschrift 4 3 4" xfId="31525" xr:uid="{A5824093-4437-4FB6-B472-736D48529E53}"/>
    <cellStyle name="Überschrift 4 3 5" xfId="31526" xr:uid="{A591BCAC-6073-4DBA-B5BE-0751DD30C05D}"/>
    <cellStyle name="Überschrift 4 4" xfId="31527" xr:uid="{C4E76819-4E81-4106-92CF-E5FF0C167E44}"/>
    <cellStyle name="Überschrift 4 4 2" xfId="31528" xr:uid="{9DD23EFF-07D7-4A76-B7C1-0E918D4DC44F}"/>
    <cellStyle name="Überschrift 4 4 2 2" xfId="31529" xr:uid="{364C43E5-C626-41FA-A5DF-A13932EA882F}"/>
    <cellStyle name="Überschrift 4 4 2 3" xfId="31530" xr:uid="{5602473B-4F23-4DA6-B7C0-8F79AFA7765B}"/>
    <cellStyle name="Überschrift 4 4 3" xfId="31531" xr:uid="{828F90A9-8CF9-4293-A82B-D3C299092238}"/>
    <cellStyle name="Überschrift 4 4 3 2" xfId="31532" xr:uid="{39B610EB-5A3D-4276-92AE-140C1D7F8CFB}"/>
    <cellStyle name="Überschrift 4 4 3 3" xfId="31533" xr:uid="{04C94736-95E0-400D-AED0-2A5CFC40589E}"/>
    <cellStyle name="Überschrift 4 4 4" xfId="31534" xr:uid="{B2D56460-4914-4F75-B3FD-6F9B3C4A2986}"/>
    <cellStyle name="Überschrift 4 4 5" xfId="31535" xr:uid="{A90E0E78-B3E4-451B-80EE-58364356CAAF}"/>
    <cellStyle name="Überschrift 4 5" xfId="31536" xr:uid="{99BFEC98-50CA-4881-8A2F-8A7D482C8471}"/>
    <cellStyle name="Überschrift 4 5 2" xfId="31537" xr:uid="{790C039A-6E28-46E2-8D68-4F779E2C4537}"/>
    <cellStyle name="Überschrift 4 5 2 2" xfId="31538" xr:uid="{77812527-09EF-4519-847B-80C0E94DC87F}"/>
    <cellStyle name="Überschrift 4 5 2 3" xfId="31539" xr:uid="{E0C31FFA-F8FD-4C4F-86AE-B1D8419B8864}"/>
    <cellStyle name="Überschrift 4 5 3" xfId="31540" xr:uid="{B8FB5360-FD66-4634-A3A0-318BCA77C4A4}"/>
    <cellStyle name="Überschrift 4 5 3 2" xfId="31541" xr:uid="{686A211A-6F07-4BC8-A87B-843BEBD1ADC4}"/>
    <cellStyle name="Überschrift 4 5 3 3" xfId="31542" xr:uid="{C5661722-B3AC-4A8A-BBED-F401EB060A21}"/>
    <cellStyle name="Überschrift 4 5 4" xfId="31543" xr:uid="{339EB12E-73EE-4A56-89A7-C25C1E8BAAA3}"/>
    <cellStyle name="Überschrift 4 5 4 2" xfId="31544" xr:uid="{68809051-C610-44D5-B675-1E7FBD0A3935}"/>
    <cellStyle name="Überschrift 4 5 4 3" xfId="31545" xr:uid="{9E63010D-5F93-46C6-83EA-7C701579BFE0}"/>
    <cellStyle name="Überschrift 4 5 5" xfId="31546" xr:uid="{89DF34ED-337A-4695-85AC-30E6ED31E4F0}"/>
    <cellStyle name="Überschrift 4 5 6" xfId="31547" xr:uid="{AAC57252-F1CD-4325-B5B2-5D80BC2B9B4E}"/>
    <cellStyle name="Überschrift 4 6" xfId="31548" xr:uid="{04150D44-1CA8-4022-8C50-001161600041}"/>
    <cellStyle name="Überschrift 4 6 2" xfId="31549" xr:uid="{A3314F51-CB01-439C-B70E-9D93FDCA0E5F}"/>
    <cellStyle name="Überschrift 4 6 2 2" xfId="31550" xr:uid="{46A8CBF7-8680-4DDF-AE9F-595C7B4734A7}"/>
    <cellStyle name="Überschrift 4 6 2 3" xfId="31551" xr:uid="{58A03427-59F1-4319-A195-09DEB468A460}"/>
    <cellStyle name="Überschrift 4 6 3" xfId="31552" xr:uid="{242E6350-0F64-4FA3-B573-42A7DC54EC48}"/>
    <cellStyle name="Überschrift 4 6 3 2" xfId="31553" xr:uid="{FF39F091-9918-4E4D-B0CF-C3012FC2A162}"/>
    <cellStyle name="Überschrift 4 6 3 3" xfId="31554" xr:uid="{8B1E11B7-6CF9-4484-8512-A80BCA3A6902}"/>
    <cellStyle name="Überschrift 4 6 4" xfId="31555" xr:uid="{F2121725-0A8E-4587-9A11-F1F8A23C8665}"/>
    <cellStyle name="Überschrift 4 6 5" xfId="31556" xr:uid="{BE4B5537-59D2-4298-8EBA-336155700D1B}"/>
    <cellStyle name="Überschrift 4 7" xfId="31557" xr:uid="{71BCD145-1243-4D84-A835-2CA32D234C22}"/>
    <cellStyle name="Überschrift 4 7 2" xfId="31558" xr:uid="{D8605093-6852-428A-8668-B96427B001F5}"/>
    <cellStyle name="Überschrift 4 7 3" xfId="31559" xr:uid="{FEC1E461-9A8C-4860-A300-BEC3890AC14D}"/>
    <cellStyle name="Überschrift 4 8" xfId="31560" xr:uid="{DD7B30C1-A7D8-436A-A392-53410E395B30}"/>
    <cellStyle name="Überschrift 4 8 2" xfId="31561" xr:uid="{88D47C85-5118-44E8-BA3F-F39EFAFFBE98}"/>
    <cellStyle name="Überschrift 4 8 3" xfId="31562" xr:uid="{DE100848-E8EB-4BE0-89F0-6D7BBA304052}"/>
    <cellStyle name="Überschrift 4 9" xfId="31563" xr:uid="{9532D4A8-6AEE-4E58-97DF-58BE314643E6}"/>
    <cellStyle name="Überschrift 4 9 2" xfId="31564" xr:uid="{4327836F-AE02-4BE7-9B06-0CC811714D47}"/>
    <cellStyle name="Überschrift 4 9 3" xfId="31565" xr:uid="{1D53C76F-EC9C-4F75-82B9-50B6DA955459}"/>
    <cellStyle name="Überschrift 5" xfId="31566" xr:uid="{DA3806FC-60FD-485F-94E2-50798D018C99}"/>
    <cellStyle name="Überschrift 5 2" xfId="31567" xr:uid="{A4889C8D-C693-4871-9BB4-850B951F4431}"/>
    <cellStyle name="Überschrift 5 2 2" xfId="31568" xr:uid="{A190D26A-8AF2-4A41-A2A1-961FEF659EEA}"/>
    <cellStyle name="Überschrift 5 2 3" xfId="31569" xr:uid="{299B107E-2BCD-45B6-B0E0-159BD50237B1}"/>
    <cellStyle name="Überschrift 5 3" xfId="31570" xr:uid="{980E0870-3841-4E97-97FA-11FCA750190E}"/>
    <cellStyle name="Überschrift 5 3 2" xfId="31571" xr:uid="{8EB4C0DC-C6C7-44E3-BEFF-59BA87B591ED}"/>
    <cellStyle name="Überschrift 5 3 3" xfId="31572" xr:uid="{2BAAABD3-5C0A-47F8-9991-4D5E0F71240A}"/>
    <cellStyle name="Überschrift 5 4" xfId="31573" xr:uid="{DC73322A-89C6-4D4D-AF00-2784734B9E6D}"/>
    <cellStyle name="Überschrift 5 5" xfId="31574" xr:uid="{47B2BB24-5FBE-4E33-BEFC-1D077A0D9398}"/>
    <cellStyle name="Überschrift 5 6" xfId="31575" xr:uid="{60FBC892-909E-4B56-8A16-F3CE61D6A250}"/>
    <cellStyle name="Überschrift 6" xfId="31576" xr:uid="{4A2158D8-60DF-4D5A-A10E-46AF0F7B1B76}"/>
    <cellStyle name="Überschrift 6 2" xfId="31577" xr:uid="{B21BCF0D-BBEB-46DB-B3FB-5B5D601B576D}"/>
    <cellStyle name="Überschrift 6 2 2" xfId="31578" xr:uid="{75FDD5AD-9208-444E-B2C9-FB5C8D463653}"/>
    <cellStyle name="Überschrift 6 2 3" xfId="31579" xr:uid="{758F6B1A-5C42-4C29-A56D-745764770EC4}"/>
    <cellStyle name="Überschrift 6 3" xfId="31580" xr:uid="{943179B8-48EE-412F-904B-971DCF4E35AC}"/>
    <cellStyle name="Überschrift 6 3 2" xfId="31581" xr:uid="{4A36D805-B4D3-4AFB-9FC8-B33B59B9AB38}"/>
    <cellStyle name="Überschrift 6 3 3" xfId="31582" xr:uid="{F64B13F1-551B-47BE-926A-339B420967D4}"/>
    <cellStyle name="Überschrift 6 4" xfId="31583" xr:uid="{DBD5DF8D-0158-40F5-A61D-0DECAFE14BBE}"/>
    <cellStyle name="Überschrift 6 5" xfId="31584" xr:uid="{836D0810-2992-477F-AECB-23B3B63C57F6}"/>
    <cellStyle name="Überschrift 7" xfId="31585" xr:uid="{AA049006-640A-4884-8838-86F2FFBCF20F}"/>
    <cellStyle name="Überschrift 7 2" xfId="31586" xr:uid="{1FE9DC3D-2471-4E1F-8A51-8F06FD06F7CD}"/>
    <cellStyle name="Überschrift 7 2 2" xfId="31587" xr:uid="{9D40CE8B-8998-41D1-B4D3-CDA77214CF26}"/>
    <cellStyle name="Überschrift 7 2 3" xfId="31588" xr:uid="{FAB1ED3A-D768-4E76-9FA4-013BB9684BAC}"/>
    <cellStyle name="Überschrift 7 3" xfId="31589" xr:uid="{6B4FA9DC-A10E-4620-8D63-B3EBA0F12DDB}"/>
    <cellStyle name="Überschrift 7 3 2" xfId="31590" xr:uid="{45DA4ED1-B169-4E89-9217-5AEFFD7B012A}"/>
    <cellStyle name="Überschrift 7 3 3" xfId="31591" xr:uid="{DA2AC36C-70BB-4383-AC00-A9EDFE326A9B}"/>
    <cellStyle name="Überschrift 7 4" xfId="31592" xr:uid="{7BB0F1F2-4FE5-4EF9-BB16-18AE72600EBA}"/>
    <cellStyle name="Überschrift 7 5" xfId="31593" xr:uid="{8309838B-B9E2-4628-805D-38FC43AB70D6}"/>
    <cellStyle name="Überschrift 8" xfId="31594" xr:uid="{7FA97671-304D-4C6D-BCEC-C5B742259DDE}"/>
    <cellStyle name="Überschrift 8 2" xfId="31595" xr:uid="{C9A93FDA-9B4D-46FE-A31B-1240261F2021}"/>
    <cellStyle name="Überschrift 8 2 2" xfId="31596" xr:uid="{32E05878-1E62-4E45-B9DC-44652CE31ABF}"/>
    <cellStyle name="Überschrift 8 2 3" xfId="31597" xr:uid="{C7391C6F-8EA2-4B5A-BE40-72CA11CD0AC5}"/>
    <cellStyle name="Überschrift 8 3" xfId="31598" xr:uid="{7CE95C2B-FDB3-42A1-9BAE-A31CC41133B9}"/>
    <cellStyle name="Überschrift 8 3 2" xfId="31599" xr:uid="{20A607B6-147F-4D80-9A93-E904239316E3}"/>
    <cellStyle name="Überschrift 8 3 3" xfId="31600" xr:uid="{C022DC41-C9D8-46DA-949B-FEE65A2692B3}"/>
    <cellStyle name="Überschrift 8 4" xfId="31601" xr:uid="{D1730EE7-A5CE-4437-A946-22E38A227723}"/>
    <cellStyle name="Überschrift 8 4 2" xfId="31602" xr:uid="{0FF37047-1909-4322-927E-934F7FE7DDD7}"/>
    <cellStyle name="Überschrift 8 4 3" xfId="31603" xr:uid="{C1D0D5A2-8902-4F3E-9606-52B697A6EB30}"/>
    <cellStyle name="Überschrift 8 5" xfId="31604" xr:uid="{80B2AC33-5997-4347-822D-48A640ED9D56}"/>
    <cellStyle name="Überschrift 8 6" xfId="31605" xr:uid="{356E6A92-2849-42ED-ACA8-8B93D408E393}"/>
    <cellStyle name="Überschrift 9" xfId="31606" xr:uid="{D2FD2977-E31F-4BB7-90B2-F29160340DE1}"/>
    <cellStyle name="Überschrift 9 2" xfId="31607" xr:uid="{200E6946-0706-4F57-B291-4E840AE587DC}"/>
    <cellStyle name="Überschrift 9 2 2" xfId="31608" xr:uid="{ACC64C06-E4CC-4EAA-880D-8296CFBEE744}"/>
    <cellStyle name="Überschrift 9 2 3" xfId="31609" xr:uid="{681212F7-B959-4924-AD30-65D94B08A9D0}"/>
    <cellStyle name="Überschrift 9 3" xfId="31610" xr:uid="{0388B796-15A9-43D9-A197-D0C27E15C79F}"/>
    <cellStyle name="Überschrift 9 3 2" xfId="31611" xr:uid="{E84BFACC-98A2-40F7-992C-FF2408684235}"/>
    <cellStyle name="Überschrift 9 3 3" xfId="31612" xr:uid="{F3840339-2C81-4D3A-ADA7-8069D6213683}"/>
    <cellStyle name="Überschrift 9 4" xfId="31613" xr:uid="{BED99C5B-1210-47C3-8F3A-C26A734AFBFB}"/>
    <cellStyle name="Überschrift 9 5" xfId="31614" xr:uid="{3B0BDDA5-E75B-48B2-AD9A-46474219C9CE}"/>
    <cellStyle name="Valuutta_Layo9704" xfId="31615" xr:uid="{A21460A8-A4CE-40ED-84B9-2A7865BB04EE}"/>
    <cellStyle name="Verknüpfte Zelle" xfId="31616" xr:uid="{FE825CE6-5409-4D92-9354-8C274C52B8A6}"/>
    <cellStyle name="Verknüpfte Zelle 10" xfId="31617" xr:uid="{80BE4015-007D-44FC-90E8-FF6493361B14}"/>
    <cellStyle name="Verknüpfte Zelle 11" xfId="31618" xr:uid="{98DE229E-04CE-401F-BFDB-67B8087CF36B}"/>
    <cellStyle name="Verknüpfte Zelle 12" xfId="31619" xr:uid="{476A8EC8-4563-4A08-9232-619633CA98D7}"/>
    <cellStyle name="Verknüpfte Zelle 13" xfId="31620" xr:uid="{1547C619-C0CE-46AA-823F-FB6D057AF64B}"/>
    <cellStyle name="Verknüpfte Zelle 14" xfId="31621" xr:uid="{791F52D8-3FAF-40A2-A6AE-F5BCBC31C997}"/>
    <cellStyle name="Verknüpfte Zelle 15" xfId="31622" xr:uid="{C5B5288B-CE98-48CA-945F-C25AC38FD50E}"/>
    <cellStyle name="Verknüpfte Zelle 2" xfId="31623" xr:uid="{68025791-48ED-4EF7-86B7-C594DE7D2A6F}"/>
    <cellStyle name="Verknüpfte Zelle 2 2" xfId="31624" xr:uid="{5AD67778-996F-44D2-BB46-4D1C9D02B9B9}"/>
    <cellStyle name="Verknüpfte Zelle 2 2 2" xfId="31625" xr:uid="{8A3FDD25-5389-410E-B59B-7D187981F2CE}"/>
    <cellStyle name="Verknüpfte Zelle 2 2 3" xfId="31626" xr:uid="{644CCE24-D61C-4D00-B972-C814BC3A2E39}"/>
    <cellStyle name="Verknüpfte Zelle 2 3" xfId="31627" xr:uid="{60048987-123B-495E-80D3-5D56732AC7AA}"/>
    <cellStyle name="Verknüpfte Zelle 2 3 2" xfId="31628" xr:uid="{975F63C5-B6B8-40A9-B88C-22914229BD50}"/>
    <cellStyle name="Verknüpfte Zelle 2 3 3" xfId="31629" xr:uid="{1DFFE286-1CB9-4182-AB55-886E7644CA91}"/>
    <cellStyle name="Verknüpfte Zelle 2 4" xfId="31630" xr:uid="{3DF62659-D6D8-43ED-9835-33974FF28007}"/>
    <cellStyle name="Verknüpfte Zelle 2 5" xfId="31631" xr:uid="{9C87DB5D-D457-47F7-A115-56D000E680AA}"/>
    <cellStyle name="Verknüpfte Zelle 2 6" xfId="31632" xr:uid="{87E3D3FD-EDE0-4F1C-B483-EE38F122135C}"/>
    <cellStyle name="Verknüpfte Zelle 3" xfId="31633" xr:uid="{66E2D4E4-6C26-4266-AE8F-1FF896DC3003}"/>
    <cellStyle name="Verknüpfte Zelle 3 2" xfId="31634" xr:uid="{E70C60DD-6015-463A-9CEB-B86996AA6B5B}"/>
    <cellStyle name="Verknüpfte Zelle 3 2 2" xfId="31635" xr:uid="{07F08EB0-18F0-4E93-B804-01B63E6DAD26}"/>
    <cellStyle name="Verknüpfte Zelle 3 2 3" xfId="31636" xr:uid="{95AD4D26-254B-4564-8D36-300165E28871}"/>
    <cellStyle name="Verknüpfte Zelle 3 3" xfId="31637" xr:uid="{792A5AB1-F494-45E5-B66C-FB5F1502D7E9}"/>
    <cellStyle name="Verknüpfte Zelle 3 3 2" xfId="31638" xr:uid="{AF926D1A-D366-4636-A89B-18A7D21A2E15}"/>
    <cellStyle name="Verknüpfte Zelle 3 3 3" xfId="31639" xr:uid="{5BECE576-75EA-48B6-B84E-4E0BE07B0F87}"/>
    <cellStyle name="Verknüpfte Zelle 3 4" xfId="31640" xr:uid="{1FA597A0-113C-4AA2-86D9-0EB9C2F7E0E0}"/>
    <cellStyle name="Verknüpfte Zelle 3 5" xfId="31641" xr:uid="{7DF878D5-5F8A-4A66-B5ED-96632ECD6023}"/>
    <cellStyle name="Verknüpfte Zelle 4" xfId="31642" xr:uid="{7165F9E8-3F20-41E4-AB4F-7782AAFBC84F}"/>
    <cellStyle name="Verknüpfte Zelle 4 2" xfId="31643" xr:uid="{B17C072E-7BB1-4A01-939F-A549B7371985}"/>
    <cellStyle name="Verknüpfte Zelle 4 2 2" xfId="31644" xr:uid="{5A6C1E19-C640-4C39-8FB4-D9DBB1A20850}"/>
    <cellStyle name="Verknüpfte Zelle 4 2 3" xfId="31645" xr:uid="{F8470452-EA4F-4AE8-965E-FA121273A0F5}"/>
    <cellStyle name="Verknüpfte Zelle 4 3" xfId="31646" xr:uid="{1B20C8B4-F35D-4385-A2DC-F9BDD9A74211}"/>
    <cellStyle name="Verknüpfte Zelle 4 3 2" xfId="31647" xr:uid="{DBE8EAF2-E964-4807-8EEF-7BE2F402E6F9}"/>
    <cellStyle name="Verknüpfte Zelle 4 3 3" xfId="31648" xr:uid="{27C1F7BF-304B-4633-A730-F1F579E221B2}"/>
    <cellStyle name="Verknüpfte Zelle 4 4" xfId="31649" xr:uid="{243761E3-6F75-40B8-B5C6-8ACC9B79860C}"/>
    <cellStyle name="Verknüpfte Zelle 4 5" xfId="31650" xr:uid="{70A659B2-C3BA-41BC-9507-BC64F5ADA391}"/>
    <cellStyle name="Verknüpfte Zelle 5" xfId="31651" xr:uid="{AB804FC1-F502-4981-A353-3507A1295597}"/>
    <cellStyle name="Verknüpfte Zelle 5 2" xfId="31652" xr:uid="{B7A1CC93-00FC-417C-A90C-67C6D10E3CB9}"/>
    <cellStyle name="Verknüpfte Zelle 5 2 2" xfId="31653" xr:uid="{D4C2F9F5-181F-46B3-92D0-1B44519C04BF}"/>
    <cellStyle name="Verknüpfte Zelle 5 2 3" xfId="31654" xr:uid="{0E0A9177-212E-4D8E-91FA-1D47CDCE618C}"/>
    <cellStyle name="Verknüpfte Zelle 5 3" xfId="31655" xr:uid="{71D240AB-5BA8-4839-B63A-D54C81425D43}"/>
    <cellStyle name="Verknüpfte Zelle 5 3 2" xfId="31656" xr:uid="{D45518DF-4331-4BA1-B233-53564E9DA7A0}"/>
    <cellStyle name="Verknüpfte Zelle 5 3 3" xfId="31657" xr:uid="{077FB00B-1853-4725-A8D2-CA1C72B1A229}"/>
    <cellStyle name="Verknüpfte Zelle 5 4" xfId="31658" xr:uid="{FD9B7313-2A12-4626-B5A7-8E81C351918D}"/>
    <cellStyle name="Verknüpfte Zelle 5 4 2" xfId="31659" xr:uid="{3E4B19E3-10A8-4CDC-942A-309C2B06E83C}"/>
    <cellStyle name="Verknüpfte Zelle 5 4 3" xfId="31660" xr:uid="{C66B3D86-5789-46B5-BBD2-D370C96ACDD1}"/>
    <cellStyle name="Verknüpfte Zelle 5 5" xfId="31661" xr:uid="{456FF843-C293-4AF9-B84F-D8A64E4090BE}"/>
    <cellStyle name="Verknüpfte Zelle 5 6" xfId="31662" xr:uid="{3AC3DE7C-C218-4CCF-B9AA-571FE677E294}"/>
    <cellStyle name="Verknüpfte Zelle 6" xfId="31663" xr:uid="{436ED04E-4553-477E-B80D-3CDE67A8E0F8}"/>
    <cellStyle name="Verknüpfte Zelle 6 2" xfId="31664" xr:uid="{684DFCA3-4E62-4F32-ADB0-F452A38A46F4}"/>
    <cellStyle name="Verknüpfte Zelle 6 2 2" xfId="31665" xr:uid="{A16B7864-985A-4FC1-9ABB-D35CA470BA59}"/>
    <cellStyle name="Verknüpfte Zelle 6 2 3" xfId="31666" xr:uid="{46914FCC-191B-4F96-B910-C39327562FE6}"/>
    <cellStyle name="Verknüpfte Zelle 6 3" xfId="31667" xr:uid="{727D3FC1-2572-425B-95C0-3A8673FE2DEC}"/>
    <cellStyle name="Verknüpfte Zelle 6 3 2" xfId="31668" xr:uid="{EAECB70B-5B01-4295-9FD9-88D1FAB71F7D}"/>
    <cellStyle name="Verknüpfte Zelle 6 3 3" xfId="31669" xr:uid="{E4299330-4B9D-4E29-AC60-43C129C53528}"/>
    <cellStyle name="Verknüpfte Zelle 6 4" xfId="31670" xr:uid="{540024D6-EFF7-4897-9554-6E00AF44514D}"/>
    <cellStyle name="Verknüpfte Zelle 6 5" xfId="31671" xr:uid="{F2409B6E-E8DA-49D1-909B-0461CD4268DA}"/>
    <cellStyle name="Verknüpfte Zelle 7" xfId="31672" xr:uid="{F1F8E4B8-DD1A-49D6-A618-08857613A594}"/>
    <cellStyle name="Verknüpfte Zelle 7 2" xfId="31673" xr:uid="{19BF7D86-9F1B-4F39-A44B-856372763004}"/>
    <cellStyle name="Verknüpfte Zelle 7 3" xfId="31674" xr:uid="{2B2AC40A-457D-484F-B008-99859CAAA7CC}"/>
    <cellStyle name="Verknüpfte Zelle 8" xfId="31675" xr:uid="{5F19A6DD-203C-45F4-AB74-00E5718A31A5}"/>
    <cellStyle name="Verknüpfte Zelle 8 2" xfId="31676" xr:uid="{F8B0C674-A94D-4846-B83A-4AA11CA7A842}"/>
    <cellStyle name="Verknüpfte Zelle 8 3" xfId="31677" xr:uid="{F78402F9-B6CD-4B93-B251-14B2E5032CF9}"/>
    <cellStyle name="Verknüpfte Zelle 9" xfId="31678" xr:uid="{D34C2F71-5007-4B95-90A4-2B971CB7ADF3}"/>
    <cellStyle name="Verknüpfte Zelle 9 2" xfId="31679" xr:uid="{5DEE67D6-3D80-4B47-9FBF-916A164DF5A7}"/>
    <cellStyle name="Verknüpfte Zelle 9 3" xfId="31680" xr:uid="{63B42E12-BD07-4837-A170-E7704B2B8030}"/>
    <cellStyle name="Warnender Text" xfId="31681" xr:uid="{57AED40A-6B9E-455E-94D8-F50943BD9522}"/>
    <cellStyle name="Warnender Text 10" xfId="31682" xr:uid="{75525A80-7139-4585-8EFB-6C149A41C8EE}"/>
    <cellStyle name="Warnender Text 11" xfId="31683" xr:uid="{675D80FB-6B54-4E02-9E3E-8CE0B5C5E8A9}"/>
    <cellStyle name="Warnender Text 12" xfId="31684" xr:uid="{37B566E1-4D06-457E-924D-17E93E5D98A4}"/>
    <cellStyle name="Warnender Text 13" xfId="31685" xr:uid="{A75BED0D-E013-499F-B369-6CE1B51EC1BE}"/>
    <cellStyle name="Warnender Text 14" xfId="31686" xr:uid="{F3A7EA19-0971-4696-9476-839D7641295B}"/>
    <cellStyle name="Warnender Text 15" xfId="31687" xr:uid="{97659D0C-228A-4F99-B1F8-CB0112B9D021}"/>
    <cellStyle name="Warnender Text 2" xfId="31688" xr:uid="{E79EF7A2-EA8C-479A-8C6C-74E45EE3FD2D}"/>
    <cellStyle name="Warnender Text 2 2" xfId="31689" xr:uid="{57B8E903-FD06-4C1C-A1A3-45699D9456D8}"/>
    <cellStyle name="Warnender Text 2 2 2" xfId="31690" xr:uid="{4B04F215-AA22-4F0D-BAC5-57332B27952B}"/>
    <cellStyle name="Warnender Text 2 2 3" xfId="31691" xr:uid="{C021AF06-AF6C-40B8-B6AE-EE46ABED7B2D}"/>
    <cellStyle name="Warnender Text 2 3" xfId="31692" xr:uid="{04615E10-707E-4683-8FB5-BB920C7B4739}"/>
    <cellStyle name="Warnender Text 2 3 2" xfId="31693" xr:uid="{959F3BC1-AF97-4538-9B01-C4CB95ED2F05}"/>
    <cellStyle name="Warnender Text 2 3 3" xfId="31694" xr:uid="{82151E7C-1A79-4A87-9F18-4239CEEDF43B}"/>
    <cellStyle name="Warnender Text 2 4" xfId="31695" xr:uid="{6518DCAF-7F44-44F9-AE47-921988FBF059}"/>
    <cellStyle name="Warnender Text 2 5" xfId="31696" xr:uid="{D10A92FD-07B2-4F40-A565-DA899DA04141}"/>
    <cellStyle name="Warnender Text 2 6" xfId="31697" xr:uid="{3000E3C5-A9E6-4D9D-A0A9-10EAD9749E1C}"/>
    <cellStyle name="Warnender Text 3" xfId="31698" xr:uid="{4D492AA0-4C1A-4BEF-9461-4677ADCBDECF}"/>
    <cellStyle name="Warnender Text 3 2" xfId="31699" xr:uid="{DFB6358D-C8C6-4072-B325-AA91E6F3B4E3}"/>
    <cellStyle name="Warnender Text 3 2 2" xfId="31700" xr:uid="{2C199A82-B34D-4E3C-8486-CF8A572CF45F}"/>
    <cellStyle name="Warnender Text 3 2 3" xfId="31701" xr:uid="{310632F1-E6A7-469B-8998-217F942D6E2A}"/>
    <cellStyle name="Warnender Text 3 3" xfId="31702" xr:uid="{B5E13968-C7B9-4E90-A79D-4B98CAD3F9E9}"/>
    <cellStyle name="Warnender Text 3 3 2" xfId="31703" xr:uid="{13ED5FD7-D4AB-4637-AAA4-C63CC2CAAB43}"/>
    <cellStyle name="Warnender Text 3 3 3" xfId="31704" xr:uid="{C6DBF283-A05B-4572-AADA-1D1EC02A3FA6}"/>
    <cellStyle name="Warnender Text 3 4" xfId="31705" xr:uid="{F15EABA5-45E0-42FE-BD40-8DB7715DFC17}"/>
    <cellStyle name="Warnender Text 3 5" xfId="31706" xr:uid="{807A7060-B74D-48FF-A4DF-4AABBDB6B849}"/>
    <cellStyle name="Warnender Text 4" xfId="31707" xr:uid="{429434D8-DA68-4F20-AD14-3AB22B736DD1}"/>
    <cellStyle name="Warnender Text 4 2" xfId="31708" xr:uid="{8E10E929-DF8D-4E75-99A5-33538665A5D1}"/>
    <cellStyle name="Warnender Text 4 2 2" xfId="31709" xr:uid="{CD8888EB-A61E-45D5-BB54-982B07B957CE}"/>
    <cellStyle name="Warnender Text 4 2 3" xfId="31710" xr:uid="{B51BFB42-18DE-484D-BEF5-5177F1C9315B}"/>
    <cellStyle name="Warnender Text 4 3" xfId="31711" xr:uid="{73559907-AF13-4CBC-BD79-4BF2F39DAACD}"/>
    <cellStyle name="Warnender Text 4 3 2" xfId="31712" xr:uid="{8001D79E-722F-4AD7-B6CF-997712086119}"/>
    <cellStyle name="Warnender Text 4 3 3" xfId="31713" xr:uid="{46B68111-3D8F-442B-A5D1-D0E46EA51C9A}"/>
    <cellStyle name="Warnender Text 4 4" xfId="31714" xr:uid="{EC3544BE-F89A-45CE-AD7D-64CAE62CC2FB}"/>
    <cellStyle name="Warnender Text 4 5" xfId="31715" xr:uid="{103E043F-47FB-47C4-B7D0-EA7F02074913}"/>
    <cellStyle name="Warnender Text 5" xfId="31716" xr:uid="{B232C033-6F05-4808-B7B3-953C017258F2}"/>
    <cellStyle name="Warnender Text 5 2" xfId="31717" xr:uid="{3EFED97C-BD19-4754-9B1B-B871BE54D81B}"/>
    <cellStyle name="Warnender Text 5 2 2" xfId="31718" xr:uid="{89E78049-F756-4BE1-B3FA-1A0F00C71E2D}"/>
    <cellStyle name="Warnender Text 5 2 3" xfId="31719" xr:uid="{29E9066F-A800-4665-9E4B-61EC3B7E4C51}"/>
    <cellStyle name="Warnender Text 5 3" xfId="31720" xr:uid="{49EB7DE4-BC72-496D-A260-BC9BC98C537D}"/>
    <cellStyle name="Warnender Text 5 3 2" xfId="31721" xr:uid="{D001CEFD-D1E6-47D3-A0B3-1ABC94E25BF6}"/>
    <cellStyle name="Warnender Text 5 3 3" xfId="31722" xr:uid="{A15D7A92-A9E3-4244-8C68-1457B91C9F8F}"/>
    <cellStyle name="Warnender Text 5 4" xfId="31723" xr:uid="{3D144BA4-F399-49C1-87B2-B5EB8196E413}"/>
    <cellStyle name="Warnender Text 5 4 2" xfId="31724" xr:uid="{99405863-A926-4DD6-A995-8EC248781AAC}"/>
    <cellStyle name="Warnender Text 5 4 3" xfId="31725" xr:uid="{BD46E72B-4863-4F4B-97B1-715CC2C73F8F}"/>
    <cellStyle name="Warnender Text 5 5" xfId="31726" xr:uid="{B45EE8FA-9D64-4420-A2FA-3D2B0D92FAFF}"/>
    <cellStyle name="Warnender Text 5 6" xfId="31727" xr:uid="{77F03E3F-5CCF-436E-A6F1-409DDACD0BDA}"/>
    <cellStyle name="Warnender Text 6" xfId="31728" xr:uid="{D0F0CB6C-69A4-4F00-A5E3-BC0DBE6E6E8E}"/>
    <cellStyle name="Warnender Text 6 2" xfId="31729" xr:uid="{28D90275-D93D-4882-8160-1871B9804E7D}"/>
    <cellStyle name="Warnender Text 6 2 2" xfId="31730" xr:uid="{21AD0A9B-9AE9-45A1-8768-332A358196B2}"/>
    <cellStyle name="Warnender Text 6 2 3" xfId="31731" xr:uid="{128190A2-FFCE-4014-872C-887C9A8D33D3}"/>
    <cellStyle name="Warnender Text 6 3" xfId="31732" xr:uid="{AB6E3526-2E2B-4C9A-BE32-6D7CB9690A15}"/>
    <cellStyle name="Warnender Text 6 3 2" xfId="31733" xr:uid="{39671348-E115-4601-854B-8AF143C67AE1}"/>
    <cellStyle name="Warnender Text 6 3 3" xfId="31734" xr:uid="{93B3C65F-F709-44BC-B27B-17718B0C63FF}"/>
    <cellStyle name="Warnender Text 6 4" xfId="31735" xr:uid="{FF084221-1CB7-49B8-A9A1-04C7926B33B0}"/>
    <cellStyle name="Warnender Text 6 5" xfId="31736" xr:uid="{431BBC37-BBB5-4C1D-8D7A-2D617538013E}"/>
    <cellStyle name="Warnender Text 7" xfId="31737" xr:uid="{192DC023-3E65-46BC-8118-D6B7998F1E91}"/>
    <cellStyle name="Warnender Text 7 2" xfId="31738" xr:uid="{C1BEA57C-8E3E-4DF1-BF45-B4DF5E3753F0}"/>
    <cellStyle name="Warnender Text 7 3" xfId="31739" xr:uid="{D9656D7E-6059-4D17-8825-6E4EBA31690A}"/>
    <cellStyle name="Warnender Text 8" xfId="31740" xr:uid="{C29033D7-EF97-46A5-A14A-1AB7227228D0}"/>
    <cellStyle name="Warnender Text 8 2" xfId="31741" xr:uid="{95BD6C1C-DFB8-46C0-B810-658E3D0EB266}"/>
    <cellStyle name="Warnender Text 8 3" xfId="31742" xr:uid="{A3B494B3-17A2-41BA-97EF-38304C5855DF}"/>
    <cellStyle name="Warnender Text 9" xfId="31743" xr:uid="{8536A0AD-DAB0-4468-8E01-1EE33A5923AD}"/>
    <cellStyle name="Warnender Text 9 2" xfId="31744" xr:uid="{0253F2E7-5A1C-449A-9F3B-89D09F06E423}"/>
    <cellStyle name="Warnender Text 9 3" xfId="31745" xr:uid="{1F3A54A3-CC72-4D20-83CE-CECC1E8EA7AE}"/>
    <cellStyle name="Warning Text 10" xfId="31746" xr:uid="{5D898438-CB79-4AE8-A250-F9636346CA33}"/>
    <cellStyle name="Warning Text 10 10" xfId="31747" xr:uid="{19F4E59F-70E5-4B42-B0D1-002C003E7E1A}"/>
    <cellStyle name="Warning Text 10 11" xfId="31748" xr:uid="{62DFCBA5-90CC-47AA-9FBB-FFBAC1A961EE}"/>
    <cellStyle name="Warning Text 10 12" xfId="31749" xr:uid="{FFE0D641-3508-48B2-98E7-6C3663058EAA}"/>
    <cellStyle name="Warning Text 10 13" xfId="31750" xr:uid="{46C08994-D854-4013-ACC0-2B512AE774D7}"/>
    <cellStyle name="Warning Text 10 14" xfId="31751" xr:uid="{BA796BAA-E431-4861-AAA1-4E40A8193A44}"/>
    <cellStyle name="Warning Text 10 15" xfId="31752" xr:uid="{4207DAB6-E357-4548-82FD-2CC2F100D7A4}"/>
    <cellStyle name="Warning Text 10 2" xfId="31753" xr:uid="{8317A9F5-1BFE-44BD-87B1-22990D9B5953}"/>
    <cellStyle name="Warning Text 10 2 2" xfId="31754" xr:uid="{3A3E2AB2-E631-4DF5-841D-76DD9AC47574}"/>
    <cellStyle name="Warning Text 10 2 2 2" xfId="31755" xr:uid="{5829D929-0480-488E-8066-89A4D6FB9805}"/>
    <cellStyle name="Warning Text 10 2 2 3" xfId="31756" xr:uid="{EE2AB58F-AA3D-4994-8362-879F3F0106D5}"/>
    <cellStyle name="Warning Text 10 2 3" xfId="31757" xr:uid="{D13D3E6C-5931-48E6-91D4-2DEA802C69FC}"/>
    <cellStyle name="Warning Text 10 2 3 2" xfId="31758" xr:uid="{7F1756C9-DAC8-47DD-B322-C39E0C2F3BD1}"/>
    <cellStyle name="Warning Text 10 2 3 3" xfId="31759" xr:uid="{2B652D82-EAC4-4CD7-98D2-42C4D2C59D40}"/>
    <cellStyle name="Warning Text 10 2 4" xfId="31760" xr:uid="{2D4ABABA-FA85-48D8-9BB7-C40C4130D886}"/>
    <cellStyle name="Warning Text 10 2 5" xfId="31761" xr:uid="{6575DB39-B6C6-4D5A-9A53-25ADCDBCCEF4}"/>
    <cellStyle name="Warning Text 10 2 6" xfId="31762" xr:uid="{44853D75-BBDA-48F6-9FD9-FB1D4940C95B}"/>
    <cellStyle name="Warning Text 10 3" xfId="31763" xr:uid="{19EB1D2A-43F8-45D2-8BB5-DBADDD1EDFAF}"/>
    <cellStyle name="Warning Text 10 3 2" xfId="31764" xr:uid="{42245D36-2261-4E42-9DEB-311358D57B79}"/>
    <cellStyle name="Warning Text 10 3 2 2" xfId="31765" xr:uid="{9CECF9AA-E74A-4C88-9CD4-8DA56D58E698}"/>
    <cellStyle name="Warning Text 10 3 2 3" xfId="31766" xr:uid="{F683D816-29C4-4875-AA14-37EC23299C0E}"/>
    <cellStyle name="Warning Text 10 3 3" xfId="31767" xr:uid="{3F0EDAED-5674-450C-8296-AACCCB674387}"/>
    <cellStyle name="Warning Text 10 3 3 2" xfId="31768" xr:uid="{F4A19822-74EF-4866-8DEE-CBA2FA9A483C}"/>
    <cellStyle name="Warning Text 10 3 3 3" xfId="31769" xr:uid="{4860128E-5F70-473D-A71A-DB9F97EF91CE}"/>
    <cellStyle name="Warning Text 10 3 4" xfId="31770" xr:uid="{103C6B70-F2B9-4094-8FF7-AD7FDC976392}"/>
    <cellStyle name="Warning Text 10 3 5" xfId="31771" xr:uid="{CD08D792-CE36-4F64-B147-B7FFEA6EB67A}"/>
    <cellStyle name="Warning Text 10 4" xfId="31772" xr:uid="{01835019-B7BE-4FDD-9B52-DDF1FA159712}"/>
    <cellStyle name="Warning Text 10 4 2" xfId="31773" xr:uid="{74D7458A-F8CD-48C2-A5EF-B52A578E3318}"/>
    <cellStyle name="Warning Text 10 4 2 2" xfId="31774" xr:uid="{588383D6-BAE8-45D1-9760-4E581F6ECF17}"/>
    <cellStyle name="Warning Text 10 4 2 3" xfId="31775" xr:uid="{61E908EC-E4B9-4F8D-9046-E69AB9242F13}"/>
    <cellStyle name="Warning Text 10 4 3" xfId="31776" xr:uid="{38BEB45F-2181-402D-BD5A-FCD1193A0B2E}"/>
    <cellStyle name="Warning Text 10 4 3 2" xfId="31777" xr:uid="{91D2D756-0D54-4404-884A-C38C9F1D2F42}"/>
    <cellStyle name="Warning Text 10 4 3 3" xfId="31778" xr:uid="{B4951428-A458-43F2-A6A3-194A65FBE68C}"/>
    <cellStyle name="Warning Text 10 4 4" xfId="31779" xr:uid="{EFC0B25C-188E-4548-B926-983F8BAA8B9B}"/>
    <cellStyle name="Warning Text 10 4 5" xfId="31780" xr:uid="{C5A7CF2F-9C9D-42A4-88E7-4D8F2A1F3454}"/>
    <cellStyle name="Warning Text 10 5" xfId="31781" xr:uid="{97285562-3C31-40D7-8042-1AA3FDCE72B1}"/>
    <cellStyle name="Warning Text 10 5 2" xfId="31782" xr:uid="{A759305C-45C5-4B08-B1E3-454C3A1D32E5}"/>
    <cellStyle name="Warning Text 10 5 2 2" xfId="31783" xr:uid="{D099A8C1-99F5-4FBA-926A-565864F432F7}"/>
    <cellStyle name="Warning Text 10 5 2 3" xfId="31784" xr:uid="{EE8172F9-1003-408A-946D-C2772DE79366}"/>
    <cellStyle name="Warning Text 10 5 3" xfId="31785" xr:uid="{A3191DB6-F443-4F2F-AC71-3E42AE920901}"/>
    <cellStyle name="Warning Text 10 5 3 2" xfId="31786" xr:uid="{15694CA4-6EB4-45AC-B84B-DE89E85EFF69}"/>
    <cellStyle name="Warning Text 10 5 3 3" xfId="31787" xr:uid="{6721568E-0CF8-43CA-ABB7-C0563DC7E0AA}"/>
    <cellStyle name="Warning Text 10 5 4" xfId="31788" xr:uid="{8CC8A3C1-653D-47E6-9791-2E5BE7BDA1D5}"/>
    <cellStyle name="Warning Text 10 5 4 2" xfId="31789" xr:uid="{1CCE61B7-E553-4281-9CAC-020A48238A2D}"/>
    <cellStyle name="Warning Text 10 5 4 3" xfId="31790" xr:uid="{1EC75B65-A11A-4051-8620-13373AC91EC7}"/>
    <cellStyle name="Warning Text 10 5 5" xfId="31791" xr:uid="{091C953D-49A3-434D-8224-3DEB6AB10164}"/>
    <cellStyle name="Warning Text 10 5 6" xfId="31792" xr:uid="{3363E572-A091-40DF-B0E3-DEEFBBF9403A}"/>
    <cellStyle name="Warning Text 10 6" xfId="31793" xr:uid="{070FE9A2-750D-4564-B18D-F397A4872220}"/>
    <cellStyle name="Warning Text 10 6 2" xfId="31794" xr:uid="{F82A64B8-ABC8-46EA-BF93-1DD6B2EAF319}"/>
    <cellStyle name="Warning Text 10 6 2 2" xfId="31795" xr:uid="{107965B7-AF81-4FF5-BA05-4CE1AC8A0DC6}"/>
    <cellStyle name="Warning Text 10 6 2 3" xfId="31796" xr:uid="{27001BD0-B228-486B-AC4B-F6331FDE5EAA}"/>
    <cellStyle name="Warning Text 10 6 3" xfId="31797" xr:uid="{B2ACA76D-28B4-4E58-BA68-40063D52DFF5}"/>
    <cellStyle name="Warning Text 10 6 3 2" xfId="31798" xr:uid="{3E6A0144-8E11-4F81-8811-C40DCC953D2E}"/>
    <cellStyle name="Warning Text 10 6 3 3" xfId="31799" xr:uid="{AC3C65A0-0F9A-4E45-ADBD-F855658D34A6}"/>
    <cellStyle name="Warning Text 10 6 4" xfId="31800" xr:uid="{80863F83-F7B0-42F7-886E-DC32296A7E46}"/>
    <cellStyle name="Warning Text 10 6 5" xfId="31801" xr:uid="{FC85F537-1A10-4DB9-B01C-97228610C735}"/>
    <cellStyle name="Warning Text 10 7" xfId="31802" xr:uid="{7D253CDE-B5B9-44F9-86AB-F47BF70419D6}"/>
    <cellStyle name="Warning Text 10 7 2" xfId="31803" xr:uid="{8B17FC50-06C0-43E6-8C09-45ADA2E8BB71}"/>
    <cellStyle name="Warning Text 10 7 3" xfId="31804" xr:uid="{9B0DC6FD-3377-4360-BDCB-B05C060643CA}"/>
    <cellStyle name="Warning Text 10 8" xfId="31805" xr:uid="{236DF353-4A49-4534-9E18-5F345F97EC05}"/>
    <cellStyle name="Warning Text 10 8 2" xfId="31806" xr:uid="{C1C0E39F-4D0F-410F-832D-38C239A869D2}"/>
    <cellStyle name="Warning Text 10 8 3" xfId="31807" xr:uid="{A9B0A618-D607-4348-ABD9-68CECA5177ED}"/>
    <cellStyle name="Warning Text 10 9" xfId="31808" xr:uid="{B36A3C4C-FFE8-4456-BF7C-AA9A9E605922}"/>
    <cellStyle name="Warning Text 10 9 2" xfId="31809" xr:uid="{EB0A1603-EA94-4552-8A05-485DB9B13125}"/>
    <cellStyle name="Warning Text 10 9 3" xfId="31810" xr:uid="{C396241C-3ED0-4CED-9FF8-9170EAAC5989}"/>
    <cellStyle name="Warning Text 11" xfId="31811" xr:uid="{39837151-A9BA-4448-801F-3157561D5A6A}"/>
    <cellStyle name="Warning Text 11 10" xfId="31812" xr:uid="{B6A9EC99-CFD7-47FC-B48D-05116798B834}"/>
    <cellStyle name="Warning Text 11 11" xfId="31813" xr:uid="{641B63B4-5789-4BBF-984B-91C110A29C8E}"/>
    <cellStyle name="Warning Text 11 12" xfId="31814" xr:uid="{8C020E3C-8A48-4F40-88D5-E76044140E90}"/>
    <cellStyle name="Warning Text 11 13" xfId="31815" xr:uid="{1824479D-D545-47AE-9960-39E0FF64B5D1}"/>
    <cellStyle name="Warning Text 11 14" xfId="31816" xr:uid="{EE2AD3AF-4C89-466F-BC02-1CC4FD053A14}"/>
    <cellStyle name="Warning Text 11 15" xfId="31817" xr:uid="{DBF840D5-F50D-42EB-B5CC-2AC50C9D7BA0}"/>
    <cellStyle name="Warning Text 11 2" xfId="31818" xr:uid="{CC798419-635E-49F1-A456-6EFE5BB74F37}"/>
    <cellStyle name="Warning Text 11 2 2" xfId="31819" xr:uid="{47A89D53-DD22-42FC-A477-DE77302415BF}"/>
    <cellStyle name="Warning Text 11 2 2 2" xfId="31820" xr:uid="{770D724B-E7EF-4A8B-8F31-6677B9B4D7AB}"/>
    <cellStyle name="Warning Text 11 2 2 3" xfId="31821" xr:uid="{7C1FCF64-1A3D-4B2D-8E45-FCB711D673DE}"/>
    <cellStyle name="Warning Text 11 2 3" xfId="31822" xr:uid="{F78E9BBA-9A78-413D-A66D-4F2450B6F897}"/>
    <cellStyle name="Warning Text 11 2 3 2" xfId="31823" xr:uid="{8B572AD9-075F-41FA-98F8-FC35FAEE3821}"/>
    <cellStyle name="Warning Text 11 2 3 3" xfId="31824" xr:uid="{114BB2D6-1EF5-4A3D-ACC1-C1A6EFFEA1CC}"/>
    <cellStyle name="Warning Text 11 2 4" xfId="31825" xr:uid="{57A6F8C0-437C-4888-B8DB-D8F6C77873EE}"/>
    <cellStyle name="Warning Text 11 2 5" xfId="31826" xr:uid="{0EEA5E91-90C8-4435-A182-ACD5560F1FB9}"/>
    <cellStyle name="Warning Text 11 2 6" xfId="31827" xr:uid="{0EEFBC7B-2023-49B4-A312-53F3EB249331}"/>
    <cellStyle name="Warning Text 11 3" xfId="31828" xr:uid="{DAB70809-727B-4A99-87D4-EC382A408711}"/>
    <cellStyle name="Warning Text 11 3 2" xfId="31829" xr:uid="{B414C12F-724C-4875-84E1-E94C1DC4BC6C}"/>
    <cellStyle name="Warning Text 11 3 2 2" xfId="31830" xr:uid="{13F2A8DC-BA67-4223-AC23-3BA70BAD73C6}"/>
    <cellStyle name="Warning Text 11 3 2 3" xfId="31831" xr:uid="{0FB9B67D-8342-4306-AA68-8A727B1C9C6C}"/>
    <cellStyle name="Warning Text 11 3 3" xfId="31832" xr:uid="{5EF1A56E-6E74-43FC-AF09-F13CBCA14D65}"/>
    <cellStyle name="Warning Text 11 3 3 2" xfId="31833" xr:uid="{3D00C503-8267-4BB5-84D1-83F36C531AE2}"/>
    <cellStyle name="Warning Text 11 3 3 3" xfId="31834" xr:uid="{786D55F1-09BF-48BA-AF12-E3B74A70124D}"/>
    <cellStyle name="Warning Text 11 3 4" xfId="31835" xr:uid="{2D3B5A20-B860-42A2-8164-9897E30A1EEB}"/>
    <cellStyle name="Warning Text 11 3 5" xfId="31836" xr:uid="{BE2EBA51-8DB1-4AB5-BC80-758B95D7BF22}"/>
    <cellStyle name="Warning Text 11 4" xfId="31837" xr:uid="{73CF82C8-6EDE-4451-BAF3-4ED82B605918}"/>
    <cellStyle name="Warning Text 11 4 2" xfId="31838" xr:uid="{27BDCD99-7CD5-44DC-ADB1-4FC86E3EA5C5}"/>
    <cellStyle name="Warning Text 11 4 2 2" xfId="31839" xr:uid="{3629068E-63FE-42A3-9DD0-37C164594174}"/>
    <cellStyle name="Warning Text 11 4 2 3" xfId="31840" xr:uid="{C45DA40D-4265-4400-9932-640E6CB09830}"/>
    <cellStyle name="Warning Text 11 4 3" xfId="31841" xr:uid="{F709BD91-D18A-4333-B13B-8A3649FABAA1}"/>
    <cellStyle name="Warning Text 11 4 3 2" xfId="31842" xr:uid="{62CC3841-9E62-494C-B6A2-C1EB9BCFB04F}"/>
    <cellStyle name="Warning Text 11 4 3 3" xfId="31843" xr:uid="{32FAB005-A19B-43AA-89EE-E48AFE440836}"/>
    <cellStyle name="Warning Text 11 4 4" xfId="31844" xr:uid="{DFC51394-E128-48D3-B8B6-F969192C6653}"/>
    <cellStyle name="Warning Text 11 4 5" xfId="31845" xr:uid="{246C04D1-5452-43E1-9862-4C93935FFAD5}"/>
    <cellStyle name="Warning Text 11 5" xfId="31846" xr:uid="{9A63C4AE-D78F-4A0E-A3A1-01EC7CAF5BD0}"/>
    <cellStyle name="Warning Text 11 5 2" xfId="31847" xr:uid="{00FCECC9-4945-468E-A932-3301236C3D8D}"/>
    <cellStyle name="Warning Text 11 5 2 2" xfId="31848" xr:uid="{D08F4B62-AFE2-4EBD-8D01-5BE473A3DE1B}"/>
    <cellStyle name="Warning Text 11 5 2 3" xfId="31849" xr:uid="{9CA4BDBE-FA2C-4418-85D9-FC5412E0E672}"/>
    <cellStyle name="Warning Text 11 5 3" xfId="31850" xr:uid="{4488B240-C29F-4B2B-9D2C-E4D82ECE9F68}"/>
    <cellStyle name="Warning Text 11 5 3 2" xfId="31851" xr:uid="{5F835E0C-5079-4E71-A38A-FDE7BFAEB8B9}"/>
    <cellStyle name="Warning Text 11 5 3 3" xfId="31852" xr:uid="{EA941183-ACB1-47D1-9674-BA4F8A83FCF2}"/>
    <cellStyle name="Warning Text 11 5 4" xfId="31853" xr:uid="{22155C60-E1CB-4D6C-B339-296CC7091BB0}"/>
    <cellStyle name="Warning Text 11 5 4 2" xfId="31854" xr:uid="{20D561ED-72FA-4D4E-A431-6194D9F894D7}"/>
    <cellStyle name="Warning Text 11 5 4 3" xfId="31855" xr:uid="{5F526CDF-4BB1-4920-9E26-496DAA52A943}"/>
    <cellStyle name="Warning Text 11 5 5" xfId="31856" xr:uid="{256E3F0F-6ED8-461E-BEA9-5BAFA84A199A}"/>
    <cellStyle name="Warning Text 11 5 6" xfId="31857" xr:uid="{FCCCE94E-AD55-4862-9E56-D1F16A49621F}"/>
    <cellStyle name="Warning Text 11 6" xfId="31858" xr:uid="{116C1ED1-1E43-47D3-93C5-5D1615B48F00}"/>
    <cellStyle name="Warning Text 11 6 2" xfId="31859" xr:uid="{4E112FFD-852F-49A8-89FE-8BEA0F9756D1}"/>
    <cellStyle name="Warning Text 11 6 2 2" xfId="31860" xr:uid="{18691CC5-74A9-4A41-ABB7-DACA4CB5DFEC}"/>
    <cellStyle name="Warning Text 11 6 2 3" xfId="31861" xr:uid="{B5EAE276-A07B-4E4F-A801-8D48DBE44CFF}"/>
    <cellStyle name="Warning Text 11 6 3" xfId="31862" xr:uid="{758DBEEA-6788-4A34-9F74-63FF64E3E1E4}"/>
    <cellStyle name="Warning Text 11 6 3 2" xfId="31863" xr:uid="{61C7105E-9547-4B8E-A03F-FFD907D78023}"/>
    <cellStyle name="Warning Text 11 6 3 3" xfId="31864" xr:uid="{57F12AA8-8B65-437E-AC44-23161212F927}"/>
    <cellStyle name="Warning Text 11 6 4" xfId="31865" xr:uid="{AB2CFC52-7613-4CB4-964A-227899090CDB}"/>
    <cellStyle name="Warning Text 11 6 5" xfId="31866" xr:uid="{A24B80D6-BE41-4E9C-95D5-1FA51B1DA5BB}"/>
    <cellStyle name="Warning Text 11 7" xfId="31867" xr:uid="{11CDC3D1-8D01-4952-B96F-3542955ED7FA}"/>
    <cellStyle name="Warning Text 11 7 2" xfId="31868" xr:uid="{89BE574F-B8A0-45AE-B92F-7DB7B5E05F28}"/>
    <cellStyle name="Warning Text 11 7 3" xfId="31869" xr:uid="{05C23EFE-7ACA-4760-A30D-0FC080BC5E5C}"/>
    <cellStyle name="Warning Text 11 8" xfId="31870" xr:uid="{4FE3E2AF-315B-4569-B47C-E75F1226201C}"/>
    <cellStyle name="Warning Text 11 8 2" xfId="31871" xr:uid="{82FB0420-8CE3-4D70-B68F-20E4F7EECC2B}"/>
    <cellStyle name="Warning Text 11 8 3" xfId="31872" xr:uid="{8BA86342-B45B-416E-A3DF-8B68D4D6335B}"/>
    <cellStyle name="Warning Text 11 9" xfId="31873" xr:uid="{39FCB10F-138B-46FA-BA04-2ED02E4C03EB}"/>
    <cellStyle name="Warning Text 11 9 2" xfId="31874" xr:uid="{21D532CD-9213-44FE-8F91-142D373E665D}"/>
    <cellStyle name="Warning Text 11 9 3" xfId="31875" xr:uid="{6C94CA3F-0773-4EFC-AE57-A6DE88B0976F}"/>
    <cellStyle name="Warning Text 12" xfId="31876" xr:uid="{4A4F92AF-EE6D-4F37-99F1-3FCFB649BCC9}"/>
    <cellStyle name="Warning Text 12 10" xfId="31877" xr:uid="{E5A7A47E-573B-456D-A97A-7C0DAB91C472}"/>
    <cellStyle name="Warning Text 12 11" xfId="31878" xr:uid="{E7F2498C-8372-483B-A9D3-713549FC9205}"/>
    <cellStyle name="Warning Text 12 12" xfId="31879" xr:uid="{7CC931B6-31E1-4C95-8A2E-12A2FCE6140A}"/>
    <cellStyle name="Warning Text 12 13" xfId="31880" xr:uid="{727F74F1-9E35-4DF3-9240-A69E79FFFB13}"/>
    <cellStyle name="Warning Text 12 14" xfId="31881" xr:uid="{61213283-2884-4AC2-AF6F-870E07B15DBB}"/>
    <cellStyle name="Warning Text 12 15" xfId="31882" xr:uid="{97AA02A1-574A-4BF0-8102-5ECC5018A7F3}"/>
    <cellStyle name="Warning Text 12 2" xfId="31883" xr:uid="{38D6EBCE-7898-477B-86C4-544A89B0A6B4}"/>
    <cellStyle name="Warning Text 12 2 2" xfId="31884" xr:uid="{8F30DF04-6BD5-4BE6-B4D9-22814144B3EF}"/>
    <cellStyle name="Warning Text 12 2 2 2" xfId="31885" xr:uid="{D436515D-A42B-41C5-BD87-E7C7D0CC5A64}"/>
    <cellStyle name="Warning Text 12 2 2 3" xfId="31886" xr:uid="{30616D14-14EA-48A2-9406-9B1CF1A01E80}"/>
    <cellStyle name="Warning Text 12 2 3" xfId="31887" xr:uid="{30E6444B-7163-4A66-B9DF-0D55BE4A16BA}"/>
    <cellStyle name="Warning Text 12 2 3 2" xfId="31888" xr:uid="{47D987CA-AABC-43BA-BE1F-B38BA49DCA4F}"/>
    <cellStyle name="Warning Text 12 2 3 3" xfId="31889" xr:uid="{B2970E99-66AF-4F69-8622-1544CCC529E4}"/>
    <cellStyle name="Warning Text 12 2 4" xfId="31890" xr:uid="{9E5E37F7-EE71-4A67-9077-8FAFAA3992C9}"/>
    <cellStyle name="Warning Text 12 2 5" xfId="31891" xr:uid="{11AE6B2E-C16F-4897-821E-90951A05F0C2}"/>
    <cellStyle name="Warning Text 12 2 6" xfId="31892" xr:uid="{AA92F331-C48B-4283-A71D-F97AD35EB339}"/>
    <cellStyle name="Warning Text 12 3" xfId="31893" xr:uid="{B4B8A35B-6002-4BF6-B4D3-CBC1FC0D802B}"/>
    <cellStyle name="Warning Text 12 3 2" xfId="31894" xr:uid="{57C0ADC4-E374-4FFB-8F5A-F89B168D1281}"/>
    <cellStyle name="Warning Text 12 3 2 2" xfId="31895" xr:uid="{78111A16-DB9F-49A5-8A1C-F1787743AD7E}"/>
    <cellStyle name="Warning Text 12 3 2 3" xfId="31896" xr:uid="{5DB87981-9234-4722-AA77-4B0C0026024E}"/>
    <cellStyle name="Warning Text 12 3 3" xfId="31897" xr:uid="{BFE518C3-267A-425C-AA7E-4DDFF8C31F40}"/>
    <cellStyle name="Warning Text 12 3 3 2" xfId="31898" xr:uid="{828D1E72-96F4-410C-A106-7383EB0DAAA7}"/>
    <cellStyle name="Warning Text 12 3 3 3" xfId="31899" xr:uid="{F4CE141A-D84F-4867-A281-0F993B9C9ED2}"/>
    <cellStyle name="Warning Text 12 3 4" xfId="31900" xr:uid="{AEF78A28-8F53-4F8F-9C63-47835D607ECF}"/>
    <cellStyle name="Warning Text 12 3 5" xfId="31901" xr:uid="{573C7042-7304-454C-82E6-65133E651111}"/>
    <cellStyle name="Warning Text 12 4" xfId="31902" xr:uid="{02612AF1-E3A8-48EC-B8AF-D8A2CDEA5125}"/>
    <cellStyle name="Warning Text 12 4 2" xfId="31903" xr:uid="{04D686FA-CEBF-441B-ABD8-582117BDF358}"/>
    <cellStyle name="Warning Text 12 4 2 2" xfId="31904" xr:uid="{66D33CF3-C04A-42F6-89AA-A685EFB7A20B}"/>
    <cellStyle name="Warning Text 12 4 2 3" xfId="31905" xr:uid="{7A47C314-1D8A-4CC9-9BF3-026D98DB309B}"/>
    <cellStyle name="Warning Text 12 4 3" xfId="31906" xr:uid="{69584D60-4E85-4F2A-BD9A-EBEA5F1A6AF1}"/>
    <cellStyle name="Warning Text 12 4 3 2" xfId="31907" xr:uid="{E216E3B2-E830-4424-8588-9628BC40B11D}"/>
    <cellStyle name="Warning Text 12 4 3 3" xfId="31908" xr:uid="{C75A1B52-1E7D-4B8E-9551-F2469DF95506}"/>
    <cellStyle name="Warning Text 12 4 4" xfId="31909" xr:uid="{EFEA999F-40BC-4824-AE1C-0B8E4B223F9B}"/>
    <cellStyle name="Warning Text 12 4 5" xfId="31910" xr:uid="{7ABFA347-10F6-4431-B496-9A4F36B064EB}"/>
    <cellStyle name="Warning Text 12 5" xfId="31911" xr:uid="{54A8C92E-5A47-4393-911D-BD7195BA340F}"/>
    <cellStyle name="Warning Text 12 5 2" xfId="31912" xr:uid="{8AF11545-B79C-4A1F-BA7D-4C5F229EBBC2}"/>
    <cellStyle name="Warning Text 12 5 2 2" xfId="31913" xr:uid="{636C99F3-2A62-4133-899E-636FD41F785F}"/>
    <cellStyle name="Warning Text 12 5 2 3" xfId="31914" xr:uid="{35031ED4-4689-4E81-BBBC-0F0BE9BE5916}"/>
    <cellStyle name="Warning Text 12 5 3" xfId="31915" xr:uid="{558AD235-FA4F-4CC8-9FB4-7BBD9695E296}"/>
    <cellStyle name="Warning Text 12 5 3 2" xfId="31916" xr:uid="{033D1263-5667-44E0-B78A-B6D3523BACFE}"/>
    <cellStyle name="Warning Text 12 5 3 3" xfId="31917" xr:uid="{6CD87882-5CE5-4209-80D8-D5B013539F75}"/>
    <cellStyle name="Warning Text 12 5 4" xfId="31918" xr:uid="{5544D768-D915-4333-8E71-C907A5FC55EF}"/>
    <cellStyle name="Warning Text 12 5 4 2" xfId="31919" xr:uid="{CB4C5F3B-D556-4835-8715-FC1698B3E6D6}"/>
    <cellStyle name="Warning Text 12 5 4 3" xfId="31920" xr:uid="{8FAA0573-B160-43C6-A87E-38CC4C5B457B}"/>
    <cellStyle name="Warning Text 12 5 5" xfId="31921" xr:uid="{88EF8B38-84A8-4E3B-98A1-7E90491E8889}"/>
    <cellStyle name="Warning Text 12 5 6" xfId="31922" xr:uid="{51BF5C09-8F44-4509-BF60-473418B907FD}"/>
    <cellStyle name="Warning Text 12 6" xfId="31923" xr:uid="{7139491B-FBD3-46DA-B6FC-F1E966DDBAE1}"/>
    <cellStyle name="Warning Text 12 6 2" xfId="31924" xr:uid="{37BB5D43-42D5-427B-8578-154F08649E1E}"/>
    <cellStyle name="Warning Text 12 6 2 2" xfId="31925" xr:uid="{6CDADF02-BB7D-4654-A780-E02173A674AF}"/>
    <cellStyle name="Warning Text 12 6 2 3" xfId="31926" xr:uid="{4923A3F0-3544-43D9-AE0B-0BFD513FD6E9}"/>
    <cellStyle name="Warning Text 12 6 3" xfId="31927" xr:uid="{45EDCF4F-2FD0-449F-A1CA-AE2A752CF505}"/>
    <cellStyle name="Warning Text 12 6 3 2" xfId="31928" xr:uid="{04551213-419A-450D-B41E-C73B41564EE9}"/>
    <cellStyle name="Warning Text 12 6 3 3" xfId="31929" xr:uid="{380C26FB-4F52-497F-91D5-B7C267738EA1}"/>
    <cellStyle name="Warning Text 12 6 4" xfId="31930" xr:uid="{3AFF2FEE-BFAD-4C14-8682-C44E6203A8A1}"/>
    <cellStyle name="Warning Text 12 6 5" xfId="31931" xr:uid="{694D43B7-868D-45E7-8347-F1419360C3CA}"/>
    <cellStyle name="Warning Text 12 7" xfId="31932" xr:uid="{71CE952F-DD52-4D66-8985-94E97EDD3B98}"/>
    <cellStyle name="Warning Text 12 7 2" xfId="31933" xr:uid="{3CFE725F-29A0-4681-8ECE-CCAEAD3595D2}"/>
    <cellStyle name="Warning Text 12 7 3" xfId="31934" xr:uid="{10DFF210-3FAC-444E-80C1-1E34581340DB}"/>
    <cellStyle name="Warning Text 12 8" xfId="31935" xr:uid="{275B39C3-F127-404A-BF16-5FCFA0B73FE3}"/>
    <cellStyle name="Warning Text 12 8 2" xfId="31936" xr:uid="{0E5DE1B7-A285-4045-8F72-7A4EA52EB3C8}"/>
    <cellStyle name="Warning Text 12 8 3" xfId="31937" xr:uid="{2AD74E6D-EA2E-4220-9DE8-B86A0A5DBA8B}"/>
    <cellStyle name="Warning Text 12 9" xfId="31938" xr:uid="{3BF31751-880F-4E3E-9C71-7A4ED1FE4C5C}"/>
    <cellStyle name="Warning Text 12 9 2" xfId="31939" xr:uid="{968CE11E-2B54-4E58-A67E-8699FE8A3265}"/>
    <cellStyle name="Warning Text 12 9 3" xfId="31940" xr:uid="{A1A308AD-E90E-4353-99BF-E56E9EFFDE95}"/>
    <cellStyle name="Warning Text 13" xfId="31941" xr:uid="{476CF5B8-6275-4B5E-A4FC-A45F2FF3600E}"/>
    <cellStyle name="Warning Text 13 10" xfId="31942" xr:uid="{2F18B04C-CCF0-4F2C-BC99-9C1880ABB654}"/>
    <cellStyle name="Warning Text 13 11" xfId="31943" xr:uid="{C5A7C8EC-EDAB-4457-9FDD-6BABF1258E23}"/>
    <cellStyle name="Warning Text 13 12" xfId="31944" xr:uid="{DEC63529-114A-4C32-A51F-55D3F254BE9D}"/>
    <cellStyle name="Warning Text 13 13" xfId="31945" xr:uid="{6B92A660-ECB6-418D-A107-527385B68050}"/>
    <cellStyle name="Warning Text 13 14" xfId="31946" xr:uid="{BFEE003F-C952-46BD-9938-2AB87F3CDCBA}"/>
    <cellStyle name="Warning Text 13 15" xfId="31947" xr:uid="{56FE7B24-0312-49FC-A73B-BC162EA8918C}"/>
    <cellStyle name="Warning Text 13 2" xfId="31948" xr:uid="{108CE128-C8AF-4726-AB13-D23D31472EAA}"/>
    <cellStyle name="Warning Text 13 2 2" xfId="31949" xr:uid="{86D8D081-F502-44B4-875A-04E0DA5EDF07}"/>
    <cellStyle name="Warning Text 13 2 2 2" xfId="31950" xr:uid="{865BAFFF-A8F1-4AAC-A114-81BF65AFD211}"/>
    <cellStyle name="Warning Text 13 2 2 3" xfId="31951" xr:uid="{44720EF3-44B3-49FD-9694-2774A6F341AD}"/>
    <cellStyle name="Warning Text 13 2 3" xfId="31952" xr:uid="{DBB54B58-DB95-4554-B6A2-B5C086BB4A9E}"/>
    <cellStyle name="Warning Text 13 2 3 2" xfId="31953" xr:uid="{B3BC316A-9313-4EF6-84AB-8F13DAA281F6}"/>
    <cellStyle name="Warning Text 13 2 3 3" xfId="31954" xr:uid="{05FC9ABD-28B2-48ED-B456-2D7978B5140A}"/>
    <cellStyle name="Warning Text 13 2 4" xfId="31955" xr:uid="{09F9B80D-3882-4C77-89AE-0B0C4820E460}"/>
    <cellStyle name="Warning Text 13 2 5" xfId="31956" xr:uid="{F6E60C3B-F084-466B-96BB-C8990F4DE8CD}"/>
    <cellStyle name="Warning Text 13 2 6" xfId="31957" xr:uid="{2471C13B-DF70-4CDB-80C8-E105C526051F}"/>
    <cellStyle name="Warning Text 13 3" xfId="31958" xr:uid="{817DE2F8-4A9E-4DAF-A22D-B9A098037462}"/>
    <cellStyle name="Warning Text 13 3 2" xfId="31959" xr:uid="{6D7155BF-29F7-46BD-B916-4B6556019985}"/>
    <cellStyle name="Warning Text 13 3 2 2" xfId="31960" xr:uid="{1F3B6532-7758-4C66-A007-3CE7B3748B17}"/>
    <cellStyle name="Warning Text 13 3 2 3" xfId="31961" xr:uid="{9D6F442D-7F63-4051-B883-53833303E5D2}"/>
    <cellStyle name="Warning Text 13 3 3" xfId="31962" xr:uid="{E2015138-CA5B-42B4-B6E3-40A3F6E9A1A7}"/>
    <cellStyle name="Warning Text 13 3 3 2" xfId="31963" xr:uid="{9532B68C-C88F-47F5-AB43-5982A00A8C2E}"/>
    <cellStyle name="Warning Text 13 3 3 3" xfId="31964" xr:uid="{F36DF27F-047D-4B35-8EC8-3A93660353FA}"/>
    <cellStyle name="Warning Text 13 3 4" xfId="31965" xr:uid="{F9AB8257-B118-4B04-BB50-9C3C848B3E16}"/>
    <cellStyle name="Warning Text 13 3 5" xfId="31966" xr:uid="{FC6A8F72-F983-43F8-804E-3352B0C571C8}"/>
    <cellStyle name="Warning Text 13 4" xfId="31967" xr:uid="{D21DC39A-D7AB-416C-98B6-C431600CCD94}"/>
    <cellStyle name="Warning Text 13 4 2" xfId="31968" xr:uid="{DBEFF796-BAD4-4BBB-95F2-43853A90413F}"/>
    <cellStyle name="Warning Text 13 4 2 2" xfId="31969" xr:uid="{60E15453-1143-4F27-AC0C-05D6E2F33D4F}"/>
    <cellStyle name="Warning Text 13 4 2 3" xfId="31970" xr:uid="{81CBC3A7-B1B9-4C31-BBBA-15C00F06A6D2}"/>
    <cellStyle name="Warning Text 13 4 3" xfId="31971" xr:uid="{A1504613-28DF-46A1-9FD3-788388533271}"/>
    <cellStyle name="Warning Text 13 4 3 2" xfId="31972" xr:uid="{A7D48164-49E9-4DA1-B57E-D82CE926A358}"/>
    <cellStyle name="Warning Text 13 4 3 3" xfId="31973" xr:uid="{AD95E5E3-FA87-4380-B11A-29D2B88F2D68}"/>
    <cellStyle name="Warning Text 13 4 4" xfId="31974" xr:uid="{9FA58DB2-B34C-4431-A8BF-2AD46E656329}"/>
    <cellStyle name="Warning Text 13 4 5" xfId="31975" xr:uid="{4CA031D6-DE23-40DB-A54D-A8AC8F3CCCA3}"/>
    <cellStyle name="Warning Text 13 5" xfId="31976" xr:uid="{A5C038FE-3A2B-4040-807C-2CD21802BC02}"/>
    <cellStyle name="Warning Text 13 5 2" xfId="31977" xr:uid="{FA1AA033-3761-45C1-88E7-7B5F38C5809C}"/>
    <cellStyle name="Warning Text 13 5 2 2" xfId="31978" xr:uid="{76D18D94-ED16-4807-BD24-E0BE67AD0A03}"/>
    <cellStyle name="Warning Text 13 5 2 3" xfId="31979" xr:uid="{3C1912D2-0F09-462E-AE3F-C122A46EAFC3}"/>
    <cellStyle name="Warning Text 13 5 3" xfId="31980" xr:uid="{B016BE2C-C861-483E-B048-0EA9CB998F4E}"/>
    <cellStyle name="Warning Text 13 5 3 2" xfId="31981" xr:uid="{4E68E3EF-2F30-41A0-BD4B-AD02CD5D11AF}"/>
    <cellStyle name="Warning Text 13 5 3 3" xfId="31982" xr:uid="{09DAE631-632B-4220-8880-1DC3CC31BAB7}"/>
    <cellStyle name="Warning Text 13 5 4" xfId="31983" xr:uid="{F1B8441A-4599-4843-8D28-0880B3FEF7B5}"/>
    <cellStyle name="Warning Text 13 5 4 2" xfId="31984" xr:uid="{3FCFB101-2314-4DC3-88BF-C4B0E68D092D}"/>
    <cellStyle name="Warning Text 13 5 4 3" xfId="31985" xr:uid="{A77530F5-FBAE-47D3-9506-F6D4C6481C51}"/>
    <cellStyle name="Warning Text 13 5 5" xfId="31986" xr:uid="{47646344-0A27-4223-A6A2-7CCE8D0F805C}"/>
    <cellStyle name="Warning Text 13 5 6" xfId="31987" xr:uid="{E269352E-1273-44EE-AD7F-FC9EE9187FC4}"/>
    <cellStyle name="Warning Text 13 6" xfId="31988" xr:uid="{AD5E30C3-432A-4595-94BA-CB99605A9DF5}"/>
    <cellStyle name="Warning Text 13 6 2" xfId="31989" xr:uid="{53D1943A-856B-43CF-8CF3-6378BA7B2302}"/>
    <cellStyle name="Warning Text 13 6 2 2" xfId="31990" xr:uid="{221D4B77-5C4B-4403-AE2F-ED397E5EE874}"/>
    <cellStyle name="Warning Text 13 6 2 3" xfId="31991" xr:uid="{7EFD1D85-DAC9-4EAE-8962-45BDE62459D8}"/>
    <cellStyle name="Warning Text 13 6 3" xfId="31992" xr:uid="{351D156B-344A-435D-B55A-C1C03B0DDF8B}"/>
    <cellStyle name="Warning Text 13 6 3 2" xfId="31993" xr:uid="{B9AFE03F-DA70-4F97-8A5B-8B62EECAC7B9}"/>
    <cellStyle name="Warning Text 13 6 3 3" xfId="31994" xr:uid="{2FF79AA0-87E5-48B5-AC89-661034426F9D}"/>
    <cellStyle name="Warning Text 13 6 4" xfId="31995" xr:uid="{08BA03A2-0D0F-42AA-B329-52DAF90FA33D}"/>
    <cellStyle name="Warning Text 13 6 5" xfId="31996" xr:uid="{304440BA-8957-479D-90CF-6828437273FF}"/>
    <cellStyle name="Warning Text 13 7" xfId="31997" xr:uid="{E77B9359-AE4D-447F-B278-B45C2CB1C3FC}"/>
    <cellStyle name="Warning Text 13 7 2" xfId="31998" xr:uid="{B6EA9285-0363-4785-A49D-DCE02689D213}"/>
    <cellStyle name="Warning Text 13 7 3" xfId="31999" xr:uid="{342FF691-ED9C-43F4-A155-68CE485E0741}"/>
    <cellStyle name="Warning Text 13 8" xfId="32000" xr:uid="{394328B3-AEF1-4B40-9490-A48708DFA04D}"/>
    <cellStyle name="Warning Text 13 8 2" xfId="32001" xr:uid="{D6D6A9C4-D388-4ED3-A0B9-83A97AC90C19}"/>
    <cellStyle name="Warning Text 13 8 3" xfId="32002" xr:uid="{C08402B0-2BFE-4159-AD64-E0A44A7C41FC}"/>
    <cellStyle name="Warning Text 13 9" xfId="32003" xr:uid="{B5EC163B-CA21-48AA-96EA-D60B3FDBFA26}"/>
    <cellStyle name="Warning Text 13 9 2" xfId="32004" xr:uid="{1B849A46-31FD-49E6-99F3-96E882F2D4F9}"/>
    <cellStyle name="Warning Text 13 9 3" xfId="32005" xr:uid="{C02C0D09-A9C7-45D2-BA33-3E6881677446}"/>
    <cellStyle name="Warning Text 14" xfId="32006" xr:uid="{20860F4B-080C-4203-8690-E0FA5C58D766}"/>
    <cellStyle name="Warning Text 14 10" xfId="32007" xr:uid="{928450B7-C6AA-433E-B978-C6F9600AE8F9}"/>
    <cellStyle name="Warning Text 14 11" xfId="32008" xr:uid="{52A6976E-4074-4232-B03C-DDDE62CE791F}"/>
    <cellStyle name="Warning Text 14 12" xfId="32009" xr:uid="{82ED5957-B435-463D-9F55-D07E495ECDFF}"/>
    <cellStyle name="Warning Text 14 13" xfId="32010" xr:uid="{5E74221F-9DAA-47DD-8002-C83E3D2BDF3F}"/>
    <cellStyle name="Warning Text 14 14" xfId="32011" xr:uid="{D6656585-730B-4E0D-A48B-0D1107671857}"/>
    <cellStyle name="Warning Text 14 15" xfId="32012" xr:uid="{5030E9CC-B72E-446A-9439-B375D20DAD67}"/>
    <cellStyle name="Warning Text 14 2" xfId="32013" xr:uid="{15160D71-CEE3-4270-A80A-D0941B008917}"/>
    <cellStyle name="Warning Text 14 2 2" xfId="32014" xr:uid="{4D86E3D0-C584-4C3A-9603-2570C5B8771E}"/>
    <cellStyle name="Warning Text 14 2 2 2" xfId="32015" xr:uid="{24A8F498-EBE9-46E2-AFF2-6C1CB7EADC49}"/>
    <cellStyle name="Warning Text 14 2 2 3" xfId="32016" xr:uid="{3E8DB7CD-8D63-4A95-A207-C84F47B240E0}"/>
    <cellStyle name="Warning Text 14 2 3" xfId="32017" xr:uid="{AFC79C6D-8F35-46C3-A2C5-D919C4EBDF4F}"/>
    <cellStyle name="Warning Text 14 2 3 2" xfId="32018" xr:uid="{49B11AD4-7859-463B-8A1A-1D7081894FE3}"/>
    <cellStyle name="Warning Text 14 2 3 3" xfId="32019" xr:uid="{27256B0A-84E0-40FA-8E50-B1D95C0284C4}"/>
    <cellStyle name="Warning Text 14 2 4" xfId="32020" xr:uid="{D4507F49-9A96-4B5F-9B1D-A9158EC586F2}"/>
    <cellStyle name="Warning Text 14 2 5" xfId="32021" xr:uid="{6A5AA794-5226-43FB-8E4F-4650ECFAE10A}"/>
    <cellStyle name="Warning Text 14 2 6" xfId="32022" xr:uid="{200C2CE1-C8FF-4064-95BD-87905A73B5F4}"/>
    <cellStyle name="Warning Text 14 3" xfId="32023" xr:uid="{43B6142A-D444-44AF-ADED-68412C135A5A}"/>
    <cellStyle name="Warning Text 14 3 2" xfId="32024" xr:uid="{CD5DC74C-F836-49B2-BE03-C8F5B910A3D4}"/>
    <cellStyle name="Warning Text 14 3 2 2" xfId="32025" xr:uid="{882AFD26-03F7-4C1E-87C2-255FFB9EEF51}"/>
    <cellStyle name="Warning Text 14 3 2 3" xfId="32026" xr:uid="{5A10A39C-1552-407B-971B-A1E8D5A31478}"/>
    <cellStyle name="Warning Text 14 3 3" xfId="32027" xr:uid="{84335DA9-21F8-492A-B691-66014D5D7D06}"/>
    <cellStyle name="Warning Text 14 3 3 2" xfId="32028" xr:uid="{6BE650DF-090A-430D-881C-88C2E9144AE1}"/>
    <cellStyle name="Warning Text 14 3 3 3" xfId="32029" xr:uid="{E5D09D9E-683B-4FA1-87AE-33E7C9701A8C}"/>
    <cellStyle name="Warning Text 14 3 4" xfId="32030" xr:uid="{4215BDB8-FECF-4AF9-A3F2-C9E7D93AD87D}"/>
    <cellStyle name="Warning Text 14 3 5" xfId="32031" xr:uid="{E248B0E5-1700-43E0-8157-C43336A84154}"/>
    <cellStyle name="Warning Text 14 4" xfId="32032" xr:uid="{5294ED10-61D1-4E6B-8E80-50AADAD202C6}"/>
    <cellStyle name="Warning Text 14 4 2" xfId="32033" xr:uid="{6A2F2471-3256-4640-B8E1-21E008ED8DB4}"/>
    <cellStyle name="Warning Text 14 4 2 2" xfId="32034" xr:uid="{E14F7575-346A-4469-A2F3-EB020E37100C}"/>
    <cellStyle name="Warning Text 14 4 2 3" xfId="32035" xr:uid="{231FFE55-6364-4BB5-9961-0EB5E05D9B37}"/>
    <cellStyle name="Warning Text 14 4 3" xfId="32036" xr:uid="{FF7D1E4E-E59F-464C-B07A-353AA0F4888A}"/>
    <cellStyle name="Warning Text 14 4 3 2" xfId="32037" xr:uid="{25108FA8-ADDF-4A6A-A3C7-44C7E4C75F38}"/>
    <cellStyle name="Warning Text 14 4 3 3" xfId="32038" xr:uid="{C8055EFD-2800-4C52-8805-387CCD35CD8E}"/>
    <cellStyle name="Warning Text 14 4 4" xfId="32039" xr:uid="{4C61940A-3BD8-4F0C-A285-1E663ABC937B}"/>
    <cellStyle name="Warning Text 14 4 5" xfId="32040" xr:uid="{54B47183-A31A-4419-A824-94C97F0B0219}"/>
    <cellStyle name="Warning Text 14 5" xfId="32041" xr:uid="{FB5A58B6-AE87-4276-8DC9-F0CE92E259A6}"/>
    <cellStyle name="Warning Text 14 5 2" xfId="32042" xr:uid="{71C61E86-768F-49BD-B2F2-F1366A4ED070}"/>
    <cellStyle name="Warning Text 14 5 2 2" xfId="32043" xr:uid="{E774388F-7733-4626-A912-25C8AB4D284B}"/>
    <cellStyle name="Warning Text 14 5 2 3" xfId="32044" xr:uid="{12CD5A41-9BE9-4825-A3F7-03A0B046F715}"/>
    <cellStyle name="Warning Text 14 5 3" xfId="32045" xr:uid="{94508AEE-0170-47DB-8154-AE1CA281A9DB}"/>
    <cellStyle name="Warning Text 14 5 3 2" xfId="32046" xr:uid="{DC76E344-893D-4917-A128-2533C17BA8EF}"/>
    <cellStyle name="Warning Text 14 5 3 3" xfId="32047" xr:uid="{D3BE427E-900F-46CC-8E5F-9D894B9FEE59}"/>
    <cellStyle name="Warning Text 14 5 4" xfId="32048" xr:uid="{2EDA956C-BFC0-419F-8309-FA8FB1445165}"/>
    <cellStyle name="Warning Text 14 5 4 2" xfId="32049" xr:uid="{951DD04A-FF4D-4005-9983-C979513B0DB6}"/>
    <cellStyle name="Warning Text 14 5 4 3" xfId="32050" xr:uid="{249FDE2B-AC48-4620-B115-40ED30EB3877}"/>
    <cellStyle name="Warning Text 14 5 5" xfId="32051" xr:uid="{E7F7A6C5-C9C0-444C-8F78-863A0005DDCF}"/>
    <cellStyle name="Warning Text 14 5 6" xfId="32052" xr:uid="{253F55A1-7629-4848-AB95-D7991D030781}"/>
    <cellStyle name="Warning Text 14 6" xfId="32053" xr:uid="{B2E9E293-8633-438D-B60B-1EBAFC52D532}"/>
    <cellStyle name="Warning Text 14 6 2" xfId="32054" xr:uid="{7F4CF7C9-08F3-41F9-924A-56EA31ED6244}"/>
    <cellStyle name="Warning Text 14 6 2 2" xfId="32055" xr:uid="{04FFFBB3-E162-4B82-8661-8A8D02CC25B8}"/>
    <cellStyle name="Warning Text 14 6 2 3" xfId="32056" xr:uid="{AE1E2E1D-D5AA-4C42-9862-3D5145563E2A}"/>
    <cellStyle name="Warning Text 14 6 3" xfId="32057" xr:uid="{B0FCC026-2C56-4470-804D-35A4CDEAAC39}"/>
    <cellStyle name="Warning Text 14 6 3 2" xfId="32058" xr:uid="{8ADE4427-8595-46BD-8CD1-1DDA7CDF8C6E}"/>
    <cellStyle name="Warning Text 14 6 3 3" xfId="32059" xr:uid="{8759D510-B9DF-4554-A00F-253158E379D7}"/>
    <cellStyle name="Warning Text 14 6 4" xfId="32060" xr:uid="{E3F9530F-6391-4447-88EE-CB408ABAA1B8}"/>
    <cellStyle name="Warning Text 14 6 5" xfId="32061" xr:uid="{0D9AABD5-0FFA-44C6-BBCB-8E2D575724A7}"/>
    <cellStyle name="Warning Text 14 7" xfId="32062" xr:uid="{C4813019-90C1-40B4-970D-BFF82E380865}"/>
    <cellStyle name="Warning Text 14 7 2" xfId="32063" xr:uid="{D02DB200-B8ED-43F2-B222-D26FDE0A2E5E}"/>
    <cellStyle name="Warning Text 14 7 3" xfId="32064" xr:uid="{6D271631-8695-49DC-A67B-867260F3D149}"/>
    <cellStyle name="Warning Text 14 8" xfId="32065" xr:uid="{5E0E921B-580F-499C-B547-42B61EB67BDF}"/>
    <cellStyle name="Warning Text 14 8 2" xfId="32066" xr:uid="{CF7C99A6-BF6E-4E6C-AFAD-99E02C7E2340}"/>
    <cellStyle name="Warning Text 14 8 3" xfId="32067" xr:uid="{16FC57A4-F973-446D-AAFC-DF474B63760B}"/>
    <cellStyle name="Warning Text 14 9" xfId="32068" xr:uid="{D1457825-6563-41A0-BFAB-A19F2618A30C}"/>
    <cellStyle name="Warning Text 14 9 2" xfId="32069" xr:uid="{3D625F01-44CA-469A-A552-022A019F5C0A}"/>
    <cellStyle name="Warning Text 14 9 3" xfId="32070" xr:uid="{59AF5391-0CFC-462A-8B86-1C22BB1C5B93}"/>
    <cellStyle name="Warning Text 15" xfId="32071" xr:uid="{FC059A19-0DC9-4333-A3AD-7FD068AD4755}"/>
    <cellStyle name="Warning Text 15 10" xfId="32072" xr:uid="{CBA6CB0F-06C6-46DC-9AB8-24DD305D37CD}"/>
    <cellStyle name="Warning Text 15 11" xfId="32073" xr:uid="{7633732D-8366-4BBC-9350-1EF6B0350963}"/>
    <cellStyle name="Warning Text 15 12" xfId="32074" xr:uid="{2D9E9A60-E52D-49BD-B76C-C6DF8F51770B}"/>
    <cellStyle name="Warning Text 15 13" xfId="32075" xr:uid="{A5F1BD52-ABBF-4B7F-924C-8B777F425B91}"/>
    <cellStyle name="Warning Text 15 14" xfId="32076" xr:uid="{6359E1F8-7DCD-4C06-8FE4-23B5302F2031}"/>
    <cellStyle name="Warning Text 15 15" xfId="32077" xr:uid="{0E9E1391-A384-4F78-9980-1D1CD90AB24B}"/>
    <cellStyle name="Warning Text 15 2" xfId="32078" xr:uid="{2150F809-BC99-46B5-A7D2-03A0DD0E9B2B}"/>
    <cellStyle name="Warning Text 15 2 2" xfId="32079" xr:uid="{94599367-7F32-4FC4-B0E3-6CB9306822CB}"/>
    <cellStyle name="Warning Text 15 2 2 2" xfId="32080" xr:uid="{D671290A-DBF6-497D-9A5A-121D6FBFB0F5}"/>
    <cellStyle name="Warning Text 15 2 2 3" xfId="32081" xr:uid="{5E625531-87CD-4BEE-8E3C-AB3FA250931C}"/>
    <cellStyle name="Warning Text 15 2 3" xfId="32082" xr:uid="{9EF2AB1B-491F-4CD5-ACB8-63DFD9B6EAD6}"/>
    <cellStyle name="Warning Text 15 2 3 2" xfId="32083" xr:uid="{C4F4CC3A-7F59-4086-BBFF-4B484F4C7177}"/>
    <cellStyle name="Warning Text 15 2 3 3" xfId="32084" xr:uid="{48738A1E-8756-4DAD-9A1D-5E11A1AA3F6F}"/>
    <cellStyle name="Warning Text 15 2 4" xfId="32085" xr:uid="{B993C38D-AFC1-48F6-B3CF-33AFA59A8A0A}"/>
    <cellStyle name="Warning Text 15 2 5" xfId="32086" xr:uid="{3AF02642-A8F4-404B-ABCD-1F98AC4B00FE}"/>
    <cellStyle name="Warning Text 15 2 6" xfId="32087" xr:uid="{B25B81FB-58FB-4D2E-B4B2-3B04F6C197FD}"/>
    <cellStyle name="Warning Text 15 3" xfId="32088" xr:uid="{37EDBE3D-B039-4D44-BBA4-B8982A0A5FC6}"/>
    <cellStyle name="Warning Text 15 3 2" xfId="32089" xr:uid="{4FB6BA8B-42DE-485B-8E7E-A15D0D9E6651}"/>
    <cellStyle name="Warning Text 15 3 2 2" xfId="32090" xr:uid="{C90CD0C0-ECC9-47BB-AE14-D5374F1287B9}"/>
    <cellStyle name="Warning Text 15 3 2 3" xfId="32091" xr:uid="{4A2E8CE9-2F12-4D69-BA94-5BE3233B4C85}"/>
    <cellStyle name="Warning Text 15 3 3" xfId="32092" xr:uid="{27555B51-D6FC-40F7-A3B6-0850A1E2DB90}"/>
    <cellStyle name="Warning Text 15 3 3 2" xfId="32093" xr:uid="{5315B339-74C2-45FB-A07F-873EA9D049CA}"/>
    <cellStyle name="Warning Text 15 3 3 3" xfId="32094" xr:uid="{F066D738-FA38-450C-9A4C-E922D3840D1D}"/>
    <cellStyle name="Warning Text 15 3 4" xfId="32095" xr:uid="{8E18F2CB-DE60-46BD-9258-52EF3ED3CA86}"/>
    <cellStyle name="Warning Text 15 3 5" xfId="32096" xr:uid="{7E589A6E-1BDF-446B-A0E0-F9C310E6584E}"/>
    <cellStyle name="Warning Text 15 4" xfId="32097" xr:uid="{199F040A-A5A3-4A16-8A26-DCA67216A0D8}"/>
    <cellStyle name="Warning Text 15 4 2" xfId="32098" xr:uid="{5E6BD424-93E1-4BFC-9606-06C48CF6C45B}"/>
    <cellStyle name="Warning Text 15 4 2 2" xfId="32099" xr:uid="{57433DB6-8BDB-4897-9BA9-3AB075D980F1}"/>
    <cellStyle name="Warning Text 15 4 2 3" xfId="32100" xr:uid="{63FAB2A9-4BC3-4DC1-AF38-8C63973C9154}"/>
    <cellStyle name="Warning Text 15 4 3" xfId="32101" xr:uid="{49A6F031-8203-4429-98CA-F48F3896D887}"/>
    <cellStyle name="Warning Text 15 4 3 2" xfId="32102" xr:uid="{23DD60BC-2C9C-4EE6-8109-6A451AD6D46F}"/>
    <cellStyle name="Warning Text 15 4 3 3" xfId="32103" xr:uid="{29B31B6F-C41B-434E-9916-ADE6C552F783}"/>
    <cellStyle name="Warning Text 15 4 4" xfId="32104" xr:uid="{1681158C-F80A-4FC8-BDE8-EA18D56D6E45}"/>
    <cellStyle name="Warning Text 15 4 5" xfId="32105" xr:uid="{0D8B9E36-F19F-455F-BD78-56EC12626DB8}"/>
    <cellStyle name="Warning Text 15 5" xfId="32106" xr:uid="{7E75A297-E641-46BC-AB45-806B60C7EA5F}"/>
    <cellStyle name="Warning Text 15 5 2" xfId="32107" xr:uid="{E97ADEE7-996D-402E-BDE3-3C9EE4361194}"/>
    <cellStyle name="Warning Text 15 5 2 2" xfId="32108" xr:uid="{484ACB85-9A52-489E-8319-8C330FFAC36D}"/>
    <cellStyle name="Warning Text 15 5 2 3" xfId="32109" xr:uid="{76E2987D-D3BD-4273-BAED-ED02D84EB0F4}"/>
    <cellStyle name="Warning Text 15 5 3" xfId="32110" xr:uid="{88148DE0-E634-4643-B670-511D3882BDA2}"/>
    <cellStyle name="Warning Text 15 5 3 2" xfId="32111" xr:uid="{C6AEC56D-15A4-4696-849C-B1CCF113F86E}"/>
    <cellStyle name="Warning Text 15 5 3 3" xfId="32112" xr:uid="{CE3A094E-C412-4B93-AA64-9AFB87EE74A2}"/>
    <cellStyle name="Warning Text 15 5 4" xfId="32113" xr:uid="{9C783519-EE89-4051-AAAC-F1FDA1B4CD52}"/>
    <cellStyle name="Warning Text 15 5 4 2" xfId="32114" xr:uid="{6DDC37B1-2F9B-4BE4-8CAF-567090A8191C}"/>
    <cellStyle name="Warning Text 15 5 4 3" xfId="32115" xr:uid="{51EA1129-2EEB-466B-8172-3BDD5DCCD3CA}"/>
    <cellStyle name="Warning Text 15 5 5" xfId="32116" xr:uid="{529A0344-D0BF-4095-ADC5-0E68837218EE}"/>
    <cellStyle name="Warning Text 15 5 6" xfId="32117" xr:uid="{4E542CDC-99A2-41C6-9C64-2096F4F17BFB}"/>
    <cellStyle name="Warning Text 15 6" xfId="32118" xr:uid="{7A7D8E09-867F-49A9-A27A-16A98872ADA9}"/>
    <cellStyle name="Warning Text 15 6 2" xfId="32119" xr:uid="{B5BFF917-F18E-4B89-A18B-F49400D1DF8C}"/>
    <cellStyle name="Warning Text 15 6 2 2" xfId="32120" xr:uid="{BD7C91A3-95B1-49D5-8E80-9F245241573D}"/>
    <cellStyle name="Warning Text 15 6 2 3" xfId="32121" xr:uid="{634FC17C-E07E-4132-AF08-D3E9DEC7167F}"/>
    <cellStyle name="Warning Text 15 6 3" xfId="32122" xr:uid="{93277B18-C287-4987-A8B0-51A17CB7132A}"/>
    <cellStyle name="Warning Text 15 6 3 2" xfId="32123" xr:uid="{D972C8D9-589D-4454-947C-9587C0C0C4CC}"/>
    <cellStyle name="Warning Text 15 6 3 3" xfId="32124" xr:uid="{72FE86E4-002B-40A2-9C67-38BF47581D57}"/>
    <cellStyle name="Warning Text 15 6 4" xfId="32125" xr:uid="{15CB12A8-D87D-41C3-B559-5C0005E5173D}"/>
    <cellStyle name="Warning Text 15 6 5" xfId="32126" xr:uid="{858CDD33-4AE7-4D0D-B102-D0D7D10609D0}"/>
    <cellStyle name="Warning Text 15 7" xfId="32127" xr:uid="{A9F612E6-9376-4634-A388-037DD540411C}"/>
    <cellStyle name="Warning Text 15 7 2" xfId="32128" xr:uid="{23F582A0-75CA-420E-B325-1DDB8D6C6690}"/>
    <cellStyle name="Warning Text 15 7 3" xfId="32129" xr:uid="{23236F4D-A388-486A-9B54-1CBF21FA766C}"/>
    <cellStyle name="Warning Text 15 8" xfId="32130" xr:uid="{06E245D7-79A6-4529-BEB4-29ACC50F7F3F}"/>
    <cellStyle name="Warning Text 15 8 2" xfId="32131" xr:uid="{AD7C4E93-1C96-4EA9-BC83-9399CF3A3ECE}"/>
    <cellStyle name="Warning Text 15 8 3" xfId="32132" xr:uid="{72ABD57E-C434-433D-9231-11EA8EE5A477}"/>
    <cellStyle name="Warning Text 15 9" xfId="32133" xr:uid="{79C44437-D0A5-4F8C-A0D2-F53F52A287D7}"/>
    <cellStyle name="Warning Text 15 9 2" xfId="32134" xr:uid="{D99DD2DA-CB88-4E62-85B3-8EF3020D52F4}"/>
    <cellStyle name="Warning Text 15 9 3" xfId="32135" xr:uid="{73BA5DB4-3B12-4C64-8FC2-14719D4F12F0}"/>
    <cellStyle name="Warning Text 16" xfId="32136" xr:uid="{82943228-6AE8-4403-A8DA-B15885E31A89}"/>
    <cellStyle name="Warning Text 16 10" xfId="32137" xr:uid="{25A9A93F-AE12-4233-855A-010936438852}"/>
    <cellStyle name="Warning Text 16 11" xfId="32138" xr:uid="{1B338D91-769D-435B-AFFD-1DAA9A31CC8B}"/>
    <cellStyle name="Warning Text 16 12" xfId="32139" xr:uid="{1521EB85-61DB-4781-9342-D1A270B94629}"/>
    <cellStyle name="Warning Text 16 13" xfId="32140" xr:uid="{A25A4CA0-3E41-4F5C-937A-488E9E446625}"/>
    <cellStyle name="Warning Text 16 14" xfId="32141" xr:uid="{19D04DA2-F5B6-4BD1-85A4-0B96311409F9}"/>
    <cellStyle name="Warning Text 16 15" xfId="32142" xr:uid="{96435AFB-A7E0-4253-B949-3A94F9650D07}"/>
    <cellStyle name="Warning Text 16 2" xfId="32143" xr:uid="{0B7A270B-C33D-40E1-80EC-7382DF7E0C79}"/>
    <cellStyle name="Warning Text 16 2 2" xfId="32144" xr:uid="{2DF63385-691F-4608-9B06-213BB2A9891F}"/>
    <cellStyle name="Warning Text 16 2 2 2" xfId="32145" xr:uid="{D9B2F345-E348-47AF-9E60-C15712EF4A28}"/>
    <cellStyle name="Warning Text 16 2 2 3" xfId="32146" xr:uid="{B2D657B4-2822-4C18-B260-D3EE656FD131}"/>
    <cellStyle name="Warning Text 16 2 3" xfId="32147" xr:uid="{7020257F-7097-4BAC-8765-D3D4901A769E}"/>
    <cellStyle name="Warning Text 16 2 3 2" xfId="32148" xr:uid="{BED75CB9-DA8D-4E69-8800-8CB5F22BBAA1}"/>
    <cellStyle name="Warning Text 16 2 3 3" xfId="32149" xr:uid="{87F0372A-D9B5-40A3-B91F-87AD27261B09}"/>
    <cellStyle name="Warning Text 16 2 4" xfId="32150" xr:uid="{4DFF5C3D-FD13-4736-B739-5727DB9D648A}"/>
    <cellStyle name="Warning Text 16 2 5" xfId="32151" xr:uid="{E2B9DCB0-996B-4F7B-887F-E2820C747640}"/>
    <cellStyle name="Warning Text 16 2 6" xfId="32152" xr:uid="{FBDAEF43-37DA-46DD-9A0F-D19F7708653D}"/>
    <cellStyle name="Warning Text 16 3" xfId="32153" xr:uid="{34B0EC48-0F1C-48E7-B596-2F73D9157117}"/>
    <cellStyle name="Warning Text 16 3 2" xfId="32154" xr:uid="{900C826A-95F4-459C-B2C4-C707646C3C0D}"/>
    <cellStyle name="Warning Text 16 3 2 2" xfId="32155" xr:uid="{3775A501-6F3C-4FD6-B601-BA2DF0D7852C}"/>
    <cellStyle name="Warning Text 16 3 2 3" xfId="32156" xr:uid="{5FF0C28D-368C-4312-ACD4-5F7BFDFFB81B}"/>
    <cellStyle name="Warning Text 16 3 3" xfId="32157" xr:uid="{B9732F41-D7E1-48E0-8929-7E0FDC1D9E70}"/>
    <cellStyle name="Warning Text 16 3 3 2" xfId="32158" xr:uid="{4C6F9EC2-0DE7-4A8E-BB23-E3801F82C2F1}"/>
    <cellStyle name="Warning Text 16 3 3 3" xfId="32159" xr:uid="{2BAE2F0C-A0A5-433A-97BD-C22E18287462}"/>
    <cellStyle name="Warning Text 16 3 4" xfId="32160" xr:uid="{202B9003-FAA1-4D94-92EC-FD0680BE3902}"/>
    <cellStyle name="Warning Text 16 3 5" xfId="32161" xr:uid="{BFADC079-148A-4D05-A690-2AE3FA216368}"/>
    <cellStyle name="Warning Text 16 4" xfId="32162" xr:uid="{709AD196-F743-4F5F-ACF5-A40E12111725}"/>
    <cellStyle name="Warning Text 16 4 2" xfId="32163" xr:uid="{D0A7C0D4-F109-472C-A470-3197529D2C6C}"/>
    <cellStyle name="Warning Text 16 4 2 2" xfId="32164" xr:uid="{C7DF9E27-D26E-499A-AAE9-E930724ACA37}"/>
    <cellStyle name="Warning Text 16 4 2 3" xfId="32165" xr:uid="{26EFDA37-1081-4A1A-BF48-F517D90BA3DA}"/>
    <cellStyle name="Warning Text 16 4 3" xfId="32166" xr:uid="{7E392126-4BC2-4B0D-90ED-798B33614BB1}"/>
    <cellStyle name="Warning Text 16 4 3 2" xfId="32167" xr:uid="{7B55DAFC-501D-4DF1-8ACB-294D55B9C1C9}"/>
    <cellStyle name="Warning Text 16 4 3 3" xfId="32168" xr:uid="{48157A5F-34EE-42B1-8C45-C9DBCB4FF6DD}"/>
    <cellStyle name="Warning Text 16 4 4" xfId="32169" xr:uid="{270CABC5-D311-416B-94D9-671303F97B52}"/>
    <cellStyle name="Warning Text 16 4 5" xfId="32170" xr:uid="{67E33A48-371C-43D4-8FF3-3EC8D4C003F8}"/>
    <cellStyle name="Warning Text 16 5" xfId="32171" xr:uid="{9A1B706F-06A7-43EE-9F92-D79D28CFE7C6}"/>
    <cellStyle name="Warning Text 16 5 2" xfId="32172" xr:uid="{C5BAF218-E18C-4BB5-BB71-4CD1604C9529}"/>
    <cellStyle name="Warning Text 16 5 2 2" xfId="32173" xr:uid="{4FA7FD45-64A2-49D4-A8FE-D92E2E37D9CD}"/>
    <cellStyle name="Warning Text 16 5 2 3" xfId="32174" xr:uid="{7E3064C4-2DBC-492B-8EF6-EF37D032C09E}"/>
    <cellStyle name="Warning Text 16 5 3" xfId="32175" xr:uid="{AAC30846-DA6E-4E43-AC0E-A5E1F0DE6742}"/>
    <cellStyle name="Warning Text 16 5 3 2" xfId="32176" xr:uid="{77303821-2D25-44C1-8468-7CCA114BF26C}"/>
    <cellStyle name="Warning Text 16 5 3 3" xfId="32177" xr:uid="{2D203A33-C364-4BA5-9C1D-D0197610FCA9}"/>
    <cellStyle name="Warning Text 16 5 4" xfId="32178" xr:uid="{748FDBC5-E9F4-445C-94AB-49D543D0B0A8}"/>
    <cellStyle name="Warning Text 16 5 4 2" xfId="32179" xr:uid="{C0C7369D-4209-45D6-942E-507F08E05A5B}"/>
    <cellStyle name="Warning Text 16 5 4 3" xfId="32180" xr:uid="{F553D082-3123-4E48-9950-7E6DD23F39E0}"/>
    <cellStyle name="Warning Text 16 5 5" xfId="32181" xr:uid="{7CDFB04B-09EE-46A2-AA77-BAD943E5F29A}"/>
    <cellStyle name="Warning Text 16 5 6" xfId="32182" xr:uid="{3EDE08D0-E83E-4F88-99ED-BF59D4C89F52}"/>
    <cellStyle name="Warning Text 16 6" xfId="32183" xr:uid="{29DAE5CF-9569-44BE-BD82-1532210A96CF}"/>
    <cellStyle name="Warning Text 16 6 2" xfId="32184" xr:uid="{680B71AF-0FBD-4480-8632-B5A39342850A}"/>
    <cellStyle name="Warning Text 16 6 2 2" xfId="32185" xr:uid="{373A9000-C722-4F7B-BD8A-A13FA4C303F2}"/>
    <cellStyle name="Warning Text 16 6 2 3" xfId="32186" xr:uid="{FAD2ABD3-F29E-41D2-A73E-80D834861FFC}"/>
    <cellStyle name="Warning Text 16 6 3" xfId="32187" xr:uid="{AF1CA5BC-AEF2-4538-97BF-1859963C37A2}"/>
    <cellStyle name="Warning Text 16 6 3 2" xfId="32188" xr:uid="{AFC92D47-8526-477F-8FF4-DDBADD45FDA7}"/>
    <cellStyle name="Warning Text 16 6 3 3" xfId="32189" xr:uid="{9339E2FF-7552-46BB-847C-6D3EE6BD0E22}"/>
    <cellStyle name="Warning Text 16 6 4" xfId="32190" xr:uid="{164DB638-3668-48E8-8294-6E64AE02F0D8}"/>
    <cellStyle name="Warning Text 16 6 5" xfId="32191" xr:uid="{677F3F9F-EED1-4254-9C31-C9B6C44A1A38}"/>
    <cellStyle name="Warning Text 16 7" xfId="32192" xr:uid="{E87F976D-B7E2-40FB-BA04-9219A91349B1}"/>
    <cellStyle name="Warning Text 16 7 2" xfId="32193" xr:uid="{A6DFE0DD-D5D0-4D73-AAC3-D4DE7B14FB36}"/>
    <cellStyle name="Warning Text 16 7 3" xfId="32194" xr:uid="{5CB101D0-6714-4065-8200-235BDC6ED504}"/>
    <cellStyle name="Warning Text 16 8" xfId="32195" xr:uid="{352C232C-00D7-43F5-B86D-58305FFD599E}"/>
    <cellStyle name="Warning Text 16 8 2" xfId="32196" xr:uid="{26889318-3234-43C9-9991-995FDFEDC039}"/>
    <cellStyle name="Warning Text 16 8 3" xfId="32197" xr:uid="{A83FB222-DF87-45E5-ACF3-CDE57087F7B0}"/>
    <cellStyle name="Warning Text 16 9" xfId="32198" xr:uid="{9DBE5565-F77E-4B35-B234-B1A9B108F3C2}"/>
    <cellStyle name="Warning Text 16 9 2" xfId="32199" xr:uid="{7E255E95-1863-4678-A32B-7908DA4A84EC}"/>
    <cellStyle name="Warning Text 16 9 3" xfId="32200" xr:uid="{3369C3F2-7FB0-4DCF-B7F6-703358661F68}"/>
    <cellStyle name="Warning Text 17" xfId="32201" xr:uid="{1F8276C5-B119-4823-A52E-DFA0212ADA23}"/>
    <cellStyle name="Warning Text 17 10" xfId="32202" xr:uid="{E50E6A61-A977-4278-B6D1-9DD4C1933942}"/>
    <cellStyle name="Warning Text 17 11" xfId="32203" xr:uid="{6857FCDB-B9F9-4EDB-98F8-826094FBDBEA}"/>
    <cellStyle name="Warning Text 17 12" xfId="32204" xr:uid="{60A41445-6385-4444-A93C-CAADD5C838C8}"/>
    <cellStyle name="Warning Text 17 13" xfId="32205" xr:uid="{0BCFE3C8-1A75-46FA-90DC-3C245FA1BA42}"/>
    <cellStyle name="Warning Text 17 14" xfId="32206" xr:uid="{0C13123E-3439-40EB-8C75-D8544373EA35}"/>
    <cellStyle name="Warning Text 17 15" xfId="32207" xr:uid="{6B5C7939-7DCE-41AD-A707-5F91674474A3}"/>
    <cellStyle name="Warning Text 17 2" xfId="32208" xr:uid="{CA54902F-EAF9-4500-B4EA-DDF76C6D0A4B}"/>
    <cellStyle name="Warning Text 17 2 2" xfId="32209" xr:uid="{C765147D-A5BC-43F5-8089-05682CBC184D}"/>
    <cellStyle name="Warning Text 17 2 2 2" xfId="32210" xr:uid="{C5E49FB5-5864-4054-9E40-C5C054ECBB6B}"/>
    <cellStyle name="Warning Text 17 2 2 3" xfId="32211" xr:uid="{DA91D1F1-34AF-4EB0-81FD-3EFCAE16F0A4}"/>
    <cellStyle name="Warning Text 17 2 3" xfId="32212" xr:uid="{E3AF2A85-8E79-463F-809A-139854B5A09F}"/>
    <cellStyle name="Warning Text 17 2 3 2" xfId="32213" xr:uid="{DD3A8D9A-C848-4CA9-B95C-E8AD5C1EC9CC}"/>
    <cellStyle name="Warning Text 17 2 3 3" xfId="32214" xr:uid="{DC1DF7E5-DCFB-45BF-8F34-4938E595F22E}"/>
    <cellStyle name="Warning Text 17 2 4" xfId="32215" xr:uid="{C3C55875-FD06-4B87-9F98-44584BE2A41B}"/>
    <cellStyle name="Warning Text 17 2 5" xfId="32216" xr:uid="{2B7699CE-059F-47EB-AFCA-A4C86EA151BC}"/>
    <cellStyle name="Warning Text 17 2 6" xfId="32217" xr:uid="{549DDDBB-07AF-48DE-A5EE-6B8B5F659F20}"/>
    <cellStyle name="Warning Text 17 3" xfId="32218" xr:uid="{4FA1A422-67C5-47FF-BCA3-3037207AD34F}"/>
    <cellStyle name="Warning Text 17 3 2" xfId="32219" xr:uid="{9EB6EEDE-2E08-49A3-AAF5-E524BF69A947}"/>
    <cellStyle name="Warning Text 17 3 2 2" xfId="32220" xr:uid="{EFF7D654-9CC1-4803-9F77-EE6D533E7109}"/>
    <cellStyle name="Warning Text 17 3 2 3" xfId="32221" xr:uid="{3305860E-644F-4240-8E5E-B9891596791F}"/>
    <cellStyle name="Warning Text 17 3 3" xfId="32222" xr:uid="{75594A21-C300-4384-A5BE-98AFC32F4ED3}"/>
    <cellStyle name="Warning Text 17 3 3 2" xfId="32223" xr:uid="{36080CDC-B288-43EC-8C71-305956F2F2E6}"/>
    <cellStyle name="Warning Text 17 3 3 3" xfId="32224" xr:uid="{A3DC8BAB-8E07-4F7D-993E-4BB43033A181}"/>
    <cellStyle name="Warning Text 17 3 4" xfId="32225" xr:uid="{28113D94-87EB-466E-B3A4-33DE1F8EDCBC}"/>
    <cellStyle name="Warning Text 17 3 5" xfId="32226" xr:uid="{1C472259-DE94-4808-910C-2A6929D5D074}"/>
    <cellStyle name="Warning Text 17 4" xfId="32227" xr:uid="{02BCBEDC-7504-49D8-A0B8-97BD1C19FB9D}"/>
    <cellStyle name="Warning Text 17 4 2" xfId="32228" xr:uid="{4B445383-BFE5-4E1A-903E-EB7A2501FF2F}"/>
    <cellStyle name="Warning Text 17 4 2 2" xfId="32229" xr:uid="{40C62AF9-C7A9-460E-9C1D-AC45BC549E29}"/>
    <cellStyle name="Warning Text 17 4 2 3" xfId="32230" xr:uid="{346BF3E7-2300-4904-A1FD-44139988CB04}"/>
    <cellStyle name="Warning Text 17 4 3" xfId="32231" xr:uid="{704EC46B-A571-4D94-8B30-EA6D651277AC}"/>
    <cellStyle name="Warning Text 17 4 3 2" xfId="32232" xr:uid="{996618AB-1DAE-4F46-89C3-0052BA252287}"/>
    <cellStyle name="Warning Text 17 4 3 3" xfId="32233" xr:uid="{AB278693-3302-4549-BC76-AB6F7D5F808A}"/>
    <cellStyle name="Warning Text 17 4 4" xfId="32234" xr:uid="{AF2DBC74-5CDF-4EF9-AFEE-A3E5F6456DAA}"/>
    <cellStyle name="Warning Text 17 4 5" xfId="32235" xr:uid="{472A3079-9F82-467C-AF35-DECEAE11D483}"/>
    <cellStyle name="Warning Text 17 5" xfId="32236" xr:uid="{6D030030-4700-43AA-9EEE-6363DD906BB5}"/>
    <cellStyle name="Warning Text 17 5 2" xfId="32237" xr:uid="{9404C65E-40FB-4322-912E-3E4E6E001AF3}"/>
    <cellStyle name="Warning Text 17 5 2 2" xfId="32238" xr:uid="{3E8A5A09-46EE-47E3-B509-46A2FC86D0B4}"/>
    <cellStyle name="Warning Text 17 5 2 3" xfId="32239" xr:uid="{F66068BE-AF33-43B4-8187-D99D375A6B58}"/>
    <cellStyle name="Warning Text 17 5 3" xfId="32240" xr:uid="{A683A624-B76D-481F-918F-E5BD3B612CEC}"/>
    <cellStyle name="Warning Text 17 5 3 2" xfId="32241" xr:uid="{95598ED2-38FA-469C-8445-637E93E425E4}"/>
    <cellStyle name="Warning Text 17 5 3 3" xfId="32242" xr:uid="{2E62B3C9-74C6-4BAE-9150-6F80EC2445EF}"/>
    <cellStyle name="Warning Text 17 5 4" xfId="32243" xr:uid="{049A17E2-2363-4209-8254-5FDD662A7EAD}"/>
    <cellStyle name="Warning Text 17 5 4 2" xfId="32244" xr:uid="{31E7DBF8-3C78-4F92-AA6A-7897330C989D}"/>
    <cellStyle name="Warning Text 17 5 4 3" xfId="32245" xr:uid="{9B278205-3F18-4586-A014-207C57A0F0AE}"/>
    <cellStyle name="Warning Text 17 5 5" xfId="32246" xr:uid="{5EAEDC0F-A4E8-41AE-8D05-FD200B357898}"/>
    <cellStyle name="Warning Text 17 5 6" xfId="32247" xr:uid="{94A8846D-7486-49C5-A617-F49849229074}"/>
    <cellStyle name="Warning Text 17 6" xfId="32248" xr:uid="{D062B075-8141-44D9-A0AB-5AF8E90503A4}"/>
    <cellStyle name="Warning Text 17 6 2" xfId="32249" xr:uid="{111D4492-B703-40F9-9702-41680C1B4917}"/>
    <cellStyle name="Warning Text 17 6 2 2" xfId="32250" xr:uid="{5D5A6DB0-7566-4402-8B75-98D18E374D9B}"/>
    <cellStyle name="Warning Text 17 6 2 3" xfId="32251" xr:uid="{6BAAA0D2-EE73-42FA-A825-74C350E32ED2}"/>
    <cellStyle name="Warning Text 17 6 3" xfId="32252" xr:uid="{78090862-B8A4-4BF9-AB42-AF8DE0AE24FD}"/>
    <cellStyle name="Warning Text 17 6 3 2" xfId="32253" xr:uid="{7E550D42-E0F6-4E05-BBCE-36EA197AF6BF}"/>
    <cellStyle name="Warning Text 17 6 3 3" xfId="32254" xr:uid="{35E28669-0AE6-4D12-8CC9-D558A9EBB52B}"/>
    <cellStyle name="Warning Text 17 6 4" xfId="32255" xr:uid="{7750CD9D-78A5-45EE-BCA2-2FA4E0BD04EC}"/>
    <cellStyle name="Warning Text 17 6 5" xfId="32256" xr:uid="{D34EBF03-8040-4D2D-ADDA-557FE7A53BC4}"/>
    <cellStyle name="Warning Text 17 7" xfId="32257" xr:uid="{3DB68D57-AC4B-4765-803A-8B40CAFD0DEF}"/>
    <cellStyle name="Warning Text 17 7 2" xfId="32258" xr:uid="{245F7909-B6D3-460B-BABB-04742581C64A}"/>
    <cellStyle name="Warning Text 17 7 3" xfId="32259" xr:uid="{46BF9036-8EF1-4391-BBBA-5B69DBCAE3E9}"/>
    <cellStyle name="Warning Text 17 8" xfId="32260" xr:uid="{FBC22C17-EBDF-42EF-8299-3F0529C5D454}"/>
    <cellStyle name="Warning Text 17 8 2" xfId="32261" xr:uid="{4D9A1837-8F70-479F-A747-BC9B485827BF}"/>
    <cellStyle name="Warning Text 17 8 3" xfId="32262" xr:uid="{DC54FB1A-D413-43D4-B518-9DA2D19E6D45}"/>
    <cellStyle name="Warning Text 17 9" xfId="32263" xr:uid="{466BDC9D-F6F9-407C-B7BA-26E76B5DE52B}"/>
    <cellStyle name="Warning Text 17 9 2" xfId="32264" xr:uid="{A1101BAD-5DC3-4BD0-A87F-810CF0A4A34C}"/>
    <cellStyle name="Warning Text 17 9 3" xfId="32265" xr:uid="{322365DF-B161-4130-92FA-C229906AC45F}"/>
    <cellStyle name="Warning Text 18" xfId="32266" xr:uid="{4AD2F363-BA4F-411B-B0AD-B925214EE4AE}"/>
    <cellStyle name="Warning Text 18 10" xfId="32267" xr:uid="{B83631D1-C8A0-48FD-BE5C-00EF60EE1CA9}"/>
    <cellStyle name="Warning Text 18 11" xfId="32268" xr:uid="{974E7FD7-DE1D-44FB-AD07-9EA79BF6154C}"/>
    <cellStyle name="Warning Text 18 12" xfId="32269" xr:uid="{045C6116-6788-422A-9E89-1BE4E0F063A0}"/>
    <cellStyle name="Warning Text 18 13" xfId="32270" xr:uid="{90E3C427-2FB9-429E-A4E0-427195C0E424}"/>
    <cellStyle name="Warning Text 18 14" xfId="32271" xr:uid="{A1FD1D84-19CF-4BBB-A4C6-8DE6D937ABD0}"/>
    <cellStyle name="Warning Text 18 15" xfId="32272" xr:uid="{B75AF9CA-E9AE-4A5E-B672-11C2260AC7B2}"/>
    <cellStyle name="Warning Text 18 2" xfId="32273" xr:uid="{65C9BEEF-7C24-47C0-8971-80527709164F}"/>
    <cellStyle name="Warning Text 18 2 2" xfId="32274" xr:uid="{9C105885-4495-4DBC-8E36-DC711B7CFBB1}"/>
    <cellStyle name="Warning Text 18 2 2 2" xfId="32275" xr:uid="{76B1F899-B2BE-4444-9C5A-FEDAED754027}"/>
    <cellStyle name="Warning Text 18 2 2 3" xfId="32276" xr:uid="{F37EB1E0-FBF9-4A90-A73D-8CE0F2884EB4}"/>
    <cellStyle name="Warning Text 18 2 3" xfId="32277" xr:uid="{97E39D5C-9CEE-4BAF-9CF0-EEF87A0E171F}"/>
    <cellStyle name="Warning Text 18 2 3 2" xfId="32278" xr:uid="{61421D37-29CF-490B-A305-5B2406AB50A2}"/>
    <cellStyle name="Warning Text 18 2 3 3" xfId="32279" xr:uid="{9749F312-55C3-4DAA-ABE2-794AFF64956C}"/>
    <cellStyle name="Warning Text 18 2 4" xfId="32280" xr:uid="{A7224D93-2722-4698-AB8C-02EB43BB9835}"/>
    <cellStyle name="Warning Text 18 2 5" xfId="32281" xr:uid="{0E97B486-8622-4B12-9BBE-909423E1F100}"/>
    <cellStyle name="Warning Text 18 2 6" xfId="32282" xr:uid="{48522E9D-5439-45C9-A7DA-1172F01E5E88}"/>
    <cellStyle name="Warning Text 18 3" xfId="32283" xr:uid="{7444459C-1405-4018-AA23-F6D11E3E968A}"/>
    <cellStyle name="Warning Text 18 3 2" xfId="32284" xr:uid="{598BC886-E87C-43E8-80A3-48E32BF0BEB8}"/>
    <cellStyle name="Warning Text 18 3 2 2" xfId="32285" xr:uid="{0C624E92-8B55-48BB-A7E2-1D317E819F38}"/>
    <cellStyle name="Warning Text 18 3 2 3" xfId="32286" xr:uid="{14F5C565-A78C-4F98-84CD-B162F3BEEBDB}"/>
    <cellStyle name="Warning Text 18 3 3" xfId="32287" xr:uid="{D3A69BB0-33B7-4440-971C-46AF9A6C8167}"/>
    <cellStyle name="Warning Text 18 3 3 2" xfId="32288" xr:uid="{B070E7B8-9264-4C74-91EC-56EDCCAC14CE}"/>
    <cellStyle name="Warning Text 18 3 3 3" xfId="32289" xr:uid="{0C28AE0F-8746-423C-B0E5-98805ABF5B45}"/>
    <cellStyle name="Warning Text 18 3 4" xfId="32290" xr:uid="{AEE0AC24-2723-4A8D-A0B8-8A306F4B7772}"/>
    <cellStyle name="Warning Text 18 3 5" xfId="32291" xr:uid="{B237DD8B-57A4-4B92-A093-10431B868DA4}"/>
    <cellStyle name="Warning Text 18 4" xfId="32292" xr:uid="{3E5E7768-B7F1-45FB-AE31-712A58B9D720}"/>
    <cellStyle name="Warning Text 18 4 2" xfId="32293" xr:uid="{77C34376-7E68-49A7-9092-DA7D1D99CAD6}"/>
    <cellStyle name="Warning Text 18 4 2 2" xfId="32294" xr:uid="{91D7D97B-17A9-4D56-9EB3-A85DC12CFA43}"/>
    <cellStyle name="Warning Text 18 4 2 3" xfId="32295" xr:uid="{4AF4AEF9-E3F4-48E0-A6E7-A2489E371E71}"/>
    <cellStyle name="Warning Text 18 4 3" xfId="32296" xr:uid="{CC531962-86D9-4E01-B3FE-C658E814C981}"/>
    <cellStyle name="Warning Text 18 4 3 2" xfId="32297" xr:uid="{19965D79-1683-4539-9ED8-D37B8AF3355C}"/>
    <cellStyle name="Warning Text 18 4 3 3" xfId="32298" xr:uid="{CA1547D5-B198-4B60-8BD6-6A20A7366D83}"/>
    <cellStyle name="Warning Text 18 4 4" xfId="32299" xr:uid="{1E0B1758-8311-4312-AFF0-116C05CD538A}"/>
    <cellStyle name="Warning Text 18 4 5" xfId="32300" xr:uid="{E41BC3AF-280F-4CCF-8958-D3B409724B39}"/>
    <cellStyle name="Warning Text 18 5" xfId="32301" xr:uid="{27FF8599-0CFD-4EBC-A558-B5459D68F1A7}"/>
    <cellStyle name="Warning Text 18 5 2" xfId="32302" xr:uid="{218E8855-1D0A-4113-9D47-4AE467F830DB}"/>
    <cellStyle name="Warning Text 18 5 2 2" xfId="32303" xr:uid="{B8F047C7-534A-4E5E-8771-622ED8056BF2}"/>
    <cellStyle name="Warning Text 18 5 2 3" xfId="32304" xr:uid="{089F6776-178C-4950-8553-41E7C8D88D68}"/>
    <cellStyle name="Warning Text 18 5 3" xfId="32305" xr:uid="{081CE275-7EE3-4F87-BCE6-C6EBC4D6E93C}"/>
    <cellStyle name="Warning Text 18 5 3 2" xfId="32306" xr:uid="{BE20D0C2-1896-4947-BEC3-96D69941EF46}"/>
    <cellStyle name="Warning Text 18 5 3 3" xfId="32307" xr:uid="{73F28E06-0F53-485E-9124-1774A713251F}"/>
    <cellStyle name="Warning Text 18 5 4" xfId="32308" xr:uid="{0BE0BD4E-70CF-41C5-9AC5-F6832A855DDE}"/>
    <cellStyle name="Warning Text 18 5 4 2" xfId="32309" xr:uid="{0E10B906-4E86-48CA-B3B7-7BB4E11C403F}"/>
    <cellStyle name="Warning Text 18 5 4 3" xfId="32310" xr:uid="{D90F912D-17C3-4C88-B663-D292B48C5831}"/>
    <cellStyle name="Warning Text 18 5 5" xfId="32311" xr:uid="{26F3D207-B7F5-41F6-A63A-3F64172A5E3A}"/>
    <cellStyle name="Warning Text 18 5 6" xfId="32312" xr:uid="{C166F6F0-13E6-4C95-B74B-517BD0F8270B}"/>
    <cellStyle name="Warning Text 18 6" xfId="32313" xr:uid="{84EAACBB-F5A6-480C-8BA6-046D52C288EA}"/>
    <cellStyle name="Warning Text 18 6 2" xfId="32314" xr:uid="{483541CA-68C9-4CA7-84E7-F0669CA0BDB4}"/>
    <cellStyle name="Warning Text 18 6 2 2" xfId="32315" xr:uid="{24090CD4-E98C-4F8B-A277-2B5A221ABCD5}"/>
    <cellStyle name="Warning Text 18 6 2 3" xfId="32316" xr:uid="{4F2F9984-4FA1-465E-B1F4-FE6490C7E111}"/>
    <cellStyle name="Warning Text 18 6 3" xfId="32317" xr:uid="{2E172D6D-87AF-4E30-A506-CD6FB6273A17}"/>
    <cellStyle name="Warning Text 18 6 3 2" xfId="32318" xr:uid="{0089FAC7-B23A-48A6-BDC3-1CE07199C277}"/>
    <cellStyle name="Warning Text 18 6 3 3" xfId="32319" xr:uid="{A2C81672-9555-485F-9FDA-F786069246E8}"/>
    <cellStyle name="Warning Text 18 6 4" xfId="32320" xr:uid="{99F03495-4F3D-46FA-946E-50DC4F107B95}"/>
    <cellStyle name="Warning Text 18 6 5" xfId="32321" xr:uid="{266D6808-09DC-4845-92AF-64081F56A684}"/>
    <cellStyle name="Warning Text 18 7" xfId="32322" xr:uid="{F1AD6B66-2067-4225-8798-57E4B8100079}"/>
    <cellStyle name="Warning Text 18 7 2" xfId="32323" xr:uid="{955BB9F3-1721-481D-9C1A-A133E46181C6}"/>
    <cellStyle name="Warning Text 18 7 3" xfId="32324" xr:uid="{C794FC69-8D7F-4318-9380-BBE906E9D402}"/>
    <cellStyle name="Warning Text 18 8" xfId="32325" xr:uid="{119A402C-3982-4D10-A8FD-73468930F55D}"/>
    <cellStyle name="Warning Text 18 8 2" xfId="32326" xr:uid="{E04AB615-F9D9-4FD7-9B13-CDEEB605F7CB}"/>
    <cellStyle name="Warning Text 18 8 3" xfId="32327" xr:uid="{35CF9D27-7C11-4807-9D08-145E8C66EE03}"/>
    <cellStyle name="Warning Text 18 9" xfId="32328" xr:uid="{837C2017-D4D5-49A3-B53B-2C344A3AD55E}"/>
    <cellStyle name="Warning Text 18 9 2" xfId="32329" xr:uid="{E9FD40C2-04CE-4345-946D-93780943FE39}"/>
    <cellStyle name="Warning Text 18 9 3" xfId="32330" xr:uid="{69B2A9F6-F3D6-4070-BFE0-28D8FD5B772F}"/>
    <cellStyle name="Warning Text 19" xfId="32331" xr:uid="{F8702FC9-1AF6-4015-AC7D-41A7BC2C158D}"/>
    <cellStyle name="Warning Text 19 10" xfId="32332" xr:uid="{99048B6B-7137-442D-BD4F-EA8B333E382F}"/>
    <cellStyle name="Warning Text 19 11" xfId="32333" xr:uid="{8BB1FAC1-9BF9-46DE-BADB-DC96A1A7B9D1}"/>
    <cellStyle name="Warning Text 19 12" xfId="32334" xr:uid="{0E835138-D9AF-496F-BEDE-5CABD85FED10}"/>
    <cellStyle name="Warning Text 19 13" xfId="32335" xr:uid="{EFE301F5-7B00-4053-A6BE-8C682CFB1CB0}"/>
    <cellStyle name="Warning Text 19 14" xfId="32336" xr:uid="{D689B495-5DFF-4BDB-AC28-94EBAB9DF146}"/>
    <cellStyle name="Warning Text 19 15" xfId="32337" xr:uid="{645E1ED4-8C5C-4C3D-94DF-198320ACBCAB}"/>
    <cellStyle name="Warning Text 19 2" xfId="32338" xr:uid="{A2F886FE-7168-4EAD-AAFE-9578D29F2835}"/>
    <cellStyle name="Warning Text 19 2 2" xfId="32339" xr:uid="{2096CAD7-8330-489A-88E0-511DFD691039}"/>
    <cellStyle name="Warning Text 19 2 2 2" xfId="32340" xr:uid="{0B647DE3-3118-4CE9-9DA3-6AB207283064}"/>
    <cellStyle name="Warning Text 19 2 2 3" xfId="32341" xr:uid="{53EF7284-B3CD-413F-9237-BABDA132AF5E}"/>
    <cellStyle name="Warning Text 19 2 3" xfId="32342" xr:uid="{F82A323E-5E07-4204-ADA3-C531263CE33C}"/>
    <cellStyle name="Warning Text 19 2 3 2" xfId="32343" xr:uid="{1C74E18D-F98B-43E4-95A1-A84455A4F908}"/>
    <cellStyle name="Warning Text 19 2 3 3" xfId="32344" xr:uid="{E1133AD7-BC59-47B9-8E18-A51387F5A110}"/>
    <cellStyle name="Warning Text 19 2 4" xfId="32345" xr:uid="{93443988-3680-4A3B-BBD3-E4421F38B70D}"/>
    <cellStyle name="Warning Text 19 2 5" xfId="32346" xr:uid="{269F2EA0-B692-4260-88C6-59E8AD425177}"/>
    <cellStyle name="Warning Text 19 2 6" xfId="32347" xr:uid="{C92B04B6-FFDB-49AC-BDFD-88E20F97349A}"/>
    <cellStyle name="Warning Text 19 3" xfId="32348" xr:uid="{AC2BDB5B-AF7F-4CC5-BE75-A3C1119549C4}"/>
    <cellStyle name="Warning Text 19 3 2" xfId="32349" xr:uid="{05563C28-9351-4C0B-8D3B-5C6B34926714}"/>
    <cellStyle name="Warning Text 19 3 2 2" xfId="32350" xr:uid="{0D256069-3EE4-425D-8707-9A32811562CB}"/>
    <cellStyle name="Warning Text 19 3 2 3" xfId="32351" xr:uid="{409B835B-2514-4997-8DCD-12B369D9B95A}"/>
    <cellStyle name="Warning Text 19 3 3" xfId="32352" xr:uid="{C17ACBDE-90F0-4CBE-88C5-1CAAB0023A92}"/>
    <cellStyle name="Warning Text 19 3 3 2" xfId="32353" xr:uid="{203DE892-C831-4E94-AB7B-6DB400CE192A}"/>
    <cellStyle name="Warning Text 19 3 3 3" xfId="32354" xr:uid="{F68D79F6-2857-4EDA-AEC6-FB337D14165E}"/>
    <cellStyle name="Warning Text 19 3 4" xfId="32355" xr:uid="{3141DD3C-E160-46EA-9CD1-6BD9796FBAA1}"/>
    <cellStyle name="Warning Text 19 3 5" xfId="32356" xr:uid="{8EF6B352-0A3A-429F-8B1A-FDAC486A0173}"/>
    <cellStyle name="Warning Text 19 4" xfId="32357" xr:uid="{2A18B19D-3E24-4440-B9F9-1873A5AC0D17}"/>
    <cellStyle name="Warning Text 19 4 2" xfId="32358" xr:uid="{DA81E70C-9C3C-4AC2-B4B8-3899DEBF4AA1}"/>
    <cellStyle name="Warning Text 19 4 2 2" xfId="32359" xr:uid="{B5CA6DF7-59FE-4866-A9AB-C6A7A25BF038}"/>
    <cellStyle name="Warning Text 19 4 2 3" xfId="32360" xr:uid="{9778EA9B-F4B7-4884-B6B6-AF94C48BDB9E}"/>
    <cellStyle name="Warning Text 19 4 3" xfId="32361" xr:uid="{D1345DA5-6579-4FF7-9974-6AD0F815B107}"/>
    <cellStyle name="Warning Text 19 4 3 2" xfId="32362" xr:uid="{C84629B7-1263-4A0F-9834-21447815B60E}"/>
    <cellStyle name="Warning Text 19 4 3 3" xfId="32363" xr:uid="{37A71931-D821-4D89-A8A8-A5DD1677EF44}"/>
    <cellStyle name="Warning Text 19 4 4" xfId="32364" xr:uid="{63ACBF8D-1C0E-4025-AA7F-DBA06B6389B3}"/>
    <cellStyle name="Warning Text 19 4 5" xfId="32365" xr:uid="{FA007E36-7AD6-4436-B7FB-BEE5A8A36A8E}"/>
    <cellStyle name="Warning Text 19 5" xfId="32366" xr:uid="{8127A090-B69F-49CF-86DE-13DED99A3469}"/>
    <cellStyle name="Warning Text 19 5 2" xfId="32367" xr:uid="{B844E5DB-29C9-4CA1-B077-4E3A061B7CF2}"/>
    <cellStyle name="Warning Text 19 5 2 2" xfId="32368" xr:uid="{80D78149-0097-45F1-B742-68F56535A72B}"/>
    <cellStyle name="Warning Text 19 5 2 3" xfId="32369" xr:uid="{4323D945-F669-4585-BA97-BC861666C476}"/>
    <cellStyle name="Warning Text 19 5 3" xfId="32370" xr:uid="{072B3C31-687F-46EA-B2BB-133525AD82D6}"/>
    <cellStyle name="Warning Text 19 5 3 2" xfId="32371" xr:uid="{F8BCFA40-E658-433F-9A35-51EFF138DDC0}"/>
    <cellStyle name="Warning Text 19 5 3 3" xfId="32372" xr:uid="{198FE0B2-F944-407D-96BA-CAA0C5E55256}"/>
    <cellStyle name="Warning Text 19 5 4" xfId="32373" xr:uid="{1A28A347-2688-4A9E-A46B-57513B1B77B6}"/>
    <cellStyle name="Warning Text 19 5 4 2" xfId="32374" xr:uid="{167785C2-24D3-4B8B-BD44-9D7CBF1B8C3D}"/>
    <cellStyle name="Warning Text 19 5 4 3" xfId="32375" xr:uid="{47EF94AE-FF16-4E0F-96C3-34B2E2332D93}"/>
    <cellStyle name="Warning Text 19 5 5" xfId="32376" xr:uid="{46B485C1-A836-4F05-A009-5DF574CA116D}"/>
    <cellStyle name="Warning Text 19 5 6" xfId="32377" xr:uid="{7F5D7797-04F1-4AC5-886B-7C24F19E99C7}"/>
    <cellStyle name="Warning Text 19 6" xfId="32378" xr:uid="{6CD48DE8-DBE9-40C7-BF6A-4856E860A2BB}"/>
    <cellStyle name="Warning Text 19 6 2" xfId="32379" xr:uid="{BBEC536F-3A40-4658-BBAB-8C069CABD9DB}"/>
    <cellStyle name="Warning Text 19 6 2 2" xfId="32380" xr:uid="{94CFE89B-7D89-409C-990F-6E9F052A8550}"/>
    <cellStyle name="Warning Text 19 6 2 3" xfId="32381" xr:uid="{5D0F1E91-3DB8-42C3-9D64-EAFEBB28D8C7}"/>
    <cellStyle name="Warning Text 19 6 3" xfId="32382" xr:uid="{CAA3F0EF-87D3-4283-9D46-176B785055CB}"/>
    <cellStyle name="Warning Text 19 6 3 2" xfId="32383" xr:uid="{BB1B8062-2329-4C1F-8AEA-A334249C475B}"/>
    <cellStyle name="Warning Text 19 6 3 3" xfId="32384" xr:uid="{5A581177-2D47-4455-920D-0FCFA0F2DF5D}"/>
    <cellStyle name="Warning Text 19 6 4" xfId="32385" xr:uid="{FF89396E-8DB1-4B31-9921-DD48243E8739}"/>
    <cellStyle name="Warning Text 19 6 5" xfId="32386" xr:uid="{1D99E95D-8373-4818-B7D9-EE7A2FB2AA25}"/>
    <cellStyle name="Warning Text 19 7" xfId="32387" xr:uid="{4740FB64-78A3-4CDB-8BA8-DD4ABA283F90}"/>
    <cellStyle name="Warning Text 19 7 2" xfId="32388" xr:uid="{8DCA0BF2-F6C2-4A65-80A5-CF0E068E3B04}"/>
    <cellStyle name="Warning Text 19 7 3" xfId="32389" xr:uid="{E256A4F6-6820-4C4B-84BA-57BAD02BECDE}"/>
    <cellStyle name="Warning Text 19 8" xfId="32390" xr:uid="{C4C44E16-9309-4847-8DD6-8BBECE326C23}"/>
    <cellStyle name="Warning Text 19 8 2" xfId="32391" xr:uid="{8283B8B1-F890-49A3-A55E-2B3E2B0F3CB3}"/>
    <cellStyle name="Warning Text 19 8 3" xfId="32392" xr:uid="{FC60C8C5-2FCC-4A8A-AEA0-5E5F9CC8AC41}"/>
    <cellStyle name="Warning Text 19 9" xfId="32393" xr:uid="{D44D971A-5B5A-4AD7-BCD6-CAFD7A0C39AD}"/>
    <cellStyle name="Warning Text 19 9 2" xfId="32394" xr:uid="{099762CE-AC9B-4E73-A80F-ECC7E1C5022D}"/>
    <cellStyle name="Warning Text 19 9 3" xfId="32395" xr:uid="{1F993CFE-7167-4293-A5D7-E478B7FBD476}"/>
    <cellStyle name="Warning Text 2" xfId="31" xr:uid="{90360BCB-86FB-4485-86CC-CF28746835E8}"/>
    <cellStyle name="Warning Text 2 10" xfId="1674" xr:uid="{18FD3369-5025-4904-A7D9-3A173D0E940A}"/>
    <cellStyle name="Warning Text 2 10 10" xfId="32398" xr:uid="{31EF8F8F-9A89-4F11-A075-EB7A5F824913}"/>
    <cellStyle name="Warning Text 2 10 11" xfId="32399" xr:uid="{4C25DE35-9362-4DCB-831C-C57E460FDBEB}"/>
    <cellStyle name="Warning Text 2 10 12" xfId="32400" xr:uid="{8F86FB54-B810-4D93-91E0-194F7653DB59}"/>
    <cellStyle name="Warning Text 2 10 13" xfId="32401" xr:uid="{6F43B48B-98AE-46E6-B46D-56AB8CFB8656}"/>
    <cellStyle name="Warning Text 2 10 14" xfId="32402" xr:uid="{3D1D484F-E9E7-48BB-8F49-6FBDE40B34A4}"/>
    <cellStyle name="Warning Text 2 10 15" xfId="32397" xr:uid="{921CC3C2-E169-446E-BB26-004360E0FE46}"/>
    <cellStyle name="Warning Text 2 10 2" xfId="32403" xr:uid="{8A3EB8B7-54C2-48D4-AEFD-294929ECDFAF}"/>
    <cellStyle name="Warning Text 2 10 2 2" xfId="32404" xr:uid="{49C9AD70-B75F-48BE-AC20-E84DDA1ADAD9}"/>
    <cellStyle name="Warning Text 2 10 2 2 2" xfId="32405" xr:uid="{4233D0CD-9E7D-4602-B064-A12E8A7AAED0}"/>
    <cellStyle name="Warning Text 2 10 2 2 3" xfId="32406" xr:uid="{E423BCFF-1FF0-42B1-8BB3-2D436EDF77A5}"/>
    <cellStyle name="Warning Text 2 10 2 3" xfId="32407" xr:uid="{4BD60AC1-D0F5-412A-A4AB-D076F1C46F5C}"/>
    <cellStyle name="Warning Text 2 10 2 3 2" xfId="32408" xr:uid="{08A0DB7A-1217-4C32-B836-CA1F5FBB587B}"/>
    <cellStyle name="Warning Text 2 10 2 3 3" xfId="32409" xr:uid="{816027F5-E40C-44F3-8B7F-F05A8E001561}"/>
    <cellStyle name="Warning Text 2 10 2 4" xfId="32410" xr:uid="{93542BD6-7D90-423F-AD1D-13DEA8BF6715}"/>
    <cellStyle name="Warning Text 2 10 2 5" xfId="32411" xr:uid="{42AD1AEB-A424-4718-AE2B-F9BA149EEACC}"/>
    <cellStyle name="Warning Text 2 10 3" xfId="32412" xr:uid="{07C33813-3924-4A65-9A41-D71C42A0F319}"/>
    <cellStyle name="Warning Text 2 10 3 2" xfId="32413" xr:uid="{0FE0F3E4-2205-4D19-84E1-87BA8EAD315E}"/>
    <cellStyle name="Warning Text 2 10 3 2 2" xfId="32414" xr:uid="{02F5FC62-BD28-4FAE-A248-725A6B521409}"/>
    <cellStyle name="Warning Text 2 10 3 2 3" xfId="32415" xr:uid="{190779E5-0A87-438C-AC8A-02781510EF06}"/>
    <cellStyle name="Warning Text 2 10 3 3" xfId="32416" xr:uid="{9280A0CE-678E-4233-83BD-031F767CB9E0}"/>
    <cellStyle name="Warning Text 2 10 3 3 2" xfId="32417" xr:uid="{D3F4CE56-3444-4775-9B2E-E92AC5849104}"/>
    <cellStyle name="Warning Text 2 10 3 3 3" xfId="32418" xr:uid="{D18D35FE-7623-4AD2-A14E-DE5C496A0E0E}"/>
    <cellStyle name="Warning Text 2 10 3 4" xfId="32419" xr:uid="{A1D87263-633A-4355-BD8A-4695F82A5D43}"/>
    <cellStyle name="Warning Text 2 10 3 5" xfId="32420" xr:uid="{67F83679-DE6E-44B8-BE18-AA7D6A97579F}"/>
    <cellStyle name="Warning Text 2 10 4" xfId="32421" xr:uid="{2230B2FE-18DF-438C-B58A-C2150EBDA70B}"/>
    <cellStyle name="Warning Text 2 10 4 2" xfId="32422" xr:uid="{694021D6-46B0-4E79-933D-603BA15FC6E3}"/>
    <cellStyle name="Warning Text 2 10 4 2 2" xfId="32423" xr:uid="{06438B97-DD46-4C4E-AE12-CB526EE8C033}"/>
    <cellStyle name="Warning Text 2 10 4 2 3" xfId="32424" xr:uid="{05C6BA80-86EF-43B9-BE19-AD11FB6A2E56}"/>
    <cellStyle name="Warning Text 2 10 4 3" xfId="32425" xr:uid="{19C23745-1449-4C5A-9FB7-C5DCBFC99002}"/>
    <cellStyle name="Warning Text 2 10 4 3 2" xfId="32426" xr:uid="{A16239CF-C74D-4B0B-89CB-554D3B23B027}"/>
    <cellStyle name="Warning Text 2 10 4 3 3" xfId="32427" xr:uid="{ED9F3001-005A-487B-8E2B-0CE17612EC12}"/>
    <cellStyle name="Warning Text 2 10 4 4" xfId="32428" xr:uid="{8392C093-DFE7-43C6-9D68-69681E663EDC}"/>
    <cellStyle name="Warning Text 2 10 4 4 2" xfId="32429" xr:uid="{BADCC4E0-C36F-4D0F-A7B9-FBF33B8B4812}"/>
    <cellStyle name="Warning Text 2 10 4 4 3" xfId="32430" xr:uid="{448B3642-98C1-4635-ACFD-7B4F431CA3E8}"/>
    <cellStyle name="Warning Text 2 10 4 5" xfId="32431" xr:uid="{C93B5DD3-A520-4EA9-ADC4-D7A48F361393}"/>
    <cellStyle name="Warning Text 2 10 4 6" xfId="32432" xr:uid="{3304A482-1469-4068-ABD5-E51009B2EE9C}"/>
    <cellStyle name="Warning Text 2 10 5" xfId="32433" xr:uid="{A3364064-F64B-4CCC-B164-E3A0F1D4C2EE}"/>
    <cellStyle name="Warning Text 2 10 5 2" xfId="32434" xr:uid="{6C9333B4-6D5C-47FE-B4A4-3F2E1479C707}"/>
    <cellStyle name="Warning Text 2 10 5 2 2" xfId="32435" xr:uid="{2DCA79C5-9465-4198-B7AD-E4C24C308D46}"/>
    <cellStyle name="Warning Text 2 10 5 2 3" xfId="32436" xr:uid="{DACDB68D-F7B9-44FC-9F28-04B5E46D5FA4}"/>
    <cellStyle name="Warning Text 2 10 5 3" xfId="32437" xr:uid="{F9575236-51F1-459E-B498-2773E38499C5}"/>
    <cellStyle name="Warning Text 2 10 5 3 2" xfId="32438" xr:uid="{F4CF4F7C-6070-49CC-A9AA-61E4EC575038}"/>
    <cellStyle name="Warning Text 2 10 5 3 3" xfId="32439" xr:uid="{57C2DD2E-AC2F-4D29-AFB6-E9F21C201899}"/>
    <cellStyle name="Warning Text 2 10 5 4" xfId="32440" xr:uid="{348EED79-19BD-4CCC-88DD-3753C3708B5B}"/>
    <cellStyle name="Warning Text 2 10 5 5" xfId="32441" xr:uid="{4EA4864E-BC7F-4CFB-B72D-6650E2E310C2}"/>
    <cellStyle name="Warning Text 2 10 6" xfId="32442" xr:uid="{70BE607E-D9E5-4D4E-A728-1C7FD1CF895C}"/>
    <cellStyle name="Warning Text 2 10 6 2" xfId="32443" xr:uid="{11307CED-78D4-4F30-9ABB-355501B1ED3B}"/>
    <cellStyle name="Warning Text 2 10 6 3" xfId="32444" xr:uid="{60CF2E9F-350C-42CF-A008-00A7146FE2D8}"/>
    <cellStyle name="Warning Text 2 10 7" xfId="32445" xr:uid="{E7A59960-38CC-4169-88B5-C6759202D353}"/>
    <cellStyle name="Warning Text 2 10 7 2" xfId="32446" xr:uid="{BA4219D6-BF40-48ED-B4CB-55D7B33E17E4}"/>
    <cellStyle name="Warning Text 2 10 7 3" xfId="32447" xr:uid="{88A42161-D0B1-4A95-92AE-45C251D17A09}"/>
    <cellStyle name="Warning Text 2 10 8" xfId="32448" xr:uid="{02AB8863-D4B3-4206-93F8-2C09219C4502}"/>
    <cellStyle name="Warning Text 2 10 8 2" xfId="32449" xr:uid="{3E585506-A998-4959-A908-4419642EE793}"/>
    <cellStyle name="Warning Text 2 10 8 3" xfId="32450" xr:uid="{9C6CD395-4967-4A50-921B-AD34258C98FE}"/>
    <cellStyle name="Warning Text 2 10 9" xfId="32451" xr:uid="{05CA509B-0A8C-41DF-9551-6163574EE5ED}"/>
    <cellStyle name="Warning Text 2 11" xfId="32452" xr:uid="{BDA58EF3-D3B9-4B23-A78B-8FC67D5979A6}"/>
    <cellStyle name="Warning Text 2 11 2" xfId="32453" xr:uid="{3B5B35A0-F37C-457C-A1EB-656418556311}"/>
    <cellStyle name="Warning Text 2 11 2 2" xfId="32454" xr:uid="{61681976-2242-42AD-A4B1-FF404731EFE7}"/>
    <cellStyle name="Warning Text 2 11 2 3" xfId="32455" xr:uid="{766A6595-C45A-4C8B-9E07-B6B9358CC243}"/>
    <cellStyle name="Warning Text 2 11 3" xfId="32456" xr:uid="{CAF577EC-73A7-4681-AF2F-5A480A17C520}"/>
    <cellStyle name="Warning Text 2 11 3 2" xfId="32457" xr:uid="{C977EAE4-DF49-4843-A9D6-7FC9AE9EF842}"/>
    <cellStyle name="Warning Text 2 11 3 3" xfId="32458" xr:uid="{8D863EFD-2FEF-4229-8820-7001076265AB}"/>
    <cellStyle name="Warning Text 2 11 4" xfId="32459" xr:uid="{4303A914-BB5B-4330-BF30-DEA323505718}"/>
    <cellStyle name="Warning Text 2 11 5" xfId="32460" xr:uid="{833F190C-974A-45EB-BDFA-4042B4CC37B0}"/>
    <cellStyle name="Warning Text 2 11 6" xfId="32461" xr:uid="{FB697819-6799-40B6-9CA7-589225BB9E4D}"/>
    <cellStyle name="Warning Text 2 12" xfId="32462" xr:uid="{83B86669-9BC8-4F66-BD25-D9C9F87CC614}"/>
    <cellStyle name="Warning Text 2 12 2" xfId="32463" xr:uid="{0ECDB1D5-A89F-4096-ACD1-CE759BCACAF5}"/>
    <cellStyle name="Warning Text 2 12 2 2" xfId="32464" xr:uid="{2BD2F7B5-A914-4B72-BA6D-DBA7667D8D74}"/>
    <cellStyle name="Warning Text 2 12 2 3" xfId="32465" xr:uid="{F2FCE67D-4187-4542-9F3E-E31353C461A6}"/>
    <cellStyle name="Warning Text 2 12 3" xfId="32466" xr:uid="{1B345683-74E2-489C-84E8-35D23CCF5DAE}"/>
    <cellStyle name="Warning Text 2 12 3 2" xfId="32467" xr:uid="{B98FD38C-AEA0-42B6-AA9A-FDDCE64AA9C5}"/>
    <cellStyle name="Warning Text 2 12 3 3" xfId="32468" xr:uid="{99926274-2208-4ADA-93E5-AF13901E4874}"/>
    <cellStyle name="Warning Text 2 12 4" xfId="32469" xr:uid="{76493E89-5938-40C2-847E-78357DB32213}"/>
    <cellStyle name="Warning Text 2 12 5" xfId="32470" xr:uid="{5B5961BB-7626-4737-8914-4601043DCA4F}"/>
    <cellStyle name="Warning Text 2 13" xfId="32471" xr:uid="{0CE902F2-EE66-4803-97A9-B7ECC8F1D615}"/>
    <cellStyle name="Warning Text 2 13 2" xfId="32472" xr:uid="{6B0842DC-CFAF-49C7-ADEC-046D35A7CBAF}"/>
    <cellStyle name="Warning Text 2 13 2 2" xfId="32473" xr:uid="{BCE12C09-C6B0-4392-8D27-46E332B173E1}"/>
    <cellStyle name="Warning Text 2 13 2 3" xfId="32474" xr:uid="{8EFE4D20-AFDF-40BD-A221-15BE6B8507AA}"/>
    <cellStyle name="Warning Text 2 13 3" xfId="32475" xr:uid="{FA1ADDC4-CA0C-4F75-8C8B-6CF3D456065E}"/>
    <cellStyle name="Warning Text 2 13 3 2" xfId="32476" xr:uid="{DC313829-DDB6-446B-944E-A05D8F4B51D6}"/>
    <cellStyle name="Warning Text 2 13 3 3" xfId="32477" xr:uid="{47B7ABD8-0DCD-4AB8-B6D8-3FF43C4ABFA1}"/>
    <cellStyle name="Warning Text 2 13 4" xfId="32478" xr:uid="{04AD2F18-B921-43DE-9AA1-47021081EB9E}"/>
    <cellStyle name="Warning Text 2 13 5" xfId="32479" xr:uid="{684A021C-3F6C-4CC6-9C78-4D600E602013}"/>
    <cellStyle name="Warning Text 2 14" xfId="32480" xr:uid="{BF8ECF1D-31AB-4EF2-902F-54411F0B1309}"/>
    <cellStyle name="Warning Text 2 14 2" xfId="32481" xr:uid="{32EAE1BE-B5F2-4817-A22E-BE15A327CE24}"/>
    <cellStyle name="Warning Text 2 14 2 2" xfId="32482" xr:uid="{CF8274C3-FDC8-4F99-BAEC-835242793F59}"/>
    <cellStyle name="Warning Text 2 14 2 3" xfId="32483" xr:uid="{085DA69F-424E-4304-97A0-DF2713DE9DE3}"/>
    <cellStyle name="Warning Text 2 14 3" xfId="32484" xr:uid="{9AEAB58B-64A3-4CBE-8356-F4B7EFA07187}"/>
    <cellStyle name="Warning Text 2 14 3 2" xfId="32485" xr:uid="{FE143EF2-648C-472D-95D8-C7F54EA335FA}"/>
    <cellStyle name="Warning Text 2 14 3 3" xfId="32486" xr:uid="{AE19CF5F-0468-4EDC-A07B-855ECF5714B6}"/>
    <cellStyle name="Warning Text 2 14 4" xfId="32487" xr:uid="{CD3DA255-0045-4B7A-8EB3-C326EE5F8B89}"/>
    <cellStyle name="Warning Text 2 14 4 2" xfId="32488" xr:uid="{09C7F941-F62C-4A50-B654-AAE2A6C15C94}"/>
    <cellStyle name="Warning Text 2 14 4 3" xfId="32489" xr:uid="{B8635656-26E0-48C9-AA65-F2A005CAA959}"/>
    <cellStyle name="Warning Text 2 14 5" xfId="32490" xr:uid="{C04D0BAB-6176-4E3D-AE6B-58DF6AE22EC1}"/>
    <cellStyle name="Warning Text 2 14 6" xfId="32491" xr:uid="{0B791AC9-B7A8-43CD-BE0E-7EFE98A7B414}"/>
    <cellStyle name="Warning Text 2 15" xfId="32492" xr:uid="{6E67685E-34D1-4604-BA26-E516306CC987}"/>
    <cellStyle name="Warning Text 2 15 2" xfId="32493" xr:uid="{BF2506DE-ADCF-4EC2-A716-F2EB85E519D9}"/>
    <cellStyle name="Warning Text 2 15 2 2" xfId="32494" xr:uid="{B2220D29-D9FB-43A1-99C0-7ED08C0FF246}"/>
    <cellStyle name="Warning Text 2 15 2 3" xfId="32495" xr:uid="{907310F3-9E7C-459C-A760-1D84D2D17223}"/>
    <cellStyle name="Warning Text 2 15 3" xfId="32496" xr:uid="{BDD070CD-FDD8-4B37-846B-62B3FBC4F3E4}"/>
    <cellStyle name="Warning Text 2 15 3 2" xfId="32497" xr:uid="{574F0F09-221A-4610-A48E-B08F8B3AC7FD}"/>
    <cellStyle name="Warning Text 2 15 3 3" xfId="32498" xr:uid="{B441CF75-F22E-4602-9B02-69152678986D}"/>
    <cellStyle name="Warning Text 2 15 4" xfId="32499" xr:uid="{82F220F5-54D6-48EB-8E3A-5BF81DFCF9EB}"/>
    <cellStyle name="Warning Text 2 15 5" xfId="32500" xr:uid="{17DC75B2-41E5-4CAE-A401-59884A6C8AA2}"/>
    <cellStyle name="Warning Text 2 16" xfId="32501" xr:uid="{BEB13645-8EDC-4722-8802-4F4461507F5D}"/>
    <cellStyle name="Warning Text 2 16 2" xfId="32502" xr:uid="{E8299BB0-D97A-4275-A6EC-DFB41D5639FF}"/>
    <cellStyle name="Warning Text 2 16 3" xfId="32503" xr:uid="{C43069C5-4144-494C-9536-501FF6482214}"/>
    <cellStyle name="Warning Text 2 17" xfId="32504" xr:uid="{DDAAE0CA-1E3A-4F2A-9CEF-2D98D0CDB55E}"/>
    <cellStyle name="Warning Text 2 17 2" xfId="32505" xr:uid="{0E14B740-59B7-4FB9-9ED2-222ACF7FD5D6}"/>
    <cellStyle name="Warning Text 2 17 3" xfId="32506" xr:uid="{8AE0FC23-FFF1-4E63-833C-AA95CCA77CED}"/>
    <cellStyle name="Warning Text 2 18" xfId="32507" xr:uid="{B937C7C9-73E1-4FCC-B9DD-663575D5EC01}"/>
    <cellStyle name="Warning Text 2 18 2" xfId="32508" xr:uid="{70CE7921-F27D-4100-9303-F023EE1FC22B}"/>
    <cellStyle name="Warning Text 2 18 3" xfId="32509" xr:uid="{4DEA208F-9AAE-45BE-BABA-21E1D7581935}"/>
    <cellStyle name="Warning Text 2 19" xfId="32510" xr:uid="{ACA0DCAA-81C6-4A69-804D-102D915E6063}"/>
    <cellStyle name="Warning Text 2 2" xfId="1675" xr:uid="{3FC1E2CC-CBA7-4988-8E55-439ECD8CC4F6}"/>
    <cellStyle name="Warning Text 2 2 10" xfId="32512" xr:uid="{CE25C25E-F2BE-4CFA-B971-3D2DFACC2698}"/>
    <cellStyle name="Warning Text 2 2 11" xfId="32513" xr:uid="{81F5E614-742C-4967-9FF4-4989A89C265F}"/>
    <cellStyle name="Warning Text 2 2 12" xfId="32514" xr:uid="{B8B7083C-B971-4781-B19E-FE9216E2CE80}"/>
    <cellStyle name="Warning Text 2 2 13" xfId="32515" xr:uid="{A32CC7FF-B84C-46E3-9379-6AF9C20453BE}"/>
    <cellStyle name="Warning Text 2 2 14" xfId="32516" xr:uid="{C3777697-21CD-4C48-8836-AC731BA12ACC}"/>
    <cellStyle name="Warning Text 2 2 15" xfId="32511" xr:uid="{6E539396-BAAE-44D5-AB69-73F9F8FF01AD}"/>
    <cellStyle name="Warning Text 2 2 2" xfId="32517" xr:uid="{22F26253-C2C5-48DC-B83F-9C7D948E17DA}"/>
    <cellStyle name="Warning Text 2 2 2 2" xfId="32518" xr:uid="{CEB47C49-F625-4762-881A-10B3237C104C}"/>
    <cellStyle name="Warning Text 2 2 2 2 2" xfId="32519" xr:uid="{CE73A5B8-6D6E-4805-A35C-F295E8B97830}"/>
    <cellStyle name="Warning Text 2 2 2 2 3" xfId="32520" xr:uid="{051325CD-5E44-4A02-AD40-D793D00CA172}"/>
    <cellStyle name="Warning Text 2 2 2 3" xfId="32521" xr:uid="{3BC0DC2D-39D6-4FB3-AD50-D698C69D0419}"/>
    <cellStyle name="Warning Text 2 2 2 3 2" xfId="32522" xr:uid="{37494F11-AF5E-4236-B00F-3A4B2708D2EE}"/>
    <cellStyle name="Warning Text 2 2 2 3 3" xfId="32523" xr:uid="{99FFB5DA-B532-4AFA-89D6-CE1A4D4CF2A1}"/>
    <cellStyle name="Warning Text 2 2 2 4" xfId="32524" xr:uid="{C61E709E-033E-4D38-AC81-28E44E01AFAE}"/>
    <cellStyle name="Warning Text 2 2 2 5" xfId="32525" xr:uid="{8AD2177E-A15F-4F39-A334-215C5AA3DF19}"/>
    <cellStyle name="Warning Text 2 2 3" xfId="32526" xr:uid="{FD1C8FE5-B78A-4D6D-8EAC-648FB2FCA062}"/>
    <cellStyle name="Warning Text 2 2 3 2" xfId="32527" xr:uid="{4F112E42-4FC5-4708-9380-FE485A62857C}"/>
    <cellStyle name="Warning Text 2 2 3 2 2" xfId="32528" xr:uid="{1538FAB2-FCC8-45F2-B27B-5272535613F9}"/>
    <cellStyle name="Warning Text 2 2 3 2 3" xfId="32529" xr:uid="{CCFD8693-DDF3-4859-A433-F44C81AD4BFD}"/>
    <cellStyle name="Warning Text 2 2 3 3" xfId="32530" xr:uid="{B891CB8A-1DFC-43B2-95C1-29FB6B7DAC83}"/>
    <cellStyle name="Warning Text 2 2 3 3 2" xfId="32531" xr:uid="{81746812-7552-41F2-9B31-4105CFA5FD05}"/>
    <cellStyle name="Warning Text 2 2 3 3 3" xfId="32532" xr:uid="{AD79F3DE-D1A7-4512-93D3-707EF0B7C26C}"/>
    <cellStyle name="Warning Text 2 2 3 4" xfId="32533" xr:uid="{245A32AD-6DFB-4634-8653-F4EFCE3F3CA9}"/>
    <cellStyle name="Warning Text 2 2 3 5" xfId="32534" xr:uid="{67272F80-7A11-449A-9F82-92AEEA20D7EA}"/>
    <cellStyle name="Warning Text 2 2 4" xfId="32535" xr:uid="{C3AC05EC-0C79-4D0F-8FE6-4404F26AD4C6}"/>
    <cellStyle name="Warning Text 2 2 4 2" xfId="32536" xr:uid="{D8EE8C60-02DB-425C-AB6C-B80D843C09AD}"/>
    <cellStyle name="Warning Text 2 2 4 2 2" xfId="32537" xr:uid="{EA6996EA-6FDB-4895-8721-2B20B0F0B0C4}"/>
    <cellStyle name="Warning Text 2 2 4 2 3" xfId="32538" xr:uid="{D01D182D-8170-42E9-BB91-E0B62C8D3747}"/>
    <cellStyle name="Warning Text 2 2 4 3" xfId="32539" xr:uid="{235DE8CC-D071-4211-99E0-D1BC0278957D}"/>
    <cellStyle name="Warning Text 2 2 4 3 2" xfId="32540" xr:uid="{DE311A10-F39A-4DFF-98E2-EEA4BC50026B}"/>
    <cellStyle name="Warning Text 2 2 4 3 3" xfId="32541" xr:uid="{240CEDA1-4348-4A62-B943-B9F32E7922A8}"/>
    <cellStyle name="Warning Text 2 2 4 4" xfId="32542" xr:uid="{31F982C3-6BDC-4558-BF41-30D50445898B}"/>
    <cellStyle name="Warning Text 2 2 4 4 2" xfId="32543" xr:uid="{34700533-AB20-4C19-BAA6-6D1727E9DF37}"/>
    <cellStyle name="Warning Text 2 2 4 4 3" xfId="32544" xr:uid="{AAF0D783-1AD4-422E-80EA-972F9AA48C34}"/>
    <cellStyle name="Warning Text 2 2 4 5" xfId="32545" xr:uid="{74FCF9FA-16EE-4D3B-A64F-ECA302D0BC89}"/>
    <cellStyle name="Warning Text 2 2 4 6" xfId="32546" xr:uid="{1F3E9DFB-F59F-44E3-AA21-2689B2E739BB}"/>
    <cellStyle name="Warning Text 2 2 5" xfId="32547" xr:uid="{C6AE029D-8F33-42C3-B4D5-9342E2230E6D}"/>
    <cellStyle name="Warning Text 2 2 5 2" xfId="32548" xr:uid="{1A321820-6657-48B2-9BE8-CD99F1B250CE}"/>
    <cellStyle name="Warning Text 2 2 5 2 2" xfId="32549" xr:uid="{3DD29BB7-5F84-4044-BE61-80E9ACB9E1ED}"/>
    <cellStyle name="Warning Text 2 2 5 2 3" xfId="32550" xr:uid="{1D4C3DFC-410B-4459-8405-484DD5633293}"/>
    <cellStyle name="Warning Text 2 2 5 3" xfId="32551" xr:uid="{98B912A7-B7FD-4B64-9C86-F10B08F68DF2}"/>
    <cellStyle name="Warning Text 2 2 5 3 2" xfId="32552" xr:uid="{1D8834BF-51DA-4803-B454-CC404E32C107}"/>
    <cellStyle name="Warning Text 2 2 5 3 3" xfId="32553" xr:uid="{F1A0B15B-0255-44AD-B408-E04D64F989FA}"/>
    <cellStyle name="Warning Text 2 2 5 4" xfId="32554" xr:uid="{730728FE-4D88-45CA-9EEA-0550D899C47E}"/>
    <cellStyle name="Warning Text 2 2 5 5" xfId="32555" xr:uid="{714F48C3-1AFA-40A5-AB33-783A1AD6D684}"/>
    <cellStyle name="Warning Text 2 2 6" xfId="32556" xr:uid="{7E00704F-D818-4977-BEE8-F71B1DB268C4}"/>
    <cellStyle name="Warning Text 2 2 6 2" xfId="32557" xr:uid="{FC44309D-6E02-4C75-80CA-136BE6C5200F}"/>
    <cellStyle name="Warning Text 2 2 6 3" xfId="32558" xr:uid="{FB01AD14-8A32-4B29-AAC1-92A04C8370AF}"/>
    <cellStyle name="Warning Text 2 2 7" xfId="32559" xr:uid="{6FA2BB07-E957-4D4C-A6BA-C61AE44083D7}"/>
    <cellStyle name="Warning Text 2 2 7 2" xfId="32560" xr:uid="{D3E1B73B-F62B-436F-8128-EEA9964EA52C}"/>
    <cellStyle name="Warning Text 2 2 7 3" xfId="32561" xr:uid="{053AAE0A-AC64-4A17-917B-C2A2A1A1BE17}"/>
    <cellStyle name="Warning Text 2 2 8" xfId="32562" xr:uid="{55B2BA98-2419-409D-9F13-C947CC866299}"/>
    <cellStyle name="Warning Text 2 2 8 2" xfId="32563" xr:uid="{704A4432-238C-4869-B70C-3B70E306DC4C}"/>
    <cellStyle name="Warning Text 2 2 8 3" xfId="32564" xr:uid="{D834B59C-0023-494D-A917-49DBEF90F92D}"/>
    <cellStyle name="Warning Text 2 2 9" xfId="32565" xr:uid="{1022CFD4-B367-47D1-B645-73B850DC4F56}"/>
    <cellStyle name="Warning Text 2 20" xfId="32566" xr:uid="{408D6BE0-00C1-4BC2-ADDE-A1152DCFD067}"/>
    <cellStyle name="Warning Text 2 21" xfId="32567" xr:uid="{9D1FBA9B-0281-49BC-86AE-B602CA778309}"/>
    <cellStyle name="Warning Text 2 22" xfId="32568" xr:uid="{3CE0B9C6-B137-434E-A291-398551CFF320}"/>
    <cellStyle name="Warning Text 2 23" xfId="32569" xr:uid="{416AD67F-051B-4E97-9A93-9C0740A5CBD8}"/>
    <cellStyle name="Warning Text 2 24" xfId="32570" xr:uid="{51168D8D-EAC9-4053-ABBE-E0E986C32937}"/>
    <cellStyle name="Warning Text 2 25" xfId="32396" xr:uid="{15771B78-8BF3-4444-99ED-97F2F5D5AFF5}"/>
    <cellStyle name="Warning Text 2 3" xfId="1676" xr:uid="{7256C983-39A6-4448-9C00-A35F45E441B1}"/>
    <cellStyle name="Warning Text 2 3 10" xfId="32572" xr:uid="{1D169328-26F8-40CE-8A30-1B96ADA5C8EE}"/>
    <cellStyle name="Warning Text 2 3 11" xfId="32573" xr:uid="{E8307978-98D4-4857-8FF4-BFFFA6597D6F}"/>
    <cellStyle name="Warning Text 2 3 12" xfId="32574" xr:uid="{AFD935F5-4240-4EE1-B7E4-F31197E39C40}"/>
    <cellStyle name="Warning Text 2 3 13" xfId="32575" xr:uid="{E38F3C36-C198-4F32-AD94-50DF85052CE5}"/>
    <cellStyle name="Warning Text 2 3 14" xfId="32576" xr:uid="{31455F37-34B2-4E18-B9FD-BD4381D3898C}"/>
    <cellStyle name="Warning Text 2 3 15" xfId="32571" xr:uid="{D5019626-6D3A-46C8-80FB-14AF86ECFB22}"/>
    <cellStyle name="Warning Text 2 3 2" xfId="32577" xr:uid="{64152598-E3CB-4F92-B422-F725310A5D4C}"/>
    <cellStyle name="Warning Text 2 3 2 2" xfId="32578" xr:uid="{2E2845EA-7BE1-482D-A6F4-2EAF00375064}"/>
    <cellStyle name="Warning Text 2 3 2 2 2" xfId="32579" xr:uid="{12F5A328-8F71-478C-B482-2B0497ABAED3}"/>
    <cellStyle name="Warning Text 2 3 2 2 3" xfId="32580" xr:uid="{5501E9C7-B7BE-4CF6-9243-62FCEA72B473}"/>
    <cellStyle name="Warning Text 2 3 2 3" xfId="32581" xr:uid="{EF1A695E-D937-464A-9234-8DC753E01C44}"/>
    <cellStyle name="Warning Text 2 3 2 3 2" xfId="32582" xr:uid="{0BAAB7C5-E012-4057-8BDF-8206298AB423}"/>
    <cellStyle name="Warning Text 2 3 2 3 3" xfId="32583" xr:uid="{1AB24704-A049-4ED5-90BD-BF02ACB8CEB8}"/>
    <cellStyle name="Warning Text 2 3 2 4" xfId="32584" xr:uid="{4009FF07-A9B0-47BB-A6F5-3A4EDB8E3FC4}"/>
    <cellStyle name="Warning Text 2 3 2 5" xfId="32585" xr:uid="{F317E691-A7DE-4878-A615-BEAC76CF4207}"/>
    <cellStyle name="Warning Text 2 3 3" xfId="32586" xr:uid="{0FFE7F0C-442E-4BAD-8485-8B2683B36BC6}"/>
    <cellStyle name="Warning Text 2 3 3 2" xfId="32587" xr:uid="{E3BF5898-7250-46F2-AB44-0FC2BB7A78F5}"/>
    <cellStyle name="Warning Text 2 3 3 2 2" xfId="32588" xr:uid="{491C4D3A-528F-4742-B215-D5ED82358C31}"/>
    <cellStyle name="Warning Text 2 3 3 2 3" xfId="32589" xr:uid="{DCCE6023-08AE-44EC-8BA7-781F78F6839F}"/>
    <cellStyle name="Warning Text 2 3 3 3" xfId="32590" xr:uid="{F17A9CCE-228A-43D6-9DFE-DB1C822BE09E}"/>
    <cellStyle name="Warning Text 2 3 3 3 2" xfId="32591" xr:uid="{ED8AB650-35F0-4FEB-9A87-15CE781B8F23}"/>
    <cellStyle name="Warning Text 2 3 3 3 3" xfId="32592" xr:uid="{03EE1A46-04AA-4F50-B804-06B6A12E6CB0}"/>
    <cellStyle name="Warning Text 2 3 3 4" xfId="32593" xr:uid="{D4FC2015-D66E-48E6-B42D-F481147623DF}"/>
    <cellStyle name="Warning Text 2 3 3 5" xfId="32594" xr:uid="{24DF59ED-7BCA-4246-94D8-E896E986613D}"/>
    <cellStyle name="Warning Text 2 3 4" xfId="32595" xr:uid="{703FB159-AFA2-492A-8496-754B2EDB9B06}"/>
    <cellStyle name="Warning Text 2 3 4 2" xfId="32596" xr:uid="{851BBC57-7E3E-4DAC-9C01-E6E50D319918}"/>
    <cellStyle name="Warning Text 2 3 4 2 2" xfId="32597" xr:uid="{14AA4794-B3D3-42A9-AE9A-A9097B3C2DC3}"/>
    <cellStyle name="Warning Text 2 3 4 2 3" xfId="32598" xr:uid="{FFE057C6-D543-4F21-BA46-8A35C3D3DA22}"/>
    <cellStyle name="Warning Text 2 3 4 3" xfId="32599" xr:uid="{AEF8A2B0-7A4F-46FE-A639-A4098E72C295}"/>
    <cellStyle name="Warning Text 2 3 4 3 2" xfId="32600" xr:uid="{2D88E4E6-305D-4691-8E20-F057075B947D}"/>
    <cellStyle name="Warning Text 2 3 4 3 3" xfId="32601" xr:uid="{EC6231B6-F182-416F-910C-335AFC66A4C5}"/>
    <cellStyle name="Warning Text 2 3 4 4" xfId="32602" xr:uid="{90D288A8-533F-4822-B052-BEE95572811B}"/>
    <cellStyle name="Warning Text 2 3 4 4 2" xfId="32603" xr:uid="{73A828F9-9F59-46B8-8561-45A5E6F50EEA}"/>
    <cellStyle name="Warning Text 2 3 4 4 3" xfId="32604" xr:uid="{468C33FD-D7D7-498C-BA8A-44891956C28D}"/>
    <cellStyle name="Warning Text 2 3 4 5" xfId="32605" xr:uid="{195940AD-DF1D-41CC-B7A4-7349E698ECEE}"/>
    <cellStyle name="Warning Text 2 3 4 6" xfId="32606" xr:uid="{032390CE-6959-4E6C-B81A-39E3F9400076}"/>
    <cellStyle name="Warning Text 2 3 5" xfId="32607" xr:uid="{4242C7DE-8AB0-427B-839A-5FCEF746998D}"/>
    <cellStyle name="Warning Text 2 3 5 2" xfId="32608" xr:uid="{FF9691A7-3B26-4928-9380-B754DC477FE1}"/>
    <cellStyle name="Warning Text 2 3 5 2 2" xfId="32609" xr:uid="{B2A7C739-2BB4-42D9-802B-D9D86AA91776}"/>
    <cellStyle name="Warning Text 2 3 5 2 3" xfId="32610" xr:uid="{D0ADB784-82A9-43B1-A085-5CE28B128321}"/>
    <cellStyle name="Warning Text 2 3 5 3" xfId="32611" xr:uid="{42AE60B6-FC40-4A8F-80DA-3E3D5B2BC769}"/>
    <cellStyle name="Warning Text 2 3 5 3 2" xfId="32612" xr:uid="{7E87841D-010D-4055-8C25-FCF437E9F0B1}"/>
    <cellStyle name="Warning Text 2 3 5 3 3" xfId="32613" xr:uid="{A6B8D6A8-00F3-46EA-95EC-357E942BA5A5}"/>
    <cellStyle name="Warning Text 2 3 5 4" xfId="32614" xr:uid="{D8442A10-C691-4F15-8E9F-6D7D5CE3A251}"/>
    <cellStyle name="Warning Text 2 3 5 5" xfId="32615" xr:uid="{685F6299-0BDB-485C-8712-55AFFCF3F31D}"/>
    <cellStyle name="Warning Text 2 3 6" xfId="32616" xr:uid="{C943FB3E-519F-4B0F-AFDD-8E8BC0B0295A}"/>
    <cellStyle name="Warning Text 2 3 6 2" xfId="32617" xr:uid="{31F0FF21-FC87-4AE9-B0D2-0956F76EC8B7}"/>
    <cellStyle name="Warning Text 2 3 6 3" xfId="32618" xr:uid="{C87F53A6-C900-4F9B-836F-88F78DE47A2B}"/>
    <cellStyle name="Warning Text 2 3 7" xfId="32619" xr:uid="{70E35B49-F638-4C66-820C-19D3CB281936}"/>
    <cellStyle name="Warning Text 2 3 7 2" xfId="32620" xr:uid="{E9C95E35-624F-43D2-BF48-A9885B8D69D6}"/>
    <cellStyle name="Warning Text 2 3 7 3" xfId="32621" xr:uid="{EC3BF419-34D9-4AFB-8E71-760F1AEF6DB8}"/>
    <cellStyle name="Warning Text 2 3 8" xfId="32622" xr:uid="{6A8367F7-040C-483D-A8F8-5D6A93DE988C}"/>
    <cellStyle name="Warning Text 2 3 8 2" xfId="32623" xr:uid="{BC28700D-D978-4D02-94FE-0A8B685B0335}"/>
    <cellStyle name="Warning Text 2 3 8 3" xfId="32624" xr:uid="{71D88301-EDC9-4E21-A707-B8F7254C636B}"/>
    <cellStyle name="Warning Text 2 3 9" xfId="32625" xr:uid="{D6AD4EAD-603A-4894-99B9-0B24AA721EDA}"/>
    <cellStyle name="Warning Text 2 4" xfId="1677" xr:uid="{AAF914B9-CE79-40B5-A1F3-3F7E077B12A3}"/>
    <cellStyle name="Warning Text 2 4 10" xfId="32627" xr:uid="{FBF7B166-1C7F-45E7-9887-3D8B2304EDD6}"/>
    <cellStyle name="Warning Text 2 4 11" xfId="32628" xr:uid="{97D8F92A-1C18-47A6-9D79-C68CB7A16923}"/>
    <cellStyle name="Warning Text 2 4 12" xfId="32629" xr:uid="{3153A3CB-A12F-4102-8F66-98E4613ACBF7}"/>
    <cellStyle name="Warning Text 2 4 13" xfId="32630" xr:uid="{5517C590-0852-4308-A4FC-3737C9C129BB}"/>
    <cellStyle name="Warning Text 2 4 14" xfId="32631" xr:uid="{3DF7E359-14D3-4B0B-BF75-0A2CD6CF5341}"/>
    <cellStyle name="Warning Text 2 4 15" xfId="32626" xr:uid="{22D71A69-E719-4692-8E52-A948A4D82AF0}"/>
    <cellStyle name="Warning Text 2 4 2" xfId="32632" xr:uid="{67548D7F-3D33-4F2D-B00C-DF6421AC6228}"/>
    <cellStyle name="Warning Text 2 4 2 2" xfId="32633" xr:uid="{ACB72D3E-C246-45E1-8A6A-233CFF9D1ACC}"/>
    <cellStyle name="Warning Text 2 4 2 2 2" xfId="32634" xr:uid="{AE12871D-F006-4220-8EBA-11519CA43103}"/>
    <cellStyle name="Warning Text 2 4 2 2 3" xfId="32635" xr:uid="{24F6B5C9-82FA-4387-8BEC-6788A37AACF9}"/>
    <cellStyle name="Warning Text 2 4 2 3" xfId="32636" xr:uid="{D419A517-C098-4A79-99DE-9E915F5AAC54}"/>
    <cellStyle name="Warning Text 2 4 2 3 2" xfId="32637" xr:uid="{85856155-A16C-465B-82FC-EB80A4B9882E}"/>
    <cellStyle name="Warning Text 2 4 2 3 3" xfId="32638" xr:uid="{9A045EA6-41D8-4B54-83C5-623434FABCDE}"/>
    <cellStyle name="Warning Text 2 4 2 4" xfId="32639" xr:uid="{5A264C11-68A3-4561-A269-91F5C5D1806D}"/>
    <cellStyle name="Warning Text 2 4 2 5" xfId="32640" xr:uid="{16A230B2-9FCF-4428-8E5E-5FFCA19AA504}"/>
    <cellStyle name="Warning Text 2 4 3" xfId="32641" xr:uid="{24309A42-4CFA-436D-85FD-3879A830E32D}"/>
    <cellStyle name="Warning Text 2 4 3 2" xfId="32642" xr:uid="{49BB7E74-8B3F-400F-A393-3558B57FB296}"/>
    <cellStyle name="Warning Text 2 4 3 2 2" xfId="32643" xr:uid="{0D67A1B6-B7C4-4F6E-A796-45AE63DFF22C}"/>
    <cellStyle name="Warning Text 2 4 3 2 3" xfId="32644" xr:uid="{E0BAE321-C9B0-4237-B252-9FC208D23478}"/>
    <cellStyle name="Warning Text 2 4 3 3" xfId="32645" xr:uid="{FE006C14-B1C3-4C63-B960-4EE78D1FDC88}"/>
    <cellStyle name="Warning Text 2 4 3 3 2" xfId="32646" xr:uid="{AEB3C42A-F4DD-42A9-A579-A8EC1EC49F4F}"/>
    <cellStyle name="Warning Text 2 4 3 3 3" xfId="32647" xr:uid="{495CCD24-9600-4A1D-8486-708B85366448}"/>
    <cellStyle name="Warning Text 2 4 3 4" xfId="32648" xr:uid="{BF1A9059-62A8-4957-87D4-BDDDFC16ED2D}"/>
    <cellStyle name="Warning Text 2 4 3 5" xfId="32649" xr:uid="{3941F2EE-5A76-413F-8479-FC0933E89FBC}"/>
    <cellStyle name="Warning Text 2 4 4" xfId="32650" xr:uid="{7DE63238-0EEE-470C-A3F7-C94C9C38FCCB}"/>
    <cellStyle name="Warning Text 2 4 4 2" xfId="32651" xr:uid="{8D1822BA-0DB5-49C7-A553-1CE5103ACAA7}"/>
    <cellStyle name="Warning Text 2 4 4 2 2" xfId="32652" xr:uid="{EF71B2B7-58B3-426A-B5BB-D3469D79A62D}"/>
    <cellStyle name="Warning Text 2 4 4 2 3" xfId="32653" xr:uid="{029C3570-AFB3-4360-9C80-18A4DBCC2BCB}"/>
    <cellStyle name="Warning Text 2 4 4 3" xfId="32654" xr:uid="{306ACA9E-3A94-45A0-ABA0-E3CFC61708D5}"/>
    <cellStyle name="Warning Text 2 4 4 3 2" xfId="32655" xr:uid="{5CD4547B-E361-4337-92BF-7C97830D3716}"/>
    <cellStyle name="Warning Text 2 4 4 3 3" xfId="32656" xr:uid="{7BE1355E-4419-4C7F-ADDE-692D8E49E1EF}"/>
    <cellStyle name="Warning Text 2 4 4 4" xfId="32657" xr:uid="{7D2D75EE-8630-413F-8C3C-DEAEFDEB1911}"/>
    <cellStyle name="Warning Text 2 4 4 4 2" xfId="32658" xr:uid="{D8786647-E8FA-450D-8523-A49C6F8F6DAB}"/>
    <cellStyle name="Warning Text 2 4 4 4 3" xfId="32659" xr:uid="{2B8DF8B9-8108-44C6-8ACC-852433534F59}"/>
    <cellStyle name="Warning Text 2 4 4 5" xfId="32660" xr:uid="{C31EB85B-4E1E-4C7D-B7B3-24B7AFB59B30}"/>
    <cellStyle name="Warning Text 2 4 4 6" xfId="32661" xr:uid="{27C3BBC9-2F93-42D0-BA66-901AA46B05AD}"/>
    <cellStyle name="Warning Text 2 4 5" xfId="32662" xr:uid="{E9DAC9CF-2BCC-4B5B-BE96-8BB699DD1A6B}"/>
    <cellStyle name="Warning Text 2 4 5 2" xfId="32663" xr:uid="{92FDABA0-7604-4B32-A955-DE8914682E3F}"/>
    <cellStyle name="Warning Text 2 4 5 2 2" xfId="32664" xr:uid="{DC1C8713-FD9F-48EB-A7C6-30AB1D1179A3}"/>
    <cellStyle name="Warning Text 2 4 5 2 3" xfId="32665" xr:uid="{0D35B5AE-D29F-46F0-9438-CFED044D1670}"/>
    <cellStyle name="Warning Text 2 4 5 3" xfId="32666" xr:uid="{D0562E96-72F3-4E65-8008-853763DB32CB}"/>
    <cellStyle name="Warning Text 2 4 5 3 2" xfId="32667" xr:uid="{687C00AE-B444-4E65-B771-71E0CCA49BA0}"/>
    <cellStyle name="Warning Text 2 4 5 3 3" xfId="32668" xr:uid="{9688F101-3A8A-4594-89AF-ECA58B4FEEAA}"/>
    <cellStyle name="Warning Text 2 4 5 4" xfId="32669" xr:uid="{885E1736-92E6-4711-AC93-73996889B872}"/>
    <cellStyle name="Warning Text 2 4 5 5" xfId="32670" xr:uid="{62F46FB6-2DE0-4709-BA73-882FEEE95A7E}"/>
    <cellStyle name="Warning Text 2 4 6" xfId="32671" xr:uid="{FD3014CD-1E38-4875-8163-D6338AFC1BBE}"/>
    <cellStyle name="Warning Text 2 4 6 2" xfId="32672" xr:uid="{8D5F7D49-2E3C-452F-A6FF-05E8BEA0B893}"/>
    <cellStyle name="Warning Text 2 4 6 3" xfId="32673" xr:uid="{F2B2C1D3-81D1-4785-9411-AF147FC8A4E2}"/>
    <cellStyle name="Warning Text 2 4 7" xfId="32674" xr:uid="{87F264BA-D583-4ACF-9528-DFCE12033698}"/>
    <cellStyle name="Warning Text 2 4 7 2" xfId="32675" xr:uid="{B238A69C-E96B-4674-9533-C287B31EC7F3}"/>
    <cellStyle name="Warning Text 2 4 7 3" xfId="32676" xr:uid="{79BBF55E-FF42-46D0-88AD-EE569BC66659}"/>
    <cellStyle name="Warning Text 2 4 8" xfId="32677" xr:uid="{1F7DC23C-262D-4380-A02F-F140F4DC3373}"/>
    <cellStyle name="Warning Text 2 4 8 2" xfId="32678" xr:uid="{B3F1F2C4-46B0-42FE-B219-42F124F1C6E3}"/>
    <cellStyle name="Warning Text 2 4 8 3" xfId="32679" xr:uid="{925635F0-7C2E-4DD0-9C2F-E0F4F318C3DA}"/>
    <cellStyle name="Warning Text 2 4 9" xfId="32680" xr:uid="{E6D78215-4289-4A0C-A856-EB994F49FF7E}"/>
    <cellStyle name="Warning Text 2 5" xfId="1678" xr:uid="{CC4BBADE-D2BB-4292-A662-A9AB9A7ECF2F}"/>
    <cellStyle name="Warning Text 2 5 10" xfId="32682" xr:uid="{FC34953C-3AF7-4692-BD9D-D601DE0D9EC0}"/>
    <cellStyle name="Warning Text 2 5 11" xfId="32683" xr:uid="{4D408046-1DB8-4716-8381-7F8BBDCFCDF8}"/>
    <cellStyle name="Warning Text 2 5 12" xfId="32684" xr:uid="{3908F7FE-9665-43D8-89D1-6C8AD75373D5}"/>
    <cellStyle name="Warning Text 2 5 13" xfId="32685" xr:uid="{4AEA8097-BF1A-43CF-9524-7D30552F5011}"/>
    <cellStyle name="Warning Text 2 5 14" xfId="32686" xr:uid="{C009AAE6-C73B-4D17-BC22-743330339F35}"/>
    <cellStyle name="Warning Text 2 5 15" xfId="32681" xr:uid="{A7F464BB-E5DC-4F51-ADCE-4E62A2BCB5B4}"/>
    <cellStyle name="Warning Text 2 5 2" xfId="32687" xr:uid="{8A474E7F-B4A9-4D12-8A30-E7DFCA952406}"/>
    <cellStyle name="Warning Text 2 5 2 2" xfId="32688" xr:uid="{4D45614D-8E5F-4770-9F92-9266737FA8D6}"/>
    <cellStyle name="Warning Text 2 5 2 2 2" xfId="32689" xr:uid="{9B781209-ABAF-4699-8DE8-106A8EC70AF2}"/>
    <cellStyle name="Warning Text 2 5 2 2 3" xfId="32690" xr:uid="{3A1A0723-5F81-4475-8D12-B80185EA0DE3}"/>
    <cellStyle name="Warning Text 2 5 2 3" xfId="32691" xr:uid="{E78052C6-A705-463B-9CA4-3973B9A76277}"/>
    <cellStyle name="Warning Text 2 5 2 3 2" xfId="32692" xr:uid="{BDDBEE5D-AC45-4A61-9406-404B9CA3A5CA}"/>
    <cellStyle name="Warning Text 2 5 2 3 3" xfId="32693" xr:uid="{8C149D13-C579-4925-997A-C8509FC0011F}"/>
    <cellStyle name="Warning Text 2 5 2 4" xfId="32694" xr:uid="{A56D6E7E-A7D2-44DB-AD4D-B5160CD790B2}"/>
    <cellStyle name="Warning Text 2 5 2 5" xfId="32695" xr:uid="{751D909F-1D01-4A9D-B382-F112F66968DC}"/>
    <cellStyle name="Warning Text 2 5 3" xfId="32696" xr:uid="{17494BFF-B4EE-4213-8CB5-7C3C0853C1CE}"/>
    <cellStyle name="Warning Text 2 5 3 2" xfId="32697" xr:uid="{0037563F-E7A2-44B3-9E84-4FFA5EC788DD}"/>
    <cellStyle name="Warning Text 2 5 3 2 2" xfId="32698" xr:uid="{05C000DA-B09A-4C85-8E89-20035860535A}"/>
    <cellStyle name="Warning Text 2 5 3 2 3" xfId="32699" xr:uid="{F3E542C5-B35A-4590-936F-C1FA65A65B5E}"/>
    <cellStyle name="Warning Text 2 5 3 3" xfId="32700" xr:uid="{1A1D8E56-3EC2-488A-A615-E77B54354E36}"/>
    <cellStyle name="Warning Text 2 5 3 3 2" xfId="32701" xr:uid="{0D2DA505-FA92-4BC6-B4FF-F41EAC36C87F}"/>
    <cellStyle name="Warning Text 2 5 3 3 3" xfId="32702" xr:uid="{B979C430-D232-450F-86AC-6B6598F69D1E}"/>
    <cellStyle name="Warning Text 2 5 3 4" xfId="32703" xr:uid="{9E2EB8F3-5A7D-4308-BCE3-3187A35DD1EE}"/>
    <cellStyle name="Warning Text 2 5 3 5" xfId="32704" xr:uid="{2D8A6765-DC13-4759-A880-5FE8A11AB893}"/>
    <cellStyle name="Warning Text 2 5 4" xfId="32705" xr:uid="{8027D808-9DEA-4291-A1D5-E00A52802115}"/>
    <cellStyle name="Warning Text 2 5 4 2" xfId="32706" xr:uid="{F294C2E8-46D2-4AEB-A9F7-6C766361F7B0}"/>
    <cellStyle name="Warning Text 2 5 4 2 2" xfId="32707" xr:uid="{710C1BC6-08E8-404F-B11D-838936498437}"/>
    <cellStyle name="Warning Text 2 5 4 2 3" xfId="32708" xr:uid="{2AA14470-B22D-4CDD-9CD3-4690FE32A016}"/>
    <cellStyle name="Warning Text 2 5 4 3" xfId="32709" xr:uid="{EF370132-A4FB-45E2-9C3C-A6AE4A273C27}"/>
    <cellStyle name="Warning Text 2 5 4 3 2" xfId="32710" xr:uid="{72134204-ED31-475F-B326-BF70BCF6AE8F}"/>
    <cellStyle name="Warning Text 2 5 4 3 3" xfId="32711" xr:uid="{8A021C5C-AB82-403E-A631-EFF85B74E082}"/>
    <cellStyle name="Warning Text 2 5 4 4" xfId="32712" xr:uid="{6D035C38-5AD8-43A7-8833-E6C199ED19B2}"/>
    <cellStyle name="Warning Text 2 5 4 4 2" xfId="32713" xr:uid="{BD8FFF03-7F3B-43CD-B53F-AE7F318894D6}"/>
    <cellStyle name="Warning Text 2 5 4 4 3" xfId="32714" xr:uid="{436FFA58-CA2D-44CA-A873-6669FF837C04}"/>
    <cellStyle name="Warning Text 2 5 4 5" xfId="32715" xr:uid="{66255729-1A9E-4D97-9A07-B244DEED354B}"/>
    <cellStyle name="Warning Text 2 5 4 6" xfId="32716" xr:uid="{6F2FEDDD-7C1C-427F-A8E0-ED0E1093085C}"/>
    <cellStyle name="Warning Text 2 5 5" xfId="32717" xr:uid="{CE94135B-3E46-4BCC-A4E1-8DADF6783FC3}"/>
    <cellStyle name="Warning Text 2 5 5 2" xfId="32718" xr:uid="{F292F611-5F7F-4E28-AE93-76D8301165C1}"/>
    <cellStyle name="Warning Text 2 5 5 2 2" xfId="32719" xr:uid="{36BA588F-ED67-4775-B32B-49AE11ABFE5D}"/>
    <cellStyle name="Warning Text 2 5 5 2 3" xfId="32720" xr:uid="{903D77EF-2F6A-41AC-823B-C6080D67D389}"/>
    <cellStyle name="Warning Text 2 5 5 3" xfId="32721" xr:uid="{57B6B702-1E62-4419-97AC-A0914BAD45A7}"/>
    <cellStyle name="Warning Text 2 5 5 3 2" xfId="32722" xr:uid="{80949732-654B-4D60-A18C-0401094F626F}"/>
    <cellStyle name="Warning Text 2 5 5 3 3" xfId="32723" xr:uid="{52255B74-7309-426D-A6DF-AE6F43C7D9D8}"/>
    <cellStyle name="Warning Text 2 5 5 4" xfId="32724" xr:uid="{A0939929-A47F-4BC3-BE0B-9F8B84211707}"/>
    <cellStyle name="Warning Text 2 5 5 5" xfId="32725" xr:uid="{8FAE1397-269E-4DC2-BE1B-CD63117FF5A2}"/>
    <cellStyle name="Warning Text 2 5 6" xfId="32726" xr:uid="{0E094229-6234-4E49-B000-3E15F3144D38}"/>
    <cellStyle name="Warning Text 2 5 6 2" xfId="32727" xr:uid="{6435046E-65D0-4927-A367-68F11783B0F0}"/>
    <cellStyle name="Warning Text 2 5 6 3" xfId="32728" xr:uid="{C188F303-24FA-4D3B-A365-37A7BF4CB71C}"/>
    <cellStyle name="Warning Text 2 5 7" xfId="32729" xr:uid="{57560BA7-2214-4D28-B798-6993957482B3}"/>
    <cellStyle name="Warning Text 2 5 7 2" xfId="32730" xr:uid="{DA0F7C54-BE44-4FC5-A2B0-A9192C611515}"/>
    <cellStyle name="Warning Text 2 5 7 3" xfId="32731" xr:uid="{9E4C4029-0863-4C6B-9724-4BDDD0C6E8F8}"/>
    <cellStyle name="Warning Text 2 5 8" xfId="32732" xr:uid="{EEDB4E44-6223-4AF2-977C-E31B48CBB960}"/>
    <cellStyle name="Warning Text 2 5 8 2" xfId="32733" xr:uid="{ECCE76A5-818E-4006-93F3-0C805B3E44C5}"/>
    <cellStyle name="Warning Text 2 5 8 3" xfId="32734" xr:uid="{83DE9B64-816A-49DA-A279-37721E79B329}"/>
    <cellStyle name="Warning Text 2 5 9" xfId="32735" xr:uid="{BFC9201D-71EA-450C-9EA3-6869B8CB4D00}"/>
    <cellStyle name="Warning Text 2 6" xfId="1679" xr:uid="{57A08AAF-4285-4B0F-92CA-7E8ABBC511E5}"/>
    <cellStyle name="Warning Text 2 6 10" xfId="32737" xr:uid="{6D8C1C32-8458-49EF-A222-51C10181A4A0}"/>
    <cellStyle name="Warning Text 2 6 11" xfId="32738" xr:uid="{26E9A454-B3FE-4CCA-8324-1AE62F3DD859}"/>
    <cellStyle name="Warning Text 2 6 12" xfId="32739" xr:uid="{34B1B115-CF82-4CD2-9D94-ABFC0718277F}"/>
    <cellStyle name="Warning Text 2 6 13" xfId="32740" xr:uid="{F9BB3EF5-2A5A-4C04-B936-CFC47DFD3D27}"/>
    <cellStyle name="Warning Text 2 6 14" xfId="32741" xr:uid="{66BC515C-03CF-4485-B276-D8B5A355DBA9}"/>
    <cellStyle name="Warning Text 2 6 15" xfId="32736" xr:uid="{8D6A5D77-6DDB-4E6F-BF9B-D0F22CD623C2}"/>
    <cellStyle name="Warning Text 2 6 2" xfId="32742" xr:uid="{11D4E196-F70F-4030-ADFC-B97CE1BE7023}"/>
    <cellStyle name="Warning Text 2 6 2 2" xfId="32743" xr:uid="{661ADC85-F3D3-4419-A782-C705FB75CB12}"/>
    <cellStyle name="Warning Text 2 6 2 2 2" xfId="32744" xr:uid="{60A2EEC4-CBB9-4390-B9DB-BD296286D07A}"/>
    <cellStyle name="Warning Text 2 6 2 2 3" xfId="32745" xr:uid="{688EBBD1-DA89-4617-B2D6-1CC79FAF578D}"/>
    <cellStyle name="Warning Text 2 6 2 3" xfId="32746" xr:uid="{73904650-3F70-4E44-9BCA-EEC4A62FF737}"/>
    <cellStyle name="Warning Text 2 6 2 3 2" xfId="32747" xr:uid="{673A65E0-A895-4EAC-B49D-9516B5B7C267}"/>
    <cellStyle name="Warning Text 2 6 2 3 3" xfId="32748" xr:uid="{6A5C20BE-D1CE-4B3D-889E-A7FC23CBE753}"/>
    <cellStyle name="Warning Text 2 6 2 4" xfId="32749" xr:uid="{BD49381F-0453-45D6-BA63-3F5C9FDCE536}"/>
    <cellStyle name="Warning Text 2 6 2 5" xfId="32750" xr:uid="{078EA6C1-D1A3-4DEC-8E34-65FB8551311D}"/>
    <cellStyle name="Warning Text 2 6 3" xfId="32751" xr:uid="{E200EC7E-494D-40B8-86A6-7257B75B53A2}"/>
    <cellStyle name="Warning Text 2 6 3 2" xfId="32752" xr:uid="{8CA4C7FE-CE8C-49FC-BA72-54B719C08524}"/>
    <cellStyle name="Warning Text 2 6 3 2 2" xfId="32753" xr:uid="{23AA3DFA-EE82-4D70-8A88-EE68FCB189F3}"/>
    <cellStyle name="Warning Text 2 6 3 2 3" xfId="32754" xr:uid="{F68CC7D7-8CC4-4194-9C95-79E8A1BE7113}"/>
    <cellStyle name="Warning Text 2 6 3 3" xfId="32755" xr:uid="{7FEC43F0-965C-466A-BC94-D1D57F75BEC8}"/>
    <cellStyle name="Warning Text 2 6 3 3 2" xfId="32756" xr:uid="{1F5543D4-1202-49D3-A54F-1F40E823BF2F}"/>
    <cellStyle name="Warning Text 2 6 3 3 3" xfId="32757" xr:uid="{4A3898E6-52DF-4B1E-BCE5-CB9D7A79EAC6}"/>
    <cellStyle name="Warning Text 2 6 3 4" xfId="32758" xr:uid="{231671A9-3BEE-4297-B52B-04E822EC040E}"/>
    <cellStyle name="Warning Text 2 6 3 5" xfId="32759" xr:uid="{BF60B648-C894-4513-967E-8D19E71CA215}"/>
    <cellStyle name="Warning Text 2 6 4" xfId="32760" xr:uid="{B3AABE97-3E6B-4145-AA2B-3345A17C809D}"/>
    <cellStyle name="Warning Text 2 6 4 2" xfId="32761" xr:uid="{A00916A3-9860-43D8-8D31-ABDBB014E9D2}"/>
    <cellStyle name="Warning Text 2 6 4 2 2" xfId="32762" xr:uid="{584292FF-C9D6-48DC-BB77-1A26240E1FD6}"/>
    <cellStyle name="Warning Text 2 6 4 2 3" xfId="32763" xr:uid="{C791F207-E57E-4C76-A31B-20262BFEE5D9}"/>
    <cellStyle name="Warning Text 2 6 4 3" xfId="32764" xr:uid="{98488B83-691D-4FDB-9138-A97CE354677C}"/>
    <cellStyle name="Warning Text 2 6 4 3 2" xfId="32765" xr:uid="{7BE5E9E5-09C7-4AAA-8811-0B27E0C3EF14}"/>
    <cellStyle name="Warning Text 2 6 4 3 3" xfId="32766" xr:uid="{1F5252B1-A171-4683-BB2A-2FE0717F7726}"/>
    <cellStyle name="Warning Text 2 6 4 4" xfId="32767" xr:uid="{BD26A492-E7E8-42A1-A583-7A8A855C87A6}"/>
    <cellStyle name="Warning Text 2 6 4 4 2" xfId="32768" xr:uid="{6B325C4E-8FF0-4A34-8A54-15122E740F9E}"/>
    <cellStyle name="Warning Text 2 6 4 4 3" xfId="32769" xr:uid="{CDBCC21C-4A8D-4279-9A98-555573CE4779}"/>
    <cellStyle name="Warning Text 2 6 4 5" xfId="32770" xr:uid="{9F79D13D-23B8-456B-9281-91A720A3D8BB}"/>
    <cellStyle name="Warning Text 2 6 4 6" xfId="32771" xr:uid="{8EBD5C50-251F-4566-B87A-760EDE122075}"/>
    <cellStyle name="Warning Text 2 6 5" xfId="32772" xr:uid="{ECBE477D-E272-4E76-ADEB-40F508042243}"/>
    <cellStyle name="Warning Text 2 6 5 2" xfId="32773" xr:uid="{C82A375A-52D8-4CEE-8F53-E72889EC390F}"/>
    <cellStyle name="Warning Text 2 6 5 2 2" xfId="32774" xr:uid="{D572446F-CFB7-42E4-9D66-B7389AF2525C}"/>
    <cellStyle name="Warning Text 2 6 5 2 3" xfId="32775" xr:uid="{5B1A3B57-3CEB-471A-AC66-CF1C14258A4B}"/>
    <cellStyle name="Warning Text 2 6 5 3" xfId="32776" xr:uid="{A59E2950-7FA1-494B-B28E-38734A83BE13}"/>
    <cellStyle name="Warning Text 2 6 5 3 2" xfId="32777" xr:uid="{0C6ABAA5-9904-48C5-AFEA-FFA1B405CFEC}"/>
    <cellStyle name="Warning Text 2 6 5 3 3" xfId="32778" xr:uid="{66B626C7-9629-40D6-BD3E-D8DFFF7B654E}"/>
    <cellStyle name="Warning Text 2 6 5 4" xfId="32779" xr:uid="{A7F2FD69-FA01-419A-B0F6-DD1D79BBA8FC}"/>
    <cellStyle name="Warning Text 2 6 5 5" xfId="32780" xr:uid="{054DE24C-39EA-410E-BCB2-0A99F54A78DC}"/>
    <cellStyle name="Warning Text 2 6 6" xfId="32781" xr:uid="{CC7AFF02-D04D-46AF-804D-E7F8DDE350F3}"/>
    <cellStyle name="Warning Text 2 6 6 2" xfId="32782" xr:uid="{04E5708C-C9AB-4912-8931-CFB2007F6E65}"/>
    <cellStyle name="Warning Text 2 6 6 3" xfId="32783" xr:uid="{2BD9F50F-FD60-49AE-9DBB-863B51340759}"/>
    <cellStyle name="Warning Text 2 6 7" xfId="32784" xr:uid="{83168585-1CC3-4FD9-B3D7-479CE96467B7}"/>
    <cellStyle name="Warning Text 2 6 7 2" xfId="32785" xr:uid="{C49897D1-BB65-4D70-838B-AF4619B28C1F}"/>
    <cellStyle name="Warning Text 2 6 7 3" xfId="32786" xr:uid="{7D527F40-1B68-4941-AFBD-17B80FF29CEF}"/>
    <cellStyle name="Warning Text 2 6 8" xfId="32787" xr:uid="{066B2C4F-1656-45D7-9041-815E20CB0E6C}"/>
    <cellStyle name="Warning Text 2 6 8 2" xfId="32788" xr:uid="{F274BF05-B3C9-40EE-8F48-91789AE543D1}"/>
    <cellStyle name="Warning Text 2 6 8 3" xfId="32789" xr:uid="{F7AB2213-2904-4BE7-99C4-258B71478DDB}"/>
    <cellStyle name="Warning Text 2 6 9" xfId="32790" xr:uid="{A54D3A08-2B40-422E-9898-FA9914C878AB}"/>
    <cellStyle name="Warning Text 2 7" xfId="1680" xr:uid="{B3D1B7C0-DD14-4D53-846B-50C4F3390E33}"/>
    <cellStyle name="Warning Text 2 7 10" xfId="32792" xr:uid="{A1AF9F2F-76B6-4448-8EF3-2D311AD2BE03}"/>
    <cellStyle name="Warning Text 2 7 11" xfId="32793" xr:uid="{CE290BD3-8479-46FF-97ED-06975DDAB734}"/>
    <cellStyle name="Warning Text 2 7 12" xfId="32794" xr:uid="{64E5E74D-DB3D-443C-9AA8-5655AB398C88}"/>
    <cellStyle name="Warning Text 2 7 13" xfId="32795" xr:uid="{AAA817C6-0074-4385-82C6-B9E84157247C}"/>
    <cellStyle name="Warning Text 2 7 14" xfId="32796" xr:uid="{D96C1B6F-736A-4B6C-B8A6-DF66504AF516}"/>
    <cellStyle name="Warning Text 2 7 15" xfId="32791" xr:uid="{1BBFCCD6-9F3E-4D64-8B05-DD9F403C943C}"/>
    <cellStyle name="Warning Text 2 7 2" xfId="32797" xr:uid="{0282CF42-FF18-44B8-9680-79E41F6DFCA8}"/>
    <cellStyle name="Warning Text 2 7 2 2" xfId="32798" xr:uid="{E3FB1021-5EFD-45B9-A32E-200D2782EDD4}"/>
    <cellStyle name="Warning Text 2 7 2 2 2" xfId="32799" xr:uid="{5E11B295-D522-46B6-AA98-478190B10229}"/>
    <cellStyle name="Warning Text 2 7 2 2 3" xfId="32800" xr:uid="{FA0D78FD-F416-4F30-93F6-00AD9333EE49}"/>
    <cellStyle name="Warning Text 2 7 2 3" xfId="32801" xr:uid="{952E40B7-FF8E-4184-9A4A-0926808FB427}"/>
    <cellStyle name="Warning Text 2 7 2 3 2" xfId="32802" xr:uid="{F29AD80D-7091-40BB-AE2B-F34688BD89EF}"/>
    <cellStyle name="Warning Text 2 7 2 3 3" xfId="32803" xr:uid="{3C69815A-13EE-4ECE-A07E-CA2F683B6556}"/>
    <cellStyle name="Warning Text 2 7 2 4" xfId="32804" xr:uid="{1A08F8D8-E80C-45AF-9B90-627BDBF51C25}"/>
    <cellStyle name="Warning Text 2 7 2 5" xfId="32805" xr:uid="{5F28B661-ACF4-4467-BEA8-D769F5B567E0}"/>
    <cellStyle name="Warning Text 2 7 3" xfId="32806" xr:uid="{AD021536-E953-4CB3-9B07-9E83B1DA9CEB}"/>
    <cellStyle name="Warning Text 2 7 3 2" xfId="32807" xr:uid="{3918F925-F5F8-4249-8521-77232C01F726}"/>
    <cellStyle name="Warning Text 2 7 3 2 2" xfId="32808" xr:uid="{78A8F1EC-80FB-405B-848F-79B8171A22F1}"/>
    <cellStyle name="Warning Text 2 7 3 2 3" xfId="32809" xr:uid="{754805DB-FC8E-4EC6-ADC8-57B6FCCA57C1}"/>
    <cellStyle name="Warning Text 2 7 3 3" xfId="32810" xr:uid="{5416CB32-D468-44BD-8AB8-B9693BD9C576}"/>
    <cellStyle name="Warning Text 2 7 3 3 2" xfId="32811" xr:uid="{74575BDE-C9DE-4868-8594-CD034E5F816B}"/>
    <cellStyle name="Warning Text 2 7 3 3 3" xfId="32812" xr:uid="{D34642F8-8298-4BCC-8C87-CEB5DB704C3B}"/>
    <cellStyle name="Warning Text 2 7 3 4" xfId="32813" xr:uid="{0567D12A-55C7-4982-B0B7-DDC13575B8E4}"/>
    <cellStyle name="Warning Text 2 7 3 5" xfId="32814" xr:uid="{2F1F1A40-3F49-43D0-8A5D-F012FBA69D14}"/>
    <cellStyle name="Warning Text 2 7 4" xfId="32815" xr:uid="{FD88E29E-4296-497D-9792-4963D1938B2B}"/>
    <cellStyle name="Warning Text 2 7 4 2" xfId="32816" xr:uid="{36107F86-5B0D-46A4-AD73-B6C8093744F9}"/>
    <cellStyle name="Warning Text 2 7 4 2 2" xfId="32817" xr:uid="{F660E928-7E7E-4505-8213-AE1803F25F0A}"/>
    <cellStyle name="Warning Text 2 7 4 2 3" xfId="32818" xr:uid="{FFDB6EA6-449C-4926-809D-EBC9F531DDD2}"/>
    <cellStyle name="Warning Text 2 7 4 3" xfId="32819" xr:uid="{750EC702-5CCE-46B7-A6FB-C9803EAB77E2}"/>
    <cellStyle name="Warning Text 2 7 4 3 2" xfId="32820" xr:uid="{67E9697A-47FC-462B-B85D-9A13C88BF5B1}"/>
    <cellStyle name="Warning Text 2 7 4 3 3" xfId="32821" xr:uid="{0D8482AF-8840-4EBE-9D6E-0D85F5FE810D}"/>
    <cellStyle name="Warning Text 2 7 4 4" xfId="32822" xr:uid="{740C15D6-2D4B-45BE-B659-7C6662176AA6}"/>
    <cellStyle name="Warning Text 2 7 4 4 2" xfId="32823" xr:uid="{D43E1198-358A-48A7-AAE3-57215F9ED89C}"/>
    <cellStyle name="Warning Text 2 7 4 4 3" xfId="32824" xr:uid="{81C6B0E3-253B-46CF-9AC4-0DEF3203C3F6}"/>
    <cellStyle name="Warning Text 2 7 4 5" xfId="32825" xr:uid="{75534145-F03B-43E3-AC80-1423404310EC}"/>
    <cellStyle name="Warning Text 2 7 4 6" xfId="32826" xr:uid="{1072081F-65B5-4513-BB43-EDA341ABABEE}"/>
    <cellStyle name="Warning Text 2 7 5" xfId="32827" xr:uid="{B64D60CA-1858-47EE-87B4-442E5B46A588}"/>
    <cellStyle name="Warning Text 2 7 5 2" xfId="32828" xr:uid="{DAAF9E2A-A533-4821-8411-AA9B0B1E7867}"/>
    <cellStyle name="Warning Text 2 7 5 2 2" xfId="32829" xr:uid="{760ED661-4C02-4B5D-AA69-14E3EE2F8A35}"/>
    <cellStyle name="Warning Text 2 7 5 2 3" xfId="32830" xr:uid="{C4829D4D-18BC-4E46-806B-B9EFE4A6EC20}"/>
    <cellStyle name="Warning Text 2 7 5 3" xfId="32831" xr:uid="{58C5473F-E7C4-4F73-A2F2-4149F428DD72}"/>
    <cellStyle name="Warning Text 2 7 5 3 2" xfId="32832" xr:uid="{DC47CBD8-DFB4-4895-A126-A3C2BBE24CE3}"/>
    <cellStyle name="Warning Text 2 7 5 3 3" xfId="32833" xr:uid="{CB0A7A63-8C6D-4D1B-A641-778DF99B219B}"/>
    <cellStyle name="Warning Text 2 7 5 4" xfId="32834" xr:uid="{6EE642B1-2A05-45F8-9A0D-4B2CFAD84C39}"/>
    <cellStyle name="Warning Text 2 7 5 5" xfId="32835" xr:uid="{999EBA77-D1CA-4ED8-B197-B367A059479F}"/>
    <cellStyle name="Warning Text 2 7 6" xfId="32836" xr:uid="{DD8BFACF-1785-43F7-897B-EFAAD57CB1B7}"/>
    <cellStyle name="Warning Text 2 7 6 2" xfId="32837" xr:uid="{B651DA03-298F-4AFB-997A-9D30D59111BE}"/>
    <cellStyle name="Warning Text 2 7 6 3" xfId="32838" xr:uid="{3C3AEAA5-73FD-4F4B-94BF-03CE4D236A4B}"/>
    <cellStyle name="Warning Text 2 7 7" xfId="32839" xr:uid="{76AE4C02-2B93-47FF-99E5-05E8A805CA74}"/>
    <cellStyle name="Warning Text 2 7 7 2" xfId="32840" xr:uid="{627D5A1D-2315-4FC9-8C87-663592BED431}"/>
    <cellStyle name="Warning Text 2 7 7 3" xfId="32841" xr:uid="{C8795540-0A60-405B-B19B-28E6C26DEC29}"/>
    <cellStyle name="Warning Text 2 7 8" xfId="32842" xr:uid="{47037323-B086-4CC9-873F-34114DA61D5F}"/>
    <cellStyle name="Warning Text 2 7 8 2" xfId="32843" xr:uid="{DA89BE69-3570-405F-BAAD-6E96C168DA3F}"/>
    <cellStyle name="Warning Text 2 7 8 3" xfId="32844" xr:uid="{FC027F46-2A84-4914-AD22-2B475660BA77}"/>
    <cellStyle name="Warning Text 2 7 9" xfId="32845" xr:uid="{38D01446-8096-4743-A8DC-42D92B0FE41C}"/>
    <cellStyle name="Warning Text 2 8" xfId="1681" xr:uid="{C4D2C820-FE30-4CF3-AAFE-B57AADBE7BE6}"/>
    <cellStyle name="Warning Text 2 8 10" xfId="32847" xr:uid="{812F6F72-8EBE-4BAB-95DB-E756E59ECF89}"/>
    <cellStyle name="Warning Text 2 8 11" xfId="32848" xr:uid="{3D6CCEF3-B877-4BD0-BF13-2864C9749867}"/>
    <cellStyle name="Warning Text 2 8 12" xfId="32849" xr:uid="{C41F0BC8-B8F3-4C8C-A07F-D103B8BDEDC4}"/>
    <cellStyle name="Warning Text 2 8 13" xfId="32850" xr:uid="{69208ED6-17F8-4D12-8FB1-5FD851B39C81}"/>
    <cellStyle name="Warning Text 2 8 14" xfId="32851" xr:uid="{48E34751-ADF8-4C7F-8EF5-3496932E5253}"/>
    <cellStyle name="Warning Text 2 8 15" xfId="32846" xr:uid="{360F6BD4-7071-4DBF-9D7D-3B827C509D38}"/>
    <cellStyle name="Warning Text 2 8 2" xfId="32852" xr:uid="{DA903997-727B-47CC-8434-27767360E4D9}"/>
    <cellStyle name="Warning Text 2 8 2 2" xfId="32853" xr:uid="{3BD2FB0C-9AE6-47E5-81AE-3C8AC2DCF055}"/>
    <cellStyle name="Warning Text 2 8 2 2 2" xfId="32854" xr:uid="{BB315B06-02CD-44BF-AA81-2D66BEB8C4ED}"/>
    <cellStyle name="Warning Text 2 8 2 2 3" xfId="32855" xr:uid="{D6BF95FC-04B6-42AF-8B4E-175605DFF3F9}"/>
    <cellStyle name="Warning Text 2 8 2 3" xfId="32856" xr:uid="{02CFF6FE-9BAB-458F-AC25-8D4B81EEF4F8}"/>
    <cellStyle name="Warning Text 2 8 2 3 2" xfId="32857" xr:uid="{F8D88897-37E5-4D16-A6BB-97D45F8349C8}"/>
    <cellStyle name="Warning Text 2 8 2 3 3" xfId="32858" xr:uid="{8B32D655-92B7-47B5-AA9B-0FB5B8E353D3}"/>
    <cellStyle name="Warning Text 2 8 2 4" xfId="32859" xr:uid="{EFD88AD2-FFF6-487E-8411-7D1BEF551864}"/>
    <cellStyle name="Warning Text 2 8 2 5" xfId="32860" xr:uid="{7EF28279-4515-4B1E-B803-3490FCAC8260}"/>
    <cellStyle name="Warning Text 2 8 3" xfId="32861" xr:uid="{B1363925-D6DE-4952-AAD4-F28B87D9ECDA}"/>
    <cellStyle name="Warning Text 2 8 3 2" xfId="32862" xr:uid="{EA8A442F-2575-4353-9AE9-B52CFAD2B251}"/>
    <cellStyle name="Warning Text 2 8 3 2 2" xfId="32863" xr:uid="{47115C4B-DE99-4AAF-8F74-D9CFFC21F480}"/>
    <cellStyle name="Warning Text 2 8 3 2 3" xfId="32864" xr:uid="{96811767-1B81-4DAA-8630-9299C3CCBFEE}"/>
    <cellStyle name="Warning Text 2 8 3 3" xfId="32865" xr:uid="{5371FD72-34A0-47B5-8BE3-022D936B68E2}"/>
    <cellStyle name="Warning Text 2 8 3 3 2" xfId="32866" xr:uid="{9F03B88B-88B7-4A62-884C-24572CD75D1C}"/>
    <cellStyle name="Warning Text 2 8 3 3 3" xfId="32867" xr:uid="{B45D739C-7EBA-41A8-9A67-674062FFA64C}"/>
    <cellStyle name="Warning Text 2 8 3 4" xfId="32868" xr:uid="{00C14E91-77D7-49C2-87A7-FC60D3CE3F0F}"/>
    <cellStyle name="Warning Text 2 8 3 5" xfId="32869" xr:uid="{EF2D310A-C2BD-47E0-954A-18C1EEECEE7F}"/>
    <cellStyle name="Warning Text 2 8 4" xfId="32870" xr:uid="{86A4AB57-3563-4403-9FBD-AAC6777577D5}"/>
    <cellStyle name="Warning Text 2 8 4 2" xfId="32871" xr:uid="{1ECDE7B1-2B2F-4137-BBF2-66725FB97FA2}"/>
    <cellStyle name="Warning Text 2 8 4 2 2" xfId="32872" xr:uid="{256999AD-F2D1-4914-99F8-979B84A13195}"/>
    <cellStyle name="Warning Text 2 8 4 2 3" xfId="32873" xr:uid="{6376F474-1C85-4110-BD88-40EA12537F4D}"/>
    <cellStyle name="Warning Text 2 8 4 3" xfId="32874" xr:uid="{7D263435-5A8C-45EF-A21B-1AD726FF2E7A}"/>
    <cellStyle name="Warning Text 2 8 4 3 2" xfId="32875" xr:uid="{0D06320D-1E8F-4358-9305-586C19A2A07D}"/>
    <cellStyle name="Warning Text 2 8 4 3 3" xfId="32876" xr:uid="{4A6033DD-EE4C-4F1C-9A13-A382CC9E9C55}"/>
    <cellStyle name="Warning Text 2 8 4 4" xfId="32877" xr:uid="{32B4CD7E-183F-41A3-9412-73D2C443E683}"/>
    <cellStyle name="Warning Text 2 8 4 4 2" xfId="32878" xr:uid="{805C7B60-80B9-49CF-9A07-A4B19A2AC8DA}"/>
    <cellStyle name="Warning Text 2 8 4 4 3" xfId="32879" xr:uid="{53AA8A80-4045-4C49-BAC5-1E47BB068E59}"/>
    <cellStyle name="Warning Text 2 8 4 5" xfId="32880" xr:uid="{577608F3-DF6E-40E5-8DF4-790B6D13099A}"/>
    <cellStyle name="Warning Text 2 8 4 6" xfId="32881" xr:uid="{EC5EA1E4-3A28-48AF-995E-B7AB746F5A3C}"/>
    <cellStyle name="Warning Text 2 8 5" xfId="32882" xr:uid="{C32345FF-A1D7-494C-9ECF-69B7E315DC16}"/>
    <cellStyle name="Warning Text 2 8 5 2" xfId="32883" xr:uid="{F51C9237-34C6-48AD-B49E-5F584C718CDE}"/>
    <cellStyle name="Warning Text 2 8 5 2 2" xfId="32884" xr:uid="{8C8D0C36-D21A-4512-A98E-C0BE178FF101}"/>
    <cellStyle name="Warning Text 2 8 5 2 3" xfId="32885" xr:uid="{9C8A76DB-BBE7-48CA-A324-B56394668C1B}"/>
    <cellStyle name="Warning Text 2 8 5 3" xfId="32886" xr:uid="{D00433D7-5EBB-43EC-910C-2D5DFC72A4A0}"/>
    <cellStyle name="Warning Text 2 8 5 3 2" xfId="32887" xr:uid="{7314D202-ACFD-4BAD-B55D-E27E483CC54E}"/>
    <cellStyle name="Warning Text 2 8 5 3 3" xfId="32888" xr:uid="{BA725656-86FD-4D50-9DE5-BED623C678E0}"/>
    <cellStyle name="Warning Text 2 8 5 4" xfId="32889" xr:uid="{74EB52CE-865A-4FF9-A24A-55A7AD8C2DBA}"/>
    <cellStyle name="Warning Text 2 8 5 5" xfId="32890" xr:uid="{61EB8A75-26AC-4F82-9CFB-7B9377058122}"/>
    <cellStyle name="Warning Text 2 8 6" xfId="32891" xr:uid="{745F2B3F-E8D4-4FD0-A52B-6CEE7930C87E}"/>
    <cellStyle name="Warning Text 2 8 6 2" xfId="32892" xr:uid="{5E7E31A8-A655-4AC1-BAB1-74D69BFD31C2}"/>
    <cellStyle name="Warning Text 2 8 6 3" xfId="32893" xr:uid="{9BFA1607-B197-4605-B129-1D49A04BF63F}"/>
    <cellStyle name="Warning Text 2 8 7" xfId="32894" xr:uid="{A101D4B6-7499-4529-8606-DB94CA45B5B0}"/>
    <cellStyle name="Warning Text 2 8 7 2" xfId="32895" xr:uid="{23AA6786-7EDF-47F6-9BB0-19549B1EB144}"/>
    <cellStyle name="Warning Text 2 8 7 3" xfId="32896" xr:uid="{AF995513-C3D9-417D-9623-590327825712}"/>
    <cellStyle name="Warning Text 2 8 8" xfId="32897" xr:uid="{BA7CC0EB-D37D-443E-9770-8BE913FFBC48}"/>
    <cellStyle name="Warning Text 2 8 8 2" xfId="32898" xr:uid="{88745D76-C7DF-4BF6-980F-D03EE89113F8}"/>
    <cellStyle name="Warning Text 2 8 8 3" xfId="32899" xr:uid="{4364AAE5-D2F9-4803-961D-B20B6D2ACFFE}"/>
    <cellStyle name="Warning Text 2 8 9" xfId="32900" xr:uid="{94326C16-F44A-44F3-93FA-39CDCD89B027}"/>
    <cellStyle name="Warning Text 2 9" xfId="1682" xr:uid="{5C19DE2A-566B-438C-BE5B-0B6CB3652359}"/>
    <cellStyle name="Warning Text 2 9 10" xfId="32902" xr:uid="{B3F3FB10-C138-4284-9E5D-29C64D4CB3C6}"/>
    <cellStyle name="Warning Text 2 9 11" xfId="32903" xr:uid="{1B1360BB-2520-4AE3-A1F1-AB16AACAFCBB}"/>
    <cellStyle name="Warning Text 2 9 12" xfId="32904" xr:uid="{3E2D6058-37ED-41F6-83FB-6E2EC480FCD3}"/>
    <cellStyle name="Warning Text 2 9 13" xfId="32905" xr:uid="{A6F9FBA6-C5A6-45CF-A3DE-44C34AAA342C}"/>
    <cellStyle name="Warning Text 2 9 14" xfId="32906" xr:uid="{9EFCDF3A-C614-4B3C-8112-726445775D5A}"/>
    <cellStyle name="Warning Text 2 9 15" xfId="32901" xr:uid="{E786A53D-B2E5-4573-82A2-0A6FDE681834}"/>
    <cellStyle name="Warning Text 2 9 2" xfId="32907" xr:uid="{1BD4C202-4E8C-49BD-B035-2E1F4B438C2E}"/>
    <cellStyle name="Warning Text 2 9 2 2" xfId="32908" xr:uid="{B80A2B1B-E455-40D1-97B7-90041DD6AE4C}"/>
    <cellStyle name="Warning Text 2 9 2 2 2" xfId="32909" xr:uid="{63001D80-4CEE-4371-A393-A7E8711167C8}"/>
    <cellStyle name="Warning Text 2 9 2 2 3" xfId="32910" xr:uid="{4FC0B36D-8D98-4159-AD59-919BA6F0B652}"/>
    <cellStyle name="Warning Text 2 9 2 3" xfId="32911" xr:uid="{7F8B0DBF-DB3D-4585-97EE-49B1B625C64A}"/>
    <cellStyle name="Warning Text 2 9 2 3 2" xfId="32912" xr:uid="{E81ECA51-1532-4900-B5A4-3B62E80BA783}"/>
    <cellStyle name="Warning Text 2 9 2 3 3" xfId="32913" xr:uid="{2E9F7B6F-7F2F-4C05-B6BD-33D72172436E}"/>
    <cellStyle name="Warning Text 2 9 2 4" xfId="32914" xr:uid="{519258F3-FDC1-4E6C-B500-DD493AA5F332}"/>
    <cellStyle name="Warning Text 2 9 2 5" xfId="32915" xr:uid="{87B36F31-232A-4526-9888-0E1B9625AE65}"/>
    <cellStyle name="Warning Text 2 9 3" xfId="32916" xr:uid="{65BD88DA-1060-4725-B047-24FB6C6223D0}"/>
    <cellStyle name="Warning Text 2 9 3 2" xfId="32917" xr:uid="{8A512615-8343-4EAC-804C-4E649D4592EB}"/>
    <cellStyle name="Warning Text 2 9 3 2 2" xfId="32918" xr:uid="{372ED473-40F8-47DB-9A89-6BCC6E8624BE}"/>
    <cellStyle name="Warning Text 2 9 3 2 3" xfId="32919" xr:uid="{2D2B42D6-22B9-4757-B7A9-BD7481AD772F}"/>
    <cellStyle name="Warning Text 2 9 3 3" xfId="32920" xr:uid="{D82133AD-B9F8-48D7-89D8-47098F7B2A46}"/>
    <cellStyle name="Warning Text 2 9 3 3 2" xfId="32921" xr:uid="{5653050C-DABD-431D-9B70-35D8454EB608}"/>
    <cellStyle name="Warning Text 2 9 3 3 3" xfId="32922" xr:uid="{0DFCBADC-92B7-4861-A15F-B9E2EAAA444F}"/>
    <cellStyle name="Warning Text 2 9 3 4" xfId="32923" xr:uid="{36DDE00C-F418-4788-9E0F-45F4168C9E52}"/>
    <cellStyle name="Warning Text 2 9 3 5" xfId="32924" xr:uid="{3B896867-EE43-41AC-B3C5-020842B5A315}"/>
    <cellStyle name="Warning Text 2 9 4" xfId="32925" xr:uid="{2915074D-0135-4EE0-9360-40C16ECF2C17}"/>
    <cellStyle name="Warning Text 2 9 4 2" xfId="32926" xr:uid="{5130A62F-6352-427B-B93F-0306EC3558B0}"/>
    <cellStyle name="Warning Text 2 9 4 2 2" xfId="32927" xr:uid="{3EFBD9BF-D2EE-492A-BBF4-98F4A8D552BB}"/>
    <cellStyle name="Warning Text 2 9 4 2 3" xfId="32928" xr:uid="{604095FF-C95D-4112-89C5-F952F3233073}"/>
    <cellStyle name="Warning Text 2 9 4 3" xfId="32929" xr:uid="{D9A12D2C-C018-4925-8C34-C47C1D3C2EE7}"/>
    <cellStyle name="Warning Text 2 9 4 3 2" xfId="32930" xr:uid="{568BA16A-E568-4B0C-9AB4-66C675D4A4F8}"/>
    <cellStyle name="Warning Text 2 9 4 3 3" xfId="32931" xr:uid="{BEA207C1-44DF-4F92-8C71-82B18111BB4D}"/>
    <cellStyle name="Warning Text 2 9 4 4" xfId="32932" xr:uid="{550E69D5-FB55-4B86-A57E-BC53316D950E}"/>
    <cellStyle name="Warning Text 2 9 4 4 2" xfId="32933" xr:uid="{FB8EC880-2146-4581-94B1-8E50E784DE02}"/>
    <cellStyle name="Warning Text 2 9 4 4 3" xfId="32934" xr:uid="{306106BA-EF0F-4F56-A011-449F43BCF9F0}"/>
    <cellStyle name="Warning Text 2 9 4 5" xfId="32935" xr:uid="{B00DB5F6-EBD5-4FE5-BAD1-133383D7DC44}"/>
    <cellStyle name="Warning Text 2 9 4 6" xfId="32936" xr:uid="{E4304783-B0AA-4CC8-977B-F029873F7AC4}"/>
    <cellStyle name="Warning Text 2 9 5" xfId="32937" xr:uid="{807CFECE-A7C4-43DE-9685-D1267A4A11B5}"/>
    <cellStyle name="Warning Text 2 9 5 2" xfId="32938" xr:uid="{BAFCC624-0059-47F5-A9CA-C2829BCF3A36}"/>
    <cellStyle name="Warning Text 2 9 5 2 2" xfId="32939" xr:uid="{D59E7B47-EE32-4EBB-B771-19810A7EB728}"/>
    <cellStyle name="Warning Text 2 9 5 2 3" xfId="32940" xr:uid="{20A4B45F-D945-49D0-BC04-779A354A01F8}"/>
    <cellStyle name="Warning Text 2 9 5 3" xfId="32941" xr:uid="{CBE0EBDD-0F4F-4E74-8D2F-E1C59277E003}"/>
    <cellStyle name="Warning Text 2 9 5 3 2" xfId="32942" xr:uid="{81FB8A2A-567A-4871-BDA0-51245F9534A1}"/>
    <cellStyle name="Warning Text 2 9 5 3 3" xfId="32943" xr:uid="{26B5AB2F-9A09-4D98-BF4A-95AEC33450D1}"/>
    <cellStyle name="Warning Text 2 9 5 4" xfId="32944" xr:uid="{5CFBFF52-C62C-4DCF-B480-F919F4D6BDC8}"/>
    <cellStyle name="Warning Text 2 9 5 5" xfId="32945" xr:uid="{7AA2B561-F3B2-4350-B37B-938C4F752168}"/>
    <cellStyle name="Warning Text 2 9 6" xfId="32946" xr:uid="{97FDDFA8-176E-4427-A37F-F6C0B5D6844D}"/>
    <cellStyle name="Warning Text 2 9 6 2" xfId="32947" xr:uid="{632D4C53-5B4C-43FA-A6EE-27779F4CFD14}"/>
    <cellStyle name="Warning Text 2 9 6 3" xfId="32948" xr:uid="{9DAF29A0-B7ED-42C6-8189-48057CE6B605}"/>
    <cellStyle name="Warning Text 2 9 7" xfId="32949" xr:uid="{A9EEAE5E-AB33-41C6-96E8-7DB4B33808AD}"/>
    <cellStyle name="Warning Text 2 9 7 2" xfId="32950" xr:uid="{421A0A45-5676-4EE6-AF56-2B78A1524D05}"/>
    <cellStyle name="Warning Text 2 9 7 3" xfId="32951" xr:uid="{5A43D1C2-13BB-4FB8-B5DA-4D2DB703C56B}"/>
    <cellStyle name="Warning Text 2 9 8" xfId="32952" xr:uid="{CBABE703-6B46-49A7-9068-65ED13A950FA}"/>
    <cellStyle name="Warning Text 2 9 8 2" xfId="32953" xr:uid="{9239A3CB-8DE2-4165-BEAB-046E31C209F7}"/>
    <cellStyle name="Warning Text 2 9 8 3" xfId="32954" xr:uid="{AD94841C-DA24-4FDC-BCD6-6ABE058B72C9}"/>
    <cellStyle name="Warning Text 2 9 9" xfId="32955" xr:uid="{36DF5BFA-448D-4257-BC1C-4A89B20512A8}"/>
    <cellStyle name="Warning Text 20" xfId="32956" xr:uid="{19D5E653-2DD0-450E-942B-1940A8C99EE9}"/>
    <cellStyle name="Warning Text 20 10" xfId="32957" xr:uid="{6B7B209A-EFD6-4437-8125-7077E1A1AB9C}"/>
    <cellStyle name="Warning Text 20 11" xfId="32958" xr:uid="{51809B06-B6FA-4A9A-B416-4B77B96B77BA}"/>
    <cellStyle name="Warning Text 20 12" xfId="32959" xr:uid="{1ED0DD62-F542-40EC-8B27-9C10492B2DF2}"/>
    <cellStyle name="Warning Text 20 13" xfId="32960" xr:uid="{410F49CB-D466-4C49-8E40-07C3C6B3DE8A}"/>
    <cellStyle name="Warning Text 20 14" xfId="32961" xr:uid="{C626DF2C-DD82-43A7-9D64-E1065B0A0A3C}"/>
    <cellStyle name="Warning Text 20 15" xfId="32962" xr:uid="{2FD43BE6-EEE4-41A4-A80A-3F3F1C1733F0}"/>
    <cellStyle name="Warning Text 20 2" xfId="32963" xr:uid="{9F3EE809-A68B-4CAA-8A57-D9E9E36FEEFF}"/>
    <cellStyle name="Warning Text 20 2 2" xfId="32964" xr:uid="{4C11F73B-88BA-4840-86B2-73EF5D29171F}"/>
    <cellStyle name="Warning Text 20 2 2 2" xfId="32965" xr:uid="{59EB8FE5-7192-49D6-862E-C459C307B84D}"/>
    <cellStyle name="Warning Text 20 2 2 3" xfId="32966" xr:uid="{FC4E3DDD-502C-40E8-B0E9-9F03E61C2265}"/>
    <cellStyle name="Warning Text 20 2 3" xfId="32967" xr:uid="{7D4CC0AE-3EF3-48D6-B05D-EDB9AF6B680E}"/>
    <cellStyle name="Warning Text 20 2 3 2" xfId="32968" xr:uid="{9DF6786C-9AF3-482C-BBFC-F23210C74F85}"/>
    <cellStyle name="Warning Text 20 2 3 3" xfId="32969" xr:uid="{5645CFB2-484A-49FA-987D-25AD5885B308}"/>
    <cellStyle name="Warning Text 20 2 4" xfId="32970" xr:uid="{3E5733D5-5E21-49BB-8581-721198674ED3}"/>
    <cellStyle name="Warning Text 20 2 5" xfId="32971" xr:uid="{570B1517-B9FB-437D-9E0D-E203B4528E6C}"/>
    <cellStyle name="Warning Text 20 2 6" xfId="32972" xr:uid="{77CD7653-B7C1-4786-9625-845CBB7C2482}"/>
    <cellStyle name="Warning Text 20 3" xfId="32973" xr:uid="{7D8A74E6-E5C4-4402-9F57-3C9E9D6483E4}"/>
    <cellStyle name="Warning Text 20 3 2" xfId="32974" xr:uid="{A5204954-A702-4CF7-AB11-E843C4F94328}"/>
    <cellStyle name="Warning Text 20 3 2 2" xfId="32975" xr:uid="{72FDE729-2CD1-4747-A902-86A09285499F}"/>
    <cellStyle name="Warning Text 20 3 2 3" xfId="32976" xr:uid="{22ACF46A-BD03-4D04-8968-21AD0E759FDF}"/>
    <cellStyle name="Warning Text 20 3 3" xfId="32977" xr:uid="{1A8ECA48-541B-48FE-B73A-B44E7FC7E1A0}"/>
    <cellStyle name="Warning Text 20 3 3 2" xfId="32978" xr:uid="{2E244C6D-889A-462D-AC03-DE2D37712055}"/>
    <cellStyle name="Warning Text 20 3 3 3" xfId="32979" xr:uid="{CF47E5EF-C574-4AF4-89A8-C83C006F2C3B}"/>
    <cellStyle name="Warning Text 20 3 4" xfId="32980" xr:uid="{55DD7860-16C8-4A99-99E9-D8DD6B98DAA5}"/>
    <cellStyle name="Warning Text 20 3 5" xfId="32981" xr:uid="{7D078A90-8971-4DFF-868D-841B5422434D}"/>
    <cellStyle name="Warning Text 20 4" xfId="32982" xr:uid="{F55D6071-607C-4C4C-878A-3B9CB0329B00}"/>
    <cellStyle name="Warning Text 20 4 2" xfId="32983" xr:uid="{5A2A056A-CC31-4D69-A0F5-35CB754FE2AE}"/>
    <cellStyle name="Warning Text 20 4 2 2" xfId="32984" xr:uid="{B47CC996-47A8-4D75-9688-641A7B180BEB}"/>
    <cellStyle name="Warning Text 20 4 2 3" xfId="32985" xr:uid="{65F853DA-C7B6-421E-A289-B96355046607}"/>
    <cellStyle name="Warning Text 20 4 3" xfId="32986" xr:uid="{47C8D494-F376-4B40-85A2-283EE2E27E3A}"/>
    <cellStyle name="Warning Text 20 4 3 2" xfId="32987" xr:uid="{64C112F6-05C1-458D-ACCB-F7F903823080}"/>
    <cellStyle name="Warning Text 20 4 3 3" xfId="32988" xr:uid="{F24A2C13-8410-444D-8C9F-2F85DE0DFF2E}"/>
    <cellStyle name="Warning Text 20 4 4" xfId="32989" xr:uid="{DCDBD88A-1BBB-4D2C-8C64-61E37811201C}"/>
    <cellStyle name="Warning Text 20 4 5" xfId="32990" xr:uid="{F3C0AC4C-CB0D-439E-88F7-737116E5DE52}"/>
    <cellStyle name="Warning Text 20 5" xfId="32991" xr:uid="{9A17FF93-9179-4144-9868-9FB57EC67D79}"/>
    <cellStyle name="Warning Text 20 5 2" xfId="32992" xr:uid="{4EAD8985-5ACF-4807-989B-A81C3B53039D}"/>
    <cellStyle name="Warning Text 20 5 2 2" xfId="32993" xr:uid="{E35CEF92-257D-45BC-9CF8-BDB57BD8457B}"/>
    <cellStyle name="Warning Text 20 5 2 3" xfId="32994" xr:uid="{6750700E-831D-4DDE-AC44-0FB510413319}"/>
    <cellStyle name="Warning Text 20 5 3" xfId="32995" xr:uid="{F00A4887-6363-4D02-AAF8-76FE021BF98A}"/>
    <cellStyle name="Warning Text 20 5 3 2" xfId="32996" xr:uid="{2D98EE94-EF0E-47BE-8BF2-7753D1760054}"/>
    <cellStyle name="Warning Text 20 5 3 3" xfId="32997" xr:uid="{067615DB-E92E-4062-9801-65C3CB3AD602}"/>
    <cellStyle name="Warning Text 20 5 4" xfId="32998" xr:uid="{3497152A-4C86-4F25-8405-1CB96874F80B}"/>
    <cellStyle name="Warning Text 20 5 4 2" xfId="32999" xr:uid="{D975CB05-8E5E-4961-B887-F2DED7A4FEB1}"/>
    <cellStyle name="Warning Text 20 5 4 3" xfId="33000" xr:uid="{2737656A-4030-4C48-BD42-3A8F555F3D3D}"/>
    <cellStyle name="Warning Text 20 5 5" xfId="33001" xr:uid="{1B9B80E0-222B-47D8-A59A-6090EDED36DD}"/>
    <cellStyle name="Warning Text 20 5 6" xfId="33002" xr:uid="{6C6F997D-9581-4670-9FED-D25FBC89A763}"/>
    <cellStyle name="Warning Text 20 6" xfId="33003" xr:uid="{60C8B284-07D0-4551-9747-5BEBD00A6177}"/>
    <cellStyle name="Warning Text 20 6 2" xfId="33004" xr:uid="{40201200-23A4-4B66-95A8-DC8B5E1B678F}"/>
    <cellStyle name="Warning Text 20 6 2 2" xfId="33005" xr:uid="{2637C665-BA98-4048-B0AA-873FD2C620EC}"/>
    <cellStyle name="Warning Text 20 6 2 3" xfId="33006" xr:uid="{FB96B950-7B18-4C2E-9BA0-EF1B6DE0175C}"/>
    <cellStyle name="Warning Text 20 6 3" xfId="33007" xr:uid="{45F4C98C-6652-445D-A26F-674F17514BB3}"/>
    <cellStyle name="Warning Text 20 6 3 2" xfId="33008" xr:uid="{1A779019-D43D-4F3E-82F0-CB0E6171810C}"/>
    <cellStyle name="Warning Text 20 6 3 3" xfId="33009" xr:uid="{0227DB1B-9150-4A4A-A68D-32E967A5528C}"/>
    <cellStyle name="Warning Text 20 6 4" xfId="33010" xr:uid="{43F05D57-D348-4CA8-8DAB-F08492E1DBA7}"/>
    <cellStyle name="Warning Text 20 6 5" xfId="33011" xr:uid="{E55EC39F-809E-43F6-AA95-244B34BA8D30}"/>
    <cellStyle name="Warning Text 20 7" xfId="33012" xr:uid="{84C8514A-9C6D-4236-AF3C-25FEA05CAA00}"/>
    <cellStyle name="Warning Text 20 7 2" xfId="33013" xr:uid="{682673CB-0D63-4037-ABC5-4C8A53788CAD}"/>
    <cellStyle name="Warning Text 20 7 3" xfId="33014" xr:uid="{7259AFA4-F08B-4728-A8AC-90A4877CC2A6}"/>
    <cellStyle name="Warning Text 20 8" xfId="33015" xr:uid="{539676C0-722E-4B74-AF31-F6599305DE20}"/>
    <cellStyle name="Warning Text 20 8 2" xfId="33016" xr:uid="{F1274CA3-C6AF-4BC0-88C4-416DA83334E1}"/>
    <cellStyle name="Warning Text 20 8 3" xfId="33017" xr:uid="{494EE84E-A258-48FC-86AC-D8E2A1A1C43E}"/>
    <cellStyle name="Warning Text 20 9" xfId="33018" xr:uid="{FEF5EDB7-4017-4C5E-9E3D-3697461DC4D7}"/>
    <cellStyle name="Warning Text 20 9 2" xfId="33019" xr:uid="{5F51C705-CAE6-44D3-95ED-CF3F49D282F4}"/>
    <cellStyle name="Warning Text 20 9 3" xfId="33020" xr:uid="{3316ABBD-4B83-4F09-BDF0-4DCBF68B11C3}"/>
    <cellStyle name="Warning Text 21" xfId="33021" xr:uid="{E593E0F4-A72A-4B77-8EF4-09E331519929}"/>
    <cellStyle name="Warning Text 21 10" xfId="33022" xr:uid="{A4CE3CAF-078F-445C-8FEA-74A1F450C4E1}"/>
    <cellStyle name="Warning Text 21 11" xfId="33023" xr:uid="{7C8508DA-CD8B-4405-BAA2-C520C29099CE}"/>
    <cellStyle name="Warning Text 21 12" xfId="33024" xr:uid="{DE31CA0F-49C3-4A42-8B1C-B33D5C3AA374}"/>
    <cellStyle name="Warning Text 21 13" xfId="33025" xr:uid="{8EF85273-5467-46E3-92CA-0D7E3501F978}"/>
    <cellStyle name="Warning Text 21 14" xfId="33026" xr:uid="{72B5F8C5-78FC-459F-B32C-30240E994D25}"/>
    <cellStyle name="Warning Text 21 15" xfId="33027" xr:uid="{36A1666A-3029-457B-A572-185B190FBAD3}"/>
    <cellStyle name="Warning Text 21 2" xfId="33028" xr:uid="{B48EEDF3-B8A2-4788-ACB3-819CBCD232F5}"/>
    <cellStyle name="Warning Text 21 2 2" xfId="33029" xr:uid="{C0516335-D84E-4109-9BA7-0D8E21BEB91E}"/>
    <cellStyle name="Warning Text 21 2 2 2" xfId="33030" xr:uid="{FC3F432C-D511-4B35-95A7-3F14D72D5A6E}"/>
    <cellStyle name="Warning Text 21 2 2 3" xfId="33031" xr:uid="{88C48ED9-3D9C-402F-94E0-619055FE9D73}"/>
    <cellStyle name="Warning Text 21 2 3" xfId="33032" xr:uid="{B70EE66C-67BB-4582-BBCF-8CDC991C3735}"/>
    <cellStyle name="Warning Text 21 2 3 2" xfId="33033" xr:uid="{215DA5A6-85B6-4129-A9E6-51A0C8B6BB38}"/>
    <cellStyle name="Warning Text 21 2 3 3" xfId="33034" xr:uid="{DF0154F6-3D3C-4D22-BD6E-91878CE334F3}"/>
    <cellStyle name="Warning Text 21 2 4" xfId="33035" xr:uid="{DC652A2C-B974-4A88-957C-30F69C34F497}"/>
    <cellStyle name="Warning Text 21 2 5" xfId="33036" xr:uid="{6D4707E1-EB2A-4455-A9D9-4A153541D6C0}"/>
    <cellStyle name="Warning Text 21 2 6" xfId="33037" xr:uid="{B37A4CD6-1D41-429D-A01F-709FEB7EA81B}"/>
    <cellStyle name="Warning Text 21 3" xfId="33038" xr:uid="{F51BAB49-A916-4A50-A863-D95973A70623}"/>
    <cellStyle name="Warning Text 21 3 2" xfId="33039" xr:uid="{0C218900-644E-417E-82B7-D96B11FF02F2}"/>
    <cellStyle name="Warning Text 21 3 2 2" xfId="33040" xr:uid="{637B15F5-D30A-4676-87A8-7F4AC67D0CA7}"/>
    <cellStyle name="Warning Text 21 3 2 3" xfId="33041" xr:uid="{4DB7C127-BCD3-45A1-B76D-4BD1723256A5}"/>
    <cellStyle name="Warning Text 21 3 3" xfId="33042" xr:uid="{C62C588D-0891-4ED1-9D3E-D1982C1A0FC8}"/>
    <cellStyle name="Warning Text 21 3 3 2" xfId="33043" xr:uid="{A63AF18F-532A-4887-BB52-636B327035DD}"/>
    <cellStyle name="Warning Text 21 3 3 3" xfId="33044" xr:uid="{6FE42119-A0AB-4984-A67B-8C4928C86232}"/>
    <cellStyle name="Warning Text 21 3 4" xfId="33045" xr:uid="{4AC85957-0D9C-4425-A364-D7F4179669F0}"/>
    <cellStyle name="Warning Text 21 3 5" xfId="33046" xr:uid="{2C620E3C-E4E4-4CBC-AE74-656DF129E56B}"/>
    <cellStyle name="Warning Text 21 4" xfId="33047" xr:uid="{7FE544C7-4A02-4778-8A84-5140410DC96E}"/>
    <cellStyle name="Warning Text 21 4 2" xfId="33048" xr:uid="{128A02BC-F87C-45FF-B8E2-5F32D6072758}"/>
    <cellStyle name="Warning Text 21 4 2 2" xfId="33049" xr:uid="{0E46CE71-4B91-4616-BD89-4A02D522A0B5}"/>
    <cellStyle name="Warning Text 21 4 2 3" xfId="33050" xr:uid="{0AC17C3E-4192-4E4F-86DF-223C421798FA}"/>
    <cellStyle name="Warning Text 21 4 3" xfId="33051" xr:uid="{4866188A-4349-45B3-A450-B18D981FE836}"/>
    <cellStyle name="Warning Text 21 4 3 2" xfId="33052" xr:uid="{35F95F38-3491-4F64-9CF8-0B2DAE243DDE}"/>
    <cellStyle name="Warning Text 21 4 3 3" xfId="33053" xr:uid="{12D37347-8622-44E8-A2A8-3C977B2CA7AF}"/>
    <cellStyle name="Warning Text 21 4 4" xfId="33054" xr:uid="{ACC23B19-5842-4565-86C5-70912B80026E}"/>
    <cellStyle name="Warning Text 21 4 5" xfId="33055" xr:uid="{7ED20994-7A8B-4A9A-984B-14AEC7C29485}"/>
    <cellStyle name="Warning Text 21 5" xfId="33056" xr:uid="{FD8B2547-54A2-4AF1-A646-C33CD86A1005}"/>
    <cellStyle name="Warning Text 21 5 2" xfId="33057" xr:uid="{1476BE56-9FA2-47E8-9399-7515E0EF1750}"/>
    <cellStyle name="Warning Text 21 5 2 2" xfId="33058" xr:uid="{286DA765-7894-4B4B-997C-2B0F96D8B108}"/>
    <cellStyle name="Warning Text 21 5 2 3" xfId="33059" xr:uid="{0ED35572-56D7-43DD-BA30-A1DA5437DB74}"/>
    <cellStyle name="Warning Text 21 5 3" xfId="33060" xr:uid="{1143F7B4-1437-42C5-9F0A-7F06BF293AA6}"/>
    <cellStyle name="Warning Text 21 5 3 2" xfId="33061" xr:uid="{79D0A412-C237-46DB-9C49-96CDBE1DB751}"/>
    <cellStyle name="Warning Text 21 5 3 3" xfId="33062" xr:uid="{CF2EC172-D859-40C5-8D89-F2222CE55CA0}"/>
    <cellStyle name="Warning Text 21 5 4" xfId="33063" xr:uid="{E1BCD548-9347-4137-B3E8-687BFA1758A4}"/>
    <cellStyle name="Warning Text 21 5 4 2" xfId="33064" xr:uid="{929188AF-C76B-4122-9F9E-50805AA95F3B}"/>
    <cellStyle name="Warning Text 21 5 4 3" xfId="33065" xr:uid="{161F55DD-09D4-459E-A168-869D93C2552D}"/>
    <cellStyle name="Warning Text 21 5 5" xfId="33066" xr:uid="{40549A3A-4A6D-45A4-801B-681952AC5F09}"/>
    <cellStyle name="Warning Text 21 5 6" xfId="33067" xr:uid="{1BFBB09A-4B7A-4E58-B56D-0870565C6A36}"/>
    <cellStyle name="Warning Text 21 6" xfId="33068" xr:uid="{590FD9EE-B119-4EA8-B3A7-E47930831F7B}"/>
    <cellStyle name="Warning Text 21 6 2" xfId="33069" xr:uid="{F53F3B94-935E-489E-AC8A-B63D3643B91F}"/>
    <cellStyle name="Warning Text 21 6 2 2" xfId="33070" xr:uid="{F87CD957-D4C1-494A-B16B-65830C3AF994}"/>
    <cellStyle name="Warning Text 21 6 2 3" xfId="33071" xr:uid="{9F568414-9765-44A9-BF77-A738895347D3}"/>
    <cellStyle name="Warning Text 21 6 3" xfId="33072" xr:uid="{3197B54B-3D13-453C-90DE-723E7CB4DDB1}"/>
    <cellStyle name="Warning Text 21 6 3 2" xfId="33073" xr:uid="{B9D589F2-7A24-4197-A659-6FB049575E4A}"/>
    <cellStyle name="Warning Text 21 6 3 3" xfId="33074" xr:uid="{49A95B08-937C-4610-BEBE-9B6A1C579EAC}"/>
    <cellStyle name="Warning Text 21 6 4" xfId="33075" xr:uid="{B22FB856-1891-42B7-9615-298D9A0191A8}"/>
    <cellStyle name="Warning Text 21 6 5" xfId="33076" xr:uid="{67AD44BA-A735-4D0D-93E1-C00AC11BC821}"/>
    <cellStyle name="Warning Text 21 7" xfId="33077" xr:uid="{51F25E41-79B1-4229-B8E0-5B0BD5F16553}"/>
    <cellStyle name="Warning Text 21 7 2" xfId="33078" xr:uid="{0F3F21AC-D5E6-4201-941E-A63D1C85844F}"/>
    <cellStyle name="Warning Text 21 7 3" xfId="33079" xr:uid="{16A093DC-3E0D-4EDF-ACEC-A04919FD34F4}"/>
    <cellStyle name="Warning Text 21 8" xfId="33080" xr:uid="{0492038D-BE2C-44D1-BCBF-81B190C14B4D}"/>
    <cellStyle name="Warning Text 21 8 2" xfId="33081" xr:uid="{AE52FB74-C04C-4B76-9813-9B1C537FA9F2}"/>
    <cellStyle name="Warning Text 21 8 3" xfId="33082" xr:uid="{67697C03-0C7C-480D-A82C-87204720EEE6}"/>
    <cellStyle name="Warning Text 21 9" xfId="33083" xr:uid="{ABEBA2D9-9D91-4D96-BE69-089987A10B7F}"/>
    <cellStyle name="Warning Text 21 9 2" xfId="33084" xr:uid="{D40352A1-153C-4733-83E4-FE9DF815665C}"/>
    <cellStyle name="Warning Text 21 9 3" xfId="33085" xr:uid="{642F3429-284A-4ADA-BE11-7643E388F562}"/>
    <cellStyle name="Warning Text 22" xfId="33086" xr:uid="{43A61659-2319-4036-A198-341C1BB372BC}"/>
    <cellStyle name="Warning Text 22 10" xfId="33087" xr:uid="{994BA49E-0F5F-4CC1-803B-4855CF71D36D}"/>
    <cellStyle name="Warning Text 22 11" xfId="33088" xr:uid="{73090729-1DF8-4FB9-AD2F-2A97B2B601EA}"/>
    <cellStyle name="Warning Text 22 12" xfId="33089" xr:uid="{10ADC09D-F8EC-4C44-9C15-681D3D3C0243}"/>
    <cellStyle name="Warning Text 22 13" xfId="33090" xr:uid="{D2DA2EAE-55CF-41C2-BD57-0485556CC61B}"/>
    <cellStyle name="Warning Text 22 14" xfId="33091" xr:uid="{EB956F50-6F62-40A7-A3AF-51D13FF70A9D}"/>
    <cellStyle name="Warning Text 22 15" xfId="33092" xr:uid="{43F2B614-362E-4930-8219-FA825082C63E}"/>
    <cellStyle name="Warning Text 22 2" xfId="33093" xr:uid="{5C97EDA9-2983-4BD2-BC6C-85D4D337B0DE}"/>
    <cellStyle name="Warning Text 22 2 2" xfId="33094" xr:uid="{718A9B43-B0BC-4E68-9D76-A448C8BB82F4}"/>
    <cellStyle name="Warning Text 22 2 2 2" xfId="33095" xr:uid="{3E5E9E8B-D5D3-4097-99FA-895A22D4CD71}"/>
    <cellStyle name="Warning Text 22 2 2 3" xfId="33096" xr:uid="{876623B6-3B97-425E-9814-ED71F874FC4A}"/>
    <cellStyle name="Warning Text 22 2 3" xfId="33097" xr:uid="{EFF2A1B9-D32B-4534-B148-3F8B2ED6CE27}"/>
    <cellStyle name="Warning Text 22 2 3 2" xfId="33098" xr:uid="{975A4407-F582-462D-8001-0B1C5042A79A}"/>
    <cellStyle name="Warning Text 22 2 3 3" xfId="33099" xr:uid="{91C0E291-68AC-4260-BAC4-B29F85C965B5}"/>
    <cellStyle name="Warning Text 22 2 4" xfId="33100" xr:uid="{B7CC9D6F-BFBC-4306-B811-4EC1B294B136}"/>
    <cellStyle name="Warning Text 22 2 5" xfId="33101" xr:uid="{E3BEDFA5-8447-4E84-A253-40273A4C5590}"/>
    <cellStyle name="Warning Text 22 2 6" xfId="33102" xr:uid="{7180434D-5533-40CB-A2C5-4A5599695633}"/>
    <cellStyle name="Warning Text 22 3" xfId="33103" xr:uid="{F553C75B-E6EF-4FF8-99B8-A6669FC906DE}"/>
    <cellStyle name="Warning Text 22 3 2" xfId="33104" xr:uid="{8FDF44E3-C579-4D18-B3F8-F61B4081927B}"/>
    <cellStyle name="Warning Text 22 3 2 2" xfId="33105" xr:uid="{F2943C9C-81C5-4503-9FFD-0CD8C94829AC}"/>
    <cellStyle name="Warning Text 22 3 2 3" xfId="33106" xr:uid="{7308AB57-1C80-4757-B420-E1CBD0A6B5B7}"/>
    <cellStyle name="Warning Text 22 3 3" xfId="33107" xr:uid="{64D5B6D5-4C86-4ED9-83B2-3D0AFC7F3DF4}"/>
    <cellStyle name="Warning Text 22 3 3 2" xfId="33108" xr:uid="{894095C7-8CF3-45E7-B350-9872E37A4618}"/>
    <cellStyle name="Warning Text 22 3 3 3" xfId="33109" xr:uid="{D0753CC6-1573-49B6-9E04-5DC0E08809EB}"/>
    <cellStyle name="Warning Text 22 3 4" xfId="33110" xr:uid="{47295ADF-ED3B-49B1-8EDC-8F3B8BE75329}"/>
    <cellStyle name="Warning Text 22 3 5" xfId="33111" xr:uid="{F23EB671-1D79-49AB-9670-C7B5DC2C193B}"/>
    <cellStyle name="Warning Text 22 4" xfId="33112" xr:uid="{74894F11-D9DB-496C-9A64-5715F5C632C9}"/>
    <cellStyle name="Warning Text 22 4 2" xfId="33113" xr:uid="{55A5F856-15E6-450D-A578-E73054D4F1F6}"/>
    <cellStyle name="Warning Text 22 4 2 2" xfId="33114" xr:uid="{A385FCED-BF35-4958-A4E7-6858EEAF050F}"/>
    <cellStyle name="Warning Text 22 4 2 3" xfId="33115" xr:uid="{BED16441-31D4-4675-898E-14FC00F3CBBA}"/>
    <cellStyle name="Warning Text 22 4 3" xfId="33116" xr:uid="{3F191730-9E9C-4F26-9824-5DB1706B0992}"/>
    <cellStyle name="Warning Text 22 4 3 2" xfId="33117" xr:uid="{9EA84289-420C-4FB9-B529-889F7C17FE81}"/>
    <cellStyle name="Warning Text 22 4 3 3" xfId="33118" xr:uid="{060992BF-A882-4492-98D0-D53C87F82E52}"/>
    <cellStyle name="Warning Text 22 4 4" xfId="33119" xr:uid="{17216A07-801D-4058-9AD8-F8338688B341}"/>
    <cellStyle name="Warning Text 22 4 5" xfId="33120" xr:uid="{89FF76E6-B487-49B7-BF6F-C2E03F0E5122}"/>
    <cellStyle name="Warning Text 22 5" xfId="33121" xr:uid="{E9A01E58-6692-4120-B963-D42604AC22D9}"/>
    <cellStyle name="Warning Text 22 5 2" xfId="33122" xr:uid="{F6D488FF-1188-4542-B031-DF6AD65C9E58}"/>
    <cellStyle name="Warning Text 22 5 2 2" xfId="33123" xr:uid="{35160A80-8C95-44C8-BF90-00358376F39B}"/>
    <cellStyle name="Warning Text 22 5 2 3" xfId="33124" xr:uid="{5688BAB5-E7D1-4B4E-ABDD-6AA24C3617AF}"/>
    <cellStyle name="Warning Text 22 5 3" xfId="33125" xr:uid="{2DDDE2A6-B747-475E-AE96-7823136297E0}"/>
    <cellStyle name="Warning Text 22 5 3 2" xfId="33126" xr:uid="{7C5AA5AE-0156-411C-AD54-2B8311243C1E}"/>
    <cellStyle name="Warning Text 22 5 3 3" xfId="33127" xr:uid="{A3FC77B3-6853-43F2-8F26-464B7664A123}"/>
    <cellStyle name="Warning Text 22 5 4" xfId="33128" xr:uid="{AD7DD1D1-15F9-4EA3-9E48-5F5F468372BC}"/>
    <cellStyle name="Warning Text 22 5 4 2" xfId="33129" xr:uid="{56F271F5-95CF-4876-92A7-B5FAB017D8FF}"/>
    <cellStyle name="Warning Text 22 5 4 3" xfId="33130" xr:uid="{7F9C3921-66AF-4721-AE14-758062059090}"/>
    <cellStyle name="Warning Text 22 5 5" xfId="33131" xr:uid="{B7DD80F0-A3D8-4075-9E21-1DBEFF999CE5}"/>
    <cellStyle name="Warning Text 22 5 6" xfId="33132" xr:uid="{65A30F5D-C940-451A-BD02-61631AD8891F}"/>
    <cellStyle name="Warning Text 22 6" xfId="33133" xr:uid="{2CB7FB85-9D2D-4F19-8A02-B57F74FB19D3}"/>
    <cellStyle name="Warning Text 22 6 2" xfId="33134" xr:uid="{4CFECAC4-0760-410F-90A5-F66E16AFCB53}"/>
    <cellStyle name="Warning Text 22 6 2 2" xfId="33135" xr:uid="{1501309D-F419-4A5F-BDFB-91D4B2E95C38}"/>
    <cellStyle name="Warning Text 22 6 2 3" xfId="33136" xr:uid="{0F91D625-28EC-4DB4-9260-9F153B4129BC}"/>
    <cellStyle name="Warning Text 22 6 3" xfId="33137" xr:uid="{F6A53E2B-F1FC-4EDE-9609-CD1D35ACD0C3}"/>
    <cellStyle name="Warning Text 22 6 3 2" xfId="33138" xr:uid="{B832749D-751F-4B88-A956-7A767ED830DB}"/>
    <cellStyle name="Warning Text 22 6 3 3" xfId="33139" xr:uid="{367C6050-36F8-482F-B502-BC219B8B685C}"/>
    <cellStyle name="Warning Text 22 6 4" xfId="33140" xr:uid="{62E148DF-2961-48F3-9561-16F98AADBBC2}"/>
    <cellStyle name="Warning Text 22 6 5" xfId="33141" xr:uid="{A6620963-222C-4974-B22E-377F4BDBCB68}"/>
    <cellStyle name="Warning Text 22 7" xfId="33142" xr:uid="{4DE982A3-26F4-4FD6-9FCB-B425FCF8956B}"/>
    <cellStyle name="Warning Text 22 7 2" xfId="33143" xr:uid="{60402E60-4910-4A9D-BA08-C5496E6457C1}"/>
    <cellStyle name="Warning Text 22 7 3" xfId="33144" xr:uid="{1912228D-BFC5-44EA-8D8D-B4EB48758DAE}"/>
    <cellStyle name="Warning Text 22 8" xfId="33145" xr:uid="{98181545-E49F-48F4-B2A8-750582D04821}"/>
    <cellStyle name="Warning Text 22 8 2" xfId="33146" xr:uid="{5CFC819D-3674-4C3B-87EA-998763A28E2B}"/>
    <cellStyle name="Warning Text 22 8 3" xfId="33147" xr:uid="{7ADCFE93-FB04-42B3-B199-0F7998E5B23C}"/>
    <cellStyle name="Warning Text 22 9" xfId="33148" xr:uid="{FF597752-20BB-4404-A2C2-351C52B7B7ED}"/>
    <cellStyle name="Warning Text 22 9 2" xfId="33149" xr:uid="{957FEAA4-766D-4DAA-AAC5-269BC49EF8E3}"/>
    <cellStyle name="Warning Text 22 9 3" xfId="33150" xr:uid="{F7FFEBA7-B43F-4668-BA10-E34D7EE1CDB3}"/>
    <cellStyle name="Warning Text 23" xfId="33151" xr:uid="{6F6961D7-D495-4FA7-BEB4-5F0299678F7D}"/>
    <cellStyle name="Warning Text 23 10" xfId="33152" xr:uid="{99B36EE9-C05E-4BA4-AB83-0FBD56556E62}"/>
    <cellStyle name="Warning Text 23 11" xfId="33153" xr:uid="{E5E8C531-08E6-47E3-9E43-F709A131169E}"/>
    <cellStyle name="Warning Text 23 12" xfId="33154" xr:uid="{782BE818-7719-4EC2-B7E1-58266E151203}"/>
    <cellStyle name="Warning Text 23 13" xfId="33155" xr:uid="{D7388E77-7DBA-4818-8C0F-BF982EF27E41}"/>
    <cellStyle name="Warning Text 23 14" xfId="33156" xr:uid="{E7F3C77F-A403-4ED7-9107-9E3E31F70CBE}"/>
    <cellStyle name="Warning Text 23 15" xfId="33157" xr:uid="{F2F9EE66-3519-489F-B8ED-1B5C11206AE3}"/>
    <cellStyle name="Warning Text 23 2" xfId="33158" xr:uid="{D72D8809-3442-4046-AAED-4C730F70164C}"/>
    <cellStyle name="Warning Text 23 2 2" xfId="33159" xr:uid="{14845C53-54B0-425F-9E82-9F745EA686C3}"/>
    <cellStyle name="Warning Text 23 2 2 2" xfId="33160" xr:uid="{4FCE0045-7790-4BA0-966F-F60512248CB1}"/>
    <cellStyle name="Warning Text 23 2 2 3" xfId="33161" xr:uid="{640CBEDE-FC3A-4940-8EE8-E3CC880F3101}"/>
    <cellStyle name="Warning Text 23 2 3" xfId="33162" xr:uid="{85C10883-883A-42AF-BFA7-9445C5E0A630}"/>
    <cellStyle name="Warning Text 23 2 3 2" xfId="33163" xr:uid="{D83740DB-2004-41CE-B568-9F6540499500}"/>
    <cellStyle name="Warning Text 23 2 3 3" xfId="33164" xr:uid="{F025CE76-58BD-4460-88E7-F97BD6127CB9}"/>
    <cellStyle name="Warning Text 23 2 4" xfId="33165" xr:uid="{98678DEC-94F3-4850-A776-6A70AD3EC882}"/>
    <cellStyle name="Warning Text 23 2 5" xfId="33166" xr:uid="{99133BAC-43B1-41BA-B833-17AF326078E4}"/>
    <cellStyle name="Warning Text 23 2 6" xfId="33167" xr:uid="{8E3E7C65-E2E6-416F-ADA1-02FCF187F7AB}"/>
    <cellStyle name="Warning Text 23 3" xfId="33168" xr:uid="{29B0CBBF-4A09-4238-945E-13F2D8ECF817}"/>
    <cellStyle name="Warning Text 23 3 2" xfId="33169" xr:uid="{05D5000A-70FE-48BA-A194-693E031285D6}"/>
    <cellStyle name="Warning Text 23 3 2 2" xfId="33170" xr:uid="{79ECA879-75C3-44BE-ADF0-EE702E317EAF}"/>
    <cellStyle name="Warning Text 23 3 2 3" xfId="33171" xr:uid="{700E4FF9-79E8-49CE-A9A9-8590E3FEF563}"/>
    <cellStyle name="Warning Text 23 3 3" xfId="33172" xr:uid="{523050BB-D561-4CC9-9EB8-5A592BA8E845}"/>
    <cellStyle name="Warning Text 23 3 3 2" xfId="33173" xr:uid="{F2403425-A645-45E4-9809-6257ECFACA80}"/>
    <cellStyle name="Warning Text 23 3 3 3" xfId="33174" xr:uid="{7EF535EF-6C27-4153-8860-F28BE1A53830}"/>
    <cellStyle name="Warning Text 23 3 4" xfId="33175" xr:uid="{90128DB0-CBE0-4494-A38B-911326318E2F}"/>
    <cellStyle name="Warning Text 23 3 5" xfId="33176" xr:uid="{DCD9EA62-1E05-43E2-819D-ABA6CADB1A42}"/>
    <cellStyle name="Warning Text 23 4" xfId="33177" xr:uid="{F8B7ED70-6F15-4FC8-B482-7EB56694ED0F}"/>
    <cellStyle name="Warning Text 23 4 2" xfId="33178" xr:uid="{5AC1E4FD-ABDA-47A0-B215-DCF7822CF4CC}"/>
    <cellStyle name="Warning Text 23 4 2 2" xfId="33179" xr:uid="{713E4FBA-A316-48AE-9EFE-917708DA7D0B}"/>
    <cellStyle name="Warning Text 23 4 2 3" xfId="33180" xr:uid="{769E389B-D872-42FC-8BF7-F926D69E3DCB}"/>
    <cellStyle name="Warning Text 23 4 3" xfId="33181" xr:uid="{F7B16065-D8CF-4104-B0F0-1CEE44E1DE70}"/>
    <cellStyle name="Warning Text 23 4 3 2" xfId="33182" xr:uid="{792EE9E8-8D20-4296-83CB-221619AD760A}"/>
    <cellStyle name="Warning Text 23 4 3 3" xfId="33183" xr:uid="{074621A7-2B07-4375-8B88-D370EE3E8F55}"/>
    <cellStyle name="Warning Text 23 4 4" xfId="33184" xr:uid="{1685437A-18BE-437D-9A08-68E384BD9AE6}"/>
    <cellStyle name="Warning Text 23 4 5" xfId="33185" xr:uid="{23056162-CDE8-4913-A1DB-B3B60C6D2D4E}"/>
    <cellStyle name="Warning Text 23 5" xfId="33186" xr:uid="{A781AEA4-739A-4256-83CE-426267604E3C}"/>
    <cellStyle name="Warning Text 23 5 2" xfId="33187" xr:uid="{C03DAC87-E9BD-49E9-88B7-156ADD6CAB3D}"/>
    <cellStyle name="Warning Text 23 5 2 2" xfId="33188" xr:uid="{80032BC8-0B32-46D6-93BD-D86A332F1CB9}"/>
    <cellStyle name="Warning Text 23 5 2 3" xfId="33189" xr:uid="{0CD86F08-7FE3-4284-8576-786BA75FE3B3}"/>
    <cellStyle name="Warning Text 23 5 3" xfId="33190" xr:uid="{4D86E162-7FB3-4ADF-9D6A-53FA29142773}"/>
    <cellStyle name="Warning Text 23 5 3 2" xfId="33191" xr:uid="{824496CF-F8E1-4238-955A-91CB3C8740A9}"/>
    <cellStyle name="Warning Text 23 5 3 3" xfId="33192" xr:uid="{ACAE19C2-637F-4B17-9772-69C282768605}"/>
    <cellStyle name="Warning Text 23 5 4" xfId="33193" xr:uid="{5A4F8D4F-BF69-47A1-B518-1244FE21E01A}"/>
    <cellStyle name="Warning Text 23 5 4 2" xfId="33194" xr:uid="{F27A9B7B-BA42-4B29-9178-DC54C4B00C0C}"/>
    <cellStyle name="Warning Text 23 5 4 3" xfId="33195" xr:uid="{F0F30CBE-7DE7-420D-BCA5-CC527CEF5518}"/>
    <cellStyle name="Warning Text 23 5 5" xfId="33196" xr:uid="{D684E3F6-E44C-4869-9BA3-BC7E00B51911}"/>
    <cellStyle name="Warning Text 23 5 6" xfId="33197" xr:uid="{5D4C2E93-98ED-46FE-8892-7C1860806E25}"/>
    <cellStyle name="Warning Text 23 6" xfId="33198" xr:uid="{9227FAB7-653C-4167-B224-A1565003E998}"/>
    <cellStyle name="Warning Text 23 6 2" xfId="33199" xr:uid="{1F310BB3-8864-48DE-B620-5D7DF31EC39F}"/>
    <cellStyle name="Warning Text 23 6 2 2" xfId="33200" xr:uid="{75D45061-7FF7-4BD9-B0BC-7036113E6F2E}"/>
    <cellStyle name="Warning Text 23 6 2 3" xfId="33201" xr:uid="{34D3C6CF-0B1F-4BB4-B499-B8ED45DE6AA5}"/>
    <cellStyle name="Warning Text 23 6 3" xfId="33202" xr:uid="{381AE852-BF6E-4052-8E82-A1BFDFACD4E8}"/>
    <cellStyle name="Warning Text 23 6 3 2" xfId="33203" xr:uid="{3046065E-2646-48EF-8B91-934CF3327057}"/>
    <cellStyle name="Warning Text 23 6 3 3" xfId="33204" xr:uid="{C7DD08CE-F70A-4041-B6E3-3DA61D12A4CF}"/>
    <cellStyle name="Warning Text 23 6 4" xfId="33205" xr:uid="{DE628EB5-8BBB-4766-924E-C95BDE6E41BD}"/>
    <cellStyle name="Warning Text 23 6 5" xfId="33206" xr:uid="{FFEA80A9-DC21-4B38-A795-8E183324380A}"/>
    <cellStyle name="Warning Text 23 7" xfId="33207" xr:uid="{B067F7CC-5607-4851-8276-8176A72FBC19}"/>
    <cellStyle name="Warning Text 23 7 2" xfId="33208" xr:uid="{67F4541C-3663-48EC-AC44-88E4AF85F0CF}"/>
    <cellStyle name="Warning Text 23 7 3" xfId="33209" xr:uid="{14083F2A-8DDD-4926-9545-C3332BB094DB}"/>
    <cellStyle name="Warning Text 23 8" xfId="33210" xr:uid="{3F219987-1F87-4E9F-82BE-327B792417A0}"/>
    <cellStyle name="Warning Text 23 8 2" xfId="33211" xr:uid="{869DFD33-6062-4363-A2CB-529F43429828}"/>
    <cellStyle name="Warning Text 23 8 3" xfId="33212" xr:uid="{F159CB9A-85DE-4768-B3BC-7A1A403FBC3B}"/>
    <cellStyle name="Warning Text 23 9" xfId="33213" xr:uid="{6FDD58B5-ADB2-4CD8-819C-87B61A07BD8C}"/>
    <cellStyle name="Warning Text 23 9 2" xfId="33214" xr:uid="{5DFEAEB7-6DFF-48EF-9708-5C9344016D92}"/>
    <cellStyle name="Warning Text 23 9 3" xfId="33215" xr:uid="{7AC23225-02D5-470A-A3BB-C55C9BB6ABBF}"/>
    <cellStyle name="Warning Text 24" xfId="33216" xr:uid="{9803B25D-0429-4BC9-8640-DCF49740DA9E}"/>
    <cellStyle name="Warning Text 24 10" xfId="33217" xr:uid="{870BF9EE-FE80-496F-BE92-2DDB85616F13}"/>
    <cellStyle name="Warning Text 24 11" xfId="33218" xr:uid="{7A69542A-0822-4A98-8078-331EB877E59C}"/>
    <cellStyle name="Warning Text 24 12" xfId="33219" xr:uid="{3C9DC6A8-E292-4C9D-8C32-85F847AA37FB}"/>
    <cellStyle name="Warning Text 24 13" xfId="33220" xr:uid="{704CE54B-17BF-43ED-A1EE-7ED272B54EA4}"/>
    <cellStyle name="Warning Text 24 14" xfId="33221" xr:uid="{ACF960E4-5D2D-48BA-A3D1-1A5D103CD61C}"/>
    <cellStyle name="Warning Text 24 15" xfId="33222" xr:uid="{E51673F8-C269-43A9-89B7-D322D2420BC8}"/>
    <cellStyle name="Warning Text 24 2" xfId="33223" xr:uid="{80F7B4C9-A4DC-464F-A07A-420812B2ED43}"/>
    <cellStyle name="Warning Text 24 2 2" xfId="33224" xr:uid="{C9DC2AA6-A8A3-4087-8BEF-1220DEF7EF73}"/>
    <cellStyle name="Warning Text 24 2 2 2" xfId="33225" xr:uid="{96198D96-FBD0-48DC-81F2-AABDBAC5A251}"/>
    <cellStyle name="Warning Text 24 2 2 3" xfId="33226" xr:uid="{43CFF4DF-CCE3-4BEB-9CB5-730B732425D2}"/>
    <cellStyle name="Warning Text 24 2 3" xfId="33227" xr:uid="{89DA8155-F23F-42D5-B988-0FB68182D5D6}"/>
    <cellStyle name="Warning Text 24 2 3 2" xfId="33228" xr:uid="{44E91126-46D7-4C7A-90B1-DE47770EE5E6}"/>
    <cellStyle name="Warning Text 24 2 3 3" xfId="33229" xr:uid="{CA31141F-FCB5-400B-AB64-E9AFE485C0EF}"/>
    <cellStyle name="Warning Text 24 2 4" xfId="33230" xr:uid="{248882E4-BFD0-4062-9054-F39996AEB434}"/>
    <cellStyle name="Warning Text 24 2 5" xfId="33231" xr:uid="{A92C4082-4B3A-481F-8AA3-8F46D2C3B117}"/>
    <cellStyle name="Warning Text 24 2 6" xfId="33232" xr:uid="{11F53E2C-B41E-4449-8D77-0B029ECF061D}"/>
    <cellStyle name="Warning Text 24 3" xfId="33233" xr:uid="{34D31AB2-130F-42E9-9517-198021EAE05B}"/>
    <cellStyle name="Warning Text 24 3 2" xfId="33234" xr:uid="{0D06F813-61E2-4B96-8384-6BF73B374E5F}"/>
    <cellStyle name="Warning Text 24 3 2 2" xfId="33235" xr:uid="{12A868BB-B3B6-421D-B17B-AE9A6F597F85}"/>
    <cellStyle name="Warning Text 24 3 2 3" xfId="33236" xr:uid="{E73B7423-E249-4F2D-AF62-96D44E8D0824}"/>
    <cellStyle name="Warning Text 24 3 3" xfId="33237" xr:uid="{0D78ACB2-CBCB-4F2C-9178-D2B4AEAE745D}"/>
    <cellStyle name="Warning Text 24 3 3 2" xfId="33238" xr:uid="{65EDB302-C6B1-4BB9-8C2F-8B7DDDF98E5A}"/>
    <cellStyle name="Warning Text 24 3 3 3" xfId="33239" xr:uid="{9AC370ED-5D9A-4589-8E42-AEB399022617}"/>
    <cellStyle name="Warning Text 24 3 4" xfId="33240" xr:uid="{99FA435E-7465-43CB-9D12-E74EBA058517}"/>
    <cellStyle name="Warning Text 24 3 5" xfId="33241" xr:uid="{95293198-D082-4889-AEFF-9A41DD444B23}"/>
    <cellStyle name="Warning Text 24 4" xfId="33242" xr:uid="{E3BAE01D-38A1-4EF3-AF6A-EED55FE6D450}"/>
    <cellStyle name="Warning Text 24 4 2" xfId="33243" xr:uid="{EFFD7BB4-451E-4385-97A9-1118C9CA3571}"/>
    <cellStyle name="Warning Text 24 4 2 2" xfId="33244" xr:uid="{832BEE92-D890-4F53-9ED8-2024CDCD07AC}"/>
    <cellStyle name="Warning Text 24 4 2 3" xfId="33245" xr:uid="{10A7344B-7498-442A-9F34-1A55E62231B5}"/>
    <cellStyle name="Warning Text 24 4 3" xfId="33246" xr:uid="{46570D56-A662-4774-B9A2-E246752A8534}"/>
    <cellStyle name="Warning Text 24 4 3 2" xfId="33247" xr:uid="{5107A391-C6F0-4B00-9864-1C929F1470FE}"/>
    <cellStyle name="Warning Text 24 4 3 3" xfId="33248" xr:uid="{679FE08B-2F34-46CA-BD84-2A338A6E9DEF}"/>
    <cellStyle name="Warning Text 24 4 4" xfId="33249" xr:uid="{0DFDDFC6-BD85-428F-AB17-5476E6B8F9A0}"/>
    <cellStyle name="Warning Text 24 4 5" xfId="33250" xr:uid="{B239F5BF-6934-494A-8A24-1DA096DABB06}"/>
    <cellStyle name="Warning Text 24 5" xfId="33251" xr:uid="{6E3F5370-99B3-4CEB-89D9-63C15B2B1EC7}"/>
    <cellStyle name="Warning Text 24 5 2" xfId="33252" xr:uid="{35C5EC7F-7279-4567-BA07-76AA546D915C}"/>
    <cellStyle name="Warning Text 24 5 2 2" xfId="33253" xr:uid="{BE528F33-96FC-4EFE-983C-BC4E34FE46A9}"/>
    <cellStyle name="Warning Text 24 5 2 3" xfId="33254" xr:uid="{9B39894D-D4FD-4C3A-8376-8B03F002D3C0}"/>
    <cellStyle name="Warning Text 24 5 3" xfId="33255" xr:uid="{2C2331BB-0B42-4847-B0CC-8745A5FD114C}"/>
    <cellStyle name="Warning Text 24 5 3 2" xfId="33256" xr:uid="{BF78D51E-484C-49BA-84AD-FC0D2A41D58C}"/>
    <cellStyle name="Warning Text 24 5 3 3" xfId="33257" xr:uid="{A6125492-3C8E-4CE5-AE05-BEFDDA038E7C}"/>
    <cellStyle name="Warning Text 24 5 4" xfId="33258" xr:uid="{B54BBEEC-76D7-4A77-AC7C-89DC0A3BBABD}"/>
    <cellStyle name="Warning Text 24 5 4 2" xfId="33259" xr:uid="{F9C11FC1-B6CF-4822-BD5A-400D82C2817A}"/>
    <cellStyle name="Warning Text 24 5 4 3" xfId="33260" xr:uid="{1E3C133D-B192-4AA4-A2F1-3C149BC47E8F}"/>
    <cellStyle name="Warning Text 24 5 5" xfId="33261" xr:uid="{E01E8B6E-1F1F-4A38-A777-EE70F27F12A6}"/>
    <cellStyle name="Warning Text 24 5 6" xfId="33262" xr:uid="{D0C0DBCE-13F6-490C-A589-94FBA9025F3B}"/>
    <cellStyle name="Warning Text 24 6" xfId="33263" xr:uid="{51424AD8-5381-4282-86D8-15109163C15C}"/>
    <cellStyle name="Warning Text 24 6 2" xfId="33264" xr:uid="{4FBBE351-5E0F-43F0-82B0-7FF3EAAF2DF2}"/>
    <cellStyle name="Warning Text 24 6 2 2" xfId="33265" xr:uid="{216FF410-E8C1-400B-9822-812A125EE596}"/>
    <cellStyle name="Warning Text 24 6 2 3" xfId="33266" xr:uid="{A6C94C2B-ABE3-4A0C-AF1D-32140E9C3A87}"/>
    <cellStyle name="Warning Text 24 6 3" xfId="33267" xr:uid="{2406C11A-CFD3-482E-A31C-784F06F031C0}"/>
    <cellStyle name="Warning Text 24 6 3 2" xfId="33268" xr:uid="{0EB6D31A-E9E2-4095-9BB3-1BAA48E04A4D}"/>
    <cellStyle name="Warning Text 24 6 3 3" xfId="33269" xr:uid="{42305282-A0BE-4E38-A62A-172932619279}"/>
    <cellStyle name="Warning Text 24 6 4" xfId="33270" xr:uid="{42100C04-30B3-4456-91BA-F2EC8D0650B3}"/>
    <cellStyle name="Warning Text 24 6 5" xfId="33271" xr:uid="{D4AFBE45-0CA2-499A-85B3-8338A6FD5DD0}"/>
    <cellStyle name="Warning Text 24 7" xfId="33272" xr:uid="{650082ED-C8BB-4A15-AECE-4862A6510E05}"/>
    <cellStyle name="Warning Text 24 7 2" xfId="33273" xr:uid="{3BCC5D4B-D186-48BF-B108-F275CCB5CFB6}"/>
    <cellStyle name="Warning Text 24 7 3" xfId="33274" xr:uid="{F1E5B471-E539-4C49-8F37-7DFA97A6A895}"/>
    <cellStyle name="Warning Text 24 8" xfId="33275" xr:uid="{46DB6300-4768-4C4C-83D3-6CF7AB1AF8E7}"/>
    <cellStyle name="Warning Text 24 8 2" xfId="33276" xr:uid="{C40475BC-A032-4522-AF04-3D6A6025B1B9}"/>
    <cellStyle name="Warning Text 24 8 3" xfId="33277" xr:uid="{8DF7866E-E2ED-4A3A-B19C-B832B2A00F7A}"/>
    <cellStyle name="Warning Text 24 9" xfId="33278" xr:uid="{D3B0D08A-9E7E-4CDE-8D7D-96BD4E381E69}"/>
    <cellStyle name="Warning Text 24 9 2" xfId="33279" xr:uid="{9E5915CA-D3FB-4714-9A94-DD1C13F76BCD}"/>
    <cellStyle name="Warning Text 24 9 3" xfId="33280" xr:uid="{BCAC4381-B1CD-414F-AE6D-6E948566AAD8}"/>
    <cellStyle name="Warning Text 25" xfId="33281" xr:uid="{91E8C591-9A13-4898-A6A3-EDB319DF594F}"/>
    <cellStyle name="Warning Text 25 10" xfId="33282" xr:uid="{230810A8-1BB5-4E68-BF4A-128AF64EEB31}"/>
    <cellStyle name="Warning Text 25 11" xfId="33283" xr:uid="{EAB01B1A-FA08-4414-8A0A-9011C836DCD3}"/>
    <cellStyle name="Warning Text 25 12" xfId="33284" xr:uid="{9E69A779-1E87-4474-BC5C-00BB15AFBCB9}"/>
    <cellStyle name="Warning Text 25 13" xfId="33285" xr:uid="{FB1C6123-9426-48B4-BCC2-943AECF37D5C}"/>
    <cellStyle name="Warning Text 25 14" xfId="33286" xr:uid="{942F763E-410A-445F-9627-62721185FEDF}"/>
    <cellStyle name="Warning Text 25 15" xfId="33287" xr:uid="{EC772929-FD72-4674-900B-E5E8B02C1FFA}"/>
    <cellStyle name="Warning Text 25 2" xfId="33288" xr:uid="{A241437F-B550-469A-9D0D-18E209764320}"/>
    <cellStyle name="Warning Text 25 2 2" xfId="33289" xr:uid="{33E9B1F1-B909-460F-A3B3-121523EB1851}"/>
    <cellStyle name="Warning Text 25 2 2 2" xfId="33290" xr:uid="{670EDF2D-431A-4DC3-B9F0-FD1F05757659}"/>
    <cellStyle name="Warning Text 25 2 2 3" xfId="33291" xr:uid="{6B489272-38F4-4875-B876-6E81671FB85E}"/>
    <cellStyle name="Warning Text 25 2 3" xfId="33292" xr:uid="{51DE0F34-BAAE-4816-812D-5FB9178240C3}"/>
    <cellStyle name="Warning Text 25 2 3 2" xfId="33293" xr:uid="{3495D478-1BF8-4263-BF6F-192FA268444A}"/>
    <cellStyle name="Warning Text 25 2 3 3" xfId="33294" xr:uid="{8865C8B5-993C-40C8-A5C1-D1C95BEAC688}"/>
    <cellStyle name="Warning Text 25 2 4" xfId="33295" xr:uid="{F66A87B7-F1FD-406A-941B-F5724B139831}"/>
    <cellStyle name="Warning Text 25 2 5" xfId="33296" xr:uid="{B945F291-A0DD-4BBF-94A8-67DDFBB55858}"/>
    <cellStyle name="Warning Text 25 2 6" xfId="33297" xr:uid="{11126A3F-36A2-4DED-A71C-DD84F1CB9DB4}"/>
    <cellStyle name="Warning Text 25 3" xfId="33298" xr:uid="{97BC90FD-ABA4-490E-85C0-D0C4E47FE0E5}"/>
    <cellStyle name="Warning Text 25 3 2" xfId="33299" xr:uid="{C58C653D-A5CA-47C5-BA5A-4BDE652854EB}"/>
    <cellStyle name="Warning Text 25 3 2 2" xfId="33300" xr:uid="{4DF0A2CB-B330-41D1-967C-B93C5CC65BC7}"/>
    <cellStyle name="Warning Text 25 3 2 3" xfId="33301" xr:uid="{3CD08BDA-F10B-41F2-B61B-A8FB38A84236}"/>
    <cellStyle name="Warning Text 25 3 3" xfId="33302" xr:uid="{A669132A-D2BD-4E48-BB96-ED8E2AAC0085}"/>
    <cellStyle name="Warning Text 25 3 3 2" xfId="33303" xr:uid="{43B58085-68F2-4187-90AF-24DA4A95246B}"/>
    <cellStyle name="Warning Text 25 3 3 3" xfId="33304" xr:uid="{439B8FB2-48D7-4E2D-9DDA-F4B2FE5B2817}"/>
    <cellStyle name="Warning Text 25 3 4" xfId="33305" xr:uid="{F73C1BCB-4C14-439E-8EA5-C257ABD88FD6}"/>
    <cellStyle name="Warning Text 25 3 5" xfId="33306" xr:uid="{8B445362-4820-4965-ACD6-7C6E8A8F1C93}"/>
    <cellStyle name="Warning Text 25 4" xfId="33307" xr:uid="{10F536C3-126D-4963-A876-3F89EB7EA456}"/>
    <cellStyle name="Warning Text 25 4 2" xfId="33308" xr:uid="{B229C2BB-2148-40EF-B965-E3C651EE6532}"/>
    <cellStyle name="Warning Text 25 4 2 2" xfId="33309" xr:uid="{9F75E1CC-9211-4FFD-9014-E51F6E284A55}"/>
    <cellStyle name="Warning Text 25 4 2 3" xfId="33310" xr:uid="{C569B7FC-AD79-4002-9B5D-56F180E28DB4}"/>
    <cellStyle name="Warning Text 25 4 3" xfId="33311" xr:uid="{405DEA79-8EBF-4D4A-964D-104D9C030596}"/>
    <cellStyle name="Warning Text 25 4 3 2" xfId="33312" xr:uid="{4BB621A2-EFB9-4A78-9A8D-A7C87D4FC107}"/>
    <cellStyle name="Warning Text 25 4 3 3" xfId="33313" xr:uid="{13659369-BB51-444B-8795-750423A561E0}"/>
    <cellStyle name="Warning Text 25 4 4" xfId="33314" xr:uid="{0CA65BC8-4D66-4A4B-8E8A-FCF05F584E25}"/>
    <cellStyle name="Warning Text 25 4 5" xfId="33315" xr:uid="{59EC6634-955A-4BE9-9EDA-345479C5C463}"/>
    <cellStyle name="Warning Text 25 5" xfId="33316" xr:uid="{2F1AD0DA-BCC2-4F94-A20B-847FFD24B2F1}"/>
    <cellStyle name="Warning Text 25 5 2" xfId="33317" xr:uid="{00251862-B8AA-4555-9C4C-F022910EAB1A}"/>
    <cellStyle name="Warning Text 25 5 2 2" xfId="33318" xr:uid="{03A6C335-6A29-4133-B489-D62AB8DCAAC1}"/>
    <cellStyle name="Warning Text 25 5 2 3" xfId="33319" xr:uid="{07766127-EB9C-4D96-8E6F-F685D9834D27}"/>
    <cellStyle name="Warning Text 25 5 3" xfId="33320" xr:uid="{7B5A2519-2554-44BA-8A3F-A4B9B18BBE18}"/>
    <cellStyle name="Warning Text 25 5 3 2" xfId="33321" xr:uid="{05874F68-A554-4C24-B2B9-515902725BD0}"/>
    <cellStyle name="Warning Text 25 5 3 3" xfId="33322" xr:uid="{35567CAE-B746-41CD-99B1-7F021633F964}"/>
    <cellStyle name="Warning Text 25 5 4" xfId="33323" xr:uid="{30425769-8FE6-421C-89C5-921244CB7B19}"/>
    <cellStyle name="Warning Text 25 5 4 2" xfId="33324" xr:uid="{CA556869-E299-48B2-80D5-C2107DD9EC9E}"/>
    <cellStyle name="Warning Text 25 5 4 3" xfId="33325" xr:uid="{FE70FEE4-D3EE-4841-A1AD-F5353508D7D8}"/>
    <cellStyle name="Warning Text 25 5 5" xfId="33326" xr:uid="{570E4A56-E413-4E23-8ACC-B717BDFF2501}"/>
    <cellStyle name="Warning Text 25 5 6" xfId="33327" xr:uid="{61431878-FE68-4EC1-B284-A61571D139B0}"/>
    <cellStyle name="Warning Text 25 6" xfId="33328" xr:uid="{03DE8A98-BB3C-436C-8D0A-EE97CF142ABB}"/>
    <cellStyle name="Warning Text 25 6 2" xfId="33329" xr:uid="{302BB60B-A44D-41EB-913F-8917D81F431D}"/>
    <cellStyle name="Warning Text 25 6 2 2" xfId="33330" xr:uid="{D6DC2FA3-2E8D-4572-962A-50C4F5DEC979}"/>
    <cellStyle name="Warning Text 25 6 2 3" xfId="33331" xr:uid="{101AB740-4A12-4D37-A3B0-7C35FC980909}"/>
    <cellStyle name="Warning Text 25 6 3" xfId="33332" xr:uid="{EB33FD5E-6150-4B5F-BCF4-3CE9CEB9C69B}"/>
    <cellStyle name="Warning Text 25 6 3 2" xfId="33333" xr:uid="{79640DD8-E406-46C1-ACF1-DCCD26AF75F6}"/>
    <cellStyle name="Warning Text 25 6 3 3" xfId="33334" xr:uid="{34B18CF2-9D3B-4BB3-AB9B-D4906762CA8F}"/>
    <cellStyle name="Warning Text 25 6 4" xfId="33335" xr:uid="{CAA00176-A131-487F-AF47-D00F202A709C}"/>
    <cellStyle name="Warning Text 25 6 5" xfId="33336" xr:uid="{5DF2C73B-137C-4D05-AADE-A0BA620A6F28}"/>
    <cellStyle name="Warning Text 25 7" xfId="33337" xr:uid="{BDFE5C4E-B37F-4346-A886-A1BA81FE6ABA}"/>
    <cellStyle name="Warning Text 25 7 2" xfId="33338" xr:uid="{15968C0B-3604-4F55-8E85-1F15DF89BB80}"/>
    <cellStyle name="Warning Text 25 7 3" xfId="33339" xr:uid="{66975D5C-841C-4929-8DA4-FA392A367A5F}"/>
    <cellStyle name="Warning Text 25 8" xfId="33340" xr:uid="{1EB71943-1D0B-434C-A962-A02028781CAE}"/>
    <cellStyle name="Warning Text 25 8 2" xfId="33341" xr:uid="{1E492FA1-47E6-416A-BFC6-89FDCFB8BF19}"/>
    <cellStyle name="Warning Text 25 8 3" xfId="33342" xr:uid="{4ED6D321-2300-4500-92CD-3C8E63AE5A34}"/>
    <cellStyle name="Warning Text 25 9" xfId="33343" xr:uid="{4462C235-847F-4092-A0EC-518C4E5AD16B}"/>
    <cellStyle name="Warning Text 25 9 2" xfId="33344" xr:uid="{0828716E-1149-4C2E-A74F-EAA3CAD43FAF}"/>
    <cellStyle name="Warning Text 25 9 3" xfId="33345" xr:uid="{DDCE0067-5E6A-498E-AEE4-01DDDAAB9FD0}"/>
    <cellStyle name="Warning Text 26" xfId="33346" xr:uid="{CDE23E61-C0E4-4ACC-A935-09978712DD03}"/>
    <cellStyle name="Warning Text 26 10" xfId="33347" xr:uid="{93C48D02-B6E2-4BC8-BF9F-3634645F66F8}"/>
    <cellStyle name="Warning Text 26 11" xfId="33348" xr:uid="{AF13AB09-435F-4ECF-A078-060FE2EBFA06}"/>
    <cellStyle name="Warning Text 26 12" xfId="33349" xr:uid="{9DB3B07B-B8CE-4D2D-991B-965F54568D73}"/>
    <cellStyle name="Warning Text 26 13" xfId="33350" xr:uid="{B9A47313-B444-4CF6-A366-82880EAE8B91}"/>
    <cellStyle name="Warning Text 26 14" xfId="33351" xr:uid="{F6102002-452D-4163-9C8F-C07E634A412C}"/>
    <cellStyle name="Warning Text 26 15" xfId="33352" xr:uid="{4453509D-538B-477B-A949-D49954206309}"/>
    <cellStyle name="Warning Text 26 2" xfId="33353" xr:uid="{4EDF56D8-1F50-4938-AA26-0B332003E887}"/>
    <cellStyle name="Warning Text 26 2 2" xfId="33354" xr:uid="{7F17EC72-B640-4DE6-B322-C9DCC4F2097C}"/>
    <cellStyle name="Warning Text 26 2 2 2" xfId="33355" xr:uid="{EEE8E9CF-94F9-465B-87AF-A2C52115B610}"/>
    <cellStyle name="Warning Text 26 2 2 3" xfId="33356" xr:uid="{504E5114-E6EE-4F6C-9677-79020FD81123}"/>
    <cellStyle name="Warning Text 26 2 3" xfId="33357" xr:uid="{81AB715D-F098-4838-BC82-DA14F6A59650}"/>
    <cellStyle name="Warning Text 26 2 3 2" xfId="33358" xr:uid="{D08CC445-4169-4148-BE49-B6E131B4DD82}"/>
    <cellStyle name="Warning Text 26 2 3 3" xfId="33359" xr:uid="{217C4992-800C-42B2-8D1C-D3718C8761A2}"/>
    <cellStyle name="Warning Text 26 2 4" xfId="33360" xr:uid="{A5391AD0-8FC7-4911-A0BD-0C5409CB8442}"/>
    <cellStyle name="Warning Text 26 2 5" xfId="33361" xr:uid="{D4F0B6F1-9F21-41B2-BC5E-812A2D3E229C}"/>
    <cellStyle name="Warning Text 26 2 6" xfId="33362" xr:uid="{650B9695-4021-40FA-A919-D72A813F905F}"/>
    <cellStyle name="Warning Text 26 3" xfId="33363" xr:uid="{B6139113-8759-455D-B43B-7BAD2BE54180}"/>
    <cellStyle name="Warning Text 26 3 2" xfId="33364" xr:uid="{EED17F3F-3818-41D1-B6C8-8E4780556F56}"/>
    <cellStyle name="Warning Text 26 3 2 2" xfId="33365" xr:uid="{0A2DBAD8-3CA7-4F4B-9DBE-F0060013B149}"/>
    <cellStyle name="Warning Text 26 3 2 3" xfId="33366" xr:uid="{A2A41CB8-EFD7-4F53-BD26-0FF9E663B94E}"/>
    <cellStyle name="Warning Text 26 3 3" xfId="33367" xr:uid="{F2365683-E821-4DE3-8C95-8048997C4DBC}"/>
    <cellStyle name="Warning Text 26 3 3 2" xfId="33368" xr:uid="{94585118-F884-4894-A863-9FA65F9BAA17}"/>
    <cellStyle name="Warning Text 26 3 3 3" xfId="33369" xr:uid="{AA47511F-B381-468E-9AD2-517359F5A72A}"/>
    <cellStyle name="Warning Text 26 3 4" xfId="33370" xr:uid="{ED9D6628-1A82-4859-A565-8D47ED62AAF1}"/>
    <cellStyle name="Warning Text 26 3 5" xfId="33371" xr:uid="{3B3762CA-FEC7-44C5-ACBF-652D6979C8CA}"/>
    <cellStyle name="Warning Text 26 4" xfId="33372" xr:uid="{CB6C61AF-CD61-4479-938D-0A8E08D109C7}"/>
    <cellStyle name="Warning Text 26 4 2" xfId="33373" xr:uid="{2A9B0DF6-A4DA-4FAC-B049-FD4B34BC24A4}"/>
    <cellStyle name="Warning Text 26 4 2 2" xfId="33374" xr:uid="{0936CB16-1BE7-4580-B51A-472E2481E594}"/>
    <cellStyle name="Warning Text 26 4 2 3" xfId="33375" xr:uid="{3738591D-F2CE-4127-B612-49CFA200C3DC}"/>
    <cellStyle name="Warning Text 26 4 3" xfId="33376" xr:uid="{1D02CCEB-9907-4DE2-8452-7C2126F61707}"/>
    <cellStyle name="Warning Text 26 4 3 2" xfId="33377" xr:uid="{BCFF8CF8-0DC7-48BE-95E7-B81053DE2E8E}"/>
    <cellStyle name="Warning Text 26 4 3 3" xfId="33378" xr:uid="{1EAAAF5C-EBE9-4018-85ED-0151752F7451}"/>
    <cellStyle name="Warning Text 26 4 4" xfId="33379" xr:uid="{C1AEF16C-3321-4C7F-BEA1-890B7959CE0E}"/>
    <cellStyle name="Warning Text 26 4 5" xfId="33380" xr:uid="{758513C9-4192-4917-96B2-24033ADA1D81}"/>
    <cellStyle name="Warning Text 26 5" xfId="33381" xr:uid="{CCA0048F-A5A6-4355-BB27-CEED5F39E959}"/>
    <cellStyle name="Warning Text 26 5 2" xfId="33382" xr:uid="{CDD9FA76-9F9F-45C2-B0BE-86F4B9C10493}"/>
    <cellStyle name="Warning Text 26 5 2 2" xfId="33383" xr:uid="{7DDE16EA-9EA3-4EA2-B0CB-6526AC291C38}"/>
    <cellStyle name="Warning Text 26 5 2 3" xfId="33384" xr:uid="{B718305F-5FA7-4A4D-BDEF-63F97C8A1931}"/>
    <cellStyle name="Warning Text 26 5 3" xfId="33385" xr:uid="{B8156A0B-F760-4321-BDE4-76A0EF4AF2BB}"/>
    <cellStyle name="Warning Text 26 5 3 2" xfId="33386" xr:uid="{F07CE512-A908-4F3D-9F41-DD285B8223AE}"/>
    <cellStyle name="Warning Text 26 5 3 3" xfId="33387" xr:uid="{F5FC34C0-69E4-4267-808A-B2AE5A57381C}"/>
    <cellStyle name="Warning Text 26 5 4" xfId="33388" xr:uid="{0EA9F0EE-AAEF-4A70-A0CE-7FA4F81F2C41}"/>
    <cellStyle name="Warning Text 26 5 4 2" xfId="33389" xr:uid="{8945F045-460A-4797-94E2-AF7DEF42F795}"/>
    <cellStyle name="Warning Text 26 5 4 3" xfId="33390" xr:uid="{29777539-1AFF-437A-8822-9E88D7BCDFE4}"/>
    <cellStyle name="Warning Text 26 5 5" xfId="33391" xr:uid="{47BC2C07-A951-4D8F-AB16-808789EAACE7}"/>
    <cellStyle name="Warning Text 26 5 6" xfId="33392" xr:uid="{42FE3A9D-D2CD-4415-8EB0-A9B5BA335AB3}"/>
    <cellStyle name="Warning Text 26 6" xfId="33393" xr:uid="{40F820FB-3E9B-4678-9C1D-38AF6DE72FC4}"/>
    <cellStyle name="Warning Text 26 6 2" xfId="33394" xr:uid="{CA7ED1FA-C3BF-4699-ACDA-C331D2E4826E}"/>
    <cellStyle name="Warning Text 26 6 2 2" xfId="33395" xr:uid="{9799A67F-10DA-40D1-885D-7FC4255CBA1A}"/>
    <cellStyle name="Warning Text 26 6 2 3" xfId="33396" xr:uid="{7DF231F7-63B9-49A8-8DF9-D2681109DEC7}"/>
    <cellStyle name="Warning Text 26 6 3" xfId="33397" xr:uid="{06BCE38B-B6B9-4B28-83FF-F76BCC6743B4}"/>
    <cellStyle name="Warning Text 26 6 3 2" xfId="33398" xr:uid="{C755FC83-BC4F-4876-B266-84DA0234EAF2}"/>
    <cellStyle name="Warning Text 26 6 3 3" xfId="33399" xr:uid="{9911C582-1B0A-4AFB-BF07-F49B426370BD}"/>
    <cellStyle name="Warning Text 26 6 4" xfId="33400" xr:uid="{0743B69B-FA78-4E87-B8E0-79D06989269C}"/>
    <cellStyle name="Warning Text 26 6 5" xfId="33401" xr:uid="{28CE97B4-511C-4961-ADFB-B1C718F4EB82}"/>
    <cellStyle name="Warning Text 26 7" xfId="33402" xr:uid="{10F08A6A-1496-4E13-AB90-0D601BCE48A2}"/>
    <cellStyle name="Warning Text 26 7 2" xfId="33403" xr:uid="{0C7E3F84-A791-4524-BE1B-01833AD21890}"/>
    <cellStyle name="Warning Text 26 7 3" xfId="33404" xr:uid="{58F9D428-12F4-4626-B676-053D561B2E10}"/>
    <cellStyle name="Warning Text 26 8" xfId="33405" xr:uid="{522C0E9A-02B1-4E91-9A3E-BA3282BCA980}"/>
    <cellStyle name="Warning Text 26 8 2" xfId="33406" xr:uid="{313D1F1F-BA50-4CA2-8563-66218ACB550D}"/>
    <cellStyle name="Warning Text 26 8 3" xfId="33407" xr:uid="{E8E85521-1C40-42E9-985D-00655C72A160}"/>
    <cellStyle name="Warning Text 26 9" xfId="33408" xr:uid="{BA3EBE0A-2E31-4519-9ADA-CC3CDE77B7DC}"/>
    <cellStyle name="Warning Text 26 9 2" xfId="33409" xr:uid="{51196BE5-3FC9-41EC-95AF-033AA25F093E}"/>
    <cellStyle name="Warning Text 26 9 3" xfId="33410" xr:uid="{E015C986-0824-4933-A46A-D6421B69EDE2}"/>
    <cellStyle name="Warning Text 27" xfId="33411" xr:uid="{241584EF-7260-4DFD-AC40-0B5BFF4C6C30}"/>
    <cellStyle name="Warning Text 27 10" xfId="33412" xr:uid="{67C23869-46A6-4174-A374-95DC4CFF004A}"/>
    <cellStyle name="Warning Text 27 11" xfId="33413" xr:uid="{5681BF6F-DA68-41D1-9BE4-D4275D4E7DFF}"/>
    <cellStyle name="Warning Text 27 12" xfId="33414" xr:uid="{78587836-5BF3-4D32-BF21-361F20AB2227}"/>
    <cellStyle name="Warning Text 27 13" xfId="33415" xr:uid="{F69BD86F-B9A9-4F2D-B89B-80F6A2E31E49}"/>
    <cellStyle name="Warning Text 27 14" xfId="33416" xr:uid="{2C416E6C-9BB9-4B06-9D91-F02B1E4780CA}"/>
    <cellStyle name="Warning Text 27 15" xfId="33417" xr:uid="{D4B7740B-24C0-4904-8C91-78C20EBFD9F7}"/>
    <cellStyle name="Warning Text 27 2" xfId="33418" xr:uid="{0A34B6CA-59C0-4536-92AA-61CBB26C4488}"/>
    <cellStyle name="Warning Text 27 2 2" xfId="33419" xr:uid="{C3B227F4-FD97-4549-9C0D-D9BFD2ADE9A1}"/>
    <cellStyle name="Warning Text 27 2 2 2" xfId="33420" xr:uid="{D6CA76E8-CC0C-4759-BFF1-60AC3B29A9FB}"/>
    <cellStyle name="Warning Text 27 2 2 3" xfId="33421" xr:uid="{3B1F6625-2DFC-47D9-93D7-3D5781994A7C}"/>
    <cellStyle name="Warning Text 27 2 3" xfId="33422" xr:uid="{72CC0DF1-0ECE-41A0-8F0F-791FA0B5A76E}"/>
    <cellStyle name="Warning Text 27 2 3 2" xfId="33423" xr:uid="{CAE8E08B-E6C3-43DD-839C-88AE67B18E46}"/>
    <cellStyle name="Warning Text 27 2 3 3" xfId="33424" xr:uid="{D51E9637-7F3F-43C0-8C36-082982C6522E}"/>
    <cellStyle name="Warning Text 27 2 4" xfId="33425" xr:uid="{9B348AA9-C12A-412E-A491-744509B4A7A4}"/>
    <cellStyle name="Warning Text 27 2 5" xfId="33426" xr:uid="{8612BA38-C3F1-4278-868E-003CAE946582}"/>
    <cellStyle name="Warning Text 27 2 6" xfId="33427" xr:uid="{94D68229-71EF-4C6D-90B8-031E832FC2D0}"/>
    <cellStyle name="Warning Text 27 3" xfId="33428" xr:uid="{E71B634E-3DFD-4303-8ADD-43B5120E5900}"/>
    <cellStyle name="Warning Text 27 3 2" xfId="33429" xr:uid="{60DEAFDC-F7E3-4830-9911-964AF360BBEB}"/>
    <cellStyle name="Warning Text 27 3 2 2" xfId="33430" xr:uid="{F5D9FA6D-0BBC-4C59-90B1-FDA2C914FFEB}"/>
    <cellStyle name="Warning Text 27 3 2 3" xfId="33431" xr:uid="{3424D465-168D-475D-95FA-A68FD8E6545E}"/>
    <cellStyle name="Warning Text 27 3 3" xfId="33432" xr:uid="{E1EA3DBF-7BAD-49A7-A692-6FCDAB51E4C6}"/>
    <cellStyle name="Warning Text 27 3 3 2" xfId="33433" xr:uid="{40743A15-7D05-43AD-8FE2-D77A4DD43247}"/>
    <cellStyle name="Warning Text 27 3 3 3" xfId="33434" xr:uid="{98AC68B7-4E8C-49A5-A2E2-902AE7D0DE3D}"/>
    <cellStyle name="Warning Text 27 3 4" xfId="33435" xr:uid="{577EFEF6-46CF-46B0-B380-50472B5B825D}"/>
    <cellStyle name="Warning Text 27 3 5" xfId="33436" xr:uid="{C97A9D31-0D0F-4CAB-88F2-FA147CF12A69}"/>
    <cellStyle name="Warning Text 27 4" xfId="33437" xr:uid="{0E53CD6D-2116-4A17-BFD5-5F9EC2155201}"/>
    <cellStyle name="Warning Text 27 4 2" xfId="33438" xr:uid="{78FF2BFF-5C71-40F9-B623-1E6D8F35B1CF}"/>
    <cellStyle name="Warning Text 27 4 2 2" xfId="33439" xr:uid="{603AA21C-9BC1-4B8A-A493-702A7A6AF784}"/>
    <cellStyle name="Warning Text 27 4 2 3" xfId="33440" xr:uid="{82615B8F-3E6D-4446-86C1-81CB568147CE}"/>
    <cellStyle name="Warning Text 27 4 3" xfId="33441" xr:uid="{8F195A69-6CC1-4C88-9B17-B22DB95E8123}"/>
    <cellStyle name="Warning Text 27 4 3 2" xfId="33442" xr:uid="{697CEDE4-38CE-494F-AEC4-0C24C1CF27AC}"/>
    <cellStyle name="Warning Text 27 4 3 3" xfId="33443" xr:uid="{D9A5E6D1-6D57-4B22-BFE2-8BF9385ADAAF}"/>
    <cellStyle name="Warning Text 27 4 4" xfId="33444" xr:uid="{45BBE984-E7E8-4B39-AC2F-55C331D92291}"/>
    <cellStyle name="Warning Text 27 4 5" xfId="33445" xr:uid="{855AAC92-2797-4A62-971E-70E78BFA6A7D}"/>
    <cellStyle name="Warning Text 27 5" xfId="33446" xr:uid="{FA0C127B-5FF0-4255-BD67-D23CC81D5259}"/>
    <cellStyle name="Warning Text 27 5 2" xfId="33447" xr:uid="{7B805971-03BC-4FDB-8CE8-CA5EE65A2631}"/>
    <cellStyle name="Warning Text 27 5 2 2" xfId="33448" xr:uid="{F28B99D5-CBA6-4501-B37A-A19C143B45F1}"/>
    <cellStyle name="Warning Text 27 5 2 3" xfId="33449" xr:uid="{54F258A4-A838-45BE-86F4-AEDC290528FE}"/>
    <cellStyle name="Warning Text 27 5 3" xfId="33450" xr:uid="{CF9F323B-E520-41D4-BB0B-7857B93F2D8C}"/>
    <cellStyle name="Warning Text 27 5 3 2" xfId="33451" xr:uid="{7F7C5570-E8CC-49B6-A1B3-DEF03E63C9C2}"/>
    <cellStyle name="Warning Text 27 5 3 3" xfId="33452" xr:uid="{C5F9C48B-DD19-4F17-A72F-3CECBE70031E}"/>
    <cellStyle name="Warning Text 27 5 4" xfId="33453" xr:uid="{15B5DBF3-C943-4092-BD64-C000A3430EB1}"/>
    <cellStyle name="Warning Text 27 5 4 2" xfId="33454" xr:uid="{9F7F16AC-ED92-404F-9BAB-00E116030B28}"/>
    <cellStyle name="Warning Text 27 5 4 3" xfId="33455" xr:uid="{1A0205DA-4023-4EA4-9DF4-AC0D42E00D35}"/>
    <cellStyle name="Warning Text 27 5 5" xfId="33456" xr:uid="{3B6240AD-DF29-4C89-A4FE-92AC93A1DC07}"/>
    <cellStyle name="Warning Text 27 5 6" xfId="33457" xr:uid="{39F222BB-71A2-4523-B662-1A8686811B91}"/>
    <cellStyle name="Warning Text 27 6" xfId="33458" xr:uid="{7FE9F6A5-020D-44E3-AD22-AF3191A3ECA5}"/>
    <cellStyle name="Warning Text 27 6 2" xfId="33459" xr:uid="{C449D3F3-798A-411A-83C1-CA58031B7F7A}"/>
    <cellStyle name="Warning Text 27 6 2 2" xfId="33460" xr:uid="{5B952230-4D0B-440F-9D20-7DBC0CC52FA3}"/>
    <cellStyle name="Warning Text 27 6 2 3" xfId="33461" xr:uid="{97F3BE78-1DA7-4BB8-95C8-4EC49C0180CA}"/>
    <cellStyle name="Warning Text 27 6 3" xfId="33462" xr:uid="{C538A35B-B226-4F0E-8FBB-71AD2FBB003A}"/>
    <cellStyle name="Warning Text 27 6 3 2" xfId="33463" xr:uid="{E268E8D6-1451-445A-957A-2A800AEFB01F}"/>
    <cellStyle name="Warning Text 27 6 3 3" xfId="33464" xr:uid="{407972F5-9921-461C-B946-135F017D05EA}"/>
    <cellStyle name="Warning Text 27 6 4" xfId="33465" xr:uid="{664073CF-FBEB-4A8E-A3FE-CDD15C852A60}"/>
    <cellStyle name="Warning Text 27 6 5" xfId="33466" xr:uid="{50790E8E-2809-4719-A669-29B5F827CEDD}"/>
    <cellStyle name="Warning Text 27 7" xfId="33467" xr:uid="{EA1EE057-2343-470F-883B-9EE941B4E614}"/>
    <cellStyle name="Warning Text 27 7 2" xfId="33468" xr:uid="{75AECC14-2E07-4A61-92E0-513BFB2879BA}"/>
    <cellStyle name="Warning Text 27 7 3" xfId="33469" xr:uid="{0A3F561E-A8E8-481D-9C2E-D7429202D837}"/>
    <cellStyle name="Warning Text 27 8" xfId="33470" xr:uid="{1E0ED5A4-66B1-4795-BCAA-77936691AD53}"/>
    <cellStyle name="Warning Text 27 8 2" xfId="33471" xr:uid="{ED4B38B2-1B59-4BD4-A727-0C8987F8759C}"/>
    <cellStyle name="Warning Text 27 8 3" xfId="33472" xr:uid="{5ACB4C14-17D5-4429-97EC-A772A65D753F}"/>
    <cellStyle name="Warning Text 27 9" xfId="33473" xr:uid="{15856242-8B33-410E-8221-33AE9649EF2E}"/>
    <cellStyle name="Warning Text 27 9 2" xfId="33474" xr:uid="{D2CBA503-E166-4D0D-9787-A1610928D36F}"/>
    <cellStyle name="Warning Text 27 9 3" xfId="33475" xr:uid="{2472F411-8F5F-470F-B009-98665172C22F}"/>
    <cellStyle name="Warning Text 28" xfId="33476" xr:uid="{9A64BEDB-D86C-4119-9FB1-A94A6DE0DA49}"/>
    <cellStyle name="Warning Text 28 10" xfId="33477" xr:uid="{310ABDBD-5E72-4FCF-9F59-DD925574E69E}"/>
    <cellStyle name="Warning Text 28 11" xfId="33478" xr:uid="{BAB21122-A69E-4DDF-AF26-6E91EF32BBA8}"/>
    <cellStyle name="Warning Text 28 12" xfId="33479" xr:uid="{2F203751-1F2F-4B1B-9CA5-14B008C8AA00}"/>
    <cellStyle name="Warning Text 28 13" xfId="33480" xr:uid="{F5306027-D4C8-40C0-A8F3-C19F3E5C09D5}"/>
    <cellStyle name="Warning Text 28 14" xfId="33481" xr:uid="{6798C97D-C9F3-4AB7-9A94-8F0ABD715F34}"/>
    <cellStyle name="Warning Text 28 15" xfId="33482" xr:uid="{17A27A99-13AE-4309-A057-FC3BBF6E31D3}"/>
    <cellStyle name="Warning Text 28 2" xfId="33483" xr:uid="{83889008-F66A-41EA-94C8-D9612458327E}"/>
    <cellStyle name="Warning Text 28 2 2" xfId="33484" xr:uid="{6850C00F-DA9E-4AC3-92DB-F1044D62F66C}"/>
    <cellStyle name="Warning Text 28 2 2 2" xfId="33485" xr:uid="{C8ECD566-23EF-46DD-8EB1-4F0D8CEE2969}"/>
    <cellStyle name="Warning Text 28 2 2 3" xfId="33486" xr:uid="{13095493-25C6-4ACD-87C1-A67F31CA90AB}"/>
    <cellStyle name="Warning Text 28 2 3" xfId="33487" xr:uid="{82B5D98B-741E-4409-8804-096F5F349F72}"/>
    <cellStyle name="Warning Text 28 2 3 2" xfId="33488" xr:uid="{5B6D2906-FDCC-4F1D-B2E0-9012E9AEA94D}"/>
    <cellStyle name="Warning Text 28 2 3 3" xfId="33489" xr:uid="{C4CAD50C-9BEF-490E-9144-C775EA14FFBB}"/>
    <cellStyle name="Warning Text 28 2 4" xfId="33490" xr:uid="{77677CE1-FAED-4F91-9E7A-313298B1EEEC}"/>
    <cellStyle name="Warning Text 28 2 5" xfId="33491" xr:uid="{9E30D1CD-4CD5-482B-8035-A83B51B15E53}"/>
    <cellStyle name="Warning Text 28 2 6" xfId="33492" xr:uid="{D9D13D87-63F5-425C-92C1-3ECB42A581F0}"/>
    <cellStyle name="Warning Text 28 3" xfId="33493" xr:uid="{8B9EF3B4-99F0-40BD-8285-69BA54A35B7F}"/>
    <cellStyle name="Warning Text 28 3 2" xfId="33494" xr:uid="{EFAF9C3D-EFAB-4AB9-83AB-C19E15DB226D}"/>
    <cellStyle name="Warning Text 28 3 2 2" xfId="33495" xr:uid="{926E7B7A-6673-45EB-A9BA-2BAB21CA468E}"/>
    <cellStyle name="Warning Text 28 3 2 3" xfId="33496" xr:uid="{DCF73DDF-E063-46A9-A2FC-6E5A68C8046B}"/>
    <cellStyle name="Warning Text 28 3 3" xfId="33497" xr:uid="{73BC1D4C-6B7C-4E74-8811-B59C53508C04}"/>
    <cellStyle name="Warning Text 28 3 3 2" xfId="33498" xr:uid="{56B9753A-3726-4F3E-B634-14DFC684EFAD}"/>
    <cellStyle name="Warning Text 28 3 3 3" xfId="33499" xr:uid="{3CC7BF35-9FC7-4E2E-A34C-4E6C461EF3A2}"/>
    <cellStyle name="Warning Text 28 3 4" xfId="33500" xr:uid="{37D95203-C26A-4A0E-B1DD-9AF99ABEF31C}"/>
    <cellStyle name="Warning Text 28 3 5" xfId="33501" xr:uid="{65DB2361-EDAB-4F38-B071-6782275A00FA}"/>
    <cellStyle name="Warning Text 28 4" xfId="33502" xr:uid="{61F5973C-247D-4EE1-985A-E2F2814ADF57}"/>
    <cellStyle name="Warning Text 28 4 2" xfId="33503" xr:uid="{DB0FCFC2-403F-41E6-ABAE-AD274378763F}"/>
    <cellStyle name="Warning Text 28 4 2 2" xfId="33504" xr:uid="{799E871E-34A3-4FCC-8345-84A7DC141AA4}"/>
    <cellStyle name="Warning Text 28 4 2 3" xfId="33505" xr:uid="{1FA6C508-935F-4D7F-BB2C-B9A3AD1D6F9F}"/>
    <cellStyle name="Warning Text 28 4 3" xfId="33506" xr:uid="{71F50D5C-203D-44F2-97C4-931554C96966}"/>
    <cellStyle name="Warning Text 28 4 3 2" xfId="33507" xr:uid="{65960095-7AD0-4057-8B9E-A538D35E000C}"/>
    <cellStyle name="Warning Text 28 4 3 3" xfId="33508" xr:uid="{7E640683-A57D-44BB-B892-FCB29042A942}"/>
    <cellStyle name="Warning Text 28 4 4" xfId="33509" xr:uid="{E004CF33-7D15-46A9-8817-F40B6FCC6025}"/>
    <cellStyle name="Warning Text 28 4 5" xfId="33510" xr:uid="{0A2A96BB-A4AE-4955-A390-4C82E8E2B774}"/>
    <cellStyle name="Warning Text 28 5" xfId="33511" xr:uid="{138137CB-CBDF-4549-A1B6-83AAE2265C74}"/>
    <cellStyle name="Warning Text 28 5 2" xfId="33512" xr:uid="{F362A2F7-5C40-4DC6-8F38-45AB9F0D9624}"/>
    <cellStyle name="Warning Text 28 5 2 2" xfId="33513" xr:uid="{70734C17-F367-4065-A45A-609248EF7D72}"/>
    <cellStyle name="Warning Text 28 5 2 3" xfId="33514" xr:uid="{3BF48F91-C94F-41CD-8008-A169E4544593}"/>
    <cellStyle name="Warning Text 28 5 3" xfId="33515" xr:uid="{7EB0E45B-9864-4226-BE88-831811326E39}"/>
    <cellStyle name="Warning Text 28 5 3 2" xfId="33516" xr:uid="{69A9D52D-DD5B-4AE7-870A-546D36E4732E}"/>
    <cellStyle name="Warning Text 28 5 3 3" xfId="33517" xr:uid="{C31A7412-C1DC-4E97-806B-D33FA7CF7062}"/>
    <cellStyle name="Warning Text 28 5 4" xfId="33518" xr:uid="{382AA273-C32E-44E8-870F-92E3BCB11CB0}"/>
    <cellStyle name="Warning Text 28 5 4 2" xfId="33519" xr:uid="{22C5C398-3F55-4695-92FF-DE6D8A72182D}"/>
    <cellStyle name="Warning Text 28 5 4 3" xfId="33520" xr:uid="{C1FBEF5D-27F3-49F1-80F8-7D6A6C009989}"/>
    <cellStyle name="Warning Text 28 5 5" xfId="33521" xr:uid="{EEF6BCF8-0790-4ED5-8664-78E607429A2A}"/>
    <cellStyle name="Warning Text 28 5 6" xfId="33522" xr:uid="{C6E9649A-0C77-4E60-A202-344DA41DCA7A}"/>
    <cellStyle name="Warning Text 28 6" xfId="33523" xr:uid="{4CCA30F3-CCF4-47CF-8B1A-43CB15AF8B67}"/>
    <cellStyle name="Warning Text 28 6 2" xfId="33524" xr:uid="{65A73E9F-9CD0-473C-B5E1-E90A4627DD6D}"/>
    <cellStyle name="Warning Text 28 6 2 2" xfId="33525" xr:uid="{AE249714-73EE-4C43-9F2C-A7B42D9B20B1}"/>
    <cellStyle name="Warning Text 28 6 2 3" xfId="33526" xr:uid="{F3B21B2E-4BF9-400F-8818-CEEB843CBE04}"/>
    <cellStyle name="Warning Text 28 6 3" xfId="33527" xr:uid="{4C547889-453D-494A-9CE7-40E7B8E8741F}"/>
    <cellStyle name="Warning Text 28 6 3 2" xfId="33528" xr:uid="{4F9F309E-3183-4B27-86EC-04CD3A3A298B}"/>
    <cellStyle name="Warning Text 28 6 3 3" xfId="33529" xr:uid="{23969897-0A14-455A-959B-D625725CF523}"/>
    <cellStyle name="Warning Text 28 6 4" xfId="33530" xr:uid="{5C97EB7A-8AD9-412C-8911-0752F092C6CB}"/>
    <cellStyle name="Warning Text 28 6 5" xfId="33531" xr:uid="{5070D6DD-C368-4550-AB36-303D738338AA}"/>
    <cellStyle name="Warning Text 28 7" xfId="33532" xr:uid="{BDC2EC49-3A27-49B1-A5E0-3956B70C20A8}"/>
    <cellStyle name="Warning Text 28 7 2" xfId="33533" xr:uid="{67807380-E080-4A62-9526-899CAE4F4DE5}"/>
    <cellStyle name="Warning Text 28 7 3" xfId="33534" xr:uid="{30D32F7A-45F4-42C7-8365-7A4179EB2238}"/>
    <cellStyle name="Warning Text 28 8" xfId="33535" xr:uid="{6E3C33A3-7F10-4931-8224-A33A4B1DEA8F}"/>
    <cellStyle name="Warning Text 28 8 2" xfId="33536" xr:uid="{8FF6F586-A64A-4963-812C-7306672E7060}"/>
    <cellStyle name="Warning Text 28 8 3" xfId="33537" xr:uid="{AF23B3CE-0D10-4BDE-B9B9-C81F3940384E}"/>
    <cellStyle name="Warning Text 28 9" xfId="33538" xr:uid="{C8ADEB98-CFA7-4688-AC12-E6AE7F6A43A5}"/>
    <cellStyle name="Warning Text 28 9 2" xfId="33539" xr:uid="{7761C557-E54A-49A6-836C-E533B7C61C52}"/>
    <cellStyle name="Warning Text 28 9 3" xfId="33540" xr:uid="{0572684A-0EFA-4451-A7F8-9B3B8890ADBB}"/>
    <cellStyle name="Warning Text 29" xfId="33541" xr:uid="{31AE9B7C-6F92-4CDD-BF34-F649EB4C53F2}"/>
    <cellStyle name="Warning Text 29 10" xfId="33542" xr:uid="{2CE8092B-A9C5-4FBB-A61A-5ED3C0975BD3}"/>
    <cellStyle name="Warning Text 29 11" xfId="33543" xr:uid="{83CD990F-86EE-449F-A62A-EA801A82ED80}"/>
    <cellStyle name="Warning Text 29 12" xfId="33544" xr:uid="{A120B6DE-CB71-416C-8E1F-2709DF4A10E6}"/>
    <cellStyle name="Warning Text 29 13" xfId="33545" xr:uid="{194404E7-E3CE-4CE3-BE74-27002FF4F693}"/>
    <cellStyle name="Warning Text 29 14" xfId="33546" xr:uid="{0D1DB337-9CA9-42AE-938F-86AAC5C3E410}"/>
    <cellStyle name="Warning Text 29 15" xfId="33547" xr:uid="{E6DCDCD7-B4EE-442F-B586-CE44A27FAEE8}"/>
    <cellStyle name="Warning Text 29 2" xfId="33548" xr:uid="{1AC6C28F-63D9-41AB-87A3-C22FC9A4398A}"/>
    <cellStyle name="Warning Text 29 2 2" xfId="33549" xr:uid="{1367C027-3976-4688-A202-54CBAA0E4E56}"/>
    <cellStyle name="Warning Text 29 2 2 2" xfId="33550" xr:uid="{674ABE41-790B-45CA-A5D4-72E55B5291B0}"/>
    <cellStyle name="Warning Text 29 2 2 3" xfId="33551" xr:uid="{E85BA68C-5262-453E-B099-436BA8AF97C4}"/>
    <cellStyle name="Warning Text 29 2 3" xfId="33552" xr:uid="{04B8E494-E6F0-4BBC-B7BA-A53439190AA4}"/>
    <cellStyle name="Warning Text 29 2 3 2" xfId="33553" xr:uid="{D2E3E50C-D3CC-4CCB-B3E8-F3753BD86F94}"/>
    <cellStyle name="Warning Text 29 2 3 3" xfId="33554" xr:uid="{B466E7F8-1841-4E48-8364-7A0937B3E8E2}"/>
    <cellStyle name="Warning Text 29 2 4" xfId="33555" xr:uid="{45E7FFE4-71DA-4B0E-9ECF-F501AAF1BB14}"/>
    <cellStyle name="Warning Text 29 2 5" xfId="33556" xr:uid="{8BBD1A48-F666-4857-A0A5-E650D32FE157}"/>
    <cellStyle name="Warning Text 29 2 6" xfId="33557" xr:uid="{4437CC81-FF10-4D88-8CAF-DC7E484DE563}"/>
    <cellStyle name="Warning Text 29 3" xfId="33558" xr:uid="{3029A5E6-EEAC-4080-8195-AA9B39F1DD41}"/>
    <cellStyle name="Warning Text 29 3 2" xfId="33559" xr:uid="{D620FAF5-F373-461F-BBA4-960E4C140A99}"/>
    <cellStyle name="Warning Text 29 3 2 2" xfId="33560" xr:uid="{3FEAFAFA-4051-4D41-960C-BDDBA3CD90CD}"/>
    <cellStyle name="Warning Text 29 3 2 3" xfId="33561" xr:uid="{9F934F83-7AF3-448C-A622-AFF336ABC5CA}"/>
    <cellStyle name="Warning Text 29 3 3" xfId="33562" xr:uid="{07810D14-2ADA-4530-8C7A-E5B383BE48E6}"/>
    <cellStyle name="Warning Text 29 3 3 2" xfId="33563" xr:uid="{D20550AE-8347-40D5-9B4E-D45DC501E2CF}"/>
    <cellStyle name="Warning Text 29 3 3 3" xfId="33564" xr:uid="{07C32A28-D511-47CE-B4BA-946EB157BC6E}"/>
    <cellStyle name="Warning Text 29 3 4" xfId="33565" xr:uid="{07245FAF-5BF5-4CE6-9EAB-68217C52E4B1}"/>
    <cellStyle name="Warning Text 29 3 5" xfId="33566" xr:uid="{256D56F3-81E7-4F0E-A99E-1021D77DE0AE}"/>
    <cellStyle name="Warning Text 29 4" xfId="33567" xr:uid="{DCC8162C-AB1B-49BE-820E-759DA382D379}"/>
    <cellStyle name="Warning Text 29 4 2" xfId="33568" xr:uid="{008D4D22-9E80-455E-9EBD-E65E4E807549}"/>
    <cellStyle name="Warning Text 29 4 2 2" xfId="33569" xr:uid="{1616131E-C8F3-4E8F-9599-8AFB4AC325C3}"/>
    <cellStyle name="Warning Text 29 4 2 3" xfId="33570" xr:uid="{C0EF1F72-2519-441E-A204-EC56EA43C589}"/>
    <cellStyle name="Warning Text 29 4 3" xfId="33571" xr:uid="{AB277FF8-288C-4AF1-88A8-317DA84ACA77}"/>
    <cellStyle name="Warning Text 29 4 3 2" xfId="33572" xr:uid="{5A59F501-AA38-44F0-B9EC-D54521C3A1EF}"/>
    <cellStyle name="Warning Text 29 4 3 3" xfId="33573" xr:uid="{A04BCDD9-7C6A-40BA-94B5-54A9B4681D63}"/>
    <cellStyle name="Warning Text 29 4 4" xfId="33574" xr:uid="{C947CD96-897F-46DE-9E9C-0AA9C6022079}"/>
    <cellStyle name="Warning Text 29 4 5" xfId="33575" xr:uid="{CAFA07FA-90DB-4C41-B5C6-7CC8100E4D4C}"/>
    <cellStyle name="Warning Text 29 5" xfId="33576" xr:uid="{55B22C9D-FBA3-4C02-9885-0995734B4852}"/>
    <cellStyle name="Warning Text 29 5 2" xfId="33577" xr:uid="{1132C7C5-4EF1-4921-BBD2-99320E490C9E}"/>
    <cellStyle name="Warning Text 29 5 2 2" xfId="33578" xr:uid="{561A59F8-0192-4759-8535-ECEF4BCBB987}"/>
    <cellStyle name="Warning Text 29 5 2 3" xfId="33579" xr:uid="{2E19A2B0-AB6D-4B0D-B8C3-F0CA1BC87864}"/>
    <cellStyle name="Warning Text 29 5 3" xfId="33580" xr:uid="{01764684-CF9D-40D7-91BC-A418D96ADD48}"/>
    <cellStyle name="Warning Text 29 5 3 2" xfId="33581" xr:uid="{E1B0EFE0-C1AB-40DD-B66C-89F7209E518D}"/>
    <cellStyle name="Warning Text 29 5 3 3" xfId="33582" xr:uid="{85961066-4CDC-4A67-8A66-D7A0A1739ED2}"/>
    <cellStyle name="Warning Text 29 5 4" xfId="33583" xr:uid="{F471599D-D5FC-4C91-A739-BDEDF862C658}"/>
    <cellStyle name="Warning Text 29 5 4 2" xfId="33584" xr:uid="{F10F3EA1-6FFC-48A2-ADBF-B3A52F079050}"/>
    <cellStyle name="Warning Text 29 5 4 3" xfId="33585" xr:uid="{0B6C1F6F-7282-4CED-B10A-EC194D2F4050}"/>
    <cellStyle name="Warning Text 29 5 5" xfId="33586" xr:uid="{E71BCE76-A95B-44B1-87F2-960FFF159DA1}"/>
    <cellStyle name="Warning Text 29 5 6" xfId="33587" xr:uid="{BC89D3EF-3072-4D98-AA2F-A01B551852D3}"/>
    <cellStyle name="Warning Text 29 6" xfId="33588" xr:uid="{F192E483-E6F2-4191-9B99-D89E4A020688}"/>
    <cellStyle name="Warning Text 29 6 2" xfId="33589" xr:uid="{6B8A6175-F938-4487-A753-05692BE5A736}"/>
    <cellStyle name="Warning Text 29 6 2 2" xfId="33590" xr:uid="{AE06108A-9A57-4C86-BF08-FEACFA28CACB}"/>
    <cellStyle name="Warning Text 29 6 2 3" xfId="33591" xr:uid="{3F30EF79-8C16-43F1-A0FD-398A67F456B8}"/>
    <cellStyle name="Warning Text 29 6 3" xfId="33592" xr:uid="{BB23F2AB-4FA7-4844-AC18-F1ED5AAAF6E2}"/>
    <cellStyle name="Warning Text 29 6 3 2" xfId="33593" xr:uid="{9BDA7F34-A56C-4E73-BCC9-DD2E8EA4F3EF}"/>
    <cellStyle name="Warning Text 29 6 3 3" xfId="33594" xr:uid="{346762A6-4473-486F-99AB-F5D6A142CB32}"/>
    <cellStyle name="Warning Text 29 6 4" xfId="33595" xr:uid="{01B5CE46-2DA3-4229-B0F8-9DBEEC5853EC}"/>
    <cellStyle name="Warning Text 29 6 5" xfId="33596" xr:uid="{3D3CBEB7-3377-47DD-A3DD-DBBAC5AFDFB5}"/>
    <cellStyle name="Warning Text 29 7" xfId="33597" xr:uid="{A50B9474-061D-4702-865D-41F988A91D3D}"/>
    <cellStyle name="Warning Text 29 7 2" xfId="33598" xr:uid="{5B9FB368-B3A5-428C-8BE7-8C6E2F987010}"/>
    <cellStyle name="Warning Text 29 7 3" xfId="33599" xr:uid="{2E15E24F-EE17-479D-A9AE-A9DE384CBD60}"/>
    <cellStyle name="Warning Text 29 8" xfId="33600" xr:uid="{9DB2283D-DB98-4110-9717-617F7B698FCF}"/>
    <cellStyle name="Warning Text 29 8 2" xfId="33601" xr:uid="{19D958A4-9726-41F8-9704-F10A72A9BEF4}"/>
    <cellStyle name="Warning Text 29 8 3" xfId="33602" xr:uid="{ACDA6082-0C58-4C67-AE21-7D7D55C3E27B}"/>
    <cellStyle name="Warning Text 29 9" xfId="33603" xr:uid="{84256971-97B8-4E8C-B2E5-0AF9EEF4621B}"/>
    <cellStyle name="Warning Text 29 9 2" xfId="33604" xr:uid="{45F1AC5B-CEC1-425F-9E16-B34CA8BC2CA2}"/>
    <cellStyle name="Warning Text 29 9 3" xfId="33605" xr:uid="{6EF1C244-C6EE-42D9-BD8B-A624E7667F3D}"/>
    <cellStyle name="Warning Text 3" xfId="1683" xr:uid="{9F96E08E-D78A-4A41-BEB5-45FF7EA398D4}"/>
    <cellStyle name="Warning Text 3 10" xfId="33607" xr:uid="{07BB6F14-6155-4A5C-ABB1-7AF983C320A3}"/>
    <cellStyle name="Warning Text 3 11" xfId="33608" xr:uid="{5C6C3EBF-2341-4E64-945C-A4CFE9E6D307}"/>
    <cellStyle name="Warning Text 3 12" xfId="33609" xr:uid="{46885A0C-852A-41C4-9558-4FD1B4C5A7D4}"/>
    <cellStyle name="Warning Text 3 13" xfId="33610" xr:uid="{52845F11-EA61-4C3A-8223-7735AEED3BD9}"/>
    <cellStyle name="Warning Text 3 14" xfId="33611" xr:uid="{75DDF48D-A776-4AB0-8D63-2D7886676C54}"/>
    <cellStyle name="Warning Text 3 15" xfId="33612" xr:uid="{2CE6B605-9651-4EDE-B95A-D7E2BA4934FE}"/>
    <cellStyle name="Warning Text 3 16" xfId="33606" xr:uid="{E1EF9668-8865-4954-868F-F2460A63544F}"/>
    <cellStyle name="Warning Text 3 2" xfId="33613" xr:uid="{78DA4BDD-E313-4E0E-858B-D301FA622D3B}"/>
    <cellStyle name="Warning Text 3 2 2" xfId="33614" xr:uid="{D6A8D9AE-00CC-46B9-8813-A67FC9235139}"/>
    <cellStyle name="Warning Text 3 2 2 2" xfId="33615" xr:uid="{0F0FAA25-9DB2-4A4A-B53C-B6503D08D85D}"/>
    <cellStyle name="Warning Text 3 2 2 3" xfId="33616" xr:uid="{70030473-EC34-41BF-8C01-1402151CFE2F}"/>
    <cellStyle name="Warning Text 3 2 3" xfId="33617" xr:uid="{D8B72825-D8CF-4787-BEB5-38F28CF886E5}"/>
    <cellStyle name="Warning Text 3 2 3 2" xfId="33618" xr:uid="{3C910276-1FEE-4122-AC8A-00939E205333}"/>
    <cellStyle name="Warning Text 3 2 3 3" xfId="33619" xr:uid="{0F61565F-49D0-4DD9-9002-43C9C274FD0F}"/>
    <cellStyle name="Warning Text 3 2 4" xfId="33620" xr:uid="{E56B80D7-CC78-417C-B1FD-3EA26E8081D1}"/>
    <cellStyle name="Warning Text 3 2 5" xfId="33621" xr:uid="{2ED83390-AF83-4CCC-88A5-A3A4D97A5E17}"/>
    <cellStyle name="Warning Text 3 2 6" xfId="33622" xr:uid="{4E976664-C4CA-46E9-950A-EA02078FED6E}"/>
    <cellStyle name="Warning Text 3 2 7" xfId="33623" xr:uid="{86298AD9-3EBC-45F1-8D80-B12AF098DF10}"/>
    <cellStyle name="Warning Text 3 2 8" xfId="33624" xr:uid="{94B11FC4-45FD-473A-B75F-6B3D8C5D14A5}"/>
    <cellStyle name="Warning Text 3 2 9" xfId="33625" xr:uid="{165AE851-C6F0-46C5-8553-D93B3EFB874E}"/>
    <cellStyle name="Warning Text 3 3" xfId="33626" xr:uid="{3F0F9AE2-3084-4DD7-A6A2-EDBF508FF15D}"/>
    <cellStyle name="Warning Text 3 3 2" xfId="33627" xr:uid="{3542B826-0411-4A74-939D-2B860C2C92AB}"/>
    <cellStyle name="Warning Text 3 3 2 2" xfId="33628" xr:uid="{043F0ADC-48DC-4B5A-89ED-30F4695518BF}"/>
    <cellStyle name="Warning Text 3 3 2 3" xfId="33629" xr:uid="{734A33E7-4E27-4F75-9B5C-AEAA42CDF74C}"/>
    <cellStyle name="Warning Text 3 3 3" xfId="33630" xr:uid="{459879C6-5D8B-4471-BF32-4830284D49B2}"/>
    <cellStyle name="Warning Text 3 3 3 2" xfId="33631" xr:uid="{3DEA4F76-0B21-4786-BE0B-F72648E88315}"/>
    <cellStyle name="Warning Text 3 3 3 3" xfId="33632" xr:uid="{E88DFFD2-F8D1-43D3-AF6D-45ECD6EFF786}"/>
    <cellStyle name="Warning Text 3 3 4" xfId="33633" xr:uid="{4164E7DB-3812-4CE9-A614-B79861F7E2FE}"/>
    <cellStyle name="Warning Text 3 3 5" xfId="33634" xr:uid="{FBD09A88-6632-4C5A-8513-5CFB9B148A06}"/>
    <cellStyle name="Warning Text 3 4" xfId="33635" xr:uid="{F9509044-FCB4-4BDB-8204-F082AAAA361D}"/>
    <cellStyle name="Warning Text 3 4 2" xfId="33636" xr:uid="{CE4B5372-34B4-4516-9972-B678B268686D}"/>
    <cellStyle name="Warning Text 3 4 2 2" xfId="33637" xr:uid="{0E9E47D4-76F0-4922-A0C8-2AC0816F6B75}"/>
    <cellStyle name="Warning Text 3 4 2 3" xfId="33638" xr:uid="{D2A76FC8-4FC6-400B-B7C6-4689E5C9ABAE}"/>
    <cellStyle name="Warning Text 3 4 3" xfId="33639" xr:uid="{05D26D14-A086-4415-8AF0-1AD244FACEA6}"/>
    <cellStyle name="Warning Text 3 4 3 2" xfId="33640" xr:uid="{FDA14772-C048-48CD-9E94-ACEA05BCDAE9}"/>
    <cellStyle name="Warning Text 3 4 3 3" xfId="33641" xr:uid="{A7688460-59F8-4F09-9E97-4BC7BB289FC3}"/>
    <cellStyle name="Warning Text 3 4 4" xfId="33642" xr:uid="{B3E9D63B-ADD7-45ED-8394-93E7620674EA}"/>
    <cellStyle name="Warning Text 3 4 5" xfId="33643" xr:uid="{059B65F0-3CB7-4B89-9CBE-EE22F5214FD7}"/>
    <cellStyle name="Warning Text 3 5" xfId="33644" xr:uid="{5061C3D5-F631-4D59-A481-7CD5BEC05679}"/>
    <cellStyle name="Warning Text 3 5 2" xfId="33645" xr:uid="{F0DD0571-814E-4326-B4DD-7905A989D27C}"/>
    <cellStyle name="Warning Text 3 5 2 2" xfId="33646" xr:uid="{8ACDAB1A-F7FA-445C-AEE9-6AF302660EA1}"/>
    <cellStyle name="Warning Text 3 5 2 3" xfId="33647" xr:uid="{E0E2DB03-341D-43FB-A5D4-1B0A50577FB0}"/>
    <cellStyle name="Warning Text 3 5 3" xfId="33648" xr:uid="{7099BD1E-E689-4BB4-ABB3-2F49FAE3B145}"/>
    <cellStyle name="Warning Text 3 5 3 2" xfId="33649" xr:uid="{8CB132F0-BA98-4A57-8E98-3D21874F5F50}"/>
    <cellStyle name="Warning Text 3 5 3 3" xfId="33650" xr:uid="{48C064ED-09A6-4CF3-9D12-A34246C0434D}"/>
    <cellStyle name="Warning Text 3 5 4" xfId="33651" xr:uid="{EBDDCB58-569A-41AA-9C93-99FFBD558F9E}"/>
    <cellStyle name="Warning Text 3 5 4 2" xfId="33652" xr:uid="{4009C4B6-4723-4707-A193-62F46B90181F}"/>
    <cellStyle name="Warning Text 3 5 4 3" xfId="33653" xr:uid="{77579F1A-671D-4393-9883-BE8C85BA119B}"/>
    <cellStyle name="Warning Text 3 5 5" xfId="33654" xr:uid="{C8F68797-E708-4773-99CB-FE5B492E5A26}"/>
    <cellStyle name="Warning Text 3 5 6" xfId="33655" xr:uid="{9A3F1C7E-3BC7-4CE9-891D-7E5E3FCC9EBF}"/>
    <cellStyle name="Warning Text 3 6" xfId="33656" xr:uid="{917FBEC5-6BBF-4FCE-B814-284A7689BB63}"/>
    <cellStyle name="Warning Text 3 6 2" xfId="33657" xr:uid="{26B9DF4B-61E6-43F8-9FC2-05486FB475DF}"/>
    <cellStyle name="Warning Text 3 6 2 2" xfId="33658" xr:uid="{E061BCE7-236B-480C-BD8C-615F045395F5}"/>
    <cellStyle name="Warning Text 3 6 2 3" xfId="33659" xr:uid="{DAF3ACAA-D0E6-4296-89A8-32F505830774}"/>
    <cellStyle name="Warning Text 3 6 3" xfId="33660" xr:uid="{A6C371AB-46A0-4D3E-ABD1-3D2685EDA9C2}"/>
    <cellStyle name="Warning Text 3 6 3 2" xfId="33661" xr:uid="{64CB248A-D59C-46B8-997A-6AE767C3D36C}"/>
    <cellStyle name="Warning Text 3 6 3 3" xfId="33662" xr:uid="{339E18C7-C039-4C10-B997-48682252D449}"/>
    <cellStyle name="Warning Text 3 6 4" xfId="33663" xr:uid="{38EE3F29-A2C7-4815-8766-19F3D1309585}"/>
    <cellStyle name="Warning Text 3 6 5" xfId="33664" xr:uid="{B70F29FE-8B58-4F95-B7BB-E4E8B5C095D0}"/>
    <cellStyle name="Warning Text 3 7" xfId="33665" xr:uid="{BFB6F6D8-8152-4BE9-97D0-725AF2F06705}"/>
    <cellStyle name="Warning Text 3 7 2" xfId="33666" xr:uid="{219A4FC0-37EA-45AD-A4E8-7C4D0240B125}"/>
    <cellStyle name="Warning Text 3 7 3" xfId="33667" xr:uid="{19AAD244-0600-4482-AC96-31A9476F8929}"/>
    <cellStyle name="Warning Text 3 8" xfId="33668" xr:uid="{3ADAB92A-AC3C-42F1-AE86-1502EF13A020}"/>
    <cellStyle name="Warning Text 3 8 2" xfId="33669" xr:uid="{A708E88B-5C94-4C64-8F87-096B83ADBD4E}"/>
    <cellStyle name="Warning Text 3 8 3" xfId="33670" xr:uid="{1C77659E-6447-4D1C-A441-66894092F082}"/>
    <cellStyle name="Warning Text 3 9" xfId="33671" xr:uid="{C3C924C1-C2AA-413D-817C-469D10B84479}"/>
    <cellStyle name="Warning Text 3 9 2" xfId="33672" xr:uid="{1A909E12-626A-47AD-B8F2-4A8E63E44A29}"/>
    <cellStyle name="Warning Text 3 9 3" xfId="33673" xr:uid="{DCB171D0-FFA0-43A5-ABC0-F842F45D28A4}"/>
    <cellStyle name="Warning Text 30" xfId="33674" xr:uid="{DD3A0B51-222D-4296-82CD-C22AA76B7435}"/>
    <cellStyle name="Warning Text 30 10" xfId="33675" xr:uid="{A0C21110-8E80-48DB-839D-712D023CBA0E}"/>
    <cellStyle name="Warning Text 30 11" xfId="33676" xr:uid="{E3E2AC5E-B036-453B-B016-866E7C2E05AD}"/>
    <cellStyle name="Warning Text 30 12" xfId="33677" xr:uid="{403D4764-6D61-4998-8628-6FF3D35B8765}"/>
    <cellStyle name="Warning Text 30 13" xfId="33678" xr:uid="{23A19F9A-20BC-46E4-9AA5-2CD16619F3DA}"/>
    <cellStyle name="Warning Text 30 14" xfId="33679" xr:uid="{6761ABD8-B6BB-4C1A-86DE-2C523B473C29}"/>
    <cellStyle name="Warning Text 30 15" xfId="33680" xr:uid="{58C893C8-EC0E-44DA-807F-122C8C9A9F85}"/>
    <cellStyle name="Warning Text 30 2" xfId="33681" xr:uid="{15A54415-A6CB-4142-AE1D-F1188E45BC99}"/>
    <cellStyle name="Warning Text 30 2 2" xfId="33682" xr:uid="{DE1EADFF-4EF8-42C2-88FA-B7E5723B2B13}"/>
    <cellStyle name="Warning Text 30 2 2 2" xfId="33683" xr:uid="{8C211845-E317-4515-BD10-26EE4AA5A04C}"/>
    <cellStyle name="Warning Text 30 2 2 3" xfId="33684" xr:uid="{7BC48342-6FD8-4936-A58E-4A985D0A4081}"/>
    <cellStyle name="Warning Text 30 2 3" xfId="33685" xr:uid="{C8BD30CC-D71F-468A-AC81-5261C7D078EA}"/>
    <cellStyle name="Warning Text 30 2 3 2" xfId="33686" xr:uid="{9BC2354F-B42F-48B7-BC1E-0EFA3321EDAB}"/>
    <cellStyle name="Warning Text 30 2 3 3" xfId="33687" xr:uid="{C758C117-30E7-4AED-A5AE-67A6579236AC}"/>
    <cellStyle name="Warning Text 30 2 4" xfId="33688" xr:uid="{8BC28F46-B9F6-450C-8F11-97A47680B71C}"/>
    <cellStyle name="Warning Text 30 2 5" xfId="33689" xr:uid="{F4313876-907B-4F33-9F32-9F9BD55AD942}"/>
    <cellStyle name="Warning Text 30 2 6" xfId="33690" xr:uid="{B1BEE666-F7AD-4B05-8782-2EE335FE75AD}"/>
    <cellStyle name="Warning Text 30 3" xfId="33691" xr:uid="{F016DCB0-D515-439B-B0E5-1109DBF4125C}"/>
    <cellStyle name="Warning Text 30 3 2" xfId="33692" xr:uid="{6E901FA5-5BBF-4D09-9D9A-60C88F116F26}"/>
    <cellStyle name="Warning Text 30 3 2 2" xfId="33693" xr:uid="{CC83690E-E80C-429D-8D16-9E9DE93FEB87}"/>
    <cellStyle name="Warning Text 30 3 2 3" xfId="33694" xr:uid="{3A7D4D81-C863-4EF5-AD2C-E4F564515056}"/>
    <cellStyle name="Warning Text 30 3 3" xfId="33695" xr:uid="{7370446E-7E6C-4851-8B1D-7820D3F5BFA7}"/>
    <cellStyle name="Warning Text 30 3 3 2" xfId="33696" xr:uid="{F3FA9E0F-F892-431C-A45B-9B18020E0991}"/>
    <cellStyle name="Warning Text 30 3 3 3" xfId="33697" xr:uid="{26BFF7F9-2A3B-4659-8A13-325B15E1FEDD}"/>
    <cellStyle name="Warning Text 30 3 4" xfId="33698" xr:uid="{308399AB-A62E-478B-A135-209495D6A0E8}"/>
    <cellStyle name="Warning Text 30 3 5" xfId="33699" xr:uid="{2F5725CC-4385-45AF-B96D-9EE785024808}"/>
    <cellStyle name="Warning Text 30 4" xfId="33700" xr:uid="{9AF0B409-4C16-4151-A165-A08D9FE3A30C}"/>
    <cellStyle name="Warning Text 30 4 2" xfId="33701" xr:uid="{2A4CB198-A117-413C-BCE5-35FC8F07E3AA}"/>
    <cellStyle name="Warning Text 30 4 2 2" xfId="33702" xr:uid="{589533DE-8421-4CB4-81E5-D9417ACEFFC7}"/>
    <cellStyle name="Warning Text 30 4 2 3" xfId="33703" xr:uid="{9CFC6D7D-2B53-49D4-B437-A00070036692}"/>
    <cellStyle name="Warning Text 30 4 3" xfId="33704" xr:uid="{4EDD549B-B6D9-48A4-A8F0-479F8705536A}"/>
    <cellStyle name="Warning Text 30 4 3 2" xfId="33705" xr:uid="{2D017880-AD85-4574-B37B-36E6EBC4BDB0}"/>
    <cellStyle name="Warning Text 30 4 3 3" xfId="33706" xr:uid="{8D4E3369-27B6-4DA0-B390-177B0AFD16A3}"/>
    <cellStyle name="Warning Text 30 4 4" xfId="33707" xr:uid="{4C4DB15E-BDFB-4073-9DA6-5512EC361D2A}"/>
    <cellStyle name="Warning Text 30 4 5" xfId="33708" xr:uid="{75549300-705A-44BD-A651-A1EE3B806BC8}"/>
    <cellStyle name="Warning Text 30 5" xfId="33709" xr:uid="{765AD98C-066E-4F28-BDE2-C2B84915EBCB}"/>
    <cellStyle name="Warning Text 30 5 2" xfId="33710" xr:uid="{6DC21B02-D585-463D-ACB1-B575AF5C5072}"/>
    <cellStyle name="Warning Text 30 5 2 2" xfId="33711" xr:uid="{0E97B9D3-F1A7-4B97-B454-013E05DCD4E4}"/>
    <cellStyle name="Warning Text 30 5 2 3" xfId="33712" xr:uid="{3FFCCC65-B18D-43FF-BC95-4E1819EC55F0}"/>
    <cellStyle name="Warning Text 30 5 3" xfId="33713" xr:uid="{D9536EDF-3689-4AA9-A9BC-E129F17A3362}"/>
    <cellStyle name="Warning Text 30 5 3 2" xfId="33714" xr:uid="{283026D2-7D80-4DD2-BDB1-96DBB8E72A9B}"/>
    <cellStyle name="Warning Text 30 5 3 3" xfId="33715" xr:uid="{63FF57CC-9AEC-49D2-90C6-BE9EE1B584BC}"/>
    <cellStyle name="Warning Text 30 5 4" xfId="33716" xr:uid="{B03117EE-FC05-4985-8058-0664FA58AF4F}"/>
    <cellStyle name="Warning Text 30 5 4 2" xfId="33717" xr:uid="{601C0F70-4D01-42B0-902F-5EC45CD3AC2A}"/>
    <cellStyle name="Warning Text 30 5 4 3" xfId="33718" xr:uid="{B9523E44-AA0B-48C0-9992-235EC4EFDAE1}"/>
    <cellStyle name="Warning Text 30 5 5" xfId="33719" xr:uid="{25D65BDC-E22F-4DCB-B795-7899454D05E8}"/>
    <cellStyle name="Warning Text 30 5 6" xfId="33720" xr:uid="{C239919B-475E-4A58-9CBF-4F92124D776D}"/>
    <cellStyle name="Warning Text 30 6" xfId="33721" xr:uid="{DD3AC776-E2A7-466F-AE36-B1E814BEFFBB}"/>
    <cellStyle name="Warning Text 30 6 2" xfId="33722" xr:uid="{C416436F-B4B9-4DBA-9BE1-40E3652B7738}"/>
    <cellStyle name="Warning Text 30 6 2 2" xfId="33723" xr:uid="{18A2E92B-B19C-463A-A43A-BD7C7DEA6EA2}"/>
    <cellStyle name="Warning Text 30 6 2 3" xfId="33724" xr:uid="{4EFBA53B-8F30-4FEA-9E0E-11742CC599B8}"/>
    <cellStyle name="Warning Text 30 6 3" xfId="33725" xr:uid="{201E4D7F-A009-4D66-A59E-35669FD384E3}"/>
    <cellStyle name="Warning Text 30 6 3 2" xfId="33726" xr:uid="{6818714D-9DCE-4A06-8ACD-B607AF885F4F}"/>
    <cellStyle name="Warning Text 30 6 3 3" xfId="33727" xr:uid="{376EB064-2CEA-4D0C-90F1-FE852E819982}"/>
    <cellStyle name="Warning Text 30 6 4" xfId="33728" xr:uid="{86C6DD7B-FDA6-4DCF-AB35-584B6527FBBD}"/>
    <cellStyle name="Warning Text 30 6 5" xfId="33729" xr:uid="{932E7E3A-5DA3-4A4C-BD94-8D88E05FCDC5}"/>
    <cellStyle name="Warning Text 30 7" xfId="33730" xr:uid="{169F12CA-87CA-419F-AFC2-F3572D2E0273}"/>
    <cellStyle name="Warning Text 30 7 2" xfId="33731" xr:uid="{5540639F-6A0A-4934-845E-2199FE4A48D8}"/>
    <cellStyle name="Warning Text 30 7 3" xfId="33732" xr:uid="{754ACB74-F9A9-4637-A429-0EBF7364D117}"/>
    <cellStyle name="Warning Text 30 8" xfId="33733" xr:uid="{154CEEA9-5621-4099-86E6-0BE2B3BEC308}"/>
    <cellStyle name="Warning Text 30 8 2" xfId="33734" xr:uid="{30845FFC-E556-444C-8C1E-27C309B59731}"/>
    <cellStyle name="Warning Text 30 8 3" xfId="33735" xr:uid="{3F81D36C-6E42-4F5E-B055-B8A2A9344FD5}"/>
    <cellStyle name="Warning Text 30 9" xfId="33736" xr:uid="{478A9706-F6DB-4F47-80F9-FF28A4E27580}"/>
    <cellStyle name="Warning Text 30 9 2" xfId="33737" xr:uid="{9F0E68A2-B5AC-40A2-993C-6D50701D83A0}"/>
    <cellStyle name="Warning Text 30 9 3" xfId="33738" xr:uid="{62D044DD-D427-4F3A-BB2A-78739E5715F3}"/>
    <cellStyle name="Warning Text 31" xfId="33739" xr:uid="{D7B978F8-CF7F-4DC0-AA75-2CE5F2A1C982}"/>
    <cellStyle name="Warning Text 31 10" xfId="33740" xr:uid="{1A5A4A40-D67A-4F0B-B1A3-40EC6A895C92}"/>
    <cellStyle name="Warning Text 31 11" xfId="33741" xr:uid="{4AB568F9-BD1D-423B-957C-6A7661494475}"/>
    <cellStyle name="Warning Text 31 12" xfId="33742" xr:uid="{DBA412C7-29AD-4FC4-8CF9-31E3D6F7CE4E}"/>
    <cellStyle name="Warning Text 31 13" xfId="33743" xr:uid="{CB27F495-7BCE-4A3F-9D73-E3C68E648151}"/>
    <cellStyle name="Warning Text 31 14" xfId="33744" xr:uid="{5C2AB440-6573-47C7-B388-6F8E679D83F0}"/>
    <cellStyle name="Warning Text 31 15" xfId="33745" xr:uid="{A3926130-F4C8-4834-BE07-B5615F8C8808}"/>
    <cellStyle name="Warning Text 31 2" xfId="33746" xr:uid="{87193D9F-7AAB-40D3-BECD-572E43161149}"/>
    <cellStyle name="Warning Text 31 2 2" xfId="33747" xr:uid="{7362FA81-7AE5-4A9F-AE97-C41285944EDD}"/>
    <cellStyle name="Warning Text 31 2 2 2" xfId="33748" xr:uid="{3975E02A-15F6-44AC-B646-195DCFE9D1C1}"/>
    <cellStyle name="Warning Text 31 2 2 3" xfId="33749" xr:uid="{C171E37C-4D1C-4F64-BCCC-C90F73D8EF33}"/>
    <cellStyle name="Warning Text 31 2 3" xfId="33750" xr:uid="{9C8258C9-B00D-4402-9C67-C2631A91D56C}"/>
    <cellStyle name="Warning Text 31 2 3 2" xfId="33751" xr:uid="{37CCE112-8132-4EC9-8431-58E82C8EC4B5}"/>
    <cellStyle name="Warning Text 31 2 3 3" xfId="33752" xr:uid="{1FAAC8F7-4F40-498C-8F96-0C376C310789}"/>
    <cellStyle name="Warning Text 31 2 4" xfId="33753" xr:uid="{3A6BC0D6-6BBC-4362-956D-D108671D4318}"/>
    <cellStyle name="Warning Text 31 2 5" xfId="33754" xr:uid="{9B7A3BAB-C0A6-40A3-B25F-46AA79C0004E}"/>
    <cellStyle name="Warning Text 31 2 6" xfId="33755" xr:uid="{BC055BEF-F324-4975-8D49-ABEC408F5F2A}"/>
    <cellStyle name="Warning Text 31 3" xfId="33756" xr:uid="{B6FE218D-4CB5-44B4-86E4-71F07E083D86}"/>
    <cellStyle name="Warning Text 31 3 2" xfId="33757" xr:uid="{11874709-A065-4C9C-B4CD-74A816CD50EF}"/>
    <cellStyle name="Warning Text 31 3 2 2" xfId="33758" xr:uid="{E22635F4-5FE8-4A20-A08D-BADCFAD9CE57}"/>
    <cellStyle name="Warning Text 31 3 2 3" xfId="33759" xr:uid="{41A945E2-7F2E-45B6-8BCE-10965CED81F9}"/>
    <cellStyle name="Warning Text 31 3 3" xfId="33760" xr:uid="{E353AEFD-FF3E-4475-B78E-0D8B12A8FE95}"/>
    <cellStyle name="Warning Text 31 3 3 2" xfId="33761" xr:uid="{9B1F01CE-A875-4F44-82B8-8E66947EFD80}"/>
    <cellStyle name="Warning Text 31 3 3 3" xfId="33762" xr:uid="{3869A8EC-73C5-4D61-BAA4-D2C55DA0D3F4}"/>
    <cellStyle name="Warning Text 31 3 4" xfId="33763" xr:uid="{BE27CCEA-5E12-4E7C-ABE9-594052439806}"/>
    <cellStyle name="Warning Text 31 3 5" xfId="33764" xr:uid="{12D2923C-B8B6-4613-B5EE-58585198993D}"/>
    <cellStyle name="Warning Text 31 4" xfId="33765" xr:uid="{8B1AB8A5-AA0D-4455-9358-C5D0F2F960B7}"/>
    <cellStyle name="Warning Text 31 4 2" xfId="33766" xr:uid="{16E342F8-0C53-4B65-8D5D-6DA8D3DB313F}"/>
    <cellStyle name="Warning Text 31 4 2 2" xfId="33767" xr:uid="{3D5BFAFD-399C-421E-90F8-05B7243EB891}"/>
    <cellStyle name="Warning Text 31 4 2 3" xfId="33768" xr:uid="{7BBBEBFD-03FF-4EF4-8838-A66A9BACEED7}"/>
    <cellStyle name="Warning Text 31 4 3" xfId="33769" xr:uid="{FD9DEE2D-3F4F-4626-A905-6765428B10EA}"/>
    <cellStyle name="Warning Text 31 4 3 2" xfId="33770" xr:uid="{0A8F4383-7CAB-46A1-B56D-E0C6E751554A}"/>
    <cellStyle name="Warning Text 31 4 3 3" xfId="33771" xr:uid="{27BCB654-6BAD-4C04-B20E-70483AE39F4C}"/>
    <cellStyle name="Warning Text 31 4 4" xfId="33772" xr:uid="{9DC163C7-2E5A-4002-B684-390760748E7E}"/>
    <cellStyle name="Warning Text 31 4 5" xfId="33773" xr:uid="{3AC3DFD0-D8B2-45E4-9E26-055F244AC814}"/>
    <cellStyle name="Warning Text 31 5" xfId="33774" xr:uid="{A79F4D87-6DDB-44D5-9A3D-7ED94345A9DE}"/>
    <cellStyle name="Warning Text 31 5 2" xfId="33775" xr:uid="{0C6C9E4E-4F1B-438D-A644-A819B9BCCE1A}"/>
    <cellStyle name="Warning Text 31 5 2 2" xfId="33776" xr:uid="{F374D876-24E2-4B41-B2C1-BB80100F0814}"/>
    <cellStyle name="Warning Text 31 5 2 3" xfId="33777" xr:uid="{18B67779-48A3-4218-BFDA-DED6E001CC7A}"/>
    <cellStyle name="Warning Text 31 5 3" xfId="33778" xr:uid="{6599110F-0C21-43F4-A731-7D8E7E8C19DF}"/>
    <cellStyle name="Warning Text 31 5 3 2" xfId="33779" xr:uid="{9696D9FC-55F1-4A6A-904C-D7B20F3CEEB9}"/>
    <cellStyle name="Warning Text 31 5 3 3" xfId="33780" xr:uid="{88433617-3300-44FE-AFED-E2B183BFF073}"/>
    <cellStyle name="Warning Text 31 5 4" xfId="33781" xr:uid="{325BE6E5-D36B-4D6B-A12B-288DC314DACD}"/>
    <cellStyle name="Warning Text 31 5 4 2" xfId="33782" xr:uid="{AC860220-1760-4366-9491-89E03D1ED9F9}"/>
    <cellStyle name="Warning Text 31 5 4 3" xfId="33783" xr:uid="{433D10F4-959E-4BAD-AE4A-5262701F4415}"/>
    <cellStyle name="Warning Text 31 5 5" xfId="33784" xr:uid="{C330267E-6D67-45AB-A260-DC1936AE5680}"/>
    <cellStyle name="Warning Text 31 5 6" xfId="33785" xr:uid="{E84FCAAE-5A80-4229-BA7E-BB83472661EC}"/>
    <cellStyle name="Warning Text 31 6" xfId="33786" xr:uid="{28DC49E0-3F09-4EE9-A09C-82DB6F6B35EF}"/>
    <cellStyle name="Warning Text 31 6 2" xfId="33787" xr:uid="{71C944B2-F0F7-4A5A-AF0D-5810155A4318}"/>
    <cellStyle name="Warning Text 31 6 2 2" xfId="33788" xr:uid="{B8603A13-A384-49C6-AC04-BCBC8CE1BB8E}"/>
    <cellStyle name="Warning Text 31 6 2 3" xfId="33789" xr:uid="{11CDDE18-2B55-45D5-85B7-E23C1B8173EA}"/>
    <cellStyle name="Warning Text 31 6 3" xfId="33790" xr:uid="{EA8AF34F-7F41-4E56-8473-79A346D02D26}"/>
    <cellStyle name="Warning Text 31 6 3 2" xfId="33791" xr:uid="{E02CC6D6-B7E9-411F-8C01-FB24516E3A9C}"/>
    <cellStyle name="Warning Text 31 6 3 3" xfId="33792" xr:uid="{8543D47B-089D-4EDC-B5D8-FF3D5B28F65D}"/>
    <cellStyle name="Warning Text 31 6 4" xfId="33793" xr:uid="{4863DD5E-EFD1-469A-A409-42844715439A}"/>
    <cellStyle name="Warning Text 31 6 5" xfId="33794" xr:uid="{0528FF60-09F0-41DD-B6D9-DA3262E1CD73}"/>
    <cellStyle name="Warning Text 31 7" xfId="33795" xr:uid="{AEDA70C0-207A-423C-AF52-316AB04D20DF}"/>
    <cellStyle name="Warning Text 31 7 2" xfId="33796" xr:uid="{6A074BFB-7F69-40C8-ABB6-C26820216642}"/>
    <cellStyle name="Warning Text 31 7 3" xfId="33797" xr:uid="{0B5EFD4F-D652-4714-8526-03ACF02058AF}"/>
    <cellStyle name="Warning Text 31 8" xfId="33798" xr:uid="{600B38B9-45E9-4780-9BA1-DE9C51234455}"/>
    <cellStyle name="Warning Text 31 8 2" xfId="33799" xr:uid="{D200C612-C239-4003-BD05-626922F327E8}"/>
    <cellStyle name="Warning Text 31 8 3" xfId="33800" xr:uid="{4516238B-6C0B-4D8A-84F0-CF657E194B8D}"/>
    <cellStyle name="Warning Text 31 9" xfId="33801" xr:uid="{1D8B98B2-A0EF-401D-A0CC-EA59841A7F33}"/>
    <cellStyle name="Warning Text 31 9 2" xfId="33802" xr:uid="{167C5861-4C38-4300-8AFE-2C3DCD9E0BEB}"/>
    <cellStyle name="Warning Text 31 9 3" xfId="33803" xr:uid="{62302011-BCC6-4E17-9065-C788FCCF6FE0}"/>
    <cellStyle name="Warning Text 32" xfId="33804" xr:uid="{0589A219-EE37-430B-AB9D-391826BA00F2}"/>
    <cellStyle name="Warning Text 32 10" xfId="33805" xr:uid="{9DEA9A02-E756-4E4F-95B2-CE5812389FC1}"/>
    <cellStyle name="Warning Text 32 11" xfId="33806" xr:uid="{2B442F5F-026D-458A-8C8D-B4798675967B}"/>
    <cellStyle name="Warning Text 32 12" xfId="33807" xr:uid="{09DAF221-74C0-4A17-93B1-EE68AAB6E17C}"/>
    <cellStyle name="Warning Text 32 13" xfId="33808" xr:uid="{818BCE65-3E23-477E-8CBD-EC4D2B77A794}"/>
    <cellStyle name="Warning Text 32 14" xfId="33809" xr:uid="{55348B7F-BD5E-4938-B111-EADB9B9C19E4}"/>
    <cellStyle name="Warning Text 32 15" xfId="33810" xr:uid="{2872CAA6-1068-4981-BA40-AF3749FF041A}"/>
    <cellStyle name="Warning Text 32 2" xfId="33811" xr:uid="{617EB237-969A-4C9D-976A-9D8D0C85BF2D}"/>
    <cellStyle name="Warning Text 32 2 2" xfId="33812" xr:uid="{EBB35388-CF98-487E-8F55-EE4D3EB937A1}"/>
    <cellStyle name="Warning Text 32 2 2 2" xfId="33813" xr:uid="{45CE23D5-4DFC-4F5C-8791-69FF2401F9B7}"/>
    <cellStyle name="Warning Text 32 2 2 3" xfId="33814" xr:uid="{CE701E47-FC68-44EA-807C-84A69A5F5E79}"/>
    <cellStyle name="Warning Text 32 2 3" xfId="33815" xr:uid="{AC6CCC59-8D68-46F2-875E-DA19AA486FCC}"/>
    <cellStyle name="Warning Text 32 2 3 2" xfId="33816" xr:uid="{BAE23340-9454-4C18-877F-DF3A9D306BE4}"/>
    <cellStyle name="Warning Text 32 2 3 3" xfId="33817" xr:uid="{F99F7797-F0A7-4DFE-9A00-B18CCFE531D8}"/>
    <cellStyle name="Warning Text 32 2 4" xfId="33818" xr:uid="{044E8FD3-A7BA-4972-ABB9-6FECC361B47E}"/>
    <cellStyle name="Warning Text 32 2 5" xfId="33819" xr:uid="{8364BCF8-CC8F-4851-B508-A7C9DFDD2030}"/>
    <cellStyle name="Warning Text 32 2 6" xfId="33820" xr:uid="{007749C2-1F6D-480E-9453-92E69DE6E5CB}"/>
    <cellStyle name="Warning Text 32 3" xfId="33821" xr:uid="{0CEC4EC5-102F-4244-8072-34F8B1D0934C}"/>
    <cellStyle name="Warning Text 32 3 2" xfId="33822" xr:uid="{03B0DC45-E85A-4189-A300-908B30F54D66}"/>
    <cellStyle name="Warning Text 32 3 2 2" xfId="33823" xr:uid="{CE431469-3BF9-48E4-ABCF-26531017593B}"/>
    <cellStyle name="Warning Text 32 3 2 3" xfId="33824" xr:uid="{0785EC91-070E-46CE-91B7-54357ABB0181}"/>
    <cellStyle name="Warning Text 32 3 3" xfId="33825" xr:uid="{FCCA1D82-49CD-4668-8EE3-92BEBED9B25E}"/>
    <cellStyle name="Warning Text 32 3 3 2" xfId="33826" xr:uid="{BB77479A-7D13-409A-8CE1-0E2BCEC2F597}"/>
    <cellStyle name="Warning Text 32 3 3 3" xfId="33827" xr:uid="{9886C518-0DFE-4A19-B7E5-593CED0D6313}"/>
    <cellStyle name="Warning Text 32 3 4" xfId="33828" xr:uid="{8C4384BF-B6CA-49F9-8EC1-810577F1636E}"/>
    <cellStyle name="Warning Text 32 3 5" xfId="33829" xr:uid="{0AC25660-3A99-484D-8122-F31447942722}"/>
    <cellStyle name="Warning Text 32 4" xfId="33830" xr:uid="{EEE6AEF6-BAE5-4A0A-AFA7-87E471790127}"/>
    <cellStyle name="Warning Text 32 4 2" xfId="33831" xr:uid="{C414B29D-268E-4F6E-BC3F-7E766CF524EE}"/>
    <cellStyle name="Warning Text 32 4 2 2" xfId="33832" xr:uid="{2D214829-D7C9-4870-AF08-A8263890885E}"/>
    <cellStyle name="Warning Text 32 4 2 3" xfId="33833" xr:uid="{5FB4368E-6CFA-4EDE-A689-A431BDF622E7}"/>
    <cellStyle name="Warning Text 32 4 3" xfId="33834" xr:uid="{BF687308-05A6-4098-A43A-18B79F3BFB5C}"/>
    <cellStyle name="Warning Text 32 4 3 2" xfId="33835" xr:uid="{4BF21050-90B0-4C84-9D99-9A80F1E35CD5}"/>
    <cellStyle name="Warning Text 32 4 3 3" xfId="33836" xr:uid="{9BF6ACC2-FDE6-4232-BB35-8C3726B8CA6B}"/>
    <cellStyle name="Warning Text 32 4 4" xfId="33837" xr:uid="{3B1137DD-6CD5-4C8D-8B4C-3047F88D6761}"/>
    <cellStyle name="Warning Text 32 4 5" xfId="33838" xr:uid="{DDF10F69-734D-4E30-A334-E691B10C523E}"/>
    <cellStyle name="Warning Text 32 5" xfId="33839" xr:uid="{57C031D0-AEE2-47E2-B6FE-4F137218A8D4}"/>
    <cellStyle name="Warning Text 32 5 2" xfId="33840" xr:uid="{326A1EE7-60F7-4849-A877-D4D5D96F174A}"/>
    <cellStyle name="Warning Text 32 5 2 2" xfId="33841" xr:uid="{89D41F91-095A-4F35-887F-B43C97B28AE0}"/>
    <cellStyle name="Warning Text 32 5 2 3" xfId="33842" xr:uid="{28D5B0D6-AA6B-47D7-9BD8-18024E5851E0}"/>
    <cellStyle name="Warning Text 32 5 3" xfId="33843" xr:uid="{266FD9BF-D083-405C-AA2B-26279FE190E2}"/>
    <cellStyle name="Warning Text 32 5 3 2" xfId="33844" xr:uid="{2D6E48BF-A5DF-4169-871F-F29FD63C8337}"/>
    <cellStyle name="Warning Text 32 5 3 3" xfId="33845" xr:uid="{D2C0E8B4-CB84-4C9F-BFBE-8275397420ED}"/>
    <cellStyle name="Warning Text 32 5 4" xfId="33846" xr:uid="{4B464FFE-DF7E-498D-83CD-DBCF0A9105B9}"/>
    <cellStyle name="Warning Text 32 5 4 2" xfId="33847" xr:uid="{160FB525-D870-44CC-A63A-0342A3AA4CB9}"/>
    <cellStyle name="Warning Text 32 5 4 3" xfId="33848" xr:uid="{594B2F78-2CF7-4EB4-A607-15365EE4B5F9}"/>
    <cellStyle name="Warning Text 32 5 5" xfId="33849" xr:uid="{81DEB709-F547-44F2-8D2C-9C6E9B5FE686}"/>
    <cellStyle name="Warning Text 32 5 6" xfId="33850" xr:uid="{98B10F59-C3DE-4919-B1BC-66213A434476}"/>
    <cellStyle name="Warning Text 32 6" xfId="33851" xr:uid="{F9337899-F491-4CB7-A774-FC3B2637988F}"/>
    <cellStyle name="Warning Text 32 6 2" xfId="33852" xr:uid="{7C3FF205-9403-48DD-B526-4976DE065645}"/>
    <cellStyle name="Warning Text 32 6 2 2" xfId="33853" xr:uid="{EB5F069C-60B5-4FEF-851E-0C6BED753C21}"/>
    <cellStyle name="Warning Text 32 6 2 3" xfId="33854" xr:uid="{DC920C42-D32C-4A5E-95AB-B27B2CDE6CB4}"/>
    <cellStyle name="Warning Text 32 6 3" xfId="33855" xr:uid="{CBD9A707-E396-4708-80A8-96844BF77913}"/>
    <cellStyle name="Warning Text 32 6 3 2" xfId="33856" xr:uid="{DA16FD75-FF51-42E6-8CEE-0E2CB66DCE3D}"/>
    <cellStyle name="Warning Text 32 6 3 3" xfId="33857" xr:uid="{8C257E1B-3589-490A-8666-FCE187673828}"/>
    <cellStyle name="Warning Text 32 6 4" xfId="33858" xr:uid="{686F1719-C1CA-43F7-9BC1-2D2A1ED86CB9}"/>
    <cellStyle name="Warning Text 32 6 5" xfId="33859" xr:uid="{E8549C56-7C9A-48A2-B24E-5B13291064C7}"/>
    <cellStyle name="Warning Text 32 7" xfId="33860" xr:uid="{228D03C1-5AE4-4DEC-863A-86ED0E6DFCF2}"/>
    <cellStyle name="Warning Text 32 7 2" xfId="33861" xr:uid="{54FFBF46-B304-4A4B-8DBB-DAA23724A93D}"/>
    <cellStyle name="Warning Text 32 7 3" xfId="33862" xr:uid="{33FEDF75-0E83-446A-9DFE-759297666421}"/>
    <cellStyle name="Warning Text 32 8" xfId="33863" xr:uid="{0F049D01-BB05-44FB-B964-3303C27725EA}"/>
    <cellStyle name="Warning Text 32 8 2" xfId="33864" xr:uid="{D7DA5083-95DC-402A-A891-C6CCAE0DB30C}"/>
    <cellStyle name="Warning Text 32 8 3" xfId="33865" xr:uid="{1223CF7D-2ABF-4EF6-92EF-E6FEC91CFF5B}"/>
    <cellStyle name="Warning Text 32 9" xfId="33866" xr:uid="{85CEE023-376A-4337-A97B-435C0C01512F}"/>
    <cellStyle name="Warning Text 32 9 2" xfId="33867" xr:uid="{10692526-E65E-4046-AF69-8A08E849B4C1}"/>
    <cellStyle name="Warning Text 32 9 3" xfId="33868" xr:uid="{996BCCC7-001E-4881-948C-68D548E8EEE6}"/>
    <cellStyle name="Warning Text 33" xfId="33869" xr:uid="{75A4F11C-2B54-4863-BE73-D543BBAAA68E}"/>
    <cellStyle name="Warning Text 33 10" xfId="33870" xr:uid="{BE087F8C-1820-49DE-9A3E-110AFF1B7510}"/>
    <cellStyle name="Warning Text 33 11" xfId="33871" xr:uid="{F7C8B766-695B-41D3-900E-0281595B14C1}"/>
    <cellStyle name="Warning Text 33 12" xfId="33872" xr:uid="{C4C94B3B-A008-43CD-A4A9-3B9F8A7025CD}"/>
    <cellStyle name="Warning Text 33 13" xfId="33873" xr:uid="{D6154D79-CF7F-4023-ADE7-E1B4DB517BDC}"/>
    <cellStyle name="Warning Text 33 14" xfId="33874" xr:uid="{F350627A-7376-400E-91E5-A983E486AD93}"/>
    <cellStyle name="Warning Text 33 15" xfId="33875" xr:uid="{779FED92-4A6D-4AF2-8A7F-B90EC22494EA}"/>
    <cellStyle name="Warning Text 33 2" xfId="33876" xr:uid="{89EC6153-C5B1-4094-920D-1BC2D40FBD55}"/>
    <cellStyle name="Warning Text 33 2 2" xfId="33877" xr:uid="{F5B1188D-8A79-4A49-9371-D535F9B7787E}"/>
    <cellStyle name="Warning Text 33 2 2 2" xfId="33878" xr:uid="{FDD9789A-805B-47BD-9922-8C42601D85F1}"/>
    <cellStyle name="Warning Text 33 2 2 3" xfId="33879" xr:uid="{26C5C95B-2FC3-43AF-B883-CE553F51F110}"/>
    <cellStyle name="Warning Text 33 2 3" xfId="33880" xr:uid="{298EC163-E712-49A4-BD74-0681BF053512}"/>
    <cellStyle name="Warning Text 33 2 3 2" xfId="33881" xr:uid="{136C11A9-2AFD-4BF4-BE8F-1405BAA27312}"/>
    <cellStyle name="Warning Text 33 2 3 3" xfId="33882" xr:uid="{359FF563-EE05-46BB-AD6C-96E9EC5C49E1}"/>
    <cellStyle name="Warning Text 33 2 4" xfId="33883" xr:uid="{35286CC9-D11B-4AAA-9DD0-7420A2D310F2}"/>
    <cellStyle name="Warning Text 33 2 5" xfId="33884" xr:uid="{A51FA9F0-D03F-4A70-8FAD-4A7976C4D713}"/>
    <cellStyle name="Warning Text 33 2 6" xfId="33885" xr:uid="{0D6AEAD4-7B87-45E4-B205-D6E5EAB2F4A7}"/>
    <cellStyle name="Warning Text 33 3" xfId="33886" xr:uid="{CC3292F8-E0F4-489A-A825-805BD8F27C86}"/>
    <cellStyle name="Warning Text 33 3 2" xfId="33887" xr:uid="{46BF37CD-4250-4D9C-AC74-B4FB3829466E}"/>
    <cellStyle name="Warning Text 33 3 2 2" xfId="33888" xr:uid="{7B919592-6EFC-4DCB-8489-17DCE1558A6D}"/>
    <cellStyle name="Warning Text 33 3 2 3" xfId="33889" xr:uid="{EB06B71E-3DAF-413A-9588-5A939982F25C}"/>
    <cellStyle name="Warning Text 33 3 3" xfId="33890" xr:uid="{ABC91EB3-7627-4CD3-B978-7C3FE2FAF90E}"/>
    <cellStyle name="Warning Text 33 3 3 2" xfId="33891" xr:uid="{8AD2024D-CEE6-4D9C-8FC0-5102D62A0F28}"/>
    <cellStyle name="Warning Text 33 3 3 3" xfId="33892" xr:uid="{96F46532-4B8A-4B09-86EA-473871182AD0}"/>
    <cellStyle name="Warning Text 33 3 4" xfId="33893" xr:uid="{796D608B-9F83-47FC-BD2B-5D9B079B125A}"/>
    <cellStyle name="Warning Text 33 3 5" xfId="33894" xr:uid="{39823CC2-8160-409E-8135-0E33BE0D51C4}"/>
    <cellStyle name="Warning Text 33 4" xfId="33895" xr:uid="{3342EDED-1405-4CCC-A80F-EE9A26143283}"/>
    <cellStyle name="Warning Text 33 4 2" xfId="33896" xr:uid="{05531C06-C1A8-4950-8D27-A8A30AE4E594}"/>
    <cellStyle name="Warning Text 33 4 2 2" xfId="33897" xr:uid="{8B6F02B7-49D5-4C5E-A4F7-C4E1293567DA}"/>
    <cellStyle name="Warning Text 33 4 2 3" xfId="33898" xr:uid="{34A1863A-077C-40F4-8E3E-D70BACC8474E}"/>
    <cellStyle name="Warning Text 33 4 3" xfId="33899" xr:uid="{BCDC063C-E11D-448E-83F8-6FE5A94C2AAF}"/>
    <cellStyle name="Warning Text 33 4 3 2" xfId="33900" xr:uid="{BF3CB6A7-867E-4B5B-97D3-1C4560005138}"/>
    <cellStyle name="Warning Text 33 4 3 3" xfId="33901" xr:uid="{A76F9CE8-0D5E-4B98-8992-2B25C6323F3C}"/>
    <cellStyle name="Warning Text 33 4 4" xfId="33902" xr:uid="{85C92085-225C-4EE8-8428-D5AA0A07C939}"/>
    <cellStyle name="Warning Text 33 4 5" xfId="33903" xr:uid="{8CF00E1A-24FB-4701-A3ED-A253E9F76F6D}"/>
    <cellStyle name="Warning Text 33 5" xfId="33904" xr:uid="{1B2BAC27-2460-4AA5-95A2-3D6DEE0D33BD}"/>
    <cellStyle name="Warning Text 33 5 2" xfId="33905" xr:uid="{63F3DE17-A002-451D-8E9A-AA0DE129E882}"/>
    <cellStyle name="Warning Text 33 5 2 2" xfId="33906" xr:uid="{0FA5A90F-F268-4784-9A4C-0C005A3916EB}"/>
    <cellStyle name="Warning Text 33 5 2 3" xfId="33907" xr:uid="{B3C88837-A6B1-4E29-8304-FEF032224602}"/>
    <cellStyle name="Warning Text 33 5 3" xfId="33908" xr:uid="{85D60782-EEFD-435F-9732-53E81704927A}"/>
    <cellStyle name="Warning Text 33 5 3 2" xfId="33909" xr:uid="{506F97B1-91F2-41DA-BF39-DA01D27A6476}"/>
    <cellStyle name="Warning Text 33 5 3 3" xfId="33910" xr:uid="{162F78FB-D8EA-4921-94D8-7488EC0AF790}"/>
    <cellStyle name="Warning Text 33 5 4" xfId="33911" xr:uid="{67C746FE-6F19-43C4-8809-7759269B49AA}"/>
    <cellStyle name="Warning Text 33 5 4 2" xfId="33912" xr:uid="{AC644388-0BED-4C9D-9209-D2814FEA8791}"/>
    <cellStyle name="Warning Text 33 5 4 3" xfId="33913" xr:uid="{D8991257-99C1-4272-8404-0C767726247D}"/>
    <cellStyle name="Warning Text 33 5 5" xfId="33914" xr:uid="{3B8ECBC0-9F97-42FD-8924-3FB366B1FF4E}"/>
    <cellStyle name="Warning Text 33 5 6" xfId="33915" xr:uid="{3FE94F41-11CC-437A-AF16-AE4B8DADD80D}"/>
    <cellStyle name="Warning Text 33 6" xfId="33916" xr:uid="{A370E2B8-2D45-4CCF-9F87-538F264BC630}"/>
    <cellStyle name="Warning Text 33 6 2" xfId="33917" xr:uid="{ED32E675-0BAC-49FD-907C-FB7713F197C0}"/>
    <cellStyle name="Warning Text 33 6 2 2" xfId="33918" xr:uid="{9852B4A3-AC49-4C36-B983-C8271F414AC8}"/>
    <cellStyle name="Warning Text 33 6 2 3" xfId="33919" xr:uid="{DFE7A376-19E1-424A-BBAA-5982244BE6B2}"/>
    <cellStyle name="Warning Text 33 6 3" xfId="33920" xr:uid="{2E036819-B014-41D7-B5DC-878FB6AF5F32}"/>
    <cellStyle name="Warning Text 33 6 3 2" xfId="33921" xr:uid="{9481F9B1-EA3F-4430-B772-9C0E2EB0F08B}"/>
    <cellStyle name="Warning Text 33 6 3 3" xfId="33922" xr:uid="{3D909D29-2C90-49A7-9681-28DFF7E1AC49}"/>
    <cellStyle name="Warning Text 33 6 4" xfId="33923" xr:uid="{1F0F69CA-2E9C-4886-B8DA-BD6BF22BF934}"/>
    <cellStyle name="Warning Text 33 6 5" xfId="33924" xr:uid="{E0901C84-DB9F-4B37-B05C-220D21872777}"/>
    <cellStyle name="Warning Text 33 7" xfId="33925" xr:uid="{475F7BCA-66A2-45B4-893A-3226AD2E47BF}"/>
    <cellStyle name="Warning Text 33 7 2" xfId="33926" xr:uid="{48A43A42-6951-4CA2-B726-7FA36CAA6EC0}"/>
    <cellStyle name="Warning Text 33 7 3" xfId="33927" xr:uid="{F48E084F-50C0-4D6D-8F34-C9EF006BE294}"/>
    <cellStyle name="Warning Text 33 8" xfId="33928" xr:uid="{21936F5A-8606-4E81-BFE4-562EAB52F61C}"/>
    <cellStyle name="Warning Text 33 8 2" xfId="33929" xr:uid="{5C1BB106-F00E-4913-B076-B29EAD4DBEF6}"/>
    <cellStyle name="Warning Text 33 8 3" xfId="33930" xr:uid="{AD587D32-4B14-4B3E-92F8-88925BC988ED}"/>
    <cellStyle name="Warning Text 33 9" xfId="33931" xr:uid="{A970B121-2ED2-41AA-91E4-54A4A30B0335}"/>
    <cellStyle name="Warning Text 33 9 2" xfId="33932" xr:uid="{6F8F108C-0BB9-430F-B1A3-06E84EBB82D5}"/>
    <cellStyle name="Warning Text 33 9 3" xfId="33933" xr:uid="{64742E6D-A82A-4734-B924-13027FD317DB}"/>
    <cellStyle name="Warning Text 34" xfId="33934" xr:uid="{754E38BC-9AFF-47F7-B405-F872BE5CBC0A}"/>
    <cellStyle name="Warning Text 34 10" xfId="33935" xr:uid="{976E0FF0-A3FE-45FC-8679-CF3004C71666}"/>
    <cellStyle name="Warning Text 34 11" xfId="33936" xr:uid="{780656EA-0352-45EF-B272-4A3B73059A0B}"/>
    <cellStyle name="Warning Text 34 12" xfId="33937" xr:uid="{5BCD4655-0748-4B0F-B368-FF27555F9814}"/>
    <cellStyle name="Warning Text 34 13" xfId="33938" xr:uid="{86021332-FB37-4A7F-A0C6-626B3C01B235}"/>
    <cellStyle name="Warning Text 34 14" xfId="33939" xr:uid="{3DFB95AD-89FB-4FC8-9586-33C210A66E4E}"/>
    <cellStyle name="Warning Text 34 15" xfId="33940" xr:uid="{22EFE318-B81B-4027-800E-3DB0184A3345}"/>
    <cellStyle name="Warning Text 34 2" xfId="33941" xr:uid="{1561B6FB-DF50-42B5-8094-2785A5864018}"/>
    <cellStyle name="Warning Text 34 2 2" xfId="33942" xr:uid="{8F47709B-1FBE-45B6-9236-1D83280A60AC}"/>
    <cellStyle name="Warning Text 34 2 2 2" xfId="33943" xr:uid="{7D89CBFF-40E5-4091-AFEE-074716AC0BEB}"/>
    <cellStyle name="Warning Text 34 2 2 3" xfId="33944" xr:uid="{A7592386-29B8-45C2-A22C-201C0A28FE3C}"/>
    <cellStyle name="Warning Text 34 2 3" xfId="33945" xr:uid="{D92797A8-1C5B-41F0-8BBC-B38190A43984}"/>
    <cellStyle name="Warning Text 34 2 3 2" xfId="33946" xr:uid="{A105187C-15D0-40C8-B763-DB0EB15E6D80}"/>
    <cellStyle name="Warning Text 34 2 3 3" xfId="33947" xr:uid="{F4C61D67-6CFF-4894-969B-9321DF657683}"/>
    <cellStyle name="Warning Text 34 2 4" xfId="33948" xr:uid="{6A159C95-C0B9-4AA4-B543-3D56323D0242}"/>
    <cellStyle name="Warning Text 34 2 5" xfId="33949" xr:uid="{917D9C89-8A4D-4BB0-B22D-135BFE06E878}"/>
    <cellStyle name="Warning Text 34 2 6" xfId="33950" xr:uid="{0483EB5B-BCEF-4B46-946F-385109812C74}"/>
    <cellStyle name="Warning Text 34 3" xfId="33951" xr:uid="{F029024C-6A7C-4A8E-BD0C-F448921BD248}"/>
    <cellStyle name="Warning Text 34 3 2" xfId="33952" xr:uid="{B1C7DBD0-3693-4A12-A98F-9435474DB2D7}"/>
    <cellStyle name="Warning Text 34 3 2 2" xfId="33953" xr:uid="{F391F565-AC11-44D6-ADFB-D6B3B07D4469}"/>
    <cellStyle name="Warning Text 34 3 2 3" xfId="33954" xr:uid="{409F232D-A951-45E4-9D86-5C00038DC0A1}"/>
    <cellStyle name="Warning Text 34 3 3" xfId="33955" xr:uid="{880ED0B1-ABD2-4D7E-915F-08CAA5D8ACE7}"/>
    <cellStyle name="Warning Text 34 3 3 2" xfId="33956" xr:uid="{8F1912B9-7FE8-4202-8050-D93905A7F7F8}"/>
    <cellStyle name="Warning Text 34 3 3 3" xfId="33957" xr:uid="{FFAC743C-8078-426D-B130-FE1B3F64E001}"/>
    <cellStyle name="Warning Text 34 3 4" xfId="33958" xr:uid="{5FCF1842-BD36-416E-B7A9-3F0E05257977}"/>
    <cellStyle name="Warning Text 34 3 5" xfId="33959" xr:uid="{2EE45058-6C67-4CF1-A7C9-2B49ED852087}"/>
    <cellStyle name="Warning Text 34 4" xfId="33960" xr:uid="{B74EF406-F976-406C-927D-6D38E0DD30BF}"/>
    <cellStyle name="Warning Text 34 4 2" xfId="33961" xr:uid="{0981CE36-A9F1-4858-9623-E4D9365C5EC1}"/>
    <cellStyle name="Warning Text 34 4 2 2" xfId="33962" xr:uid="{5E6E271A-1BC9-482D-BE03-6B975A7F53CE}"/>
    <cellStyle name="Warning Text 34 4 2 3" xfId="33963" xr:uid="{2B611A63-3DDC-42C5-B498-2A00114AA570}"/>
    <cellStyle name="Warning Text 34 4 3" xfId="33964" xr:uid="{E1A2B393-B13A-406E-BDC1-D951558C1F85}"/>
    <cellStyle name="Warning Text 34 4 3 2" xfId="33965" xr:uid="{4257E9BB-88B1-45A6-BDF4-556DC467C96A}"/>
    <cellStyle name="Warning Text 34 4 3 3" xfId="33966" xr:uid="{F5A4B27D-71FE-49C1-A73C-56722A41A8BC}"/>
    <cellStyle name="Warning Text 34 4 4" xfId="33967" xr:uid="{979BD3F7-76CF-43E8-917D-5A174472906F}"/>
    <cellStyle name="Warning Text 34 4 5" xfId="33968" xr:uid="{3233EC6C-9330-4CB2-88CC-7ECB923FE960}"/>
    <cellStyle name="Warning Text 34 5" xfId="33969" xr:uid="{DD9019DD-DB59-4AD9-B559-6122EAB08DAE}"/>
    <cellStyle name="Warning Text 34 5 2" xfId="33970" xr:uid="{C2C79C11-ECE3-45C6-8090-6D05DFB88E53}"/>
    <cellStyle name="Warning Text 34 5 2 2" xfId="33971" xr:uid="{C15123D0-8A32-45DF-B144-CF2FAC67FB62}"/>
    <cellStyle name="Warning Text 34 5 2 3" xfId="33972" xr:uid="{F91C0695-0C4C-4402-81E0-80AF906C545F}"/>
    <cellStyle name="Warning Text 34 5 3" xfId="33973" xr:uid="{CC803C44-8110-4A8D-863A-373C2F2A1D1C}"/>
    <cellStyle name="Warning Text 34 5 3 2" xfId="33974" xr:uid="{A24C082B-DA0F-41C1-A69F-9EEA33D15D55}"/>
    <cellStyle name="Warning Text 34 5 3 3" xfId="33975" xr:uid="{2339038A-0804-499C-833A-3ED92955D98A}"/>
    <cellStyle name="Warning Text 34 5 4" xfId="33976" xr:uid="{1469B5B1-4370-44DA-AF8F-75FC4C25F721}"/>
    <cellStyle name="Warning Text 34 5 4 2" xfId="33977" xr:uid="{E7AB5FBE-F3EE-445D-BF90-8ACB646AF41F}"/>
    <cellStyle name="Warning Text 34 5 4 3" xfId="33978" xr:uid="{24580F1F-BE49-419E-996E-9AF79F1865EA}"/>
    <cellStyle name="Warning Text 34 5 5" xfId="33979" xr:uid="{B8501A33-C022-4EE5-91C6-018930A972EA}"/>
    <cellStyle name="Warning Text 34 5 6" xfId="33980" xr:uid="{7DA06AB3-77BD-4802-A93B-DF6219D4EBD1}"/>
    <cellStyle name="Warning Text 34 6" xfId="33981" xr:uid="{6E9F4FE8-B481-4FDD-B81A-1409974B5193}"/>
    <cellStyle name="Warning Text 34 6 2" xfId="33982" xr:uid="{DC888AED-E946-4BFD-8735-78F35FDEE9A2}"/>
    <cellStyle name="Warning Text 34 6 2 2" xfId="33983" xr:uid="{FBB65207-57A5-4616-B34C-466D23FDF599}"/>
    <cellStyle name="Warning Text 34 6 2 3" xfId="33984" xr:uid="{57465FC3-C801-485D-AA7C-70BFC98E3632}"/>
    <cellStyle name="Warning Text 34 6 3" xfId="33985" xr:uid="{BDF9BB55-DAC1-47CF-8C17-72880E2F26C2}"/>
    <cellStyle name="Warning Text 34 6 3 2" xfId="33986" xr:uid="{134F3E91-1AEA-46AB-BFAB-15E843939384}"/>
    <cellStyle name="Warning Text 34 6 3 3" xfId="33987" xr:uid="{D643F448-6F1B-4BA7-BBC2-24D3EC35B74A}"/>
    <cellStyle name="Warning Text 34 6 4" xfId="33988" xr:uid="{312B26F1-4E30-4B8B-809D-9CC2E01FFBEA}"/>
    <cellStyle name="Warning Text 34 6 5" xfId="33989" xr:uid="{320E3DF5-F19E-47A6-8DC3-D8104D167D63}"/>
    <cellStyle name="Warning Text 34 7" xfId="33990" xr:uid="{F7B1BB0E-1D50-44A7-80F4-44BF37CB373A}"/>
    <cellStyle name="Warning Text 34 7 2" xfId="33991" xr:uid="{33A5A670-05B1-4026-96FD-2BCECCBA4BFB}"/>
    <cellStyle name="Warning Text 34 7 3" xfId="33992" xr:uid="{2B9E085E-DDD9-4DC5-9EF6-1B7115E2915A}"/>
    <cellStyle name="Warning Text 34 8" xfId="33993" xr:uid="{CC5E3917-8F80-4D3B-94A7-A7C8B6518E4F}"/>
    <cellStyle name="Warning Text 34 8 2" xfId="33994" xr:uid="{2ED0EFB7-380F-4224-B890-C6D9918669D9}"/>
    <cellStyle name="Warning Text 34 8 3" xfId="33995" xr:uid="{C86DF515-E09C-404C-B3D5-9470E5AB3E40}"/>
    <cellStyle name="Warning Text 34 9" xfId="33996" xr:uid="{82C9E0DA-9F89-4395-9B75-99A1D9B2042E}"/>
    <cellStyle name="Warning Text 34 9 2" xfId="33997" xr:uid="{68CAD33E-9880-4CA9-A903-4B096E8AB042}"/>
    <cellStyle name="Warning Text 34 9 3" xfId="33998" xr:uid="{A2C7A132-E0D4-46E4-AC7E-5584CF2CB03D}"/>
    <cellStyle name="Warning Text 35" xfId="33999" xr:uid="{7826D553-7927-4D71-B73B-8A8CC4FEF1DC}"/>
    <cellStyle name="Warning Text 35 10" xfId="34000" xr:uid="{42949A0C-915C-442D-A397-5854869C52D7}"/>
    <cellStyle name="Warning Text 35 11" xfId="34001" xr:uid="{254DE08E-84D9-4FFB-9DA2-9FF735D54319}"/>
    <cellStyle name="Warning Text 35 12" xfId="34002" xr:uid="{32AC26FD-0134-4F03-AD2A-F4705CD8BB41}"/>
    <cellStyle name="Warning Text 35 13" xfId="34003" xr:uid="{D0ED1EAF-45DF-4780-9AD4-D85BF3803F7D}"/>
    <cellStyle name="Warning Text 35 14" xfId="34004" xr:uid="{008E6BBD-39EE-4ED2-9A73-F17637643D96}"/>
    <cellStyle name="Warning Text 35 15" xfId="34005" xr:uid="{76A529BD-E74D-4E84-82BC-D1BA23089EA5}"/>
    <cellStyle name="Warning Text 35 2" xfId="34006" xr:uid="{6001473D-869E-4F34-842E-E19A2E1767D3}"/>
    <cellStyle name="Warning Text 35 2 2" xfId="34007" xr:uid="{37E6C70D-8111-4E91-956C-52000341AFC0}"/>
    <cellStyle name="Warning Text 35 2 2 2" xfId="34008" xr:uid="{284533C4-FE73-4473-AFBE-240DCA1209C4}"/>
    <cellStyle name="Warning Text 35 2 2 3" xfId="34009" xr:uid="{C426310A-FBC4-4D05-98B2-4CFD66103FA5}"/>
    <cellStyle name="Warning Text 35 2 3" xfId="34010" xr:uid="{EF04DEDA-539A-4F46-8B6C-9C8FBB84AD9B}"/>
    <cellStyle name="Warning Text 35 2 3 2" xfId="34011" xr:uid="{5B385DD3-4559-4AE5-B204-7CD6A836A253}"/>
    <cellStyle name="Warning Text 35 2 3 3" xfId="34012" xr:uid="{CD1AF2BA-9901-4678-B286-57FFA7CF034F}"/>
    <cellStyle name="Warning Text 35 2 4" xfId="34013" xr:uid="{92BF31BA-4090-4A68-BBC3-CC546D7F868D}"/>
    <cellStyle name="Warning Text 35 2 5" xfId="34014" xr:uid="{13743937-5A28-4652-BB3C-78FF4537D0F1}"/>
    <cellStyle name="Warning Text 35 2 6" xfId="34015" xr:uid="{2EBE1C99-C8AD-4C34-8649-EB22B1ECC319}"/>
    <cellStyle name="Warning Text 35 3" xfId="34016" xr:uid="{2B6C026B-BC53-4392-A5CC-3828BE7D6849}"/>
    <cellStyle name="Warning Text 35 3 2" xfId="34017" xr:uid="{CD781407-814A-45F7-B6F8-D85BE9FAA94D}"/>
    <cellStyle name="Warning Text 35 3 2 2" xfId="34018" xr:uid="{186B8843-707E-4159-88B2-4E98D888C33C}"/>
    <cellStyle name="Warning Text 35 3 2 3" xfId="34019" xr:uid="{2B578FF4-61E3-4A82-A4C7-08232E90CFE5}"/>
    <cellStyle name="Warning Text 35 3 3" xfId="34020" xr:uid="{B66C5E4A-D8CF-47FD-815D-0C57EED5F337}"/>
    <cellStyle name="Warning Text 35 3 3 2" xfId="34021" xr:uid="{894F83DF-EBE5-4F2B-9A1B-6DB177AE7C46}"/>
    <cellStyle name="Warning Text 35 3 3 3" xfId="34022" xr:uid="{A2177A51-3BDB-4447-AA39-3C8037C7A4DE}"/>
    <cellStyle name="Warning Text 35 3 4" xfId="34023" xr:uid="{65A3D680-C75E-4BEC-A027-CACBF0F04E7F}"/>
    <cellStyle name="Warning Text 35 3 5" xfId="34024" xr:uid="{65A7D4CF-F8CE-4007-95BB-1575FDAF94DF}"/>
    <cellStyle name="Warning Text 35 4" xfId="34025" xr:uid="{95E5811B-B4A4-460A-8A08-C77AA4B8DE5C}"/>
    <cellStyle name="Warning Text 35 4 2" xfId="34026" xr:uid="{89D1837B-F4F5-4310-8157-B92E2AE4E40D}"/>
    <cellStyle name="Warning Text 35 4 2 2" xfId="34027" xr:uid="{7652B542-A9FC-4607-98B9-E49AA06825AC}"/>
    <cellStyle name="Warning Text 35 4 2 3" xfId="34028" xr:uid="{0403BA41-D069-4D3D-B187-9A763C2774A7}"/>
    <cellStyle name="Warning Text 35 4 3" xfId="34029" xr:uid="{A7CD0ED8-DA75-4A25-A647-403FF218C0D6}"/>
    <cellStyle name="Warning Text 35 4 3 2" xfId="34030" xr:uid="{B323C8FE-FCC6-4FAA-A578-A8055E64F74D}"/>
    <cellStyle name="Warning Text 35 4 3 3" xfId="34031" xr:uid="{8A9F0BC0-C658-4DB8-81F5-DDE970B98D9F}"/>
    <cellStyle name="Warning Text 35 4 4" xfId="34032" xr:uid="{7B3D064A-B31A-4416-8F0A-9C66D346F59D}"/>
    <cellStyle name="Warning Text 35 4 5" xfId="34033" xr:uid="{8B33810F-E330-42BF-9C18-B917DD864F2B}"/>
    <cellStyle name="Warning Text 35 5" xfId="34034" xr:uid="{0E3EBBBB-E6DD-4B0A-A175-2EF76AE4D37C}"/>
    <cellStyle name="Warning Text 35 5 2" xfId="34035" xr:uid="{64453856-BD20-4A53-B8C9-69F719F74E0C}"/>
    <cellStyle name="Warning Text 35 5 2 2" xfId="34036" xr:uid="{E3C724EA-9705-4D0E-9C95-4F54FE30036F}"/>
    <cellStyle name="Warning Text 35 5 2 3" xfId="34037" xr:uid="{D035F702-F9FD-403A-8543-692A5F217236}"/>
    <cellStyle name="Warning Text 35 5 3" xfId="34038" xr:uid="{6A2EA219-3EC3-496A-A7CD-6F3DDF9AE517}"/>
    <cellStyle name="Warning Text 35 5 3 2" xfId="34039" xr:uid="{15C67563-4B2F-4F5C-97B1-30A70C719164}"/>
    <cellStyle name="Warning Text 35 5 3 3" xfId="34040" xr:uid="{ACFC723E-65A2-474C-B4AE-D10809D574D8}"/>
    <cellStyle name="Warning Text 35 5 4" xfId="34041" xr:uid="{320125D3-DB17-4293-964D-D404557DDAB1}"/>
    <cellStyle name="Warning Text 35 5 4 2" xfId="34042" xr:uid="{90372D16-3D04-4419-8663-817A3B4DBF22}"/>
    <cellStyle name="Warning Text 35 5 4 3" xfId="34043" xr:uid="{09AA1407-D39E-4470-BCE4-FF4B461F6CBB}"/>
    <cellStyle name="Warning Text 35 5 5" xfId="34044" xr:uid="{79947BF9-05D8-4702-AA58-33CDCC0D79D2}"/>
    <cellStyle name="Warning Text 35 5 6" xfId="34045" xr:uid="{16FD50C2-82D6-4DD8-AE0A-84203E334D09}"/>
    <cellStyle name="Warning Text 35 6" xfId="34046" xr:uid="{4DD1ED47-C9EB-4AED-9095-ED1AA59B66E9}"/>
    <cellStyle name="Warning Text 35 6 2" xfId="34047" xr:uid="{6E40E7F7-F81F-498C-B00D-A0BD9845FDC4}"/>
    <cellStyle name="Warning Text 35 6 2 2" xfId="34048" xr:uid="{5A7E7E44-7C9C-4F21-B8F4-843E66D5BBE7}"/>
    <cellStyle name="Warning Text 35 6 2 3" xfId="34049" xr:uid="{95F31DAC-5A85-4214-8072-FB35AA0E4C11}"/>
    <cellStyle name="Warning Text 35 6 3" xfId="34050" xr:uid="{CB0F81D3-C247-4A6B-88C6-D00B4A2A92B1}"/>
    <cellStyle name="Warning Text 35 6 3 2" xfId="34051" xr:uid="{09CA9C04-492C-4A1E-8933-CBC5683EE60B}"/>
    <cellStyle name="Warning Text 35 6 3 3" xfId="34052" xr:uid="{8F104B1A-F613-48E7-9AD9-37618A9F3C70}"/>
    <cellStyle name="Warning Text 35 6 4" xfId="34053" xr:uid="{E8D76DFB-CBA0-4D35-9BD0-91D082EFDA86}"/>
    <cellStyle name="Warning Text 35 6 5" xfId="34054" xr:uid="{A0DDB2B0-85E1-4051-BBF1-345377597643}"/>
    <cellStyle name="Warning Text 35 7" xfId="34055" xr:uid="{6910808A-40FE-4C66-9E00-F88DDE1A9754}"/>
    <cellStyle name="Warning Text 35 7 2" xfId="34056" xr:uid="{C8CC6218-3D18-429A-8C7F-A5A492E3DCD9}"/>
    <cellStyle name="Warning Text 35 7 3" xfId="34057" xr:uid="{BF2255C9-2B40-453D-B4F8-334C9C373F2A}"/>
    <cellStyle name="Warning Text 35 8" xfId="34058" xr:uid="{0B9ED080-C1D8-41F9-B213-3C54182F083E}"/>
    <cellStyle name="Warning Text 35 8 2" xfId="34059" xr:uid="{F616C1D6-86A9-4C56-98FA-98A7CB003FD5}"/>
    <cellStyle name="Warning Text 35 8 3" xfId="34060" xr:uid="{9403DDE2-B33E-440C-8F2A-2CF3782C35AB}"/>
    <cellStyle name="Warning Text 35 9" xfId="34061" xr:uid="{0B6BE5B2-CA68-4C24-89D1-C4BF73A2FC34}"/>
    <cellStyle name="Warning Text 35 9 2" xfId="34062" xr:uid="{21BA8472-41FC-4A98-907E-8109699B4259}"/>
    <cellStyle name="Warning Text 35 9 3" xfId="34063" xr:uid="{D2F50103-C479-4DA7-B9C5-09B67D4636FD}"/>
    <cellStyle name="Warning Text 36" xfId="34064" xr:uid="{82000697-8FAA-43A3-8715-89A65E0B3746}"/>
    <cellStyle name="Warning Text 36 10" xfId="34065" xr:uid="{D58DCE40-4EFB-4146-81C4-786C41C140E7}"/>
    <cellStyle name="Warning Text 36 11" xfId="34066" xr:uid="{F993F00A-D1E0-4282-BDF6-C951EE259687}"/>
    <cellStyle name="Warning Text 36 12" xfId="34067" xr:uid="{8BD9E2A3-2D59-436D-8DB9-AD06EA554951}"/>
    <cellStyle name="Warning Text 36 13" xfId="34068" xr:uid="{AD293F93-40BE-4010-B1A2-9ACE2732D64B}"/>
    <cellStyle name="Warning Text 36 14" xfId="34069" xr:uid="{FC3EA58B-6517-4A79-8810-314A65E35F19}"/>
    <cellStyle name="Warning Text 36 15" xfId="34070" xr:uid="{4AF2464F-D161-489F-95F4-EDD647275350}"/>
    <cellStyle name="Warning Text 36 2" xfId="34071" xr:uid="{0EA35600-EDF6-48FF-9F8B-4602892C3E64}"/>
    <cellStyle name="Warning Text 36 2 2" xfId="34072" xr:uid="{4EEC9B66-C33F-45D2-8435-7DA7203532A5}"/>
    <cellStyle name="Warning Text 36 2 2 2" xfId="34073" xr:uid="{2C3C5FB0-FE84-4BB0-8B64-31E08567D226}"/>
    <cellStyle name="Warning Text 36 2 2 3" xfId="34074" xr:uid="{524856B4-3AD4-4571-A494-1514C0184274}"/>
    <cellStyle name="Warning Text 36 2 3" xfId="34075" xr:uid="{FA7CD9F7-E28A-4229-AC25-A5FB69E24DA5}"/>
    <cellStyle name="Warning Text 36 2 3 2" xfId="34076" xr:uid="{7FC197B9-DD26-4F86-892E-8957DAF27737}"/>
    <cellStyle name="Warning Text 36 2 3 3" xfId="34077" xr:uid="{056040C4-0F84-4877-A110-2EF8257A4806}"/>
    <cellStyle name="Warning Text 36 2 4" xfId="34078" xr:uid="{22C8915E-C171-413E-BE3E-F04045FB1D6E}"/>
    <cellStyle name="Warning Text 36 2 5" xfId="34079" xr:uid="{4B34EB05-5F5A-475F-A84B-2089E0B03C1A}"/>
    <cellStyle name="Warning Text 36 2 6" xfId="34080" xr:uid="{637F0E09-B5C4-4D12-9DB7-EDE0D1533D67}"/>
    <cellStyle name="Warning Text 36 3" xfId="34081" xr:uid="{4DEDE126-394C-4D23-9BCD-E15289E6949A}"/>
    <cellStyle name="Warning Text 36 3 2" xfId="34082" xr:uid="{3DB60C8F-5D5F-47AE-B6B9-58FE7D19C3CE}"/>
    <cellStyle name="Warning Text 36 3 2 2" xfId="34083" xr:uid="{EC494A46-BC1B-4A22-8FA4-EC5B7CF759FA}"/>
    <cellStyle name="Warning Text 36 3 2 3" xfId="34084" xr:uid="{045A251A-0EBB-4A49-AA01-FE31FDB57138}"/>
    <cellStyle name="Warning Text 36 3 3" xfId="34085" xr:uid="{5BC07AD8-654A-49CE-99EF-EEE48310C5A4}"/>
    <cellStyle name="Warning Text 36 3 3 2" xfId="34086" xr:uid="{3E3EB417-56D8-481E-ABCC-516100D33241}"/>
    <cellStyle name="Warning Text 36 3 3 3" xfId="34087" xr:uid="{EFDC4248-946A-466C-9FFE-220E3ABF97E3}"/>
    <cellStyle name="Warning Text 36 3 4" xfId="34088" xr:uid="{FD109A3F-6991-4C75-9E28-42C552D162C4}"/>
    <cellStyle name="Warning Text 36 3 5" xfId="34089" xr:uid="{850E6DED-6BAD-48A0-851D-986B32B8BE93}"/>
    <cellStyle name="Warning Text 36 4" xfId="34090" xr:uid="{65820269-B59B-4096-A39E-36F5672CF9FD}"/>
    <cellStyle name="Warning Text 36 4 2" xfId="34091" xr:uid="{78E04799-6678-4EB3-80A1-E9260517D5D4}"/>
    <cellStyle name="Warning Text 36 4 2 2" xfId="34092" xr:uid="{9A99C68F-34BB-431C-B29B-143372A0EB21}"/>
    <cellStyle name="Warning Text 36 4 2 3" xfId="34093" xr:uid="{18F974F0-7139-4A42-95BF-51F51442908A}"/>
    <cellStyle name="Warning Text 36 4 3" xfId="34094" xr:uid="{243A83A2-CFEC-45DF-85E6-3DF76C229E03}"/>
    <cellStyle name="Warning Text 36 4 3 2" xfId="34095" xr:uid="{5A1C08F0-8AFF-4DD4-8202-E2359A2E7B8F}"/>
    <cellStyle name="Warning Text 36 4 3 3" xfId="34096" xr:uid="{8B240274-DF75-4DA2-BF26-BBE9FB778156}"/>
    <cellStyle name="Warning Text 36 4 4" xfId="34097" xr:uid="{556AD0B4-2DFA-4F7F-83F2-84DF3F01B4EA}"/>
    <cellStyle name="Warning Text 36 4 5" xfId="34098" xr:uid="{4A78C2E6-5E85-4341-B70B-CD9A27DBE8DC}"/>
    <cellStyle name="Warning Text 36 5" xfId="34099" xr:uid="{16AC6337-18E2-407D-BDB5-2B7CC648A4B0}"/>
    <cellStyle name="Warning Text 36 5 2" xfId="34100" xr:uid="{A6AD0EEF-C2DF-4ABC-97A6-6DBFAF34760B}"/>
    <cellStyle name="Warning Text 36 5 2 2" xfId="34101" xr:uid="{A5C0B6B0-3B62-4696-8472-F7E840217AEE}"/>
    <cellStyle name="Warning Text 36 5 2 3" xfId="34102" xr:uid="{411F644E-B2D2-430F-BE8A-5A20001073AB}"/>
    <cellStyle name="Warning Text 36 5 3" xfId="34103" xr:uid="{35D43564-FA79-4912-8D2C-1A5C78628C76}"/>
    <cellStyle name="Warning Text 36 5 3 2" xfId="34104" xr:uid="{6218D6B1-7F2D-436F-977D-DE60B73E59BE}"/>
    <cellStyle name="Warning Text 36 5 3 3" xfId="34105" xr:uid="{EF2F2C86-2A2E-4F2C-A3B7-76ABF28FD7A4}"/>
    <cellStyle name="Warning Text 36 5 4" xfId="34106" xr:uid="{9962D412-147C-48C5-BB23-E39063F87ACF}"/>
    <cellStyle name="Warning Text 36 5 4 2" xfId="34107" xr:uid="{05E0A2DF-D200-4159-B1A7-C40096BB2BBB}"/>
    <cellStyle name="Warning Text 36 5 4 3" xfId="34108" xr:uid="{451F1A92-6E44-4103-AFBB-791F3BCE3F9D}"/>
    <cellStyle name="Warning Text 36 5 5" xfId="34109" xr:uid="{1A8BF02D-E8B4-4041-A9E8-8123237CB8AC}"/>
    <cellStyle name="Warning Text 36 5 6" xfId="34110" xr:uid="{189D687D-6182-49E4-81BD-E10A7EA14263}"/>
    <cellStyle name="Warning Text 36 6" xfId="34111" xr:uid="{DCE27BAD-FFA7-4911-8FCC-C12F9C39E0CD}"/>
    <cellStyle name="Warning Text 36 6 2" xfId="34112" xr:uid="{AC852673-57C7-4A9D-84BE-93BD5AAC9465}"/>
    <cellStyle name="Warning Text 36 6 2 2" xfId="34113" xr:uid="{CE588A80-F16A-459C-8248-C79C6B58974C}"/>
    <cellStyle name="Warning Text 36 6 2 3" xfId="34114" xr:uid="{3BE6AB3A-149B-4BF8-8835-C3C343343F53}"/>
    <cellStyle name="Warning Text 36 6 3" xfId="34115" xr:uid="{632BA127-7705-4052-8AA2-3ACD1E43F5D8}"/>
    <cellStyle name="Warning Text 36 6 3 2" xfId="34116" xr:uid="{DEA7F586-9B59-4A1C-B6F4-1B1A699A1B4B}"/>
    <cellStyle name="Warning Text 36 6 3 3" xfId="34117" xr:uid="{6A7DF3D3-403D-46B8-8232-C065E182C221}"/>
    <cellStyle name="Warning Text 36 6 4" xfId="34118" xr:uid="{FBE71387-599E-4665-93E8-E75AD8D53ABC}"/>
    <cellStyle name="Warning Text 36 6 5" xfId="34119" xr:uid="{932D97B5-5315-4C61-A756-F2D47C5F45AF}"/>
    <cellStyle name="Warning Text 36 7" xfId="34120" xr:uid="{E188E666-09C2-4F4B-B239-228215FD1967}"/>
    <cellStyle name="Warning Text 36 7 2" xfId="34121" xr:uid="{2A4A2634-8CF1-4608-A872-2D66893B81BE}"/>
    <cellStyle name="Warning Text 36 7 3" xfId="34122" xr:uid="{34253787-182D-4848-9B0F-23BD6114F4A3}"/>
    <cellStyle name="Warning Text 36 8" xfId="34123" xr:uid="{2C3D05FC-22E9-4051-AB79-5034E123A3B6}"/>
    <cellStyle name="Warning Text 36 8 2" xfId="34124" xr:uid="{C580225D-EECE-4F8C-9943-03618263062A}"/>
    <cellStyle name="Warning Text 36 8 3" xfId="34125" xr:uid="{3D083303-C944-4205-8800-EBFE900E780D}"/>
    <cellStyle name="Warning Text 36 9" xfId="34126" xr:uid="{4C7AB010-D3B4-410C-A1DE-923B321AABA3}"/>
    <cellStyle name="Warning Text 36 9 2" xfId="34127" xr:uid="{ABBF4A73-A7B3-40BF-8448-3ED20E5356B6}"/>
    <cellStyle name="Warning Text 36 9 3" xfId="34128" xr:uid="{365380D4-736D-427A-9D18-3116326D336F}"/>
    <cellStyle name="Warning Text 37" xfId="34129" xr:uid="{93F36ECD-D2B9-4899-8C89-B13F3B4C6BE2}"/>
    <cellStyle name="Warning Text 37 10" xfId="34130" xr:uid="{B2B6D63A-A132-4B53-A111-227160048D5B}"/>
    <cellStyle name="Warning Text 37 11" xfId="34131" xr:uid="{7D80314B-0AE1-409F-991A-2BB80BFC7BC2}"/>
    <cellStyle name="Warning Text 37 12" xfId="34132" xr:uid="{6C4F9EAC-A232-41C5-BCAE-C6729DFEB2E9}"/>
    <cellStyle name="Warning Text 37 13" xfId="34133" xr:uid="{941FB75F-A9D0-48F8-BF59-7C81A8A22BB7}"/>
    <cellStyle name="Warning Text 37 14" xfId="34134" xr:uid="{2A4174F2-EFC5-4A04-9033-C99D93EA34E2}"/>
    <cellStyle name="Warning Text 37 15" xfId="34135" xr:uid="{C4BDD0EF-8C6C-4FB8-8D22-F00049A24F31}"/>
    <cellStyle name="Warning Text 37 2" xfId="34136" xr:uid="{C5C58841-E11A-4C47-80A3-6D39D245FA63}"/>
    <cellStyle name="Warning Text 37 2 2" xfId="34137" xr:uid="{498E0B4C-2977-469B-94A9-BA70E598BEEB}"/>
    <cellStyle name="Warning Text 37 2 2 2" xfId="34138" xr:uid="{38EB4E00-35BD-40A0-9F9C-C6F3D0FCBDAD}"/>
    <cellStyle name="Warning Text 37 2 2 3" xfId="34139" xr:uid="{D4D1697B-839F-492F-92F8-0421F90799DC}"/>
    <cellStyle name="Warning Text 37 2 3" xfId="34140" xr:uid="{2D10ED56-32FB-4829-8FDF-0FB26EEF0CCD}"/>
    <cellStyle name="Warning Text 37 2 3 2" xfId="34141" xr:uid="{32637B71-7590-4EA9-82A2-6135FD2EA8D1}"/>
    <cellStyle name="Warning Text 37 2 3 3" xfId="34142" xr:uid="{128E24EB-FB06-42EB-A43E-591E3F1A7B0B}"/>
    <cellStyle name="Warning Text 37 2 4" xfId="34143" xr:uid="{DC9907BE-1186-467E-AD61-3048C9EE8FC0}"/>
    <cellStyle name="Warning Text 37 2 5" xfId="34144" xr:uid="{AB1DEF3B-9BD6-4C47-A516-4D578C8E176B}"/>
    <cellStyle name="Warning Text 37 2 6" xfId="34145" xr:uid="{64BAD47F-FDA9-4E1C-A558-77CFF94F833F}"/>
    <cellStyle name="Warning Text 37 3" xfId="34146" xr:uid="{BCCB58ED-604D-4B06-86DB-BE74A3949DE6}"/>
    <cellStyle name="Warning Text 37 3 2" xfId="34147" xr:uid="{423A0C6C-140F-417D-A46E-D7BFD658F340}"/>
    <cellStyle name="Warning Text 37 3 2 2" xfId="34148" xr:uid="{7F222AE1-C1E1-4B68-8ED0-8E8A6E8BBAF1}"/>
    <cellStyle name="Warning Text 37 3 2 3" xfId="34149" xr:uid="{75F3650E-9470-4105-BA23-283D005309CA}"/>
    <cellStyle name="Warning Text 37 3 3" xfId="34150" xr:uid="{AD3F90E2-0715-4ED0-A60B-D2C916C06494}"/>
    <cellStyle name="Warning Text 37 3 3 2" xfId="34151" xr:uid="{61BFD1F2-7EFC-458B-93DC-46EA17465CA2}"/>
    <cellStyle name="Warning Text 37 3 3 3" xfId="34152" xr:uid="{E907E218-1FF3-4A76-AC89-FA8B165522AA}"/>
    <cellStyle name="Warning Text 37 3 4" xfId="34153" xr:uid="{87EA9213-5E50-4FCE-88C3-D8E28B08A5F8}"/>
    <cellStyle name="Warning Text 37 3 5" xfId="34154" xr:uid="{EE178B30-05F1-4AD9-B4CD-8967F38D0DA7}"/>
    <cellStyle name="Warning Text 37 4" xfId="34155" xr:uid="{D8B14715-AA60-44E0-9CF1-D422391355ED}"/>
    <cellStyle name="Warning Text 37 4 2" xfId="34156" xr:uid="{840432BD-99DB-417D-B64E-F51B365ACBE4}"/>
    <cellStyle name="Warning Text 37 4 2 2" xfId="34157" xr:uid="{9363D92C-B345-44F6-BC2C-F53F58A48D9F}"/>
    <cellStyle name="Warning Text 37 4 2 3" xfId="34158" xr:uid="{A0D64E13-BDB6-4D97-8019-9537B55A87AB}"/>
    <cellStyle name="Warning Text 37 4 3" xfId="34159" xr:uid="{CFA88132-3071-4495-8928-6270FD6CB1B3}"/>
    <cellStyle name="Warning Text 37 4 3 2" xfId="34160" xr:uid="{6B095F2C-E8A0-4BE3-8FAA-1D308841AE67}"/>
    <cellStyle name="Warning Text 37 4 3 3" xfId="34161" xr:uid="{5A27456D-A8B3-4589-98AC-425C28B5DD9B}"/>
    <cellStyle name="Warning Text 37 4 4" xfId="34162" xr:uid="{21840829-6CE6-4EEA-9767-3C015601ED7B}"/>
    <cellStyle name="Warning Text 37 4 5" xfId="34163" xr:uid="{CEAC784B-B590-4F22-8980-531F96F9BF29}"/>
    <cellStyle name="Warning Text 37 5" xfId="34164" xr:uid="{631113F7-C4AF-4756-AF7B-B3C6CD59D504}"/>
    <cellStyle name="Warning Text 37 5 2" xfId="34165" xr:uid="{5410BB68-CD4F-4937-85AD-7E3398781E00}"/>
    <cellStyle name="Warning Text 37 5 2 2" xfId="34166" xr:uid="{6EA64EFB-EE8B-485B-96B6-4375051C091A}"/>
    <cellStyle name="Warning Text 37 5 2 3" xfId="34167" xr:uid="{AFA1B3E3-6718-4637-9D79-93F5CEBE989E}"/>
    <cellStyle name="Warning Text 37 5 3" xfId="34168" xr:uid="{E703C72D-0077-4F23-A8BF-5B85BA444117}"/>
    <cellStyle name="Warning Text 37 5 3 2" xfId="34169" xr:uid="{38B0B6B0-E79D-4E99-B8B3-7FE5EE696865}"/>
    <cellStyle name="Warning Text 37 5 3 3" xfId="34170" xr:uid="{AC8F7028-8263-46F3-B377-F9AFD2F8697B}"/>
    <cellStyle name="Warning Text 37 5 4" xfId="34171" xr:uid="{27796C2B-7DB2-48F0-8F2E-A15DC31CC798}"/>
    <cellStyle name="Warning Text 37 5 4 2" xfId="34172" xr:uid="{30FE07A6-69F5-4A9A-9AFE-C5725373FB21}"/>
    <cellStyle name="Warning Text 37 5 4 3" xfId="34173" xr:uid="{2FDDD233-9A1A-4F36-8AC2-C4040009CD87}"/>
    <cellStyle name="Warning Text 37 5 5" xfId="34174" xr:uid="{702B689A-E068-45A9-BBE2-2D8E343164DB}"/>
    <cellStyle name="Warning Text 37 5 6" xfId="34175" xr:uid="{569B7EFA-6858-4488-8145-9394CAD01BEA}"/>
    <cellStyle name="Warning Text 37 6" xfId="34176" xr:uid="{5620BF01-223F-4A52-8F5F-FD4D0BEA670F}"/>
    <cellStyle name="Warning Text 37 6 2" xfId="34177" xr:uid="{D6412138-52EC-4C41-9255-7A4AAC8A2196}"/>
    <cellStyle name="Warning Text 37 6 2 2" xfId="34178" xr:uid="{DCBFFD7A-5745-47E8-B163-7E4AA20584B2}"/>
    <cellStyle name="Warning Text 37 6 2 3" xfId="34179" xr:uid="{4045A765-88A2-4D10-9546-2944513F2353}"/>
    <cellStyle name="Warning Text 37 6 3" xfId="34180" xr:uid="{EE0BDE99-6AA9-4F5F-827B-1E37989684FC}"/>
    <cellStyle name="Warning Text 37 6 3 2" xfId="34181" xr:uid="{B4615DCE-B3A2-4ECD-BB96-2EB00D190743}"/>
    <cellStyle name="Warning Text 37 6 3 3" xfId="34182" xr:uid="{C9E34AD4-4AFB-414C-BAB1-4E089FC49F1B}"/>
    <cellStyle name="Warning Text 37 6 4" xfId="34183" xr:uid="{5C08015C-EA43-4C31-B17D-F898C3E067F6}"/>
    <cellStyle name="Warning Text 37 6 5" xfId="34184" xr:uid="{C9E48CC6-78FA-419E-8D86-C4C8B0C22633}"/>
    <cellStyle name="Warning Text 37 7" xfId="34185" xr:uid="{627B2A76-5554-4C01-9767-DADEBCCAAA0F}"/>
    <cellStyle name="Warning Text 37 7 2" xfId="34186" xr:uid="{96984A42-01E3-4A9C-83A2-1B60BBCDA22A}"/>
    <cellStyle name="Warning Text 37 7 3" xfId="34187" xr:uid="{D3A41429-C20F-4718-A9A1-054698C8FE57}"/>
    <cellStyle name="Warning Text 37 8" xfId="34188" xr:uid="{2C13ED26-C49D-410B-9254-733AF44B9A18}"/>
    <cellStyle name="Warning Text 37 8 2" xfId="34189" xr:uid="{A6B5E815-DC42-412C-A3C4-287D97BA1DE4}"/>
    <cellStyle name="Warning Text 37 8 3" xfId="34190" xr:uid="{F116463D-F40B-49F2-BAE5-D82923C27DD0}"/>
    <cellStyle name="Warning Text 37 9" xfId="34191" xr:uid="{70DD5F00-8CC6-4E15-8A5B-CBC3B56C9970}"/>
    <cellStyle name="Warning Text 37 9 2" xfId="34192" xr:uid="{2695FD0D-BE5D-4E06-B155-C8591ED3CDEC}"/>
    <cellStyle name="Warning Text 37 9 3" xfId="34193" xr:uid="{F3779B57-FA02-42A9-91B9-2737C729DA90}"/>
    <cellStyle name="Warning Text 38" xfId="34194" xr:uid="{C94E630F-9912-4DE4-B3C9-56744286EC91}"/>
    <cellStyle name="Warning Text 38 10" xfId="34195" xr:uid="{79FCD070-AAEE-430D-87B2-0E0ACA37B18A}"/>
    <cellStyle name="Warning Text 38 11" xfId="34196" xr:uid="{00CDAF39-A24F-4536-B3EA-F75A9F02AE0C}"/>
    <cellStyle name="Warning Text 38 12" xfId="34197" xr:uid="{CE547FA5-812E-43F9-9B33-6C09AD13CFB8}"/>
    <cellStyle name="Warning Text 38 13" xfId="34198" xr:uid="{A5AA3C91-C752-4138-BC53-ED64B105BACE}"/>
    <cellStyle name="Warning Text 38 14" xfId="34199" xr:uid="{822B1831-BAE4-4519-AEA1-16E4D91775E0}"/>
    <cellStyle name="Warning Text 38 15" xfId="34200" xr:uid="{ADDE1EC0-C37E-40BD-9658-D45B43712738}"/>
    <cellStyle name="Warning Text 38 2" xfId="34201" xr:uid="{168B357C-98A6-4B2F-B394-FE83BC2CDA79}"/>
    <cellStyle name="Warning Text 38 2 2" xfId="34202" xr:uid="{F8434192-C7F3-45C1-8858-74F57CC462A0}"/>
    <cellStyle name="Warning Text 38 2 2 2" xfId="34203" xr:uid="{7AA8C211-DCA9-4B97-A495-8817F965DB76}"/>
    <cellStyle name="Warning Text 38 2 2 3" xfId="34204" xr:uid="{8190785C-5D97-4C04-AF78-194A57588F54}"/>
    <cellStyle name="Warning Text 38 2 3" xfId="34205" xr:uid="{F1D87D93-899A-4EE3-B7AB-13CFA128CAD7}"/>
    <cellStyle name="Warning Text 38 2 3 2" xfId="34206" xr:uid="{52CED597-C476-4021-985F-E154A83CBC54}"/>
    <cellStyle name="Warning Text 38 2 3 3" xfId="34207" xr:uid="{B1F1B621-8D2C-4561-B4D5-2BA3ACB413EC}"/>
    <cellStyle name="Warning Text 38 2 4" xfId="34208" xr:uid="{D74C2829-7F14-4ACD-A0BE-FD399E7AF131}"/>
    <cellStyle name="Warning Text 38 2 5" xfId="34209" xr:uid="{9A3DD837-8301-4A01-B928-EF4E72ADC4F9}"/>
    <cellStyle name="Warning Text 38 2 6" xfId="34210" xr:uid="{01B2C51E-FBFB-498B-BFD3-898FE5179294}"/>
    <cellStyle name="Warning Text 38 3" xfId="34211" xr:uid="{82DC1FCF-2C0E-447C-ABA7-B144DBACB21B}"/>
    <cellStyle name="Warning Text 38 3 2" xfId="34212" xr:uid="{1C9F626C-F435-4C69-9063-3249204E92FE}"/>
    <cellStyle name="Warning Text 38 3 2 2" xfId="34213" xr:uid="{8BBC8091-9ACA-4D2A-895A-5F3843721671}"/>
    <cellStyle name="Warning Text 38 3 2 3" xfId="34214" xr:uid="{B0594436-1EE2-41DE-BC5E-A86AB0F84794}"/>
    <cellStyle name="Warning Text 38 3 3" xfId="34215" xr:uid="{A9870F49-D09E-4843-98D5-59AA78CA1F29}"/>
    <cellStyle name="Warning Text 38 3 3 2" xfId="34216" xr:uid="{958326F3-3833-4E7E-9664-78D7C2A96FC2}"/>
    <cellStyle name="Warning Text 38 3 3 3" xfId="34217" xr:uid="{4F730A4E-F344-4EF5-9B1F-BFC6C0C93E0D}"/>
    <cellStyle name="Warning Text 38 3 4" xfId="34218" xr:uid="{AF9E4AEE-D9D6-4F85-AB21-7E4548AC6389}"/>
    <cellStyle name="Warning Text 38 3 5" xfId="34219" xr:uid="{BD340B7B-EFF1-40F2-8AEE-9D27B635767F}"/>
    <cellStyle name="Warning Text 38 4" xfId="34220" xr:uid="{5E02B4C5-056F-4986-8C8F-BC79AC339927}"/>
    <cellStyle name="Warning Text 38 4 2" xfId="34221" xr:uid="{58352364-21D5-416E-B6B4-BBED64EDF00D}"/>
    <cellStyle name="Warning Text 38 4 2 2" xfId="34222" xr:uid="{15A4A788-5759-41E5-82B5-CB7FF33BBDA7}"/>
    <cellStyle name="Warning Text 38 4 2 3" xfId="34223" xr:uid="{E6503CBF-03B8-4EA9-B8BC-C12B3FD2F94E}"/>
    <cellStyle name="Warning Text 38 4 3" xfId="34224" xr:uid="{E71182D1-C8A2-41C5-9A82-8DE5A4D4F1A8}"/>
    <cellStyle name="Warning Text 38 4 3 2" xfId="34225" xr:uid="{143E2B7D-7262-470F-B85A-71C4EE6F0195}"/>
    <cellStyle name="Warning Text 38 4 3 3" xfId="34226" xr:uid="{A76B1A09-5E3D-4ED5-AF03-1DDE53441FD2}"/>
    <cellStyle name="Warning Text 38 4 4" xfId="34227" xr:uid="{0657A600-4AC9-4858-B0A7-C0E6467CD92E}"/>
    <cellStyle name="Warning Text 38 4 5" xfId="34228" xr:uid="{F7674ADA-E141-4B1B-97CF-90E7B4E6C118}"/>
    <cellStyle name="Warning Text 38 5" xfId="34229" xr:uid="{1FFD4B5E-A089-444A-8B18-F03E0FEE2537}"/>
    <cellStyle name="Warning Text 38 5 2" xfId="34230" xr:uid="{0117A73E-5A1F-4529-B398-B350E930ED73}"/>
    <cellStyle name="Warning Text 38 5 2 2" xfId="34231" xr:uid="{B4C9528D-F49D-4927-AB2C-F52F1851FBB9}"/>
    <cellStyle name="Warning Text 38 5 2 3" xfId="34232" xr:uid="{D0A90BDC-23A2-44F9-86F9-431192C281EA}"/>
    <cellStyle name="Warning Text 38 5 3" xfId="34233" xr:uid="{9D0D5CAF-F000-4825-9227-0412654D42C7}"/>
    <cellStyle name="Warning Text 38 5 3 2" xfId="34234" xr:uid="{A5C0E806-E5BE-4C8B-A210-959A37A92CAD}"/>
    <cellStyle name="Warning Text 38 5 3 3" xfId="34235" xr:uid="{D014DC99-7EBA-4959-8C31-987008F1A354}"/>
    <cellStyle name="Warning Text 38 5 4" xfId="34236" xr:uid="{9A0146CF-5390-435D-AB8C-7B708440444F}"/>
    <cellStyle name="Warning Text 38 5 4 2" xfId="34237" xr:uid="{44F0AF55-4275-4175-95B8-29073E72378A}"/>
    <cellStyle name="Warning Text 38 5 4 3" xfId="34238" xr:uid="{4E3D52D1-7781-48AD-AB66-A5FB095C24A6}"/>
    <cellStyle name="Warning Text 38 5 5" xfId="34239" xr:uid="{0ABFA01A-C280-4E7C-8BA4-E177C06FA6C5}"/>
    <cellStyle name="Warning Text 38 5 6" xfId="34240" xr:uid="{5598DF25-FD53-4E59-BA99-1E1D0B25216B}"/>
    <cellStyle name="Warning Text 38 6" xfId="34241" xr:uid="{28CBCC8B-B7E8-490A-9568-FB3145E88ADD}"/>
    <cellStyle name="Warning Text 38 6 2" xfId="34242" xr:uid="{593FD8FA-A2E6-4DAC-AD21-544323F201DD}"/>
    <cellStyle name="Warning Text 38 6 2 2" xfId="34243" xr:uid="{5D8FAC58-C951-462A-9228-66BB507B7910}"/>
    <cellStyle name="Warning Text 38 6 2 3" xfId="34244" xr:uid="{F86E3A3F-3852-4503-957C-B34627ACEE35}"/>
    <cellStyle name="Warning Text 38 6 3" xfId="34245" xr:uid="{7533C9DD-141A-4584-AC31-52C770AB287D}"/>
    <cellStyle name="Warning Text 38 6 3 2" xfId="34246" xr:uid="{EB4BCA0F-7DE3-4AF7-8579-0611DF12639D}"/>
    <cellStyle name="Warning Text 38 6 3 3" xfId="34247" xr:uid="{1B18DD5A-8529-4257-A069-1182D8E32F30}"/>
    <cellStyle name="Warning Text 38 6 4" xfId="34248" xr:uid="{249D95F0-2703-4258-B67A-5671BF0930A3}"/>
    <cellStyle name="Warning Text 38 6 5" xfId="34249" xr:uid="{1A961528-3504-4DC3-BA24-D5DDECD1C532}"/>
    <cellStyle name="Warning Text 38 7" xfId="34250" xr:uid="{FDC8417D-2CEB-443A-AD86-92B688B24870}"/>
    <cellStyle name="Warning Text 38 7 2" xfId="34251" xr:uid="{0FA10720-07B0-44EA-97E1-360F8C3EBD4B}"/>
    <cellStyle name="Warning Text 38 7 3" xfId="34252" xr:uid="{83A59496-3450-4429-8F71-0088F2331BCA}"/>
    <cellStyle name="Warning Text 38 8" xfId="34253" xr:uid="{47F20003-4C36-4F5D-8D27-FED233B990DB}"/>
    <cellStyle name="Warning Text 38 8 2" xfId="34254" xr:uid="{64357C76-FDE8-417A-834B-37B0690AE2C5}"/>
    <cellStyle name="Warning Text 38 8 3" xfId="34255" xr:uid="{2DE5DA11-8C49-4287-BE0C-A370124926BE}"/>
    <cellStyle name="Warning Text 38 9" xfId="34256" xr:uid="{2F43C4F4-6725-4FDC-A9F1-FA630965A0E1}"/>
    <cellStyle name="Warning Text 38 9 2" xfId="34257" xr:uid="{6DDFC19B-D7C4-4DB2-B9E2-C1D0A5B209F4}"/>
    <cellStyle name="Warning Text 38 9 3" xfId="34258" xr:uid="{857D0E31-9707-4127-8E3A-FC3155844C1E}"/>
    <cellStyle name="Warning Text 39" xfId="34259" xr:uid="{FFDAC48B-CC35-42BB-BF39-78D9615BCD53}"/>
    <cellStyle name="Warning Text 39 10" xfId="34260" xr:uid="{8FAE061F-F8C3-4762-99DC-A9FCA814D5F9}"/>
    <cellStyle name="Warning Text 39 11" xfId="34261" xr:uid="{661866EC-8C5F-4AAD-8E8B-F5A5063DEE3D}"/>
    <cellStyle name="Warning Text 39 12" xfId="34262" xr:uid="{763DB76B-AD67-4C93-93D0-7D1485E6DE6C}"/>
    <cellStyle name="Warning Text 39 13" xfId="34263" xr:uid="{0A5A82CA-F17F-4148-BB06-1EB4862FF301}"/>
    <cellStyle name="Warning Text 39 14" xfId="34264" xr:uid="{56413EC3-4733-45BD-B05C-C9C11ADCC0FC}"/>
    <cellStyle name="Warning Text 39 15" xfId="34265" xr:uid="{2C823CC1-B70B-4D02-A2FC-123DE94B1B1C}"/>
    <cellStyle name="Warning Text 39 2" xfId="34266" xr:uid="{ACD3E0E7-54A5-4C1F-A788-E32846F27C9D}"/>
    <cellStyle name="Warning Text 39 2 2" xfId="34267" xr:uid="{EEEAA07D-BC1D-42AE-80E5-2DA386AF3B6D}"/>
    <cellStyle name="Warning Text 39 2 2 2" xfId="34268" xr:uid="{1DA1A2A8-FC7D-41D6-BEDC-572413FBCFE4}"/>
    <cellStyle name="Warning Text 39 2 2 3" xfId="34269" xr:uid="{B8CAF3E5-3A58-41DD-81BA-08B583FCD901}"/>
    <cellStyle name="Warning Text 39 2 3" xfId="34270" xr:uid="{A3E54FE0-1225-411D-8A0A-D0A35FF4B58B}"/>
    <cellStyle name="Warning Text 39 2 3 2" xfId="34271" xr:uid="{F84C9576-A1B9-47CC-9C7B-71C9E05E6BFF}"/>
    <cellStyle name="Warning Text 39 2 3 3" xfId="34272" xr:uid="{368C3CEF-218B-47CC-A3E4-A90FBB778526}"/>
    <cellStyle name="Warning Text 39 2 4" xfId="34273" xr:uid="{E06D668A-E63D-45BC-A70E-261DEB98EFA1}"/>
    <cellStyle name="Warning Text 39 2 5" xfId="34274" xr:uid="{53FEAD0B-0383-4435-9C1B-FD7B30A3AD46}"/>
    <cellStyle name="Warning Text 39 2 6" xfId="34275" xr:uid="{4FA7A8E9-DD5A-40AD-9934-760438FC5B87}"/>
    <cellStyle name="Warning Text 39 3" xfId="34276" xr:uid="{3F7A3DD1-614C-4C20-A0BE-540E0CC77243}"/>
    <cellStyle name="Warning Text 39 3 2" xfId="34277" xr:uid="{787149DA-8C7E-41E6-87AF-D66942F631A9}"/>
    <cellStyle name="Warning Text 39 3 2 2" xfId="34278" xr:uid="{32DD25CE-B8EA-4767-9A57-A210DED08EDB}"/>
    <cellStyle name="Warning Text 39 3 2 3" xfId="34279" xr:uid="{A554AB3E-E7ED-4764-B82C-4819EEB0176B}"/>
    <cellStyle name="Warning Text 39 3 3" xfId="34280" xr:uid="{33273DC0-5D36-4355-842F-2BB9C49488EA}"/>
    <cellStyle name="Warning Text 39 3 3 2" xfId="34281" xr:uid="{A614B917-07AE-4132-9A60-CEAB465E7A85}"/>
    <cellStyle name="Warning Text 39 3 3 3" xfId="34282" xr:uid="{7E7FB2FC-3AD7-4B13-A06A-AB48D399C907}"/>
    <cellStyle name="Warning Text 39 3 4" xfId="34283" xr:uid="{2277ADC2-35B3-4AFD-875F-E2B09BCEC946}"/>
    <cellStyle name="Warning Text 39 3 5" xfId="34284" xr:uid="{C0F65EC8-3877-487E-99E5-0B89D474451A}"/>
    <cellStyle name="Warning Text 39 4" xfId="34285" xr:uid="{6CDB5410-092C-4BD8-AD92-58964FABA0F8}"/>
    <cellStyle name="Warning Text 39 4 2" xfId="34286" xr:uid="{81207651-779D-46D9-968C-91E8AF2484F5}"/>
    <cellStyle name="Warning Text 39 4 2 2" xfId="34287" xr:uid="{98EB71B0-CC16-4235-B00B-CA32947216BE}"/>
    <cellStyle name="Warning Text 39 4 2 3" xfId="34288" xr:uid="{457B14EC-BF44-4480-86B0-D53CA1476A50}"/>
    <cellStyle name="Warning Text 39 4 3" xfId="34289" xr:uid="{762A49AC-680B-4AA6-986D-1EFEA7C08872}"/>
    <cellStyle name="Warning Text 39 4 3 2" xfId="34290" xr:uid="{6BB730AB-192B-4C61-ADC1-7EE191A77CF1}"/>
    <cellStyle name="Warning Text 39 4 3 3" xfId="34291" xr:uid="{1B836B16-296F-46CE-84C0-35D58B44BD36}"/>
    <cellStyle name="Warning Text 39 4 4" xfId="34292" xr:uid="{4A8B3D9F-E11D-4226-AB11-761A265758A9}"/>
    <cellStyle name="Warning Text 39 4 5" xfId="34293" xr:uid="{7B88B674-6BDA-4C00-BB06-8F3CAE2EFA0D}"/>
    <cellStyle name="Warning Text 39 5" xfId="34294" xr:uid="{9E6D45EC-0041-43FF-A20A-06A302D04CFD}"/>
    <cellStyle name="Warning Text 39 5 2" xfId="34295" xr:uid="{B8E22B3E-B1DD-4AF7-A77C-AE8234B85E2B}"/>
    <cellStyle name="Warning Text 39 5 2 2" xfId="34296" xr:uid="{874DE27A-A667-4C3C-994F-76BC5B760819}"/>
    <cellStyle name="Warning Text 39 5 2 3" xfId="34297" xr:uid="{8E2EB426-DEBB-42FF-AD53-3D84104457CB}"/>
    <cellStyle name="Warning Text 39 5 3" xfId="34298" xr:uid="{079CC770-421F-4EA8-AF5D-E419654E5C74}"/>
    <cellStyle name="Warning Text 39 5 3 2" xfId="34299" xr:uid="{EC7BED3B-7DA6-4FFF-8F1C-11DBC116DBFA}"/>
    <cellStyle name="Warning Text 39 5 3 3" xfId="34300" xr:uid="{E06D134C-DF46-4E8B-8578-CCBFA2A5E79F}"/>
    <cellStyle name="Warning Text 39 5 4" xfId="34301" xr:uid="{CBBD9F6D-4067-4A78-B06D-6A804B66D1F4}"/>
    <cellStyle name="Warning Text 39 5 4 2" xfId="34302" xr:uid="{A283BD65-AD34-4214-9BDD-15D4E1C4AA61}"/>
    <cellStyle name="Warning Text 39 5 4 3" xfId="34303" xr:uid="{D8972A76-4B6E-4FEC-9873-91B1E2B276AD}"/>
    <cellStyle name="Warning Text 39 5 5" xfId="34304" xr:uid="{10E5498E-9E7A-403B-A98B-7C9020FD4230}"/>
    <cellStyle name="Warning Text 39 5 6" xfId="34305" xr:uid="{4384E22C-171B-4CD9-9AE0-269767A4F819}"/>
    <cellStyle name="Warning Text 39 6" xfId="34306" xr:uid="{090F8B04-4BD9-45DD-9014-3C578F4CF730}"/>
    <cellStyle name="Warning Text 39 6 2" xfId="34307" xr:uid="{8C2D1A44-DDDE-4DAA-B49E-050861F70A0C}"/>
    <cellStyle name="Warning Text 39 6 2 2" xfId="34308" xr:uid="{E42D6FA3-DF02-401A-9B24-1364B0325F83}"/>
    <cellStyle name="Warning Text 39 6 2 3" xfId="34309" xr:uid="{0D62A4B1-7F17-4A63-ABAA-2AEFA49FC825}"/>
    <cellStyle name="Warning Text 39 6 3" xfId="34310" xr:uid="{80F3B31F-1458-478E-822D-6FE2031D873A}"/>
    <cellStyle name="Warning Text 39 6 3 2" xfId="34311" xr:uid="{FA053F12-42DB-46D9-8A65-810C2555F8C0}"/>
    <cellStyle name="Warning Text 39 6 3 3" xfId="34312" xr:uid="{199FF20D-99F4-4165-B26E-BD6D614275CC}"/>
    <cellStyle name="Warning Text 39 6 4" xfId="34313" xr:uid="{7E1A089A-A697-4501-8B8F-120442DB5231}"/>
    <cellStyle name="Warning Text 39 6 5" xfId="34314" xr:uid="{5E571600-F9EC-4E49-B9EA-119B20EDBE3A}"/>
    <cellStyle name="Warning Text 39 7" xfId="34315" xr:uid="{6964B467-21C5-4912-A78F-988A137D5970}"/>
    <cellStyle name="Warning Text 39 7 2" xfId="34316" xr:uid="{2B7F128A-C9A2-4003-B084-E8458B5049F2}"/>
    <cellStyle name="Warning Text 39 7 3" xfId="34317" xr:uid="{F2FF9925-118E-4618-A456-6B5FF8930509}"/>
    <cellStyle name="Warning Text 39 8" xfId="34318" xr:uid="{2AC19F8F-A21F-4FF2-AC73-0713C6E79FD8}"/>
    <cellStyle name="Warning Text 39 8 2" xfId="34319" xr:uid="{E443CBCA-79FE-4635-A651-F34404C0E3B6}"/>
    <cellStyle name="Warning Text 39 8 3" xfId="34320" xr:uid="{7EE2D99B-9D5B-4DA5-88D7-8DD75648008C}"/>
    <cellStyle name="Warning Text 39 9" xfId="34321" xr:uid="{3015895A-AAE9-4461-9295-0432E73F0A32}"/>
    <cellStyle name="Warning Text 39 9 2" xfId="34322" xr:uid="{2E814533-1E30-4745-98A9-C5F1E89E8E4F}"/>
    <cellStyle name="Warning Text 39 9 3" xfId="34323" xr:uid="{69E95590-CA20-4717-AB61-C025E0057F1D}"/>
    <cellStyle name="Warning Text 4" xfId="34324" xr:uid="{450AEAE8-F2B8-424A-94CD-753A533AB8E3}"/>
    <cellStyle name="Warning Text 4 10" xfId="34325" xr:uid="{68AFBE29-C92E-4F56-AF65-4270CA85F4D5}"/>
    <cellStyle name="Warning Text 4 10 2" xfId="34326" xr:uid="{4524B43E-12ED-47F8-A110-F82BEE330B11}"/>
    <cellStyle name="Warning Text 4 10 3" xfId="34327" xr:uid="{BFD9699F-B05B-4BA6-90BE-103AAFDDBD36}"/>
    <cellStyle name="Warning Text 4 11" xfId="34328" xr:uid="{62D7E5C4-EB2D-4EA9-8169-AE4F1DBFBB3B}"/>
    <cellStyle name="Warning Text 4 12" xfId="34329" xr:uid="{E8003C49-2A9B-4E76-9B0A-9953B4E2BEE3}"/>
    <cellStyle name="Warning Text 4 13" xfId="34330" xr:uid="{76F08992-D61B-4C89-8893-0FE224C7092C}"/>
    <cellStyle name="Warning Text 4 14" xfId="34331" xr:uid="{08E83342-F775-4401-8A0F-BDF0A752C4FE}"/>
    <cellStyle name="Warning Text 4 15" xfId="34332" xr:uid="{2EB6106E-0067-42E3-9E3D-47AD5D328430}"/>
    <cellStyle name="Warning Text 4 16" xfId="34333" xr:uid="{CB260BB3-89D5-4A98-86D1-00D3F34C58CF}"/>
    <cellStyle name="Warning Text 4 2" xfId="34334" xr:uid="{C5F6DFD1-9CA7-4B73-9870-D1925BDF5CD8}"/>
    <cellStyle name="Warning Text 4 2 10" xfId="34335" xr:uid="{9DC1A301-AEB4-4B6A-A864-1E33C9B5340B}"/>
    <cellStyle name="Warning Text 4 2 11" xfId="34336" xr:uid="{72AD56AF-7D9B-4527-B656-DA2E1F8BFDE1}"/>
    <cellStyle name="Warning Text 4 2 2" xfId="34337" xr:uid="{4C81B78A-B5D7-46D0-8E38-05DED39DFEDE}"/>
    <cellStyle name="Warning Text 4 2 2 2" xfId="34338" xr:uid="{8640F815-889E-48D6-BC77-3817A634DFDA}"/>
    <cellStyle name="Warning Text 4 2 2 2 2" xfId="34339" xr:uid="{DEAE017A-1F49-40AF-A8B6-9C92845CC2C1}"/>
    <cellStyle name="Warning Text 4 2 2 2 3" xfId="34340" xr:uid="{CACECAA8-3542-4205-8563-A0722092CE20}"/>
    <cellStyle name="Warning Text 4 2 2 3" xfId="34341" xr:uid="{CAA641D8-D6E3-4165-B34B-3BA6F661D824}"/>
    <cellStyle name="Warning Text 4 2 2 3 2" xfId="34342" xr:uid="{E420AACD-3305-4E04-BB72-89C5A2343437}"/>
    <cellStyle name="Warning Text 4 2 2 3 3" xfId="34343" xr:uid="{209A162C-0DEB-47F0-8451-2EBE3BF32B06}"/>
    <cellStyle name="Warning Text 4 2 2 4" xfId="34344" xr:uid="{1C6CD9A6-2553-4ED7-82A6-238F9E9BAE0A}"/>
    <cellStyle name="Warning Text 4 2 2 5" xfId="34345" xr:uid="{05C61EEC-6DAC-422F-8DFA-3650CF4C8B75}"/>
    <cellStyle name="Warning Text 4 2 3" xfId="34346" xr:uid="{727F2945-F4B3-4154-AC0F-162AA8AF190E}"/>
    <cellStyle name="Warning Text 4 2 3 2" xfId="34347" xr:uid="{74F51E7A-5B12-424F-AAAC-39A6852DDAC7}"/>
    <cellStyle name="Warning Text 4 2 3 2 2" xfId="34348" xr:uid="{54A4A31E-C88A-4A61-9166-9F1F71D253A6}"/>
    <cellStyle name="Warning Text 4 2 3 2 3" xfId="34349" xr:uid="{B8EA1092-0B8A-4C48-B2D5-084852400AB4}"/>
    <cellStyle name="Warning Text 4 2 3 3" xfId="34350" xr:uid="{4E7E01B4-9EBA-4769-8C99-563E0D2779BC}"/>
    <cellStyle name="Warning Text 4 2 3 3 2" xfId="34351" xr:uid="{B7983351-3D6B-46E7-99C4-05629E1D7914}"/>
    <cellStyle name="Warning Text 4 2 3 3 3" xfId="34352" xr:uid="{90C83657-37C4-4C03-A215-4DE9FA0B02E8}"/>
    <cellStyle name="Warning Text 4 2 3 4" xfId="34353" xr:uid="{5B48B17B-4F12-4032-A1E5-4CED05950418}"/>
    <cellStyle name="Warning Text 4 2 3 5" xfId="34354" xr:uid="{9EA1401A-A29C-48F8-8CC4-D503F281EC0F}"/>
    <cellStyle name="Warning Text 4 2 4" xfId="34355" xr:uid="{2BFDD46E-0779-4EAE-835F-D1C96A6397F6}"/>
    <cellStyle name="Warning Text 4 2 4 2" xfId="34356" xr:uid="{1A2D6ACC-EE7A-4C9D-8FE6-DE3D1106674E}"/>
    <cellStyle name="Warning Text 4 2 4 2 2" xfId="34357" xr:uid="{AC85F4DF-F7CD-484A-BAF7-E28FB80A39A8}"/>
    <cellStyle name="Warning Text 4 2 4 2 3" xfId="34358" xr:uid="{6F04E28B-FB2A-456E-8A2D-97B82B161DD5}"/>
    <cellStyle name="Warning Text 4 2 4 3" xfId="34359" xr:uid="{8AC267E1-7AEC-4C75-8EE3-3B71DC33C9C7}"/>
    <cellStyle name="Warning Text 4 2 4 3 2" xfId="34360" xr:uid="{8A98E311-0980-47AD-AE9A-8E70186CC933}"/>
    <cellStyle name="Warning Text 4 2 4 3 3" xfId="34361" xr:uid="{1D14A2A1-98B1-4C15-AE9D-F824D98E1477}"/>
    <cellStyle name="Warning Text 4 2 4 4" xfId="34362" xr:uid="{1FD8D2FB-46AF-4C80-A5EE-335909D170F3}"/>
    <cellStyle name="Warning Text 4 2 4 4 2" xfId="34363" xr:uid="{05221509-0561-41EB-A964-42722E5EA20F}"/>
    <cellStyle name="Warning Text 4 2 4 4 3" xfId="34364" xr:uid="{FF759ED2-2DF3-4FE3-B2BF-C5D5D7D076A3}"/>
    <cellStyle name="Warning Text 4 2 4 5" xfId="34365" xr:uid="{54694E42-7BD9-4AB0-AEB7-C4486E59536F}"/>
    <cellStyle name="Warning Text 4 2 4 6" xfId="34366" xr:uid="{15CB6BF5-F172-4107-A5A8-AAFEFB410D4A}"/>
    <cellStyle name="Warning Text 4 2 5" xfId="34367" xr:uid="{F789D513-9C79-4509-87CD-6C87C1979B42}"/>
    <cellStyle name="Warning Text 4 2 5 2" xfId="34368" xr:uid="{8E7954BE-8208-43BA-AA5F-B4630BCC352D}"/>
    <cellStyle name="Warning Text 4 2 5 2 2" xfId="34369" xr:uid="{B2325024-1EA3-44FF-80CB-AFD8D0E23223}"/>
    <cellStyle name="Warning Text 4 2 5 2 3" xfId="34370" xr:uid="{3954E74E-7757-4ADE-83CC-022CD09841E5}"/>
    <cellStyle name="Warning Text 4 2 5 3" xfId="34371" xr:uid="{8D284B3A-8D1F-4790-A847-53054A2DF3CE}"/>
    <cellStyle name="Warning Text 4 2 5 3 2" xfId="34372" xr:uid="{7F349D2A-2879-4072-A921-45F30785E57A}"/>
    <cellStyle name="Warning Text 4 2 5 3 3" xfId="34373" xr:uid="{BBAC925A-ACD9-45FF-92CC-ADDDA16EEE50}"/>
    <cellStyle name="Warning Text 4 2 5 4" xfId="34374" xr:uid="{F81846DF-4311-4749-BA6E-0EBB0C7BBD5D}"/>
    <cellStyle name="Warning Text 4 2 5 5" xfId="34375" xr:uid="{32E1F1AD-C865-4A58-AA0B-F7CC4370E5EC}"/>
    <cellStyle name="Warning Text 4 2 6" xfId="34376" xr:uid="{EE1A2CF6-EE42-48DC-9AE8-3E40B10BEC88}"/>
    <cellStyle name="Warning Text 4 2 6 2" xfId="34377" xr:uid="{A9C317AB-1261-419B-A48B-B67AEF0C52D9}"/>
    <cellStyle name="Warning Text 4 2 6 3" xfId="34378" xr:uid="{E5A3532E-30F3-4457-92A0-D38CBA6A4A70}"/>
    <cellStyle name="Warning Text 4 2 7" xfId="34379" xr:uid="{F21AB760-ED57-437D-8D15-F59EC2286F24}"/>
    <cellStyle name="Warning Text 4 2 7 2" xfId="34380" xr:uid="{07A417C7-2CF4-49C4-A393-8FCBA6C6E3E4}"/>
    <cellStyle name="Warning Text 4 2 7 3" xfId="34381" xr:uid="{4051ABD2-8D33-4C15-A26A-C9453FEBBB23}"/>
    <cellStyle name="Warning Text 4 2 8" xfId="34382" xr:uid="{4A8C2B22-79D8-49D2-AB77-058A57917335}"/>
    <cellStyle name="Warning Text 4 2 8 2" xfId="34383" xr:uid="{0C88A734-7071-41C5-B0A1-E3B4BCD823FD}"/>
    <cellStyle name="Warning Text 4 2 8 3" xfId="34384" xr:uid="{6DD73ECA-B557-487B-94FC-412E60C925FA}"/>
    <cellStyle name="Warning Text 4 2 9" xfId="34385" xr:uid="{ABC3E510-328F-4181-BBCE-D9DACD294E3F}"/>
    <cellStyle name="Warning Text 4 3" xfId="34386" xr:uid="{761CC51D-AB8E-43D8-BC2D-C980F729DC37}"/>
    <cellStyle name="Warning Text 4 3 2" xfId="34387" xr:uid="{A91FF43D-E59A-4654-A01D-468921E5270D}"/>
    <cellStyle name="Warning Text 4 3 2 2" xfId="34388" xr:uid="{E764F531-AC01-48DE-B8CB-F015020BB883}"/>
    <cellStyle name="Warning Text 4 3 2 3" xfId="34389" xr:uid="{F1FEC20E-3C3A-4F1F-8F16-6AFF6B14B647}"/>
    <cellStyle name="Warning Text 4 3 3" xfId="34390" xr:uid="{DF4B7ABE-DD91-4A64-B06F-43BCDCAC99C9}"/>
    <cellStyle name="Warning Text 4 3 3 2" xfId="34391" xr:uid="{B6A42873-AC68-436A-8199-91BD9838A1CC}"/>
    <cellStyle name="Warning Text 4 3 3 3" xfId="34392" xr:uid="{233D7408-17C3-48B7-8469-6DF3E29E5BC9}"/>
    <cellStyle name="Warning Text 4 3 4" xfId="34393" xr:uid="{3BD047C9-B15B-43B2-8548-EA0E4429C0BC}"/>
    <cellStyle name="Warning Text 4 3 5" xfId="34394" xr:uid="{0192A2A7-FF02-4839-81EE-A3E0E6066AA0}"/>
    <cellStyle name="Warning Text 4 3 6" xfId="34395" xr:uid="{E9F9F940-34C2-424A-B50F-94E13296AA0B}"/>
    <cellStyle name="Warning Text 4 4" xfId="34396" xr:uid="{BB3A9170-F150-43EF-A162-A172BD2D4008}"/>
    <cellStyle name="Warning Text 4 4 2" xfId="34397" xr:uid="{0CA4AA39-9EB2-4FC5-9AF6-268B56F1CB70}"/>
    <cellStyle name="Warning Text 4 4 2 2" xfId="34398" xr:uid="{9E688365-45D2-4953-B058-D0BA3FAE59BF}"/>
    <cellStyle name="Warning Text 4 4 2 3" xfId="34399" xr:uid="{1CF447BF-F9F6-4036-A446-99A9777080ED}"/>
    <cellStyle name="Warning Text 4 4 3" xfId="34400" xr:uid="{7A95D668-FC48-4AAB-BF64-4116E45C404F}"/>
    <cellStyle name="Warning Text 4 4 3 2" xfId="34401" xr:uid="{54B9B81D-51FB-45FC-B3D1-C3E6ECF1FC5B}"/>
    <cellStyle name="Warning Text 4 4 3 3" xfId="34402" xr:uid="{0AAC98F7-1BED-4A93-B3FE-80037E61F183}"/>
    <cellStyle name="Warning Text 4 4 4" xfId="34403" xr:uid="{5892084E-E843-4746-99D7-35ABB5592700}"/>
    <cellStyle name="Warning Text 4 4 5" xfId="34404" xr:uid="{C22B87C5-3FB6-4EDD-8373-33621D8F6C4F}"/>
    <cellStyle name="Warning Text 4 5" xfId="34405" xr:uid="{BFEF17A9-083E-4C2F-BC7F-C5C4AD4002C2}"/>
    <cellStyle name="Warning Text 4 5 2" xfId="34406" xr:uid="{F58292F6-1B72-438B-9DC7-227F54AAC9BB}"/>
    <cellStyle name="Warning Text 4 5 2 2" xfId="34407" xr:uid="{FD11C21B-91FD-4FDC-8A3B-69CD503B9B73}"/>
    <cellStyle name="Warning Text 4 5 2 3" xfId="34408" xr:uid="{8A607BD1-3CA9-49A5-AF10-DF6EEE4B193A}"/>
    <cellStyle name="Warning Text 4 5 3" xfId="34409" xr:uid="{9C8EDCD1-7576-4DB6-8FC1-BB77A0F29798}"/>
    <cellStyle name="Warning Text 4 5 3 2" xfId="34410" xr:uid="{ED5CA5F1-86F9-47E1-9497-0DA5E5A426DE}"/>
    <cellStyle name="Warning Text 4 5 3 3" xfId="34411" xr:uid="{ACAC93AE-709D-43E4-8C2A-634C42D1F432}"/>
    <cellStyle name="Warning Text 4 5 4" xfId="34412" xr:uid="{B20994BF-B6DC-4492-9159-A1724F5FFB40}"/>
    <cellStyle name="Warning Text 4 5 5" xfId="34413" xr:uid="{049F2F03-FC6A-4B80-981F-C256B986D451}"/>
    <cellStyle name="Warning Text 4 6" xfId="34414" xr:uid="{9B9A79CD-8CF2-484C-964E-AC87F360461B}"/>
    <cellStyle name="Warning Text 4 6 2" xfId="34415" xr:uid="{83D266FE-C40F-45FE-942D-25925DFAC464}"/>
    <cellStyle name="Warning Text 4 6 2 2" xfId="34416" xr:uid="{D7BBA7DC-B84F-4291-A70D-58ABAB904532}"/>
    <cellStyle name="Warning Text 4 6 2 3" xfId="34417" xr:uid="{517DE3B2-D25C-4BF3-9F8B-268349A88C98}"/>
    <cellStyle name="Warning Text 4 6 3" xfId="34418" xr:uid="{4EFF8569-B759-4DF8-AC9B-4A189D471637}"/>
    <cellStyle name="Warning Text 4 6 3 2" xfId="34419" xr:uid="{2F894915-8AED-4C35-A7CF-67D5878646D2}"/>
    <cellStyle name="Warning Text 4 6 3 3" xfId="34420" xr:uid="{661DB2AC-4943-4EFD-9725-638C365FB578}"/>
    <cellStyle name="Warning Text 4 6 4" xfId="34421" xr:uid="{3B0A07F8-C6E3-4B35-903E-6A9BF56741C7}"/>
    <cellStyle name="Warning Text 4 6 4 2" xfId="34422" xr:uid="{B06EF726-0767-4418-9C6B-4719BB58F4BD}"/>
    <cellStyle name="Warning Text 4 6 4 3" xfId="34423" xr:uid="{B4943BF3-02CD-4BCE-A394-90953E5A3CEA}"/>
    <cellStyle name="Warning Text 4 6 5" xfId="34424" xr:uid="{38E92473-5CE8-46D5-AFBC-AEC7A82B75B4}"/>
    <cellStyle name="Warning Text 4 6 6" xfId="34425" xr:uid="{42A6E370-FA8D-48D5-8EC3-2A94912518DE}"/>
    <cellStyle name="Warning Text 4 7" xfId="34426" xr:uid="{87FF8793-C64A-46CE-9088-695DC0C36BF2}"/>
    <cellStyle name="Warning Text 4 7 2" xfId="34427" xr:uid="{25E9D6FC-DB23-4E37-99B9-6DFD72A4CE2C}"/>
    <cellStyle name="Warning Text 4 7 2 2" xfId="34428" xr:uid="{08157B47-97A2-4B53-81B1-64D6DE7D71DE}"/>
    <cellStyle name="Warning Text 4 7 2 3" xfId="34429" xr:uid="{C5DD31EF-5FF5-426E-90CB-159DF01C2A53}"/>
    <cellStyle name="Warning Text 4 7 3" xfId="34430" xr:uid="{70397145-607D-4CE6-84EA-8B5C9E717F18}"/>
    <cellStyle name="Warning Text 4 7 3 2" xfId="34431" xr:uid="{480E9A7A-AFC8-4795-A4FC-D72D81431E95}"/>
    <cellStyle name="Warning Text 4 7 3 3" xfId="34432" xr:uid="{04502F3B-215D-4605-BDBC-E65E06D91439}"/>
    <cellStyle name="Warning Text 4 7 4" xfId="34433" xr:uid="{DD7A473A-2A94-4907-A236-B281B5CB7AA0}"/>
    <cellStyle name="Warning Text 4 7 5" xfId="34434" xr:uid="{D0131443-1292-482D-A4BA-437E076FA593}"/>
    <cellStyle name="Warning Text 4 8" xfId="34435" xr:uid="{487B9A77-87B6-4253-BCCE-A6CB1C97CEDA}"/>
    <cellStyle name="Warning Text 4 8 2" xfId="34436" xr:uid="{84AE475F-BA53-4F1A-8197-03ED2EFB78CE}"/>
    <cellStyle name="Warning Text 4 8 3" xfId="34437" xr:uid="{4B841E24-D0DF-4131-9240-4C7AA87B7C31}"/>
    <cellStyle name="Warning Text 4 9" xfId="34438" xr:uid="{4B115819-08D9-4B58-83BA-D82D550545A7}"/>
    <cellStyle name="Warning Text 4 9 2" xfId="34439" xr:uid="{AFCEAEDF-71FA-4E15-9588-61C8DB550C17}"/>
    <cellStyle name="Warning Text 4 9 3" xfId="34440" xr:uid="{12E01E7B-7502-40B4-9255-27E59B57E3D2}"/>
    <cellStyle name="Warning Text 40" xfId="34441" xr:uid="{4CAC7A68-7CAE-4BED-99A8-71430115F131}"/>
    <cellStyle name="Warning Text 40 10" xfId="34442" xr:uid="{7EF77CDC-031B-4902-A4D2-DBE460D1EF2B}"/>
    <cellStyle name="Warning Text 40 11" xfId="34443" xr:uid="{990D2D7A-E92C-4213-A753-BD9A577EB989}"/>
    <cellStyle name="Warning Text 40 12" xfId="34444" xr:uid="{88626694-0F13-4753-A555-CE77063DF3FA}"/>
    <cellStyle name="Warning Text 40 13" xfId="34445" xr:uid="{F31E7EF8-2735-489D-9597-DB184005DA8B}"/>
    <cellStyle name="Warning Text 40 14" xfId="34446" xr:uid="{62F9DE7B-BDB4-47A7-855D-E87BB01D6CE9}"/>
    <cellStyle name="Warning Text 40 15" xfId="34447" xr:uid="{5C0D6990-ECB0-4594-984A-77AEA78434A3}"/>
    <cellStyle name="Warning Text 40 2" xfId="34448" xr:uid="{501946E7-0958-4F87-8834-DFCCB046F249}"/>
    <cellStyle name="Warning Text 40 2 2" xfId="34449" xr:uid="{450EFACF-44A7-4162-8E68-50B1A4389BD9}"/>
    <cellStyle name="Warning Text 40 2 2 2" xfId="34450" xr:uid="{7F433C1D-ECF7-42EF-8356-998F45F453D8}"/>
    <cellStyle name="Warning Text 40 2 2 3" xfId="34451" xr:uid="{38970580-83CC-40DB-8E39-12505F55249A}"/>
    <cellStyle name="Warning Text 40 2 3" xfId="34452" xr:uid="{B2B035C7-A46E-458C-BDA1-81AF23983EB1}"/>
    <cellStyle name="Warning Text 40 2 3 2" xfId="34453" xr:uid="{5C2C1988-EE1A-4AF0-ABB1-E60B6FB0DA38}"/>
    <cellStyle name="Warning Text 40 2 3 3" xfId="34454" xr:uid="{FA911814-7723-49E9-8E2A-36A500F48CE1}"/>
    <cellStyle name="Warning Text 40 2 4" xfId="34455" xr:uid="{E523457B-9588-4989-81F4-D393773D5501}"/>
    <cellStyle name="Warning Text 40 2 5" xfId="34456" xr:uid="{8FB6C432-E6D0-4932-906A-5BB39CB81245}"/>
    <cellStyle name="Warning Text 40 2 6" xfId="34457" xr:uid="{15746155-7634-41DF-B12D-0615D8B38B4E}"/>
    <cellStyle name="Warning Text 40 3" xfId="34458" xr:uid="{BB81FAE1-9A07-4F3F-AD03-5651C7DAC429}"/>
    <cellStyle name="Warning Text 40 3 2" xfId="34459" xr:uid="{7B2E528B-EAF2-4B2E-91D1-F81379CCA3D4}"/>
    <cellStyle name="Warning Text 40 3 2 2" xfId="34460" xr:uid="{D4709F8A-344D-482E-BAD4-82587883B638}"/>
    <cellStyle name="Warning Text 40 3 2 3" xfId="34461" xr:uid="{92CFDEC6-B3E3-4D73-BB1B-7A14F39AA4AD}"/>
    <cellStyle name="Warning Text 40 3 3" xfId="34462" xr:uid="{37EDBFBC-9C88-4C01-B693-7814F8C8055C}"/>
    <cellStyle name="Warning Text 40 3 3 2" xfId="34463" xr:uid="{0CB9376F-A2AC-423C-9D63-B4908882EA91}"/>
    <cellStyle name="Warning Text 40 3 3 3" xfId="34464" xr:uid="{801A82FB-F7B7-4739-BE0C-529ECCD7E09D}"/>
    <cellStyle name="Warning Text 40 3 4" xfId="34465" xr:uid="{4C20C0DE-2FF1-4BD0-920A-7B1A275629FC}"/>
    <cellStyle name="Warning Text 40 3 5" xfId="34466" xr:uid="{C6685CD0-C5EB-4167-94A3-3C431D781DD3}"/>
    <cellStyle name="Warning Text 40 4" xfId="34467" xr:uid="{91ADD145-D6FE-4512-B907-81CC08E600D8}"/>
    <cellStyle name="Warning Text 40 4 2" xfId="34468" xr:uid="{BB0BBE25-D105-4B2A-97B7-01D6241662F8}"/>
    <cellStyle name="Warning Text 40 4 2 2" xfId="34469" xr:uid="{60D1B5DF-79EF-4337-8820-DC807B77F55E}"/>
    <cellStyle name="Warning Text 40 4 2 3" xfId="34470" xr:uid="{3C7F4124-E682-4E0A-BE48-1CB1FFB9EEBB}"/>
    <cellStyle name="Warning Text 40 4 3" xfId="34471" xr:uid="{89E5CC96-90CF-4863-AFF0-C4D0EF89E459}"/>
    <cellStyle name="Warning Text 40 4 3 2" xfId="34472" xr:uid="{C7ACC85E-7040-464F-986B-0DCE739DDB8F}"/>
    <cellStyle name="Warning Text 40 4 3 3" xfId="34473" xr:uid="{32206E92-8E1C-46B2-BD81-FBF73C6E1B3C}"/>
    <cellStyle name="Warning Text 40 4 4" xfId="34474" xr:uid="{B7487EED-4881-46FF-96D6-F7589E469EF8}"/>
    <cellStyle name="Warning Text 40 4 5" xfId="34475" xr:uid="{6963BE80-B600-4D55-BEE2-6D4E54F69573}"/>
    <cellStyle name="Warning Text 40 5" xfId="34476" xr:uid="{20289D1F-9CC0-4862-B1C3-B8C7348D2EC3}"/>
    <cellStyle name="Warning Text 40 5 2" xfId="34477" xr:uid="{759BCD54-B92A-4C02-A95A-B2D23A98629E}"/>
    <cellStyle name="Warning Text 40 5 2 2" xfId="34478" xr:uid="{A943DD51-E2D7-4DA7-8343-6D2C4E2DB243}"/>
    <cellStyle name="Warning Text 40 5 2 3" xfId="34479" xr:uid="{B05D6F1A-BDD1-4AC3-8784-532A9E8E02C5}"/>
    <cellStyle name="Warning Text 40 5 3" xfId="34480" xr:uid="{CF4C9BA1-E9BA-4424-9156-E570AB247F21}"/>
    <cellStyle name="Warning Text 40 5 3 2" xfId="34481" xr:uid="{214CA57C-A0CD-49CB-B662-EFD2B25AF807}"/>
    <cellStyle name="Warning Text 40 5 3 3" xfId="34482" xr:uid="{5DA29900-D297-4410-8881-E9205682E101}"/>
    <cellStyle name="Warning Text 40 5 4" xfId="34483" xr:uid="{3A1D0979-89D4-4275-9404-0B8F0558CA2C}"/>
    <cellStyle name="Warning Text 40 5 4 2" xfId="34484" xr:uid="{B359A549-47C3-4C74-AD94-01BF4FF01B4D}"/>
    <cellStyle name="Warning Text 40 5 4 3" xfId="34485" xr:uid="{BD4E009C-FE0F-46F9-815E-673B63BFA423}"/>
    <cellStyle name="Warning Text 40 5 5" xfId="34486" xr:uid="{C1656B8C-3D63-4EBB-A54F-C84EC0561728}"/>
    <cellStyle name="Warning Text 40 5 6" xfId="34487" xr:uid="{F3A0656C-8CDC-44FB-85BB-F67198286AFB}"/>
    <cellStyle name="Warning Text 40 6" xfId="34488" xr:uid="{4B5556BA-34CA-4E53-8122-4E541B2F9F2F}"/>
    <cellStyle name="Warning Text 40 6 2" xfId="34489" xr:uid="{5D0A2F39-21C8-4599-B7FA-055A8CA14C91}"/>
    <cellStyle name="Warning Text 40 6 2 2" xfId="34490" xr:uid="{F891D57E-22D1-484C-B96B-3109A1F946B4}"/>
    <cellStyle name="Warning Text 40 6 2 3" xfId="34491" xr:uid="{41641EA5-7B8B-495F-9F81-C610A8DA1225}"/>
    <cellStyle name="Warning Text 40 6 3" xfId="34492" xr:uid="{BF2A7F14-7749-431A-BF25-F3C324BFDAEF}"/>
    <cellStyle name="Warning Text 40 6 3 2" xfId="34493" xr:uid="{D8B65551-AB1A-40E1-BEAB-E31ABEE4DF91}"/>
    <cellStyle name="Warning Text 40 6 3 3" xfId="34494" xr:uid="{B97CD4E8-B072-449C-8242-5A99FE8504BF}"/>
    <cellStyle name="Warning Text 40 6 4" xfId="34495" xr:uid="{2976928C-63D3-4861-A97D-344A644E4ED0}"/>
    <cellStyle name="Warning Text 40 6 5" xfId="34496" xr:uid="{81BE112E-12B6-41E4-A5FB-9047A1788E84}"/>
    <cellStyle name="Warning Text 40 7" xfId="34497" xr:uid="{2DA2927E-0541-45A0-BF4A-9961EAC4968D}"/>
    <cellStyle name="Warning Text 40 7 2" xfId="34498" xr:uid="{0D44FAE9-ADC0-4FCD-A39F-CF2B4B1202D0}"/>
    <cellStyle name="Warning Text 40 7 3" xfId="34499" xr:uid="{976EC06A-E84E-419B-89E5-D0832EF8A64E}"/>
    <cellStyle name="Warning Text 40 8" xfId="34500" xr:uid="{8FBD3593-26F3-4B01-B281-8E8DBD9895CA}"/>
    <cellStyle name="Warning Text 40 8 2" xfId="34501" xr:uid="{48AB399E-93E2-4178-B2FA-595530EC6205}"/>
    <cellStyle name="Warning Text 40 8 3" xfId="34502" xr:uid="{555BF9E4-F95E-472B-85DC-20AE056256A2}"/>
    <cellStyle name="Warning Text 40 9" xfId="34503" xr:uid="{CB850D40-DA3C-45DE-A146-0833FE25A66A}"/>
    <cellStyle name="Warning Text 40 9 2" xfId="34504" xr:uid="{BA21D888-00A8-4DBE-96B4-6183FE2608AF}"/>
    <cellStyle name="Warning Text 40 9 3" xfId="34505" xr:uid="{73994932-C54F-4BAA-91EC-56110CCF07E6}"/>
    <cellStyle name="Warning Text 41" xfId="34506" xr:uid="{3E79B311-EA80-469E-B24B-8EE27C1F07F1}"/>
    <cellStyle name="Warning Text 41 10" xfId="34507" xr:uid="{76C57BAD-6621-40E9-8CAC-C23FCA69A742}"/>
    <cellStyle name="Warning Text 41 11" xfId="34508" xr:uid="{873A5227-E0EC-4F06-A000-041524C83EEC}"/>
    <cellStyle name="Warning Text 41 12" xfId="34509" xr:uid="{06D67D01-1BC7-44D4-92D7-248D1C9A6198}"/>
    <cellStyle name="Warning Text 41 13" xfId="34510" xr:uid="{559512DA-D6F0-4228-881D-F566F618116A}"/>
    <cellStyle name="Warning Text 41 14" xfId="34511" xr:uid="{41D5815E-B3ED-4CC3-9AAF-CB9116C7706C}"/>
    <cellStyle name="Warning Text 41 15" xfId="34512" xr:uid="{33F76CCE-364E-40BC-A992-C5B0E053642D}"/>
    <cellStyle name="Warning Text 41 2" xfId="34513" xr:uid="{07862794-41E5-488B-8B40-FF57FADEC6C1}"/>
    <cellStyle name="Warning Text 41 2 2" xfId="34514" xr:uid="{C7C36615-13FD-43D3-B3A2-25859608227C}"/>
    <cellStyle name="Warning Text 41 2 2 2" xfId="34515" xr:uid="{8CE608F8-38C5-49AE-9DCF-78C9757B976E}"/>
    <cellStyle name="Warning Text 41 2 2 3" xfId="34516" xr:uid="{75F43AD3-1F59-41A6-8813-F1D8AAEB5C69}"/>
    <cellStyle name="Warning Text 41 2 3" xfId="34517" xr:uid="{0375DDBF-B307-432A-AD5F-A9E8B38007BB}"/>
    <cellStyle name="Warning Text 41 2 3 2" xfId="34518" xr:uid="{9F1438D8-9308-4ACE-926A-C46EF9D90B26}"/>
    <cellStyle name="Warning Text 41 2 3 3" xfId="34519" xr:uid="{9FC79244-02CE-4A14-B580-2BE24B109D9F}"/>
    <cellStyle name="Warning Text 41 2 4" xfId="34520" xr:uid="{E2071DB3-4A1D-4983-821D-0AC612857B89}"/>
    <cellStyle name="Warning Text 41 2 5" xfId="34521" xr:uid="{65F57D4C-90E7-40B6-B510-EB360B9B1862}"/>
    <cellStyle name="Warning Text 41 2 6" xfId="34522" xr:uid="{25F3637E-9385-4776-BA6D-1156021AC52C}"/>
    <cellStyle name="Warning Text 41 3" xfId="34523" xr:uid="{3FF4A057-8059-40FA-95CD-0135331C090E}"/>
    <cellStyle name="Warning Text 41 3 2" xfId="34524" xr:uid="{AEAD6B2B-81B9-4113-9DD4-6440267424AE}"/>
    <cellStyle name="Warning Text 41 3 2 2" xfId="34525" xr:uid="{68D37DC2-6B81-4A30-B130-51C1D43F7404}"/>
    <cellStyle name="Warning Text 41 3 2 3" xfId="34526" xr:uid="{691C38FC-92EC-42B6-9AB7-853CAA34F86B}"/>
    <cellStyle name="Warning Text 41 3 3" xfId="34527" xr:uid="{27856624-2CE4-43FA-BB69-A00335993FE3}"/>
    <cellStyle name="Warning Text 41 3 3 2" xfId="34528" xr:uid="{CE477FA3-1205-4245-938C-0309AF193CE6}"/>
    <cellStyle name="Warning Text 41 3 3 3" xfId="34529" xr:uid="{4FEEB7CD-F3DF-4004-94D2-17B8FBCB1D8C}"/>
    <cellStyle name="Warning Text 41 3 4" xfId="34530" xr:uid="{BA1B4CD5-3AC7-4B57-A3F0-A11957A4040C}"/>
    <cellStyle name="Warning Text 41 3 5" xfId="34531" xr:uid="{683B772D-08FB-4E1C-922B-636FF0C81F68}"/>
    <cellStyle name="Warning Text 41 4" xfId="34532" xr:uid="{70EAEF01-19D9-418D-90AD-4A32B593324C}"/>
    <cellStyle name="Warning Text 41 4 2" xfId="34533" xr:uid="{A1FFF59A-D904-4FC9-8E54-3B30A47F7217}"/>
    <cellStyle name="Warning Text 41 4 2 2" xfId="34534" xr:uid="{5B2E75AD-D8B9-4FC5-A373-7F385195FB19}"/>
    <cellStyle name="Warning Text 41 4 2 3" xfId="34535" xr:uid="{F04283F1-B1DE-4DF1-BC9B-2246788A5F06}"/>
    <cellStyle name="Warning Text 41 4 3" xfId="34536" xr:uid="{D22B5DD3-7AD7-474F-9EDF-961F4BE376F4}"/>
    <cellStyle name="Warning Text 41 4 3 2" xfId="34537" xr:uid="{B49178F7-BBFF-4DC4-A2F4-8AB4AAC44925}"/>
    <cellStyle name="Warning Text 41 4 3 3" xfId="34538" xr:uid="{E15DA6CE-160C-4DEA-B3F8-4CA4BAE3A171}"/>
    <cellStyle name="Warning Text 41 4 4" xfId="34539" xr:uid="{0A3C95E1-BC2D-45A0-B887-995BC0A7D60F}"/>
    <cellStyle name="Warning Text 41 4 5" xfId="34540" xr:uid="{FCA54C57-637E-4AB0-81E3-26A254E4580B}"/>
    <cellStyle name="Warning Text 41 5" xfId="34541" xr:uid="{6927D7EE-E1C4-4172-BC6D-3CE5DE696C52}"/>
    <cellStyle name="Warning Text 41 5 2" xfId="34542" xr:uid="{C4304664-F89C-414F-8637-6CF192045B92}"/>
    <cellStyle name="Warning Text 41 5 2 2" xfId="34543" xr:uid="{7D30DA82-55B7-4857-8ECB-9263B70B80EA}"/>
    <cellStyle name="Warning Text 41 5 2 3" xfId="34544" xr:uid="{89995319-8771-4673-BD0C-F8AAF5C56252}"/>
    <cellStyle name="Warning Text 41 5 3" xfId="34545" xr:uid="{D4D9C020-A7E7-4DBF-82C3-269CEA62D21E}"/>
    <cellStyle name="Warning Text 41 5 3 2" xfId="34546" xr:uid="{706204DA-E856-418C-8A1F-57AE39AD672F}"/>
    <cellStyle name="Warning Text 41 5 3 3" xfId="34547" xr:uid="{E447360B-6CD1-4D21-80AC-E60C3C4ABDBA}"/>
    <cellStyle name="Warning Text 41 5 4" xfId="34548" xr:uid="{F8229E62-1DE0-4E8D-B678-F539DA595B79}"/>
    <cellStyle name="Warning Text 41 5 4 2" xfId="34549" xr:uid="{78D584FB-F0CA-4AF3-9BD9-2A273FDBE967}"/>
    <cellStyle name="Warning Text 41 5 4 3" xfId="34550" xr:uid="{248B571C-430F-47F3-9885-ABA1B7E73E37}"/>
    <cellStyle name="Warning Text 41 5 5" xfId="34551" xr:uid="{D07BEAAA-7F0C-473B-854F-969046AEEF79}"/>
    <cellStyle name="Warning Text 41 5 6" xfId="34552" xr:uid="{EC30C05F-1026-4C22-AB88-45A9608CE3FB}"/>
    <cellStyle name="Warning Text 41 6" xfId="34553" xr:uid="{99FF72B1-B00A-4F28-B4A3-0DC2E966196C}"/>
    <cellStyle name="Warning Text 41 6 2" xfId="34554" xr:uid="{09C4A999-9C9C-4E17-8B4F-C01F25C27AAE}"/>
    <cellStyle name="Warning Text 41 6 2 2" xfId="34555" xr:uid="{2503419F-E955-4AA1-990B-94355C582375}"/>
    <cellStyle name="Warning Text 41 6 2 3" xfId="34556" xr:uid="{D9719662-5AB0-4279-A801-0D259DF7E15C}"/>
    <cellStyle name="Warning Text 41 6 3" xfId="34557" xr:uid="{E55CF4FF-63EB-47C5-A424-DE9ADAEC2A52}"/>
    <cellStyle name="Warning Text 41 6 3 2" xfId="34558" xr:uid="{FFB5F94C-0173-4790-994C-C8F96DFC7245}"/>
    <cellStyle name="Warning Text 41 6 3 3" xfId="34559" xr:uid="{54BE6B71-B5A1-4E35-BF62-136C103CA5D5}"/>
    <cellStyle name="Warning Text 41 6 4" xfId="34560" xr:uid="{29F95274-4975-404D-988F-396AF997DD4B}"/>
    <cellStyle name="Warning Text 41 6 5" xfId="34561" xr:uid="{5ABF936D-CDBB-4906-84FB-BC05E0F1B472}"/>
    <cellStyle name="Warning Text 41 7" xfId="34562" xr:uid="{2CCCDF24-AE6D-4D10-8456-8F5189731FFA}"/>
    <cellStyle name="Warning Text 41 7 2" xfId="34563" xr:uid="{7D53DC85-1519-406A-88F0-4CD6D9739E51}"/>
    <cellStyle name="Warning Text 41 7 3" xfId="34564" xr:uid="{209526C9-87A9-4429-BCEC-06F4E8F2CA6A}"/>
    <cellStyle name="Warning Text 41 8" xfId="34565" xr:uid="{3C0DD5BD-040D-441A-BE0D-E58DB65BC80A}"/>
    <cellStyle name="Warning Text 41 8 2" xfId="34566" xr:uid="{BE51FA69-3D24-4D42-8E4B-C68C56931325}"/>
    <cellStyle name="Warning Text 41 8 3" xfId="34567" xr:uid="{98BF6B35-0CAF-4F14-BF6D-D2EF77879E0C}"/>
    <cellStyle name="Warning Text 41 9" xfId="34568" xr:uid="{F5E18DDC-B9F1-4F61-9755-086C8033D0B0}"/>
    <cellStyle name="Warning Text 41 9 2" xfId="34569" xr:uid="{5F6FF8F4-563E-4BFE-8D6F-252293C247A4}"/>
    <cellStyle name="Warning Text 41 9 3" xfId="34570" xr:uid="{9A385540-1241-4CEB-8CB4-B0AB60FB0105}"/>
    <cellStyle name="Warning Text 42" xfId="34571" xr:uid="{7FF0DFFC-40FB-401C-9E15-AC493964C411}"/>
    <cellStyle name="Warning Text 43" xfId="34572" xr:uid="{1DA716B2-44DB-4FD5-B568-FA7B1A4CFA9D}"/>
    <cellStyle name="Warning Text 44" xfId="34573" xr:uid="{239C25DA-74B2-4599-805A-9673A75C857F}"/>
    <cellStyle name="Warning Text 45" xfId="34574" xr:uid="{2964F200-1132-45F8-81D2-B191AA475A63}"/>
    <cellStyle name="Warning Text 46" xfId="34575" xr:uid="{74D4E7ED-BCD0-4A80-9995-23E37A332630}"/>
    <cellStyle name="Warning Text 5" xfId="34576" xr:uid="{FC85CA58-922F-495F-B1EC-9B603C57A090}"/>
    <cellStyle name="Warning Text 5 10" xfId="34577" xr:uid="{C3F31CF9-5B08-48FC-B59B-B1BC3B6910CA}"/>
    <cellStyle name="Warning Text 5 10 2" xfId="34578" xr:uid="{2659E2D7-E781-490C-A05D-FF2874691485}"/>
    <cellStyle name="Warning Text 5 10 3" xfId="34579" xr:uid="{3541F884-C1EB-4CA1-8253-B2DFA0E6D6A0}"/>
    <cellStyle name="Warning Text 5 11" xfId="34580" xr:uid="{0D94C759-7C87-4346-AF3E-D8A2703FE4BB}"/>
    <cellStyle name="Warning Text 5 12" xfId="34581" xr:uid="{7A12D854-6D35-43A4-9349-BFC639EE7BEB}"/>
    <cellStyle name="Warning Text 5 13" xfId="34582" xr:uid="{119B464B-06DB-49D5-87F0-5FBE5DB0DD4D}"/>
    <cellStyle name="Warning Text 5 14" xfId="34583" xr:uid="{8B1FC023-11D5-42E1-AAC3-5EA83BBAFF76}"/>
    <cellStyle name="Warning Text 5 15" xfId="34584" xr:uid="{B3561A43-D3A7-4BFD-BC9F-817E71372452}"/>
    <cellStyle name="Warning Text 5 16" xfId="34585" xr:uid="{C42D9B73-AC2F-4A88-8235-6E9FB20E9377}"/>
    <cellStyle name="Warning Text 5 2" xfId="34586" xr:uid="{755F1165-0FB8-4811-BAEA-BB0FA00E2735}"/>
    <cellStyle name="Warning Text 5 2 10" xfId="34587" xr:uid="{A733A418-1C66-4F07-B597-E43FEE60BB8E}"/>
    <cellStyle name="Warning Text 5 2 11" xfId="34588" xr:uid="{79A2A353-A0E3-47D9-8B28-E47CD68D823A}"/>
    <cellStyle name="Warning Text 5 2 2" xfId="34589" xr:uid="{78FBDD02-B0B6-461E-91E9-E2C8DC158744}"/>
    <cellStyle name="Warning Text 5 2 2 2" xfId="34590" xr:uid="{763B2B80-4FDF-4BAA-A363-A93231496EED}"/>
    <cellStyle name="Warning Text 5 2 2 2 2" xfId="34591" xr:uid="{A8B2E939-96DC-4018-91F5-7D0BE2C399DE}"/>
    <cellStyle name="Warning Text 5 2 2 2 3" xfId="34592" xr:uid="{43E2B11E-D5C7-44FE-B12A-4919B0774657}"/>
    <cellStyle name="Warning Text 5 2 2 3" xfId="34593" xr:uid="{1EFB722D-6456-4FF6-9032-16BE447A9037}"/>
    <cellStyle name="Warning Text 5 2 2 3 2" xfId="34594" xr:uid="{3B92EE10-E8F1-4817-86C5-47F232D72FC0}"/>
    <cellStyle name="Warning Text 5 2 2 3 3" xfId="34595" xr:uid="{6EDEB1FE-58D6-41FE-A0DD-37D8DC5BEDA1}"/>
    <cellStyle name="Warning Text 5 2 2 4" xfId="34596" xr:uid="{1591B50E-27AC-4C74-889D-4BAE2FE9FB58}"/>
    <cellStyle name="Warning Text 5 2 2 5" xfId="34597" xr:uid="{4F1FE149-6F77-4B1F-AE53-A7BCFAF39D73}"/>
    <cellStyle name="Warning Text 5 2 3" xfId="34598" xr:uid="{8D16A653-3359-46C7-BD92-BF1AE97CFB53}"/>
    <cellStyle name="Warning Text 5 2 3 2" xfId="34599" xr:uid="{3559BAF2-1F46-4ACA-ADC2-AE0556B0B41C}"/>
    <cellStyle name="Warning Text 5 2 3 2 2" xfId="34600" xr:uid="{C32A5C55-B086-4EBB-A21E-E15CBB0421D5}"/>
    <cellStyle name="Warning Text 5 2 3 2 3" xfId="34601" xr:uid="{AF8154B9-04E5-49C2-A58E-AE976027C4A9}"/>
    <cellStyle name="Warning Text 5 2 3 3" xfId="34602" xr:uid="{A2D9F169-DB38-4DE1-80E9-4DAEF3AB8B84}"/>
    <cellStyle name="Warning Text 5 2 3 3 2" xfId="34603" xr:uid="{562E8A8E-DDE7-4562-907D-65A0E26B3315}"/>
    <cellStyle name="Warning Text 5 2 3 3 3" xfId="34604" xr:uid="{55591CDF-20C5-44C5-8ADD-8830F1BAAC24}"/>
    <cellStyle name="Warning Text 5 2 3 4" xfId="34605" xr:uid="{F6E4C862-2FC8-4CF1-8731-9CF726E7E50F}"/>
    <cellStyle name="Warning Text 5 2 3 5" xfId="34606" xr:uid="{550174E1-3400-444A-A33D-E3B59B6449C8}"/>
    <cellStyle name="Warning Text 5 2 4" xfId="34607" xr:uid="{8899B78E-8140-4F08-A03E-BB9EFFCCDA5D}"/>
    <cellStyle name="Warning Text 5 2 4 2" xfId="34608" xr:uid="{D84E80EA-65A2-4B26-B1BA-70C3CCA21991}"/>
    <cellStyle name="Warning Text 5 2 4 2 2" xfId="34609" xr:uid="{B8ABC482-EE03-499E-A0C6-5F163FAC4476}"/>
    <cellStyle name="Warning Text 5 2 4 2 3" xfId="34610" xr:uid="{F427BC3A-7E3B-4E39-8227-EA1E98B708BE}"/>
    <cellStyle name="Warning Text 5 2 4 3" xfId="34611" xr:uid="{459A8F60-0324-4BC0-9E28-9BAE344C5F8B}"/>
    <cellStyle name="Warning Text 5 2 4 3 2" xfId="34612" xr:uid="{6E998872-471D-457F-986F-9DCD772D0A7B}"/>
    <cellStyle name="Warning Text 5 2 4 3 3" xfId="34613" xr:uid="{14FF80AB-D1E4-4928-8E5D-2660C6DDF386}"/>
    <cellStyle name="Warning Text 5 2 4 4" xfId="34614" xr:uid="{2C9333F3-4BC0-40FB-A608-AD7A3B725B32}"/>
    <cellStyle name="Warning Text 5 2 4 4 2" xfId="34615" xr:uid="{A0745FF6-C0CF-45C5-B993-4FB3BFAA4AE9}"/>
    <cellStyle name="Warning Text 5 2 4 4 3" xfId="34616" xr:uid="{5E1F7A07-3A0F-41C6-B63E-B8B7B42932DA}"/>
    <cellStyle name="Warning Text 5 2 4 5" xfId="34617" xr:uid="{D2ACB381-8292-4C7E-8205-B2C65A395487}"/>
    <cellStyle name="Warning Text 5 2 4 6" xfId="34618" xr:uid="{17DB3045-4E9A-49D2-BDF1-81E9A8AC95C2}"/>
    <cellStyle name="Warning Text 5 2 5" xfId="34619" xr:uid="{114B01ED-149F-4D06-A8AF-F07738B5B8FE}"/>
    <cellStyle name="Warning Text 5 2 5 2" xfId="34620" xr:uid="{92EC27D9-54B7-4663-81FB-ADFCDAC61BDE}"/>
    <cellStyle name="Warning Text 5 2 5 2 2" xfId="34621" xr:uid="{A33E6F78-241B-4B84-8C30-8E1C55E44607}"/>
    <cellStyle name="Warning Text 5 2 5 2 3" xfId="34622" xr:uid="{E7415485-563E-459B-B730-426DF6EBFB6E}"/>
    <cellStyle name="Warning Text 5 2 5 3" xfId="34623" xr:uid="{69C6ED41-9CFB-4E47-8CE8-261884998252}"/>
    <cellStyle name="Warning Text 5 2 5 3 2" xfId="34624" xr:uid="{8416C72D-0FF2-46DC-9375-2FC83069564C}"/>
    <cellStyle name="Warning Text 5 2 5 3 3" xfId="34625" xr:uid="{4CAD9C9E-18BB-4221-B45A-3853E9CF1B3F}"/>
    <cellStyle name="Warning Text 5 2 5 4" xfId="34626" xr:uid="{5499A789-287D-4615-AC6E-4141466E1B46}"/>
    <cellStyle name="Warning Text 5 2 5 5" xfId="34627" xr:uid="{5891D5FC-9304-4C65-8DE3-7748212A9581}"/>
    <cellStyle name="Warning Text 5 2 6" xfId="34628" xr:uid="{A6FB20D8-F968-4617-BAD8-25E0A85306AF}"/>
    <cellStyle name="Warning Text 5 2 6 2" xfId="34629" xr:uid="{4F5DACD2-44B0-4DA1-9569-93DE982EDE5E}"/>
    <cellStyle name="Warning Text 5 2 6 3" xfId="34630" xr:uid="{1AA5CA54-B96F-4065-84CE-5B3095DB3FF3}"/>
    <cellStyle name="Warning Text 5 2 7" xfId="34631" xr:uid="{D8305FD5-D71A-4ABA-81DE-100CD6D974A3}"/>
    <cellStyle name="Warning Text 5 2 7 2" xfId="34632" xr:uid="{7CF3A7CA-5203-4A96-A2E5-11F5E4AF036A}"/>
    <cellStyle name="Warning Text 5 2 7 3" xfId="34633" xr:uid="{86D1517D-CC1A-4EBC-8984-4074B065B427}"/>
    <cellStyle name="Warning Text 5 2 8" xfId="34634" xr:uid="{D156602D-5AE5-468C-8BED-956D6D3D929B}"/>
    <cellStyle name="Warning Text 5 2 8 2" xfId="34635" xr:uid="{5E942647-2DDD-4E45-8200-D57D89559791}"/>
    <cellStyle name="Warning Text 5 2 8 3" xfId="34636" xr:uid="{F73DA263-87DA-45F8-9C66-31715D44F251}"/>
    <cellStyle name="Warning Text 5 2 9" xfId="34637" xr:uid="{2A84DA09-5D9B-4046-9AA2-11C8786CD200}"/>
    <cellStyle name="Warning Text 5 3" xfId="34638" xr:uid="{C4F115CB-A0CC-40C1-9E9F-D87B66542D87}"/>
    <cellStyle name="Warning Text 5 3 2" xfId="34639" xr:uid="{28BA8F17-5EB9-47B4-9ADC-9BB2B91699CB}"/>
    <cellStyle name="Warning Text 5 3 2 2" xfId="34640" xr:uid="{6A84CF59-AF13-43D4-B20E-3345D3ADBA0E}"/>
    <cellStyle name="Warning Text 5 3 2 3" xfId="34641" xr:uid="{01AF5E6A-1ECA-4D0E-BD50-4BBBA1BA3294}"/>
    <cellStyle name="Warning Text 5 3 3" xfId="34642" xr:uid="{FD51F891-09C4-42AF-9899-D12EF9A186C3}"/>
    <cellStyle name="Warning Text 5 3 3 2" xfId="34643" xr:uid="{2187E108-EA5F-4C56-8470-B90A1D25D1EB}"/>
    <cellStyle name="Warning Text 5 3 3 3" xfId="34644" xr:uid="{990ABADD-8A12-43B3-B9DA-7C4B0FAEBAD8}"/>
    <cellStyle name="Warning Text 5 3 4" xfId="34645" xr:uid="{1A6EE0A2-7D42-4CC5-86D3-FBA73CD8795F}"/>
    <cellStyle name="Warning Text 5 3 5" xfId="34646" xr:uid="{14A90FCD-3BC0-4279-940C-6619A4BB2DD1}"/>
    <cellStyle name="Warning Text 5 3 6" xfId="34647" xr:uid="{F03AF2D4-D795-4FBF-81FC-E44B6E05057D}"/>
    <cellStyle name="Warning Text 5 4" xfId="34648" xr:uid="{7FE2903B-82F7-4736-847C-9035C4555756}"/>
    <cellStyle name="Warning Text 5 4 2" xfId="34649" xr:uid="{541B22DE-6194-4B84-91C2-CBD8B7A8F676}"/>
    <cellStyle name="Warning Text 5 4 2 2" xfId="34650" xr:uid="{73FD27D1-897C-47AC-BAE7-A8157094A382}"/>
    <cellStyle name="Warning Text 5 4 2 3" xfId="34651" xr:uid="{4C20D0BB-299B-4A7A-A9EF-96327582F247}"/>
    <cellStyle name="Warning Text 5 4 3" xfId="34652" xr:uid="{4878D382-A8BB-4788-BC69-EE0950527DE8}"/>
    <cellStyle name="Warning Text 5 4 3 2" xfId="34653" xr:uid="{B436F22C-066D-4013-9CA5-BEC9B249BD87}"/>
    <cellStyle name="Warning Text 5 4 3 3" xfId="34654" xr:uid="{2484AFCC-C1DA-4772-9E8F-2A68C169AB25}"/>
    <cellStyle name="Warning Text 5 4 4" xfId="34655" xr:uid="{C8217389-73A7-4A19-82F2-5F6CBB1994EF}"/>
    <cellStyle name="Warning Text 5 4 5" xfId="34656" xr:uid="{74327B4E-8DC3-4564-8C42-9F97D9A48374}"/>
    <cellStyle name="Warning Text 5 5" xfId="34657" xr:uid="{17D36E0B-BF45-4211-9971-6CDDE1231C19}"/>
    <cellStyle name="Warning Text 5 5 2" xfId="34658" xr:uid="{D9CAB803-1F57-4225-9B39-F8EC67B1B737}"/>
    <cellStyle name="Warning Text 5 5 2 2" xfId="34659" xr:uid="{86D421F2-21B6-4335-8D16-A904B34006A8}"/>
    <cellStyle name="Warning Text 5 5 2 3" xfId="34660" xr:uid="{CE9BA49A-CC93-4D97-B0FC-BB5B407B251E}"/>
    <cellStyle name="Warning Text 5 5 3" xfId="34661" xr:uid="{B353118F-F4EE-4BE9-BBC3-BB7E3DA52D15}"/>
    <cellStyle name="Warning Text 5 5 3 2" xfId="34662" xr:uid="{E082B290-7A81-4C0D-952E-657080C905CE}"/>
    <cellStyle name="Warning Text 5 5 3 3" xfId="34663" xr:uid="{D542C2D4-8847-459F-BE66-CCD27470245F}"/>
    <cellStyle name="Warning Text 5 5 4" xfId="34664" xr:uid="{EC6BD76F-6FCC-44F5-BD41-A4C12A4AD3BF}"/>
    <cellStyle name="Warning Text 5 5 5" xfId="34665" xr:uid="{B61FB4A0-7E4A-4259-A03B-D449744767B9}"/>
    <cellStyle name="Warning Text 5 6" xfId="34666" xr:uid="{93E28D2B-11DE-4B41-87EE-71A3B7A3D32A}"/>
    <cellStyle name="Warning Text 5 6 2" xfId="34667" xr:uid="{C994B258-B070-4EE0-B717-99D86221A5E9}"/>
    <cellStyle name="Warning Text 5 6 2 2" xfId="34668" xr:uid="{819726CC-46B9-42F3-A9A4-5A19AB1668C0}"/>
    <cellStyle name="Warning Text 5 6 2 3" xfId="34669" xr:uid="{7D057E5D-BF96-4A87-976B-02934B095CFC}"/>
    <cellStyle name="Warning Text 5 6 3" xfId="34670" xr:uid="{DE407260-35FE-4624-9511-38EF3962F90F}"/>
    <cellStyle name="Warning Text 5 6 3 2" xfId="34671" xr:uid="{0BA189F7-5CA8-4916-A3BC-245EBE2BD472}"/>
    <cellStyle name="Warning Text 5 6 3 3" xfId="34672" xr:uid="{13100E99-57C3-4800-B283-D4C75CC0C5AD}"/>
    <cellStyle name="Warning Text 5 6 4" xfId="34673" xr:uid="{612F9E2E-D692-478C-977A-AE7A838056B2}"/>
    <cellStyle name="Warning Text 5 6 4 2" xfId="34674" xr:uid="{9A8F72CA-F48E-48E6-9CF1-8B8F9517670D}"/>
    <cellStyle name="Warning Text 5 6 4 3" xfId="34675" xr:uid="{ED9E5B6D-7810-45EA-AFC2-8A7FA9AF01F2}"/>
    <cellStyle name="Warning Text 5 6 5" xfId="34676" xr:uid="{41E1CB57-B014-4DED-BB56-9B0742822E2E}"/>
    <cellStyle name="Warning Text 5 6 6" xfId="34677" xr:uid="{7F21A770-368A-4612-808E-FECA219B1667}"/>
    <cellStyle name="Warning Text 5 7" xfId="34678" xr:uid="{3ADE1400-91B8-483C-973D-346990C522EC}"/>
    <cellStyle name="Warning Text 5 7 2" xfId="34679" xr:uid="{9850DB56-6DFD-4E3B-8990-D4102ACDA3EF}"/>
    <cellStyle name="Warning Text 5 7 2 2" xfId="34680" xr:uid="{EAC10E88-3998-4D12-A2D0-113FC5BB9BD7}"/>
    <cellStyle name="Warning Text 5 7 2 3" xfId="34681" xr:uid="{346F4649-E631-4732-B6D1-5C217D7E8F6C}"/>
    <cellStyle name="Warning Text 5 7 3" xfId="34682" xr:uid="{160E599C-1B0E-4A98-8197-27B5EC543C69}"/>
    <cellStyle name="Warning Text 5 7 3 2" xfId="34683" xr:uid="{57C42178-31E6-4EAC-9E99-4B5DA42F1C5B}"/>
    <cellStyle name="Warning Text 5 7 3 3" xfId="34684" xr:uid="{6A301C1F-43A5-4F10-B343-FF1675A3EC93}"/>
    <cellStyle name="Warning Text 5 7 4" xfId="34685" xr:uid="{1514A93F-3E41-4DB7-86CD-6AEE241F2E4B}"/>
    <cellStyle name="Warning Text 5 7 5" xfId="34686" xr:uid="{6A8E560D-575D-4069-8D7B-B14CA3B0FB91}"/>
    <cellStyle name="Warning Text 5 8" xfId="34687" xr:uid="{357CF121-BD44-4861-A0E0-680C26D97804}"/>
    <cellStyle name="Warning Text 5 8 2" xfId="34688" xr:uid="{3A3DC9C6-AC3C-45E3-9BD1-F143BCAAD5D1}"/>
    <cellStyle name="Warning Text 5 8 3" xfId="34689" xr:uid="{366107A4-BA1B-4F49-BBE8-B6CEE6E2AC77}"/>
    <cellStyle name="Warning Text 5 9" xfId="34690" xr:uid="{6645B1BE-6D21-4AA7-8777-C9C43A46EEF3}"/>
    <cellStyle name="Warning Text 5 9 2" xfId="34691" xr:uid="{7205E731-A462-4522-BFAE-40482E266951}"/>
    <cellStyle name="Warning Text 5 9 3" xfId="34692" xr:uid="{0B9249B8-3B75-4578-B573-6C4E07B376A1}"/>
    <cellStyle name="Warning Text 6" xfId="34693" xr:uid="{A758A844-961E-4651-82A3-071434E75FF6}"/>
    <cellStyle name="Warning Text 6 10" xfId="34694" xr:uid="{89941051-51FA-461B-BBDF-4A2A77F9ACE7}"/>
    <cellStyle name="Warning Text 6 10 2" xfId="34695" xr:uid="{51BB5B14-25A5-4843-A31D-5983592C578A}"/>
    <cellStyle name="Warning Text 6 10 3" xfId="34696" xr:uid="{1EBE754E-3880-4E68-82A1-E9D44DE55B77}"/>
    <cellStyle name="Warning Text 6 11" xfId="34697" xr:uid="{B7640062-5F20-444E-A297-CB38395CE00B}"/>
    <cellStyle name="Warning Text 6 12" xfId="34698" xr:uid="{958B5F51-973B-4877-B7BC-934F6883BD0C}"/>
    <cellStyle name="Warning Text 6 13" xfId="34699" xr:uid="{B4EA6EAA-64DA-45E9-B1C4-30957155F824}"/>
    <cellStyle name="Warning Text 6 14" xfId="34700" xr:uid="{A83812AB-5A5F-4B2A-A252-1DD1F8E0BF0E}"/>
    <cellStyle name="Warning Text 6 15" xfId="34701" xr:uid="{DB4DBAF9-6966-4004-B0F6-4D2BAD5A2E88}"/>
    <cellStyle name="Warning Text 6 16" xfId="34702" xr:uid="{857F03ED-6EAF-4953-BDDF-087CA2FAAB59}"/>
    <cellStyle name="Warning Text 6 2" xfId="34703" xr:uid="{CB49F332-1FF1-4DB1-B468-2C1E00E7DB38}"/>
    <cellStyle name="Warning Text 6 2 10" xfId="34704" xr:uid="{7D0DBF95-137A-4F8C-8E61-5591B0E838E3}"/>
    <cellStyle name="Warning Text 6 2 11" xfId="34705" xr:uid="{56EEC1F7-23C5-4AAC-91E7-520AED26B717}"/>
    <cellStyle name="Warning Text 6 2 2" xfId="34706" xr:uid="{C1760F24-4C95-431E-8FD2-337A1F61CBD8}"/>
    <cellStyle name="Warning Text 6 2 2 2" xfId="34707" xr:uid="{0F868E47-6D79-42E9-94A7-35B62F563417}"/>
    <cellStyle name="Warning Text 6 2 2 2 2" xfId="34708" xr:uid="{D1EC4710-70A1-4067-86E1-8429B1A7177E}"/>
    <cellStyle name="Warning Text 6 2 2 2 3" xfId="34709" xr:uid="{A4E4BBEC-AFE8-4D3A-A645-CD23B011FA30}"/>
    <cellStyle name="Warning Text 6 2 2 3" xfId="34710" xr:uid="{F1390AD2-887F-4198-A61F-CD2A149128D3}"/>
    <cellStyle name="Warning Text 6 2 2 3 2" xfId="34711" xr:uid="{140D495D-4DCE-4A10-904D-B1C55F0CB580}"/>
    <cellStyle name="Warning Text 6 2 2 3 3" xfId="34712" xr:uid="{F11B2B78-44BF-4841-8328-76DB09D128FD}"/>
    <cellStyle name="Warning Text 6 2 2 4" xfId="34713" xr:uid="{091BB3AB-5353-4EF9-AD85-0043F182FAE2}"/>
    <cellStyle name="Warning Text 6 2 2 5" xfId="34714" xr:uid="{683F627D-3804-4DFE-8A77-5B022A262690}"/>
    <cellStyle name="Warning Text 6 2 3" xfId="34715" xr:uid="{9D7E125A-4441-480A-8EDC-25251B0E10D6}"/>
    <cellStyle name="Warning Text 6 2 3 2" xfId="34716" xr:uid="{1FBBE56B-B300-4CCE-8CB9-223ECF4AE3D2}"/>
    <cellStyle name="Warning Text 6 2 3 2 2" xfId="34717" xr:uid="{7D78FCA8-9B68-4802-8FF7-B55748DD629B}"/>
    <cellStyle name="Warning Text 6 2 3 2 3" xfId="34718" xr:uid="{AE2AB20A-A4A6-44E6-88F0-2083563BAB09}"/>
    <cellStyle name="Warning Text 6 2 3 3" xfId="34719" xr:uid="{A29A2B7C-4F61-4BB1-ADDB-30CA8E12A56F}"/>
    <cellStyle name="Warning Text 6 2 3 3 2" xfId="34720" xr:uid="{83425F2E-03DE-4ADC-AE69-2B3273525E74}"/>
    <cellStyle name="Warning Text 6 2 3 3 3" xfId="34721" xr:uid="{E1BE7C7C-2AC7-4B45-9B50-D931D340E86E}"/>
    <cellStyle name="Warning Text 6 2 3 4" xfId="34722" xr:uid="{0368E593-EEBF-44DA-9000-EA5EBCFE92D1}"/>
    <cellStyle name="Warning Text 6 2 3 5" xfId="34723" xr:uid="{1CDCCD27-1835-43DF-9870-F3DB0CB1CA09}"/>
    <cellStyle name="Warning Text 6 2 4" xfId="34724" xr:uid="{49A04EAC-2450-4B24-956C-D55253FC4F68}"/>
    <cellStyle name="Warning Text 6 2 4 2" xfId="34725" xr:uid="{A3A7CFA9-9B9B-49E1-B97F-DBBB82EE242F}"/>
    <cellStyle name="Warning Text 6 2 4 2 2" xfId="34726" xr:uid="{7ADFB061-8BF5-4C8A-A9CC-22D27EAFE3D5}"/>
    <cellStyle name="Warning Text 6 2 4 2 3" xfId="34727" xr:uid="{4BF23F13-E4E4-49BC-9184-4DDAA55BAD0E}"/>
    <cellStyle name="Warning Text 6 2 4 3" xfId="34728" xr:uid="{A0C0EE3D-EB74-4338-937D-FB62A7431221}"/>
    <cellStyle name="Warning Text 6 2 4 3 2" xfId="34729" xr:uid="{56BB22CB-563E-4316-9931-9780D48E9930}"/>
    <cellStyle name="Warning Text 6 2 4 3 3" xfId="34730" xr:uid="{A8791505-45E8-4D31-9016-33394505DE91}"/>
    <cellStyle name="Warning Text 6 2 4 4" xfId="34731" xr:uid="{29D63FE9-7D23-4C58-BEC0-5BB5A2FA3240}"/>
    <cellStyle name="Warning Text 6 2 4 4 2" xfId="34732" xr:uid="{00585012-2EB1-4FF7-BA67-D4812B6340AD}"/>
    <cellStyle name="Warning Text 6 2 4 4 3" xfId="34733" xr:uid="{2F8DA15A-383B-4722-A9EC-CC260784D4C6}"/>
    <cellStyle name="Warning Text 6 2 4 5" xfId="34734" xr:uid="{040F6C22-3641-4D46-A34D-3B9CAF236139}"/>
    <cellStyle name="Warning Text 6 2 4 6" xfId="34735" xr:uid="{F10BC56C-CBA8-44D1-B935-446F5BB30476}"/>
    <cellStyle name="Warning Text 6 2 5" xfId="34736" xr:uid="{01B2E83E-F268-4166-84E6-D38820988075}"/>
    <cellStyle name="Warning Text 6 2 5 2" xfId="34737" xr:uid="{65A7CE66-D2F3-4584-A765-781F6B2282C9}"/>
    <cellStyle name="Warning Text 6 2 5 2 2" xfId="34738" xr:uid="{F2D09FC2-12CA-4A47-8C16-298E1705C46D}"/>
    <cellStyle name="Warning Text 6 2 5 2 3" xfId="34739" xr:uid="{48AD5CCF-9221-40EF-A73F-DB3791EBD6BD}"/>
    <cellStyle name="Warning Text 6 2 5 3" xfId="34740" xr:uid="{83245C61-013E-4FF0-80EF-6BFEBDD68F1A}"/>
    <cellStyle name="Warning Text 6 2 5 3 2" xfId="34741" xr:uid="{AFBF0F15-0AE9-4D4E-85E6-CDB92FDD1A1D}"/>
    <cellStyle name="Warning Text 6 2 5 3 3" xfId="34742" xr:uid="{A90B0D29-1C7E-42E9-AD31-55BBF5EB7688}"/>
    <cellStyle name="Warning Text 6 2 5 4" xfId="34743" xr:uid="{435D8B57-4C04-4652-AA2D-3FAB386ED67C}"/>
    <cellStyle name="Warning Text 6 2 5 5" xfId="34744" xr:uid="{7EEDABE0-0340-445A-A8AE-B594AF78D146}"/>
    <cellStyle name="Warning Text 6 2 6" xfId="34745" xr:uid="{9EBEFE46-4ECE-48E2-9276-5205C141DE60}"/>
    <cellStyle name="Warning Text 6 2 6 2" xfId="34746" xr:uid="{377A8FBC-D247-4B0C-B046-8C6C29C161BB}"/>
    <cellStyle name="Warning Text 6 2 6 3" xfId="34747" xr:uid="{211664E3-DE65-4C0C-A8BD-D875B2CDA21C}"/>
    <cellStyle name="Warning Text 6 2 7" xfId="34748" xr:uid="{FDBFC2B9-FB72-46DE-BE99-9E430605A3E8}"/>
    <cellStyle name="Warning Text 6 2 7 2" xfId="34749" xr:uid="{11D406FA-CA80-4654-9EF1-F32817CD9F11}"/>
    <cellStyle name="Warning Text 6 2 7 3" xfId="34750" xr:uid="{461CB0EA-8804-442D-A72C-3E146FBBBF98}"/>
    <cellStyle name="Warning Text 6 2 8" xfId="34751" xr:uid="{45976AAE-336B-4C6E-A2C8-7600B9FEFF26}"/>
    <cellStyle name="Warning Text 6 2 8 2" xfId="34752" xr:uid="{9C571C79-99E6-4201-B88D-2DCDE20731BD}"/>
    <cellStyle name="Warning Text 6 2 8 3" xfId="34753" xr:uid="{DC476C5C-A0E7-4774-92AE-C59E57BD4DDF}"/>
    <cellStyle name="Warning Text 6 2 9" xfId="34754" xr:uid="{5B7F475B-8E1F-4DCA-A0A7-8186E4220545}"/>
    <cellStyle name="Warning Text 6 3" xfId="34755" xr:uid="{02E88368-2DE3-431F-BACF-A6C1FCCAA6E3}"/>
    <cellStyle name="Warning Text 6 3 2" xfId="34756" xr:uid="{616A74DD-E985-4984-981B-33A037939D59}"/>
    <cellStyle name="Warning Text 6 3 2 2" xfId="34757" xr:uid="{ED93D397-E830-4C98-B115-B3CDA0F17449}"/>
    <cellStyle name="Warning Text 6 3 2 3" xfId="34758" xr:uid="{F09B06D5-1A5D-4C53-91FF-5CA67272E355}"/>
    <cellStyle name="Warning Text 6 3 3" xfId="34759" xr:uid="{759DA53A-E1DB-42F1-91D2-2423FDAD6339}"/>
    <cellStyle name="Warning Text 6 3 3 2" xfId="34760" xr:uid="{1EFCCB8D-33EB-487F-8BCD-6B321419B968}"/>
    <cellStyle name="Warning Text 6 3 3 3" xfId="34761" xr:uid="{046134B9-7157-4A11-9CE0-38C0F0F5BBC1}"/>
    <cellStyle name="Warning Text 6 3 4" xfId="34762" xr:uid="{1AC6B019-D9F9-4333-BEFA-6B958DC19A99}"/>
    <cellStyle name="Warning Text 6 3 5" xfId="34763" xr:uid="{E165B586-06D9-4BA0-B61B-A56F47F4D413}"/>
    <cellStyle name="Warning Text 6 3 6" xfId="34764" xr:uid="{608EE94A-0F1D-4868-B6AB-F97049D5BBAE}"/>
    <cellStyle name="Warning Text 6 4" xfId="34765" xr:uid="{3DB6EAE3-2C56-4598-85DA-19D98E5407C2}"/>
    <cellStyle name="Warning Text 6 4 2" xfId="34766" xr:uid="{6D64DB7F-74CB-4D00-BC14-FB6D31E6DE3F}"/>
    <cellStyle name="Warning Text 6 4 2 2" xfId="34767" xr:uid="{7D4FEA79-6FD7-4729-9740-99C767B8662F}"/>
    <cellStyle name="Warning Text 6 4 2 3" xfId="34768" xr:uid="{2B70F007-7984-42FE-A840-79FD6C8A6432}"/>
    <cellStyle name="Warning Text 6 4 3" xfId="34769" xr:uid="{7549C07E-A526-4AA9-AA03-B54DC2BFB59F}"/>
    <cellStyle name="Warning Text 6 4 3 2" xfId="34770" xr:uid="{FE4F4C52-D730-49A6-B40A-CC4A943CE152}"/>
    <cellStyle name="Warning Text 6 4 3 3" xfId="34771" xr:uid="{EC5A323E-0A03-4F45-B934-C1CE004C6449}"/>
    <cellStyle name="Warning Text 6 4 4" xfId="34772" xr:uid="{CB207D72-6AF7-44FF-B1FD-EC0DD24F12B8}"/>
    <cellStyle name="Warning Text 6 4 5" xfId="34773" xr:uid="{3973182B-2AFB-4080-B038-6A89191CB16D}"/>
    <cellStyle name="Warning Text 6 5" xfId="34774" xr:uid="{8F1597FE-94E1-42FA-BEBF-3BDB3CF294B7}"/>
    <cellStyle name="Warning Text 6 5 2" xfId="34775" xr:uid="{88239C22-2C13-463B-8DEE-8F0D44E282A9}"/>
    <cellStyle name="Warning Text 6 5 2 2" xfId="34776" xr:uid="{29570F46-FFE8-4392-9632-7B39BD179721}"/>
    <cellStyle name="Warning Text 6 5 2 3" xfId="34777" xr:uid="{6BDA21B1-CC40-406C-8598-FA1A3AEAC165}"/>
    <cellStyle name="Warning Text 6 5 3" xfId="34778" xr:uid="{DEFAE208-3359-4DBC-AA08-0E367025DDEE}"/>
    <cellStyle name="Warning Text 6 5 3 2" xfId="34779" xr:uid="{4719827B-A21C-492C-8D06-6CDF8F728A2D}"/>
    <cellStyle name="Warning Text 6 5 3 3" xfId="34780" xr:uid="{3294C81F-3532-480B-BCB6-9B4E27D54B85}"/>
    <cellStyle name="Warning Text 6 5 4" xfId="34781" xr:uid="{89BA39DD-5B0E-469E-8011-385476B4FF40}"/>
    <cellStyle name="Warning Text 6 5 5" xfId="34782" xr:uid="{9A2BD6F4-DE7A-4EDC-9F63-CA3A8DB2B1E0}"/>
    <cellStyle name="Warning Text 6 6" xfId="34783" xr:uid="{1752E692-BDC1-43C7-B0FA-A03ED7DE901A}"/>
    <cellStyle name="Warning Text 6 6 2" xfId="34784" xr:uid="{56F08260-27F3-47ED-A7E2-79579554EFB0}"/>
    <cellStyle name="Warning Text 6 6 2 2" xfId="34785" xr:uid="{5DE268D0-F07E-404B-9BB6-93ABD33BD10F}"/>
    <cellStyle name="Warning Text 6 6 2 3" xfId="34786" xr:uid="{20DC8473-A53A-4004-9362-A74711FC40B1}"/>
    <cellStyle name="Warning Text 6 6 3" xfId="34787" xr:uid="{06C589F1-F4A3-4E12-98B7-F4F0228195C7}"/>
    <cellStyle name="Warning Text 6 6 3 2" xfId="34788" xr:uid="{15FE964A-F7C4-427F-9F05-9A8C09643FDE}"/>
    <cellStyle name="Warning Text 6 6 3 3" xfId="34789" xr:uid="{9019A314-6179-41A7-AE5D-BE4146096C30}"/>
    <cellStyle name="Warning Text 6 6 4" xfId="34790" xr:uid="{B1864794-1028-40C5-929E-19398C6C5C72}"/>
    <cellStyle name="Warning Text 6 6 4 2" xfId="34791" xr:uid="{29A87555-DC28-4128-806A-5430354DE239}"/>
    <cellStyle name="Warning Text 6 6 4 3" xfId="34792" xr:uid="{4A5FA872-5309-4726-8B36-2F64EA594DF1}"/>
    <cellStyle name="Warning Text 6 6 5" xfId="34793" xr:uid="{664C212E-1245-4881-A0F8-62154926C27A}"/>
    <cellStyle name="Warning Text 6 6 6" xfId="34794" xr:uid="{BA9AAAB1-1AEB-4B5A-AF50-770FF99A98EF}"/>
    <cellStyle name="Warning Text 6 7" xfId="34795" xr:uid="{6FE4F16F-0AFC-4AA7-90D8-A572CAF1E66E}"/>
    <cellStyle name="Warning Text 6 7 2" xfId="34796" xr:uid="{8490BF20-2A34-4C67-B8C0-D8EACE5DFEC5}"/>
    <cellStyle name="Warning Text 6 7 2 2" xfId="34797" xr:uid="{79BCE8E9-D5B5-4DB9-AAC2-B6C8E5087AD8}"/>
    <cellStyle name="Warning Text 6 7 2 3" xfId="34798" xr:uid="{3C32B508-EF4C-4247-AD1A-A36C4746A2D8}"/>
    <cellStyle name="Warning Text 6 7 3" xfId="34799" xr:uid="{1A205521-342E-4EE7-A9FF-FB717B155C6B}"/>
    <cellStyle name="Warning Text 6 7 3 2" xfId="34800" xr:uid="{046D1738-21EF-49B9-83D7-E89C94B22BAC}"/>
    <cellStyle name="Warning Text 6 7 3 3" xfId="34801" xr:uid="{B36E24F9-63D4-4AD1-BEE2-DB08DB25E8B5}"/>
    <cellStyle name="Warning Text 6 7 4" xfId="34802" xr:uid="{3B5FF04A-151D-4376-863C-1BF8AD275F7D}"/>
    <cellStyle name="Warning Text 6 7 5" xfId="34803" xr:uid="{E6CEF0A8-EE04-4BB3-9F24-815F9FCAB911}"/>
    <cellStyle name="Warning Text 6 8" xfId="34804" xr:uid="{2091C0CA-BD5D-433C-AF5C-EB02487EB17E}"/>
    <cellStyle name="Warning Text 6 8 2" xfId="34805" xr:uid="{20016108-33BD-46E1-9391-730FE857F5B3}"/>
    <cellStyle name="Warning Text 6 8 3" xfId="34806" xr:uid="{266F0C9B-5532-49CA-A737-640EA72C14C3}"/>
    <cellStyle name="Warning Text 6 9" xfId="34807" xr:uid="{FC736581-EC00-43A0-89AD-39E4E462B560}"/>
    <cellStyle name="Warning Text 6 9 2" xfId="34808" xr:uid="{E12ADA94-D784-4985-960A-A858D4DE2CE4}"/>
    <cellStyle name="Warning Text 6 9 3" xfId="34809" xr:uid="{7F240C7E-8A0E-4922-86F0-7E9E054AAF31}"/>
    <cellStyle name="Warning Text 7" xfId="34810" xr:uid="{AEDC9167-E93C-4B14-AE6F-4BA7F1A67C04}"/>
    <cellStyle name="Warning Text 7 10" xfId="34811" xr:uid="{4EFD191B-BAD8-4648-BAFC-61BEFEC8F927}"/>
    <cellStyle name="Warning Text 7 11" xfId="34812" xr:uid="{C06E248C-1836-43E3-816D-D48DE5A27B19}"/>
    <cellStyle name="Warning Text 7 12" xfId="34813" xr:uid="{42033C92-8222-46C9-90F7-8173F81C60C1}"/>
    <cellStyle name="Warning Text 7 13" xfId="34814" xr:uid="{A8DF432D-4594-4FAF-B5D5-9EC484CAE12D}"/>
    <cellStyle name="Warning Text 7 14" xfId="34815" xr:uid="{25BDB0FC-7F4E-4212-839A-0934A34EB3A3}"/>
    <cellStyle name="Warning Text 7 15" xfId="34816" xr:uid="{88434C2D-EF59-462F-9A04-FBB2C3FD95D8}"/>
    <cellStyle name="Warning Text 7 2" xfId="34817" xr:uid="{C70869C5-D678-4271-A6F6-71C539393C59}"/>
    <cellStyle name="Warning Text 7 2 2" xfId="34818" xr:uid="{EEE43A5C-1F5D-45BB-819E-4B2520A1049F}"/>
    <cellStyle name="Warning Text 7 2 2 2" xfId="34819" xr:uid="{79BE1C00-26A9-4E76-88DC-9636A60370B4}"/>
    <cellStyle name="Warning Text 7 2 2 3" xfId="34820" xr:uid="{0A1929DB-ACFF-41F0-908E-3B6EFB4A0515}"/>
    <cellStyle name="Warning Text 7 2 3" xfId="34821" xr:uid="{FC6AF40D-CF93-4467-9CD6-3D1B56FB350E}"/>
    <cellStyle name="Warning Text 7 2 3 2" xfId="34822" xr:uid="{2665295B-772B-4F1D-B457-7885F3391B8A}"/>
    <cellStyle name="Warning Text 7 2 3 3" xfId="34823" xr:uid="{6032DA82-BA06-4310-8AA0-24E9B704743B}"/>
    <cellStyle name="Warning Text 7 2 4" xfId="34824" xr:uid="{C863E2FF-2797-4E33-8AD6-063687328E46}"/>
    <cellStyle name="Warning Text 7 2 5" xfId="34825" xr:uid="{D4E50C59-E813-4403-90BE-FA214D25BF95}"/>
    <cellStyle name="Warning Text 7 2 6" xfId="34826" xr:uid="{AE4BEE8F-2360-466E-9249-799FA47B98A8}"/>
    <cellStyle name="Warning Text 7 3" xfId="34827" xr:uid="{2A6C6000-A038-40FD-8C6A-67342E8F6BC0}"/>
    <cellStyle name="Warning Text 7 3 2" xfId="34828" xr:uid="{6CB9A4FE-68FD-4671-A877-2E8F22BAF77F}"/>
    <cellStyle name="Warning Text 7 3 2 2" xfId="34829" xr:uid="{5CF15B78-A10E-4E37-8B57-5676784800B7}"/>
    <cellStyle name="Warning Text 7 3 2 3" xfId="34830" xr:uid="{C51F99A9-CF90-4F2E-A0D6-52B11FD61B87}"/>
    <cellStyle name="Warning Text 7 3 3" xfId="34831" xr:uid="{2D96F234-5EE3-4D11-8085-46C8A583C62B}"/>
    <cellStyle name="Warning Text 7 3 3 2" xfId="34832" xr:uid="{0FF9BC50-99A2-4C86-87A9-A3C2561F791E}"/>
    <cellStyle name="Warning Text 7 3 3 3" xfId="34833" xr:uid="{E8C7899F-536F-4D0B-AB4E-7DA6A0C53DF5}"/>
    <cellStyle name="Warning Text 7 3 4" xfId="34834" xr:uid="{35AB22BC-41CD-45B6-9118-6F10B5C3CA2D}"/>
    <cellStyle name="Warning Text 7 3 5" xfId="34835" xr:uid="{2F88678C-3525-41A1-8A8D-0CA012F0C74B}"/>
    <cellStyle name="Warning Text 7 4" xfId="34836" xr:uid="{614404D2-22C7-4C58-9351-C7C3220766AA}"/>
    <cellStyle name="Warning Text 7 4 2" xfId="34837" xr:uid="{E3CD8CFD-CCBB-4B27-989E-9F04AAD217F0}"/>
    <cellStyle name="Warning Text 7 4 2 2" xfId="34838" xr:uid="{21CC8C82-2E50-47AB-B527-B199402559A7}"/>
    <cellStyle name="Warning Text 7 4 2 3" xfId="34839" xr:uid="{97D3A1EB-764B-4962-952F-69813AD3F908}"/>
    <cellStyle name="Warning Text 7 4 3" xfId="34840" xr:uid="{78911C65-8409-4EA4-94AA-629193C93952}"/>
    <cellStyle name="Warning Text 7 4 3 2" xfId="34841" xr:uid="{EBD49943-6FFE-4BF0-B49D-4CD7AB2445F0}"/>
    <cellStyle name="Warning Text 7 4 3 3" xfId="34842" xr:uid="{6976E65B-356F-4EA6-A917-AB053AA86FFC}"/>
    <cellStyle name="Warning Text 7 4 4" xfId="34843" xr:uid="{3F3A1379-6A57-405F-8F2C-1F892AFBEC91}"/>
    <cellStyle name="Warning Text 7 4 5" xfId="34844" xr:uid="{6E9E3D7E-79CB-4A8A-BA41-6636FF747B39}"/>
    <cellStyle name="Warning Text 7 5" xfId="34845" xr:uid="{DD19F8CF-6B82-4A47-A8AE-448095F92352}"/>
    <cellStyle name="Warning Text 7 5 2" xfId="34846" xr:uid="{6C5551C7-F22B-48E1-BF30-64DBAD58613E}"/>
    <cellStyle name="Warning Text 7 5 2 2" xfId="34847" xr:uid="{504E1CFB-6CAC-4456-9FF5-5D1EE9B75A3B}"/>
    <cellStyle name="Warning Text 7 5 2 3" xfId="34848" xr:uid="{1B9900DD-8542-4CFE-B584-E15FDD81CAF4}"/>
    <cellStyle name="Warning Text 7 5 3" xfId="34849" xr:uid="{BC90186E-9C7A-46E1-86A6-DA8415AF3C3F}"/>
    <cellStyle name="Warning Text 7 5 3 2" xfId="34850" xr:uid="{7F4C4E2E-A486-4408-B68C-89A4331DC000}"/>
    <cellStyle name="Warning Text 7 5 3 3" xfId="34851" xr:uid="{594731A2-386A-4CDE-B4A5-80165CB5CD9C}"/>
    <cellStyle name="Warning Text 7 5 4" xfId="34852" xr:uid="{61214AB8-7FB0-41A1-80D8-29179DC55784}"/>
    <cellStyle name="Warning Text 7 5 4 2" xfId="34853" xr:uid="{70A516A1-6F1F-4FC0-A06C-7893513EBB42}"/>
    <cellStyle name="Warning Text 7 5 4 3" xfId="34854" xr:uid="{5362C38E-6E89-4012-8D3C-D2FB26C12D52}"/>
    <cellStyle name="Warning Text 7 5 5" xfId="34855" xr:uid="{C97EB4C7-8126-4B47-AD93-5BBCC51B02D5}"/>
    <cellStyle name="Warning Text 7 5 6" xfId="34856" xr:uid="{3DD13E4F-23FB-4F34-AA82-9FE7446F44C5}"/>
    <cellStyle name="Warning Text 7 6" xfId="34857" xr:uid="{F1880962-B87F-4FA4-922A-100AAB0DC4E2}"/>
    <cellStyle name="Warning Text 7 6 2" xfId="34858" xr:uid="{92A1D247-D235-4827-886A-CAD8C65741D7}"/>
    <cellStyle name="Warning Text 7 6 2 2" xfId="34859" xr:uid="{C4D9D30E-D411-42F2-9A9F-DE00D3BC4B8C}"/>
    <cellStyle name="Warning Text 7 6 2 3" xfId="34860" xr:uid="{FD6C84FB-D5BE-4CC9-9430-590E620E077D}"/>
    <cellStyle name="Warning Text 7 6 3" xfId="34861" xr:uid="{8D9CA693-609C-4013-8804-65209987DC0A}"/>
    <cellStyle name="Warning Text 7 6 3 2" xfId="34862" xr:uid="{DC68BF5B-A91F-4D9A-AD80-CB7419DE6B05}"/>
    <cellStyle name="Warning Text 7 6 3 3" xfId="34863" xr:uid="{E2659ED3-DC9B-461D-8ADA-CE91C1FECADE}"/>
    <cellStyle name="Warning Text 7 6 4" xfId="34864" xr:uid="{04D4536A-12AC-4B6F-B574-DB58D2B93327}"/>
    <cellStyle name="Warning Text 7 6 5" xfId="34865" xr:uid="{3AF1C44F-07FE-433D-98B0-65030B36380F}"/>
    <cellStyle name="Warning Text 7 7" xfId="34866" xr:uid="{0968D093-F9B1-4811-B8FF-0E72A888043F}"/>
    <cellStyle name="Warning Text 7 7 2" xfId="34867" xr:uid="{807BDF1E-A404-4497-AF9C-C780BC6C661C}"/>
    <cellStyle name="Warning Text 7 7 3" xfId="34868" xr:uid="{21D411FD-1F3B-42D6-ADB5-823B4E183292}"/>
    <cellStyle name="Warning Text 7 8" xfId="34869" xr:uid="{1CD8E7EE-4072-4574-BED1-49A5F1767FF3}"/>
    <cellStyle name="Warning Text 7 8 2" xfId="34870" xr:uid="{20867C03-3B69-499E-B169-E75B5FF289F0}"/>
    <cellStyle name="Warning Text 7 8 3" xfId="34871" xr:uid="{DB44AC39-F043-4A38-9405-3272998D3E22}"/>
    <cellStyle name="Warning Text 7 9" xfId="34872" xr:uid="{D5E2423F-7093-4AAC-9583-695948494AB6}"/>
    <cellStyle name="Warning Text 7 9 2" xfId="34873" xr:uid="{CE05373A-848B-435B-A27C-B6CD66FD7A5B}"/>
    <cellStyle name="Warning Text 7 9 3" xfId="34874" xr:uid="{81FE5F0F-1AA7-419A-BF84-5C09C5C1C4C9}"/>
    <cellStyle name="Warning Text 8" xfId="34875" xr:uid="{179DCC06-E30D-4EE3-84F9-BF1B6624B824}"/>
    <cellStyle name="Warning Text 8 10" xfId="34876" xr:uid="{AFF9F2C4-1EC4-4CD0-B797-5E458991CC57}"/>
    <cellStyle name="Warning Text 8 11" xfId="34877" xr:uid="{94E75E39-7946-480A-9C12-26B8658547C2}"/>
    <cellStyle name="Warning Text 8 12" xfId="34878" xr:uid="{2F2BA18D-811D-46C9-94F4-E73D9B5FF9E2}"/>
    <cellStyle name="Warning Text 8 13" xfId="34879" xr:uid="{92366FBF-7E1C-4CB4-BC37-2443B4E48006}"/>
    <cellStyle name="Warning Text 8 14" xfId="34880" xr:uid="{2887D031-684D-42AE-A1FC-9690EC4FD283}"/>
    <cellStyle name="Warning Text 8 15" xfId="34881" xr:uid="{73E1BFA9-FEA9-4A70-A970-CB9EB01C379B}"/>
    <cellStyle name="Warning Text 8 2" xfId="34882" xr:uid="{6C1A1C35-98BD-42D0-99AE-ACA24C67275D}"/>
    <cellStyle name="Warning Text 8 2 2" xfId="34883" xr:uid="{E02A8752-75BE-449D-85C9-AE03FC8F91BB}"/>
    <cellStyle name="Warning Text 8 2 2 2" xfId="34884" xr:uid="{7B1280DE-DC0D-45CB-9F3D-2E3717785DD3}"/>
    <cellStyle name="Warning Text 8 2 2 3" xfId="34885" xr:uid="{692568CF-0EE4-436E-8A13-097FCA7D6FD6}"/>
    <cellStyle name="Warning Text 8 2 3" xfId="34886" xr:uid="{02EDE8B0-D4FE-4382-8DB7-B11695DD9EC9}"/>
    <cellStyle name="Warning Text 8 2 3 2" xfId="34887" xr:uid="{8B423A6D-233F-4FD8-9E99-1B061FFD5F0D}"/>
    <cellStyle name="Warning Text 8 2 3 3" xfId="34888" xr:uid="{D01EDAD5-E0AE-40FD-A467-568A9CFB7E54}"/>
    <cellStyle name="Warning Text 8 2 4" xfId="34889" xr:uid="{2728AFD9-16CF-401E-9854-72ED5CE9E9F6}"/>
    <cellStyle name="Warning Text 8 2 5" xfId="34890" xr:uid="{1D96B988-D01F-4AA3-8B09-2D046F47595C}"/>
    <cellStyle name="Warning Text 8 2 6" xfId="34891" xr:uid="{0841C63E-8A9E-4FB3-A76A-776025383EBC}"/>
    <cellStyle name="Warning Text 8 3" xfId="34892" xr:uid="{716B34C0-598F-4C70-9129-F610049F8F09}"/>
    <cellStyle name="Warning Text 8 3 2" xfId="34893" xr:uid="{9C330A9A-5444-4303-9C90-4DA13C0BEBFA}"/>
    <cellStyle name="Warning Text 8 3 2 2" xfId="34894" xr:uid="{C73B2B1C-FA79-4650-A8F9-1BD7710DB93D}"/>
    <cellStyle name="Warning Text 8 3 2 3" xfId="34895" xr:uid="{E6D2C084-3066-4F33-AB2C-D46E5E74536D}"/>
    <cellStyle name="Warning Text 8 3 3" xfId="34896" xr:uid="{9B3B2273-78AC-437D-B1A7-218BD9E34A18}"/>
    <cellStyle name="Warning Text 8 3 3 2" xfId="34897" xr:uid="{FDF144DE-8771-4B4E-AABF-58451F4C8DF1}"/>
    <cellStyle name="Warning Text 8 3 3 3" xfId="34898" xr:uid="{82BB5AF4-A9A3-4EA4-829B-E49E0F2F7A80}"/>
    <cellStyle name="Warning Text 8 3 4" xfId="34899" xr:uid="{00F3ABD4-5EF1-409A-8071-2B00444F6284}"/>
    <cellStyle name="Warning Text 8 3 5" xfId="34900" xr:uid="{97D69F1E-45F3-42B1-8A05-B0EEA07B92B6}"/>
    <cellStyle name="Warning Text 8 4" xfId="34901" xr:uid="{9B71EC5A-25D9-4A50-AFF8-FDD5787BD4DA}"/>
    <cellStyle name="Warning Text 8 4 2" xfId="34902" xr:uid="{EDC07F29-8014-42FC-A947-A74930F41166}"/>
    <cellStyle name="Warning Text 8 4 2 2" xfId="34903" xr:uid="{FD190603-D595-4145-9602-DA39658B07EB}"/>
    <cellStyle name="Warning Text 8 4 2 3" xfId="34904" xr:uid="{BE63CE33-E68A-48F4-9AFC-04FCA1D95E80}"/>
    <cellStyle name="Warning Text 8 4 3" xfId="34905" xr:uid="{E197B120-9396-4D45-A4C3-4A0AC400011A}"/>
    <cellStyle name="Warning Text 8 4 3 2" xfId="34906" xr:uid="{F476821D-16AE-410A-BB93-95E678B54B54}"/>
    <cellStyle name="Warning Text 8 4 3 3" xfId="34907" xr:uid="{2D0A9AFE-47CD-4357-BC51-787CD12BE295}"/>
    <cellStyle name="Warning Text 8 4 4" xfId="34908" xr:uid="{D735A34A-FF90-41DC-B8D9-B18AFFF9B6C1}"/>
    <cellStyle name="Warning Text 8 4 5" xfId="34909" xr:uid="{0CDEF9EC-E5D3-48FB-AC5F-C27F27837A63}"/>
    <cellStyle name="Warning Text 8 5" xfId="34910" xr:uid="{7A100C82-7578-4005-BCB3-1D067A8B0A01}"/>
    <cellStyle name="Warning Text 8 5 2" xfId="34911" xr:uid="{00CDFD38-A326-4A32-BB22-DBFDB6D71713}"/>
    <cellStyle name="Warning Text 8 5 2 2" xfId="34912" xr:uid="{D59DFAD2-E056-4143-AD86-F7F209BE71EE}"/>
    <cellStyle name="Warning Text 8 5 2 3" xfId="34913" xr:uid="{61586F1E-69AE-4146-8165-21DC7EB984C6}"/>
    <cellStyle name="Warning Text 8 5 3" xfId="34914" xr:uid="{F55C2360-6CB4-4773-952F-29D446B0295E}"/>
    <cellStyle name="Warning Text 8 5 3 2" xfId="34915" xr:uid="{29A2F5F4-4667-4617-8BD6-CA2E0CCCB0AA}"/>
    <cellStyle name="Warning Text 8 5 3 3" xfId="34916" xr:uid="{C2AA7840-82B0-4B92-9DA1-B79E8CA890D1}"/>
    <cellStyle name="Warning Text 8 5 4" xfId="34917" xr:uid="{BA80B723-4F5E-4AD1-986F-83D3CAA6C755}"/>
    <cellStyle name="Warning Text 8 5 4 2" xfId="34918" xr:uid="{2716CAC2-E649-45AF-8010-ACCB50BAECBF}"/>
    <cellStyle name="Warning Text 8 5 4 3" xfId="34919" xr:uid="{FB7546E0-0252-4833-8935-4B7A974FB85A}"/>
    <cellStyle name="Warning Text 8 5 5" xfId="34920" xr:uid="{995C8580-6040-4BA6-A782-20B8656F837E}"/>
    <cellStyle name="Warning Text 8 5 6" xfId="34921" xr:uid="{72847CF8-CA06-4708-9503-72CA31AF0D14}"/>
    <cellStyle name="Warning Text 8 6" xfId="34922" xr:uid="{50CB8334-BEEF-40BE-B144-BEADF6D5D821}"/>
    <cellStyle name="Warning Text 8 6 2" xfId="34923" xr:uid="{BB7B1F1D-4B93-44DD-BA5F-FB3D8967E02A}"/>
    <cellStyle name="Warning Text 8 6 2 2" xfId="34924" xr:uid="{32BEF454-F37A-4E4E-B21F-601FD54669A2}"/>
    <cellStyle name="Warning Text 8 6 2 3" xfId="34925" xr:uid="{2ABB4641-039F-48D7-83BA-AB84A22908DB}"/>
    <cellStyle name="Warning Text 8 6 3" xfId="34926" xr:uid="{B8412254-A47C-4DCB-9640-B45A431FFD88}"/>
    <cellStyle name="Warning Text 8 6 3 2" xfId="34927" xr:uid="{C70BAC4A-9D14-4EE7-B05A-4F8D76701A49}"/>
    <cellStyle name="Warning Text 8 6 3 3" xfId="34928" xr:uid="{242FEA24-EA8E-4324-BB0A-CDBD709E1765}"/>
    <cellStyle name="Warning Text 8 6 4" xfId="34929" xr:uid="{026D13BE-8FEA-45D3-9302-6692A12E368A}"/>
    <cellStyle name="Warning Text 8 6 5" xfId="34930" xr:uid="{48AAEBCC-E19F-4C77-B897-4104D3D2F74F}"/>
    <cellStyle name="Warning Text 8 7" xfId="34931" xr:uid="{E5365195-775B-45F0-9D2D-B35BA825C212}"/>
    <cellStyle name="Warning Text 8 7 2" xfId="34932" xr:uid="{41F0E993-EE97-4155-8AE2-E6C9A13A4CE9}"/>
    <cellStyle name="Warning Text 8 7 3" xfId="34933" xr:uid="{2DEE6994-F808-4947-9751-B11EB5536DFC}"/>
    <cellStyle name="Warning Text 8 8" xfId="34934" xr:uid="{8A4131A9-6E95-429E-9895-7B88C9B03D65}"/>
    <cellStyle name="Warning Text 8 8 2" xfId="34935" xr:uid="{3B7EBDAA-C8AF-4C20-B1DA-EFFCF9C40BA7}"/>
    <cellStyle name="Warning Text 8 8 3" xfId="34936" xr:uid="{B0049C49-D897-49E6-9C61-8D4B5A8A088E}"/>
    <cellStyle name="Warning Text 8 9" xfId="34937" xr:uid="{64DE1DD3-B32C-4A59-8AA0-DA6F9BFDF45E}"/>
    <cellStyle name="Warning Text 8 9 2" xfId="34938" xr:uid="{A74F9C49-F149-4D7E-8426-168AAEFB840C}"/>
    <cellStyle name="Warning Text 8 9 3" xfId="34939" xr:uid="{9E32DCBA-236A-453F-A845-D02967AA1762}"/>
    <cellStyle name="Warning Text 9" xfId="34940" xr:uid="{7438E6B7-F041-4074-BE08-DAA18DC09A74}"/>
    <cellStyle name="Warning Text 9 10" xfId="34941" xr:uid="{F9B4C9CB-1681-4B58-9A00-DD1F14AF78D0}"/>
    <cellStyle name="Warning Text 9 11" xfId="34942" xr:uid="{27C5776B-6385-4B09-8277-175B335093B3}"/>
    <cellStyle name="Warning Text 9 12" xfId="34943" xr:uid="{99817472-C928-4DB5-A6EB-E3756C8372F0}"/>
    <cellStyle name="Warning Text 9 13" xfId="34944" xr:uid="{6982C112-3384-4028-9DF0-B942EB72589D}"/>
    <cellStyle name="Warning Text 9 14" xfId="34945" xr:uid="{74B60C91-3935-45E8-9CC8-943E6D11E2AF}"/>
    <cellStyle name="Warning Text 9 15" xfId="34946" xr:uid="{04855186-8C5A-4A6D-A394-9D49B3384D45}"/>
    <cellStyle name="Warning Text 9 2" xfId="34947" xr:uid="{567CB5B8-A8D1-4912-AB37-935EEC5C3DBF}"/>
    <cellStyle name="Warning Text 9 2 2" xfId="34948" xr:uid="{69968435-8012-421C-934A-449A757E0E55}"/>
    <cellStyle name="Warning Text 9 2 2 2" xfId="34949" xr:uid="{01DAA50F-001F-4B55-8A3A-D141ACE65C70}"/>
    <cellStyle name="Warning Text 9 2 2 3" xfId="34950" xr:uid="{5E996900-5A20-464A-B5CA-9C4EA28EC4F2}"/>
    <cellStyle name="Warning Text 9 2 3" xfId="34951" xr:uid="{59D79100-149D-4555-B54F-EEBBAC9D7221}"/>
    <cellStyle name="Warning Text 9 2 3 2" xfId="34952" xr:uid="{5F065D36-49D4-4459-A0C4-2410B16A54DB}"/>
    <cellStyle name="Warning Text 9 2 3 3" xfId="34953" xr:uid="{91A6E7D5-A472-4182-8B29-9F66186F8F99}"/>
    <cellStyle name="Warning Text 9 2 4" xfId="34954" xr:uid="{26F2ACDA-8356-40F1-BFED-CA04E62ECE57}"/>
    <cellStyle name="Warning Text 9 2 5" xfId="34955" xr:uid="{87CB0A0C-8913-4BE4-BD30-860DBD50BA2D}"/>
    <cellStyle name="Warning Text 9 2 6" xfId="34956" xr:uid="{23E577C7-5970-4D0A-8BEE-938E197903E6}"/>
    <cellStyle name="Warning Text 9 3" xfId="34957" xr:uid="{47BB137C-FC8A-4A47-AE40-E9813FF55826}"/>
    <cellStyle name="Warning Text 9 3 2" xfId="34958" xr:uid="{874C7060-05A4-413F-A89C-3A5CFACBDF6D}"/>
    <cellStyle name="Warning Text 9 3 2 2" xfId="34959" xr:uid="{A619DC26-0BD9-4C43-AA48-1759B48338A9}"/>
    <cellStyle name="Warning Text 9 3 2 3" xfId="34960" xr:uid="{0316530A-C305-4F47-9398-D57F6EFD73A7}"/>
    <cellStyle name="Warning Text 9 3 3" xfId="34961" xr:uid="{60899290-F5C3-439B-ACFA-1F986FC775E7}"/>
    <cellStyle name="Warning Text 9 3 3 2" xfId="34962" xr:uid="{E31B53DD-8304-43ED-B90A-39F4C5FCEF95}"/>
    <cellStyle name="Warning Text 9 3 3 3" xfId="34963" xr:uid="{5B49E12E-A94B-4040-A449-9A179185B991}"/>
    <cellStyle name="Warning Text 9 3 4" xfId="34964" xr:uid="{3C034D83-F75E-4D6B-A525-E67C7A6C10DF}"/>
    <cellStyle name="Warning Text 9 3 5" xfId="34965" xr:uid="{D5A96964-3DEC-44B0-A165-D77702D6EABE}"/>
    <cellStyle name="Warning Text 9 4" xfId="34966" xr:uid="{16BB65CF-E29B-42C8-8447-97440D2FBEAE}"/>
    <cellStyle name="Warning Text 9 4 2" xfId="34967" xr:uid="{AD3F76FB-A7DA-41F5-877F-AE5883D2F14D}"/>
    <cellStyle name="Warning Text 9 4 2 2" xfId="34968" xr:uid="{81E97159-69BE-4ECE-9C5B-51E22EB3EEEC}"/>
    <cellStyle name="Warning Text 9 4 2 3" xfId="34969" xr:uid="{6582F5D2-24DF-4735-B00E-127E0C214158}"/>
    <cellStyle name="Warning Text 9 4 3" xfId="34970" xr:uid="{ACC5D9F8-6923-462A-BB1B-3992214B8AE7}"/>
    <cellStyle name="Warning Text 9 4 3 2" xfId="34971" xr:uid="{7BB8533B-3EBF-4FFB-9778-82ED6EEADFE6}"/>
    <cellStyle name="Warning Text 9 4 3 3" xfId="34972" xr:uid="{51E95B07-F47B-47EA-8E8B-34E06332AA0D}"/>
    <cellStyle name="Warning Text 9 4 4" xfId="34973" xr:uid="{F6BAE05F-42D5-4F85-B66C-BCD45857DFE8}"/>
    <cellStyle name="Warning Text 9 4 5" xfId="34974" xr:uid="{67D8B209-CDB1-4B6A-97A4-0210012E7DCD}"/>
    <cellStyle name="Warning Text 9 5" xfId="34975" xr:uid="{C38AA374-341E-4B42-9CC6-79BE40C78D24}"/>
    <cellStyle name="Warning Text 9 5 2" xfId="34976" xr:uid="{0B76C0F3-4450-49AF-AAC2-EDECE28E83FC}"/>
    <cellStyle name="Warning Text 9 5 2 2" xfId="34977" xr:uid="{4E5768BD-F0D4-4064-B914-1413114BB9B1}"/>
    <cellStyle name="Warning Text 9 5 2 3" xfId="34978" xr:uid="{E1572CB8-B3BF-473D-8E37-35900F8EF2BF}"/>
    <cellStyle name="Warning Text 9 5 3" xfId="34979" xr:uid="{7E062A5A-1BBB-41C8-9383-C442B0E721ED}"/>
    <cellStyle name="Warning Text 9 5 3 2" xfId="34980" xr:uid="{6330A5A5-3C77-4D20-80B2-AB13E187B9EB}"/>
    <cellStyle name="Warning Text 9 5 3 3" xfId="34981" xr:uid="{03B1F3EB-ECAF-41CA-8182-B2027CF7C1F9}"/>
    <cellStyle name="Warning Text 9 5 4" xfId="34982" xr:uid="{1563C3E7-60D3-42E4-B409-367C65B82271}"/>
    <cellStyle name="Warning Text 9 5 4 2" xfId="34983" xr:uid="{347B8A3B-2585-4E94-B5A4-E85007C7D8E8}"/>
    <cellStyle name="Warning Text 9 5 4 3" xfId="34984" xr:uid="{89BBEFB7-6225-44B6-BD9E-86E5DE3ED546}"/>
    <cellStyle name="Warning Text 9 5 5" xfId="34985" xr:uid="{D7D3933B-EDD6-4E69-8C6E-7700E54D3654}"/>
    <cellStyle name="Warning Text 9 5 6" xfId="34986" xr:uid="{714CECBF-C001-4505-BFAF-52767933074C}"/>
    <cellStyle name="Warning Text 9 6" xfId="34987" xr:uid="{B180BEAD-28E5-425F-BDF7-049E3025567B}"/>
    <cellStyle name="Warning Text 9 6 2" xfId="34988" xr:uid="{0626EE49-627C-438E-B1EC-4E51FD081690}"/>
    <cellStyle name="Warning Text 9 6 2 2" xfId="34989" xr:uid="{39FB50CF-0C1C-4BBF-B3AD-6D35B883CE27}"/>
    <cellStyle name="Warning Text 9 6 2 3" xfId="34990" xr:uid="{41BD32FC-923F-4BB7-8DAE-787DD2A440A3}"/>
    <cellStyle name="Warning Text 9 6 3" xfId="34991" xr:uid="{94AEC478-DC55-4F0F-859C-8B49BD6CEF47}"/>
    <cellStyle name="Warning Text 9 6 3 2" xfId="34992" xr:uid="{43A423D2-9025-461A-9E65-89C8FB633F70}"/>
    <cellStyle name="Warning Text 9 6 3 3" xfId="34993" xr:uid="{F6ABCF26-50D8-4CBD-BDB8-6E3A799D9846}"/>
    <cellStyle name="Warning Text 9 6 4" xfId="34994" xr:uid="{3F609781-357F-4ACC-8BE2-936E0E603E95}"/>
    <cellStyle name="Warning Text 9 6 5" xfId="34995" xr:uid="{48F039E8-6166-4190-8486-4F3BA956879A}"/>
    <cellStyle name="Warning Text 9 7" xfId="34996" xr:uid="{B491B195-CB23-4C9A-B6D5-39180BBD4D7F}"/>
    <cellStyle name="Warning Text 9 7 2" xfId="34997" xr:uid="{7FFFCFA7-2AB7-47A6-8743-B94B98F4E5C0}"/>
    <cellStyle name="Warning Text 9 7 3" xfId="34998" xr:uid="{1705A65B-362A-4361-97F1-54DB28DB687D}"/>
    <cellStyle name="Warning Text 9 8" xfId="34999" xr:uid="{D668A9C2-1316-47E1-9793-ABDB4A656C6B}"/>
    <cellStyle name="Warning Text 9 8 2" xfId="35000" xr:uid="{90F5CAA6-9AE3-4736-A960-57B12B1F754B}"/>
    <cellStyle name="Warning Text 9 8 3" xfId="35001" xr:uid="{D1003C7D-76AC-427C-AFDA-7B6B361EA610}"/>
    <cellStyle name="Warning Text 9 9" xfId="35002" xr:uid="{9D7FD971-4775-45A1-A1D2-A61B0122861A}"/>
    <cellStyle name="Warning Text 9 9 2" xfId="35003" xr:uid="{1B27B1F1-B1CC-4A42-83DD-1FA843FCF25E}"/>
    <cellStyle name="Warning Text 9 9 3" xfId="35004" xr:uid="{9956C77C-3692-4567-84CD-20F6E08BC1E2}"/>
    <cellStyle name="Zelle überprüfen" xfId="35005" xr:uid="{4C7C8489-FACD-4E28-9DA7-79C0AB398C24}"/>
    <cellStyle name="Zelle überprüfen 10" xfId="35006" xr:uid="{DF360050-FFCB-4CA5-AD87-7D74F8FB4866}"/>
    <cellStyle name="Zelle überprüfen 11" xfId="35007" xr:uid="{59F22D86-231E-48D1-A680-DBF9861B9383}"/>
    <cellStyle name="Zelle überprüfen 12" xfId="35008" xr:uid="{B17991E3-F76C-4CF8-AEF3-628DC28B086B}"/>
    <cellStyle name="Zelle überprüfen 13" xfId="35009" xr:uid="{054690C2-940F-4968-9D3E-CDA222848ECB}"/>
    <cellStyle name="Zelle überprüfen 14" xfId="35010" xr:uid="{408C0EA7-E403-41B7-8AAF-E5865E275181}"/>
    <cellStyle name="Zelle überprüfen 15" xfId="35011" xr:uid="{420B4E3C-947B-4E49-B745-7DDB408DC0C5}"/>
    <cellStyle name="Zelle überprüfen 2" xfId="35012" xr:uid="{62C49E71-A046-48A8-9CC2-EE97E74AC75E}"/>
    <cellStyle name="Zelle überprüfen 2 2" xfId="35013" xr:uid="{2F7DDFE3-4CBB-4ACF-A22C-3BDED157A1AF}"/>
    <cellStyle name="Zelle überprüfen 2 2 2" xfId="35014" xr:uid="{7E568DDF-E80D-43A6-8746-A7E16B895E31}"/>
    <cellStyle name="Zelle überprüfen 2 2 3" xfId="35015" xr:uid="{2C0B1BD6-68C3-41CC-8F49-B3DEAA71A877}"/>
    <cellStyle name="Zelle überprüfen 2 3" xfId="35016" xr:uid="{42FAF6E0-9513-4081-BF11-E885E34BF697}"/>
    <cellStyle name="Zelle überprüfen 2 3 2" xfId="35017" xr:uid="{39063490-3D16-4E6F-9C8E-669E1DDBD83A}"/>
    <cellStyle name="Zelle überprüfen 2 3 3" xfId="35018" xr:uid="{48B96F94-255F-4655-8749-C4BFDEE55E09}"/>
    <cellStyle name="Zelle überprüfen 2 4" xfId="35019" xr:uid="{12EBA2D6-B5A8-4BB5-B5C9-54184E542BA5}"/>
    <cellStyle name="Zelle überprüfen 2 5" xfId="35020" xr:uid="{D204E538-4931-4496-917E-5703189196B2}"/>
    <cellStyle name="Zelle überprüfen 2 6" xfId="35021" xr:uid="{7446FDA3-CAF3-464B-9C80-6AC820777850}"/>
    <cellStyle name="Zelle überprüfen 3" xfId="35022" xr:uid="{4232AD11-13A5-4F45-870C-C53FF23FA12E}"/>
    <cellStyle name="Zelle überprüfen 3 2" xfId="35023" xr:uid="{30F1FF05-FB58-43A7-AE55-DEE2A3B71757}"/>
    <cellStyle name="Zelle überprüfen 3 2 2" xfId="35024" xr:uid="{F8F81EFD-9D68-4022-B3F8-F2521D3105C7}"/>
    <cellStyle name="Zelle überprüfen 3 2 3" xfId="35025" xr:uid="{67323D43-87FA-453A-8FAD-858EB69595D0}"/>
    <cellStyle name="Zelle überprüfen 3 3" xfId="35026" xr:uid="{6CB156A1-924F-4DDF-9911-5B67E61D52A2}"/>
    <cellStyle name="Zelle überprüfen 3 3 2" xfId="35027" xr:uid="{3EBA79BA-4CC4-4481-AA86-218A8C1812F7}"/>
    <cellStyle name="Zelle überprüfen 3 3 3" xfId="35028" xr:uid="{14357654-2160-4610-95CD-4B80F8CAD7D9}"/>
    <cellStyle name="Zelle überprüfen 3 4" xfId="35029" xr:uid="{E102A49F-08AB-4BFE-A5D2-A74CD3367B06}"/>
    <cellStyle name="Zelle überprüfen 3 5" xfId="35030" xr:uid="{8748EE09-25EA-45C8-A402-6EB8E8775C13}"/>
    <cellStyle name="Zelle überprüfen 4" xfId="35031" xr:uid="{BEE81CAD-CBCF-49B9-BF4A-413AA62F6A9F}"/>
    <cellStyle name="Zelle überprüfen 4 2" xfId="35032" xr:uid="{E665B60E-F9AD-4BC5-A7AB-320EB19292E2}"/>
    <cellStyle name="Zelle überprüfen 4 2 2" xfId="35033" xr:uid="{E05E6AF9-76BE-4617-A051-BABD5E6823DA}"/>
    <cellStyle name="Zelle überprüfen 4 2 3" xfId="35034" xr:uid="{55F8D96F-1ECD-450E-B550-6494488535C7}"/>
    <cellStyle name="Zelle überprüfen 4 3" xfId="35035" xr:uid="{20A10A50-19D8-4ECF-8A4B-B594154A5E58}"/>
    <cellStyle name="Zelle überprüfen 4 3 2" xfId="35036" xr:uid="{5D2FECF6-EEEA-417D-914C-3FE55ED68D48}"/>
    <cellStyle name="Zelle überprüfen 4 3 3" xfId="35037" xr:uid="{C0965C9D-DAA6-4194-B319-07EA0FED57C7}"/>
    <cellStyle name="Zelle überprüfen 4 4" xfId="35038" xr:uid="{BD0F1F38-AD14-4269-8450-D5B1FD14FD6C}"/>
    <cellStyle name="Zelle überprüfen 4 5" xfId="35039" xr:uid="{7B30DCA7-999E-4BB4-912B-B15D619DAB55}"/>
    <cellStyle name="Zelle überprüfen 5" xfId="35040" xr:uid="{12E83934-9CA2-41A3-B00F-7FF6A34989FC}"/>
    <cellStyle name="Zelle überprüfen 5 2" xfId="35041" xr:uid="{A5682341-E07D-4F8F-AD1C-AC0DB67E2093}"/>
    <cellStyle name="Zelle überprüfen 5 2 2" xfId="35042" xr:uid="{0B4A35EB-4F22-4A05-BE4C-1D332B8538F0}"/>
    <cellStyle name="Zelle überprüfen 5 2 3" xfId="35043" xr:uid="{AC75FB3F-D4C6-4AE0-BED9-156CE5F1E58C}"/>
    <cellStyle name="Zelle überprüfen 5 3" xfId="35044" xr:uid="{A8D57E60-F574-4B69-A24A-E853DED523CD}"/>
    <cellStyle name="Zelle überprüfen 5 3 2" xfId="35045" xr:uid="{AE087DBA-D983-44AB-8AD3-C538DC22A59F}"/>
    <cellStyle name="Zelle überprüfen 5 3 3" xfId="35046" xr:uid="{CF0E8401-3DDE-4B2D-ADB0-7419B01E6EFF}"/>
    <cellStyle name="Zelle überprüfen 5 4" xfId="35047" xr:uid="{97B019C7-95D7-46FA-86C9-4C7273A20F1F}"/>
    <cellStyle name="Zelle überprüfen 5 4 2" xfId="35048" xr:uid="{CA858FE1-A5BE-4B8A-BC0F-F087E1FAAB6F}"/>
    <cellStyle name="Zelle überprüfen 5 4 3" xfId="35049" xr:uid="{E80A1F3B-D43F-4887-A330-4047F21EEDE8}"/>
    <cellStyle name="Zelle überprüfen 5 5" xfId="35050" xr:uid="{1D5C80F6-D0E8-4A87-940A-F33BBAD99234}"/>
    <cellStyle name="Zelle überprüfen 5 6" xfId="35051" xr:uid="{50F3E076-E0E8-4EE0-892E-67C052B60B4B}"/>
    <cellStyle name="Zelle überprüfen 6" xfId="35052" xr:uid="{5BA43726-D993-4204-A645-441A62232D79}"/>
    <cellStyle name="Zelle überprüfen 6 2" xfId="35053" xr:uid="{F43CC13C-B2CF-4528-8540-F7692CA13051}"/>
    <cellStyle name="Zelle überprüfen 6 2 2" xfId="35054" xr:uid="{F59401C7-9D93-40C8-94D1-991E88CCFC1D}"/>
    <cellStyle name="Zelle überprüfen 6 2 3" xfId="35055" xr:uid="{06020396-2C90-4328-BAB7-AF4ED5D5E9D9}"/>
    <cellStyle name="Zelle überprüfen 6 3" xfId="35056" xr:uid="{058393DE-6B16-44C0-8FB7-925FA9F3EEBD}"/>
    <cellStyle name="Zelle überprüfen 6 3 2" xfId="35057" xr:uid="{C9986B76-4002-4F9C-BC87-C9B0A285105D}"/>
    <cellStyle name="Zelle überprüfen 6 3 3" xfId="35058" xr:uid="{9B1F170A-0F01-477C-9634-26F39E353E23}"/>
    <cellStyle name="Zelle überprüfen 6 4" xfId="35059" xr:uid="{315336B2-757D-48A8-B5EE-B1375C2A5631}"/>
    <cellStyle name="Zelle überprüfen 6 5" xfId="35060" xr:uid="{EC293891-F8A2-49F2-829E-865E73C4204C}"/>
    <cellStyle name="Zelle überprüfen 7" xfId="35061" xr:uid="{76AAD1C1-EBAE-451B-AE79-55F2C3E87C58}"/>
    <cellStyle name="Zelle überprüfen 7 2" xfId="35062" xr:uid="{9025B9B6-1979-4C74-8D38-44DE9FB95752}"/>
    <cellStyle name="Zelle überprüfen 7 3" xfId="35063" xr:uid="{A99A3CE5-BF54-47C8-83EB-7E0E43C12515}"/>
    <cellStyle name="Zelle überprüfen 8" xfId="35064" xr:uid="{3D693E74-8F50-4E5C-BBAC-8E980CDDEA8E}"/>
    <cellStyle name="Zelle überprüfen 8 2" xfId="35065" xr:uid="{E0BB8331-F986-45BD-8684-3526496F4A66}"/>
    <cellStyle name="Zelle überprüfen 8 3" xfId="35066" xr:uid="{9FD5B386-818A-4E25-918D-FAB83937146A}"/>
    <cellStyle name="Zelle überprüfen 9" xfId="35067" xr:uid="{F53B8503-FEA9-48B3-B3FA-4C75F28A10C4}"/>
    <cellStyle name="Zelle überprüfen 9 2" xfId="35068" xr:uid="{77AE1B44-1934-4434-9408-B0BCAFB47459}"/>
    <cellStyle name="Zelle überprüfen 9 3" xfId="35069" xr:uid="{235B56FD-6B35-4AF0-9D7B-5B2B99FF6C46}"/>
    <cellStyle name="Гиперссылка" xfId="35070" xr:uid="{C0989889-978A-429D-BD98-3087F3A5D9CE}"/>
    <cellStyle name="Гиперссылка 10" xfId="35071" xr:uid="{3D4124FD-C8CF-48B5-8B03-A1FB6D638523}"/>
    <cellStyle name="Гиперссылка 11" xfId="35072" xr:uid="{84B8C324-0AC7-4C19-B475-C37270B40602}"/>
    <cellStyle name="Гиперссылка 12" xfId="35073" xr:uid="{2FD04859-7ACC-4CF2-AAB8-0A8AF2A80864}"/>
    <cellStyle name="Гиперссылка 13" xfId="35074" xr:uid="{4AA3AB75-7FC5-409C-9517-4D6E4B7FE04C}"/>
    <cellStyle name="Гиперссылка 14" xfId="35075" xr:uid="{D74E4818-C8CB-404B-857D-5B192063B6EA}"/>
    <cellStyle name="Гиперссылка 15" xfId="35076" xr:uid="{F946BFA6-DF33-4FD8-B665-412F48B922B5}"/>
    <cellStyle name="Гиперссылка 2" xfId="35077" xr:uid="{BF734B52-86A5-4AE6-A3B4-5549A7FA43F4}"/>
    <cellStyle name="Гиперссылка 2 2" xfId="35078" xr:uid="{5816BA26-803A-4AE6-A349-2075BCD6D4A9}"/>
    <cellStyle name="Гиперссылка 2 2 2" xfId="35079" xr:uid="{EA3445CA-02C0-4D52-9E99-AC39B64D6DE1}"/>
    <cellStyle name="Гиперссылка 2 2 3" xfId="35080" xr:uid="{9AF04C05-FDFB-4DA2-9163-78C9D779CF00}"/>
    <cellStyle name="Гиперссылка 2 3" xfId="35081" xr:uid="{DAB89AB4-38E8-46C6-9648-9D20DEBF8299}"/>
    <cellStyle name="Гиперссылка 2 3 2" xfId="35082" xr:uid="{E6AC0BE4-CB4D-4A82-A6A0-0CB3AD8B83C7}"/>
    <cellStyle name="Гиперссылка 2 3 3" xfId="35083" xr:uid="{7BAA40F6-7AB5-4621-AA65-523C836B3CEB}"/>
    <cellStyle name="Гиперссылка 2 4" xfId="35084" xr:uid="{D1D266C8-C34F-48C3-B783-C18D6DABDF2E}"/>
    <cellStyle name="Гиперссылка 2 5" xfId="35085" xr:uid="{915AB650-7E35-4FD6-B3BE-1EB0DA6026D8}"/>
    <cellStyle name="Гиперссылка 2 6" xfId="35086" xr:uid="{78E7C143-57CB-4266-824B-54CFB3CA510E}"/>
    <cellStyle name="Гиперссылка 3" xfId="35087" xr:uid="{9AD6E53E-8B66-49AB-80B8-DDE2E645AADC}"/>
    <cellStyle name="Гиперссылка 3 2" xfId="35088" xr:uid="{1739FB4F-D217-45F9-A116-E433B7705E76}"/>
    <cellStyle name="Гиперссылка 3 2 2" xfId="35089" xr:uid="{D83C82CD-9CBC-4EB2-A370-EF2961FF8A4C}"/>
    <cellStyle name="Гиперссылка 3 2 3" xfId="35090" xr:uid="{75C52B8B-7BB0-442E-973C-FBE2B9206C46}"/>
    <cellStyle name="Гиперссылка 3 3" xfId="35091" xr:uid="{983A0522-AF76-471C-9A83-8F08C6C30E07}"/>
    <cellStyle name="Гиперссылка 3 3 2" xfId="35092" xr:uid="{3814BE56-F75F-43DB-BBD1-E9A36C0D21B4}"/>
    <cellStyle name="Гиперссылка 3 3 3" xfId="35093" xr:uid="{32E616B7-A051-4BD6-A521-1EB2DFD42922}"/>
    <cellStyle name="Гиперссылка 3 4" xfId="35094" xr:uid="{F11DB15C-3DD1-41CA-84F5-401025F10FB9}"/>
    <cellStyle name="Гиперссылка 3 5" xfId="35095" xr:uid="{E735D8F7-22EE-48ED-9D94-916B2EB730DA}"/>
    <cellStyle name="Гиперссылка 4" xfId="35096" xr:uid="{6D87573C-C2FA-4E3B-BBF1-975C1F6627E1}"/>
    <cellStyle name="Гиперссылка 4 2" xfId="35097" xr:uid="{452CDCA2-209E-4E24-9838-3315ED67867A}"/>
    <cellStyle name="Гиперссылка 4 2 2" xfId="35098" xr:uid="{C8B99A8C-ECC7-4B36-9AAC-20872FB29996}"/>
    <cellStyle name="Гиперссылка 4 2 3" xfId="35099" xr:uid="{2DF0A4FC-BF73-4EBE-9BC3-EDA90D20FCF8}"/>
    <cellStyle name="Гиперссылка 4 3" xfId="35100" xr:uid="{28F5AFBC-DD8B-41F2-906F-4B79F1C64EAE}"/>
    <cellStyle name="Гиперссылка 4 3 2" xfId="35101" xr:uid="{188CFB89-8820-4597-A232-B9C0C103D9F1}"/>
    <cellStyle name="Гиперссылка 4 3 3" xfId="35102" xr:uid="{F9E19FC5-586D-4C3B-8BD7-A35294F4F3A6}"/>
    <cellStyle name="Гиперссылка 4 4" xfId="35103" xr:uid="{5D5307A5-F2C7-455C-A10F-F6E98C5D3ED2}"/>
    <cellStyle name="Гиперссылка 4 5" xfId="35104" xr:uid="{A2327F13-B4B9-409F-9D1E-0B6E0BA88BA2}"/>
    <cellStyle name="Гиперссылка 5" xfId="35105" xr:uid="{E484055A-D483-4281-94EA-0777DCCE0246}"/>
    <cellStyle name="Гиперссылка 5 2" xfId="35106" xr:uid="{0FC954EE-63BD-4E61-B119-985308051818}"/>
    <cellStyle name="Гиперссылка 5 2 2" xfId="35107" xr:uid="{C88C6F1B-D3DD-470D-B688-A1A7D86153C1}"/>
    <cellStyle name="Гиперссылка 5 2 3" xfId="35108" xr:uid="{B003D35F-5CDB-4A17-95A8-C6083C1923A2}"/>
    <cellStyle name="Гиперссылка 5 3" xfId="35109" xr:uid="{DB030530-BA99-41BE-A795-5581E43C9855}"/>
    <cellStyle name="Гиперссылка 5 3 2" xfId="35110" xr:uid="{8534B86B-7C46-4E49-BC3F-B2FF0BA6E897}"/>
    <cellStyle name="Гиперссылка 5 3 3" xfId="35111" xr:uid="{48535D96-43D2-4BDD-B46F-D3D9CC8849F1}"/>
    <cellStyle name="Гиперссылка 5 4" xfId="35112" xr:uid="{CA8B0D98-291B-4187-AF7A-B1A56AAFB2B9}"/>
    <cellStyle name="Гиперссылка 5 4 2" xfId="35113" xr:uid="{7551A823-AC30-4D69-A882-0A3B7C38B1AB}"/>
    <cellStyle name="Гиперссылка 5 4 3" xfId="35114" xr:uid="{1847FA69-F446-4AD4-A222-34E0A56DCFDB}"/>
    <cellStyle name="Гиперссылка 5 5" xfId="35115" xr:uid="{54EBA064-DBE5-4265-A379-CE1B06D750A3}"/>
    <cellStyle name="Гиперссылка 5 6" xfId="35116" xr:uid="{D4F7DA55-BCBC-4E9D-B232-790964855CF8}"/>
    <cellStyle name="Гиперссылка 6" xfId="35117" xr:uid="{2149E66E-20B1-42C6-A09B-79DF42213C36}"/>
    <cellStyle name="Гиперссылка 6 2" xfId="35118" xr:uid="{19052964-8928-473E-A3DF-50D6B5906DEB}"/>
    <cellStyle name="Гиперссылка 6 2 2" xfId="35119" xr:uid="{2006A2A4-7BBE-439D-BE40-8597931FCD56}"/>
    <cellStyle name="Гиперссылка 6 2 3" xfId="35120" xr:uid="{B2DBBEE5-0332-457E-9DD0-BD9EFDE5F105}"/>
    <cellStyle name="Гиперссылка 6 3" xfId="35121" xr:uid="{63CB5F12-833B-477D-9306-82EC1E5D77B2}"/>
    <cellStyle name="Гиперссылка 6 3 2" xfId="35122" xr:uid="{8C433C4E-EA93-4610-BA64-113373035337}"/>
    <cellStyle name="Гиперссылка 6 3 3" xfId="35123" xr:uid="{DBA9B787-B499-4D58-8FA4-73B561E10237}"/>
    <cellStyle name="Гиперссылка 6 4" xfId="35124" xr:uid="{1B3F8E8C-70FC-468F-B153-147E768569B4}"/>
    <cellStyle name="Гиперссылка 6 5" xfId="35125" xr:uid="{ABA329D6-83F5-413A-BD84-60E4469D2883}"/>
    <cellStyle name="Гиперссылка 7" xfId="35126" xr:uid="{5AECD330-0C7E-4ACF-941C-056B6D273EEB}"/>
    <cellStyle name="Гиперссылка 7 2" xfId="35127" xr:uid="{D44402C6-04FA-40DE-B562-581523DA10A1}"/>
    <cellStyle name="Гиперссылка 7 3" xfId="35128" xr:uid="{7E66D7D2-83F3-4A90-8E37-8494E54E01D9}"/>
    <cellStyle name="Гиперссылка 8" xfId="35129" xr:uid="{306C1280-6528-4354-86EC-372876118843}"/>
    <cellStyle name="Гиперссылка 8 2" xfId="35130" xr:uid="{7E57E747-4774-4DC4-808C-9610E08A26D7}"/>
    <cellStyle name="Гиперссылка 8 3" xfId="35131" xr:uid="{656C6A07-2763-4597-9B2C-3603737DECD8}"/>
    <cellStyle name="Гиперссылка 9" xfId="35132" xr:uid="{D889C0BC-41E7-492B-BC53-907C68BFBD17}"/>
    <cellStyle name="Гиперссылка 9 2" xfId="35133" xr:uid="{D8D4F2FD-0D65-46DB-BD02-26FBD7A40B38}"/>
    <cellStyle name="Гиперссылка 9 3" xfId="35134" xr:uid="{897999BC-457C-4EF1-A669-E65D3E6647B5}"/>
    <cellStyle name="Обычный_2++" xfId="35135" xr:uid="{AD1197F6-AD08-4DEB-AFF8-4ECFAA20808A}"/>
    <cellStyle name="已访问的超链接" xfId="1684" xr:uid="{2CB0E083-C2DD-4EF2-B80C-4F58C26C4DB9}"/>
    <cellStyle name="已访问的超链接 10" xfId="35137" xr:uid="{CBECA834-5807-48A2-A2ED-24D408C2D95C}"/>
    <cellStyle name="已访问的超链接 11" xfId="35138" xr:uid="{82A9E468-7917-4BEC-808F-6CE1B1702B47}"/>
    <cellStyle name="已访问的超链接 12" xfId="35139" xr:uid="{5237A2C5-5C6E-4283-9498-EA4482E4653E}"/>
    <cellStyle name="已访问的超链接 13" xfId="35140" xr:uid="{37D07D8A-24D2-4BFF-9A83-94C15654CB0B}"/>
    <cellStyle name="已访问的超链接 14" xfId="35141" xr:uid="{9475C5F6-B3C4-49AE-BC31-A85B7BDFD58F}"/>
    <cellStyle name="已访问的超链接 15" xfId="35142" xr:uid="{D979F711-C29F-4ED2-AB62-A17333B2EA1A}"/>
    <cellStyle name="已访问的超链接 16" xfId="35136" xr:uid="{0725C46C-588E-41B1-9362-7CE57F750ED1}"/>
    <cellStyle name="已访问的超链接 2" xfId="35143" xr:uid="{88F131DA-289B-402F-A975-300C0F82F612}"/>
    <cellStyle name="已访问的超链接 2 2" xfId="35144" xr:uid="{A3D08F5F-702E-4D91-892B-F9BCB7812932}"/>
    <cellStyle name="已访问的超链接 2 2 2" xfId="35145" xr:uid="{84ECA691-8BB3-4300-9A59-8E72077D3432}"/>
    <cellStyle name="已访问的超链接 2 2 3" xfId="35146" xr:uid="{477F47E1-DDDA-4209-8A3D-DA52F6DACC2F}"/>
    <cellStyle name="已访问的超链接 2 3" xfId="35147" xr:uid="{C729DFE9-1D11-44CE-A5E5-E16016E9D588}"/>
    <cellStyle name="已访问的超链接 2 3 2" xfId="35148" xr:uid="{C29879FB-D49A-4C9E-AED3-F4C09B4D863E}"/>
    <cellStyle name="已访问的超链接 2 3 3" xfId="35149" xr:uid="{913A9ECB-D91A-44F6-91A3-4782831C5FFB}"/>
    <cellStyle name="已访问的超链接 2 4" xfId="35150" xr:uid="{E8BE907B-A4A0-4654-AB1F-EC4885993BAC}"/>
    <cellStyle name="已访问的超链接 2 5" xfId="35151" xr:uid="{4777F557-C2D0-409B-A53A-33EC21BFDA1E}"/>
    <cellStyle name="已访问的超链接 2 6" xfId="35152" xr:uid="{A61F1EF9-0771-4318-A1F0-7F1D3B3D1CFE}"/>
    <cellStyle name="已访问的超链接 3" xfId="35153" xr:uid="{E09621D3-2481-4450-AB4C-C87E6F36AE0A}"/>
    <cellStyle name="已访问的超链接 3 2" xfId="35154" xr:uid="{EFBE60A4-34FA-420A-A60E-067562546A7A}"/>
    <cellStyle name="已访问的超链接 3 2 2" xfId="35155" xr:uid="{19935263-0FFA-4451-9C58-BE6D6CDB9D01}"/>
    <cellStyle name="已访问的超链接 3 2 3" xfId="35156" xr:uid="{950D9848-7114-42D3-944D-8D943B39BA04}"/>
    <cellStyle name="已访问的超链接 3 3" xfId="35157" xr:uid="{061EA756-8E5C-451D-A21D-B06903C9BE78}"/>
    <cellStyle name="已访问的超链接 3 3 2" xfId="35158" xr:uid="{073E6682-52D5-4038-9393-803BFE575CC0}"/>
    <cellStyle name="已访问的超链接 3 3 3" xfId="35159" xr:uid="{CDB52762-5703-428D-A068-22DEF16CA322}"/>
    <cellStyle name="已访问的超链接 3 4" xfId="35160" xr:uid="{8B93304E-2D5C-4831-A222-20B370EBC71C}"/>
    <cellStyle name="已访问的超链接 3 5" xfId="35161" xr:uid="{2E6A695B-48BB-47AE-8B36-C8C0C113DEF5}"/>
    <cellStyle name="已访问的超链接 4" xfId="35162" xr:uid="{9F238F0B-BCFA-4B5D-9BA9-CB89EF36A24B}"/>
    <cellStyle name="已访问的超链接 4 2" xfId="35163" xr:uid="{DA9FA0CF-A67C-4E2F-A565-A379357417A7}"/>
    <cellStyle name="已访问的超链接 4 2 2" xfId="35164" xr:uid="{92F4F1CC-1327-4999-AF6F-497BC6BE8A42}"/>
    <cellStyle name="已访问的超链接 4 2 3" xfId="35165" xr:uid="{7A6EAFA1-6062-49C1-AA46-A329C258B1E7}"/>
    <cellStyle name="已访问的超链接 4 3" xfId="35166" xr:uid="{B9C13AE0-E17E-4B7D-A687-1FC36BFBC0AE}"/>
    <cellStyle name="已访问的超链接 4 3 2" xfId="35167" xr:uid="{0427FE09-7497-483A-A491-5C13F0926FA9}"/>
    <cellStyle name="已访问的超链接 4 3 3" xfId="35168" xr:uid="{53CA1B05-5679-4D30-9E91-D993C26BC012}"/>
    <cellStyle name="已访问的超链接 4 4" xfId="35169" xr:uid="{D80729DE-80CD-4A23-BD26-CFBC6B0F99D6}"/>
    <cellStyle name="已访问的超链接 4 5" xfId="35170" xr:uid="{4C4963A2-BDE7-4955-8D04-5F90E58C27B4}"/>
    <cellStyle name="已访问的超链接 5" xfId="35171" xr:uid="{24655ECB-A041-4DC7-A565-F42EBF18477F}"/>
    <cellStyle name="已访问的超链接 5 2" xfId="35172" xr:uid="{4051F181-45DC-4B2A-ACEB-FD8097E7B8F0}"/>
    <cellStyle name="已访问的超链接 5 2 2" xfId="35173" xr:uid="{6A8FDEEE-3194-4348-AE89-0A654DDC589D}"/>
    <cellStyle name="已访问的超链接 5 2 3" xfId="35174" xr:uid="{0B958D31-F2FC-4376-93AA-E9842931DE06}"/>
    <cellStyle name="已访问的超链接 5 3" xfId="35175" xr:uid="{8546BA43-2B5C-4487-82F3-AB267BE2BF14}"/>
    <cellStyle name="已访问的超链接 5 3 2" xfId="35176" xr:uid="{8C155AF4-9578-439F-AB43-31A885BBBBC6}"/>
    <cellStyle name="已访问的超链接 5 3 3" xfId="35177" xr:uid="{11FD6FD2-EF98-4098-84C9-E94BBD22733D}"/>
    <cellStyle name="已访问的超链接 5 4" xfId="35178" xr:uid="{0D720DE3-0470-46F4-8EEB-01359992036B}"/>
    <cellStyle name="已访问的超链接 5 4 2" xfId="35179" xr:uid="{BBD8FE36-631E-4F84-A701-A7B0B62C6702}"/>
    <cellStyle name="已访问的超链接 5 4 3" xfId="35180" xr:uid="{CA0487BE-29C3-4D42-832B-B1BBBD66ACC1}"/>
    <cellStyle name="已访问的超链接 5 5" xfId="35181" xr:uid="{8E1599CA-AE18-4A02-B6A5-1F4044BFA7CD}"/>
    <cellStyle name="已访问的超链接 5 6" xfId="35182" xr:uid="{EE59E77E-90F2-47A2-8025-31549406C3FD}"/>
    <cellStyle name="已访问的超链接 6" xfId="35183" xr:uid="{20B398CA-31F5-4E68-982B-B5220850C0D2}"/>
    <cellStyle name="已访问的超链接 6 2" xfId="35184" xr:uid="{F2F9C9B0-2CA6-46C5-BC9B-BACB06FEFB4C}"/>
    <cellStyle name="已访问的超链接 6 2 2" xfId="35185" xr:uid="{2966391C-C60D-4FE4-AE7D-2BD586222D50}"/>
    <cellStyle name="已访问的超链接 6 2 3" xfId="35186" xr:uid="{3A506C97-1EDA-4AEC-B942-C15F1B9231C4}"/>
    <cellStyle name="已访问的超链接 6 3" xfId="35187" xr:uid="{94BAE45D-C0BC-4E6B-859A-47DD35CB6AB4}"/>
    <cellStyle name="已访问的超链接 6 3 2" xfId="35188" xr:uid="{0B4B0CE1-E401-43E2-9CE9-53DC9DB57FF0}"/>
    <cellStyle name="已访问的超链接 6 3 3" xfId="35189" xr:uid="{B1E18ACC-54C1-44E1-9C94-BA4DA0A66A5A}"/>
    <cellStyle name="已访问的超链接 6 4" xfId="35190" xr:uid="{8FD717EB-7822-4D5E-9AD7-DE800E52F72E}"/>
    <cellStyle name="已访问的超链接 6 5" xfId="35191" xr:uid="{1CD51F28-C93B-443C-8E05-D6BFB5405ED9}"/>
    <cellStyle name="已访问的超链接 7" xfId="35192" xr:uid="{B5770B77-4ABF-4AC7-A604-75B55F87E906}"/>
    <cellStyle name="已访问的超链接 7 2" xfId="35193" xr:uid="{D8517183-5EC2-4F05-A0C0-65C975149D8D}"/>
    <cellStyle name="已访问的超链接 7 3" xfId="35194" xr:uid="{153CE898-9692-4BB1-A256-13EB866D8A07}"/>
    <cellStyle name="已访问的超链接 8" xfId="35195" xr:uid="{8EFFCF18-5E80-448B-9847-7CBFB46E088B}"/>
    <cellStyle name="已访问的超链接 8 2" xfId="35196" xr:uid="{D6A51D9F-9DEA-469F-8E00-5CA2297FC889}"/>
    <cellStyle name="已访问的超链接 8 3" xfId="35197" xr:uid="{AF9A50C3-AE7F-466D-B3E0-A52A88776F46}"/>
    <cellStyle name="已访问的超链接 9" xfId="35198" xr:uid="{D174CE90-D515-44C6-8ADC-C6CB526F2901}"/>
    <cellStyle name="已访问的超链接 9 2" xfId="35199" xr:uid="{7D9E6776-B889-4051-9603-C9F7AC2C1713}"/>
    <cellStyle name="已访问的超链接 9 3" xfId="35200" xr:uid="{A4C77839-F910-4A0F-916D-67ECA61309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Drop" dropStyle="combo" dx="22" fmlaLink="$A$4" fmlaRange="$A$5:$A$7" noThreeD="1" sel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9" t="6565" r="4012" b="6338"/>
        <a:stretch/>
      </xdr:blipFill>
      <xdr:spPr>
        <a:xfrm>
          <a:off x="3628275" y="7962900"/>
          <a:ext cx="1400925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28575</xdr:colOff>
          <xdr:row>3</xdr:row>
          <xdr:rowOff>0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s.beepbeep.ie/motorstats" TargetMode="External"/><Relationship Id="rId2" Type="http://schemas.openxmlformats.org/officeDocument/2006/relationships/hyperlink" Target="https://stats.beepbeep.ie/motorstats" TargetMode="External"/><Relationship Id="rId1" Type="http://schemas.openxmlformats.org/officeDocument/2006/relationships/hyperlink" Target="https://stats.beepbeep.ie/motorstats" TargetMode="External"/><Relationship Id="rId6" Type="http://schemas.openxmlformats.org/officeDocument/2006/relationships/comments" Target="../comments2.xml"/><Relationship Id="rId5" Type="http://schemas.openxmlformats.org/officeDocument/2006/relationships/vmlDrawing" Target="../drawings/vmlDrawing3.vml"/><Relationship Id="rId4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28889-4A29-4B8D-BD3E-384099A070C4}">
  <sheetPr codeName="Sheet13"/>
  <dimension ref="A1:Z99"/>
  <sheetViews>
    <sheetView showGridLines="0" topLeftCell="A4" zoomScaleNormal="100" workbookViewId="0">
      <selection activeCell="B27" sqref="B27:D27"/>
    </sheetView>
  </sheetViews>
  <sheetFormatPr defaultColWidth="8.85546875" defaultRowHeight="15"/>
  <cols>
    <col min="1" max="4" width="21.7109375" customWidth="1"/>
    <col min="5" max="6" width="14.140625" customWidth="1"/>
    <col min="7" max="7" width="12.140625" customWidth="1"/>
    <col min="8" max="10" width="8.140625" customWidth="1"/>
    <col min="11" max="11" width="9.7109375" customWidth="1"/>
    <col min="12" max="12" width="8.140625" customWidth="1"/>
    <col min="13" max="13" width="10" customWidth="1"/>
    <col min="14" max="14" width="11.42578125" customWidth="1"/>
    <col min="15" max="15" width="13.42578125" customWidth="1"/>
  </cols>
  <sheetData>
    <row r="1" spans="1:26">
      <c r="A1" s="57"/>
      <c r="B1" s="57"/>
      <c r="C1" s="57"/>
      <c r="D1" s="57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spans="1:26">
      <c r="A2" s="57"/>
      <c r="B2" s="57"/>
      <c r="C2" s="57"/>
      <c r="D2" s="57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spans="1:26">
      <c r="A3" s="57"/>
      <c r="B3" s="57"/>
      <c r="C3" s="57"/>
      <c r="D3" s="57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spans="1:26">
      <c r="A4" s="57"/>
      <c r="B4" s="57"/>
      <c r="C4" s="57"/>
      <c r="D4" s="57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spans="1:26">
      <c r="A5" s="57"/>
      <c r="B5" s="57"/>
      <c r="C5" s="57"/>
      <c r="D5" s="57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spans="1:26">
      <c r="A6" s="57"/>
      <c r="B6" s="57"/>
      <c r="C6" s="57"/>
      <c r="D6" s="57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spans="1:26">
      <c r="A7" s="57"/>
      <c r="B7" s="57"/>
      <c r="C7" s="57"/>
      <c r="D7" s="57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spans="1:26">
      <c r="A8" s="57"/>
      <c r="B8" s="57"/>
      <c r="C8" s="57"/>
      <c r="D8" s="57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spans="1:26">
      <c r="A9" s="57"/>
      <c r="B9" s="57"/>
      <c r="C9" s="57"/>
      <c r="D9" s="57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spans="1:26">
      <c r="A10" s="57"/>
      <c r="B10" s="57"/>
      <c r="C10" s="57"/>
      <c r="D10" s="57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spans="1:26">
      <c r="A11" s="57"/>
      <c r="B11" s="57"/>
      <c r="C11" s="57"/>
      <c r="D11" s="57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spans="1:26">
      <c r="A12" s="57"/>
      <c r="B12" s="57"/>
      <c r="C12" s="57"/>
      <c r="D12" s="57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spans="1:26">
      <c r="A13" s="57"/>
      <c r="B13" s="57"/>
      <c r="C13" s="57"/>
      <c r="D13" s="57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6">
      <c r="A14" s="57"/>
      <c r="B14" s="57"/>
      <c r="C14" s="57"/>
      <c r="D14" s="57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spans="1:26">
      <c r="A15" s="57"/>
      <c r="B15" s="57"/>
      <c r="C15" s="57"/>
      <c r="D15" s="57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spans="1:26" ht="102.75" customHeight="1">
      <c r="A16" s="439" t="s">
        <v>404</v>
      </c>
      <c r="B16" s="439"/>
      <c r="C16" s="439"/>
      <c r="D16" s="439"/>
      <c r="E16" s="59"/>
      <c r="F16" s="59"/>
      <c r="G16" s="60"/>
      <c r="H16" s="60"/>
      <c r="I16" s="60"/>
      <c r="J16" s="60"/>
      <c r="K16" s="60"/>
      <c r="L16" s="60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17.25" customHeight="1">
      <c r="A17" s="61"/>
      <c r="B17" s="61"/>
      <c r="C17" s="61"/>
      <c r="D17" s="61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ht="17.25" customHeight="1">
      <c r="A18" s="61"/>
      <c r="B18" s="61"/>
      <c r="C18" s="61"/>
      <c r="D18" s="61"/>
      <c r="E18" s="62"/>
      <c r="F18" s="62"/>
      <c r="G18" s="63"/>
      <c r="H18" s="63"/>
      <c r="I18" s="63"/>
      <c r="J18" s="63"/>
      <c r="K18" s="63"/>
      <c r="L18" s="63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ht="17.25" customHeight="1">
      <c r="A19" s="64" t="s">
        <v>405</v>
      </c>
      <c r="B19" s="438" t="s">
        <v>416</v>
      </c>
      <c r="C19" s="438"/>
      <c r="D19" s="438"/>
      <c r="E19" s="65"/>
      <c r="F19" s="65"/>
      <c r="G19" s="66"/>
      <c r="H19" s="66"/>
      <c r="I19" s="66"/>
      <c r="J19" s="66"/>
      <c r="K19" s="66"/>
      <c r="L19" s="66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ht="17.25" customHeight="1">
      <c r="A20" s="64" t="s">
        <v>406</v>
      </c>
      <c r="B20" s="438" t="s">
        <v>419</v>
      </c>
      <c r="C20" s="438"/>
      <c r="D20" s="438"/>
      <c r="E20" s="65"/>
      <c r="F20" s="65"/>
      <c r="G20" s="66"/>
      <c r="H20" s="66"/>
      <c r="I20" s="66"/>
      <c r="J20" s="66"/>
      <c r="K20" s="66"/>
      <c r="L20" s="66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 ht="17.25" customHeight="1">
      <c r="A21" s="64" t="s">
        <v>407</v>
      </c>
      <c r="B21" s="67" t="s">
        <v>420</v>
      </c>
      <c r="C21" s="67"/>
      <c r="D21" s="67"/>
      <c r="E21" s="65"/>
      <c r="F21" s="65"/>
      <c r="G21" s="66"/>
      <c r="H21" s="66"/>
      <c r="I21" s="66"/>
      <c r="J21" s="66"/>
      <c r="K21" s="66"/>
      <c r="L21" s="66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ht="17.25" customHeight="1">
      <c r="A22" s="64"/>
      <c r="B22" s="67"/>
      <c r="C22" s="67"/>
      <c r="D22" s="67"/>
      <c r="E22" s="65"/>
      <c r="F22" s="65"/>
      <c r="G22" s="66"/>
      <c r="H22" s="66"/>
      <c r="I22" s="66"/>
      <c r="J22" s="66"/>
      <c r="K22" s="66"/>
      <c r="L22" s="66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spans="1:26" ht="17.25" customHeight="1">
      <c r="A23" s="64" t="s">
        <v>408</v>
      </c>
      <c r="B23" s="438" t="s">
        <v>418</v>
      </c>
      <c r="C23" s="438"/>
      <c r="D23" s="43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ht="17.25" customHeight="1">
      <c r="A24" s="64"/>
      <c r="B24" s="438" t="s">
        <v>417</v>
      </c>
      <c r="C24" s="438"/>
      <c r="D24" s="43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ht="17.25" customHeight="1">
      <c r="A25" s="64"/>
      <c r="B25" s="67" t="s">
        <v>421</v>
      </c>
      <c r="C25" s="67"/>
      <c r="D25" s="67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ht="17.25" customHeight="1">
      <c r="A26" s="64" t="s">
        <v>409</v>
      </c>
      <c r="B26" s="438" t="s">
        <v>592</v>
      </c>
      <c r="C26" s="438"/>
      <c r="D26" s="43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ht="17.25" customHeight="1">
      <c r="A27" s="64"/>
      <c r="B27" s="438" t="s">
        <v>417</v>
      </c>
      <c r="C27" s="438"/>
      <c r="D27" s="43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ht="17.25" customHeight="1">
      <c r="A28" s="64"/>
      <c r="B28" s="67"/>
      <c r="C28" s="67"/>
      <c r="D28" s="67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 ht="17.25" customHeight="1">
      <c r="A29" s="64" t="s">
        <v>410</v>
      </c>
      <c r="B29" s="68">
        <v>1</v>
      </c>
      <c r="C29" s="67"/>
      <c r="D29" s="67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ht="17.25" customHeight="1">
      <c r="A30" s="64" t="s">
        <v>411</v>
      </c>
      <c r="B30" s="440" t="s">
        <v>412</v>
      </c>
      <c r="C30" s="438"/>
      <c r="D30" s="438"/>
      <c r="E30" s="69"/>
      <c r="F30" s="69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ht="17.25" customHeight="1">
      <c r="A31" s="64" t="s">
        <v>413</v>
      </c>
      <c r="B31" s="438" t="s">
        <v>414</v>
      </c>
      <c r="C31" s="438"/>
      <c r="D31" s="438"/>
      <c r="E31" s="69"/>
      <c r="F31" s="69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 ht="17.25" customHeight="1">
      <c r="A32" s="70"/>
      <c r="B32" s="71" t="s">
        <v>415</v>
      </c>
      <c r="C32" s="70"/>
      <c r="D32" s="70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spans="1:26">
      <c r="A33" s="57"/>
      <c r="B33" s="57"/>
      <c r="C33" s="57"/>
      <c r="D33" s="57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spans="1:26">
      <c r="A34" s="57"/>
      <c r="B34" s="57"/>
      <c r="C34" s="57"/>
      <c r="D34" s="57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spans="1:26">
      <c r="A35" s="57"/>
      <c r="B35" s="57"/>
      <c r="C35" s="57"/>
      <c r="D35" s="57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spans="1:26">
      <c r="A36" s="57"/>
      <c r="B36" s="57"/>
      <c r="C36" s="57"/>
      <c r="D36" s="57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spans="1:26">
      <c r="A37" s="57"/>
      <c r="B37" s="57"/>
      <c r="C37" s="57"/>
      <c r="D37" s="57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spans="1:26">
      <c r="A38" s="57"/>
      <c r="B38" s="57"/>
      <c r="C38" s="57"/>
      <c r="D38" s="57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spans="1:26">
      <c r="A39" s="57"/>
      <c r="B39" s="57"/>
      <c r="C39" s="57"/>
      <c r="D39" s="57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spans="1:26">
      <c r="A40" s="57"/>
      <c r="B40" s="57"/>
      <c r="C40" s="57"/>
      <c r="D40" s="57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spans="1:26">
      <c r="A41" s="57"/>
      <c r="B41" s="57"/>
      <c r="C41" s="57"/>
      <c r="D41" s="57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spans="1:26">
      <c r="A42" s="57"/>
      <c r="B42" s="57"/>
      <c r="C42" s="57"/>
      <c r="D42" s="57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spans="1:26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spans="1:26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spans="1:26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spans="1:26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spans="1:26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spans="1:26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spans="1:26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spans="1:26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spans="1:26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spans="1:26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spans="1:26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spans="1:26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spans="1:26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spans="1:26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spans="1:26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spans="1:26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spans="1:26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spans="1:26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spans="1:26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spans="1:26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spans="1:26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spans="1:26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spans="1:26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spans="1:26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spans="1:26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spans="1:26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spans="1:26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spans="1:26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spans="1:26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spans="1:26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spans="1:26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spans="1:26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spans="1:26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spans="1:26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spans="1:26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spans="1:26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spans="1:26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spans="1:26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spans="1:26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spans="1:26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spans="1:26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spans="1:26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spans="1:26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spans="1:26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spans="1:26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spans="1:26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spans="1:26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spans="1:26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spans="1:26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spans="1:26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spans="1:26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spans="1:26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spans="1:26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spans="1:26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spans="1:26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spans="1:26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spans="1:26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</sheetData>
  <mergeCells count="9">
    <mergeCell ref="B31:D31"/>
    <mergeCell ref="A16:D16"/>
    <mergeCell ref="B19:D19"/>
    <mergeCell ref="B20:D20"/>
    <mergeCell ref="B23:D23"/>
    <mergeCell ref="B26:D26"/>
    <mergeCell ref="B30:D30"/>
    <mergeCell ref="B24:D24"/>
    <mergeCell ref="B27:D27"/>
  </mergeCells>
  <hyperlinks>
    <hyperlink ref="B30" r:id="rId1" xr:uid="{BF04B787-5250-4AB2-B84E-517F937F2953}"/>
    <hyperlink ref="B32" r:id="rId2" xr:uid="{9BCA9D30-EB10-4319-896A-9115EAA03DB3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F3F7C-BFBC-4340-9D7B-B6BFDABDF79E}">
  <sheetPr codeName="Sheet2"/>
  <dimension ref="A3:AD37"/>
  <sheetViews>
    <sheetView zoomScaleNormal="100" workbookViewId="0">
      <selection activeCell="H19" sqref="H19"/>
    </sheetView>
  </sheetViews>
  <sheetFormatPr defaultColWidth="9" defaultRowHeight="15"/>
  <cols>
    <col min="1" max="1" width="12.140625" customWidth="1"/>
    <col min="2" max="2" width="11.7109375" customWidth="1"/>
    <col min="3" max="3" width="3.140625" bestFit="1" customWidth="1"/>
    <col min="4" max="4" width="8.5703125" bestFit="1" customWidth="1"/>
    <col min="5" max="5" width="6.42578125" bestFit="1" customWidth="1"/>
    <col min="6" max="6" width="5" bestFit="1" customWidth="1"/>
    <col min="7" max="7" width="5.7109375" bestFit="1" customWidth="1"/>
    <col min="8" max="8" width="5.85546875" bestFit="1" customWidth="1"/>
    <col min="9" max="9" width="5.42578125" bestFit="1" customWidth="1"/>
    <col min="10" max="11" width="5.7109375" bestFit="1" customWidth="1"/>
    <col min="12" max="12" width="6.5703125" bestFit="1" customWidth="1"/>
    <col min="13" max="13" width="6" bestFit="1" customWidth="1"/>
    <col min="14" max="14" width="6.7109375" bestFit="1" customWidth="1"/>
    <col min="15" max="15" width="6.5703125" bestFit="1" customWidth="1"/>
    <col min="16" max="16" width="7.140625" bestFit="1" customWidth="1"/>
    <col min="17" max="17" width="5.7109375" bestFit="1" customWidth="1"/>
    <col min="18" max="18" width="6" bestFit="1" customWidth="1"/>
    <col min="19" max="19" width="5.85546875" bestFit="1" customWidth="1"/>
    <col min="20" max="20" width="5.5703125" bestFit="1" customWidth="1"/>
    <col min="21" max="21" width="5.85546875" bestFit="1" customWidth="1"/>
    <col min="22" max="22" width="6.7109375" bestFit="1" customWidth="1"/>
    <col min="23" max="23" width="5" bestFit="1" customWidth="1"/>
    <col min="24" max="24" width="7.5703125" customWidth="1"/>
    <col min="25" max="25" width="6.7109375" bestFit="1" customWidth="1"/>
    <col min="26" max="28" width="6" bestFit="1" customWidth="1"/>
    <col min="29" max="29" width="5.7109375" bestFit="1" customWidth="1"/>
    <col min="30" max="30" width="6.7109375" bestFit="1" customWidth="1"/>
  </cols>
  <sheetData>
    <row r="3" spans="1:30">
      <c r="C3" s="1" t="str" cm="1">
        <f t="array" ref="C3">INDEX(C5:C7,$A$4)</f>
        <v>IE</v>
      </c>
      <c r="D3" s="1" t="str" cm="1">
        <f t="array" ref="D3">INDEX(D5:D7,$A$4)</f>
        <v>National</v>
      </c>
      <c r="E3" s="1" t="str" cm="1">
        <f t="array" ref="E3">INDEX(E5:E7,$A$4)</f>
        <v>IE-CW</v>
      </c>
      <c r="F3" s="1" t="str" cm="1">
        <f t="array" ref="F3">INDEX(F5:F7,$A$4)</f>
        <v>IE-D</v>
      </c>
      <c r="G3" s="1" t="str" cm="1">
        <f t="array" ref="G3">INDEX(G5:G7,$A$4)</f>
        <v>IE-KE</v>
      </c>
      <c r="H3" s="1" t="str" cm="1">
        <f t="array" ref="H3">INDEX(H5:H7,$A$4)</f>
        <v>IE-KK</v>
      </c>
      <c r="I3" s="1" t="str" cm="1">
        <f t="array" ref="I3">INDEX(I5:I7,$A$4)</f>
        <v>IE-LS</v>
      </c>
      <c r="J3" s="1" t="str" cm="1">
        <f t="array" ref="J3">INDEX(J5:J7,$A$4)</f>
        <v>IE-LD</v>
      </c>
      <c r="K3" s="1" t="str" cm="1">
        <f t="array" ref="K3">INDEX(K5:K7,$A$4)</f>
        <v>IE-LH</v>
      </c>
      <c r="L3" s="1" t="str" cm="1">
        <f t="array" ref="L3">INDEX(L5:L7,$A$4)</f>
        <v>IE-MH</v>
      </c>
      <c r="M3" s="1" t="str" cm="1">
        <f t="array" ref="M3">INDEX(M5:M7,$A$4)</f>
        <v>IE-OY</v>
      </c>
      <c r="N3" s="1" t="str" cm="1">
        <f t="array" ref="N3">INDEX(N5:N7,$A$4)</f>
        <v>IE-WH</v>
      </c>
      <c r="O3" s="1" t="str" cm="1">
        <f t="array" ref="O3">INDEX(O5:O7,$A$4)</f>
        <v>IE-WX</v>
      </c>
      <c r="P3" s="1" t="str" cm="1">
        <f t="array" ref="P3">INDEX(P5:P7,$A$4)</f>
        <v>IE-WW</v>
      </c>
      <c r="Q3" s="1" t="str" cm="1">
        <f t="array" ref="Q3">INDEX(Q5:Q7,$A$4)</f>
        <v>IE-CE</v>
      </c>
      <c r="R3" s="1" t="str" cm="1">
        <f t="array" ref="R3">INDEX(R5:R7,$A$4)</f>
        <v>IE-CO</v>
      </c>
      <c r="S3" s="1" t="str" cm="1">
        <f t="array" ref="S3">INDEX(S5:S7,$A$4)</f>
        <v>IE-KY</v>
      </c>
      <c r="T3" s="1" t="str" cm="1">
        <f t="array" ref="T3">INDEX(T5:T7,$A$4)</f>
        <v>IE-LK</v>
      </c>
      <c r="U3" s="1" t="str" cm="1">
        <f t="array" ref="U3">INDEX(U5:U7,$A$4)</f>
        <v>IE-TA</v>
      </c>
      <c r="V3" s="1" t="str" cm="1">
        <f t="array" ref="V3">INDEX(V5:V7,$A$4)</f>
        <v>IE-WD</v>
      </c>
      <c r="W3" s="1" t="str" cm="1">
        <f t="array" ref="W3">INDEX(W5:W7,$A$4)</f>
        <v>IE-G</v>
      </c>
      <c r="X3" s="1" t="str" cm="1">
        <f t="array" ref="X3">INDEX(X5:X7,$A$4)</f>
        <v>IE-LM</v>
      </c>
      <c r="Y3" s="1" t="str" cm="1">
        <f t="array" ref="Y3">INDEX(Y5:Y7,$A$4)</f>
        <v>IE-MO</v>
      </c>
      <c r="Z3" s="1" t="str" cm="1">
        <f t="array" ref="Z3">INDEX(Z5:Z7,$A$4)</f>
        <v>IE-RN</v>
      </c>
      <c r="AA3" s="1" t="str" cm="1">
        <f t="array" ref="AA3">INDEX(AA5:AA7,$A$4)</f>
        <v>IE-SO</v>
      </c>
      <c r="AB3" s="1" t="str" cm="1">
        <f t="array" ref="AB3">INDEX(AB5:AB7,$A$4)</f>
        <v>IE-CN</v>
      </c>
      <c r="AC3" s="1" t="str" cm="1">
        <f t="array" ref="AC3">INDEX(AC5:AC7,$A$4)</f>
        <v>IE-DL</v>
      </c>
      <c r="AD3" s="1" t="str" cm="1">
        <f t="array" ref="AD3">INDEX(AD5:AD7,$A$4)</f>
        <v>IE-MN</v>
      </c>
    </row>
    <row r="4" spans="1:30">
      <c r="A4">
        <v>1</v>
      </c>
    </row>
    <row r="5" spans="1:30">
      <c r="A5" t="s">
        <v>0</v>
      </c>
      <c r="C5" s="2" t="s">
        <v>1</v>
      </c>
      <c r="D5" s="2" t="s">
        <v>2</v>
      </c>
      <c r="E5" s="1" t="str">
        <f>A11</f>
        <v>IE-CW</v>
      </c>
      <c r="F5" s="1" t="str">
        <f>A16</f>
        <v>IE-D</v>
      </c>
      <c r="G5" s="1" t="str">
        <f>A19</f>
        <v>IE-KE</v>
      </c>
      <c r="H5" s="1" t="str">
        <f>A20</f>
        <v>IE-KK</v>
      </c>
      <c r="I5" s="1" t="str">
        <f>A21</f>
        <v>IE-LS</v>
      </c>
      <c r="J5" s="1" t="str">
        <f>A24</f>
        <v>IE-LD</v>
      </c>
      <c r="K5" s="1" t="str">
        <f>A25</f>
        <v>IE-LH</v>
      </c>
      <c r="L5" s="1" t="str">
        <f>A27</f>
        <v>IE-MH</v>
      </c>
      <c r="M5" s="1" t="str">
        <f>A29</f>
        <v>IE-OY</v>
      </c>
      <c r="N5" s="1" t="str">
        <f>A34</f>
        <v>IE-WH</v>
      </c>
      <c r="O5" s="1" t="str">
        <f>A35</f>
        <v>IE-WX</v>
      </c>
      <c r="P5" s="1" t="str">
        <f>A36</f>
        <v>IE-WW</v>
      </c>
      <c r="Q5" s="1" t="str">
        <f>A13</f>
        <v>IE-CE</v>
      </c>
      <c r="R5" s="1" t="str">
        <f>A14</f>
        <v>IE-CO</v>
      </c>
      <c r="S5" s="1" t="str">
        <f>A18</f>
        <v>IE-KY</v>
      </c>
      <c r="T5" s="1" t="str">
        <f>A23</f>
        <v>IE-LK</v>
      </c>
      <c r="U5" s="1" t="str">
        <f>A32</f>
        <v>IE-TA</v>
      </c>
      <c r="V5" s="1" t="str">
        <f>A33</f>
        <v>IE-WD</v>
      </c>
      <c r="W5" s="1" t="str">
        <f>A17</f>
        <v>IE-G</v>
      </c>
      <c r="X5" s="1" t="str">
        <f>A22</f>
        <v>IE-LM</v>
      </c>
      <c r="Y5" s="1" t="str">
        <f>A26</f>
        <v>IE-MO</v>
      </c>
      <c r="Z5" s="1" t="str">
        <f>A30</f>
        <v>IE-RN</v>
      </c>
      <c r="AA5" s="1" t="str">
        <f>A31</f>
        <v>IE-SO</v>
      </c>
      <c r="AB5" s="1" t="str">
        <f>A12</f>
        <v>IE-CN</v>
      </c>
      <c r="AC5" s="1" t="str">
        <f>A15</f>
        <v>IE-DL</v>
      </c>
      <c r="AD5" s="1" t="str">
        <f>A28</f>
        <v>IE-MN</v>
      </c>
    </row>
    <row r="6" spans="1:30">
      <c r="A6" t="s">
        <v>3</v>
      </c>
      <c r="C6" s="1" t="str">
        <f>C5</f>
        <v>IE</v>
      </c>
      <c r="D6" s="1" t="str">
        <f>"*"&amp;D5</f>
        <v>*National</v>
      </c>
      <c r="E6" s="1" t="str">
        <f>"*"&amp;E5</f>
        <v>*IE-CW</v>
      </c>
      <c r="F6" s="1" t="str">
        <f t="shared" ref="F6:AD6" si="0">"*"&amp;F5</f>
        <v>*IE-D</v>
      </c>
      <c r="G6" s="1" t="str">
        <f t="shared" si="0"/>
        <v>*IE-KE</v>
      </c>
      <c r="H6" s="1" t="str">
        <f t="shared" si="0"/>
        <v>*IE-KK</v>
      </c>
      <c r="I6" s="1" t="str">
        <f t="shared" si="0"/>
        <v>*IE-LS</v>
      </c>
      <c r="J6" s="1" t="str">
        <f t="shared" si="0"/>
        <v>*IE-LD</v>
      </c>
      <c r="K6" s="1" t="str">
        <f t="shared" si="0"/>
        <v>*IE-LH</v>
      </c>
      <c r="L6" s="1" t="str">
        <f t="shared" si="0"/>
        <v>*IE-MH</v>
      </c>
      <c r="M6" s="1" t="str">
        <f t="shared" si="0"/>
        <v>*IE-OY</v>
      </c>
      <c r="N6" s="1" t="str">
        <f t="shared" si="0"/>
        <v>*IE-WH</v>
      </c>
      <c r="O6" s="1" t="str">
        <f t="shared" si="0"/>
        <v>*IE-WX</v>
      </c>
      <c r="P6" s="1" t="str">
        <f t="shared" si="0"/>
        <v>*IE-WW</v>
      </c>
      <c r="Q6" s="1" t="str">
        <f t="shared" si="0"/>
        <v>*IE-CE</v>
      </c>
      <c r="R6" s="1" t="str">
        <f t="shared" si="0"/>
        <v>*IE-CO</v>
      </c>
      <c r="S6" s="1" t="str">
        <f t="shared" si="0"/>
        <v>*IE-KY</v>
      </c>
      <c r="T6" s="1" t="str">
        <f t="shared" si="0"/>
        <v>*IE-LK</v>
      </c>
      <c r="U6" s="1" t="str">
        <f t="shared" si="0"/>
        <v>*IE-TA</v>
      </c>
      <c r="V6" s="1" t="str">
        <f t="shared" si="0"/>
        <v>*IE-WD</v>
      </c>
      <c r="W6" s="1" t="str">
        <f t="shared" si="0"/>
        <v>*IE-G</v>
      </c>
      <c r="X6" s="1" t="str">
        <f t="shared" si="0"/>
        <v>*IE-LM</v>
      </c>
      <c r="Y6" s="1" t="str">
        <f t="shared" si="0"/>
        <v>*IE-MO</v>
      </c>
      <c r="Z6" s="1" t="str">
        <f t="shared" si="0"/>
        <v>*IE-RN</v>
      </c>
      <c r="AA6" s="1" t="str">
        <f t="shared" si="0"/>
        <v>*IE-SO</v>
      </c>
      <c r="AB6" s="1" t="str">
        <f t="shared" si="0"/>
        <v>*IE-CN</v>
      </c>
      <c r="AC6" s="1" t="str">
        <f t="shared" si="0"/>
        <v>*IE-DL</v>
      </c>
      <c r="AD6" s="1" t="str">
        <f t="shared" si="0"/>
        <v>*IE-MN</v>
      </c>
    </row>
    <row r="7" spans="1:30">
      <c r="A7" t="s">
        <v>4</v>
      </c>
      <c r="C7" s="1" t="str">
        <f>"*"&amp;C5</f>
        <v>*IE</v>
      </c>
      <c r="D7" s="1" t="str">
        <f>D5</f>
        <v>National</v>
      </c>
      <c r="E7" s="1" t="str">
        <f t="shared" ref="E7:AD7" si="1">E5</f>
        <v>IE-CW</v>
      </c>
      <c r="F7" s="1" t="str">
        <f t="shared" si="1"/>
        <v>IE-D</v>
      </c>
      <c r="G7" s="1" t="str">
        <f t="shared" si="1"/>
        <v>IE-KE</v>
      </c>
      <c r="H7" s="1" t="str">
        <f t="shared" si="1"/>
        <v>IE-KK</v>
      </c>
      <c r="I7" s="1" t="str">
        <f t="shared" si="1"/>
        <v>IE-LS</v>
      </c>
      <c r="J7" s="1" t="str">
        <f t="shared" si="1"/>
        <v>IE-LD</v>
      </c>
      <c r="K7" s="1" t="str">
        <f t="shared" si="1"/>
        <v>IE-LH</v>
      </c>
      <c r="L7" s="1" t="str">
        <f t="shared" si="1"/>
        <v>IE-MH</v>
      </c>
      <c r="M7" s="1" t="str">
        <f t="shared" si="1"/>
        <v>IE-OY</v>
      </c>
      <c r="N7" s="1" t="str">
        <f t="shared" si="1"/>
        <v>IE-WH</v>
      </c>
      <c r="O7" s="1" t="str">
        <f t="shared" si="1"/>
        <v>IE-WX</v>
      </c>
      <c r="P7" s="1" t="str">
        <f t="shared" si="1"/>
        <v>IE-WW</v>
      </c>
      <c r="Q7" s="1" t="str">
        <f t="shared" si="1"/>
        <v>IE-CE</v>
      </c>
      <c r="R7" s="1" t="str">
        <f t="shared" si="1"/>
        <v>IE-CO</v>
      </c>
      <c r="S7" s="1" t="str">
        <f t="shared" si="1"/>
        <v>IE-KY</v>
      </c>
      <c r="T7" s="1" t="str">
        <f t="shared" si="1"/>
        <v>IE-LK</v>
      </c>
      <c r="U7" s="1" t="str">
        <f t="shared" si="1"/>
        <v>IE-TA</v>
      </c>
      <c r="V7" s="1" t="str">
        <f t="shared" si="1"/>
        <v>IE-WD</v>
      </c>
      <c r="W7" s="1" t="str">
        <f t="shared" si="1"/>
        <v>IE-G</v>
      </c>
      <c r="X7" s="1" t="str">
        <f t="shared" si="1"/>
        <v>IE-LM</v>
      </c>
      <c r="Y7" s="1" t="str">
        <f t="shared" si="1"/>
        <v>IE-MO</v>
      </c>
      <c r="Z7" s="1" t="str">
        <f t="shared" si="1"/>
        <v>IE-RN</v>
      </c>
      <c r="AA7" s="1" t="str">
        <f t="shared" si="1"/>
        <v>IE-SO</v>
      </c>
      <c r="AB7" s="1" t="str">
        <f t="shared" si="1"/>
        <v>IE-CN</v>
      </c>
      <c r="AC7" s="1" t="str">
        <f t="shared" si="1"/>
        <v>IE-DL</v>
      </c>
      <c r="AD7" s="1" t="str">
        <f t="shared" si="1"/>
        <v>IE-MN</v>
      </c>
    </row>
    <row r="10" spans="1:30" ht="15.75" thickBot="1">
      <c r="A10" s="3" t="s">
        <v>5</v>
      </c>
      <c r="B10" s="3" t="s">
        <v>6</v>
      </c>
    </row>
    <row r="11" spans="1:30">
      <c r="A11" s="4" t="s">
        <v>7</v>
      </c>
      <c r="B11" s="4" t="s">
        <v>8</v>
      </c>
    </row>
    <row r="12" spans="1:30">
      <c r="A12" s="5" t="s">
        <v>9</v>
      </c>
      <c r="B12" s="5" t="s">
        <v>10</v>
      </c>
    </row>
    <row r="13" spans="1:30">
      <c r="A13" s="5" t="s">
        <v>11</v>
      </c>
      <c r="B13" s="5" t="s">
        <v>12</v>
      </c>
    </row>
    <row r="14" spans="1:30">
      <c r="A14" s="5" t="s">
        <v>13</v>
      </c>
      <c r="B14" s="5" t="s">
        <v>14</v>
      </c>
    </row>
    <row r="15" spans="1:30">
      <c r="A15" s="5" t="s">
        <v>15</v>
      </c>
      <c r="B15" s="5" t="s">
        <v>16</v>
      </c>
    </row>
    <row r="16" spans="1:30">
      <c r="A16" s="5" t="s">
        <v>17</v>
      </c>
      <c r="B16" s="5" t="s">
        <v>18</v>
      </c>
    </row>
    <row r="17" spans="1:2">
      <c r="A17" s="5" t="s">
        <v>19</v>
      </c>
      <c r="B17" s="5" t="s">
        <v>20</v>
      </c>
    </row>
    <row r="18" spans="1:2">
      <c r="A18" s="5" t="s">
        <v>21</v>
      </c>
      <c r="B18" s="5" t="s">
        <v>22</v>
      </c>
    </row>
    <row r="19" spans="1:2">
      <c r="A19" s="5" t="s">
        <v>23</v>
      </c>
      <c r="B19" s="5" t="s">
        <v>24</v>
      </c>
    </row>
    <row r="20" spans="1:2">
      <c r="A20" s="5" t="s">
        <v>25</v>
      </c>
      <c r="B20" s="5" t="s">
        <v>26</v>
      </c>
    </row>
    <row r="21" spans="1:2">
      <c r="A21" s="5" t="s">
        <v>27</v>
      </c>
      <c r="B21" s="5" t="s">
        <v>28</v>
      </c>
    </row>
    <row r="22" spans="1:2">
      <c r="A22" s="5" t="s">
        <v>29</v>
      </c>
      <c r="B22" s="5" t="s">
        <v>30</v>
      </c>
    </row>
    <row r="23" spans="1:2">
      <c r="A23" s="5" t="s">
        <v>31</v>
      </c>
      <c r="B23" s="5" t="s">
        <v>32</v>
      </c>
    </row>
    <row r="24" spans="1:2">
      <c r="A24" s="5" t="s">
        <v>33</v>
      </c>
      <c r="B24" s="5" t="s">
        <v>34</v>
      </c>
    </row>
    <row r="25" spans="1:2">
      <c r="A25" s="5" t="s">
        <v>35</v>
      </c>
      <c r="B25" s="5" t="s">
        <v>36</v>
      </c>
    </row>
    <row r="26" spans="1:2">
      <c r="A26" s="5" t="s">
        <v>37</v>
      </c>
      <c r="B26" s="5" t="s">
        <v>38</v>
      </c>
    </row>
    <row r="27" spans="1:2">
      <c r="A27" s="5" t="s">
        <v>39</v>
      </c>
      <c r="B27" s="5" t="s">
        <v>40</v>
      </c>
    </row>
    <row r="28" spans="1:2">
      <c r="A28" s="5" t="s">
        <v>41</v>
      </c>
      <c r="B28" s="5" t="s">
        <v>42</v>
      </c>
    </row>
    <row r="29" spans="1:2">
      <c r="A29" s="5" t="s">
        <v>43</v>
      </c>
      <c r="B29" s="5" t="s">
        <v>44</v>
      </c>
    </row>
    <row r="30" spans="1:2">
      <c r="A30" s="5" t="s">
        <v>45</v>
      </c>
      <c r="B30" s="5" t="s">
        <v>46</v>
      </c>
    </row>
    <row r="31" spans="1:2">
      <c r="A31" s="5" t="s">
        <v>47</v>
      </c>
      <c r="B31" s="5" t="s">
        <v>48</v>
      </c>
    </row>
    <row r="32" spans="1:2">
      <c r="A32" s="5" t="s">
        <v>49</v>
      </c>
      <c r="B32" s="5" t="s">
        <v>50</v>
      </c>
    </row>
    <row r="33" spans="1:2">
      <c r="A33" s="5" t="s">
        <v>51</v>
      </c>
      <c r="B33" s="5" t="s">
        <v>52</v>
      </c>
    </row>
    <row r="34" spans="1:2">
      <c r="A34" s="5" t="s">
        <v>53</v>
      </c>
      <c r="B34" s="5" t="s">
        <v>54</v>
      </c>
    </row>
    <row r="35" spans="1:2">
      <c r="A35" s="5" t="s">
        <v>55</v>
      </c>
      <c r="B35" s="5" t="s">
        <v>56</v>
      </c>
    </row>
    <row r="36" spans="1:2">
      <c r="A36" s="5" t="s">
        <v>57</v>
      </c>
      <c r="B36" s="5" t="s">
        <v>58</v>
      </c>
    </row>
    <row r="37" spans="1:2">
      <c r="A37" s="6" t="s">
        <v>59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Drop Down 1">
              <controlPr defaultSize="0" autoLine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1</xdr:col>
                    <xdr:colOff>28575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05455-607F-41AA-8109-096F19F6FE72}">
  <dimension ref="A1:K28"/>
  <sheetViews>
    <sheetView zoomScaleNormal="100" workbookViewId="0">
      <selection activeCell="H28" sqref="H28"/>
    </sheetView>
  </sheetViews>
  <sheetFormatPr defaultRowHeight="15"/>
  <cols>
    <col min="2" max="2" width="30" bestFit="1" customWidth="1"/>
    <col min="3" max="3" width="10" bestFit="1" customWidth="1"/>
    <col min="4" max="4" width="8.85546875" bestFit="1" customWidth="1"/>
    <col min="5" max="5" width="16.42578125" bestFit="1" customWidth="1"/>
    <col min="6" max="6" width="5.5703125" bestFit="1" customWidth="1"/>
    <col min="7" max="7" width="8.85546875" bestFit="1" customWidth="1"/>
    <col min="8" max="8" width="14.28515625" bestFit="1" customWidth="1"/>
    <col min="9" max="9" width="12.28515625" bestFit="1" customWidth="1"/>
    <col min="10" max="10" width="12" bestFit="1" customWidth="1"/>
    <col min="11" max="11" width="27.85546875" bestFit="1" customWidth="1"/>
  </cols>
  <sheetData>
    <row r="1" spans="1:11">
      <c r="A1" t="s">
        <v>472</v>
      </c>
    </row>
    <row r="2" spans="1:11">
      <c r="B2" s="349" t="str">
        <f>"~UC_Sets: R_E: "  &amp; _xlfn.TEXTJOIN(",",TRUE,Regions!C3,Regions!D3)</f>
        <v>~UC_Sets: R_E: IE,National</v>
      </c>
    </row>
    <row r="3" spans="1:11">
      <c r="B3" s="349" t="s">
        <v>459</v>
      </c>
    </row>
    <row r="4" spans="1:11">
      <c r="H4" t="str">
        <f>IF(RIGHT(B2,1)&lt;&gt;" ","~UC_T","")</f>
        <v>~UC_T</v>
      </c>
    </row>
    <row r="5" spans="1:11">
      <c r="B5" s="350" t="s">
        <v>461</v>
      </c>
      <c r="C5" s="351" t="s">
        <v>473</v>
      </c>
      <c r="D5" s="351" t="s">
        <v>490</v>
      </c>
      <c r="E5" s="351" t="s">
        <v>225</v>
      </c>
      <c r="F5" s="351" t="s">
        <v>226</v>
      </c>
      <c r="G5" s="351" t="s">
        <v>227</v>
      </c>
      <c r="H5" s="351" t="s">
        <v>484</v>
      </c>
      <c r="I5" s="352" t="s">
        <v>486</v>
      </c>
      <c r="J5" s="353" t="s">
        <v>462</v>
      </c>
      <c r="K5" s="350" t="s">
        <v>463</v>
      </c>
    </row>
    <row r="6" spans="1:11">
      <c r="B6" s="30" t="s">
        <v>464</v>
      </c>
      <c r="C6" s="30"/>
      <c r="D6" s="30"/>
      <c r="E6" s="30"/>
      <c r="F6" s="30"/>
      <c r="G6" s="30"/>
      <c r="H6" s="30"/>
      <c r="I6" s="30"/>
      <c r="J6" s="30" t="s">
        <v>487</v>
      </c>
      <c r="K6" s="354"/>
    </row>
    <row r="7" spans="1:11">
      <c r="B7" t="s">
        <v>503</v>
      </c>
      <c r="C7" t="s">
        <v>491</v>
      </c>
      <c r="D7" t="s">
        <v>492</v>
      </c>
      <c r="E7" t="s">
        <v>493</v>
      </c>
      <c r="F7">
        <v>2018</v>
      </c>
      <c r="G7" t="s">
        <v>223</v>
      </c>
      <c r="H7" t="s">
        <v>495</v>
      </c>
      <c r="I7">
        <v>1</v>
      </c>
      <c r="J7" s="355">
        <f>Conversions!$B$2*'EB2018'!$AO$3</f>
        <v>5.8385184241824009</v>
      </c>
      <c r="K7" t="s">
        <v>488</v>
      </c>
    </row>
    <row r="8" spans="1:11">
      <c r="F8">
        <v>2019</v>
      </c>
      <c r="G8" t="s">
        <v>223</v>
      </c>
      <c r="J8" s="355">
        <f>Conversions!$B$2*'EB2019'!$AO$3</f>
        <v>7.8478965511531191</v>
      </c>
    </row>
    <row r="9" spans="1:11">
      <c r="F9">
        <v>2020</v>
      </c>
      <c r="G9" t="s">
        <v>223</v>
      </c>
      <c r="J9" s="355">
        <f>Conversions!$B$2*'EB2020'!$AO$3</f>
        <v>6.3411436804464003</v>
      </c>
    </row>
    <row r="10" spans="1:11">
      <c r="F10">
        <v>2021</v>
      </c>
      <c r="G10" t="s">
        <v>223</v>
      </c>
      <c r="J10" s="355">
        <f>Conversions!$B$2*'EB2021'!$AO$3</f>
        <v>8.8241634675727223</v>
      </c>
    </row>
    <row r="11" spans="1:11">
      <c r="F11">
        <v>2022</v>
      </c>
      <c r="G11" t="s">
        <v>223</v>
      </c>
      <c r="J11" s="365">
        <f>Conversions!$B$2*'EB2022'!$AO$3</f>
        <v>5.6948892955919987</v>
      </c>
    </row>
    <row r="12" spans="1:11">
      <c r="F12">
        <v>0</v>
      </c>
      <c r="G12" t="s">
        <v>223</v>
      </c>
      <c r="J12">
        <v>1</v>
      </c>
    </row>
    <row r="13" spans="1:11">
      <c r="B13" t="s">
        <v>502</v>
      </c>
      <c r="C13" t="s">
        <v>491</v>
      </c>
      <c r="D13" t="s">
        <v>492</v>
      </c>
      <c r="E13" t="s">
        <v>494</v>
      </c>
      <c r="F13">
        <v>2018</v>
      </c>
      <c r="G13" t="s">
        <v>223</v>
      </c>
      <c r="H13" t="s">
        <v>496</v>
      </c>
      <c r="I13">
        <v>1</v>
      </c>
      <c r="J13" s="355">
        <f>Conversions!$B$2*'EB2018'!$AO$4</f>
        <v>5.9383641411770398</v>
      </c>
      <c r="K13" t="s">
        <v>489</v>
      </c>
    </row>
    <row r="14" spans="1:11">
      <c r="F14">
        <v>2019</v>
      </c>
      <c r="G14" t="s">
        <v>223</v>
      </c>
      <c r="J14" s="355">
        <f>Conversions!$B$2*'EB2019'!$AO$4</f>
        <v>5.5271334489739186</v>
      </c>
    </row>
    <row r="15" spans="1:11">
      <c r="F15">
        <v>2020</v>
      </c>
      <c r="G15" t="s">
        <v>223</v>
      </c>
      <c r="J15" s="355">
        <f>Conversions!$B$2*'EB2020'!$AO$4</f>
        <v>6.8879157977152801</v>
      </c>
    </row>
    <row r="16" spans="1:11">
      <c r="F16">
        <v>2021</v>
      </c>
      <c r="G16" t="s">
        <v>223</v>
      </c>
      <c r="J16" s="355">
        <f>Conversions!$B$2*'EB2021'!$AO$4</f>
        <v>3.1077995112374399</v>
      </c>
    </row>
    <row r="17" spans="2:11">
      <c r="F17">
        <v>2022</v>
      </c>
      <c r="G17" t="s">
        <v>223</v>
      </c>
      <c r="J17" s="365">
        <f>Conversions!$B$2*'EB2022'!$AO$4</f>
        <v>4.787893265688</v>
      </c>
    </row>
    <row r="18" spans="2:11">
      <c r="F18">
        <v>0</v>
      </c>
      <c r="G18" t="s">
        <v>223</v>
      </c>
      <c r="J18">
        <v>1</v>
      </c>
    </row>
    <row r="21" spans="2:11">
      <c r="H21" s="363" t="s">
        <v>585</v>
      </c>
    </row>
    <row r="22" spans="2:11">
      <c r="B22" s="350" t="s">
        <v>461</v>
      </c>
      <c r="C22" s="351" t="s">
        <v>473</v>
      </c>
      <c r="D22" s="351" t="s">
        <v>490</v>
      </c>
      <c r="E22" s="351" t="s">
        <v>225</v>
      </c>
      <c r="F22" s="351" t="s">
        <v>226</v>
      </c>
      <c r="G22" s="351" t="s">
        <v>227</v>
      </c>
      <c r="H22" s="351" t="s">
        <v>484</v>
      </c>
      <c r="I22" t="s">
        <v>497</v>
      </c>
      <c r="J22" s="353" t="s">
        <v>462</v>
      </c>
      <c r="K22" s="350" t="s">
        <v>463</v>
      </c>
    </row>
    <row r="23" spans="2:11">
      <c r="B23" t="s">
        <v>501</v>
      </c>
      <c r="C23" t="s">
        <v>498</v>
      </c>
      <c r="F23">
        <v>2018</v>
      </c>
      <c r="G23" t="s">
        <v>499</v>
      </c>
      <c r="I23">
        <v>1</v>
      </c>
      <c r="J23" s="19">
        <f>Conversions!$B$2*'EB2018'!$AH$2</f>
        <v>0.70393223471436184</v>
      </c>
      <c r="K23" t="s">
        <v>500</v>
      </c>
    </row>
    <row r="24" spans="2:11">
      <c r="F24">
        <v>2019</v>
      </c>
      <c r="G24" t="s">
        <v>499</v>
      </c>
      <c r="J24" s="19">
        <f>Conversions!$B$2*'EB2019'!$AH$2</f>
        <v>0.78962633124536741</v>
      </c>
    </row>
    <row r="25" spans="2:11">
      <c r="F25">
        <v>2020</v>
      </c>
      <c r="G25" t="s">
        <v>499</v>
      </c>
      <c r="J25" s="19">
        <f>Conversions!$B$2*'EB2020'!$AH$2</f>
        <v>0.87833840712769273</v>
      </c>
    </row>
    <row r="26" spans="2:11">
      <c r="F26">
        <v>2021</v>
      </c>
      <c r="G26" t="s">
        <v>499</v>
      </c>
      <c r="J26" s="19">
        <f>Conversions!$B$2*'EB2021'!$AH$2</f>
        <v>0.94933194191684911</v>
      </c>
    </row>
    <row r="27" spans="2:11">
      <c r="F27" s="363">
        <v>2022</v>
      </c>
      <c r="G27" s="363" t="s">
        <v>499</v>
      </c>
      <c r="H27" s="363"/>
      <c r="I27" s="363"/>
      <c r="J27" s="348">
        <f>Conversions!$B$2*'EB2022'!$AH$2</f>
        <v>1.1527996696955505</v>
      </c>
    </row>
    <row r="28" spans="2:11">
      <c r="F28">
        <v>0</v>
      </c>
      <c r="G28" t="s">
        <v>499</v>
      </c>
      <c r="J28">
        <v>1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FEB92-3C8E-4A89-8F18-2AEFFF284423}">
  <sheetPr codeName="Sheet8"/>
  <dimension ref="B1:Y28"/>
  <sheetViews>
    <sheetView workbookViewId="0">
      <selection activeCell="Y8" sqref="Y8"/>
    </sheetView>
  </sheetViews>
  <sheetFormatPr defaultRowHeight="15"/>
  <cols>
    <col min="2" max="3" width="12.5703125" bestFit="1" customWidth="1"/>
    <col min="4" max="4" width="9.28515625" bestFit="1" customWidth="1"/>
    <col min="5" max="5" width="10.7109375" bestFit="1" customWidth="1"/>
    <col min="17" max="17" width="12.42578125" bestFit="1" customWidth="1"/>
    <col min="18" max="18" width="9.28515625" bestFit="1" customWidth="1"/>
  </cols>
  <sheetData>
    <row r="1" spans="2:25">
      <c r="K1" t="s">
        <v>584</v>
      </c>
      <c r="L1" s="387">
        <v>0.05</v>
      </c>
    </row>
    <row r="2" spans="2:25">
      <c r="B2" s="28" t="s">
        <v>583</v>
      </c>
      <c r="D2" s="18"/>
      <c r="P2" s="28" t="s">
        <v>199</v>
      </c>
      <c r="R2" s="18"/>
    </row>
    <row r="3" spans="2:25" ht="15.75" thickBot="1">
      <c r="B3" s="29" t="s">
        <v>227</v>
      </c>
      <c r="C3" s="29" t="s">
        <v>197</v>
      </c>
      <c r="D3" s="29" t="s">
        <v>198</v>
      </c>
      <c r="E3" s="29" t="s">
        <v>156</v>
      </c>
      <c r="F3" s="29">
        <v>2018</v>
      </c>
      <c r="G3" s="29">
        <v>2019</v>
      </c>
      <c r="H3" s="29">
        <v>2020</v>
      </c>
      <c r="I3" s="29">
        <v>2021</v>
      </c>
      <c r="J3" s="29">
        <v>2022</v>
      </c>
      <c r="K3" s="29">
        <v>0</v>
      </c>
      <c r="P3" s="29" t="s">
        <v>227</v>
      </c>
      <c r="Q3" s="29" t="s">
        <v>197</v>
      </c>
      <c r="R3" s="29" t="s">
        <v>198</v>
      </c>
      <c r="S3" s="29" t="s">
        <v>156</v>
      </c>
      <c r="T3" s="29">
        <v>2018</v>
      </c>
      <c r="U3" s="29">
        <v>2019</v>
      </c>
      <c r="V3" s="29">
        <v>2020</v>
      </c>
      <c r="W3" s="29">
        <v>2021</v>
      </c>
      <c r="X3" s="29">
        <v>2022</v>
      </c>
      <c r="Y3" s="29">
        <v>0</v>
      </c>
    </row>
    <row r="4" spans="2:25">
      <c r="C4" t="s">
        <v>202</v>
      </c>
      <c r="D4" t="s">
        <v>200</v>
      </c>
      <c r="E4" s="19" t="str">
        <f>_xlfn.TEXTJOIN(",",TRUE,Regions!$C$3:$D$3)</f>
        <v>IE,National</v>
      </c>
      <c r="F4" s="19">
        <f>ROUNDUP(Conversions!$B$2*SUM('EB2018'!$AG$10,'EB2018'!$AG$11,'EB2018'!$AH$10,'EB2018'!$AH$11),1)</f>
        <v>1.7000000000000002</v>
      </c>
      <c r="G4" s="19">
        <f>ROUNDUP(Conversions!$B$2*SUM('EB2019'!$AG$10,'EB2019'!$AG$11,'EB2019'!$AH$10,'EB2019'!$AH$11),1)</f>
        <v>1.7000000000000002</v>
      </c>
      <c r="H4" s="19">
        <f>ROUNDUP(Conversions!$B$2*SUM('EB2020'!$AG$10,'EB2020'!$AG$11,'EB2020'!$AH$10,'EB2020'!$AH$11),1)</f>
        <v>1.6</v>
      </c>
      <c r="I4" s="19">
        <f>ROUNDUP(Conversions!$B$2*SUM('EB2021'!$AG$10,'EB2021'!$AG$11,'EB2021'!$AH$10,'EB2021'!$AH$11),1)</f>
        <v>1.7000000000000002</v>
      </c>
      <c r="J4" s="348">
        <f>ROUNDUP(Conversions!$B$2*SUM('EB2022'!$AG$10,'EB2022'!$AG$11,'EB2022'!$AH$10,'EB2022'!$AH$11),1)</f>
        <v>1.6</v>
      </c>
      <c r="K4">
        <v>1</v>
      </c>
      <c r="P4" t="s">
        <v>499</v>
      </c>
      <c r="Q4" t="s">
        <v>202</v>
      </c>
      <c r="R4" t="s">
        <v>200</v>
      </c>
      <c r="S4" s="19" t="str">
        <f>_xlfn.TEXTJOIN(",",TRUE,Regions!$C$3:$D$3)</f>
        <v>IE,National</v>
      </c>
      <c r="T4" s="19">
        <f>+F4*(1+$L$1)</f>
        <v>1.7850000000000004</v>
      </c>
      <c r="U4" s="19">
        <f t="shared" ref="U4:X4" si="0">+G4*(1+$L$1)</f>
        <v>1.7850000000000004</v>
      </c>
      <c r="V4" s="19">
        <f t="shared" si="0"/>
        <v>1.6800000000000002</v>
      </c>
      <c r="W4" s="19">
        <f t="shared" si="0"/>
        <v>1.7850000000000004</v>
      </c>
      <c r="X4" s="19">
        <f t="shared" si="0"/>
        <v>1.6800000000000002</v>
      </c>
      <c r="Y4">
        <v>1</v>
      </c>
    </row>
    <row r="5" spans="2:25">
      <c r="B5" t="s">
        <v>485</v>
      </c>
      <c r="C5" t="s">
        <v>203</v>
      </c>
      <c r="D5" t="s">
        <v>200</v>
      </c>
      <c r="E5" s="19" t="str">
        <f>_xlfn.TEXTJOIN(",",TRUE,Regions!$C$3:$D$3)</f>
        <v>IE,National</v>
      </c>
      <c r="F5" s="19">
        <f>ROUNDUP(Conversions!$B$2*SUM('EB2018'!$AE$10,'EB2018'!$AE$11),1)</f>
        <v>3.2</v>
      </c>
      <c r="G5" s="19">
        <f>ROUNDUP(Conversions!$B$2*SUM('EB2019'!$AE$10,'EB2019'!$AE$11),1)</f>
        <v>3.3000000000000003</v>
      </c>
      <c r="H5" s="19">
        <f>ROUNDUP(Conversions!$B$2*SUM('EB2020'!$AE$10,'EB2020'!$AE$11),1)</f>
        <v>4.1999999999999993</v>
      </c>
      <c r="I5" s="19">
        <f>ROUNDUP(Conversions!$B$2*SUM('EB2021'!$AE$10,'EB2021'!$AE$11),1)</f>
        <v>4.3</v>
      </c>
      <c r="J5" s="348">
        <f>ROUNDUP(Conversions!$B$2*SUM('EB2022'!$AE$10,'EB2022'!$AE$11),1)</f>
        <v>4.5999999999999996</v>
      </c>
      <c r="K5">
        <v>1</v>
      </c>
      <c r="P5" t="s">
        <v>499</v>
      </c>
      <c r="Q5" t="s">
        <v>203</v>
      </c>
      <c r="R5" t="s">
        <v>200</v>
      </c>
      <c r="S5" s="19" t="str">
        <f>_xlfn.TEXTJOIN(",",TRUE,Regions!$C$3:$D$3)</f>
        <v>IE,National</v>
      </c>
      <c r="T5" s="19">
        <f t="shared" ref="T5:T14" si="1">+F5*(1+$L$1)</f>
        <v>3.3600000000000003</v>
      </c>
      <c r="U5" s="19">
        <f t="shared" ref="U5:U14" si="2">+G5*(1+$L$1)</f>
        <v>3.4650000000000003</v>
      </c>
      <c r="V5" s="19">
        <f t="shared" ref="V5:V14" si="3">+H5*(1+$L$1)</f>
        <v>4.4099999999999993</v>
      </c>
      <c r="W5" s="19">
        <f t="shared" ref="W5:W14" si="4">+I5*(1+$L$1)</f>
        <v>4.5149999999999997</v>
      </c>
      <c r="X5" s="348">
        <f t="shared" ref="X5:X14" si="5">+J5*(1+$L$1)</f>
        <v>4.83</v>
      </c>
      <c r="Y5">
        <v>1</v>
      </c>
    </row>
    <row r="6" spans="2:25">
      <c r="C6" t="s">
        <v>201</v>
      </c>
      <c r="D6" t="s">
        <v>200</v>
      </c>
      <c r="E6" s="19" t="str">
        <f>_xlfn.TEXTJOIN(",",TRUE,Regions!$C$3:$D$3)</f>
        <v>IE,National</v>
      </c>
      <c r="F6" s="19">
        <f>ROUNDUP(Conversions!$B$2*SUM('EB2018'!$C$10,'EB2018'!$C$11),1)</f>
        <v>20.5</v>
      </c>
      <c r="G6" s="19">
        <f>ROUNDUP(Conversions!$B$2*SUM('EB2019'!$C$10,'EB2019'!$C$11),1)</f>
        <v>6.1999999999999993</v>
      </c>
      <c r="H6" s="19">
        <f>ROUNDUP(Conversions!$B$2*SUM('EB2020'!$C$10,'EB2020'!$C$11),1)</f>
        <v>8.1999999999999993</v>
      </c>
      <c r="I6" s="19">
        <f>ROUNDUP(Conversions!$B$2*SUM('EB2021'!$C$10,'EB2021'!$C$11),1)</f>
        <v>28.200000000000003</v>
      </c>
      <c r="J6" s="348">
        <f>ROUNDUP(Conversions!$B$2*SUM('EB2022'!$C$10,'EB2022'!$C$11),1)</f>
        <v>23.700000000000003</v>
      </c>
      <c r="K6">
        <v>5</v>
      </c>
      <c r="P6" t="s">
        <v>499</v>
      </c>
      <c r="Q6" t="s">
        <v>201</v>
      </c>
      <c r="R6" t="s">
        <v>200</v>
      </c>
      <c r="S6" s="19" t="str">
        <f>_xlfn.TEXTJOIN(",",TRUE,Regions!$C$3:$D$3)</f>
        <v>IE,National</v>
      </c>
      <c r="T6" s="19">
        <f t="shared" si="1"/>
        <v>21.525000000000002</v>
      </c>
      <c r="U6" s="19">
        <f t="shared" si="2"/>
        <v>6.51</v>
      </c>
      <c r="V6" s="19">
        <f t="shared" si="3"/>
        <v>8.61</v>
      </c>
      <c r="W6" s="19">
        <f t="shared" si="4"/>
        <v>29.610000000000003</v>
      </c>
      <c r="X6" s="348">
        <f t="shared" si="5"/>
        <v>24.885000000000005</v>
      </c>
      <c r="Y6">
        <v>5</v>
      </c>
    </row>
    <row r="7" spans="2:25">
      <c r="C7" t="s">
        <v>458</v>
      </c>
      <c r="D7" t="s">
        <v>200</v>
      </c>
      <c r="E7" s="19" t="str">
        <f>_xlfn.TEXTJOIN(",",TRUE,Regions!$C$3:$D$3)</f>
        <v>IE,National</v>
      </c>
      <c r="F7" s="19">
        <f>ROUNDUP(Conversions!$B$2*SUM('EB2018'!$U$10,'EB2018'!$U$11),1)</f>
        <v>0.4</v>
      </c>
      <c r="G7" s="19">
        <f>ROUNDUP(Conversions!$B$2*SUM('EB2019'!$U$10,'EB2019'!$U$11),1)</f>
        <v>0.6</v>
      </c>
      <c r="H7" s="19">
        <f>ROUNDUP(Conversions!$B$2*SUM('EB2020'!$U$10,'EB2020'!$U$11),1)</f>
        <v>0.5</v>
      </c>
      <c r="I7" s="19">
        <f>ROUNDUP(Conversions!$B$2*SUM('EB2021'!$U$10,'EB2021'!$U$11),1)</f>
        <v>1.3</v>
      </c>
      <c r="J7" s="348">
        <f>ROUNDUP(Conversions!$B$2*SUM('EB2022'!$U$10,'EB2022'!$U$11),1)</f>
        <v>1.2000000000000002</v>
      </c>
      <c r="K7">
        <v>1</v>
      </c>
      <c r="P7" t="s">
        <v>499</v>
      </c>
      <c r="Q7" t="s">
        <v>458</v>
      </c>
      <c r="R7" t="s">
        <v>200</v>
      </c>
      <c r="S7" s="19" t="str">
        <f>_xlfn.TEXTJOIN(",",TRUE,Regions!$C$3:$D$3)</f>
        <v>IE,National</v>
      </c>
      <c r="T7" s="19">
        <f t="shared" si="1"/>
        <v>0.42000000000000004</v>
      </c>
      <c r="U7" s="19">
        <f t="shared" si="2"/>
        <v>0.63</v>
      </c>
      <c r="V7" s="19">
        <f t="shared" si="3"/>
        <v>0.52500000000000002</v>
      </c>
      <c r="W7" s="19">
        <f t="shared" si="4"/>
        <v>1.3650000000000002</v>
      </c>
      <c r="X7" s="348">
        <f t="shared" si="5"/>
        <v>1.2600000000000002</v>
      </c>
      <c r="Y7">
        <v>1</v>
      </c>
    </row>
    <row r="8" spans="2:25">
      <c r="C8" t="s">
        <v>204</v>
      </c>
      <c r="D8" t="s">
        <v>200</v>
      </c>
      <c r="E8" s="19" t="str">
        <f>_xlfn.TEXTJOIN(",",TRUE,Regions!$C$3:$D$3)</f>
        <v>IE,National</v>
      </c>
      <c r="F8" s="19">
        <f>ROUNDUP(Conversions!$B$2*SUM('EB2018'!$AA$10,'EB2018'!$AA$11),1)</f>
        <v>103.1</v>
      </c>
      <c r="G8" s="19">
        <f>ROUNDUP(Conversions!$B$2*SUM('EB2019'!$AA$10,'EB2019'!$AA$11),1)</f>
        <v>105.6</v>
      </c>
      <c r="H8" s="19">
        <f>ROUNDUP(Conversions!$B$2*SUM('EB2020'!$AA$10,'EB2020'!$AA$11),1)</f>
        <v>107.5</v>
      </c>
      <c r="I8" s="19">
        <f>ROUNDUP(Conversions!$B$2*SUM('EB2021'!$AA$10,'EB2021'!$AA$11),1)</f>
        <v>98.1</v>
      </c>
      <c r="J8" s="348">
        <f>ROUNDUP(Conversions!$B$2*SUM('EB2022'!$AA$10,'EB2022'!$AA$11),1)</f>
        <v>108.69999999999999</v>
      </c>
      <c r="K8">
        <v>1</v>
      </c>
      <c r="P8" t="s">
        <v>499</v>
      </c>
      <c r="Q8" t="s">
        <v>204</v>
      </c>
      <c r="R8" t="s">
        <v>200</v>
      </c>
      <c r="S8" s="19" t="str">
        <f>_xlfn.TEXTJOIN(",",TRUE,Regions!$C$3:$D$3)</f>
        <v>IE,National</v>
      </c>
      <c r="T8" s="19">
        <f t="shared" si="1"/>
        <v>108.255</v>
      </c>
      <c r="U8" s="19">
        <f t="shared" si="2"/>
        <v>110.88</v>
      </c>
      <c r="V8" s="19">
        <f t="shared" si="3"/>
        <v>112.875</v>
      </c>
      <c r="W8" s="19">
        <f t="shared" si="4"/>
        <v>103.005</v>
      </c>
      <c r="X8" s="348">
        <f t="shared" si="5"/>
        <v>114.13499999999999</v>
      </c>
      <c r="Y8">
        <v>1</v>
      </c>
    </row>
    <row r="9" spans="2:25">
      <c r="B9" t="s">
        <v>223</v>
      </c>
      <c r="C9" t="s">
        <v>457</v>
      </c>
      <c r="D9" t="s">
        <v>200</v>
      </c>
      <c r="E9" s="19" t="str">
        <f>_xlfn.TEXTJOIN(",",TRUE,Regions!$C$3:$D$3)</f>
        <v>IE,National</v>
      </c>
      <c r="F9" s="19">
        <f>ROUNDUP(Conversions!$B$2*SUM('EB2018'!$S$10,'EB2018'!$S$11),1)</f>
        <v>1.1000000000000001</v>
      </c>
      <c r="G9" s="19">
        <f>ROUNDUP(Conversions!$B$2*SUM('EB2019'!$S$10,'EB2019'!$S$11),1)</f>
        <v>2.8000000000000003</v>
      </c>
      <c r="H9" s="19">
        <f>ROUNDUP(Conversions!$B$2*SUM('EB2020'!$S$10,'EB2020'!$S$11),1)</f>
        <v>4</v>
      </c>
      <c r="I9" s="19">
        <f>ROUNDUP(Conversions!$B$2*SUM('EB2021'!$S$10,'EB2021'!$S$11),1)</f>
        <v>13.799999999999999</v>
      </c>
      <c r="J9" s="348">
        <f>ROUNDUP(Conversions!$B$2*SUM('EB2022'!$S$10,'EB2022'!$S$11),1)</f>
        <v>9.5</v>
      </c>
      <c r="K9">
        <v>1</v>
      </c>
      <c r="P9" t="s">
        <v>499</v>
      </c>
      <c r="Q9" t="s">
        <v>457</v>
      </c>
      <c r="R9" t="s">
        <v>200</v>
      </c>
      <c r="S9" s="19" t="str">
        <f>_xlfn.TEXTJOIN(",",TRUE,Regions!$C$3:$D$3)</f>
        <v>IE,National</v>
      </c>
      <c r="T9" s="19">
        <f t="shared" si="1"/>
        <v>1.1550000000000002</v>
      </c>
      <c r="U9" s="19">
        <f t="shared" si="2"/>
        <v>2.9400000000000004</v>
      </c>
      <c r="V9" s="19">
        <f t="shared" si="3"/>
        <v>4.2</v>
      </c>
      <c r="W9" s="19">
        <f t="shared" si="4"/>
        <v>14.49</v>
      </c>
      <c r="X9" s="348">
        <f t="shared" si="5"/>
        <v>9.9749999999999996</v>
      </c>
      <c r="Y9">
        <v>1</v>
      </c>
    </row>
    <row r="10" spans="2:25">
      <c r="C10" t="s">
        <v>205</v>
      </c>
      <c r="D10" t="s">
        <v>200</v>
      </c>
      <c r="E10" s="19" t="str">
        <f>_xlfn.TEXTJOIN(",",TRUE,Regions!$C$3:$D$3)</f>
        <v>IE,National</v>
      </c>
      <c r="F10" s="19">
        <f>ROUNDUP(Conversions!$B$2*SUM(-'EB2018'!$AC$22),1)</f>
        <v>2.5</v>
      </c>
      <c r="G10" s="19">
        <f>ROUNDUP(Conversions!$B$2*SUM(-'EB2019'!$AC$22),1)</f>
        <v>3.2</v>
      </c>
      <c r="H10" s="19">
        <f>ROUNDUP(Conversions!$B$2*SUM(-'EB2020'!$AC$22),1)</f>
        <v>3.4</v>
      </c>
      <c r="I10" s="19">
        <f>ROUNDUP(Conversions!$B$2*SUM(-'EB2021'!$AC$22),1)</f>
        <v>2.7</v>
      </c>
      <c r="J10" s="348">
        <f>ROUNDUP(Conversions!$B$2*SUM(-'EB2022'!$AC$22),1)</f>
        <v>2.6</v>
      </c>
      <c r="K10">
        <v>1</v>
      </c>
      <c r="P10" t="s">
        <v>456</v>
      </c>
      <c r="Q10" t="s">
        <v>205</v>
      </c>
      <c r="R10" t="s">
        <v>200</v>
      </c>
      <c r="S10" s="19" t="str">
        <f>_xlfn.TEXTJOIN(",",TRUE,Regions!$C$3:$D$3)</f>
        <v>IE,National</v>
      </c>
      <c r="T10" s="19">
        <f t="shared" si="1"/>
        <v>2.625</v>
      </c>
      <c r="U10" s="19">
        <f t="shared" si="2"/>
        <v>3.3600000000000003</v>
      </c>
      <c r="V10" s="19">
        <f t="shared" si="3"/>
        <v>3.57</v>
      </c>
      <c r="W10" s="19">
        <f t="shared" si="4"/>
        <v>2.8350000000000004</v>
      </c>
      <c r="X10" s="348">
        <f t="shared" si="5"/>
        <v>2.7300000000000004</v>
      </c>
      <c r="Y10">
        <v>1</v>
      </c>
    </row>
    <row r="11" spans="2:25">
      <c r="B11" t="s">
        <v>485</v>
      </c>
      <c r="C11" t="s">
        <v>206</v>
      </c>
      <c r="D11" t="s">
        <v>200</v>
      </c>
      <c r="E11" s="19" t="str">
        <f>_xlfn.TEXTJOIN(",",TRUE,Regions!$C$3:$D$3)</f>
        <v>IE,National</v>
      </c>
      <c r="F11" s="19">
        <f>ROUNDUP(Conversions!$B$2*SUM('EB2018'!$AF$10,'EB2018'!$AF$11,'EB2018'!$AN$10,'EB2018'!$AN$11),1)</f>
        <v>8</v>
      </c>
      <c r="G11" s="19">
        <f>ROUNDUP(Conversions!$B$2*SUM('EB2019'!$AF$10,'EB2019'!$AF$11,'EB2019'!$AN$10,'EB2019'!$AN$11),1)</f>
        <v>7.8</v>
      </c>
      <c r="H11" s="19">
        <f>ROUNDUP(Conversions!$B$2*SUM('EB2020'!$AF$10,'EB2020'!$AF$11,'EB2020'!$AN$10,'EB2020'!$AN$11),1)</f>
        <v>8.1999999999999993</v>
      </c>
      <c r="I11" s="19">
        <f>ROUNDUP(Conversions!$B$2*SUM('EB2021'!$AF$10,'EB2021'!$AF$11,'EB2021'!$AN$10,'EB2021'!$AN$11),1)</f>
        <v>7.8</v>
      </c>
      <c r="J11" s="348">
        <f>ROUNDUP(Conversions!$B$2*SUM('EB2022'!$AF$10,'EB2022'!$AF$11,'EB2022'!$AN$10,'EB2022'!$AN$11),1)</f>
        <v>7.8999999999999995</v>
      </c>
      <c r="K11">
        <v>1</v>
      </c>
      <c r="P11" t="s">
        <v>499</v>
      </c>
      <c r="Q11" t="s">
        <v>206</v>
      </c>
      <c r="R11" t="s">
        <v>200</v>
      </c>
      <c r="S11" s="19" t="str">
        <f>_xlfn.TEXTJOIN(",",TRUE,Regions!$C$3:$D$3)</f>
        <v>IE,National</v>
      </c>
      <c r="T11" s="19">
        <f t="shared" si="1"/>
        <v>8.4</v>
      </c>
      <c r="U11" s="19">
        <f t="shared" si="2"/>
        <v>8.19</v>
      </c>
      <c r="V11" s="19">
        <f t="shared" si="3"/>
        <v>8.61</v>
      </c>
      <c r="W11" s="19">
        <f t="shared" si="4"/>
        <v>8.19</v>
      </c>
      <c r="X11" s="348">
        <f t="shared" si="5"/>
        <v>8.2949999999999999</v>
      </c>
      <c r="Y11">
        <v>1</v>
      </c>
    </row>
    <row r="12" spans="2:25">
      <c r="C12" t="s">
        <v>207</v>
      </c>
      <c r="D12" t="s">
        <v>200</v>
      </c>
      <c r="E12" s="19" t="str">
        <f>_xlfn.TEXTJOIN(",",TRUE,Regions!$C$3:$D$3)</f>
        <v>IE,National</v>
      </c>
      <c r="F12" s="19">
        <f>ROUNDUP(Conversions!$B$2*SUM('EB2018'!$H$10,'EB2018'!$H$11),1)</f>
        <v>19.900000000000002</v>
      </c>
      <c r="G12" s="19">
        <f>ROUNDUP(Conversions!$B$2*SUM('EB2019'!$H$10,'EB2019'!$H$11),1)</f>
        <v>18.200000000000003</v>
      </c>
      <c r="H12" s="19">
        <f>ROUNDUP(Conversions!$B$2*SUM('EB2020'!$H$10,'EB2020'!$H$11),1)</f>
        <v>9</v>
      </c>
      <c r="I12" s="19">
        <f>ROUNDUP(Conversions!$B$2*SUM('EB2021'!$H$10,'EB2021'!$H$11),1)</f>
        <v>3</v>
      </c>
      <c r="J12" s="348">
        <f>ROUNDUP(Conversions!$B$2*SUM('EB2022'!$H$10,'EB2022'!$H$11),1)</f>
        <v>2.3000000000000003</v>
      </c>
      <c r="K12">
        <v>1</v>
      </c>
      <c r="P12" t="s">
        <v>499</v>
      </c>
      <c r="Q12" t="s">
        <v>207</v>
      </c>
      <c r="R12" t="s">
        <v>200</v>
      </c>
      <c r="S12" s="19" t="str">
        <f>_xlfn.TEXTJOIN(",",TRUE,Regions!$C$3:$D$3)</f>
        <v>IE,National</v>
      </c>
      <c r="T12" s="19">
        <f t="shared" si="1"/>
        <v>20.895000000000003</v>
      </c>
      <c r="U12" s="19">
        <f t="shared" si="2"/>
        <v>19.110000000000003</v>
      </c>
      <c r="V12" s="19">
        <f t="shared" si="3"/>
        <v>9.4500000000000011</v>
      </c>
      <c r="W12" s="19">
        <f t="shared" si="4"/>
        <v>3.1500000000000004</v>
      </c>
      <c r="X12" s="348">
        <f t="shared" si="5"/>
        <v>2.4150000000000005</v>
      </c>
      <c r="Y12">
        <v>1</v>
      </c>
    </row>
    <row r="13" spans="2:25">
      <c r="C13" t="s">
        <v>208</v>
      </c>
      <c r="D13" t="s">
        <v>200</v>
      </c>
      <c r="E13" s="19" t="str">
        <f>_xlfn.TEXTJOIN(",",TRUE,Regions!$C$3:$D$3)</f>
        <v>IE,National</v>
      </c>
      <c r="F13" s="19">
        <f>ROUNDUP(Conversions!$B$2*SUM(-'EB2018'!$AK$22),1)</f>
        <v>0.1</v>
      </c>
      <c r="G13" s="19">
        <f>ROUNDUP(Conversions!$B$2*SUM(-'EB2019'!$AK$22),1)</f>
        <v>0.2</v>
      </c>
      <c r="H13" s="19">
        <f>ROUNDUP(Conversions!$B$2*SUM(-'EB2020'!$AK$22),1)</f>
        <v>0.2</v>
      </c>
      <c r="I13" s="19">
        <f>ROUNDUP(Conversions!$B$2*SUM(-'EB2021'!$AK$22),1)</f>
        <v>0.30000000000000004</v>
      </c>
      <c r="J13" s="348">
        <f>ROUNDUP(Conversions!$B$2*SUM(-'EB2022'!$AK$22),1)</f>
        <v>0.6</v>
      </c>
      <c r="K13">
        <v>1</v>
      </c>
      <c r="P13" t="s">
        <v>456</v>
      </c>
      <c r="Q13" t="s">
        <v>208</v>
      </c>
      <c r="R13" t="s">
        <v>200</v>
      </c>
      <c r="S13" s="19" t="str">
        <f>_xlfn.TEXTJOIN(",",TRUE,Regions!$C$3:$D$3)</f>
        <v>IE,National</v>
      </c>
      <c r="T13" s="19">
        <f t="shared" si="1"/>
        <v>0.10500000000000001</v>
      </c>
      <c r="U13" s="19">
        <f t="shared" si="2"/>
        <v>0.21000000000000002</v>
      </c>
      <c r="V13" s="19">
        <f t="shared" si="3"/>
        <v>0.21000000000000002</v>
      </c>
      <c r="W13" s="19">
        <f t="shared" si="4"/>
        <v>0.31500000000000006</v>
      </c>
      <c r="X13" s="348">
        <f t="shared" si="5"/>
        <v>0.63</v>
      </c>
      <c r="Y13">
        <v>1</v>
      </c>
    </row>
    <row r="14" spans="2:25">
      <c r="B14" s="30"/>
      <c r="C14" s="30" t="s">
        <v>209</v>
      </c>
      <c r="D14" s="30" t="s">
        <v>200</v>
      </c>
      <c r="E14" s="367" t="str">
        <f>_xlfn.TEXTJOIN(",",TRUE,Regions!$C$3:$D$3)</f>
        <v>IE,National</v>
      </c>
      <c r="F14" s="367">
        <f>ROUNDUP(Conversions!$B$2*SUM(-'EB2018'!$AD$22),1)</f>
        <v>31.200000000000003</v>
      </c>
      <c r="G14" s="367">
        <f>ROUNDUP(Conversions!$B$2*SUM(-'EB2019'!$AD$22),1)</f>
        <v>36.1</v>
      </c>
      <c r="H14" s="367">
        <f>ROUNDUP(Conversions!$B$2*SUM(-'EB2020'!$AD$22),1)</f>
        <v>41.6</v>
      </c>
      <c r="I14" s="367">
        <f>ROUNDUP(Conversions!$B$2*SUM(-'EB2021'!$AD$22),1)</f>
        <v>35.300000000000004</v>
      </c>
      <c r="J14" s="368">
        <f>ROUNDUP(Conversions!$B$2*SUM(-'EB2022'!$AD$22),1)</f>
        <v>40.4</v>
      </c>
      <c r="K14" s="30">
        <v>1</v>
      </c>
      <c r="P14" t="s">
        <v>456</v>
      </c>
      <c r="Q14" s="30" t="s">
        <v>209</v>
      </c>
      <c r="R14" s="30" t="s">
        <v>200</v>
      </c>
      <c r="S14" s="367" t="str">
        <f>_xlfn.TEXTJOIN(",",TRUE,Regions!$C$3:$D$3)</f>
        <v>IE,National</v>
      </c>
      <c r="T14" s="367">
        <f t="shared" si="1"/>
        <v>32.760000000000005</v>
      </c>
      <c r="U14" s="367">
        <f t="shared" si="2"/>
        <v>37.905000000000001</v>
      </c>
      <c r="V14" s="367">
        <f t="shared" si="3"/>
        <v>43.680000000000007</v>
      </c>
      <c r="W14" s="367">
        <f t="shared" si="4"/>
        <v>37.065000000000005</v>
      </c>
      <c r="X14" s="368">
        <f t="shared" si="5"/>
        <v>42.42</v>
      </c>
      <c r="Y14" s="30">
        <v>1</v>
      </c>
    </row>
    <row r="15" spans="2:25">
      <c r="F15" s="19"/>
      <c r="G15" s="19"/>
      <c r="H15" s="19"/>
      <c r="I15" s="19"/>
      <c r="P15" t="s">
        <v>485</v>
      </c>
      <c r="Q15" t="s">
        <v>202</v>
      </c>
      <c r="R15" t="s">
        <v>200</v>
      </c>
      <c r="S15" s="19" t="str">
        <f>_xlfn.TEXTJOIN(",",TRUE,Regions!$C$3:$D$3)</f>
        <v>IE,National</v>
      </c>
      <c r="T15" s="19">
        <f>+F4*(1-$L$1)</f>
        <v>1.615</v>
      </c>
      <c r="U15" s="19">
        <f t="shared" ref="U15:X15" si="6">+G4*(1-$L$1)</f>
        <v>1.615</v>
      </c>
      <c r="V15" s="19">
        <f t="shared" si="6"/>
        <v>1.52</v>
      </c>
      <c r="W15" s="19">
        <f t="shared" si="6"/>
        <v>1.615</v>
      </c>
      <c r="X15" s="348">
        <f t="shared" si="6"/>
        <v>1.52</v>
      </c>
      <c r="Y15">
        <v>1</v>
      </c>
    </row>
    <row r="16" spans="2:25">
      <c r="F16" s="19"/>
      <c r="G16" s="19"/>
      <c r="H16" s="19"/>
      <c r="I16" s="19"/>
      <c r="P16" t="s">
        <v>485</v>
      </c>
      <c r="Q16" t="s">
        <v>203</v>
      </c>
      <c r="R16" t="s">
        <v>200</v>
      </c>
      <c r="S16" s="19" t="str">
        <f>_xlfn.TEXTJOIN(",",TRUE,Regions!$C$3:$D$3)</f>
        <v>IE,National</v>
      </c>
      <c r="T16" s="19">
        <f t="shared" ref="T16:T25" si="7">+F5*(1-$L$1)</f>
        <v>3.04</v>
      </c>
      <c r="U16" s="19">
        <f t="shared" ref="U16:U25" si="8">+G5*(1-$L$1)</f>
        <v>3.1350000000000002</v>
      </c>
      <c r="V16" s="19">
        <f t="shared" ref="V16:V25" si="9">+H5*(1-$L$1)</f>
        <v>3.9899999999999993</v>
      </c>
      <c r="W16" s="19">
        <f t="shared" ref="W16:W25" si="10">+I5*(1-$L$1)</f>
        <v>4.085</v>
      </c>
      <c r="X16" s="348">
        <f t="shared" ref="X16:X25" si="11">+J5*(1-$L$1)</f>
        <v>4.3699999999999992</v>
      </c>
      <c r="Y16">
        <v>1</v>
      </c>
    </row>
    <row r="17" spans="2:25">
      <c r="J17" s="23"/>
      <c r="P17" t="s">
        <v>485</v>
      </c>
      <c r="Q17" t="s">
        <v>201</v>
      </c>
      <c r="R17" t="s">
        <v>200</v>
      </c>
      <c r="S17" s="19" t="str">
        <f>_xlfn.TEXTJOIN(",",TRUE,Regions!$C$3:$D$3)</f>
        <v>IE,National</v>
      </c>
      <c r="T17" s="19">
        <f t="shared" si="7"/>
        <v>19.474999999999998</v>
      </c>
      <c r="U17" s="19">
        <f t="shared" si="8"/>
        <v>5.8899999999999988</v>
      </c>
      <c r="V17" s="19">
        <f t="shared" si="9"/>
        <v>7.7899999999999991</v>
      </c>
      <c r="W17" s="19">
        <f t="shared" si="10"/>
        <v>26.790000000000003</v>
      </c>
      <c r="X17" s="348">
        <f t="shared" si="11"/>
        <v>22.515000000000001</v>
      </c>
      <c r="Y17">
        <v>1</v>
      </c>
    </row>
    <row r="18" spans="2:25">
      <c r="C18" t="s">
        <v>202</v>
      </c>
      <c r="D18" t="s">
        <v>200</v>
      </c>
      <c r="E18" s="19" t="s">
        <v>546</v>
      </c>
      <c r="F18" s="19">
        <v>1.7000000000000002</v>
      </c>
      <c r="G18" s="19">
        <v>1.7000000000000002</v>
      </c>
      <c r="H18" s="19">
        <v>1.6</v>
      </c>
      <c r="I18" s="19">
        <v>1.7000000000000002</v>
      </c>
      <c r="J18" s="348">
        <v>1.6</v>
      </c>
      <c r="K18">
        <v>1</v>
      </c>
      <c r="P18" t="s">
        <v>485</v>
      </c>
      <c r="Q18" t="s">
        <v>458</v>
      </c>
      <c r="R18" t="s">
        <v>200</v>
      </c>
      <c r="S18" s="19" t="str">
        <f>_xlfn.TEXTJOIN(",",TRUE,Regions!$C$3:$D$3)</f>
        <v>IE,National</v>
      </c>
      <c r="T18" s="19">
        <f t="shared" si="7"/>
        <v>0.38</v>
      </c>
      <c r="U18" s="19">
        <f t="shared" si="8"/>
        <v>0.56999999999999995</v>
      </c>
      <c r="V18" s="19">
        <f t="shared" si="9"/>
        <v>0.47499999999999998</v>
      </c>
      <c r="W18" s="19">
        <f t="shared" si="10"/>
        <v>1.2349999999999999</v>
      </c>
      <c r="X18" s="348">
        <f t="shared" si="11"/>
        <v>1.1400000000000001</v>
      </c>
      <c r="Y18">
        <v>1</v>
      </c>
    </row>
    <row r="19" spans="2:25">
      <c r="C19" t="s">
        <v>203</v>
      </c>
      <c r="D19" t="s">
        <v>200</v>
      </c>
      <c r="E19" s="19" t="s">
        <v>546</v>
      </c>
      <c r="F19" s="19">
        <v>3.2</v>
      </c>
      <c r="G19" s="19">
        <v>3.3000000000000003</v>
      </c>
      <c r="H19" s="19">
        <v>4.1999999999999993</v>
      </c>
      <c r="I19" s="19">
        <v>4.3</v>
      </c>
      <c r="J19" s="348">
        <v>4.5999999999999996</v>
      </c>
      <c r="K19">
        <v>1</v>
      </c>
      <c r="P19" t="s">
        <v>485</v>
      </c>
      <c r="Q19" t="s">
        <v>204</v>
      </c>
      <c r="R19" t="s">
        <v>200</v>
      </c>
      <c r="S19" s="19" t="str">
        <f>_xlfn.TEXTJOIN(",",TRUE,Regions!$C$3:$D$3)</f>
        <v>IE,National</v>
      </c>
      <c r="T19" s="19">
        <f t="shared" si="7"/>
        <v>97.944999999999993</v>
      </c>
      <c r="U19" s="19">
        <f t="shared" si="8"/>
        <v>100.32</v>
      </c>
      <c r="V19" s="19">
        <f t="shared" si="9"/>
        <v>102.125</v>
      </c>
      <c r="W19" s="19">
        <f t="shared" si="10"/>
        <v>93.194999999999993</v>
      </c>
      <c r="X19" s="348">
        <f t="shared" si="11"/>
        <v>103.26499999999999</v>
      </c>
      <c r="Y19">
        <v>1</v>
      </c>
    </row>
    <row r="20" spans="2:25">
      <c r="C20" t="s">
        <v>201</v>
      </c>
      <c r="D20" t="s">
        <v>200</v>
      </c>
      <c r="E20" s="19" t="s">
        <v>546</v>
      </c>
      <c r="F20" s="19">
        <v>20.5</v>
      </c>
      <c r="G20" s="19">
        <v>6.1999999999999993</v>
      </c>
      <c r="H20" s="19">
        <v>8.1999999999999993</v>
      </c>
      <c r="I20" s="19">
        <v>28.200000000000003</v>
      </c>
      <c r="J20" s="348">
        <v>23.700000000000003</v>
      </c>
      <c r="K20">
        <v>5</v>
      </c>
      <c r="P20" t="s">
        <v>485</v>
      </c>
      <c r="Q20" t="s">
        <v>457</v>
      </c>
      <c r="R20" t="s">
        <v>200</v>
      </c>
      <c r="S20" s="19" t="str">
        <f>_xlfn.TEXTJOIN(",",TRUE,Regions!$C$3:$D$3)</f>
        <v>IE,National</v>
      </c>
      <c r="T20" s="19">
        <f t="shared" si="7"/>
        <v>1.0449999999999999</v>
      </c>
      <c r="U20" s="19">
        <f t="shared" si="8"/>
        <v>2.66</v>
      </c>
      <c r="V20" s="19">
        <f t="shared" si="9"/>
        <v>3.8</v>
      </c>
      <c r="W20" s="19">
        <f t="shared" si="10"/>
        <v>13.109999999999998</v>
      </c>
      <c r="X20" s="348">
        <f t="shared" si="11"/>
        <v>9.0250000000000004</v>
      </c>
      <c r="Y20">
        <v>1</v>
      </c>
    </row>
    <row r="21" spans="2:25">
      <c r="B21" t="s">
        <v>456</v>
      </c>
      <c r="C21" t="s">
        <v>458</v>
      </c>
      <c r="D21" t="s">
        <v>200</v>
      </c>
      <c r="E21" s="19" t="s">
        <v>546</v>
      </c>
      <c r="F21" s="19">
        <v>0.4</v>
      </c>
      <c r="G21" s="19">
        <v>0.6</v>
      </c>
      <c r="H21" s="19">
        <v>0.5</v>
      </c>
      <c r="I21" s="19">
        <v>1.3</v>
      </c>
      <c r="J21" s="348">
        <v>1.2000000000000002</v>
      </c>
      <c r="K21">
        <v>1</v>
      </c>
      <c r="P21" t="s">
        <v>456</v>
      </c>
      <c r="Q21" t="s">
        <v>205</v>
      </c>
      <c r="R21" t="s">
        <v>200</v>
      </c>
      <c r="S21" s="19" t="str">
        <f>_xlfn.TEXTJOIN(",",TRUE,Regions!$C$3:$D$3)</f>
        <v>IE,National</v>
      </c>
      <c r="T21" s="19">
        <f t="shared" si="7"/>
        <v>2.375</v>
      </c>
      <c r="U21" s="19">
        <f t="shared" si="8"/>
        <v>3.04</v>
      </c>
      <c r="V21" s="19">
        <f t="shared" si="9"/>
        <v>3.23</v>
      </c>
      <c r="W21" s="19">
        <f t="shared" si="10"/>
        <v>2.5649999999999999</v>
      </c>
      <c r="X21" s="348">
        <f t="shared" si="11"/>
        <v>2.4699999999999998</v>
      </c>
      <c r="Y21">
        <v>1</v>
      </c>
    </row>
    <row r="22" spans="2:25">
      <c r="C22" t="s">
        <v>204</v>
      </c>
      <c r="D22" t="s">
        <v>200</v>
      </c>
      <c r="E22" s="19" t="s">
        <v>546</v>
      </c>
      <c r="F22" s="19">
        <v>103.1</v>
      </c>
      <c r="G22" s="19">
        <v>105.6</v>
      </c>
      <c r="H22" s="19">
        <v>107.5</v>
      </c>
      <c r="I22" s="19">
        <v>98.1</v>
      </c>
      <c r="J22" s="348">
        <v>108.69999999999999</v>
      </c>
      <c r="K22">
        <v>1</v>
      </c>
      <c r="P22" t="s">
        <v>485</v>
      </c>
      <c r="Q22" t="s">
        <v>206</v>
      </c>
      <c r="R22" t="s">
        <v>200</v>
      </c>
      <c r="S22" s="19" t="str">
        <f>_xlfn.TEXTJOIN(",",TRUE,Regions!$C$3:$D$3)</f>
        <v>IE,National</v>
      </c>
      <c r="T22" s="19">
        <f t="shared" si="7"/>
        <v>7.6</v>
      </c>
      <c r="U22" s="19">
        <f t="shared" si="8"/>
        <v>7.4099999999999993</v>
      </c>
      <c r="V22" s="19">
        <f t="shared" si="9"/>
        <v>7.7899999999999991</v>
      </c>
      <c r="W22" s="19">
        <f t="shared" si="10"/>
        <v>7.4099999999999993</v>
      </c>
      <c r="X22" s="348">
        <f t="shared" si="11"/>
        <v>7.504999999999999</v>
      </c>
      <c r="Y22">
        <v>1</v>
      </c>
    </row>
    <row r="23" spans="2:25">
      <c r="B23" t="s">
        <v>456</v>
      </c>
      <c r="C23" t="s">
        <v>457</v>
      </c>
      <c r="D23" t="s">
        <v>200</v>
      </c>
      <c r="E23" s="19" t="s">
        <v>546</v>
      </c>
      <c r="F23" s="19">
        <v>1.1000000000000001</v>
      </c>
      <c r="G23" s="19">
        <v>2.8000000000000003</v>
      </c>
      <c r="H23" s="19">
        <v>4</v>
      </c>
      <c r="I23" s="19">
        <v>13.799999999999999</v>
      </c>
      <c r="J23" s="348">
        <v>9.5</v>
      </c>
      <c r="K23">
        <v>1</v>
      </c>
      <c r="P23" t="s">
        <v>485</v>
      </c>
      <c r="Q23" t="s">
        <v>207</v>
      </c>
      <c r="R23" t="s">
        <v>200</v>
      </c>
      <c r="S23" s="19" t="str">
        <f>_xlfn.TEXTJOIN(",",TRUE,Regions!$C$3:$D$3)</f>
        <v>IE,National</v>
      </c>
      <c r="T23" s="19">
        <f t="shared" si="7"/>
        <v>18.905000000000001</v>
      </c>
      <c r="U23" s="19">
        <f t="shared" si="8"/>
        <v>17.290000000000003</v>
      </c>
      <c r="V23" s="19">
        <f t="shared" si="9"/>
        <v>8.5499999999999989</v>
      </c>
      <c r="W23" s="19">
        <f t="shared" si="10"/>
        <v>2.8499999999999996</v>
      </c>
      <c r="X23" s="348">
        <f t="shared" si="11"/>
        <v>2.1850000000000001</v>
      </c>
      <c r="Y23">
        <v>1</v>
      </c>
    </row>
    <row r="24" spans="2:25">
      <c r="C24" t="s">
        <v>205</v>
      </c>
      <c r="D24" t="s">
        <v>200</v>
      </c>
      <c r="E24" s="19" t="s">
        <v>546</v>
      </c>
      <c r="F24" s="19">
        <v>2.5</v>
      </c>
      <c r="G24" s="19">
        <v>3.2</v>
      </c>
      <c r="H24" s="19">
        <v>3.4</v>
      </c>
      <c r="I24" s="19">
        <v>2.7</v>
      </c>
      <c r="J24" s="348">
        <v>2.6</v>
      </c>
      <c r="K24">
        <v>1</v>
      </c>
      <c r="P24" t="s">
        <v>456</v>
      </c>
      <c r="Q24" t="s">
        <v>208</v>
      </c>
      <c r="R24" t="s">
        <v>200</v>
      </c>
      <c r="S24" s="19" t="str">
        <f>_xlfn.TEXTJOIN(",",TRUE,Regions!$C$3:$D$3)</f>
        <v>IE,National</v>
      </c>
      <c r="T24" s="19">
        <f t="shared" si="7"/>
        <v>9.5000000000000001E-2</v>
      </c>
      <c r="U24" s="19">
        <f t="shared" si="8"/>
        <v>0.19</v>
      </c>
      <c r="V24" s="19">
        <f t="shared" si="9"/>
        <v>0.19</v>
      </c>
      <c r="W24" s="19">
        <f t="shared" si="10"/>
        <v>0.28500000000000003</v>
      </c>
      <c r="X24" s="348">
        <f t="shared" si="11"/>
        <v>0.56999999999999995</v>
      </c>
      <c r="Y24">
        <v>1</v>
      </c>
    </row>
    <row r="25" spans="2:25">
      <c r="C25" t="s">
        <v>206</v>
      </c>
      <c r="D25" t="s">
        <v>200</v>
      </c>
      <c r="E25" s="19" t="s">
        <v>546</v>
      </c>
      <c r="F25" s="19">
        <v>8</v>
      </c>
      <c r="G25" s="19">
        <v>7.8</v>
      </c>
      <c r="H25" s="19">
        <v>8.1999999999999993</v>
      </c>
      <c r="I25" s="19">
        <v>7.8</v>
      </c>
      <c r="J25" s="348">
        <v>7.8999999999999995</v>
      </c>
      <c r="K25">
        <v>1</v>
      </c>
      <c r="P25" t="s">
        <v>456</v>
      </c>
      <c r="Q25" s="30" t="s">
        <v>209</v>
      </c>
      <c r="R25" s="30" t="s">
        <v>200</v>
      </c>
      <c r="S25" s="367" t="str">
        <f>_xlfn.TEXTJOIN(",",TRUE,Regions!$C$3:$D$3)</f>
        <v>IE,National</v>
      </c>
      <c r="T25" s="367">
        <f t="shared" si="7"/>
        <v>29.64</v>
      </c>
      <c r="U25" s="367">
        <f t="shared" si="8"/>
        <v>34.295000000000002</v>
      </c>
      <c r="V25" s="367">
        <f t="shared" si="9"/>
        <v>39.519999999999996</v>
      </c>
      <c r="W25" s="367">
        <f t="shared" si="10"/>
        <v>33.535000000000004</v>
      </c>
      <c r="X25" s="368">
        <f t="shared" si="11"/>
        <v>38.379999999999995</v>
      </c>
      <c r="Y25" s="30">
        <v>1</v>
      </c>
    </row>
    <row r="26" spans="2:25">
      <c r="C26" t="s">
        <v>207</v>
      </c>
      <c r="D26" t="s">
        <v>200</v>
      </c>
      <c r="E26" s="19" t="s">
        <v>546</v>
      </c>
      <c r="F26" s="19">
        <v>19.900000000000002</v>
      </c>
      <c r="G26" s="19">
        <v>18.200000000000003</v>
      </c>
      <c r="H26" s="19">
        <v>9</v>
      </c>
      <c r="I26" s="19">
        <v>3</v>
      </c>
      <c r="J26" s="348">
        <v>2.3000000000000003</v>
      </c>
      <c r="K26">
        <v>1</v>
      </c>
    </row>
    <row r="27" spans="2:25">
      <c r="C27" t="s">
        <v>208</v>
      </c>
      <c r="D27" t="s">
        <v>200</v>
      </c>
      <c r="E27" s="19" t="s">
        <v>546</v>
      </c>
      <c r="F27" s="19">
        <v>0.1</v>
      </c>
      <c r="G27" s="19">
        <v>0.2</v>
      </c>
      <c r="H27" s="19">
        <v>0.30000000000000004</v>
      </c>
      <c r="I27" s="19">
        <v>0.4</v>
      </c>
      <c r="J27" s="348">
        <v>0.6</v>
      </c>
      <c r="K27">
        <v>1</v>
      </c>
    </row>
    <row r="28" spans="2:25">
      <c r="C28" t="s">
        <v>209</v>
      </c>
      <c r="D28" t="s">
        <v>200</v>
      </c>
      <c r="E28" s="19" t="s">
        <v>546</v>
      </c>
      <c r="F28" s="19">
        <v>31.200000000000003</v>
      </c>
      <c r="G28" s="19">
        <v>36.1</v>
      </c>
      <c r="H28" s="19">
        <v>41.6</v>
      </c>
      <c r="I28" s="19">
        <v>35.200000000000003</v>
      </c>
      <c r="J28" s="348">
        <v>40.4</v>
      </c>
      <c r="K28">
        <v>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82334-99B5-48D6-84E8-990178E1C3A6}">
  <dimension ref="B3:L20"/>
  <sheetViews>
    <sheetView workbookViewId="0">
      <selection activeCell="G19" sqref="G19"/>
    </sheetView>
  </sheetViews>
  <sheetFormatPr defaultRowHeight="15"/>
  <cols>
    <col min="2" max="2" width="24.5703125" bestFit="1" customWidth="1"/>
    <col min="3" max="3" width="11.85546875" bestFit="1" customWidth="1"/>
    <col min="4" max="4" width="5" bestFit="1" customWidth="1"/>
    <col min="5" max="5" width="8.42578125" bestFit="1" customWidth="1"/>
    <col min="6" max="6" width="8.140625" bestFit="1" customWidth="1"/>
    <col min="7" max="7" width="11.140625" bestFit="1" customWidth="1"/>
    <col min="8" max="8" width="31.7109375" bestFit="1" customWidth="1"/>
  </cols>
  <sheetData>
    <row r="3" spans="2:12">
      <c r="B3" s="28" t="str">
        <f>"~UC_Sets: R_E: "  &amp; _xlfn.TEXTJOIN(",",TRUE,Regions!$C$3:$D$3)</f>
        <v>~UC_Sets: R_E: IE,National</v>
      </c>
    </row>
    <row r="4" spans="2:12">
      <c r="B4" s="28" t="s">
        <v>459</v>
      </c>
    </row>
    <row r="5" spans="2:12">
      <c r="E5" s="28" t="s">
        <v>460</v>
      </c>
    </row>
    <row r="6" spans="2:12" ht="15.75" thickBot="1">
      <c r="B6" s="29" t="s">
        <v>461</v>
      </c>
      <c r="C6" s="29" t="s">
        <v>225</v>
      </c>
      <c r="D6" s="29" t="s">
        <v>226</v>
      </c>
      <c r="E6" s="29" t="s">
        <v>227</v>
      </c>
      <c r="F6" s="29" t="s">
        <v>465</v>
      </c>
      <c r="G6" s="29" t="s">
        <v>462</v>
      </c>
      <c r="H6" s="29" t="s">
        <v>463</v>
      </c>
    </row>
    <row r="7" spans="2:12">
      <c r="B7" t="s">
        <v>464</v>
      </c>
      <c r="G7" t="s">
        <v>467</v>
      </c>
    </row>
    <row r="8" spans="2:12">
      <c r="B8" s="346" t="s">
        <v>624</v>
      </c>
      <c r="C8" s="346" t="s">
        <v>466</v>
      </c>
      <c r="D8" s="346">
        <v>2019</v>
      </c>
      <c r="E8" s="346" t="s">
        <v>499</v>
      </c>
      <c r="F8" s="346">
        <v>1</v>
      </c>
      <c r="G8" s="347">
        <f>+L9/1000*1.02</f>
        <v>4.1950560000000001</v>
      </c>
      <c r="H8" s="346" t="s">
        <v>470</v>
      </c>
      <c r="K8" s="21">
        <v>2018</v>
      </c>
      <c r="L8">
        <v>3667</v>
      </c>
    </row>
    <row r="9" spans="2:12">
      <c r="B9" t="s">
        <v>456</v>
      </c>
      <c r="C9" t="str">
        <f>$C$8</f>
        <v>P*WIN*ON*</v>
      </c>
      <c r="D9">
        <v>2020</v>
      </c>
      <c r="E9" t="s">
        <v>223</v>
      </c>
      <c r="F9">
        <v>1</v>
      </c>
      <c r="G9" s="345">
        <f t="shared" ref="G9:G11" si="0">+L10/1000</f>
        <v>4.3228999999999997</v>
      </c>
      <c r="K9" s="21">
        <v>2019</v>
      </c>
      <c r="L9">
        <v>4112.8</v>
      </c>
    </row>
    <row r="10" spans="2:12">
      <c r="B10" t="s">
        <v>456</v>
      </c>
      <c r="C10" t="str">
        <f t="shared" ref="C10:C13" si="1">$C$8</f>
        <v>P*WIN*ON*</v>
      </c>
      <c r="D10">
        <v>2021</v>
      </c>
      <c r="E10" t="str">
        <f>+E9</f>
        <v>FX</v>
      </c>
      <c r="F10">
        <v>1</v>
      </c>
      <c r="G10" s="345">
        <f t="shared" si="0"/>
        <v>4.3321999999999994</v>
      </c>
      <c r="K10" s="21">
        <v>2020</v>
      </c>
      <c r="L10">
        <v>4322.8999999999996</v>
      </c>
    </row>
    <row r="11" spans="2:12">
      <c r="B11" t="s">
        <v>456</v>
      </c>
      <c r="C11" t="str">
        <f t="shared" si="1"/>
        <v>P*WIN*ON*</v>
      </c>
      <c r="D11">
        <v>2022</v>
      </c>
      <c r="E11" t="str">
        <f>+E10</f>
        <v>FX</v>
      </c>
      <c r="F11">
        <v>1</v>
      </c>
      <c r="G11" s="345">
        <f t="shared" si="0"/>
        <v>4.5273000000000003</v>
      </c>
      <c r="K11" s="21">
        <v>2021</v>
      </c>
      <c r="L11">
        <v>4332.2</v>
      </c>
    </row>
    <row r="12" spans="2:12">
      <c r="B12" t="s">
        <v>456</v>
      </c>
      <c r="C12" t="str">
        <f t="shared" si="1"/>
        <v>P*WIN*ON*</v>
      </c>
      <c r="D12">
        <v>2023</v>
      </c>
      <c r="E12" t="str">
        <f>+E11</f>
        <v>FX</v>
      </c>
      <c r="F12">
        <v>1</v>
      </c>
      <c r="G12" s="345">
        <v>4.7770000000000001</v>
      </c>
      <c r="K12" s="21">
        <v>2022</v>
      </c>
      <c r="L12">
        <v>4527.3</v>
      </c>
    </row>
    <row r="13" spans="2:12">
      <c r="B13" t="s">
        <v>456</v>
      </c>
      <c r="C13" t="str">
        <f t="shared" si="1"/>
        <v>P*WIN*ON*</v>
      </c>
      <c r="D13">
        <v>0</v>
      </c>
      <c r="E13" t="str">
        <f>+E12</f>
        <v>FX</v>
      </c>
      <c r="G13">
        <v>1</v>
      </c>
    </row>
    <row r="14" spans="2:12">
      <c r="B14" s="346" t="s">
        <v>468</v>
      </c>
      <c r="C14" s="346" t="s">
        <v>471</v>
      </c>
      <c r="D14" s="346">
        <v>2019</v>
      </c>
      <c r="E14" s="346" t="s">
        <v>223</v>
      </c>
      <c r="F14" s="346">
        <v>1</v>
      </c>
      <c r="G14" s="347">
        <v>0.02</v>
      </c>
      <c r="H14" s="346" t="s">
        <v>469</v>
      </c>
    </row>
    <row r="15" spans="2:12">
      <c r="C15" t="str">
        <f>$C$14</f>
        <v>P*SOL*PV*</v>
      </c>
      <c r="D15">
        <v>2020</v>
      </c>
      <c r="E15" t="str">
        <f>$E$14</f>
        <v>FX</v>
      </c>
      <c r="F15">
        <v>1</v>
      </c>
      <c r="G15" s="345">
        <v>5.2999999999999999E-2</v>
      </c>
    </row>
    <row r="16" spans="2:12">
      <c r="C16" t="str">
        <f t="shared" ref="C16:C20" si="2">$C$14</f>
        <v>P*SOL*PV*</v>
      </c>
      <c r="D16">
        <v>2021</v>
      </c>
      <c r="E16" t="str">
        <f t="shared" ref="E16:E20" si="3">$E$14</f>
        <v>FX</v>
      </c>
      <c r="F16">
        <v>1</v>
      </c>
      <c r="G16" s="345">
        <v>0.26100000000000001</v>
      </c>
    </row>
    <row r="17" spans="3:7">
      <c r="C17" t="str">
        <f t="shared" si="2"/>
        <v>P*SOL*PV*</v>
      </c>
      <c r="D17">
        <v>2022</v>
      </c>
      <c r="E17" t="str">
        <f t="shared" si="3"/>
        <v>FX</v>
      </c>
      <c r="F17">
        <v>1</v>
      </c>
      <c r="G17" s="345">
        <v>0.38400000000000001</v>
      </c>
    </row>
    <row r="18" spans="3:7">
      <c r="C18" t="str">
        <f t="shared" si="2"/>
        <v>P*SOL*PV*</v>
      </c>
      <c r="D18">
        <v>2023</v>
      </c>
      <c r="E18" t="str">
        <f t="shared" si="3"/>
        <v>FX</v>
      </c>
      <c r="F18">
        <v>1</v>
      </c>
      <c r="G18" s="345">
        <v>0.71599999999999997</v>
      </c>
    </row>
    <row r="19" spans="3:7">
      <c r="C19" t="str">
        <f t="shared" si="2"/>
        <v>P*SOL*PV*</v>
      </c>
      <c r="D19">
        <v>2024</v>
      </c>
      <c r="E19" t="str">
        <f t="shared" si="3"/>
        <v>FX</v>
      </c>
      <c r="F19">
        <v>1</v>
      </c>
      <c r="G19" s="345">
        <f>G18+0.239</f>
        <v>0.95499999999999996</v>
      </c>
    </row>
    <row r="20" spans="3:7">
      <c r="C20" t="str">
        <f t="shared" si="2"/>
        <v>P*SOL*PV*</v>
      </c>
      <c r="D20">
        <v>0</v>
      </c>
      <c r="E20" t="str">
        <f t="shared" si="3"/>
        <v>FX</v>
      </c>
      <c r="G20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E3FAF-1332-4EEA-86C9-3113D28D5888}">
  <dimension ref="B2:K5"/>
  <sheetViews>
    <sheetView workbookViewId="0">
      <selection activeCell="K6" sqref="K6"/>
    </sheetView>
  </sheetViews>
  <sheetFormatPr defaultRowHeight="15"/>
  <cols>
    <col min="2" max="2" width="9" customWidth="1"/>
    <col min="3" max="3" width="11.85546875" bestFit="1" customWidth="1"/>
    <col min="4" max="4" width="9.28515625" bestFit="1" customWidth="1"/>
    <col min="5" max="5" width="10.7109375" bestFit="1" customWidth="1"/>
  </cols>
  <sheetData>
    <row r="2" spans="2:11">
      <c r="B2" s="28" t="s">
        <v>199</v>
      </c>
      <c r="D2" s="18"/>
    </row>
    <row r="3" spans="2:11" ht="15.75" thickBot="1">
      <c r="B3" s="29" t="s">
        <v>227</v>
      </c>
      <c r="C3" s="29" t="s">
        <v>197</v>
      </c>
      <c r="D3" s="29" t="s">
        <v>198</v>
      </c>
      <c r="E3" s="29" t="s">
        <v>156</v>
      </c>
      <c r="F3" s="29">
        <v>2018</v>
      </c>
      <c r="G3" s="29">
        <v>2019</v>
      </c>
      <c r="H3" s="29">
        <v>2020</v>
      </c>
      <c r="I3" s="29">
        <v>2021</v>
      </c>
      <c r="J3" s="29">
        <v>2022</v>
      </c>
      <c r="K3" s="29">
        <v>0</v>
      </c>
    </row>
    <row r="4" spans="2:11">
      <c r="B4" t="s">
        <v>223</v>
      </c>
      <c r="C4" t="s">
        <v>504</v>
      </c>
      <c r="D4" t="s">
        <v>200</v>
      </c>
      <c r="E4" s="19" t="str">
        <f>_xlfn.TEXTJOIN(",",TRUE,Regions!$C$3:$D$3)</f>
        <v>IE,National</v>
      </c>
      <c r="F4" s="19">
        <f>ROUNDUP(Conversions!$B$2*SUM('EB2018'!$AO$70,'EB2018'!$AO$71),1)</f>
        <v>2.1</v>
      </c>
      <c r="G4" s="19">
        <f>ROUNDUP(Conversions!$B$2*SUM('EB2019'!$AO$70,'EB2019'!$AO$71),1)</f>
        <v>2</v>
      </c>
      <c r="H4" s="19">
        <f>ROUNDUP(Conversions!$B$2*SUM('EB2020'!$AO$70,'EB2020'!$AO$71),1)</f>
        <v>2.1</v>
      </c>
      <c r="I4" s="19">
        <f>ROUNDUP(Conversions!$B$2*SUM('EB2021'!$AO$70,'EB2021'!$AO$71),1)</f>
        <v>2</v>
      </c>
      <c r="J4" s="348">
        <f>ROUNDUP(Conversions!$B$2*SUM('EB2022'!$AO$70,'EB2022'!$AO$71),1)</f>
        <v>1.9000000000000001</v>
      </c>
      <c r="K4">
        <v>1</v>
      </c>
    </row>
    <row r="5" spans="2:11">
      <c r="B5" t="s">
        <v>223</v>
      </c>
      <c r="C5" t="s">
        <v>591</v>
      </c>
      <c r="D5" t="s">
        <v>200</v>
      </c>
      <c r="E5" s="19" t="str">
        <f>_xlfn.TEXTJOIN(",",TRUE,Regions!$C$3:$D$3)</f>
        <v>IE,National</v>
      </c>
      <c r="F5" s="19">
        <f>ROUNDUP(Conversions!$B$2*SUM('EB2018'!$U$70,'EB2018'!$U$71),1)</f>
        <v>8.5</v>
      </c>
      <c r="G5" s="19">
        <f>ROUNDUP(Conversions!$B$2*SUM('EB2019'!$U$70,'EB2019'!$U$71),1)</f>
        <v>8.6999999999999993</v>
      </c>
      <c r="H5" s="19">
        <f>ROUNDUP(Conversions!$B$2*SUM('EB2020'!$U$70,'EB2020'!$U$71),1)</f>
        <v>8.5</v>
      </c>
      <c r="I5" s="19">
        <f>ROUNDUP(Conversions!$B$2*SUM('EB2021'!$U$70,'EB2021'!$U$71),1)</f>
        <v>8.5</v>
      </c>
      <c r="J5" s="348">
        <f>ROUNDUP(Conversions!$B$2*SUM('EB2022'!$U$70,'EB2022'!$U$71),1)</f>
        <v>12.1</v>
      </c>
      <c r="K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78897-D520-4428-BFE9-032417D86FB7}">
  <dimension ref="B1:Y30"/>
  <sheetViews>
    <sheetView workbookViewId="0">
      <selection activeCell="F11" sqref="F11"/>
    </sheetView>
  </sheetViews>
  <sheetFormatPr defaultRowHeight="15"/>
  <cols>
    <col min="2" max="2" width="20" customWidth="1"/>
    <col min="3" max="3" width="11.85546875" bestFit="1" customWidth="1"/>
    <col min="4" max="4" width="9.28515625" bestFit="1" customWidth="1"/>
    <col min="5" max="5" width="10.7109375" bestFit="1" customWidth="1"/>
    <col min="17" max="17" width="11.7109375" customWidth="1"/>
  </cols>
  <sheetData>
    <row r="1" spans="2:25">
      <c r="M1" t="s">
        <v>584</v>
      </c>
      <c r="N1" s="428">
        <v>0.2</v>
      </c>
    </row>
    <row r="2" spans="2:25">
      <c r="B2" s="28" t="s">
        <v>583</v>
      </c>
      <c r="D2" s="18"/>
      <c r="P2" s="28" t="s">
        <v>199</v>
      </c>
      <c r="R2" s="18"/>
    </row>
    <row r="3" spans="2:25" ht="15.75" thickBot="1">
      <c r="B3" s="29" t="s">
        <v>227</v>
      </c>
      <c r="C3" s="29" t="s">
        <v>197</v>
      </c>
      <c r="D3" s="29" t="s">
        <v>198</v>
      </c>
      <c r="E3" s="29" t="s">
        <v>156</v>
      </c>
      <c r="F3" s="29">
        <v>2018</v>
      </c>
      <c r="G3" s="29">
        <v>2019</v>
      </c>
      <c r="H3" s="29">
        <v>2020</v>
      </c>
      <c r="I3" s="29">
        <v>2021</v>
      </c>
      <c r="J3" s="29">
        <v>2022</v>
      </c>
      <c r="K3" s="29">
        <v>0</v>
      </c>
      <c r="P3" s="388" t="s">
        <v>227</v>
      </c>
      <c r="Q3" s="388" t="s">
        <v>197</v>
      </c>
      <c r="R3" s="388" t="s">
        <v>198</v>
      </c>
      <c r="S3" s="388" t="s">
        <v>156</v>
      </c>
      <c r="T3" s="388" t="s">
        <v>617</v>
      </c>
      <c r="U3" s="388">
        <v>2019</v>
      </c>
      <c r="V3" s="388">
        <v>2020</v>
      </c>
      <c r="W3" s="388">
        <v>2021</v>
      </c>
      <c r="X3" s="388">
        <v>2022</v>
      </c>
      <c r="Y3" s="388">
        <v>0</v>
      </c>
    </row>
    <row r="4" spans="2:25">
      <c r="B4" t="s">
        <v>456</v>
      </c>
      <c r="C4" t="s">
        <v>607</v>
      </c>
      <c r="D4" t="s">
        <v>200</v>
      </c>
      <c r="E4" s="19" t="str">
        <f>_xlfn.TEXTJOIN(",",TRUE,Regions!$C$3:$D$3)</f>
        <v>IE,National</v>
      </c>
      <c r="F4" s="19">
        <f>ROUNDUP(Conversions!$B$2*SUM('EB2018'!$V$30),1)</f>
        <v>6</v>
      </c>
      <c r="G4" s="19">
        <f>ROUNDUP(Conversions!$B$2*SUM('EB2019'!$V$30),1)</f>
        <v>5.8</v>
      </c>
      <c r="H4" s="19">
        <f>ROUNDUP(Conversions!$B$2*SUM('EB2020'!$V$30),1)</f>
        <v>5.3</v>
      </c>
      <c r="I4" s="19">
        <f>ROUNDUP(Conversions!$B$2*SUM('EB2021'!$V$30),1)</f>
        <v>6.1</v>
      </c>
      <c r="J4" s="348">
        <f>ROUNDUP(Conversions!$B$2*SUM('EB2022'!$V$30),1)</f>
        <v>5</v>
      </c>
      <c r="K4">
        <v>1</v>
      </c>
      <c r="P4" s="389" t="s">
        <v>499</v>
      </c>
      <c r="Q4" t="s">
        <v>607</v>
      </c>
      <c r="R4" s="390" t="s">
        <v>200</v>
      </c>
      <c r="S4" s="391" t="str">
        <f>_xlfn.TEXTJOIN(",",TRUE,Regions!$C$3:$D$3)</f>
        <v>IE,National</v>
      </c>
      <c r="T4" s="391">
        <f>+F4*(1+$N$1)</f>
        <v>7.1999999999999993</v>
      </c>
      <c r="U4" s="391">
        <f t="shared" ref="U4:X14" si="0">+G4*(1+$N$1)</f>
        <v>6.96</v>
      </c>
      <c r="V4" s="391">
        <f t="shared" si="0"/>
        <v>6.3599999999999994</v>
      </c>
      <c r="W4" s="391">
        <f t="shared" si="0"/>
        <v>7.3199999999999994</v>
      </c>
      <c r="X4" s="392">
        <f t="shared" si="0"/>
        <v>6</v>
      </c>
      <c r="Y4" s="393">
        <v>1</v>
      </c>
    </row>
    <row r="5" spans="2:25">
      <c r="C5" t="s">
        <v>610</v>
      </c>
      <c r="D5" t="s">
        <v>200</v>
      </c>
      <c r="E5" s="19" t="str">
        <f>_xlfn.TEXTJOIN(",",TRUE,Regions!$C$3:$D$3)</f>
        <v>IE,National</v>
      </c>
      <c r="F5" s="19">
        <f>ROUNDUP(Conversions!$B$2*SUM('EB2018'!$AE$30),1)</f>
        <v>6.5</v>
      </c>
      <c r="G5" s="19">
        <f>ROUNDUP(Conversions!$B$2*SUM('EB2019'!$AE$30),1)</f>
        <v>6.1999999999999993</v>
      </c>
      <c r="H5" s="19">
        <f>ROUNDUP(Conversions!$B$2*SUM('EB2020'!$AE$30),1)</f>
        <v>5.8</v>
      </c>
      <c r="I5" s="19">
        <f>ROUNDUP(Conversions!$B$2*SUM('EB2021'!$AE$30),1)</f>
        <v>5.3</v>
      </c>
      <c r="J5" s="348">
        <f>ROUNDUP(Conversions!$B$2*SUM('EB2022'!$AE$30),1)</f>
        <v>5.5</v>
      </c>
      <c r="K5">
        <v>1</v>
      </c>
      <c r="P5" s="394" t="s">
        <v>499</v>
      </c>
      <c r="Q5" t="s">
        <v>610</v>
      </c>
      <c r="R5" t="s">
        <v>200</v>
      </c>
      <c r="S5" s="19" t="str">
        <f>_xlfn.TEXTJOIN(",",TRUE,Regions!$C$3:$D$3)</f>
        <v>IE,National</v>
      </c>
      <c r="T5" s="19">
        <f t="shared" ref="T5:T14" si="1">+F5*(1+$N$1)</f>
        <v>7.8</v>
      </c>
      <c r="U5" s="19">
        <f t="shared" si="0"/>
        <v>7.4399999999999986</v>
      </c>
      <c r="V5" s="19">
        <f t="shared" si="0"/>
        <v>6.96</v>
      </c>
      <c r="W5" s="19">
        <f t="shared" si="0"/>
        <v>6.3599999999999994</v>
      </c>
      <c r="X5" s="348">
        <f t="shared" si="0"/>
        <v>6.6</v>
      </c>
      <c r="Y5" s="395">
        <v>1</v>
      </c>
    </row>
    <row r="6" spans="2:25">
      <c r="C6" t="s">
        <v>604</v>
      </c>
      <c r="D6" t="s">
        <v>200</v>
      </c>
      <c r="E6" s="19" t="str">
        <f>_xlfn.TEXTJOIN(",",TRUE,Regions!$C$3:$D$3)</f>
        <v>IE,National</v>
      </c>
      <c r="F6" s="19">
        <f>ROUNDUP(Conversions!$B$2*SUM('EB2018'!$C$30),1)</f>
        <v>4.5</v>
      </c>
      <c r="G6" s="19">
        <f>ROUNDUP(Conversions!$B$2*SUM('EB2019'!$C$30),1)</f>
        <v>3.4</v>
      </c>
      <c r="H6" s="19">
        <f>ROUNDUP(Conversions!$B$2*SUM('EB2020'!$C$30),1)</f>
        <v>3.2</v>
      </c>
      <c r="I6" s="19">
        <f>ROUNDUP(Conversions!$B$2*SUM('EB2021'!$C$30),1)</f>
        <v>3.8000000000000003</v>
      </c>
      <c r="J6" s="348">
        <f>ROUNDUP(Conversions!$B$2*SUM('EB2022'!$C$30),1)</f>
        <v>3</v>
      </c>
      <c r="K6">
        <v>1</v>
      </c>
      <c r="P6" s="394" t="s">
        <v>499</v>
      </c>
      <c r="Q6" t="s">
        <v>604</v>
      </c>
      <c r="R6" t="s">
        <v>200</v>
      </c>
      <c r="S6" s="19" t="str">
        <f>_xlfn.TEXTJOIN(",",TRUE,Regions!$C$3:$D$3)</f>
        <v>IE,National</v>
      </c>
      <c r="T6" s="19">
        <f t="shared" si="1"/>
        <v>5.3999999999999995</v>
      </c>
      <c r="U6" s="19">
        <f t="shared" si="0"/>
        <v>4.08</v>
      </c>
      <c r="V6" s="19">
        <f t="shared" si="0"/>
        <v>3.84</v>
      </c>
      <c r="W6" s="19">
        <f t="shared" si="0"/>
        <v>4.5600000000000005</v>
      </c>
      <c r="X6" s="348">
        <f t="shared" si="0"/>
        <v>3.5999999999999996</v>
      </c>
      <c r="Y6" s="395">
        <v>5</v>
      </c>
    </row>
    <row r="7" spans="2:25">
      <c r="C7" t="s">
        <v>616</v>
      </c>
      <c r="D7" t="s">
        <v>200</v>
      </c>
      <c r="E7" s="19" t="str">
        <f>_xlfn.TEXTJOIN(",",TRUE,Regions!$C$3:$D$3)</f>
        <v>IE,National</v>
      </c>
      <c r="F7" s="19">
        <f>ROUNDUP(Conversions!$B$2*SUM('EB2018'!$H$30),1)</f>
        <v>0.1</v>
      </c>
      <c r="G7" s="19">
        <f>ROUNDUP(Conversions!$B$2*SUM('EB2019'!$H$30),1)</f>
        <v>0</v>
      </c>
      <c r="H7" s="19">
        <f>ROUNDUP(Conversions!$B$2*SUM('EB2020'!$H$30),1)</f>
        <v>0</v>
      </c>
      <c r="I7" s="19">
        <f>ROUNDUP(Conversions!$B$2*SUM('EB2021'!$H$30),1)</f>
        <v>0</v>
      </c>
      <c r="J7" s="348">
        <f>ROUNDUP(Conversions!$B$2*SUM('EB2022'!$H$30),1)</f>
        <v>0</v>
      </c>
      <c r="K7">
        <v>1</v>
      </c>
      <c r="P7" s="394" t="s">
        <v>499</v>
      </c>
      <c r="Q7" t="s">
        <v>616</v>
      </c>
      <c r="R7" t="s">
        <v>200</v>
      </c>
      <c r="S7" s="19" t="str">
        <f>_xlfn.TEXTJOIN(",",TRUE,Regions!$C$3:$D$3)</f>
        <v>IE,National</v>
      </c>
      <c r="T7" s="19">
        <f t="shared" si="1"/>
        <v>0.12</v>
      </c>
      <c r="U7" s="19">
        <f t="shared" si="0"/>
        <v>0</v>
      </c>
      <c r="V7" s="19">
        <f t="shared" si="0"/>
        <v>0</v>
      </c>
      <c r="W7" s="19">
        <f t="shared" si="0"/>
        <v>0</v>
      </c>
      <c r="X7" s="348">
        <f t="shared" si="0"/>
        <v>0</v>
      </c>
      <c r="Y7" s="395">
        <v>1</v>
      </c>
    </row>
    <row r="8" spans="2:25">
      <c r="C8" t="s">
        <v>506</v>
      </c>
      <c r="D8" t="s">
        <v>200</v>
      </c>
      <c r="E8" s="19" t="str">
        <f>_xlfn.TEXTJOIN(",",TRUE,Regions!$C$3:$D$3)</f>
        <v>IE,National</v>
      </c>
      <c r="F8" s="19">
        <f>ROUNDUP(Conversions!$B$2*SUM('EB2018'!$AO$30),1)</f>
        <v>23.400000000000002</v>
      </c>
      <c r="G8" s="19">
        <f>ROUNDUP(Conversions!$B$2*SUM('EB2019'!$AO$30),1)+1.5</f>
        <v>25.6</v>
      </c>
      <c r="H8" s="19">
        <f>ROUNDUP(Conversions!$B$2*SUM('EB2020'!$AO$30),1)</f>
        <v>24.900000000000002</v>
      </c>
      <c r="I8" s="19">
        <f>ROUNDUP(Conversions!$B$2*SUM('EB2021'!$AO$30),1)</f>
        <v>24.700000000000003</v>
      </c>
      <c r="J8" s="348">
        <f>ROUNDUP(Conversions!$B$2*SUM('EB2022'!$AO$30),1)</f>
        <v>24.8</v>
      </c>
      <c r="K8">
        <v>1</v>
      </c>
      <c r="P8" s="394" t="s">
        <v>499</v>
      </c>
      <c r="Q8" t="s">
        <v>506</v>
      </c>
      <c r="R8" t="s">
        <v>200</v>
      </c>
      <c r="S8" s="19" t="str">
        <f>_xlfn.TEXTJOIN(",",TRUE,Regions!$C$3:$D$3)</f>
        <v>IE,National</v>
      </c>
      <c r="T8" s="19">
        <f t="shared" si="1"/>
        <v>28.080000000000002</v>
      </c>
      <c r="U8" s="19">
        <f t="shared" si="0"/>
        <v>30.72</v>
      </c>
      <c r="V8" s="19">
        <f t="shared" si="0"/>
        <v>29.880000000000003</v>
      </c>
      <c r="W8" s="19">
        <f t="shared" si="0"/>
        <v>29.64</v>
      </c>
      <c r="X8" s="348">
        <f t="shared" si="0"/>
        <v>29.759999999999998</v>
      </c>
      <c r="Y8" s="395">
        <v>1</v>
      </c>
    </row>
    <row r="9" spans="2:25">
      <c r="B9" t="s">
        <v>456</v>
      </c>
      <c r="C9" t="s">
        <v>612</v>
      </c>
      <c r="D9" t="s">
        <v>200</v>
      </c>
      <c r="E9" s="19" t="str">
        <f>_xlfn.TEXTJOIN(",",TRUE,Regions!$C$3:$D$3)</f>
        <v>IE,National</v>
      </c>
      <c r="F9" s="19">
        <f>ROUNDUP(Conversions!$B$2*SUM('EB2018'!$AN$30),1)</f>
        <v>2.3000000000000003</v>
      </c>
      <c r="G9" s="19">
        <f>ROUNDUP(Conversions!$B$2*SUM('EB2019'!$AN$30),1)</f>
        <v>2.4</v>
      </c>
      <c r="H9" s="19">
        <f>ROUNDUP(Conversions!$B$2*SUM('EB2020'!$AN$30),1)</f>
        <v>2.3000000000000003</v>
      </c>
      <c r="I9" s="19">
        <f>ROUNDUP(Conversions!$B$2*SUM('EB2021'!$AN$30),1)</f>
        <v>2.3000000000000003</v>
      </c>
      <c r="J9" s="348">
        <f>ROUNDUP(Conversions!$B$2*SUM('EB2022'!$AN$30),1)</f>
        <v>2.5</v>
      </c>
      <c r="K9">
        <v>1</v>
      </c>
      <c r="L9" s="429"/>
      <c r="P9" s="394" t="s">
        <v>499</v>
      </c>
      <c r="Q9" t="s">
        <v>612</v>
      </c>
      <c r="R9" t="s">
        <v>200</v>
      </c>
      <c r="S9" s="19" t="str">
        <f>_xlfn.TEXTJOIN(",",TRUE,Regions!$C$3:$D$3)</f>
        <v>IE,National</v>
      </c>
      <c r="T9" s="19">
        <f>+F9*(1+3*$N$1)</f>
        <v>3.6800000000000006</v>
      </c>
      <c r="U9" s="19">
        <f t="shared" ref="U9:X9" si="2">+G9*(1+3*$N$1)</f>
        <v>3.84</v>
      </c>
      <c r="V9" s="19">
        <f t="shared" si="2"/>
        <v>3.6800000000000006</v>
      </c>
      <c r="W9" s="19">
        <f t="shared" si="2"/>
        <v>3.6800000000000006</v>
      </c>
      <c r="X9" s="19">
        <f t="shared" si="2"/>
        <v>4</v>
      </c>
      <c r="Y9" s="395">
        <v>1</v>
      </c>
    </row>
    <row r="10" spans="2:25">
      <c r="C10" t="s">
        <v>608</v>
      </c>
      <c r="D10" t="s">
        <v>200</v>
      </c>
      <c r="E10" s="19" t="str">
        <f>_xlfn.TEXTJOIN(",",TRUE,Regions!$C$3:$D$3)</f>
        <v>IE,National</v>
      </c>
      <c r="F10" s="19">
        <f>ROUNDUP(Conversions!$B$2*SUM('EB2018'!$AA$30),1)</f>
        <v>41.5</v>
      </c>
      <c r="G10" s="19">
        <f>ROUNDUP(Conversions!$B$2*SUM('EB2019'!$AA$30),1)</f>
        <v>43.1</v>
      </c>
      <c r="H10" s="19">
        <f>ROUNDUP(Conversions!$B$2*SUM('EB2020'!$AA$30),1)</f>
        <v>43.9</v>
      </c>
      <c r="I10" s="19">
        <f>ROUNDUP(Conversions!$B$2*SUM('EB2021'!$AA$30),1)</f>
        <v>41.4</v>
      </c>
      <c r="J10" s="348">
        <f>ROUNDUP(Conversions!$B$2*SUM('EB2022'!$AA$30),1)</f>
        <v>38.1</v>
      </c>
      <c r="K10">
        <v>1</v>
      </c>
      <c r="L10" s="429"/>
      <c r="P10" s="394" t="s">
        <v>499</v>
      </c>
      <c r="Q10" t="s">
        <v>608</v>
      </c>
      <c r="R10" t="s">
        <v>200</v>
      </c>
      <c r="S10" s="19" t="str">
        <f>_xlfn.TEXTJOIN(",",TRUE,Regions!$C$3:$D$3)</f>
        <v>IE,National</v>
      </c>
      <c r="T10" s="19">
        <f t="shared" si="1"/>
        <v>49.8</v>
      </c>
      <c r="U10" s="19">
        <f t="shared" si="0"/>
        <v>51.72</v>
      </c>
      <c r="V10" s="19">
        <f t="shared" si="0"/>
        <v>52.68</v>
      </c>
      <c r="W10" s="19">
        <f t="shared" si="0"/>
        <v>49.68</v>
      </c>
      <c r="X10" s="348">
        <f t="shared" si="0"/>
        <v>45.72</v>
      </c>
      <c r="Y10" s="395">
        <v>1</v>
      </c>
    </row>
    <row r="11" spans="2:25">
      <c r="B11" t="s">
        <v>456</v>
      </c>
      <c r="C11" t="s">
        <v>607</v>
      </c>
      <c r="D11" t="s">
        <v>200</v>
      </c>
      <c r="E11" s="19" t="str">
        <f>_xlfn.TEXTJOIN(",",TRUE,Regions!$C$3:$D$3)</f>
        <v>IE,National</v>
      </c>
      <c r="F11" s="19">
        <f>ROUNDUP(Conversions!$B$2*SUM('EB2018'!$AP$30),1)</f>
        <v>0</v>
      </c>
      <c r="G11" s="19">
        <f>ROUNDUP(Conversions!$B$2*SUM('EB2019'!$AP$30),1)</f>
        <v>0</v>
      </c>
      <c r="H11" s="19">
        <f>ROUNDUP(Conversions!$B$2*SUM('EB2020'!$AP$30),1)</f>
        <v>0</v>
      </c>
      <c r="I11" s="19">
        <f>ROUNDUP(Conversions!$B$2*SUM('EB2021'!$AP$30),1)</f>
        <v>0</v>
      </c>
      <c r="J11" s="348">
        <f>ROUNDUP(Conversions!$B$2*SUM('EB2022'!$AP$30),1)</f>
        <v>0</v>
      </c>
      <c r="K11">
        <v>1</v>
      </c>
      <c r="L11" s="429"/>
      <c r="P11" s="394" t="s">
        <v>456</v>
      </c>
      <c r="Q11" t="s">
        <v>456</v>
      </c>
      <c r="R11" t="s">
        <v>456</v>
      </c>
      <c r="S11" s="19" t="s">
        <v>456</v>
      </c>
      <c r="T11" s="19"/>
      <c r="U11" s="19"/>
      <c r="V11" s="19"/>
      <c r="W11" s="19"/>
      <c r="X11" s="348"/>
      <c r="Y11" s="395"/>
    </row>
    <row r="12" spans="2:25">
      <c r="C12" s="437" t="s">
        <v>609</v>
      </c>
      <c r="D12" t="s">
        <v>200</v>
      </c>
      <c r="E12" s="19" t="str">
        <f>_xlfn.TEXTJOIN(",",TRUE,Regions!$C$3:$D$3)</f>
        <v>IE,National</v>
      </c>
      <c r="F12" s="19">
        <f>ROUNDUP(Conversions!$B$2*SUM('EB2018'!$AH$30),1)</f>
        <v>0.2</v>
      </c>
      <c r="G12" s="19">
        <f>ROUNDUP(Conversions!$B$2*SUM('EB2019'!$AH$30),1)</f>
        <v>0.2</v>
      </c>
      <c r="H12" s="19">
        <f>ROUNDUP(Conversions!$B$2*SUM('EB2020'!$AH$30),1)</f>
        <v>0.30000000000000004</v>
      </c>
      <c r="I12" s="19">
        <f>ROUNDUP(Conversions!$B$2*SUM('EB2021'!$AH$30),1)</f>
        <v>0.30000000000000004</v>
      </c>
      <c r="J12" s="348">
        <f>ROUNDUP(Conversions!$B$2*SUM('EB2022'!$AH$30),1)</f>
        <v>0.30000000000000004</v>
      </c>
      <c r="K12">
        <v>1</v>
      </c>
      <c r="L12" s="430"/>
      <c r="P12" s="394" t="s">
        <v>499</v>
      </c>
      <c r="Q12" s="437" t="s">
        <v>609</v>
      </c>
      <c r="R12" t="s">
        <v>200</v>
      </c>
      <c r="S12" s="19" t="str">
        <f>_xlfn.TEXTJOIN(",",TRUE,Regions!$C$3:$D$3)</f>
        <v>IE,National</v>
      </c>
      <c r="T12" s="19">
        <f t="shared" si="1"/>
        <v>0.24</v>
      </c>
      <c r="U12" s="19">
        <f t="shared" si="0"/>
        <v>0.24</v>
      </c>
      <c r="V12" s="19">
        <f t="shared" si="0"/>
        <v>0.36000000000000004</v>
      </c>
      <c r="W12" s="19">
        <f t="shared" si="0"/>
        <v>0.36000000000000004</v>
      </c>
      <c r="X12" s="348">
        <f t="shared" si="0"/>
        <v>0.36000000000000004</v>
      </c>
      <c r="Y12" s="395">
        <v>1</v>
      </c>
    </row>
    <row r="13" spans="2:25">
      <c r="C13" t="s">
        <v>606</v>
      </c>
      <c r="D13" t="s">
        <v>200</v>
      </c>
      <c r="E13" s="19" t="str">
        <f>_xlfn.TEXTJOIN(",",TRUE,Regions!$C$3:$D$3)</f>
        <v>IE,National</v>
      </c>
      <c r="F13" s="19">
        <f>ROUNDUP(Conversions!$B$2*SUM('EB2018'!$Q$30,'EB2018'!$U$30,'EB2018'!$S$30,'EB2018'!$T$30),1)</f>
        <v>8.1999999999999993</v>
      </c>
      <c r="G13" s="19">
        <f>ROUNDUP(Conversions!$B$2*SUM('EB2019'!$Q$30,'EB2019'!$U$30,'EB2019'!$S$30,'EB2019'!$T$30),1)</f>
        <v>8.1</v>
      </c>
      <c r="H13" s="19">
        <f>ROUNDUP(Conversions!$B$2*SUM('EB2020'!$Q$30,'EB2020'!$U$30,'EB2020'!$S$30,'EB2020'!$T$30),1)</f>
        <v>8.6</v>
      </c>
      <c r="I13" s="19">
        <f>ROUNDUP(Conversions!$B$2*SUM('EB2021'!$Q$30,'EB2021'!$U$30,'EB2021'!$S$30,'EB2021'!$T$30),1)</f>
        <v>8.1999999999999993</v>
      </c>
      <c r="J13" s="348">
        <f>ROUNDUP(Conversions!$B$2*SUM('EB2022'!$Q$30,'EB2021'!$U$30,'EB2021'!$S$30,'EB2021'!$T$30),1)</f>
        <v>8.1999999999999993</v>
      </c>
      <c r="K13">
        <v>1</v>
      </c>
      <c r="P13" s="394" t="s">
        <v>499</v>
      </c>
      <c r="Q13" t="s">
        <v>606</v>
      </c>
      <c r="R13" t="s">
        <v>200</v>
      </c>
      <c r="S13" s="19" t="str">
        <f>_xlfn.TEXTJOIN(",",TRUE,Regions!$C$3:$D$3)</f>
        <v>IE,National</v>
      </c>
      <c r="T13" s="19">
        <f t="shared" si="1"/>
        <v>9.8399999999999981</v>
      </c>
      <c r="U13" s="19">
        <f t="shared" si="0"/>
        <v>9.7199999999999989</v>
      </c>
      <c r="V13" s="19">
        <f t="shared" si="0"/>
        <v>10.319999999999999</v>
      </c>
      <c r="W13" s="19">
        <f t="shared" si="0"/>
        <v>9.8399999999999981</v>
      </c>
      <c r="X13" s="348">
        <f t="shared" si="0"/>
        <v>9.8399999999999981</v>
      </c>
      <c r="Y13" s="395">
        <v>5</v>
      </c>
    </row>
    <row r="14" spans="2:25" ht="15.75" thickBot="1">
      <c r="C14" t="s">
        <v>611</v>
      </c>
      <c r="D14" t="s">
        <v>200</v>
      </c>
      <c r="E14" s="19" t="str">
        <f>_xlfn.TEXTJOIN(",",TRUE,Regions!$C$3:$D$3)</f>
        <v>IE,National</v>
      </c>
      <c r="F14" s="19">
        <f>ROUNDUP(Conversions!$B$2*SUM('EB2018'!$AF$30),1)</f>
        <v>1.8</v>
      </c>
      <c r="G14" s="19">
        <f>ROUNDUP(Conversions!$B$2*SUM('EB2019'!$AF$30),1)</f>
        <v>1.7000000000000002</v>
      </c>
      <c r="H14" s="19">
        <f>ROUNDUP(Conversions!$B$2*SUM('EB2020'!$AF$30),1)</f>
        <v>1.9000000000000001</v>
      </c>
      <c r="I14" s="19">
        <f>ROUNDUP(Conversions!$B$2*SUM('EB2021'!$AF$30),1)</f>
        <v>2</v>
      </c>
      <c r="J14" s="348">
        <f>ROUNDUP(Conversions!$B$2*SUM('EB2022'!$AF$30),1)</f>
        <v>2.3000000000000003</v>
      </c>
      <c r="K14">
        <v>1</v>
      </c>
      <c r="P14" s="396" t="s">
        <v>499</v>
      </c>
      <c r="Q14" t="s">
        <v>611</v>
      </c>
      <c r="R14" s="397" t="s">
        <v>200</v>
      </c>
      <c r="S14" s="398" t="str">
        <f>_xlfn.TEXTJOIN(",",TRUE,Regions!$C$3:$D$3)</f>
        <v>IE,National</v>
      </c>
      <c r="T14" s="398">
        <f t="shared" si="1"/>
        <v>2.16</v>
      </c>
      <c r="U14" s="398">
        <f t="shared" si="0"/>
        <v>2.04</v>
      </c>
      <c r="V14" s="398">
        <f t="shared" si="0"/>
        <v>2.2800000000000002</v>
      </c>
      <c r="W14" s="398">
        <f t="shared" si="0"/>
        <v>2.4</v>
      </c>
      <c r="X14" s="399">
        <f t="shared" si="0"/>
        <v>2.7600000000000002</v>
      </c>
      <c r="Y14" s="400">
        <v>1</v>
      </c>
    </row>
    <row r="15" spans="2:25">
      <c r="P15" s="389" t="s">
        <v>485</v>
      </c>
      <c r="Q15" t="s">
        <v>607</v>
      </c>
      <c r="R15" s="390" t="s">
        <v>200</v>
      </c>
      <c r="S15" s="391" t="str">
        <f>_xlfn.TEXTJOIN(",",TRUE,Regions!$C$3:$D$3)</f>
        <v>IE,National</v>
      </c>
      <c r="T15" s="391">
        <f>+F4*(1-$N$1)</f>
        <v>4.8000000000000007</v>
      </c>
      <c r="U15" s="391">
        <f t="shared" ref="U15:X24" si="3">+G4*(1-$N$1)</f>
        <v>4.6399999999999997</v>
      </c>
      <c r="V15" s="391">
        <f t="shared" si="3"/>
        <v>4.24</v>
      </c>
      <c r="W15" s="391">
        <f t="shared" si="3"/>
        <v>4.88</v>
      </c>
      <c r="X15" s="392">
        <f t="shared" si="3"/>
        <v>4</v>
      </c>
      <c r="Y15" s="393">
        <v>1</v>
      </c>
    </row>
    <row r="16" spans="2:25">
      <c r="F16" s="19">
        <f>SUM(F4:F15)</f>
        <v>94.5</v>
      </c>
      <c r="G16" s="19">
        <f t="shared" ref="G16:J16" si="4">SUM(G4:G15)</f>
        <v>96.5</v>
      </c>
      <c r="H16" s="19">
        <f t="shared" si="4"/>
        <v>96.2</v>
      </c>
      <c r="I16" s="19">
        <f t="shared" si="4"/>
        <v>94.1</v>
      </c>
      <c r="J16" s="19">
        <f t="shared" si="4"/>
        <v>89.7</v>
      </c>
      <c r="P16" s="394" t="s">
        <v>485</v>
      </c>
      <c r="Q16" t="s">
        <v>610</v>
      </c>
      <c r="R16" t="s">
        <v>200</v>
      </c>
      <c r="S16" s="19" t="str">
        <f>_xlfn.TEXTJOIN(",",TRUE,Regions!$C$3:$D$3)</f>
        <v>IE,National</v>
      </c>
      <c r="T16" s="19">
        <f>+F5*(1-$N$1)*0.95</f>
        <v>4.9399999999999995</v>
      </c>
      <c r="U16" s="19">
        <f t="shared" si="3"/>
        <v>4.96</v>
      </c>
      <c r="V16" s="19">
        <f t="shared" si="3"/>
        <v>4.6399999999999997</v>
      </c>
      <c r="W16" s="19">
        <f t="shared" si="3"/>
        <v>4.24</v>
      </c>
      <c r="X16" s="348">
        <f t="shared" si="3"/>
        <v>4.4000000000000004</v>
      </c>
      <c r="Y16" s="395">
        <v>1</v>
      </c>
    </row>
    <row r="17" spans="3:25">
      <c r="P17" s="394" t="s">
        <v>485</v>
      </c>
      <c r="Q17" t="s">
        <v>604</v>
      </c>
      <c r="R17" t="s">
        <v>200</v>
      </c>
      <c r="S17" s="19" t="str">
        <f>_xlfn.TEXTJOIN(",",TRUE,Regions!$C$3:$D$3)</f>
        <v>IE,National</v>
      </c>
      <c r="T17" s="19">
        <f t="shared" ref="T17:T24" si="5">+F6*(1-$N$1)</f>
        <v>3.6</v>
      </c>
      <c r="U17" s="19">
        <f t="shared" si="3"/>
        <v>2.72</v>
      </c>
      <c r="V17" s="19">
        <f t="shared" si="3"/>
        <v>2.5600000000000005</v>
      </c>
      <c r="W17" s="19">
        <f t="shared" si="3"/>
        <v>3.0400000000000005</v>
      </c>
      <c r="X17" s="348">
        <f t="shared" si="3"/>
        <v>2.4000000000000004</v>
      </c>
      <c r="Y17" s="395">
        <v>1</v>
      </c>
    </row>
    <row r="18" spans="3:25">
      <c r="C18" t="s">
        <v>604</v>
      </c>
      <c r="P18" s="394" t="s">
        <v>456</v>
      </c>
      <c r="Q18" t="s">
        <v>616</v>
      </c>
      <c r="R18" t="s">
        <v>200</v>
      </c>
      <c r="S18" s="19" t="str">
        <f>_xlfn.TEXTJOIN(",",TRUE,Regions!$C$3:$D$3)</f>
        <v>IE,National</v>
      </c>
      <c r="T18" s="19">
        <f>+F7*(1-$N$1)*0.95</f>
        <v>7.6000000000000012E-2</v>
      </c>
      <c r="U18" s="19">
        <f t="shared" si="3"/>
        <v>0</v>
      </c>
      <c r="V18" s="19">
        <f t="shared" si="3"/>
        <v>0</v>
      </c>
      <c r="W18" s="19">
        <f t="shared" si="3"/>
        <v>0</v>
      </c>
      <c r="X18" s="348">
        <f t="shared" si="3"/>
        <v>0</v>
      </c>
      <c r="Y18" s="395">
        <v>1</v>
      </c>
    </row>
    <row r="19" spans="3:25">
      <c r="C19" t="s">
        <v>605</v>
      </c>
      <c r="P19" s="394" t="s">
        <v>485</v>
      </c>
      <c r="Q19" t="s">
        <v>506</v>
      </c>
      <c r="R19" t="s">
        <v>200</v>
      </c>
      <c r="S19" s="19" t="str">
        <f>_xlfn.TEXTJOIN(",",TRUE,Regions!$C$3:$D$3)</f>
        <v>IE,National</v>
      </c>
      <c r="T19" s="19">
        <f t="shared" si="5"/>
        <v>18.720000000000002</v>
      </c>
      <c r="U19" s="19">
        <f t="shared" si="3"/>
        <v>20.480000000000004</v>
      </c>
      <c r="V19" s="19">
        <f t="shared" si="3"/>
        <v>19.920000000000002</v>
      </c>
      <c r="W19" s="19">
        <f t="shared" si="3"/>
        <v>19.760000000000005</v>
      </c>
      <c r="X19" s="348">
        <f t="shared" si="3"/>
        <v>19.840000000000003</v>
      </c>
      <c r="Y19" s="395">
        <v>1</v>
      </c>
    </row>
    <row r="20" spans="3:25">
      <c r="C20" t="s">
        <v>606</v>
      </c>
      <c r="P20" s="394" t="s">
        <v>485</v>
      </c>
      <c r="Q20" t="s">
        <v>612</v>
      </c>
      <c r="R20" t="s">
        <v>200</v>
      </c>
      <c r="S20" s="19" t="str">
        <f>_xlfn.TEXTJOIN(",",TRUE,Regions!$C$3:$D$3)</f>
        <v>IE,National</v>
      </c>
      <c r="T20" s="19">
        <f>+F9*(1-3*$N$1)</f>
        <v>0.91999999999999993</v>
      </c>
      <c r="U20" s="19">
        <f t="shared" ref="U20:X20" si="6">+G9*(1-3*$N$1)</f>
        <v>0.95999999999999974</v>
      </c>
      <c r="V20" s="19">
        <f t="shared" si="6"/>
        <v>0.91999999999999993</v>
      </c>
      <c r="W20" s="19">
        <f t="shared" si="6"/>
        <v>0.91999999999999993</v>
      </c>
      <c r="X20" s="19">
        <f t="shared" si="6"/>
        <v>0.99999999999999978</v>
      </c>
      <c r="Y20" s="395">
        <v>5</v>
      </c>
    </row>
    <row r="21" spans="3:25">
      <c r="C21" t="s">
        <v>607</v>
      </c>
      <c r="P21" s="394" t="s">
        <v>485</v>
      </c>
      <c r="Q21" t="s">
        <v>608</v>
      </c>
      <c r="R21" t="s">
        <v>200</v>
      </c>
      <c r="S21" s="19" t="str">
        <f>_xlfn.TEXTJOIN(",",TRUE,Regions!$C$3:$D$3)</f>
        <v>IE,National</v>
      </c>
      <c r="T21" s="19">
        <f t="shared" si="5"/>
        <v>33.200000000000003</v>
      </c>
      <c r="U21" s="19">
        <f t="shared" si="3"/>
        <v>34.480000000000004</v>
      </c>
      <c r="V21" s="19">
        <f t="shared" si="3"/>
        <v>35.119999999999997</v>
      </c>
      <c r="W21" s="19">
        <f t="shared" si="3"/>
        <v>33.119999999999997</v>
      </c>
      <c r="X21" s="348">
        <f t="shared" si="3"/>
        <v>30.480000000000004</v>
      </c>
      <c r="Y21" s="395">
        <v>1</v>
      </c>
    </row>
    <row r="22" spans="3:25">
      <c r="C22" t="s">
        <v>608</v>
      </c>
      <c r="P22" s="394" t="s">
        <v>456</v>
      </c>
      <c r="Q22" t="s">
        <v>456</v>
      </c>
      <c r="R22" t="s">
        <v>456</v>
      </c>
      <c r="S22" s="19" t="s">
        <v>456</v>
      </c>
      <c r="T22" s="19"/>
      <c r="U22" s="19"/>
      <c r="V22" s="19"/>
      <c r="W22" s="19"/>
      <c r="X22" s="348"/>
      <c r="Y22" s="395"/>
    </row>
    <row r="23" spans="3:25">
      <c r="C23" t="s">
        <v>506</v>
      </c>
      <c r="P23" s="394" t="s">
        <v>456</v>
      </c>
      <c r="Q23" s="437" t="s">
        <v>609</v>
      </c>
      <c r="R23" t="s">
        <v>200</v>
      </c>
      <c r="S23" s="19" t="str">
        <f>_xlfn.TEXTJOIN(",",TRUE,Regions!$C$3:$D$3)</f>
        <v>IE,National</v>
      </c>
      <c r="T23" s="19">
        <f>+F12*(1-$N$1)*0.9</f>
        <v>0.14400000000000004</v>
      </c>
      <c r="U23" s="19">
        <f t="shared" si="3"/>
        <v>0.16000000000000003</v>
      </c>
      <c r="V23" s="19">
        <f t="shared" si="3"/>
        <v>0.24000000000000005</v>
      </c>
      <c r="W23" s="19">
        <f t="shared" si="3"/>
        <v>0.24000000000000005</v>
      </c>
      <c r="X23" s="348">
        <f t="shared" si="3"/>
        <v>0.24000000000000005</v>
      </c>
      <c r="Y23" s="395">
        <v>1</v>
      </c>
    </row>
    <row r="24" spans="3:25">
      <c r="C24" t="s">
        <v>609</v>
      </c>
      <c r="P24" s="394" t="s">
        <v>485</v>
      </c>
      <c r="Q24" t="s">
        <v>606</v>
      </c>
      <c r="R24" t="s">
        <v>200</v>
      </c>
      <c r="S24" s="19" t="str">
        <f>_xlfn.TEXTJOIN(",",TRUE,Regions!$C$3:$D$3)</f>
        <v>IE,National</v>
      </c>
      <c r="T24" s="19">
        <f t="shared" si="5"/>
        <v>6.56</v>
      </c>
      <c r="U24" s="19">
        <f t="shared" si="3"/>
        <v>6.48</v>
      </c>
      <c r="V24" s="19">
        <f t="shared" si="3"/>
        <v>6.88</v>
      </c>
      <c r="W24" s="19">
        <f t="shared" si="3"/>
        <v>6.56</v>
      </c>
      <c r="X24" s="348">
        <f t="shared" si="3"/>
        <v>6.56</v>
      </c>
      <c r="Y24" s="395">
        <v>1</v>
      </c>
    </row>
    <row r="25" spans="3:25" ht="15.75" thickBot="1">
      <c r="C25" t="s">
        <v>610</v>
      </c>
      <c r="P25" s="396" t="s">
        <v>485</v>
      </c>
      <c r="Q25" t="s">
        <v>611</v>
      </c>
      <c r="R25" s="397" t="s">
        <v>200</v>
      </c>
      <c r="S25" s="398" t="str">
        <f>_xlfn.TEXTJOIN(",",TRUE,Regions!$C$3:$D$3)</f>
        <v>IE,National</v>
      </c>
      <c r="T25" s="398">
        <f>+F14*(1-3*$N$1)</f>
        <v>0.71999999999999986</v>
      </c>
      <c r="U25" s="398">
        <f t="shared" ref="U25:X25" si="7">+G14*(1-3*$N$1)</f>
        <v>0.67999999999999994</v>
      </c>
      <c r="V25" s="398">
        <f t="shared" si="7"/>
        <v>0.7599999999999999</v>
      </c>
      <c r="W25" s="398">
        <f t="shared" si="7"/>
        <v>0.79999999999999982</v>
      </c>
      <c r="X25" s="398">
        <f t="shared" si="7"/>
        <v>0.91999999999999993</v>
      </c>
      <c r="Y25" s="400">
        <v>5</v>
      </c>
    </row>
    <row r="26" spans="3:25">
      <c r="C26" t="s">
        <v>611</v>
      </c>
    </row>
    <row r="27" spans="3:25">
      <c r="C27" t="s">
        <v>612</v>
      </c>
    </row>
    <row r="28" spans="3:25">
      <c r="C28" t="s">
        <v>613</v>
      </c>
    </row>
    <row r="29" spans="3:25">
      <c r="C29" t="s">
        <v>614</v>
      </c>
    </row>
    <row r="30" spans="3:25">
      <c r="C30" t="s">
        <v>615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51D98-D2D4-43AF-AC16-FF530EC6F60A}">
  <dimension ref="B1:Y25"/>
  <sheetViews>
    <sheetView topLeftCell="F1" workbookViewId="0">
      <selection activeCell="X19" sqref="X19"/>
    </sheetView>
  </sheetViews>
  <sheetFormatPr defaultRowHeight="15"/>
  <cols>
    <col min="2" max="2" width="9" customWidth="1"/>
    <col min="3" max="3" width="11.85546875" bestFit="1" customWidth="1"/>
    <col min="4" max="4" width="9.28515625" bestFit="1" customWidth="1"/>
    <col min="5" max="5" width="10.7109375" bestFit="1" customWidth="1"/>
    <col min="17" max="17" width="11.85546875" bestFit="1" customWidth="1"/>
  </cols>
  <sheetData>
    <row r="1" spans="2:25">
      <c r="M1" t="s">
        <v>584</v>
      </c>
      <c r="N1" s="428">
        <v>0.02</v>
      </c>
    </row>
    <row r="2" spans="2:25">
      <c r="B2" s="28" t="s">
        <v>583</v>
      </c>
      <c r="D2" s="18"/>
      <c r="P2" s="28" t="s">
        <v>199</v>
      </c>
      <c r="R2" s="18"/>
    </row>
    <row r="3" spans="2:25" ht="15.75" thickBot="1">
      <c r="B3" s="29" t="s">
        <v>227</v>
      </c>
      <c r="C3" s="29" t="s">
        <v>197</v>
      </c>
      <c r="D3" s="29" t="s">
        <v>198</v>
      </c>
      <c r="E3" s="29" t="s">
        <v>156</v>
      </c>
      <c r="F3" s="29">
        <v>2018</v>
      </c>
      <c r="G3" s="29">
        <v>2019</v>
      </c>
      <c r="H3" s="29">
        <v>2020</v>
      </c>
      <c r="I3" s="29">
        <v>2021</v>
      </c>
      <c r="J3" s="29">
        <v>2022</v>
      </c>
      <c r="K3" s="29">
        <v>0</v>
      </c>
      <c r="P3" s="388" t="s">
        <v>227</v>
      </c>
      <c r="Q3" s="388" t="s">
        <v>197</v>
      </c>
      <c r="R3" s="388" t="s">
        <v>198</v>
      </c>
      <c r="S3" s="388" t="s">
        <v>156</v>
      </c>
      <c r="T3" s="388">
        <v>2018</v>
      </c>
      <c r="U3" s="388">
        <v>2019</v>
      </c>
      <c r="V3" s="388">
        <v>2020</v>
      </c>
      <c r="W3" s="388">
        <v>2021</v>
      </c>
      <c r="X3" s="388">
        <v>2022</v>
      </c>
      <c r="Y3" s="388">
        <v>0</v>
      </c>
    </row>
    <row r="4" spans="2:25">
      <c r="B4" t="s">
        <v>456</v>
      </c>
      <c r="C4" t="s">
        <v>453</v>
      </c>
      <c r="D4" t="s">
        <v>200</v>
      </c>
      <c r="E4" s="19" t="str">
        <f>_xlfn.TEXTJOIN(",",TRUE,Regions!$C$3:$D$3)</f>
        <v>IE,National</v>
      </c>
      <c r="F4" s="19">
        <f>ROUNDUP(Conversions!$B$2*SUM('EB2018'!$AI$56),1)</f>
        <v>0</v>
      </c>
      <c r="G4" s="19">
        <f>ROUNDUP(Conversions!$B$2*SUM('EB2019'!$AI$56),1)</f>
        <v>0</v>
      </c>
      <c r="H4" s="19">
        <f>ROUNDUP(Conversions!$B$2*SUM('EB2020'!$AI$56),1)</f>
        <v>0</v>
      </c>
      <c r="I4" s="19">
        <f>ROUNDUP(Conversions!$B$2*SUM('EB2021'!$AI$56),1)</f>
        <v>0</v>
      </c>
      <c r="J4" s="348">
        <f>ROUNDUP(Conversions!$B$2*SUM('EB2022'!$AI$56),1)</f>
        <v>0</v>
      </c>
      <c r="K4">
        <v>1</v>
      </c>
      <c r="P4" s="389" t="s">
        <v>499</v>
      </c>
      <c r="Q4" s="390" t="s">
        <v>453</v>
      </c>
      <c r="R4" s="390" t="s">
        <v>200</v>
      </c>
      <c r="S4" s="391" t="str">
        <f>_xlfn.TEXTJOIN(",",TRUE,Regions!$C$3:$D$3)</f>
        <v>IE,National</v>
      </c>
      <c r="T4" s="391">
        <f>+F4*(1+$N$1)</f>
        <v>0</v>
      </c>
      <c r="U4" s="391">
        <f t="shared" ref="U4:X4" si="0">+G4*(1+$N$1)</f>
        <v>0</v>
      </c>
      <c r="V4" s="391">
        <f t="shared" si="0"/>
        <v>0</v>
      </c>
      <c r="W4" s="391">
        <f t="shared" si="0"/>
        <v>0</v>
      </c>
      <c r="X4" s="392">
        <f t="shared" si="0"/>
        <v>0</v>
      </c>
      <c r="Y4" s="393">
        <v>1</v>
      </c>
    </row>
    <row r="5" spans="2:25">
      <c r="C5" t="s">
        <v>450</v>
      </c>
      <c r="D5" t="s">
        <v>200</v>
      </c>
      <c r="E5" s="19" t="str">
        <f>_xlfn.TEXTJOIN(",",TRUE,Regions!$C$3:$D$3)</f>
        <v>IE,National</v>
      </c>
      <c r="F5" s="19">
        <f>ROUNDUP(Conversions!$B$2*SUM('EB2018'!$AE$56),1)</f>
        <v>1.3</v>
      </c>
      <c r="G5" s="19">
        <f>ROUNDUP(Conversions!$B$2*SUM('EB2019'!$AE$56),1)</f>
        <v>1.1000000000000001</v>
      </c>
      <c r="H5" s="19">
        <f>ROUNDUP(Conversions!$B$2*SUM('EB2020'!$AE$56),1)</f>
        <v>1.1000000000000001</v>
      </c>
      <c r="I5" s="19">
        <f>ROUNDUP(Conversions!$B$2*SUM('EB2021'!$AE$56),1)</f>
        <v>1.2000000000000002</v>
      </c>
      <c r="J5" s="348">
        <f>ROUNDUP(Conversions!$B$2*SUM('EB2022'!$AE$56),1)</f>
        <v>1</v>
      </c>
      <c r="K5">
        <v>1</v>
      </c>
      <c r="P5" s="394" t="s">
        <v>499</v>
      </c>
      <c r="Q5" t="s">
        <v>450</v>
      </c>
      <c r="R5" t="s">
        <v>200</v>
      </c>
      <c r="S5" s="19" t="str">
        <f>_xlfn.TEXTJOIN(",",TRUE,Regions!$C$3:$D$3)</f>
        <v>IE,National</v>
      </c>
      <c r="T5" s="19">
        <f t="shared" ref="T5:T13" si="1">+F5*(1+$N$1)</f>
        <v>1.3260000000000001</v>
      </c>
      <c r="U5" s="19">
        <f t="shared" ref="U5:U13" si="2">+G5*(1+$N$1)</f>
        <v>1.1220000000000001</v>
      </c>
      <c r="V5" s="19">
        <f t="shared" ref="V5:V13" si="3">+H5*(1+$N$1)</f>
        <v>1.1220000000000001</v>
      </c>
      <c r="W5" s="19">
        <f t="shared" ref="W5:W13" si="4">+I5*(1+$N$1)</f>
        <v>1.2240000000000002</v>
      </c>
      <c r="X5" s="348">
        <f t="shared" ref="X5:X13" si="5">+J5*(1+$N$1)</f>
        <v>1.02</v>
      </c>
      <c r="Y5" s="395">
        <v>1</v>
      </c>
    </row>
    <row r="6" spans="2:25">
      <c r="C6" t="s">
        <v>445</v>
      </c>
      <c r="D6" t="s">
        <v>200</v>
      </c>
      <c r="E6" s="19" t="str">
        <f>_xlfn.TEXTJOIN(",",TRUE,Regions!$C$3:$D$3)</f>
        <v>IE,National</v>
      </c>
      <c r="F6" s="19">
        <f>ROUNDUP(Conversions!$B$2*SUM('EB2018'!$C$56),1)</f>
        <v>9.1</v>
      </c>
      <c r="G6" s="19">
        <f>ROUNDUP(Conversions!$B$2*SUM('EB2019'!$C$56),1)</f>
        <v>7.8</v>
      </c>
      <c r="H6" s="19">
        <f>ROUNDUP(Conversions!$B$2*SUM('EB2020'!$C$56),1)</f>
        <v>8.1999999999999993</v>
      </c>
      <c r="I6" s="19">
        <f>ROUNDUP(Conversions!$B$2*SUM('EB2021'!$C$56),1)</f>
        <v>7.8</v>
      </c>
      <c r="J6" s="348">
        <f>ROUNDUP(Conversions!$B$2*SUM('EB2022'!$C$56),1)</f>
        <v>5.1999999999999993</v>
      </c>
      <c r="K6">
        <v>1</v>
      </c>
      <c r="P6" s="394" t="s">
        <v>499</v>
      </c>
      <c r="Q6" t="s">
        <v>445</v>
      </c>
      <c r="R6" t="s">
        <v>200</v>
      </c>
      <c r="S6" s="19" t="str">
        <f>_xlfn.TEXTJOIN(",",TRUE,Regions!$C$3:$D$3)</f>
        <v>IE,National</v>
      </c>
      <c r="T6" s="19">
        <f t="shared" si="1"/>
        <v>9.282</v>
      </c>
      <c r="U6" s="19">
        <f t="shared" si="2"/>
        <v>7.9559999999999995</v>
      </c>
      <c r="V6" s="19">
        <f t="shared" si="3"/>
        <v>8.363999999999999</v>
      </c>
      <c r="W6" s="19">
        <f t="shared" si="4"/>
        <v>7.9559999999999995</v>
      </c>
      <c r="X6" s="348">
        <f t="shared" si="5"/>
        <v>5.3039999999999994</v>
      </c>
      <c r="Y6" s="395">
        <v>5</v>
      </c>
    </row>
    <row r="7" spans="2:25">
      <c r="C7" t="s">
        <v>452</v>
      </c>
      <c r="D7" t="s">
        <v>200</v>
      </c>
      <c r="E7" s="19" t="str">
        <f>_xlfn.TEXTJOIN(",",TRUE,Regions!$C$3:$D$3)</f>
        <v>IE,National</v>
      </c>
      <c r="F7" s="19">
        <f>ROUNDUP(Conversions!$B$2*SUM('EB2018'!$H$56),1)</f>
        <v>8.2999999999999989</v>
      </c>
      <c r="G7" s="19">
        <f>ROUNDUP(Conversions!$B$2*SUM('EB2019'!$H$56),1)</f>
        <v>7.6999999999999993</v>
      </c>
      <c r="H7" s="19">
        <f>ROUNDUP(Conversions!$B$2*SUM('EB2020'!$H$56),1)</f>
        <v>8</v>
      </c>
      <c r="I7" s="19">
        <f>ROUNDUP(Conversions!$B$2*SUM('EB2021'!$H$56),1)</f>
        <v>7.6</v>
      </c>
      <c r="J7" s="348">
        <f>ROUNDUP(Conversions!$B$2*SUM('EB2022'!$H$56),1)</f>
        <v>6.6</v>
      </c>
      <c r="K7">
        <v>1</v>
      </c>
      <c r="P7" s="394" t="s">
        <v>499</v>
      </c>
      <c r="Q7" t="s">
        <v>452</v>
      </c>
      <c r="R7" t="s">
        <v>200</v>
      </c>
      <c r="S7" s="19" t="str">
        <f>_xlfn.TEXTJOIN(",",TRUE,Regions!$C$3:$D$3)</f>
        <v>IE,National</v>
      </c>
      <c r="T7" s="19">
        <f t="shared" si="1"/>
        <v>8.4659999999999993</v>
      </c>
      <c r="U7" s="19">
        <f t="shared" si="2"/>
        <v>7.8539999999999992</v>
      </c>
      <c r="V7" s="19">
        <f t="shared" si="3"/>
        <v>8.16</v>
      </c>
      <c r="W7" s="19">
        <f t="shared" si="4"/>
        <v>7.7519999999999998</v>
      </c>
      <c r="X7" s="348">
        <f t="shared" si="5"/>
        <v>6.7319999999999993</v>
      </c>
      <c r="Y7" s="395">
        <v>5</v>
      </c>
    </row>
    <row r="8" spans="2:25">
      <c r="C8" t="s">
        <v>446</v>
      </c>
      <c r="D8" t="s">
        <v>200</v>
      </c>
      <c r="E8" s="19" t="str">
        <f>_xlfn.TEXTJOIN(",",TRUE,Regions!$C$3:$D$3)</f>
        <v>IE,National</v>
      </c>
      <c r="F8" s="19">
        <f>ROUNDUP(Conversions!$B$2*SUM('EB2018'!$AO$56),1)</f>
        <v>29.5</v>
      </c>
      <c r="G8" s="19">
        <f>ROUNDUP(Conversions!$B$2*SUM('EB2019'!$AO$56),1)+1.5</f>
        <v>30.8</v>
      </c>
      <c r="H8" s="19">
        <f>ROUNDUP(Conversions!$B$2*SUM('EB2020'!$AO$56),1)</f>
        <v>31.400000000000002</v>
      </c>
      <c r="I8" s="19">
        <f>ROUNDUP(Conversions!$B$2*SUM('EB2021'!$AO$56),1)</f>
        <v>31.8</v>
      </c>
      <c r="J8" s="348">
        <f>ROUNDUP(Conversions!$B$2*SUM('EB2022'!$AO$56),1)</f>
        <v>30</v>
      </c>
      <c r="K8">
        <v>1</v>
      </c>
      <c r="P8" s="394" t="s">
        <v>499</v>
      </c>
      <c r="Q8" t="s">
        <v>446</v>
      </c>
      <c r="R8" t="s">
        <v>200</v>
      </c>
      <c r="S8" s="19" t="str">
        <f>_xlfn.TEXTJOIN(",",TRUE,Regions!$C$3:$D$3)</f>
        <v>IE,National</v>
      </c>
      <c r="T8" s="19">
        <f t="shared" si="1"/>
        <v>30.09</v>
      </c>
      <c r="U8" s="19">
        <f t="shared" si="2"/>
        <v>31.416</v>
      </c>
      <c r="V8" s="19">
        <f t="shared" si="3"/>
        <v>32.028000000000006</v>
      </c>
      <c r="W8" s="19">
        <f t="shared" si="4"/>
        <v>32.436</v>
      </c>
      <c r="X8" s="348">
        <f t="shared" si="5"/>
        <v>30.6</v>
      </c>
      <c r="Y8" s="395">
        <v>1</v>
      </c>
    </row>
    <row r="9" spans="2:25">
      <c r="B9" t="s">
        <v>456</v>
      </c>
      <c r="C9" t="s">
        <v>454</v>
      </c>
      <c r="D9" t="s">
        <v>200</v>
      </c>
      <c r="E9" s="19" t="str">
        <f>_xlfn.TEXTJOIN(",",TRUE,Regions!$C$3:$D$3)</f>
        <v>IE,National</v>
      </c>
      <c r="F9" s="19">
        <f>ROUNDUP(Conversions!$B$2*SUM('EB2018'!$AJ$56),1)</f>
        <v>0</v>
      </c>
      <c r="G9" s="19">
        <f>ROUNDUP(Conversions!$B$2*SUM('EB2019'!$AJ$56),1)</f>
        <v>0</v>
      </c>
      <c r="H9" s="19">
        <f>ROUNDUP(Conversions!$B$2*SUM('EB2020'!$AJ$56),1)</f>
        <v>0</v>
      </c>
      <c r="I9" s="19">
        <f>ROUNDUP(Conversions!$B$2*SUM('EB2021'!$AJ$56),1)</f>
        <v>0</v>
      </c>
      <c r="J9" s="348">
        <f>ROUNDUP(Conversions!$B$2*SUM('EB2022'!$AJ$56),1)</f>
        <v>0</v>
      </c>
      <c r="K9">
        <v>1</v>
      </c>
      <c r="P9" s="394" t="s">
        <v>499</v>
      </c>
      <c r="Q9" t="s">
        <v>454</v>
      </c>
      <c r="R9" t="s">
        <v>200</v>
      </c>
      <c r="S9" s="19" t="str">
        <f>_xlfn.TEXTJOIN(",",TRUE,Regions!$C$3:$D$3)</f>
        <v>IE,National</v>
      </c>
      <c r="T9" s="19">
        <f t="shared" si="1"/>
        <v>0</v>
      </c>
      <c r="U9" s="19">
        <f t="shared" si="2"/>
        <v>0</v>
      </c>
      <c r="V9" s="19">
        <f t="shared" si="3"/>
        <v>0</v>
      </c>
      <c r="W9" s="19">
        <f t="shared" si="4"/>
        <v>0</v>
      </c>
      <c r="X9" s="348">
        <f t="shared" si="5"/>
        <v>0</v>
      </c>
      <c r="Y9" s="395">
        <v>1</v>
      </c>
    </row>
    <row r="10" spans="2:25">
      <c r="C10" t="s">
        <v>447</v>
      </c>
      <c r="D10" t="s">
        <v>200</v>
      </c>
      <c r="E10" s="19" t="str">
        <f>_xlfn.TEXTJOIN(",",TRUE,Regions!$C$3:$D$3)</f>
        <v>IE,National</v>
      </c>
      <c r="F10" s="19">
        <f>ROUNDUP(Conversions!$B$2*SUM('EB2018'!$AA$56),1)</f>
        <v>25.3</v>
      </c>
      <c r="G10" s="19">
        <f>ROUNDUP(Conversions!$B$2*SUM('EB2019'!$AA$56),1)</f>
        <v>24.8</v>
      </c>
      <c r="H10" s="19">
        <f>ROUNDUP(Conversions!$B$2*SUM('EB2020'!$AA$56),1)</f>
        <v>24.700000000000003</v>
      </c>
      <c r="I10" s="19">
        <f>ROUNDUP(Conversions!$B$2*SUM('EB2021'!$AA$56),1)</f>
        <v>25</v>
      </c>
      <c r="J10" s="348">
        <f>ROUNDUP(Conversions!$B$2*SUM('EB2022'!$AA$56),1)</f>
        <v>22.700000000000003</v>
      </c>
      <c r="K10">
        <v>1</v>
      </c>
      <c r="P10" s="394" t="s">
        <v>499</v>
      </c>
      <c r="Q10" t="s">
        <v>447</v>
      </c>
      <c r="R10" t="s">
        <v>200</v>
      </c>
      <c r="S10" s="19" t="str">
        <f>_xlfn.TEXTJOIN(",",TRUE,Regions!$C$3:$D$3)</f>
        <v>IE,National</v>
      </c>
      <c r="T10" s="19">
        <f t="shared" si="1"/>
        <v>25.806000000000001</v>
      </c>
      <c r="U10" s="19">
        <f t="shared" si="2"/>
        <v>25.296000000000003</v>
      </c>
      <c r="V10" s="19">
        <f t="shared" si="3"/>
        <v>25.194000000000003</v>
      </c>
      <c r="W10" s="19">
        <f t="shared" si="4"/>
        <v>25.5</v>
      </c>
      <c r="X10" s="348">
        <f t="shared" si="5"/>
        <v>23.154000000000003</v>
      </c>
      <c r="Y10" s="395">
        <v>1</v>
      </c>
    </row>
    <row r="11" spans="2:25">
      <c r="B11" t="s">
        <v>456</v>
      </c>
      <c r="C11" t="s">
        <v>455</v>
      </c>
      <c r="D11" t="s">
        <v>200</v>
      </c>
      <c r="E11" s="19" t="str">
        <f>_xlfn.TEXTJOIN(",",TRUE,Regions!$C$3:$D$3)</f>
        <v>IE,National</v>
      </c>
      <c r="F11" s="19">
        <f>ROUNDUP(Conversions!$B$2*SUM('EB2018'!$AP$56),1)</f>
        <v>0</v>
      </c>
      <c r="G11" s="19">
        <f>ROUNDUP(Conversions!$B$2*SUM('EB2019'!$AP$56),1)</f>
        <v>0</v>
      </c>
      <c r="H11" s="19">
        <f>ROUNDUP(Conversions!$B$2*SUM('EB2020'!$AP$56),1)</f>
        <v>0</v>
      </c>
      <c r="I11" s="19">
        <f>ROUNDUP(Conversions!$B$2*SUM('EB2021'!$AP$56),1)</f>
        <v>0</v>
      </c>
      <c r="J11" s="348">
        <f>ROUNDUP(Conversions!$B$2*SUM('EB2022'!$AP$56),1)</f>
        <v>0</v>
      </c>
      <c r="K11">
        <v>1</v>
      </c>
      <c r="P11" s="394" t="s">
        <v>499</v>
      </c>
      <c r="Q11" t="s">
        <v>455</v>
      </c>
      <c r="R11" t="s">
        <v>200</v>
      </c>
      <c r="S11" s="19" t="str">
        <f>_xlfn.TEXTJOIN(",",TRUE,Regions!$C$3:$D$3)</f>
        <v>IE,National</v>
      </c>
      <c r="T11" s="19">
        <f t="shared" si="1"/>
        <v>0</v>
      </c>
      <c r="U11" s="19">
        <f t="shared" si="2"/>
        <v>0</v>
      </c>
      <c r="V11" s="19">
        <f t="shared" si="3"/>
        <v>0</v>
      </c>
      <c r="W11" s="19">
        <f t="shared" si="4"/>
        <v>0</v>
      </c>
      <c r="X11" s="348">
        <f t="shared" si="5"/>
        <v>0</v>
      </c>
      <c r="Y11" s="395">
        <v>1</v>
      </c>
    </row>
    <row r="12" spans="2:25">
      <c r="C12" t="s">
        <v>448</v>
      </c>
      <c r="D12" t="s">
        <v>200</v>
      </c>
      <c r="E12" s="19" t="str">
        <f>_xlfn.TEXTJOIN(",",TRUE,Regions!$C$3:$D$3)</f>
        <v>IE,National</v>
      </c>
      <c r="F12" s="19">
        <f>ROUNDUP(Conversions!$B$2*SUM('EB2018'!$T$56),1)</f>
        <v>2.3000000000000003</v>
      </c>
      <c r="G12" s="19">
        <f>ROUNDUP(Conversions!$B$2*SUM('EB2019'!$T$56),1)</f>
        <v>2.1</v>
      </c>
      <c r="H12" s="19">
        <f>ROUNDUP(Conversions!$B$2*SUM('EB2020'!$T$56),1)</f>
        <v>2.4</v>
      </c>
      <c r="I12" s="19">
        <f>ROUNDUP(Conversions!$B$2*SUM('EB2021'!$T$56),1)</f>
        <v>2.1</v>
      </c>
      <c r="J12" s="348">
        <f>ROUNDUP(Conversions!$B$2*SUM('EB2022'!$T$56),1)</f>
        <v>1.9000000000000001</v>
      </c>
      <c r="K12">
        <v>1</v>
      </c>
      <c r="P12" s="394" t="s">
        <v>499</v>
      </c>
      <c r="Q12" t="s">
        <v>448</v>
      </c>
      <c r="R12" t="s">
        <v>200</v>
      </c>
      <c r="S12" s="19" t="str">
        <f>_xlfn.TEXTJOIN(",",TRUE,Regions!$C$3:$D$3)</f>
        <v>IE,National</v>
      </c>
      <c r="T12" s="19">
        <f t="shared" si="1"/>
        <v>2.3460000000000005</v>
      </c>
      <c r="U12" s="19">
        <f t="shared" si="2"/>
        <v>2.1420000000000003</v>
      </c>
      <c r="V12" s="19">
        <f t="shared" si="3"/>
        <v>2.448</v>
      </c>
      <c r="W12" s="19">
        <f t="shared" si="4"/>
        <v>2.1420000000000003</v>
      </c>
      <c r="X12" s="348">
        <f t="shared" si="5"/>
        <v>1.9380000000000002</v>
      </c>
      <c r="Y12" s="395">
        <v>1</v>
      </c>
    </row>
    <row r="13" spans="2:25">
      <c r="C13" t="s">
        <v>451</v>
      </c>
      <c r="D13" t="s">
        <v>200</v>
      </c>
      <c r="E13" s="19" t="str">
        <f>_xlfn.TEXTJOIN(",",TRUE,Regions!$C$3:$D$3)</f>
        <v>IE,National</v>
      </c>
      <c r="F13" s="19">
        <f>ROUNDUP(Conversions!$B$2*SUM('EB2018'!$Q$56,'EB2018'!$U$56,'EB2018'!$V$56),1)</f>
        <v>50.5</v>
      </c>
      <c r="G13" s="19">
        <f>ROUNDUP(Conversions!$B$2*SUM('EB2019'!$Q$56,'EB2019'!$U$56,'EB2019'!$V$56),1)</f>
        <v>49.9</v>
      </c>
      <c r="H13" s="19">
        <f>ROUNDUP(Conversions!$B$2*SUM('EB2020'!$Q$56,'EB2020'!$U$56,'EB2020'!$V$56),1)</f>
        <v>57.2</v>
      </c>
      <c r="I13" s="19">
        <f>ROUNDUP(Conversions!$B$2*SUM('EB2021'!$Q$56,'EB2021'!$U$56,'EB2021'!$V$56),1)</f>
        <v>52.300000000000004</v>
      </c>
      <c r="J13" s="348">
        <f>ROUNDUP(Conversions!$B$2*SUM('EB2022'!$Q$56,'EB2021'!$U$56,'EB2021'!$V$56),1)</f>
        <v>46.1</v>
      </c>
      <c r="K13">
        <v>1</v>
      </c>
      <c r="P13" s="394" t="s">
        <v>499</v>
      </c>
      <c r="Q13" t="s">
        <v>451</v>
      </c>
      <c r="R13" t="s">
        <v>200</v>
      </c>
      <c r="S13" s="19" t="str">
        <f>_xlfn.TEXTJOIN(",",TRUE,Regions!$C$3:$D$3)</f>
        <v>IE,National</v>
      </c>
      <c r="T13" s="19">
        <f t="shared" si="1"/>
        <v>51.51</v>
      </c>
      <c r="U13" s="19">
        <f t="shared" si="2"/>
        <v>50.897999999999996</v>
      </c>
      <c r="V13" s="19">
        <f t="shared" si="3"/>
        <v>58.344000000000001</v>
      </c>
      <c r="W13" s="19">
        <f t="shared" si="4"/>
        <v>53.346000000000004</v>
      </c>
      <c r="X13" s="348">
        <f t="shared" si="5"/>
        <v>47.022000000000006</v>
      </c>
      <c r="Y13" s="395">
        <v>5</v>
      </c>
    </row>
    <row r="14" spans="2:25" ht="15.75" thickBot="1">
      <c r="C14" t="s">
        <v>449</v>
      </c>
      <c r="D14" t="s">
        <v>200</v>
      </c>
      <c r="E14" s="19" t="str">
        <f>_xlfn.TEXTJOIN(",",TRUE,Regions!$C$3:$D$3)</f>
        <v>IE,National</v>
      </c>
      <c r="F14" s="19">
        <f>ROUNDUP(Conversions!$B$2*SUM('EB2018'!$AL$56),1)</f>
        <v>0.6</v>
      </c>
      <c r="G14" s="19">
        <f>ROUNDUP(Conversions!$B$2*SUM('EB2019'!$AL$56),1)</f>
        <v>0.6</v>
      </c>
      <c r="H14" s="19">
        <f>ROUNDUP(Conversions!$B$2*SUM('EB2020'!$AL$56),1)</f>
        <v>0.6</v>
      </c>
      <c r="I14" s="19">
        <f>ROUNDUP(Conversions!$B$2*SUM('EB2021'!$AL$56),1)</f>
        <v>0.6</v>
      </c>
      <c r="J14" s="348">
        <f>ROUNDUP(Conversions!$B$2*SUM('EB2022'!$AL$56),1)</f>
        <v>0.6</v>
      </c>
      <c r="K14">
        <v>1</v>
      </c>
      <c r="P14" s="396" t="s">
        <v>499</v>
      </c>
      <c r="Q14" s="397" t="s">
        <v>586</v>
      </c>
      <c r="R14" s="397" t="s">
        <v>200</v>
      </c>
      <c r="S14" s="398" t="str">
        <f>_xlfn.TEXTJOIN(",",TRUE,Regions!$C$3:$D$3)</f>
        <v>IE,National</v>
      </c>
      <c r="T14" s="398">
        <v>0</v>
      </c>
      <c r="U14" s="398">
        <v>0</v>
      </c>
      <c r="V14" s="398">
        <v>0</v>
      </c>
      <c r="W14" s="398">
        <v>0</v>
      </c>
      <c r="X14" s="399">
        <v>0</v>
      </c>
      <c r="Y14" s="400">
        <v>1</v>
      </c>
    </row>
    <row r="15" spans="2:25">
      <c r="P15" s="389" t="s">
        <v>456</v>
      </c>
      <c r="Q15" s="390" t="s">
        <v>453</v>
      </c>
      <c r="R15" s="390" t="s">
        <v>200</v>
      </c>
      <c r="S15" s="391" t="str">
        <f>_xlfn.TEXTJOIN(",",TRUE,Regions!$C$3:$D$3)</f>
        <v>IE,National</v>
      </c>
      <c r="T15" s="391">
        <f>+F4*(1-$N$1)</f>
        <v>0</v>
      </c>
      <c r="U15" s="391">
        <f t="shared" ref="U15:X15" si="6">+G4*(1-$N$1)</f>
        <v>0</v>
      </c>
      <c r="V15" s="391">
        <f t="shared" si="6"/>
        <v>0</v>
      </c>
      <c r="W15" s="391">
        <f t="shared" si="6"/>
        <v>0</v>
      </c>
      <c r="X15" s="392">
        <f t="shared" si="6"/>
        <v>0</v>
      </c>
      <c r="Y15" s="393">
        <v>1</v>
      </c>
    </row>
    <row r="16" spans="2:25">
      <c r="P16" s="394" t="s">
        <v>485</v>
      </c>
      <c r="Q16" t="s">
        <v>450</v>
      </c>
      <c r="R16" t="s">
        <v>200</v>
      </c>
      <c r="S16" s="19" t="str">
        <f>_xlfn.TEXTJOIN(",",TRUE,Regions!$C$3:$D$3)</f>
        <v>IE,National</v>
      </c>
      <c r="T16" s="19">
        <f>+F5*(1-$N$1)*0.95</f>
        <v>1.2102999999999999</v>
      </c>
      <c r="U16" s="19">
        <f t="shared" ref="U16:U25" si="7">+G5*(1-$N$1)</f>
        <v>1.0780000000000001</v>
      </c>
      <c r="V16" s="19">
        <f t="shared" ref="V16:V25" si="8">+H5*(1-$N$1)</f>
        <v>1.0780000000000001</v>
      </c>
      <c r="W16" s="19">
        <f t="shared" ref="W16:W25" si="9">+I5*(1-$N$1)</f>
        <v>1.1760000000000002</v>
      </c>
      <c r="X16" s="348">
        <f t="shared" ref="X16:X25" si="10">+J5*(1-$N$1)</f>
        <v>0.98</v>
      </c>
      <c r="Y16" s="395">
        <v>1</v>
      </c>
    </row>
    <row r="17" spans="16:25">
      <c r="P17" s="394" t="s">
        <v>485</v>
      </c>
      <c r="Q17" t="s">
        <v>445</v>
      </c>
      <c r="R17" t="s">
        <v>200</v>
      </c>
      <c r="S17" s="19" t="str">
        <f>_xlfn.TEXTJOIN(",",TRUE,Regions!$C$3:$D$3)</f>
        <v>IE,National</v>
      </c>
      <c r="T17" s="19">
        <f t="shared" ref="T17:T25" si="11">+F6*(1-$N$1)</f>
        <v>8.9179999999999993</v>
      </c>
      <c r="U17" s="19">
        <f t="shared" si="7"/>
        <v>7.6440000000000001</v>
      </c>
      <c r="V17" s="19">
        <f t="shared" si="8"/>
        <v>8.0359999999999996</v>
      </c>
      <c r="W17" s="19">
        <f t="shared" si="9"/>
        <v>7.6440000000000001</v>
      </c>
      <c r="X17" s="348">
        <f t="shared" si="10"/>
        <v>5.0959999999999992</v>
      </c>
      <c r="Y17" s="395">
        <v>1</v>
      </c>
    </row>
    <row r="18" spans="16:25">
      <c r="P18" s="394" t="s">
        <v>485</v>
      </c>
      <c r="Q18" t="s">
        <v>452</v>
      </c>
      <c r="R18" t="s">
        <v>200</v>
      </c>
      <c r="S18" s="19" t="str">
        <f>_xlfn.TEXTJOIN(",",TRUE,Regions!$C$3:$D$3)</f>
        <v>IE,National</v>
      </c>
      <c r="T18" s="19">
        <f>+F7*(1-$N$1)*0.95</f>
        <v>7.7272999999999978</v>
      </c>
      <c r="U18" s="19">
        <f t="shared" si="7"/>
        <v>7.5459999999999994</v>
      </c>
      <c r="V18" s="19">
        <f t="shared" si="8"/>
        <v>7.84</v>
      </c>
      <c r="W18" s="19">
        <f t="shared" si="9"/>
        <v>7.4479999999999995</v>
      </c>
      <c r="X18" s="348">
        <f t="shared" si="10"/>
        <v>6.468</v>
      </c>
      <c r="Y18" s="395">
        <v>1</v>
      </c>
    </row>
    <row r="19" spans="16:25">
      <c r="P19" s="394" t="s">
        <v>485</v>
      </c>
      <c r="Q19" t="s">
        <v>446</v>
      </c>
      <c r="R19" t="s">
        <v>200</v>
      </c>
      <c r="S19" s="19" t="str">
        <f>_xlfn.TEXTJOIN(",",TRUE,Regions!$C$3:$D$3)</f>
        <v>IE,National</v>
      </c>
      <c r="T19" s="19">
        <f t="shared" si="11"/>
        <v>28.91</v>
      </c>
      <c r="U19" s="19">
        <f t="shared" si="7"/>
        <v>30.184000000000001</v>
      </c>
      <c r="V19" s="19">
        <f t="shared" si="8"/>
        <v>30.772000000000002</v>
      </c>
      <c r="W19" s="19">
        <f t="shared" si="9"/>
        <v>31.164000000000001</v>
      </c>
      <c r="X19" s="348">
        <f t="shared" si="10"/>
        <v>29.4</v>
      </c>
      <c r="Y19" s="395">
        <v>1</v>
      </c>
    </row>
    <row r="20" spans="16:25">
      <c r="P20" s="394" t="s">
        <v>456</v>
      </c>
      <c r="Q20" t="s">
        <v>454</v>
      </c>
      <c r="R20" t="s">
        <v>200</v>
      </c>
      <c r="S20" s="19" t="str">
        <f>_xlfn.TEXTJOIN(",",TRUE,Regions!$C$3:$D$3)</f>
        <v>IE,National</v>
      </c>
      <c r="T20" s="19">
        <f t="shared" si="11"/>
        <v>0</v>
      </c>
      <c r="U20" s="19">
        <f t="shared" si="7"/>
        <v>0</v>
      </c>
      <c r="V20" s="19">
        <f t="shared" si="8"/>
        <v>0</v>
      </c>
      <c r="W20" s="19">
        <f t="shared" si="9"/>
        <v>0</v>
      </c>
      <c r="X20" s="348">
        <f t="shared" si="10"/>
        <v>0</v>
      </c>
      <c r="Y20" s="395">
        <v>1</v>
      </c>
    </row>
    <row r="21" spans="16:25">
      <c r="P21" s="394" t="s">
        <v>485</v>
      </c>
      <c r="Q21" t="s">
        <v>447</v>
      </c>
      <c r="R21" t="s">
        <v>200</v>
      </c>
      <c r="S21" s="19" t="str">
        <f>_xlfn.TEXTJOIN(",",TRUE,Regions!$C$3:$D$3)</f>
        <v>IE,National</v>
      </c>
      <c r="T21" s="19">
        <f t="shared" si="11"/>
        <v>24.794</v>
      </c>
      <c r="U21" s="19">
        <f t="shared" si="7"/>
        <v>24.303999999999998</v>
      </c>
      <c r="V21" s="19">
        <f t="shared" si="8"/>
        <v>24.206000000000003</v>
      </c>
      <c r="W21" s="19">
        <f t="shared" si="9"/>
        <v>24.5</v>
      </c>
      <c r="X21" s="348">
        <f t="shared" si="10"/>
        <v>22.246000000000002</v>
      </c>
      <c r="Y21" s="395">
        <v>1</v>
      </c>
    </row>
    <row r="22" spans="16:25">
      <c r="P22" s="394" t="s">
        <v>456</v>
      </c>
      <c r="Q22" t="s">
        <v>455</v>
      </c>
      <c r="R22" t="s">
        <v>200</v>
      </c>
      <c r="S22" s="19" t="str">
        <f>_xlfn.TEXTJOIN(",",TRUE,Regions!$C$3:$D$3)</f>
        <v>IE,National</v>
      </c>
      <c r="T22" s="19">
        <f t="shared" si="11"/>
        <v>0</v>
      </c>
      <c r="U22" s="19">
        <f t="shared" si="7"/>
        <v>0</v>
      </c>
      <c r="V22" s="19">
        <f t="shared" si="8"/>
        <v>0</v>
      </c>
      <c r="W22" s="19">
        <f t="shared" si="9"/>
        <v>0</v>
      </c>
      <c r="X22" s="348">
        <f t="shared" si="10"/>
        <v>0</v>
      </c>
      <c r="Y22" s="395">
        <v>1</v>
      </c>
    </row>
    <row r="23" spans="16:25">
      <c r="P23" s="394" t="s">
        <v>485</v>
      </c>
      <c r="Q23" t="s">
        <v>448</v>
      </c>
      <c r="R23" t="s">
        <v>200</v>
      </c>
      <c r="S23" s="19" t="str">
        <f>_xlfn.TEXTJOIN(",",TRUE,Regions!$C$3:$D$3)</f>
        <v>IE,National</v>
      </c>
      <c r="T23" s="19">
        <f>+F12*(1-$N$1)*0.8</f>
        <v>1.8032000000000001</v>
      </c>
      <c r="U23" s="19">
        <f t="shared" ref="U23:X23" si="12">+G12*(1-$N$1)*0.8</f>
        <v>1.6463999999999999</v>
      </c>
      <c r="V23" s="19">
        <f t="shared" si="12"/>
        <v>1.8815999999999999</v>
      </c>
      <c r="W23" s="19">
        <f t="shared" si="12"/>
        <v>1.6463999999999999</v>
      </c>
      <c r="X23" s="19">
        <f t="shared" si="12"/>
        <v>1.4896000000000003</v>
      </c>
      <c r="Y23" s="395">
        <v>1</v>
      </c>
    </row>
    <row r="24" spans="16:25">
      <c r="P24" s="394" t="s">
        <v>485</v>
      </c>
      <c r="Q24" t="s">
        <v>451</v>
      </c>
      <c r="R24" t="s">
        <v>200</v>
      </c>
      <c r="S24" s="19" t="str">
        <f>_xlfn.TEXTJOIN(",",TRUE,Regions!$C$3:$D$3)</f>
        <v>IE,National</v>
      </c>
      <c r="T24" s="19">
        <f t="shared" si="11"/>
        <v>49.49</v>
      </c>
      <c r="U24" s="19">
        <f t="shared" si="7"/>
        <v>48.902000000000001</v>
      </c>
      <c r="V24" s="19">
        <f t="shared" si="8"/>
        <v>56.056000000000004</v>
      </c>
      <c r="W24" s="19">
        <f t="shared" si="9"/>
        <v>51.254000000000005</v>
      </c>
      <c r="X24" s="348">
        <f t="shared" si="10"/>
        <v>45.177999999999997</v>
      </c>
      <c r="Y24" s="395">
        <v>1</v>
      </c>
    </row>
    <row r="25" spans="16:25" ht="15.75" thickBot="1">
      <c r="P25" s="396" t="s">
        <v>456</v>
      </c>
      <c r="Q25" s="397" t="s">
        <v>449</v>
      </c>
      <c r="R25" s="397" t="s">
        <v>200</v>
      </c>
      <c r="S25" s="398" t="str">
        <f>_xlfn.TEXTJOIN(",",TRUE,Regions!$C$3:$D$3)</f>
        <v>IE,National</v>
      </c>
      <c r="T25" s="398">
        <f t="shared" si="11"/>
        <v>0.58799999999999997</v>
      </c>
      <c r="U25" s="398">
        <f t="shared" si="7"/>
        <v>0.58799999999999997</v>
      </c>
      <c r="V25" s="398">
        <f t="shared" si="8"/>
        <v>0.58799999999999997</v>
      </c>
      <c r="W25" s="398">
        <f t="shared" si="9"/>
        <v>0.58799999999999997</v>
      </c>
      <c r="X25" s="399">
        <f t="shared" si="10"/>
        <v>0.58799999999999997</v>
      </c>
      <c r="Y25" s="400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681CC-1473-4A80-91C2-43AA95BF8806}">
  <sheetPr codeName="Sheet1"/>
  <dimension ref="B1:Y27"/>
  <sheetViews>
    <sheetView topLeftCell="B1" workbookViewId="0">
      <selection activeCell="N13" sqref="N13"/>
    </sheetView>
  </sheetViews>
  <sheetFormatPr defaultRowHeight="15"/>
  <cols>
    <col min="2" max="2" width="9.28515625" customWidth="1"/>
    <col min="3" max="3" width="11" bestFit="1" customWidth="1"/>
    <col min="4" max="4" width="9.28515625" bestFit="1" customWidth="1"/>
    <col min="5" max="5" width="10.7109375" bestFit="1" customWidth="1"/>
    <col min="17" max="17" width="11" bestFit="1" customWidth="1"/>
  </cols>
  <sheetData>
    <row r="1" spans="2:25">
      <c r="M1" t="s">
        <v>584</v>
      </c>
      <c r="N1" s="428">
        <v>0.03</v>
      </c>
    </row>
    <row r="2" spans="2:25">
      <c r="B2" s="28" t="s">
        <v>583</v>
      </c>
      <c r="D2" s="18"/>
      <c r="P2" s="28" t="s">
        <v>199</v>
      </c>
      <c r="R2" s="18"/>
    </row>
    <row r="3" spans="2:25" ht="15.75" thickBot="1">
      <c r="B3" s="29" t="s">
        <v>227</v>
      </c>
      <c r="C3" s="29" t="s">
        <v>197</v>
      </c>
      <c r="D3" s="29" t="s">
        <v>198</v>
      </c>
      <c r="E3" s="29" t="s">
        <v>156</v>
      </c>
      <c r="F3" s="29">
        <v>2018</v>
      </c>
      <c r="G3" s="29">
        <v>2019</v>
      </c>
      <c r="H3" s="29">
        <v>2020</v>
      </c>
      <c r="I3" s="29">
        <v>2021</v>
      </c>
      <c r="J3" s="29">
        <v>2022</v>
      </c>
      <c r="K3" s="29">
        <v>0</v>
      </c>
      <c r="P3" s="388" t="s">
        <v>227</v>
      </c>
      <c r="Q3" s="388" t="s">
        <v>197</v>
      </c>
      <c r="R3" s="388" t="s">
        <v>198</v>
      </c>
      <c r="S3" s="388" t="s">
        <v>156</v>
      </c>
      <c r="T3" s="388">
        <v>2018</v>
      </c>
      <c r="U3" s="388">
        <v>2019</v>
      </c>
      <c r="V3" s="388">
        <v>2020</v>
      </c>
      <c r="W3" s="388">
        <v>2021</v>
      </c>
      <c r="X3" s="388">
        <v>2022</v>
      </c>
      <c r="Y3" s="388">
        <v>0</v>
      </c>
    </row>
    <row r="4" spans="2:25">
      <c r="C4" t="s">
        <v>524</v>
      </c>
      <c r="D4" t="s">
        <v>200</v>
      </c>
      <c r="E4" s="19" t="str">
        <f>_xlfn.TEXTJOIN(",",TRUE,Regions!$C$3:$D$3)</f>
        <v>IE,National</v>
      </c>
      <c r="F4" s="19">
        <f>ROUNDUP(Conversions!$B$2*SUM('EB2018'!$AM$57),1)</f>
        <v>0.7</v>
      </c>
      <c r="G4" s="19">
        <f>ROUNDUP(Conversions!$B$2*SUM('EB2019'!$AM$57),1)</f>
        <v>0.7</v>
      </c>
      <c r="H4" s="19">
        <f>ROUNDUP(Conversions!$B$2*SUM('EB2020'!$AM$57),1)</f>
        <v>0.9</v>
      </c>
      <c r="I4" s="19">
        <f>ROUNDUP(Conversions!$B$2*SUM('EB2021'!$AM$57),1)</f>
        <v>1</v>
      </c>
      <c r="J4" s="348">
        <f>0.31+ROUNDUP(Conversions!$B$2*SUM('EB2022'!$AM$57),1)</f>
        <v>1.31</v>
      </c>
      <c r="K4">
        <v>1</v>
      </c>
      <c r="P4" s="389" t="s">
        <v>499</v>
      </c>
      <c r="Q4" s="390" t="s">
        <v>524</v>
      </c>
      <c r="R4" s="390" t="s">
        <v>200</v>
      </c>
      <c r="S4" s="391" t="str">
        <f>_xlfn.TEXTJOIN(",",TRUE,Regions!$C$3:$D$3)</f>
        <v>IE,National</v>
      </c>
      <c r="T4" s="391">
        <f>+F4*(2+$N$1)</f>
        <v>1.4209999999999998</v>
      </c>
      <c r="U4" s="391">
        <f t="shared" ref="U4:X4" si="0">+G4*(2+$N$1)</f>
        <v>1.4209999999999998</v>
      </c>
      <c r="V4" s="391">
        <f t="shared" si="0"/>
        <v>1.827</v>
      </c>
      <c r="W4" s="391">
        <f t="shared" si="0"/>
        <v>2.0299999999999998</v>
      </c>
      <c r="X4" s="391">
        <f t="shared" si="0"/>
        <v>2.6593</v>
      </c>
      <c r="Y4" s="393">
        <v>1</v>
      </c>
    </row>
    <row r="5" spans="2:25">
      <c r="C5" t="s">
        <v>216</v>
      </c>
      <c r="D5" t="s">
        <v>200</v>
      </c>
      <c r="E5" s="19" t="str">
        <f>_xlfn.TEXTJOIN(",",TRUE,Regions!$C$3:$D$3)</f>
        <v>IE,National</v>
      </c>
      <c r="F5" s="19">
        <f>ROUNDUP(Conversions!$B$2*SUM('EB2018'!$AI$57),1)</f>
        <v>0</v>
      </c>
      <c r="G5" s="19">
        <f>ROUNDUP(Conversions!$B$2*SUM('EB2019'!$AI$57),1)</f>
        <v>0</v>
      </c>
      <c r="H5" s="19">
        <f>ROUNDUP(Conversions!$B$2*SUM('EB2020'!$AI$57),1)</f>
        <v>0</v>
      </c>
      <c r="I5" s="19">
        <f>ROUNDUP(Conversions!$B$2*SUM('EB2021'!$AI$57),1)</f>
        <v>0</v>
      </c>
      <c r="J5" s="348">
        <f>ROUNDUP(Conversions!$B$2*SUM('EB2022'!$AI$57),1)</f>
        <v>0</v>
      </c>
      <c r="K5">
        <v>1</v>
      </c>
      <c r="P5" s="394" t="s">
        <v>499</v>
      </c>
      <c r="Q5" t="s">
        <v>216</v>
      </c>
      <c r="R5" t="s">
        <v>200</v>
      </c>
      <c r="S5" s="19" t="str">
        <f>_xlfn.TEXTJOIN(",",TRUE,Regions!$C$3:$D$3)</f>
        <v>IE,National</v>
      </c>
      <c r="T5" s="19">
        <f t="shared" ref="T5:T14" si="1">+F5*(1+$N$1)</f>
        <v>0</v>
      </c>
      <c r="U5" s="19">
        <f t="shared" ref="U5:X14" si="2">+G5*(1+$N$1)</f>
        <v>0</v>
      </c>
      <c r="V5" s="19">
        <f t="shared" si="2"/>
        <v>0</v>
      </c>
      <c r="W5" s="19">
        <f t="shared" si="2"/>
        <v>0</v>
      </c>
      <c r="X5" s="348">
        <f t="shared" si="2"/>
        <v>0</v>
      </c>
      <c r="Y5" s="395">
        <v>1</v>
      </c>
    </row>
    <row r="6" spans="2:25">
      <c r="C6" t="s">
        <v>210</v>
      </c>
      <c r="D6" t="s">
        <v>200</v>
      </c>
      <c r="E6" s="19" t="str">
        <f>_xlfn.TEXTJOIN(",",TRUE,Regions!$C$3:$D$3)</f>
        <v>IE,National</v>
      </c>
      <c r="F6" s="19">
        <f>ROUNDUP(Conversions!$B$2*SUM('EB2018'!$AH$57),1)</f>
        <v>0.30000000000000004</v>
      </c>
      <c r="G6" s="19">
        <f>ROUNDUP(Conversions!$B$2*SUM('EB2019'!$AH$57),1)</f>
        <v>0.30000000000000004</v>
      </c>
      <c r="H6" s="19">
        <f>ROUNDUP(Conversions!$B$2*SUM('EB2020'!$AH$57),1)</f>
        <v>0.30000000000000004</v>
      </c>
      <c r="I6" s="19">
        <f>ROUNDUP(Conversions!$B$2*SUM('EB2021'!$AH$57),1)</f>
        <v>0.30000000000000004</v>
      </c>
      <c r="J6" s="348">
        <f>ROUNDUP(Conversions!$B$2*SUM('EB2022'!$AH$57),1)</f>
        <v>0.30000000000000004</v>
      </c>
      <c r="K6">
        <v>1</v>
      </c>
      <c r="P6" s="394" t="s">
        <v>499</v>
      </c>
      <c r="Q6" t="s">
        <v>210</v>
      </c>
      <c r="R6" t="s">
        <v>200</v>
      </c>
      <c r="S6" s="19" t="str">
        <f>_xlfn.TEXTJOIN(",",TRUE,Regions!$C$3:$D$3)</f>
        <v>IE,National</v>
      </c>
      <c r="T6" s="19">
        <f t="shared" si="1"/>
        <v>0.30900000000000005</v>
      </c>
      <c r="U6" s="19">
        <f t="shared" si="2"/>
        <v>0.30900000000000005</v>
      </c>
      <c r="V6" s="19">
        <f t="shared" si="2"/>
        <v>0.30900000000000005</v>
      </c>
      <c r="W6" s="19">
        <f t="shared" si="2"/>
        <v>0.30900000000000005</v>
      </c>
      <c r="X6" s="348">
        <f t="shared" si="2"/>
        <v>0.30900000000000005</v>
      </c>
      <c r="Y6" s="395">
        <v>1</v>
      </c>
    </row>
    <row r="7" spans="2:25">
      <c r="C7" t="s">
        <v>211</v>
      </c>
      <c r="D7" t="s">
        <v>200</v>
      </c>
      <c r="E7" s="19" t="str">
        <f>_xlfn.TEXTJOIN(",",TRUE,Regions!$C$3:$D$3)</f>
        <v>IE,National</v>
      </c>
      <c r="F7" s="19">
        <f>ROUNDUP(Conversions!$B$2*SUM('EB2018'!$AE$57),1)</f>
        <v>0.79999999999999993</v>
      </c>
      <c r="G7" s="19">
        <f>ROUNDUP(Conversions!$B$2*SUM('EB2019'!$AE$57),1)</f>
        <v>0.6</v>
      </c>
      <c r="H7" s="19">
        <f>ROUNDUP(Conversions!$B$2*SUM('EB2020'!$AE$57),1)</f>
        <v>0.7</v>
      </c>
      <c r="I7" s="19">
        <f>ROUNDUP(Conversions!$B$2*SUM('EB2021'!$AE$57),1)</f>
        <v>0.79999999999999993</v>
      </c>
      <c r="J7" s="348">
        <f>ROUNDUP(Conversions!$B$2*SUM('EB2022'!$AE$57),1)</f>
        <v>0.9</v>
      </c>
      <c r="K7">
        <v>1</v>
      </c>
      <c r="P7" s="394" t="s">
        <v>499</v>
      </c>
      <c r="Q7" t="s">
        <v>211</v>
      </c>
      <c r="R7" t="s">
        <v>200</v>
      </c>
      <c r="S7" s="19" t="str">
        <f>_xlfn.TEXTJOIN(",",TRUE,Regions!$C$3:$D$3)</f>
        <v>IE,National</v>
      </c>
      <c r="T7" s="19">
        <f>+F7*(1+$N$1)*1.03</f>
        <v>0.84872000000000003</v>
      </c>
      <c r="U7" s="19">
        <f t="shared" si="2"/>
        <v>0.61799999999999999</v>
      </c>
      <c r="V7" s="19">
        <f t="shared" si="2"/>
        <v>0.72099999999999997</v>
      </c>
      <c r="W7" s="19">
        <f t="shared" si="2"/>
        <v>0.82399999999999995</v>
      </c>
      <c r="X7" s="348">
        <f t="shared" si="2"/>
        <v>0.92700000000000005</v>
      </c>
      <c r="Y7" s="395">
        <v>1</v>
      </c>
    </row>
    <row r="8" spans="2:25">
      <c r="C8" t="s">
        <v>212</v>
      </c>
      <c r="D8" t="s">
        <v>200</v>
      </c>
      <c r="E8" s="19" t="str">
        <f>_xlfn.TEXTJOIN(",",TRUE,Regions!$C$3:$D$3)</f>
        <v>IE,National</v>
      </c>
      <c r="F8" s="19">
        <f>ROUNDUP(Conversions!$B$2*SUM('EB2018'!$C$57),1)</f>
        <v>0.1</v>
      </c>
      <c r="G8" s="19">
        <f>ROUNDUP(Conversions!$B$2*SUM('EB2019'!$C$57),1)</f>
        <v>0.1</v>
      </c>
      <c r="H8" s="19">
        <f>ROUNDUP(Conversions!$B$2*SUM('EB2020'!$C$57),1)</f>
        <v>0.1</v>
      </c>
      <c r="I8" s="19">
        <f>ROUNDUP(Conversions!$B$2*SUM('EB2021'!$C$57),1)</f>
        <v>0.1</v>
      </c>
      <c r="J8" s="348">
        <f>ROUNDUP(Conversions!$B$2*SUM('EB2022'!$C$57),1)</f>
        <v>0.1</v>
      </c>
      <c r="K8">
        <v>1</v>
      </c>
      <c r="P8" s="394" t="s">
        <v>499</v>
      </c>
      <c r="Q8" t="s">
        <v>212</v>
      </c>
      <c r="R8" t="s">
        <v>200</v>
      </c>
      <c r="S8" s="19" t="str">
        <f>_xlfn.TEXTJOIN(",",TRUE,Regions!$C$3:$D$3)</f>
        <v>IE,National</v>
      </c>
      <c r="T8" s="19">
        <f t="shared" si="1"/>
        <v>0.10300000000000001</v>
      </c>
      <c r="U8" s="19">
        <f t="shared" si="2"/>
        <v>0.10300000000000001</v>
      </c>
      <c r="V8" s="19">
        <f t="shared" si="2"/>
        <v>0.10300000000000001</v>
      </c>
      <c r="W8" s="19">
        <f t="shared" si="2"/>
        <v>0.10300000000000001</v>
      </c>
      <c r="X8" s="348">
        <f t="shared" si="2"/>
        <v>0.10300000000000001</v>
      </c>
      <c r="Y8" s="395">
        <v>5</v>
      </c>
    </row>
    <row r="9" spans="2:25">
      <c r="C9" t="s">
        <v>217</v>
      </c>
      <c r="D9" t="s">
        <v>200</v>
      </c>
      <c r="E9" s="19" t="str">
        <f>_xlfn.TEXTJOIN(",",TRUE,Regions!$C$3:$D$3)</f>
        <v>IE,National</v>
      </c>
      <c r="F9" s="19">
        <f>ROUNDUP(Conversions!$B$2*SUM('EB2018'!$AO$57),1)</f>
        <v>45.4</v>
      </c>
      <c r="G9" s="19">
        <f>ROUNDUP(Conversions!$B$2*SUM('EB2019'!$AO$57),1)</f>
        <v>46.9</v>
      </c>
      <c r="H9" s="19">
        <f>ROUNDUP(Conversions!$B$2*SUM('EB2020'!$AO$57),1)</f>
        <v>44.6</v>
      </c>
      <c r="I9" s="19">
        <f>ROUNDUP(Conversions!$B$2*SUM('EB2021'!$AO$57),1)</f>
        <v>49.1</v>
      </c>
      <c r="J9" s="348">
        <f>ROUNDUP(Conversions!$B$2*SUM('EB2022'!$AO$57),1)</f>
        <v>53.7</v>
      </c>
      <c r="K9">
        <v>1</v>
      </c>
      <c r="P9" s="394" t="s">
        <v>499</v>
      </c>
      <c r="Q9" t="s">
        <v>217</v>
      </c>
      <c r="R9" t="s">
        <v>200</v>
      </c>
      <c r="S9" s="19" t="str">
        <f>_xlfn.TEXTJOIN(",",TRUE,Regions!$C$3:$D$3)</f>
        <v>IE,National</v>
      </c>
      <c r="T9" s="19">
        <f t="shared" si="1"/>
        <v>46.762</v>
      </c>
      <c r="U9" s="19">
        <f t="shared" si="2"/>
        <v>48.307000000000002</v>
      </c>
      <c r="V9" s="19">
        <f t="shared" si="2"/>
        <v>45.938000000000002</v>
      </c>
      <c r="W9" s="19">
        <f t="shared" si="2"/>
        <v>50.573</v>
      </c>
      <c r="X9" s="348">
        <f t="shared" si="2"/>
        <v>55.311000000000007</v>
      </c>
      <c r="Y9" s="395">
        <v>1</v>
      </c>
    </row>
    <row r="10" spans="2:25">
      <c r="C10" t="s">
        <v>220</v>
      </c>
      <c r="D10" t="s">
        <v>200</v>
      </c>
      <c r="E10" s="19" t="str">
        <f>_xlfn.TEXTJOIN(",",TRUE,Regions!$C$3:$D$3)</f>
        <v>IE,National</v>
      </c>
      <c r="F10" s="19">
        <f>ROUNDUP(Conversions!$B$2*SUM('EB2018'!$AJ$57),1)</f>
        <v>0</v>
      </c>
      <c r="G10" s="19">
        <f>ROUNDUP(Conversions!$B$2*SUM('EB2019'!$AJ$57),1)</f>
        <v>0</v>
      </c>
      <c r="H10" s="19">
        <f>ROUNDUP(Conversions!$B$2*SUM('EB2020'!$AJ$57),1)</f>
        <v>0</v>
      </c>
      <c r="I10" s="19">
        <f>ROUNDUP(Conversions!$B$2*SUM('EB2021'!$AJ$57),1)</f>
        <v>0</v>
      </c>
      <c r="J10" s="348">
        <f>ROUNDUP(Conversions!$B$2*SUM('EB2022'!$AJ$57),1)</f>
        <v>0</v>
      </c>
      <c r="K10">
        <v>1</v>
      </c>
      <c r="P10" s="394" t="s">
        <v>499</v>
      </c>
      <c r="Q10" t="s">
        <v>220</v>
      </c>
      <c r="R10" t="s">
        <v>200</v>
      </c>
      <c r="S10" s="19" t="str">
        <f>_xlfn.TEXTJOIN(",",TRUE,Regions!$C$3:$D$3)</f>
        <v>IE,National</v>
      </c>
      <c r="T10" s="19">
        <f t="shared" si="1"/>
        <v>0</v>
      </c>
      <c r="U10" s="19">
        <f t="shared" si="2"/>
        <v>0</v>
      </c>
      <c r="V10" s="19">
        <f t="shared" si="2"/>
        <v>0</v>
      </c>
      <c r="W10" s="19">
        <f t="shared" si="2"/>
        <v>0</v>
      </c>
      <c r="X10" s="348">
        <f t="shared" si="2"/>
        <v>0</v>
      </c>
      <c r="Y10" s="395">
        <v>1</v>
      </c>
    </row>
    <row r="11" spans="2:25">
      <c r="C11" t="s">
        <v>213</v>
      </c>
      <c r="D11" t="s">
        <v>200</v>
      </c>
      <c r="E11" s="19" t="str">
        <f>_xlfn.TEXTJOIN(",",TRUE,Regions!$C$3:$D$3)</f>
        <v>IE,National</v>
      </c>
      <c r="F11" s="19">
        <f>ROUNDUP(Conversions!$B$2*SUM('EB2018'!$AA$57),1)</f>
        <v>14.5</v>
      </c>
      <c r="G11" s="19">
        <f>ROUNDUP(Conversions!$B$2*SUM('EB2019'!$AA$57),1)</f>
        <v>14.2</v>
      </c>
      <c r="H11" s="19">
        <f>ROUNDUP(Conversions!$B$2*SUM('EB2020'!$AA$57),1)</f>
        <v>12.9</v>
      </c>
      <c r="I11" s="19">
        <f>ROUNDUP(Conversions!$B$2*SUM('EB2021'!$AA$57),1)</f>
        <v>14.7</v>
      </c>
      <c r="J11" s="348">
        <f>ROUNDUP(Conversions!$B$2*SUM('EB2022'!$AA$57),1)</f>
        <v>14.4</v>
      </c>
      <c r="K11">
        <v>1</v>
      </c>
      <c r="P11" s="394" t="s">
        <v>499</v>
      </c>
      <c r="Q11" t="s">
        <v>213</v>
      </c>
      <c r="R11" t="s">
        <v>200</v>
      </c>
      <c r="S11" s="19" t="str">
        <f>_xlfn.TEXTJOIN(",",TRUE,Regions!$C$3:$D$3)</f>
        <v>IE,National</v>
      </c>
      <c r="T11" s="19">
        <f t="shared" si="1"/>
        <v>14.935</v>
      </c>
      <c r="U11" s="19">
        <f t="shared" si="2"/>
        <v>14.625999999999999</v>
      </c>
      <c r="V11" s="19">
        <f t="shared" si="2"/>
        <v>13.287000000000001</v>
      </c>
      <c r="W11" s="19">
        <f t="shared" si="2"/>
        <v>15.141</v>
      </c>
      <c r="X11" s="348">
        <f t="shared" si="2"/>
        <v>14.832000000000001</v>
      </c>
      <c r="Y11" s="395">
        <v>1</v>
      </c>
    </row>
    <row r="12" spans="2:25">
      <c r="C12" t="s">
        <v>219</v>
      </c>
      <c r="D12" t="s">
        <v>200</v>
      </c>
      <c r="E12" s="19" t="str">
        <f>_xlfn.TEXTJOIN(",",TRUE,Regions!$C$3:$D$3)</f>
        <v>IE,National</v>
      </c>
      <c r="F12" s="19">
        <f>ROUNDUP(Conversions!$B$2*SUM('EB2018'!$AP$57),1)</f>
        <v>0</v>
      </c>
      <c r="G12" s="19">
        <f>ROUNDUP(Conversions!$B$2*SUM('EB2019'!$AP$57),1)</f>
        <v>0</v>
      </c>
      <c r="H12" s="19">
        <f>ROUNDUP(Conversions!$B$2*SUM('EB2020'!$AP$57),1)</f>
        <v>0</v>
      </c>
      <c r="I12" s="19">
        <f>ROUNDUP(Conversions!$B$2*SUM('EB2021'!$AP$57),1)</f>
        <v>0</v>
      </c>
      <c r="J12" s="348">
        <f>ROUNDUP(Conversions!$B$2*SUM('EB2022'!$AP$57),1)</f>
        <v>0</v>
      </c>
      <c r="K12">
        <v>1</v>
      </c>
      <c r="P12" s="394" t="s">
        <v>499</v>
      </c>
      <c r="Q12" t="s">
        <v>219</v>
      </c>
      <c r="R12" t="s">
        <v>200</v>
      </c>
      <c r="S12" s="19" t="str">
        <f>_xlfn.TEXTJOIN(",",TRUE,Regions!$C$3:$D$3)</f>
        <v>IE,National</v>
      </c>
      <c r="T12" s="19">
        <f t="shared" si="1"/>
        <v>0</v>
      </c>
      <c r="U12" s="19">
        <f t="shared" si="2"/>
        <v>0</v>
      </c>
      <c r="V12" s="19">
        <f t="shared" si="2"/>
        <v>0</v>
      </c>
      <c r="W12" s="19">
        <f t="shared" si="2"/>
        <v>0</v>
      </c>
      <c r="X12" s="348">
        <f t="shared" si="2"/>
        <v>0</v>
      </c>
      <c r="Y12" s="395">
        <v>1</v>
      </c>
    </row>
    <row r="13" spans="2:25">
      <c r="C13" t="s">
        <v>218</v>
      </c>
      <c r="D13" t="s">
        <v>200</v>
      </c>
      <c r="E13" s="19" t="str">
        <f>_xlfn.TEXTJOIN(",",TRUE,Regions!$C$3:$D$3)</f>
        <v>IE,National</v>
      </c>
      <c r="F13" s="19">
        <f>ROUNDUP(Conversions!$B$2*SUM('EB2018'!$T$57),1)</f>
        <v>2.8000000000000003</v>
      </c>
      <c r="G13" s="19">
        <f>ROUNDUP(Conversions!$B$2*SUM('EB2019'!$T$57),1)</f>
        <v>3</v>
      </c>
      <c r="H13" s="19">
        <f>ROUNDUP(Conversions!$B$2*SUM('EB2020'!$T$57),1)</f>
        <v>2.3000000000000003</v>
      </c>
      <c r="I13" s="19">
        <f>ROUNDUP(Conversions!$B$2*SUM('EB2021'!$T$57),1)</f>
        <v>2.6</v>
      </c>
      <c r="J13" s="348">
        <f>ROUNDUP(Conversions!$B$2*SUM('EB2022'!$T$57),1)</f>
        <v>2.7</v>
      </c>
      <c r="K13">
        <v>1</v>
      </c>
      <c r="P13" s="394" t="s">
        <v>499</v>
      </c>
      <c r="Q13" t="s">
        <v>218</v>
      </c>
      <c r="R13" t="s">
        <v>200</v>
      </c>
      <c r="S13" s="19" t="str">
        <f>_xlfn.TEXTJOIN(",",TRUE,Regions!$C$3:$D$3)</f>
        <v>IE,National</v>
      </c>
      <c r="T13" s="19">
        <f t="shared" si="1"/>
        <v>2.8840000000000003</v>
      </c>
      <c r="U13" s="19">
        <f t="shared" si="2"/>
        <v>3.09</v>
      </c>
      <c r="V13" s="19">
        <f t="shared" si="2"/>
        <v>2.3690000000000002</v>
      </c>
      <c r="W13" s="19">
        <f t="shared" si="2"/>
        <v>2.6780000000000004</v>
      </c>
      <c r="X13" s="348">
        <f t="shared" si="2"/>
        <v>2.7810000000000001</v>
      </c>
      <c r="Y13" s="395">
        <v>5</v>
      </c>
    </row>
    <row r="14" spans="2:25">
      <c r="C14" t="s">
        <v>215</v>
      </c>
      <c r="D14" t="s">
        <v>200</v>
      </c>
      <c r="E14" s="19" t="str">
        <f>_xlfn.TEXTJOIN(",",TRUE,Regions!$C$3:$D$3)</f>
        <v>IE,National</v>
      </c>
      <c r="F14" s="19">
        <f>ROUNDUP(Conversions!$B$2*SUM('EB2018'!$Q$57,'EB2018'!$S$57,'EB2018'!$U$57),1)</f>
        <v>7.1</v>
      </c>
      <c r="G14" s="19">
        <f>ROUNDUP(Conversions!$B$2*SUM('EB2019'!$Q$57,'EB2019'!$S$57,'EB2019'!$U$57),1)</f>
        <v>6.3999999999999995</v>
      </c>
      <c r="H14" s="19">
        <f>ROUNDUP(Conversions!$B$2*SUM('EB2020'!$Q$57,'EB2020'!$S$57,'EB2020'!$U$57),1)</f>
        <v>5.8</v>
      </c>
      <c r="I14" s="19">
        <f>ROUNDUP(Conversions!$B$2*SUM('EB2021'!$Q$57,'EB2021'!$S$57,'EB2021'!$U$57),1)</f>
        <v>5.6</v>
      </c>
      <c r="J14" s="348">
        <f>ROUNDUP(Conversions!$B$2*SUM('EB2022'!$Q$57,'EB2021'!$S$57,'EB2021'!$U$57),1)</f>
        <v>5.3</v>
      </c>
      <c r="K14">
        <v>1</v>
      </c>
      <c r="P14" s="394" t="s">
        <v>499</v>
      </c>
      <c r="Q14" t="s">
        <v>215</v>
      </c>
      <c r="R14" t="s">
        <v>200</v>
      </c>
      <c r="S14" s="19" t="str">
        <f>_xlfn.TEXTJOIN(",",TRUE,Regions!$C$3:$D$3)</f>
        <v>IE,National</v>
      </c>
      <c r="T14" s="19">
        <f t="shared" si="1"/>
        <v>7.3129999999999997</v>
      </c>
      <c r="U14" s="19">
        <f t="shared" si="2"/>
        <v>6.5919999999999996</v>
      </c>
      <c r="V14" s="19">
        <f t="shared" si="2"/>
        <v>5.9740000000000002</v>
      </c>
      <c r="W14" s="19">
        <f t="shared" si="2"/>
        <v>5.7679999999999998</v>
      </c>
      <c r="X14" s="348">
        <f t="shared" si="2"/>
        <v>5.4589999999999996</v>
      </c>
      <c r="Y14" s="395">
        <v>5</v>
      </c>
    </row>
    <row r="15" spans="2:25" ht="15.75" thickBot="1">
      <c r="C15" t="s">
        <v>214</v>
      </c>
      <c r="D15" t="s">
        <v>200</v>
      </c>
      <c r="E15" s="19" t="str">
        <f>_xlfn.TEXTJOIN(",",TRUE,Regions!$C$3:$D$3)</f>
        <v>IE,National</v>
      </c>
      <c r="F15" s="19">
        <f>ROUNDUP(Conversions!$B$2*SUM('EB2018'!$AL$57),1)</f>
        <v>0.1</v>
      </c>
      <c r="G15" s="19">
        <f>ROUNDUP(Conversions!$B$2*SUM('EB2019'!$AL$57),1)</f>
        <v>0.1</v>
      </c>
      <c r="H15" s="19">
        <f>ROUNDUP(Conversions!$B$2*SUM('EB2020'!$AL$57),1)</f>
        <v>0.1</v>
      </c>
      <c r="I15" s="19">
        <f>ROUNDUP(Conversions!$B$2*SUM('EB2021'!$AL$57),1)</f>
        <v>0.1</v>
      </c>
      <c r="J15" s="348">
        <f>ROUNDUP(Conversions!$B$2*SUM('EB2022'!$AL$57),1)</f>
        <v>0.1</v>
      </c>
      <c r="K15">
        <v>1</v>
      </c>
      <c r="P15" s="396" t="s">
        <v>499</v>
      </c>
      <c r="Q15" s="397" t="s">
        <v>214</v>
      </c>
      <c r="R15" s="397" t="s">
        <v>200</v>
      </c>
      <c r="S15" s="398" t="str">
        <f>_xlfn.TEXTJOIN(",",TRUE,Regions!$C$3:$D$3)</f>
        <v>IE,National</v>
      </c>
      <c r="T15" s="398">
        <f>+F15*(5+$N$1)</f>
        <v>0.503</v>
      </c>
      <c r="U15" s="398">
        <f t="shared" ref="U15:X15" si="3">+G15*(5+$N$1)</f>
        <v>0.503</v>
      </c>
      <c r="V15" s="398">
        <f t="shared" si="3"/>
        <v>0.503</v>
      </c>
      <c r="W15" s="398">
        <f t="shared" si="3"/>
        <v>0.503</v>
      </c>
      <c r="X15" s="398">
        <f t="shared" si="3"/>
        <v>0.503</v>
      </c>
      <c r="Y15" s="400">
        <v>1</v>
      </c>
    </row>
    <row r="16" spans="2:25">
      <c r="P16" s="389" t="s">
        <v>456</v>
      </c>
      <c r="Q16" s="390" t="s">
        <v>524</v>
      </c>
      <c r="R16" s="390" t="s">
        <v>200</v>
      </c>
      <c r="S16" s="391" t="str">
        <f>_xlfn.TEXTJOIN(",",TRUE,Regions!$C$3:$D$3)</f>
        <v>IE,National</v>
      </c>
      <c r="T16" s="391">
        <f>+F4*(1-$N$1)</f>
        <v>0.67899999999999994</v>
      </c>
      <c r="U16" s="391">
        <f t="shared" ref="U16:X16" si="4">+G4*(1-$N$1)</f>
        <v>0.67899999999999994</v>
      </c>
      <c r="V16" s="391">
        <f t="shared" si="4"/>
        <v>0.873</v>
      </c>
      <c r="W16" s="391">
        <f t="shared" si="4"/>
        <v>0.97</v>
      </c>
      <c r="X16" s="392">
        <f t="shared" si="4"/>
        <v>1.2706999999999999</v>
      </c>
      <c r="Y16" s="393">
        <v>1</v>
      </c>
    </row>
    <row r="17" spans="6:25">
      <c r="F17" s="19"/>
      <c r="G17" s="19"/>
      <c r="H17" s="19"/>
      <c r="I17" s="19"/>
      <c r="J17" s="19"/>
      <c r="P17" s="394" t="s">
        <v>456</v>
      </c>
      <c r="Q17" t="s">
        <v>216</v>
      </c>
      <c r="R17" t="s">
        <v>200</v>
      </c>
      <c r="S17" s="19" t="str">
        <f>_xlfn.TEXTJOIN(",",TRUE,Regions!$C$3:$D$3)</f>
        <v>IE,National</v>
      </c>
      <c r="T17" s="19">
        <f t="shared" ref="T17:T27" si="5">+F5*(1-$N$1)</f>
        <v>0</v>
      </c>
      <c r="U17" s="19">
        <f t="shared" ref="U17:U27" si="6">+G5*(1-$N$1)</f>
        <v>0</v>
      </c>
      <c r="V17" s="19">
        <f t="shared" ref="V17:V27" si="7">+H5*(1-$N$1)</f>
        <v>0</v>
      </c>
      <c r="W17" s="19">
        <f t="shared" ref="W17:W27" si="8">+I5*(1-$N$1)</f>
        <v>0</v>
      </c>
      <c r="X17" s="348">
        <f t="shared" ref="X17:X27" si="9">+J5*(1-$N$1)</f>
        <v>0</v>
      </c>
      <c r="Y17" s="395">
        <v>1</v>
      </c>
    </row>
    <row r="18" spans="6:25">
      <c r="P18" s="394" t="s">
        <v>456</v>
      </c>
      <c r="Q18" t="s">
        <v>210</v>
      </c>
      <c r="R18" t="s">
        <v>200</v>
      </c>
      <c r="S18" s="19" t="str">
        <f>_xlfn.TEXTJOIN(",",TRUE,Regions!$C$3:$D$3)</f>
        <v>IE,National</v>
      </c>
      <c r="T18" s="19">
        <f t="shared" si="5"/>
        <v>0.29100000000000004</v>
      </c>
      <c r="U18" s="19">
        <f t="shared" si="6"/>
        <v>0.29100000000000004</v>
      </c>
      <c r="V18" s="19">
        <f t="shared" si="7"/>
        <v>0.29100000000000004</v>
      </c>
      <c r="W18" s="19">
        <f t="shared" si="8"/>
        <v>0.29100000000000004</v>
      </c>
      <c r="X18" s="348">
        <f t="shared" si="9"/>
        <v>0.29100000000000004</v>
      </c>
      <c r="Y18" s="395">
        <v>1</v>
      </c>
    </row>
    <row r="19" spans="6:25">
      <c r="P19" s="394" t="s">
        <v>485</v>
      </c>
      <c r="Q19" t="s">
        <v>211</v>
      </c>
      <c r="R19" t="s">
        <v>200</v>
      </c>
      <c r="S19" s="19" t="str">
        <f>_xlfn.TEXTJOIN(",",TRUE,Regions!$C$3:$D$3)</f>
        <v>IE,National</v>
      </c>
      <c r="T19" s="19">
        <f>+F7*(1-$N$1)*0.93</f>
        <v>0.72167999999999999</v>
      </c>
      <c r="U19" s="19">
        <f t="shared" si="6"/>
        <v>0.58199999999999996</v>
      </c>
      <c r="V19" s="19">
        <f t="shared" si="7"/>
        <v>0.67899999999999994</v>
      </c>
      <c r="W19" s="19">
        <f t="shared" si="8"/>
        <v>0.77599999999999991</v>
      </c>
      <c r="X19" s="348">
        <f t="shared" si="9"/>
        <v>0.873</v>
      </c>
      <c r="Y19" s="395">
        <v>1</v>
      </c>
    </row>
    <row r="20" spans="6:25">
      <c r="P20" s="394" t="s">
        <v>456</v>
      </c>
      <c r="Q20" t="s">
        <v>212</v>
      </c>
      <c r="R20" t="s">
        <v>200</v>
      </c>
      <c r="S20" s="19" t="str">
        <f>_xlfn.TEXTJOIN(",",TRUE,Regions!$C$3:$D$3)</f>
        <v>IE,National</v>
      </c>
      <c r="T20" s="19">
        <f t="shared" si="5"/>
        <v>9.7000000000000003E-2</v>
      </c>
      <c r="U20" s="19">
        <f t="shared" si="6"/>
        <v>9.7000000000000003E-2</v>
      </c>
      <c r="V20" s="19">
        <f t="shared" si="7"/>
        <v>9.7000000000000003E-2</v>
      </c>
      <c r="W20" s="19">
        <f t="shared" si="8"/>
        <v>9.7000000000000003E-2</v>
      </c>
      <c r="X20" s="348">
        <f t="shared" si="9"/>
        <v>9.7000000000000003E-2</v>
      </c>
      <c r="Y20" s="395">
        <v>1</v>
      </c>
    </row>
    <row r="21" spans="6:25">
      <c r="P21" s="394" t="s">
        <v>485</v>
      </c>
      <c r="Q21" t="s">
        <v>217</v>
      </c>
      <c r="R21" t="s">
        <v>200</v>
      </c>
      <c r="S21" s="19" t="str">
        <f>_xlfn.TEXTJOIN(",",TRUE,Regions!$C$3:$D$3)</f>
        <v>IE,National</v>
      </c>
      <c r="T21" s="19">
        <f t="shared" si="5"/>
        <v>44.037999999999997</v>
      </c>
      <c r="U21" s="19">
        <f t="shared" si="6"/>
        <v>45.492999999999995</v>
      </c>
      <c r="V21" s="19">
        <f t="shared" si="7"/>
        <v>43.262</v>
      </c>
      <c r="W21" s="19">
        <f t="shared" si="8"/>
        <v>47.627000000000002</v>
      </c>
      <c r="X21" s="348">
        <f t="shared" si="9"/>
        <v>52.088999999999999</v>
      </c>
      <c r="Y21" s="395">
        <v>1</v>
      </c>
    </row>
    <row r="22" spans="6:25">
      <c r="P22" s="394" t="s">
        <v>456</v>
      </c>
      <c r="Q22" t="s">
        <v>220</v>
      </c>
      <c r="R22" t="s">
        <v>200</v>
      </c>
      <c r="S22" s="19" t="str">
        <f>_xlfn.TEXTJOIN(",",TRUE,Regions!$C$3:$D$3)</f>
        <v>IE,National</v>
      </c>
      <c r="T22" s="19">
        <f t="shared" si="5"/>
        <v>0</v>
      </c>
      <c r="U22" s="19">
        <f t="shared" si="6"/>
        <v>0</v>
      </c>
      <c r="V22" s="19">
        <f t="shared" si="7"/>
        <v>0</v>
      </c>
      <c r="W22" s="19">
        <f t="shared" si="8"/>
        <v>0</v>
      </c>
      <c r="X22" s="348">
        <f t="shared" si="9"/>
        <v>0</v>
      </c>
      <c r="Y22" s="395">
        <v>1</v>
      </c>
    </row>
    <row r="23" spans="6:25">
      <c r="P23" s="394" t="s">
        <v>485</v>
      </c>
      <c r="Q23" t="s">
        <v>213</v>
      </c>
      <c r="R23" t="s">
        <v>200</v>
      </c>
      <c r="S23" s="19" t="str">
        <f>_xlfn.TEXTJOIN(",",TRUE,Regions!$C$3:$D$3)</f>
        <v>IE,National</v>
      </c>
      <c r="T23" s="19">
        <f>+F11*(1-$N$1)*0.97</f>
        <v>13.643049999999999</v>
      </c>
      <c r="U23" s="19">
        <f t="shared" si="6"/>
        <v>13.773999999999999</v>
      </c>
      <c r="V23" s="19">
        <f t="shared" si="7"/>
        <v>12.513</v>
      </c>
      <c r="W23" s="19">
        <f t="shared" si="8"/>
        <v>14.258999999999999</v>
      </c>
      <c r="X23" s="348">
        <f t="shared" si="9"/>
        <v>13.968</v>
      </c>
      <c r="Y23" s="395">
        <v>1</v>
      </c>
    </row>
    <row r="24" spans="6:25">
      <c r="P24" s="394" t="s">
        <v>456</v>
      </c>
      <c r="Q24" t="s">
        <v>219</v>
      </c>
      <c r="R24" t="s">
        <v>200</v>
      </c>
      <c r="S24" s="19" t="str">
        <f>_xlfn.TEXTJOIN(",",TRUE,Regions!$C$3:$D$3)</f>
        <v>IE,National</v>
      </c>
      <c r="T24" s="19">
        <f t="shared" si="5"/>
        <v>0</v>
      </c>
      <c r="U24" s="19">
        <f t="shared" si="6"/>
        <v>0</v>
      </c>
      <c r="V24" s="19">
        <f t="shared" si="7"/>
        <v>0</v>
      </c>
      <c r="W24" s="19">
        <f t="shared" si="8"/>
        <v>0</v>
      </c>
      <c r="X24" s="348">
        <f t="shared" si="9"/>
        <v>0</v>
      </c>
      <c r="Y24" s="395">
        <v>1</v>
      </c>
    </row>
    <row r="25" spans="6:25">
      <c r="P25" s="394" t="s">
        <v>485</v>
      </c>
      <c r="Q25" t="s">
        <v>218</v>
      </c>
      <c r="R25" t="s">
        <v>200</v>
      </c>
      <c r="S25" s="19" t="str">
        <f>_xlfn.TEXTJOIN(",",TRUE,Regions!$C$3:$D$3)</f>
        <v>IE,National</v>
      </c>
      <c r="T25" s="19">
        <f t="shared" si="5"/>
        <v>2.7160000000000002</v>
      </c>
      <c r="U25" s="19">
        <f t="shared" si="6"/>
        <v>2.91</v>
      </c>
      <c r="V25" s="19">
        <f t="shared" si="7"/>
        <v>2.2310000000000003</v>
      </c>
      <c r="W25" s="19">
        <f t="shared" si="8"/>
        <v>2.5219999999999998</v>
      </c>
      <c r="X25" s="348">
        <f t="shared" si="9"/>
        <v>2.6190000000000002</v>
      </c>
      <c r="Y25" s="395">
        <v>1</v>
      </c>
    </row>
    <row r="26" spans="6:25">
      <c r="P26" s="394" t="s">
        <v>485</v>
      </c>
      <c r="Q26" t="s">
        <v>215</v>
      </c>
      <c r="R26" t="s">
        <v>200</v>
      </c>
      <c r="S26" s="19" t="str">
        <f>_xlfn.TEXTJOIN(",",TRUE,Regions!$C$3:$D$3)</f>
        <v>IE,National</v>
      </c>
      <c r="T26">
        <f t="shared" si="5"/>
        <v>6.8869999999999996</v>
      </c>
      <c r="U26">
        <f t="shared" si="6"/>
        <v>6.2079999999999993</v>
      </c>
      <c r="V26">
        <f t="shared" si="7"/>
        <v>5.6259999999999994</v>
      </c>
      <c r="W26">
        <f t="shared" si="8"/>
        <v>5.4319999999999995</v>
      </c>
      <c r="X26">
        <f t="shared" si="9"/>
        <v>5.141</v>
      </c>
      <c r="Y26" s="395">
        <v>1</v>
      </c>
    </row>
    <row r="27" spans="6:25" ht="15.75" thickBot="1">
      <c r="P27" s="396" t="s">
        <v>456</v>
      </c>
      <c r="Q27" s="397" t="s">
        <v>214</v>
      </c>
      <c r="R27" s="397" t="s">
        <v>200</v>
      </c>
      <c r="S27" s="398" t="str">
        <f>_xlfn.TEXTJOIN(",",TRUE,Regions!$C$3:$D$3)</f>
        <v>IE,National</v>
      </c>
      <c r="T27" s="397">
        <f t="shared" si="5"/>
        <v>9.7000000000000003E-2</v>
      </c>
      <c r="U27" s="397">
        <f t="shared" si="6"/>
        <v>9.7000000000000003E-2</v>
      </c>
      <c r="V27" s="397">
        <f t="shared" si="7"/>
        <v>9.7000000000000003E-2</v>
      </c>
      <c r="W27" s="397">
        <f t="shared" si="8"/>
        <v>9.7000000000000003E-2</v>
      </c>
      <c r="X27" s="397">
        <f t="shared" si="9"/>
        <v>9.7000000000000003E-2</v>
      </c>
      <c r="Y27" s="400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2D405-BB6D-42D0-B84A-79AAA54CB8B4}">
  <dimension ref="B2:Z68"/>
  <sheetViews>
    <sheetView tabSelected="1" topLeftCell="C37" workbookViewId="0">
      <selection activeCell="AB54" sqref="AB54"/>
    </sheetView>
  </sheetViews>
  <sheetFormatPr defaultRowHeight="15"/>
  <cols>
    <col min="2" max="2" width="29.85546875" customWidth="1"/>
    <col min="3" max="3" width="10.42578125" bestFit="1" customWidth="1"/>
    <col min="4" max="4" width="9.28515625" bestFit="1" customWidth="1"/>
    <col min="5" max="5" width="10.7109375" bestFit="1" customWidth="1"/>
    <col min="8" max="8" width="12.7109375" bestFit="1" customWidth="1"/>
    <col min="9" max="9" width="10.7109375" bestFit="1" customWidth="1"/>
    <col min="18" max="18" width="13.28515625" customWidth="1"/>
  </cols>
  <sheetData>
    <row r="2" spans="2:10">
      <c r="B2" s="349"/>
    </row>
    <row r="3" spans="2:10">
      <c r="B3" s="349"/>
    </row>
    <row r="4" spans="2:10">
      <c r="G4" t="str">
        <f>IF(RIGHT(B2,1)&lt;&gt;" ","UC_T","")</f>
        <v>UC_T</v>
      </c>
    </row>
    <row r="5" spans="2:10">
      <c r="B5" s="350" t="s">
        <v>461</v>
      </c>
      <c r="C5" s="351" t="s">
        <v>473</v>
      </c>
      <c r="D5" s="351" t="s">
        <v>474</v>
      </c>
      <c r="E5" s="351" t="s">
        <v>225</v>
      </c>
      <c r="F5" s="351" t="s">
        <v>226</v>
      </c>
      <c r="G5" s="351" t="s">
        <v>227</v>
      </c>
      <c r="H5" s="352" t="s">
        <v>497</v>
      </c>
      <c r="I5" s="353" t="s">
        <v>479</v>
      </c>
      <c r="J5" s="350" t="s">
        <v>463</v>
      </c>
    </row>
    <row r="6" spans="2:10">
      <c r="B6" s="30" t="s">
        <v>464</v>
      </c>
      <c r="C6" s="30"/>
      <c r="D6" s="30"/>
      <c r="E6" s="30"/>
      <c r="F6" s="30"/>
      <c r="G6" s="30"/>
      <c r="H6" s="30"/>
      <c r="I6" s="30" t="s">
        <v>477</v>
      </c>
      <c r="J6" s="30"/>
    </row>
    <row r="7" spans="2:10">
      <c r="B7" t="str">
        <f>"UC_Historic_"&amp;C7&amp;"-cons_Multi"</f>
        <v>UC_Historic_TRABDL-cons_Multi</v>
      </c>
      <c r="C7" t="s">
        <v>514</v>
      </c>
      <c r="F7">
        <v>2018</v>
      </c>
      <c r="G7" t="s">
        <v>499</v>
      </c>
      <c r="H7">
        <v>1</v>
      </c>
      <c r="I7" s="19">
        <f>F49</f>
        <v>5.8999999999999995</v>
      </c>
      <c r="J7" t="s">
        <v>522</v>
      </c>
    </row>
    <row r="8" spans="2:10">
      <c r="F8">
        <v>2019</v>
      </c>
      <c r="G8" t="s">
        <v>499</v>
      </c>
      <c r="I8" s="19">
        <f>G49</f>
        <v>6.8</v>
      </c>
    </row>
    <row r="9" spans="2:10">
      <c r="F9">
        <v>2020</v>
      </c>
      <c r="G9" t="s">
        <v>499</v>
      </c>
      <c r="I9" s="19">
        <f>H49</f>
        <v>6.5</v>
      </c>
    </row>
    <row r="10" spans="2:10">
      <c r="F10">
        <v>2021</v>
      </c>
      <c r="G10" t="s">
        <v>499</v>
      </c>
      <c r="I10" s="19">
        <f>I49</f>
        <v>6.6999999999999993</v>
      </c>
    </row>
    <row r="11" spans="2:10">
      <c r="F11">
        <v>2022</v>
      </c>
      <c r="G11" t="s">
        <v>499</v>
      </c>
      <c r="I11" s="348">
        <f>J49</f>
        <v>8.4</v>
      </c>
    </row>
    <row r="12" spans="2:10">
      <c r="F12">
        <v>0</v>
      </c>
      <c r="I12">
        <f>VLOOKUP("Value", 'CO2-config'!$B$4:$D$14,MATCH($F12,'CO2-config'!$B$6:$D$6,),FALSE)</f>
        <v>1</v>
      </c>
    </row>
    <row r="13" spans="2:10">
      <c r="B13" t="str">
        <f>"UC_Historic_"&amp;C13&amp;"-cons_Multi"</f>
        <v>UC_Historic_TRADST-cons_Multi</v>
      </c>
      <c r="C13" t="s">
        <v>515</v>
      </c>
      <c r="F13">
        <v>2018</v>
      </c>
      <c r="G13" t="s">
        <v>499</v>
      </c>
      <c r="H13">
        <v>1</v>
      </c>
      <c r="I13" s="19">
        <f>F50</f>
        <v>141.89999999999998</v>
      </c>
      <c r="J13" t="s">
        <v>523</v>
      </c>
    </row>
    <row r="14" spans="2:10">
      <c r="F14">
        <v>2019</v>
      </c>
      <c r="G14" t="s">
        <v>499</v>
      </c>
      <c r="I14" s="19">
        <f>G50</f>
        <v>133.22</v>
      </c>
    </row>
    <row r="15" spans="2:10">
      <c r="F15">
        <v>2020</v>
      </c>
      <c r="G15" t="s">
        <v>499</v>
      </c>
      <c r="I15" s="19">
        <f>H50</f>
        <v>113.3</v>
      </c>
    </row>
    <row r="16" spans="2:10">
      <c r="F16">
        <v>2021</v>
      </c>
      <c r="G16" t="s">
        <v>499</v>
      </c>
      <c r="I16" s="19">
        <f>I50</f>
        <v>120.89999999999999</v>
      </c>
    </row>
    <row r="17" spans="2:10">
      <c r="F17">
        <v>2022</v>
      </c>
      <c r="G17" t="s">
        <v>499</v>
      </c>
      <c r="I17" s="348">
        <f>J50</f>
        <v>126.3</v>
      </c>
    </row>
    <row r="18" spans="2:10">
      <c r="F18">
        <v>0</v>
      </c>
      <c r="I18">
        <f>VLOOKUP("Value", 'CO2-config'!$B$4:$D$14,MATCH($F18,'CO2-config'!$B$6:$D$6,),FALSE)</f>
        <v>1</v>
      </c>
    </row>
    <row r="19" spans="2:10">
      <c r="B19" t="str">
        <f>"UC_Historic_"&amp;C19&amp;"-cons_Multi"</f>
        <v>UC_Historic_TRAELC-cons_Multi</v>
      </c>
      <c r="C19" t="s">
        <v>507</v>
      </c>
      <c r="F19">
        <v>2018</v>
      </c>
      <c r="G19" t="s">
        <v>499</v>
      </c>
      <c r="H19">
        <v>1</v>
      </c>
      <c r="I19" s="19">
        <f>F51</f>
        <v>0.38300000000000006</v>
      </c>
      <c r="J19" t="s">
        <v>508</v>
      </c>
    </row>
    <row r="20" spans="2:10">
      <c r="F20">
        <v>2019</v>
      </c>
      <c r="G20" t="s">
        <v>499</v>
      </c>
      <c r="I20" s="19">
        <f>G51</f>
        <v>0.52</v>
      </c>
    </row>
    <row r="21" spans="2:10">
      <c r="F21">
        <v>2020</v>
      </c>
      <c r="G21" t="s">
        <v>499</v>
      </c>
      <c r="I21" s="19">
        <f>H51</f>
        <v>0.65</v>
      </c>
    </row>
    <row r="22" spans="2:10">
      <c r="F22">
        <v>2021</v>
      </c>
      <c r="G22" t="s">
        <v>499</v>
      </c>
      <c r="I22" s="19">
        <f>I51</f>
        <v>0.72</v>
      </c>
    </row>
    <row r="23" spans="2:10">
      <c r="F23">
        <v>2022</v>
      </c>
      <c r="G23" t="s">
        <v>499</v>
      </c>
      <c r="I23" s="348">
        <f>J51</f>
        <v>0.79999999999999993</v>
      </c>
    </row>
    <row r="24" spans="2:10">
      <c r="F24">
        <v>0</v>
      </c>
      <c r="I24">
        <f>VLOOKUP("Value", 'CO2-config'!$B$4:$D$14,MATCH($F24,'CO2-config'!$B$6:$D$6,),FALSE)</f>
        <v>1</v>
      </c>
    </row>
    <row r="25" spans="2:10">
      <c r="B25" t="str">
        <f>"UC_Historic_"&amp;C25&amp;"-cons_Multi"</f>
        <v>UC_Historic_TRAETH-cons_Multi</v>
      </c>
      <c r="C25" t="s">
        <v>516</v>
      </c>
      <c r="F25">
        <v>2018</v>
      </c>
      <c r="G25" t="s">
        <v>499</v>
      </c>
      <c r="H25">
        <v>1</v>
      </c>
      <c r="I25" s="19">
        <f>F52</f>
        <v>1.2000000000000002</v>
      </c>
      <c r="J25" t="s">
        <v>521</v>
      </c>
    </row>
    <row r="26" spans="2:10">
      <c r="F26">
        <v>2019</v>
      </c>
      <c r="G26" t="s">
        <v>499</v>
      </c>
      <c r="I26" s="19">
        <f>G52</f>
        <v>1.1000000000000001</v>
      </c>
    </row>
    <row r="27" spans="2:10">
      <c r="F27">
        <v>2020</v>
      </c>
      <c r="G27" t="s">
        <v>499</v>
      </c>
      <c r="I27" s="19">
        <f>H52</f>
        <v>0.9</v>
      </c>
    </row>
    <row r="28" spans="2:10">
      <c r="F28">
        <v>2021</v>
      </c>
      <c r="G28" t="s">
        <v>499</v>
      </c>
      <c r="I28" s="19">
        <f>I52</f>
        <v>0.9</v>
      </c>
    </row>
    <row r="29" spans="2:10">
      <c r="F29">
        <v>2022</v>
      </c>
      <c r="G29" t="s">
        <v>499</v>
      </c>
      <c r="I29" s="348">
        <f>J52</f>
        <v>1</v>
      </c>
    </row>
    <row r="30" spans="2:10">
      <c r="F30">
        <v>0</v>
      </c>
      <c r="I30">
        <f>VLOOKUP("Value", 'CO2-config'!$B$4:$D$14,MATCH($F30,'CO2-config'!$B$6:$D$6,),FALSE)</f>
        <v>1</v>
      </c>
    </row>
    <row r="31" spans="2:10">
      <c r="B31" t="str">
        <f>"UC_Historic_"&amp;C31&amp;"-cons_Multi"</f>
        <v>UC_Historic_TRAGSL-cons_Multi</v>
      </c>
      <c r="C31" t="s">
        <v>517</v>
      </c>
      <c r="F31">
        <v>2018</v>
      </c>
      <c r="G31" t="s">
        <v>499</v>
      </c>
      <c r="H31">
        <v>1</v>
      </c>
      <c r="I31" s="19">
        <f>F53</f>
        <v>34.4</v>
      </c>
      <c r="J31" t="s">
        <v>520</v>
      </c>
    </row>
    <row r="32" spans="2:10">
      <c r="F32">
        <v>2019</v>
      </c>
      <c r="G32" t="s">
        <v>499</v>
      </c>
      <c r="I32" s="19">
        <f>G53</f>
        <v>32.700000000000003</v>
      </c>
    </row>
    <row r="33" spans="2:26">
      <c r="F33">
        <v>2020</v>
      </c>
      <c r="G33" t="s">
        <v>499</v>
      </c>
      <c r="I33" s="19">
        <f>H53</f>
        <v>27.87</v>
      </c>
    </row>
    <row r="34" spans="2:26">
      <c r="F34">
        <v>2021</v>
      </c>
      <c r="G34" t="s">
        <v>499</v>
      </c>
      <c r="I34" s="19">
        <f>I53</f>
        <v>25.700000000000003</v>
      </c>
    </row>
    <row r="35" spans="2:26">
      <c r="F35">
        <v>2022</v>
      </c>
      <c r="G35" t="s">
        <v>499</v>
      </c>
      <c r="I35" s="348">
        <f>J53</f>
        <v>29.3</v>
      </c>
    </row>
    <row r="36" spans="2:26">
      <c r="F36">
        <v>0</v>
      </c>
      <c r="I36">
        <f>VLOOKUP("Value", 'CO2-config'!$B$4:$D$14,MATCH($F36,'CO2-config'!$B$6:$D$6,),FALSE)</f>
        <v>1</v>
      </c>
    </row>
    <row r="37" spans="2:26">
      <c r="B37" t="str">
        <f>"UC_Historic_"&amp;C37&amp;"-cons_Multi"</f>
        <v>UC_Historic_TRAKER-cons_Multi</v>
      </c>
      <c r="C37" t="s">
        <v>518</v>
      </c>
      <c r="F37">
        <v>2018</v>
      </c>
      <c r="G37" t="s">
        <v>499</v>
      </c>
      <c r="H37">
        <v>1</v>
      </c>
      <c r="I37" s="19">
        <f>F54</f>
        <v>46.202000000000005</v>
      </c>
      <c r="J37" t="s">
        <v>519</v>
      </c>
    </row>
    <row r="38" spans="2:26">
      <c r="F38">
        <v>2019</v>
      </c>
      <c r="G38" t="s">
        <v>499</v>
      </c>
      <c r="I38" s="19">
        <f>G54</f>
        <v>46.800000000000004</v>
      </c>
    </row>
    <row r="39" spans="2:26">
      <c r="F39">
        <v>2020</v>
      </c>
      <c r="G39" t="s">
        <v>499</v>
      </c>
      <c r="I39" s="19">
        <f>H54</f>
        <v>16.700000000000003</v>
      </c>
    </row>
    <row r="40" spans="2:26">
      <c r="F40">
        <v>2021</v>
      </c>
      <c r="G40" t="s">
        <v>499</v>
      </c>
      <c r="I40" s="19">
        <f>I54</f>
        <v>18.700000000000003</v>
      </c>
    </row>
    <row r="41" spans="2:26">
      <c r="F41">
        <v>2022</v>
      </c>
      <c r="G41" t="s">
        <v>499</v>
      </c>
      <c r="I41" s="348">
        <f>J54</f>
        <v>42.7</v>
      </c>
    </row>
    <row r="42" spans="2:26">
      <c r="F42">
        <v>0</v>
      </c>
      <c r="I42">
        <f>VLOOKUP("Value", 'CO2-config'!$B$4:$D$14,MATCH($F42,'CO2-config'!$B$6:$D$6,),FALSE)</f>
        <v>1</v>
      </c>
    </row>
    <row r="46" spans="2:26">
      <c r="N46" t="s">
        <v>584</v>
      </c>
      <c r="O46" s="428">
        <v>3.5000000000000003E-2</v>
      </c>
    </row>
    <row r="47" spans="2:26">
      <c r="B47" s="28" t="s">
        <v>583</v>
      </c>
      <c r="D47" s="18"/>
      <c r="Q47" s="28" t="s">
        <v>199</v>
      </c>
      <c r="S47" s="18"/>
    </row>
    <row r="48" spans="2:26" ht="15.75" thickBot="1">
      <c r="B48" s="29" t="s">
        <v>227</v>
      </c>
      <c r="C48" s="29" t="s">
        <v>197</v>
      </c>
      <c r="D48" s="29" t="s">
        <v>198</v>
      </c>
      <c r="E48" s="29" t="s">
        <v>156</v>
      </c>
      <c r="F48" s="29">
        <v>2018</v>
      </c>
      <c r="G48" s="29">
        <v>2019</v>
      </c>
      <c r="H48" s="29">
        <v>2020</v>
      </c>
      <c r="I48" s="29">
        <v>2021</v>
      </c>
      <c r="J48" s="29">
        <v>2022</v>
      </c>
      <c r="K48" s="29">
        <v>0</v>
      </c>
      <c r="Q48" s="388" t="s">
        <v>227</v>
      </c>
      <c r="R48" s="388" t="s">
        <v>197</v>
      </c>
      <c r="S48" s="388" t="s">
        <v>198</v>
      </c>
      <c r="T48" s="388" t="s">
        <v>156</v>
      </c>
      <c r="U48" s="388">
        <v>2018</v>
      </c>
      <c r="V48" s="388">
        <v>2019</v>
      </c>
      <c r="W48" s="388">
        <v>2020</v>
      </c>
      <c r="X48" s="388">
        <v>2021</v>
      </c>
      <c r="Y48" s="388">
        <v>2022</v>
      </c>
      <c r="Z48" s="388">
        <v>0</v>
      </c>
    </row>
    <row r="49" spans="3:26">
      <c r="C49" t="s">
        <v>509</v>
      </c>
      <c r="D49" t="s">
        <v>200</v>
      </c>
      <c r="E49" s="19" t="str">
        <f>_xlfn.TEXTJOIN(",",TRUE,Regions!$C$3)</f>
        <v>IE</v>
      </c>
      <c r="F49" s="356">
        <f>ROUNDUP(Conversions!$B$2*SUM('EB2018'!$AI$45),1)+0.5</f>
        <v>5.8999999999999995</v>
      </c>
      <c r="G49" s="19">
        <f>ROUNDUP(Conversions!$B$2*SUM('EB2019'!$AI$45),1)</f>
        <v>6.8</v>
      </c>
      <c r="H49" s="19">
        <f>ROUNDUP(Conversions!$B$2*SUM('EB2020'!$AI$45),1)</f>
        <v>6.5</v>
      </c>
      <c r="I49" s="19">
        <f>ROUNDUP(Conversions!$B$2*SUM('EB2021'!$AI$45),1)</f>
        <v>6.6999999999999993</v>
      </c>
      <c r="J49" s="348">
        <f>ROUNDUP(Conversions!$B$2*SUM('EB2022'!$AI$45),1)</f>
        <v>8.4</v>
      </c>
      <c r="K49">
        <v>1</v>
      </c>
      <c r="Q49" s="389" t="s">
        <v>456</v>
      </c>
      <c r="R49" s="390" t="s">
        <v>509</v>
      </c>
      <c r="S49" s="390" t="s">
        <v>200</v>
      </c>
      <c r="T49" s="391" t="str">
        <f>_xlfn.TEXTJOIN(",",TRUE,Regions!$C$3)</f>
        <v>IE</v>
      </c>
      <c r="U49" s="391">
        <f>+F49*(1+$O$46)</f>
        <v>6.1064999999999987</v>
      </c>
      <c r="V49" s="391">
        <f t="shared" ref="V49:Y49" si="0">+G49*(1+$O$46)</f>
        <v>7.0379999999999994</v>
      </c>
      <c r="W49" s="391">
        <f t="shared" si="0"/>
        <v>6.7274999999999991</v>
      </c>
      <c r="X49" s="391">
        <f t="shared" si="0"/>
        <v>6.934499999999999</v>
      </c>
      <c r="Y49" s="392">
        <f t="shared" si="0"/>
        <v>8.6939999999999991</v>
      </c>
      <c r="Z49" s="393">
        <v>1</v>
      </c>
    </row>
    <row r="50" spans="3:26">
      <c r="C50" t="s">
        <v>510</v>
      </c>
      <c r="D50" t="s">
        <v>200</v>
      </c>
      <c r="E50" s="19" t="str">
        <f>_xlfn.TEXTJOIN(",",TRUE,Regions!$C$3)</f>
        <v>IE</v>
      </c>
      <c r="F50" s="356">
        <f>11.6+ROUNDUP(Conversions!$B$2*SUM('EB2018'!$U$45),1)</f>
        <v>141.89999999999998</v>
      </c>
      <c r="G50" s="19">
        <f>2.32+ROUNDUP(Conversions!$B$2*SUM('EB2019'!$U$45),1)</f>
        <v>133.22</v>
      </c>
      <c r="H50" s="19">
        <f>ROUNDUP(Conversions!$B$2*SUM('EB2020'!$U$45),1)</f>
        <v>113.3</v>
      </c>
      <c r="I50" s="19">
        <f>ROUNDUP(Conversions!$B$2*SUM('EB2021'!$U$45),1)</f>
        <v>120.89999999999999</v>
      </c>
      <c r="J50" s="348">
        <f>ROUNDUP(Conversions!$B$2*SUM('EB2022'!$U$45),1)</f>
        <v>126.3</v>
      </c>
      <c r="K50">
        <v>1</v>
      </c>
      <c r="Q50" s="394" t="s">
        <v>499</v>
      </c>
      <c r="R50" t="s">
        <v>510</v>
      </c>
      <c r="S50" t="s">
        <v>200</v>
      </c>
      <c r="T50" s="19" t="str">
        <f>_xlfn.TEXTJOIN(",",TRUE,Regions!$C$3)</f>
        <v>IE</v>
      </c>
      <c r="U50" s="19">
        <f>(F49+F50)*(1+$O$46)</f>
        <v>152.97299999999996</v>
      </c>
      <c r="V50" s="19">
        <f t="shared" ref="V50:Y50" si="1">(G49+G50)*(1+$O$46)</f>
        <v>144.92070000000001</v>
      </c>
      <c r="W50" s="19">
        <f t="shared" si="1"/>
        <v>123.99299999999998</v>
      </c>
      <c r="X50" s="19">
        <f t="shared" si="1"/>
        <v>132.06599999999997</v>
      </c>
      <c r="Y50" s="19">
        <f t="shared" si="1"/>
        <v>139.41449999999998</v>
      </c>
      <c r="Z50" s="395">
        <v>1</v>
      </c>
    </row>
    <row r="51" spans="3:26">
      <c r="C51" t="s">
        <v>505</v>
      </c>
      <c r="D51" t="s">
        <v>200</v>
      </c>
      <c r="E51" s="19" t="str">
        <f>_xlfn.TEXTJOIN(",",TRUE,Regions!$C$3)</f>
        <v>IE</v>
      </c>
      <c r="F51" s="348">
        <f>ROUNDUP(Conversions!$B$2*SUM('EB2018'!$AO$45),1)+0.083</f>
        <v>0.38300000000000006</v>
      </c>
      <c r="G51" s="19">
        <f>0.22+ROUNDUP(Conversions!$B$2*SUM('EB2019'!$AO$45),1)</f>
        <v>0.52</v>
      </c>
      <c r="H51" s="19">
        <f>0.25+ROUNDUP(Conversions!$B$2*SUM('EB2020'!$AO$45),1)</f>
        <v>0.65</v>
      </c>
      <c r="I51" s="19">
        <f>0.12+ROUNDUP(Conversions!$B$2*SUM('EB2021'!$AO$45),1)</f>
        <v>0.72</v>
      </c>
      <c r="J51" s="348">
        <f>ROUNDUP(Conversions!$B$2*SUM('EB2022'!$AO$45),1)</f>
        <v>0.79999999999999993</v>
      </c>
      <c r="K51">
        <v>1</v>
      </c>
      <c r="Q51" s="394" t="s">
        <v>499</v>
      </c>
      <c r="R51" t="s">
        <v>505</v>
      </c>
      <c r="S51" t="s">
        <v>200</v>
      </c>
      <c r="T51" s="19" t="str">
        <f>_xlfn.TEXTJOIN(",",TRUE,Regions!$C$3)</f>
        <v>IE</v>
      </c>
      <c r="U51" s="19">
        <f t="shared" ref="U50:U53" si="2">+F51*(1+$O$46)</f>
        <v>0.39640500000000001</v>
      </c>
      <c r="V51" s="19">
        <f t="shared" ref="V50:V53" si="3">+G51*(1+$O$46)</f>
        <v>0.53820000000000001</v>
      </c>
      <c r="W51" s="19">
        <f t="shared" ref="W50:W53" si="4">+H51*(1+$O$46)</f>
        <v>0.67274999999999996</v>
      </c>
      <c r="X51" s="19">
        <f t="shared" ref="X50:X53" si="5">+I51*(1+$O$46)</f>
        <v>0.74519999999999986</v>
      </c>
      <c r="Y51" s="19">
        <f t="shared" ref="Y50:Y53" si="6">+J51*(1+$O$46)</f>
        <v>0.82799999999999985</v>
      </c>
      <c r="Z51" s="395">
        <v>1</v>
      </c>
    </row>
    <row r="52" spans="3:26">
      <c r="C52" t="s">
        <v>511</v>
      </c>
      <c r="D52" t="s">
        <v>200</v>
      </c>
      <c r="E52" s="19" t="str">
        <f>_xlfn.TEXTJOIN(",",TRUE,Regions!$C$3)</f>
        <v>IE</v>
      </c>
      <c r="F52" s="356">
        <f>ROUNDUP(Conversions!$B$2*SUM('EB2018'!$AJ$45),1)</f>
        <v>1.2000000000000002</v>
      </c>
      <c r="G52" s="19">
        <f>ROUNDUP(Conversions!$B$2*SUM('EB2019'!$AJ$45),1)</f>
        <v>1.1000000000000001</v>
      </c>
      <c r="H52" s="19">
        <f>ROUNDUP(Conversions!$B$2*SUM('EB2020'!$AJ$45),1)</f>
        <v>0.9</v>
      </c>
      <c r="I52" s="19">
        <f>ROUNDUP(Conversions!$B$2*SUM('EB2021'!$AJ$45),1)</f>
        <v>0.9</v>
      </c>
      <c r="J52" s="348">
        <f>ROUNDUP(Conversions!$B$2*SUM('EB2022'!$AJ$45),1)</f>
        <v>1</v>
      </c>
      <c r="K52">
        <v>1</v>
      </c>
      <c r="Q52" s="394" t="s">
        <v>456</v>
      </c>
      <c r="R52" t="s">
        <v>511</v>
      </c>
      <c r="S52" t="s">
        <v>200</v>
      </c>
      <c r="T52" s="19" t="str">
        <f>_xlfn.TEXTJOIN(",",TRUE,Regions!$C$3)</f>
        <v>IE</v>
      </c>
      <c r="U52" s="19">
        <f>+F52*(1.1+$O$46)</f>
        <v>1.3620000000000003</v>
      </c>
      <c r="V52" s="19">
        <f t="shared" ref="V52:Y52" si="7">+G52*(1.1+$O$46)</f>
        <v>1.2485000000000002</v>
      </c>
      <c r="W52" s="19">
        <f t="shared" si="7"/>
        <v>1.0215000000000001</v>
      </c>
      <c r="X52" s="19">
        <f t="shared" si="7"/>
        <v>1.0215000000000001</v>
      </c>
      <c r="Y52" s="19">
        <f t="shared" si="7"/>
        <v>1.135</v>
      </c>
      <c r="Z52" s="395">
        <v>1</v>
      </c>
    </row>
    <row r="53" spans="3:26">
      <c r="C53" t="s">
        <v>512</v>
      </c>
      <c r="D53" t="s">
        <v>200</v>
      </c>
      <c r="E53" s="19" t="str">
        <f>_xlfn.TEXTJOIN(",",TRUE,Regions!$C$3)</f>
        <v>IE</v>
      </c>
      <c r="F53" s="356">
        <f>ROUNDUP(Conversions!$B$2*SUM('EB2018'!$P$45),1)</f>
        <v>34.4</v>
      </c>
      <c r="G53" s="19">
        <f>ROUNDUP(Conversions!$B$2*SUM('EB2019'!$P$45),1)</f>
        <v>32.700000000000003</v>
      </c>
      <c r="H53" s="19">
        <f>3.57+ROUNDUP(Conversions!$B$2*SUM('EB2020'!$P$45),1)</f>
        <v>27.87</v>
      </c>
      <c r="I53" s="19">
        <f>ROUNDUP(Conversions!$B$2*SUM('EB2021'!$P$45),1)</f>
        <v>25.700000000000003</v>
      </c>
      <c r="J53" s="348">
        <f>ROUNDUP(Conversions!$B$2*SUM('EB2022'!$P$45),1)</f>
        <v>29.3</v>
      </c>
      <c r="K53">
        <v>1</v>
      </c>
      <c r="Q53" s="394" t="s">
        <v>499</v>
      </c>
      <c r="R53" t="s">
        <v>512</v>
      </c>
      <c r="S53" t="s">
        <v>200</v>
      </c>
      <c r="T53" s="19" t="str">
        <f>_xlfn.TEXTJOIN(",",TRUE,Regions!$C$3)</f>
        <v>IE</v>
      </c>
      <c r="U53" s="19">
        <f>(F52+F53)*(1+$O$46)</f>
        <v>36.845999999999997</v>
      </c>
      <c r="V53" s="19">
        <f t="shared" ref="V53:Y53" si="8">(G52+G53)*(1+$O$46)</f>
        <v>34.983000000000004</v>
      </c>
      <c r="W53" s="19">
        <f t="shared" si="8"/>
        <v>29.776949999999996</v>
      </c>
      <c r="X53" s="19">
        <f t="shared" si="8"/>
        <v>27.530999999999999</v>
      </c>
      <c r="Y53" s="19">
        <f t="shared" si="8"/>
        <v>31.360499999999998</v>
      </c>
      <c r="Z53" s="395">
        <v>1</v>
      </c>
    </row>
    <row r="54" spans="3:26" ht="15.75" thickBot="1">
      <c r="C54" t="s">
        <v>513</v>
      </c>
      <c r="D54" t="s">
        <v>200</v>
      </c>
      <c r="E54" s="19" t="str">
        <f>_xlfn.TEXTJOIN(",",TRUE,Regions!$C$3)</f>
        <v>IE</v>
      </c>
      <c r="F54" s="356">
        <f>ROUNDUP(Conversions!$B$2*SUM('EB2018'!$R$45),1)+0.002</f>
        <v>46.202000000000005</v>
      </c>
      <c r="G54" s="19">
        <f>ROUNDUP(Conversions!$B$2*SUM('EB2019'!$R$45),1)</f>
        <v>46.800000000000004</v>
      </c>
      <c r="H54" s="19">
        <f>ROUNDUP(Conversions!$B$2*SUM('EB2020'!$R$45),1)</f>
        <v>16.700000000000003</v>
      </c>
      <c r="I54" s="19">
        <f>ROUNDUP(Conversions!$B$2*SUM('EB2021'!$R$45),1)</f>
        <v>18.700000000000003</v>
      </c>
      <c r="J54" s="348">
        <f>ROUNDUP(Conversions!$B$2*SUM('EB2022'!$R$45),1)</f>
        <v>42.7</v>
      </c>
      <c r="K54">
        <v>1</v>
      </c>
      <c r="Q54" s="396" t="s">
        <v>499</v>
      </c>
      <c r="R54" s="397" t="s">
        <v>513</v>
      </c>
      <c r="S54" s="397" t="s">
        <v>200</v>
      </c>
      <c r="T54" s="398" t="str">
        <f>_xlfn.TEXTJOIN(",",TRUE,Regions!$C$3)</f>
        <v>IE</v>
      </c>
      <c r="U54" s="398">
        <f>+F54*(1.05+$O$46)</f>
        <v>50.129170000000002</v>
      </c>
      <c r="V54" s="398">
        <f t="shared" ref="V54:X54" si="9">+G54*(1.05+$O$46)</f>
        <v>50.778000000000006</v>
      </c>
      <c r="W54" s="398">
        <f t="shared" si="9"/>
        <v>18.119500000000002</v>
      </c>
      <c r="X54" s="398">
        <f t="shared" si="9"/>
        <v>20.289500000000004</v>
      </c>
      <c r="Y54" s="398">
        <f>+J54*(1.1+$O$46)</f>
        <v>48.464500000000001</v>
      </c>
      <c r="Z54" s="400">
        <v>1</v>
      </c>
    </row>
    <row r="55" spans="3:26">
      <c r="C55" s="426" t="s">
        <v>588</v>
      </c>
      <c r="D55" t="s">
        <v>200</v>
      </c>
      <c r="E55" t="s">
        <v>1</v>
      </c>
      <c r="F55" s="356">
        <f>ROUNDUP(Conversions!$B$2*SUM('EB2018'!$AA$45),1)+0.002</f>
        <v>1.002</v>
      </c>
      <c r="G55" s="356">
        <f>ROUNDUP(Conversions!$B$2*SUM('EB2019'!$AA$45),1)+0.002</f>
        <v>0.80199999999999994</v>
      </c>
      <c r="H55" s="356">
        <f>ROUNDUP(Conversions!$B$2*SUM('EB2020'!$AA$45),1)+0.002</f>
        <v>0.70199999999999996</v>
      </c>
      <c r="I55" s="356">
        <f>ROUNDUP(Conversions!$B$2*SUM('EB2021'!$AA$45),1)+0.002</f>
        <v>0.70199999999999996</v>
      </c>
      <c r="J55" s="356">
        <f>ROUNDUP(Conversions!$B$2*SUM('EB2022'!$AA$45),1)+0.002</f>
        <v>0.70199999999999996</v>
      </c>
      <c r="Q55" s="389" t="s">
        <v>456</v>
      </c>
      <c r="R55" s="390" t="s">
        <v>509</v>
      </c>
      <c r="S55" s="390" t="s">
        <v>200</v>
      </c>
      <c r="T55" s="391" t="str">
        <f>_xlfn.TEXTJOIN(",",TRUE,Regions!$C$3)</f>
        <v>IE</v>
      </c>
      <c r="U55" s="391">
        <f>+F49*(1-$O$46)</f>
        <v>5.6934999999999993</v>
      </c>
      <c r="V55" s="391">
        <f t="shared" ref="V55:Y55" si="10">+G49*(1-$O$46)</f>
        <v>6.5619999999999994</v>
      </c>
      <c r="W55" s="391">
        <f t="shared" si="10"/>
        <v>6.2725</v>
      </c>
      <c r="X55" s="391">
        <f t="shared" si="10"/>
        <v>6.4654999999999987</v>
      </c>
      <c r="Y55" s="391">
        <f t="shared" si="10"/>
        <v>8.1059999999999999</v>
      </c>
      <c r="Z55" s="393">
        <v>1</v>
      </c>
    </row>
    <row r="56" spans="3:26">
      <c r="N56" s="426"/>
      <c r="Q56" s="394" t="s">
        <v>485</v>
      </c>
      <c r="R56" t="s">
        <v>510</v>
      </c>
      <c r="S56" t="s">
        <v>200</v>
      </c>
      <c r="T56" s="19" t="str">
        <f>_xlfn.TEXTJOIN(",",TRUE,Regions!$C$3)</f>
        <v>IE</v>
      </c>
      <c r="U56" s="19">
        <f t="shared" ref="U56:U60" si="11">+F50*(1-$O$46)</f>
        <v>136.93349999999998</v>
      </c>
      <c r="V56" s="19">
        <f t="shared" ref="V56:V60" si="12">+G50*(1-$O$46)</f>
        <v>128.5573</v>
      </c>
      <c r="W56" s="19">
        <f t="shared" ref="W56:W60" si="13">+H50*(1-$O$46)</f>
        <v>109.33449999999999</v>
      </c>
      <c r="X56" s="19">
        <f t="shared" ref="X56:X60" si="14">+I50*(1-$O$46)</f>
        <v>116.66849999999999</v>
      </c>
      <c r="Y56" s="19">
        <f t="shared" ref="Y56:Y59" si="15">+J50*(1-$O$46)</f>
        <v>121.87949999999999</v>
      </c>
      <c r="Z56" s="395">
        <v>1</v>
      </c>
    </row>
    <row r="57" spans="3:26">
      <c r="N57" s="426"/>
      <c r="Q57" s="394" t="s">
        <v>485</v>
      </c>
      <c r="R57" t="s">
        <v>505</v>
      </c>
      <c r="S57" t="s">
        <v>200</v>
      </c>
      <c r="T57" s="19" t="str">
        <f>_xlfn.TEXTJOIN(",",TRUE,Regions!$C$3)</f>
        <v>IE</v>
      </c>
      <c r="U57" s="19">
        <f t="shared" si="11"/>
        <v>0.36959500000000006</v>
      </c>
      <c r="V57" s="19">
        <f t="shared" si="12"/>
        <v>0.50180000000000002</v>
      </c>
      <c r="W57" s="19">
        <f t="shared" si="13"/>
        <v>0.62724999999999997</v>
      </c>
      <c r="X57" s="19">
        <f t="shared" si="14"/>
        <v>0.69479999999999997</v>
      </c>
      <c r="Y57" s="19">
        <f t="shared" si="15"/>
        <v>0.77199999999999991</v>
      </c>
      <c r="Z57" s="395">
        <v>1</v>
      </c>
    </row>
    <row r="58" spans="3:26">
      <c r="N58" s="426"/>
      <c r="Q58" s="394" t="s">
        <v>456</v>
      </c>
      <c r="R58" t="s">
        <v>511</v>
      </c>
      <c r="S58" t="s">
        <v>200</v>
      </c>
      <c r="T58" s="19" t="str">
        <f>_xlfn.TEXTJOIN(",",TRUE,Regions!$C$3)</f>
        <v>IE</v>
      </c>
      <c r="U58" s="19">
        <f t="shared" si="11"/>
        <v>1.1580000000000001</v>
      </c>
      <c r="V58" s="19">
        <f t="shared" si="12"/>
        <v>1.0615000000000001</v>
      </c>
      <c r="W58" s="19">
        <f t="shared" si="13"/>
        <v>0.86849999999999994</v>
      </c>
      <c r="X58" s="19">
        <f t="shared" si="14"/>
        <v>0.86849999999999994</v>
      </c>
      <c r="Y58" s="19">
        <f t="shared" si="15"/>
        <v>0.96499999999999997</v>
      </c>
      <c r="Z58" s="395">
        <v>1</v>
      </c>
    </row>
    <row r="59" spans="3:26">
      <c r="N59" s="426"/>
      <c r="Q59" s="394" t="s">
        <v>485</v>
      </c>
      <c r="R59" t="s">
        <v>512</v>
      </c>
      <c r="S59" t="s">
        <v>200</v>
      </c>
      <c r="T59" s="19" t="str">
        <f>_xlfn.TEXTJOIN(",",TRUE,Regions!$C$3)</f>
        <v>IE</v>
      </c>
      <c r="U59" s="19">
        <f t="shared" si="11"/>
        <v>33.195999999999998</v>
      </c>
      <c r="V59" s="19">
        <f t="shared" si="12"/>
        <v>31.555500000000002</v>
      </c>
      <c r="W59" s="19">
        <f t="shared" si="13"/>
        <v>26.894549999999999</v>
      </c>
      <c r="X59" s="19">
        <f t="shared" si="14"/>
        <v>24.800500000000003</v>
      </c>
      <c r="Y59" s="19">
        <f t="shared" si="15"/>
        <v>28.2745</v>
      </c>
      <c r="Z59" s="395">
        <v>1</v>
      </c>
    </row>
    <row r="60" spans="3:26" ht="15.75" thickBot="1">
      <c r="N60" s="426"/>
      <c r="Q60" s="396" t="s">
        <v>485</v>
      </c>
      <c r="R60" s="397" t="s">
        <v>513</v>
      </c>
      <c r="S60" s="397" t="s">
        <v>200</v>
      </c>
      <c r="T60" s="398" t="str">
        <f>_xlfn.TEXTJOIN(",",TRUE,Regions!$C$3)</f>
        <v>IE</v>
      </c>
      <c r="U60" s="398">
        <f t="shared" si="11"/>
        <v>44.584930000000007</v>
      </c>
      <c r="V60" s="398">
        <f t="shared" si="12"/>
        <v>45.162000000000006</v>
      </c>
      <c r="W60" s="398">
        <f t="shared" si="13"/>
        <v>16.115500000000001</v>
      </c>
      <c r="X60" s="398">
        <f t="shared" si="14"/>
        <v>18.045500000000001</v>
      </c>
      <c r="Y60" s="398">
        <f>+J54*(0.95-$O$46)</f>
        <v>39.070500000000003</v>
      </c>
      <c r="Z60" s="400">
        <v>1</v>
      </c>
    </row>
    <row r="61" spans="3:26" ht="15.75" thickBot="1">
      <c r="N61" s="426"/>
      <c r="Q61" s="394" t="s">
        <v>499</v>
      </c>
      <c r="R61" s="426" t="s">
        <v>587</v>
      </c>
      <c r="S61" t="s">
        <v>200</v>
      </c>
      <c r="T61" t="s">
        <v>1</v>
      </c>
      <c r="U61">
        <v>0</v>
      </c>
      <c r="V61">
        <v>0</v>
      </c>
      <c r="W61">
        <v>0</v>
      </c>
      <c r="X61">
        <v>0</v>
      </c>
      <c r="Y61">
        <v>0</v>
      </c>
      <c r="Z61" s="395">
        <v>1</v>
      </c>
    </row>
    <row r="62" spans="3:26">
      <c r="N62" s="426"/>
      <c r="Q62" s="394" t="s">
        <v>499</v>
      </c>
      <c r="R62" s="426" t="s">
        <v>588</v>
      </c>
      <c r="S62" t="s">
        <v>200</v>
      </c>
      <c r="T62" t="s">
        <v>1</v>
      </c>
      <c r="U62" s="391">
        <f>+F55*(1+$O$46)</f>
        <v>1.0370699999999999</v>
      </c>
      <c r="V62" s="391">
        <f t="shared" ref="V62:Y62" si="16">+G55*(1+$O$46)</f>
        <v>0.83006999999999986</v>
      </c>
      <c r="W62" s="391">
        <f t="shared" si="16"/>
        <v>0.72656999999999994</v>
      </c>
      <c r="X62" s="391">
        <f t="shared" si="16"/>
        <v>0.72656999999999994</v>
      </c>
      <c r="Y62" s="391">
        <f t="shared" si="16"/>
        <v>0.72656999999999994</v>
      </c>
      <c r="Z62" s="395">
        <v>5</v>
      </c>
    </row>
    <row r="63" spans="3:26">
      <c r="N63" s="426"/>
      <c r="Q63" s="394" t="s">
        <v>499</v>
      </c>
      <c r="R63" s="426" t="s">
        <v>589</v>
      </c>
      <c r="S63" t="s">
        <v>200</v>
      </c>
      <c r="T63" t="s">
        <v>1</v>
      </c>
      <c r="U63">
        <v>0</v>
      </c>
      <c r="V63">
        <v>0</v>
      </c>
      <c r="W63">
        <v>0</v>
      </c>
      <c r="X63">
        <v>0</v>
      </c>
      <c r="Y63">
        <v>0</v>
      </c>
      <c r="Z63" s="395">
        <v>1</v>
      </c>
    </row>
    <row r="64" spans="3:26">
      <c r="N64" s="426"/>
      <c r="Q64" s="394" t="s">
        <v>499</v>
      </c>
      <c r="R64" s="426" t="s">
        <v>590</v>
      </c>
      <c r="S64" t="s">
        <v>200</v>
      </c>
      <c r="T64" t="s">
        <v>1</v>
      </c>
      <c r="U64">
        <v>0</v>
      </c>
      <c r="V64">
        <v>0</v>
      </c>
      <c r="W64">
        <v>0</v>
      </c>
      <c r="X64">
        <v>0</v>
      </c>
      <c r="Y64">
        <v>0</v>
      </c>
      <c r="Z64" s="395">
        <v>1</v>
      </c>
    </row>
    <row r="65" spans="14:14">
      <c r="N65" s="426"/>
    </row>
    <row r="66" spans="14:14">
      <c r="N66" s="426"/>
    </row>
    <row r="67" spans="14:14">
      <c r="N67" s="426"/>
    </row>
    <row r="68" spans="14:14">
      <c r="N68" s="427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9CEA2-2536-449C-BE94-1AB8A11FBF6A}">
  <sheetPr codeName="Sheet4"/>
  <dimension ref="A1:AJ140"/>
  <sheetViews>
    <sheetView topLeftCell="A113" zoomScale="85" zoomScaleNormal="85" workbookViewId="0">
      <selection activeCell="I136" sqref="I136"/>
    </sheetView>
  </sheetViews>
  <sheetFormatPr defaultRowHeight="15"/>
  <cols>
    <col min="1" max="1" width="20.5703125" bestFit="1" customWidth="1"/>
    <col min="2" max="2" width="20.5703125" customWidth="1"/>
    <col min="4" max="4" width="10.140625" bestFit="1" customWidth="1"/>
    <col min="5" max="5" width="8.85546875" bestFit="1" customWidth="1"/>
    <col min="6" max="6" width="10.85546875" bestFit="1" customWidth="1"/>
    <col min="7" max="7" width="8.7109375" customWidth="1"/>
    <col min="8" max="8" width="10.7109375" bestFit="1" customWidth="1"/>
    <col min="9" max="34" width="6.85546875" customWidth="1"/>
    <col min="35" max="35" width="21.7109375" customWidth="1"/>
  </cols>
  <sheetData>
    <row r="1" spans="1:36" ht="21">
      <c r="C1" s="39" t="s">
        <v>538</v>
      </c>
    </row>
    <row r="2" spans="1:36" ht="21">
      <c r="C2" s="39"/>
    </row>
    <row r="3" spans="1:36">
      <c r="C3" t="s">
        <v>230</v>
      </c>
    </row>
    <row r="4" spans="1:36">
      <c r="D4" s="38" t="s">
        <v>229</v>
      </c>
      <c r="I4" s="37"/>
      <c r="J4" s="36"/>
      <c r="K4" s="36"/>
      <c r="L4" s="36"/>
      <c r="M4" s="36"/>
      <c r="O4" s="36"/>
      <c r="P4" s="36"/>
    </row>
    <row r="5" spans="1:36" ht="15.75" thickBot="1">
      <c r="D5" s="35" t="s">
        <v>228</v>
      </c>
      <c r="E5" s="35" t="s">
        <v>227</v>
      </c>
      <c r="F5" s="35" t="s">
        <v>198</v>
      </c>
      <c r="G5" s="35" t="s">
        <v>226</v>
      </c>
      <c r="H5" s="34" t="str">
        <f>Regions!C$3</f>
        <v>IE</v>
      </c>
      <c r="I5" s="34" t="str">
        <f>Regions!E$3</f>
        <v>IE-CW</v>
      </c>
      <c r="J5" s="34" t="str">
        <f>Regions!F$3</f>
        <v>IE-D</v>
      </c>
      <c r="K5" s="34" t="str">
        <f>Regions!G$3</f>
        <v>IE-KE</v>
      </c>
      <c r="L5" s="34" t="str">
        <f>Regions!H$3</f>
        <v>IE-KK</v>
      </c>
      <c r="M5" s="34" t="str">
        <f>Regions!I$3</f>
        <v>IE-LS</v>
      </c>
      <c r="N5" s="34" t="str">
        <f>Regions!J$3</f>
        <v>IE-LD</v>
      </c>
      <c r="O5" s="34" t="str">
        <f>Regions!K$3</f>
        <v>IE-LH</v>
      </c>
      <c r="P5" s="34" t="str">
        <f>Regions!L$3</f>
        <v>IE-MH</v>
      </c>
      <c r="Q5" s="34" t="str">
        <f>Regions!M$3</f>
        <v>IE-OY</v>
      </c>
      <c r="R5" s="34" t="str">
        <f>Regions!N$3</f>
        <v>IE-WH</v>
      </c>
      <c r="S5" s="34" t="str">
        <f>Regions!O$3</f>
        <v>IE-WX</v>
      </c>
      <c r="T5" s="34" t="str">
        <f>Regions!P$3</f>
        <v>IE-WW</v>
      </c>
      <c r="U5" s="34" t="str">
        <f>Regions!Q$3</f>
        <v>IE-CE</v>
      </c>
      <c r="V5" s="34" t="str">
        <f>Regions!R$3</f>
        <v>IE-CO</v>
      </c>
      <c r="W5" s="34" t="str">
        <f>Regions!S$3</f>
        <v>IE-KY</v>
      </c>
      <c r="X5" s="34" t="str">
        <f>Regions!T$3</f>
        <v>IE-LK</v>
      </c>
      <c r="Y5" s="34" t="str">
        <f>Regions!U$3</f>
        <v>IE-TA</v>
      </c>
      <c r="Z5" s="34" t="str">
        <f>Regions!V$3</f>
        <v>IE-WD</v>
      </c>
      <c r="AA5" s="34" t="str">
        <f>Regions!W$3</f>
        <v>IE-G</v>
      </c>
      <c r="AB5" s="34" t="str">
        <f>Regions!X$3</f>
        <v>IE-LM</v>
      </c>
      <c r="AC5" s="34" t="str">
        <f>Regions!Y$3</f>
        <v>IE-MO</v>
      </c>
      <c r="AD5" s="34" t="str">
        <f>Regions!Z$3</f>
        <v>IE-RN</v>
      </c>
      <c r="AE5" s="34" t="str">
        <f>Regions!AA$3</f>
        <v>IE-SO</v>
      </c>
      <c r="AF5" s="34" t="str">
        <f>Regions!AB$3</f>
        <v>IE-CN</v>
      </c>
      <c r="AG5" s="34" t="str">
        <f>Regions!AC$3</f>
        <v>IE-DL</v>
      </c>
      <c r="AH5" s="34" t="str">
        <f>Regions!AD$3</f>
        <v>IE-MN</v>
      </c>
      <c r="AI5" s="33" t="s">
        <v>225</v>
      </c>
      <c r="AJ5" s="33" t="s">
        <v>224</v>
      </c>
    </row>
    <row r="6" spans="1:36">
      <c r="A6" t="str">
        <f>AI6</f>
        <v>T-CAR*, T-LGT*, T-HGT*</v>
      </c>
      <c r="E6" t="s">
        <v>223</v>
      </c>
      <c r="F6" t="s">
        <v>222</v>
      </c>
      <c r="G6">
        <v>2019</v>
      </c>
      <c r="H6" s="32">
        <v>0</v>
      </c>
      <c r="I6" s="361">
        <f>H6</f>
        <v>0</v>
      </c>
      <c r="J6" s="361">
        <f t="shared" ref="J6:AH6" si="0">I6</f>
        <v>0</v>
      </c>
      <c r="K6" s="361">
        <f t="shared" si="0"/>
        <v>0</v>
      </c>
      <c r="L6" s="361">
        <f t="shared" si="0"/>
        <v>0</v>
      </c>
      <c r="M6" s="361">
        <f t="shared" si="0"/>
        <v>0</v>
      </c>
      <c r="N6" s="361">
        <f t="shared" si="0"/>
        <v>0</v>
      </c>
      <c r="O6" s="361">
        <f t="shared" si="0"/>
        <v>0</v>
      </c>
      <c r="P6" s="361">
        <f t="shared" si="0"/>
        <v>0</v>
      </c>
      <c r="Q6" s="361">
        <f t="shared" si="0"/>
        <v>0</v>
      </c>
      <c r="R6" s="361">
        <f t="shared" si="0"/>
        <v>0</v>
      </c>
      <c r="S6" s="361">
        <f t="shared" si="0"/>
        <v>0</v>
      </c>
      <c r="T6" s="361">
        <f t="shared" si="0"/>
        <v>0</v>
      </c>
      <c r="U6" s="361">
        <f t="shared" si="0"/>
        <v>0</v>
      </c>
      <c r="V6" s="361">
        <f t="shared" si="0"/>
        <v>0</v>
      </c>
      <c r="W6" s="361">
        <f t="shared" si="0"/>
        <v>0</v>
      </c>
      <c r="X6" s="361">
        <f t="shared" si="0"/>
        <v>0</v>
      </c>
      <c r="Y6" s="361">
        <f t="shared" si="0"/>
        <v>0</v>
      </c>
      <c r="Z6" s="361">
        <f t="shared" si="0"/>
        <v>0</v>
      </c>
      <c r="AA6" s="361">
        <f t="shared" si="0"/>
        <v>0</v>
      </c>
      <c r="AB6" s="361">
        <f t="shared" si="0"/>
        <v>0</v>
      </c>
      <c r="AC6" s="361">
        <f t="shared" si="0"/>
        <v>0</v>
      </c>
      <c r="AD6" s="361">
        <f t="shared" si="0"/>
        <v>0</v>
      </c>
      <c r="AE6" s="361">
        <f t="shared" si="0"/>
        <v>0</v>
      </c>
      <c r="AF6" s="361">
        <f t="shared" si="0"/>
        <v>0</v>
      </c>
      <c r="AG6" s="361">
        <f t="shared" si="0"/>
        <v>0</v>
      </c>
      <c r="AH6" s="361">
        <f t="shared" si="0"/>
        <v>0</v>
      </c>
      <c r="AI6" t="str">
        <f t="shared" ref="AI6:AI17" si="1">AI47</f>
        <v>T-CAR*, T-LGT*, T-HGT*</v>
      </c>
      <c r="AJ6" t="s">
        <v>221</v>
      </c>
    </row>
    <row r="7" spans="1:36">
      <c r="A7" t="str">
        <f t="shared" ref="A7:A17" si="2">AI7</f>
        <v>T-CAR-ICE_DST21</v>
      </c>
      <c r="B7" t="s">
        <v>391</v>
      </c>
      <c r="E7" t="s">
        <v>223</v>
      </c>
      <c r="F7" t="s">
        <v>222</v>
      </c>
      <c r="G7">
        <v>2019</v>
      </c>
      <c r="H7" s="381">
        <f>SUMIFS('New vehicle sales'!$G$186:$G$215,'New vehicle sales'!$C$186:$C$215,'TRA-CAPs'!G7,'New vehicle sales'!$E$186:$E$215,B7)/1000</f>
        <v>53.201000000000001</v>
      </c>
      <c r="I7" s="361">
        <f>$H7*'New vehicle sales'!D$44</f>
        <v>0.63606157083411596</v>
      </c>
      <c r="J7" s="361">
        <f>$H7*'New vehicle sales'!E$44</f>
        <v>15.053103386803295</v>
      </c>
      <c r="K7" s="361">
        <f>$H7*'New vehicle sales'!F$44</f>
        <v>2.4858821709561254</v>
      </c>
      <c r="L7" s="361">
        <f>$H7*'New vehicle sales'!G$44</f>
        <v>1.1086499999474988</v>
      </c>
      <c r="M7" s="361">
        <f>$H7*'New vehicle sales'!H$44</f>
        <v>0.9462605716457726</v>
      </c>
      <c r="N7" s="361">
        <f>$H7*'New vehicle sales'!I$44</f>
        <v>0.45664555232036158</v>
      </c>
      <c r="O7" s="361">
        <f>$H7*'New vehicle sales'!J$44</f>
        <v>1.4399311370649936</v>
      </c>
      <c r="P7" s="361">
        <f>$H7*'New vehicle sales'!K$44</f>
        <v>2.1790907226475325</v>
      </c>
      <c r="Q7" s="361">
        <f>$H7*'New vehicle sales'!L$44</f>
        <v>0.87100393669287068</v>
      </c>
      <c r="R7" s="361">
        <f>$H7*'New vehicle sales'!M$44</f>
        <v>0.99176536294077977</v>
      </c>
      <c r="S7" s="361">
        <f>$H7*'New vehicle sales'!N$44</f>
        <v>1.6727395929956004</v>
      </c>
      <c r="T7" s="361">
        <f>$H7*'New vehicle sales'!O$44</f>
        <v>1.5912152958977195</v>
      </c>
      <c r="U7" s="361">
        <f>$H7*'New vehicle sales'!P$44</f>
        <v>1.3274595598573238</v>
      </c>
      <c r="V7" s="361">
        <f>$H7*'New vehicle sales'!Q$44</f>
        <v>6.0650859417476095</v>
      </c>
      <c r="W7" s="361">
        <f>$H7*'New vehicle sales'!R$44</f>
        <v>1.6502274018688046</v>
      </c>
      <c r="X7" s="361">
        <f>$H7*'New vehicle sales'!S$44</f>
        <v>2.1774707386706664</v>
      </c>
      <c r="Y7" s="361">
        <f>$H7*'New vehicle sales'!T$44</f>
        <v>1.7825745066271292</v>
      </c>
      <c r="Z7" s="361">
        <f>$H7*'New vehicle sales'!U$44</f>
        <v>1.2979535068717813</v>
      </c>
      <c r="AA7" s="361">
        <f>$H7*'New vehicle sales'!V$44</f>
        <v>2.8831022420837193</v>
      </c>
      <c r="AB7" s="361">
        <f>$H7*'New vehicle sales'!W$44</f>
        <v>0.35800528658414271</v>
      </c>
      <c r="AC7" s="361">
        <f>$H7*'New vehicle sales'!X$44</f>
        <v>1.4580637853026064</v>
      </c>
      <c r="AD7" s="361">
        <f>$H7*'New vehicle sales'!Y$44</f>
        <v>0.72110514346794741</v>
      </c>
      <c r="AE7" s="361">
        <f>$H7*'New vehicle sales'!Z$44</f>
        <v>0.73217689602708125</v>
      </c>
      <c r="AF7" s="361">
        <f>$H7*'New vehicle sales'!AA$44</f>
        <v>0.85106137532248327</v>
      </c>
      <c r="AG7" s="361">
        <f>$H7*'New vehicle sales'!AB$44</f>
        <v>1.7785413051398964</v>
      </c>
      <c r="AH7" s="361">
        <f>$H7*'New vehicle sales'!AC$44</f>
        <v>0.68582300968213039</v>
      </c>
      <c r="AI7" t="str">
        <f t="shared" si="1"/>
        <v>T-CAR-ICE_DST21</v>
      </c>
      <c r="AJ7" t="s">
        <v>221</v>
      </c>
    </row>
    <row r="8" spans="1:36">
      <c r="A8" t="str">
        <f t="shared" si="2"/>
        <v>T-CAR-ICE_GSL21</v>
      </c>
      <c r="B8" t="s">
        <v>399</v>
      </c>
      <c r="E8" t="s">
        <v>223</v>
      </c>
      <c r="F8" t="s">
        <v>222</v>
      </c>
      <c r="G8">
        <v>2019</v>
      </c>
      <c r="H8" s="381">
        <f>SUMIFS('New vehicle sales'!$G$186:$G$215,'New vehicle sales'!$C$186:$C$215,'TRA-CAPs'!G8,'New vehicle sales'!$E$186:$E$215,B8)/1000</f>
        <v>45.761000000000003</v>
      </c>
      <c r="I8" s="361">
        <f>$H8*'New vehicle sales'!D$44</f>
        <v>0.54711027129076495</v>
      </c>
      <c r="J8" s="361">
        <f>$H8*'New vehicle sales'!E$44</f>
        <v>12.94797210735711</v>
      </c>
      <c r="K8" s="361">
        <f>$H8*'New vehicle sales'!F$44</f>
        <v>2.1382390185358031</v>
      </c>
      <c r="L8" s="361">
        <f>$H8*'New vehicle sales'!G$44</f>
        <v>0.95360862855204775</v>
      </c>
      <c r="M8" s="361">
        <f>$H8*'New vehicle sales'!H$44</f>
        <v>0.81392887387609636</v>
      </c>
      <c r="N8" s="361">
        <f>$H8*'New vehicle sales'!I$44</f>
        <v>0.3927850438851162</v>
      </c>
      <c r="O8" s="361">
        <f>$H8*'New vehicle sales'!J$44</f>
        <v>1.2385610940251344</v>
      </c>
      <c r="P8" s="361">
        <f>$H8*'New vehicle sales'!K$44</f>
        <v>1.8743514324744599</v>
      </c>
      <c r="Q8" s="361">
        <f>$H8*'New vehicle sales'!L$44</f>
        <v>0.74919665320205375</v>
      </c>
      <c r="R8" s="361">
        <f>$H8*'New vehicle sales'!M$44</f>
        <v>0.853069956834139</v>
      </c>
      <c r="S8" s="361">
        <f>$H8*'New vehicle sales'!N$44</f>
        <v>1.4388119869000897</v>
      </c>
      <c r="T8" s="361">
        <f>$H8*'New vehicle sales'!O$44</f>
        <v>1.3686886177999578</v>
      </c>
      <c r="U8" s="361">
        <f>$H8*'New vehicle sales'!P$44</f>
        <v>1.1418183289530459</v>
      </c>
      <c r="V8" s="361">
        <f>$H8*'New vehicle sales'!Q$44</f>
        <v>5.21690189621083</v>
      </c>
      <c r="W8" s="361">
        <f>$H8*'New vehicle sales'!R$44</f>
        <v>1.419448058061284</v>
      </c>
      <c r="X8" s="361">
        <f>$H8*'New vehicle sales'!S$44</f>
        <v>1.8729579983892852</v>
      </c>
      <c r="Y8" s="361">
        <f>$H8*'New vehicle sales'!T$44</f>
        <v>1.5332868178749284</v>
      </c>
      <c r="Z8" s="361">
        <f>$H8*'New vehicle sales'!U$44</f>
        <v>1.1164386088223828</v>
      </c>
      <c r="AA8" s="361">
        <f>$H8*'New vehicle sales'!V$44</f>
        <v>2.4799090562206176</v>
      </c>
      <c r="AB8" s="361">
        <f>$H8*'New vehicle sales'!W$44</f>
        <v>0.3079393229333463</v>
      </c>
      <c r="AC8" s="361">
        <f>$H8*'New vehicle sales'!X$44</f>
        <v>1.2541579458888474</v>
      </c>
      <c r="AD8" s="361">
        <f>$H8*'New vehicle sales'!Y$44</f>
        <v>0.62026075581731066</v>
      </c>
      <c r="AE8" s="361">
        <f>$H8*'New vehicle sales'!Z$44</f>
        <v>0.62978415704771096</v>
      </c>
      <c r="AF8" s="361">
        <f>$H8*'New vehicle sales'!AA$44</f>
        <v>0.73204299911904214</v>
      </c>
      <c r="AG8" s="361">
        <f>$H8*'New vehicle sales'!AB$44</f>
        <v>1.5298176474973555</v>
      </c>
      <c r="AH8" s="361">
        <f>$H8*'New vehicle sales'!AC$44</f>
        <v>0.58991272243123194</v>
      </c>
      <c r="AI8" t="str">
        <f t="shared" si="1"/>
        <v>T-CAR-ICE_GSL21</v>
      </c>
      <c r="AJ8" t="s">
        <v>221</v>
      </c>
    </row>
    <row r="9" spans="1:36">
      <c r="A9" t="str">
        <f t="shared" si="2"/>
        <v>T-CAR-HEV_GSL21</v>
      </c>
      <c r="B9" t="s">
        <v>557</v>
      </c>
      <c r="E9" t="s">
        <v>223</v>
      </c>
      <c r="F9" t="s">
        <v>222</v>
      </c>
      <c r="G9">
        <v>2019</v>
      </c>
      <c r="H9" s="381">
        <f>SUMIFS('New vehicle sales'!$G$186:$G$215,'New vehicle sales'!$C$186:$C$215,'TRA-CAPs'!G9,'New vehicle sales'!$E$186:$E$215,B9)/1000</f>
        <v>10.9</v>
      </c>
      <c r="I9" s="361">
        <f>$H9*'New vehicle sales'!D$44</f>
        <v>0.13031843615894184</v>
      </c>
      <c r="J9" s="361">
        <f>$H9*'New vehicle sales'!E$44</f>
        <v>3.0841305034897073</v>
      </c>
      <c r="K9" s="361">
        <f>$H9*'New vehicle sales'!F$44</f>
        <v>0.50931590878783795</v>
      </c>
      <c r="L9" s="361">
        <f>$H9*'New vehicle sales'!G$44</f>
        <v>0.22714394465193768</v>
      </c>
      <c r="M9" s="361">
        <f>$H9*'New vehicle sales'!H$44</f>
        <v>0.19387305183998271</v>
      </c>
      <c r="N9" s="361">
        <f>$H9*'New vehicle sales'!I$44</f>
        <v>9.355907821830306E-2</v>
      </c>
      <c r="O9" s="361">
        <f>$H9*'New vehicle sales'!J$44</f>
        <v>0.29501793939979382</v>
      </c>
      <c r="P9" s="361">
        <f>$H9*'New vehicle sales'!K$44</f>
        <v>0.44645944393635656</v>
      </c>
      <c r="Q9" s="361">
        <f>$H9*'New vehicle sales'!L$44</f>
        <v>0.17845421909272929</v>
      </c>
      <c r="R9" s="361">
        <f>$H9*'New vehicle sales'!M$44</f>
        <v>0.20319622668849269</v>
      </c>
      <c r="S9" s="361">
        <f>$H9*'New vehicle sales'!N$44</f>
        <v>0.34271651968293909</v>
      </c>
      <c r="T9" s="361">
        <f>$H9*'New vehicle sales'!O$44</f>
        <v>0.32601354721311898</v>
      </c>
      <c r="U9" s="361">
        <f>$H9*'New vehicle sales'!P$44</f>
        <v>0.27197438398610607</v>
      </c>
      <c r="V9" s="361">
        <f>$H9*'New vehicle sales'!Q$44</f>
        <v>1.242635228004153</v>
      </c>
      <c r="W9" s="361">
        <f>$H9*'New vehicle sales'!R$44</f>
        <v>0.33810414616962031</v>
      </c>
      <c r="X9" s="361">
        <f>$H9*'New vehicle sales'!S$44</f>
        <v>0.44612753616492667</v>
      </c>
      <c r="Y9" s="361">
        <f>$H9*'New vehicle sales'!T$44</f>
        <v>0.36521986658588579</v>
      </c>
      <c r="Z9" s="361">
        <f>$H9*'New vehicle sales'!U$44</f>
        <v>0.26592908450785546</v>
      </c>
      <c r="AA9" s="361">
        <f>$H9*'New vehicle sales'!V$44</f>
        <v>0.5906996943424474</v>
      </c>
      <c r="AB9" s="361">
        <f>$H9*'New vehicle sales'!W$44</f>
        <v>7.3349328466892641E-2</v>
      </c>
      <c r="AC9" s="361">
        <f>$H9*'New vehicle sales'!X$44</f>
        <v>0.2987330174206953</v>
      </c>
      <c r="AD9" s="361">
        <f>$H9*'New vehicle sales'!Y$44</f>
        <v>0.14774244964945446</v>
      </c>
      <c r="AE9" s="361">
        <f>$H9*'New vehicle sales'!Z$44</f>
        <v>0.15001086759074428</v>
      </c>
      <c r="AF9" s="361">
        <f>$H9*'New vehicle sales'!AA$44</f>
        <v>0.17436831997547167</v>
      </c>
      <c r="AG9" s="361">
        <f>$H9*'New vehicle sales'!AB$44</f>
        <v>0.36439353068598096</v>
      </c>
      <c r="AH9" s="361">
        <f>$H9*'New vehicle sales'!AC$44</f>
        <v>0.14051372728962278</v>
      </c>
      <c r="AI9" t="str">
        <f t="shared" si="1"/>
        <v>T-CAR-HEV_GSL21</v>
      </c>
      <c r="AJ9" t="s">
        <v>221</v>
      </c>
    </row>
    <row r="10" spans="1:36">
      <c r="A10" t="str">
        <f t="shared" si="2"/>
        <v>T-CAR-BEV100_ELC21</v>
      </c>
      <c r="B10" t="s">
        <v>389</v>
      </c>
      <c r="E10" t="s">
        <v>223</v>
      </c>
      <c r="F10" t="s">
        <v>222</v>
      </c>
      <c r="G10">
        <v>2019</v>
      </c>
      <c r="H10" s="381">
        <f>SUMIFS('New vehicle sales'!$G$186:$G$215,'New vehicle sales'!$C$186:$C$215,'TRA-CAPs'!G10,'New vehicle sales'!$E$186:$E$215,B10)/1000</f>
        <v>3.4430000000000001</v>
      </c>
      <c r="I10" s="361">
        <f>$H10*'New vehicle sales'!D$44</f>
        <v>4.1163887678462088E-2</v>
      </c>
      <c r="J10" s="361">
        <f>$H10*'New vehicle sales'!E$44</f>
        <v>0.97418911224908833</v>
      </c>
      <c r="K10" s="361">
        <f>$H10*'New vehicle sales'!F$44</f>
        <v>0.16087841045472717</v>
      </c>
      <c r="L10" s="361">
        <f>$H10*'New vehicle sales'!G$44</f>
        <v>7.1748312058405636E-2</v>
      </c>
      <c r="M10" s="361">
        <f>$H10*'New vehicle sales'!H$44</f>
        <v>6.1238983255510138E-2</v>
      </c>
      <c r="N10" s="361">
        <f>$H10*'New vehicle sales'!I$44</f>
        <v>2.9552651954643804E-2</v>
      </c>
      <c r="O10" s="361">
        <f>$H10*'New vehicle sales'!J$44</f>
        <v>9.3187776637934872E-2</v>
      </c>
      <c r="P10" s="361">
        <f>$H10*'New vehicle sales'!K$44</f>
        <v>0.14102384086907116</v>
      </c>
      <c r="Q10" s="361">
        <f>$H10*'New vehicle sales'!L$44</f>
        <v>5.6368612507914397E-2</v>
      </c>
      <c r="R10" s="361">
        <f>$H10*'New vehicle sales'!M$44</f>
        <v>6.4183909035640405E-2</v>
      </c>
      <c r="S10" s="361">
        <f>$H10*'New vehicle sales'!N$44</f>
        <v>0.10825440158425315</v>
      </c>
      <c r="T10" s="361">
        <f>$H10*'New vehicle sales'!O$44</f>
        <v>0.10297840761970355</v>
      </c>
      <c r="U10" s="361">
        <f>$H10*'New vehicle sales'!P$44</f>
        <v>8.5908972849923229E-2</v>
      </c>
      <c r="V10" s="361">
        <f>$H10*'New vehicle sales'!Q$44</f>
        <v>0.39251312752461459</v>
      </c>
      <c r="W10" s="361">
        <f>$H10*'New vehicle sales'!R$44</f>
        <v>0.10679748396899108</v>
      </c>
      <c r="X10" s="361">
        <f>$H10*'New vehicle sales'!S$44</f>
        <v>0.14091900064365528</v>
      </c>
      <c r="Y10" s="361">
        <f>$H10*'New vehicle sales'!T$44</f>
        <v>0.11536256886744997</v>
      </c>
      <c r="Z10" s="361">
        <f>$H10*'New vehicle sales'!U$44</f>
        <v>8.3999434675279469E-2</v>
      </c>
      <c r="AA10" s="361">
        <f>$H10*'New vehicle sales'!V$44</f>
        <v>0.18658523372670149</v>
      </c>
      <c r="AB10" s="361">
        <f>$H10*'New vehicle sales'!W$44</f>
        <v>2.3168966780872602E-2</v>
      </c>
      <c r="AC10" s="361">
        <f>$H10*'New vehicle sales'!X$44</f>
        <v>9.4361264126555405E-2</v>
      </c>
      <c r="AD10" s="361">
        <f>$H10*'New vehicle sales'!Y$44</f>
        <v>4.6667637994777224E-2</v>
      </c>
      <c r="AE10" s="361">
        <f>$H10*'New vehicle sales'!Z$44</f>
        <v>4.7384166707791976E-2</v>
      </c>
      <c r="AF10" s="361">
        <f>$H10*'New vehicle sales'!AA$44</f>
        <v>5.5077993181243019E-2</v>
      </c>
      <c r="AG10" s="361">
        <f>$H10*'New vehicle sales'!AB$44</f>
        <v>0.11510155285796628</v>
      </c>
      <c r="AH10" s="361">
        <f>$H10*'New vehicle sales'!AC$44</f>
        <v>4.4384290188823047E-2</v>
      </c>
      <c r="AI10" t="str">
        <f t="shared" si="1"/>
        <v>T-CAR-BEV100_ELC21</v>
      </c>
      <c r="AJ10" t="s">
        <v>221</v>
      </c>
    </row>
    <row r="11" spans="1:36">
      <c r="A11" t="str">
        <f t="shared" si="2"/>
        <v>T-CAR-PHEV40_GSL21</v>
      </c>
      <c r="E11" t="s">
        <v>223</v>
      </c>
      <c r="F11" t="s">
        <v>222</v>
      </c>
      <c r="G11">
        <v>2019</v>
      </c>
      <c r="H11" s="381">
        <f>SUMIFS('New vehicle sales'!$G$186:$G$215,'New vehicle sales'!$C$186:$C$215,'TRA-CAPs'!G11,'New vehicle sales'!$E$186:$E$215,B11)/1000</f>
        <v>0</v>
      </c>
      <c r="I11" s="361">
        <f>$H11*'New vehicle sales'!D$44</f>
        <v>0</v>
      </c>
      <c r="J11" s="361">
        <f>$H11*'New vehicle sales'!E$44</f>
        <v>0</v>
      </c>
      <c r="K11" s="361">
        <f>$H11*'New vehicle sales'!F$44</f>
        <v>0</v>
      </c>
      <c r="L11" s="361">
        <f>$H11*'New vehicle sales'!G$44</f>
        <v>0</v>
      </c>
      <c r="M11" s="361">
        <f>$H11*'New vehicle sales'!H$44</f>
        <v>0</v>
      </c>
      <c r="N11" s="361">
        <f>$H11*'New vehicle sales'!I$44</f>
        <v>0</v>
      </c>
      <c r="O11" s="361">
        <f>$H11*'New vehicle sales'!J$44</f>
        <v>0</v>
      </c>
      <c r="P11" s="361">
        <f>$H11*'New vehicle sales'!K$44</f>
        <v>0</v>
      </c>
      <c r="Q11" s="361">
        <f>$H11*'New vehicle sales'!L$44</f>
        <v>0</v>
      </c>
      <c r="R11" s="361">
        <f>$H11*'New vehicle sales'!M$44</f>
        <v>0</v>
      </c>
      <c r="S11" s="361">
        <f>$H11*'New vehicle sales'!N$44</f>
        <v>0</v>
      </c>
      <c r="T11" s="361">
        <f>$H11*'New vehicle sales'!O$44</f>
        <v>0</v>
      </c>
      <c r="U11" s="361">
        <f>$H11*'New vehicle sales'!P$44</f>
        <v>0</v>
      </c>
      <c r="V11" s="361">
        <f>$H11*'New vehicle sales'!Q$44</f>
        <v>0</v>
      </c>
      <c r="W11" s="361">
        <f>$H11*'New vehicle sales'!R$44</f>
        <v>0</v>
      </c>
      <c r="X11" s="361">
        <f>$H11*'New vehicle sales'!S$44</f>
        <v>0</v>
      </c>
      <c r="Y11" s="361">
        <f>$H11*'New vehicle sales'!T$44</f>
        <v>0</v>
      </c>
      <c r="Z11" s="361">
        <f>$H11*'New vehicle sales'!U$44</f>
        <v>0</v>
      </c>
      <c r="AA11" s="361">
        <f>$H11*'New vehicle sales'!V$44</f>
        <v>0</v>
      </c>
      <c r="AB11" s="361">
        <f>$H11*'New vehicle sales'!W$44</f>
        <v>0</v>
      </c>
      <c r="AC11" s="361">
        <f>$H11*'New vehicle sales'!X$44</f>
        <v>0</v>
      </c>
      <c r="AD11" s="361">
        <f>$H11*'New vehicle sales'!Y$44</f>
        <v>0</v>
      </c>
      <c r="AE11" s="361">
        <f>$H11*'New vehicle sales'!Z$44</f>
        <v>0</v>
      </c>
      <c r="AF11" s="361">
        <f>$H11*'New vehicle sales'!AA$44</f>
        <v>0</v>
      </c>
      <c r="AG11" s="361">
        <f>$H11*'New vehicle sales'!AB$44</f>
        <v>0</v>
      </c>
      <c r="AH11" s="361">
        <f>$H11*'New vehicle sales'!AC$44</f>
        <v>0</v>
      </c>
      <c r="AI11" t="str">
        <f t="shared" si="1"/>
        <v>T-CAR-PHEV40_GSL21</v>
      </c>
      <c r="AJ11" t="s">
        <v>221</v>
      </c>
    </row>
    <row r="12" spans="1:36">
      <c r="A12" t="str">
        <f t="shared" si="2"/>
        <v>T-CAR-HEV_DST21</v>
      </c>
      <c r="E12" t="s">
        <v>223</v>
      </c>
      <c r="F12" t="s">
        <v>222</v>
      </c>
      <c r="G12">
        <v>2019</v>
      </c>
      <c r="H12" s="381">
        <f>SUMIFS('New vehicle sales'!$G$186:$G$215,'New vehicle sales'!$C$186:$C$215,'TRA-CAPs'!G12,'New vehicle sales'!$E$186:$E$215,B12)/1000</f>
        <v>0</v>
      </c>
      <c r="I12" s="361">
        <f>$H12*'New vehicle sales'!D$44</f>
        <v>0</v>
      </c>
      <c r="J12" s="361">
        <f>$H12*'New vehicle sales'!E$44</f>
        <v>0</v>
      </c>
      <c r="K12" s="361">
        <f>$H12*'New vehicle sales'!F$44</f>
        <v>0</v>
      </c>
      <c r="L12" s="361">
        <f>$H12*'New vehicle sales'!G$44</f>
        <v>0</v>
      </c>
      <c r="M12" s="361">
        <f>$H12*'New vehicle sales'!H$44</f>
        <v>0</v>
      </c>
      <c r="N12" s="361">
        <f>$H12*'New vehicle sales'!I$44</f>
        <v>0</v>
      </c>
      <c r="O12" s="361">
        <f>$H12*'New vehicle sales'!J$44</f>
        <v>0</v>
      </c>
      <c r="P12" s="361">
        <f>$H12*'New vehicle sales'!K$44</f>
        <v>0</v>
      </c>
      <c r="Q12" s="361">
        <f>$H12*'New vehicle sales'!L$44</f>
        <v>0</v>
      </c>
      <c r="R12" s="361">
        <f>$H12*'New vehicle sales'!M$44</f>
        <v>0</v>
      </c>
      <c r="S12" s="361">
        <f>$H12*'New vehicle sales'!N$44</f>
        <v>0</v>
      </c>
      <c r="T12" s="361">
        <f>$H12*'New vehicle sales'!O$44</f>
        <v>0</v>
      </c>
      <c r="U12" s="361">
        <f>$H12*'New vehicle sales'!P$44</f>
        <v>0</v>
      </c>
      <c r="V12" s="361">
        <f>$H12*'New vehicle sales'!Q$44</f>
        <v>0</v>
      </c>
      <c r="W12" s="361">
        <f>$H12*'New vehicle sales'!R$44</f>
        <v>0</v>
      </c>
      <c r="X12" s="361">
        <f>$H12*'New vehicle sales'!S$44</f>
        <v>0</v>
      </c>
      <c r="Y12" s="361">
        <f>$H12*'New vehicle sales'!T$44</f>
        <v>0</v>
      </c>
      <c r="Z12" s="361">
        <f>$H12*'New vehicle sales'!U$44</f>
        <v>0</v>
      </c>
      <c r="AA12" s="361">
        <f>$H12*'New vehicle sales'!V$44</f>
        <v>0</v>
      </c>
      <c r="AB12" s="361">
        <f>$H12*'New vehicle sales'!W$44</f>
        <v>0</v>
      </c>
      <c r="AC12" s="361">
        <f>$H12*'New vehicle sales'!X$44</f>
        <v>0</v>
      </c>
      <c r="AD12" s="361">
        <f>$H12*'New vehicle sales'!Y$44</f>
        <v>0</v>
      </c>
      <c r="AE12" s="361">
        <f>$H12*'New vehicle sales'!Z$44</f>
        <v>0</v>
      </c>
      <c r="AF12" s="361">
        <f>$H12*'New vehicle sales'!AA$44</f>
        <v>0</v>
      </c>
      <c r="AG12" s="361">
        <f>$H12*'New vehicle sales'!AB$44</f>
        <v>0</v>
      </c>
      <c r="AH12" s="361">
        <f>$H12*'New vehicle sales'!AC$44</f>
        <v>0</v>
      </c>
      <c r="AI12" t="str">
        <f t="shared" si="1"/>
        <v>T-CAR-HEV_DST21</v>
      </c>
      <c r="AJ12" t="s">
        <v>221</v>
      </c>
    </row>
    <row r="13" spans="1:36">
      <c r="A13" t="str">
        <f t="shared" si="2"/>
        <v>T-CAR-PHEV40_DST21</v>
      </c>
      <c r="E13" t="s">
        <v>223</v>
      </c>
      <c r="F13" t="s">
        <v>222</v>
      </c>
      <c r="G13">
        <v>2019</v>
      </c>
      <c r="H13" s="381">
        <f>SUMIFS('New vehicle sales'!$G$186:$G$215,'New vehicle sales'!$C$186:$C$215,'TRA-CAPs'!G13,'New vehicle sales'!$E$186:$E$215,B13)/1000</f>
        <v>0</v>
      </c>
      <c r="I13" s="361">
        <f>$H13*'New vehicle sales'!D$44</f>
        <v>0</v>
      </c>
      <c r="J13" s="361">
        <f>$H13*'New vehicle sales'!E$44</f>
        <v>0</v>
      </c>
      <c r="K13" s="361">
        <f>$H13*'New vehicle sales'!F$44</f>
        <v>0</v>
      </c>
      <c r="L13" s="361">
        <f>$H13*'New vehicle sales'!G$44</f>
        <v>0</v>
      </c>
      <c r="M13" s="361">
        <f>$H13*'New vehicle sales'!H$44</f>
        <v>0</v>
      </c>
      <c r="N13" s="361">
        <f>$H13*'New vehicle sales'!I$44</f>
        <v>0</v>
      </c>
      <c r="O13" s="361">
        <f>$H13*'New vehicle sales'!J$44</f>
        <v>0</v>
      </c>
      <c r="P13" s="361">
        <f>$H13*'New vehicle sales'!K$44</f>
        <v>0</v>
      </c>
      <c r="Q13" s="361">
        <f>$H13*'New vehicle sales'!L$44</f>
        <v>0</v>
      </c>
      <c r="R13" s="361">
        <f>$H13*'New vehicle sales'!M$44</f>
        <v>0</v>
      </c>
      <c r="S13" s="361">
        <f>$H13*'New vehicle sales'!N$44</f>
        <v>0</v>
      </c>
      <c r="T13" s="361">
        <f>$H13*'New vehicle sales'!O$44</f>
        <v>0</v>
      </c>
      <c r="U13" s="361">
        <f>$H13*'New vehicle sales'!P$44</f>
        <v>0</v>
      </c>
      <c r="V13" s="361">
        <f>$H13*'New vehicle sales'!Q$44</f>
        <v>0</v>
      </c>
      <c r="W13" s="361">
        <f>$H13*'New vehicle sales'!R$44</f>
        <v>0</v>
      </c>
      <c r="X13" s="361">
        <f>$H13*'New vehicle sales'!S$44</f>
        <v>0</v>
      </c>
      <c r="Y13" s="361">
        <f>$H13*'New vehicle sales'!T$44</f>
        <v>0</v>
      </c>
      <c r="Z13" s="361">
        <f>$H13*'New vehicle sales'!U$44</f>
        <v>0</v>
      </c>
      <c r="AA13" s="361">
        <f>$H13*'New vehicle sales'!V$44</f>
        <v>0</v>
      </c>
      <c r="AB13" s="361">
        <f>$H13*'New vehicle sales'!W$44</f>
        <v>0</v>
      </c>
      <c r="AC13" s="361">
        <f>$H13*'New vehicle sales'!X$44</f>
        <v>0</v>
      </c>
      <c r="AD13" s="361">
        <f>$H13*'New vehicle sales'!Y$44</f>
        <v>0</v>
      </c>
      <c r="AE13" s="361">
        <f>$H13*'New vehicle sales'!Z$44</f>
        <v>0</v>
      </c>
      <c r="AF13" s="361">
        <f>$H13*'New vehicle sales'!AA$44</f>
        <v>0</v>
      </c>
      <c r="AG13" s="361">
        <f>$H13*'New vehicle sales'!AB$44</f>
        <v>0</v>
      </c>
      <c r="AH13" s="361">
        <f>$H13*'New vehicle sales'!AC$44</f>
        <v>0</v>
      </c>
      <c r="AI13" t="str">
        <f t="shared" si="1"/>
        <v>T-CAR-PHEV40_DST21</v>
      </c>
      <c r="AJ13" t="s">
        <v>221</v>
      </c>
    </row>
    <row r="14" spans="1:36">
      <c r="A14" t="str">
        <f t="shared" si="2"/>
        <v>T-LGT-ICE_DST61</v>
      </c>
      <c r="E14" t="s">
        <v>223</v>
      </c>
      <c r="F14" t="s">
        <v>222</v>
      </c>
      <c r="G14">
        <v>2019</v>
      </c>
      <c r="H14" s="381">
        <f>'New vehicle sales'!C19/1000</f>
        <v>24.959</v>
      </c>
      <c r="I14" s="361">
        <f>$H14*'New vehicle sales'!D$44</f>
        <v>0.29840530716431457</v>
      </c>
      <c r="J14" s="361">
        <f>$H14*'New vehicle sales'!E$44</f>
        <v>7.0620929574862021</v>
      </c>
      <c r="K14" s="361">
        <f>$H14*'New vehicle sales'!F$44</f>
        <v>1.1662399786638209</v>
      </c>
      <c r="L14" s="361">
        <f>$H14*'New vehicle sales'!G$44</f>
        <v>0.52011795546492778</v>
      </c>
      <c r="M14" s="361">
        <f>$H14*'New vehicle sales'!H$44</f>
        <v>0.44393371567652556</v>
      </c>
      <c r="N14" s="361">
        <f>$H14*'New vehicle sales'!I$44</f>
        <v>0.21423312231657121</v>
      </c>
      <c r="O14" s="361">
        <f>$H14*'New vehicle sales'!J$44</f>
        <v>0.67553694949352783</v>
      </c>
      <c r="P14" s="361">
        <f>$H14*'New vehicle sales'!K$44</f>
        <v>1.0223102074502315</v>
      </c>
      <c r="Q14" s="361">
        <f>$H14*'New vehicle sales'!L$44</f>
        <v>0.40862741782893858</v>
      </c>
      <c r="R14" s="361">
        <f>$H14*'New vehicle sales'!M$44</f>
        <v>0.46528207540532929</v>
      </c>
      <c r="S14" s="361">
        <f>$H14*'New vehicle sales'!N$44</f>
        <v>0.7847579463088511</v>
      </c>
      <c r="T14" s="361">
        <f>$H14*'New vehicle sales'!O$44</f>
        <v>0.74651120411855376</v>
      </c>
      <c r="U14" s="361">
        <f>$H14*'New vehicle sales'!P$44</f>
        <v>0.62277143577148819</v>
      </c>
      <c r="V14" s="361">
        <f>$H14*'New vehicle sales'!Q$44</f>
        <v>2.8454066656656565</v>
      </c>
      <c r="W14" s="361">
        <f>$H14*'New vehicle sales'!R$44</f>
        <v>0.77419645727041775</v>
      </c>
      <c r="X14" s="361">
        <f>$H14*'New vehicle sales'!S$44</f>
        <v>1.0215501995541656</v>
      </c>
      <c r="Y14" s="361">
        <f>$H14*'New vehicle sales'!T$44</f>
        <v>0.83628648166212138</v>
      </c>
      <c r="Z14" s="361">
        <f>$H14*'New vehicle sales'!U$44</f>
        <v>0.60892880919555625</v>
      </c>
      <c r="AA14" s="361">
        <f>$H14*'New vehicle sales'!V$44</f>
        <v>1.3525939147791874</v>
      </c>
      <c r="AB14" s="361">
        <f>$H14*'New vehicle sales'!W$44</f>
        <v>0.16795650359680492</v>
      </c>
      <c r="AC14" s="361">
        <f>$H14*'New vehicle sales'!X$44</f>
        <v>0.68404379649570035</v>
      </c>
      <c r="AD14" s="361">
        <f>$H14*'New vehicle sales'!Y$44</f>
        <v>0.338303100990893</v>
      </c>
      <c r="AE14" s="361">
        <f>$H14*'New vehicle sales'!Z$44</f>
        <v>0.34349736185297119</v>
      </c>
      <c r="AF14" s="361">
        <f>$H14*'New vehicle sales'!AA$44</f>
        <v>0.39927145855667862</v>
      </c>
      <c r="AG14" s="361">
        <f>$H14*'New vehicle sales'!AB$44</f>
        <v>0.83439432407260528</v>
      </c>
      <c r="AH14" s="361">
        <f>$H14*'New vehicle sales'!AC$44</f>
        <v>0.32175065315795365</v>
      </c>
      <c r="AI14" t="str">
        <f t="shared" si="1"/>
        <v>T-LGT-ICE_DST61</v>
      </c>
      <c r="AJ14" t="s">
        <v>221</v>
      </c>
    </row>
    <row r="15" spans="1:36">
      <c r="A15" t="str">
        <f t="shared" si="2"/>
        <v>T-LGT-HEV_DST61</v>
      </c>
      <c r="E15" t="s">
        <v>223</v>
      </c>
      <c r="F15" t="s">
        <v>222</v>
      </c>
      <c r="G15">
        <v>2019</v>
      </c>
      <c r="H15" s="381">
        <f>'New vehicle sales'!C20/1000</f>
        <v>5.0000000000000001E-3</v>
      </c>
      <c r="I15" s="361">
        <f>$H15*'New vehicle sales'!D$44</f>
        <v>5.9779099155477907E-5</v>
      </c>
      <c r="J15" s="361">
        <f>$H15*'New vehicle sales'!E$44</f>
        <v>1.4147387630686732E-3</v>
      </c>
      <c r="K15" s="361">
        <f>$H15*'New vehicle sales'!F$44</f>
        <v>2.3363115082010915E-4</v>
      </c>
      <c r="L15" s="361">
        <f>$H15*'New vehicle sales'!G$44</f>
        <v>1.0419447002382463E-4</v>
      </c>
      <c r="M15" s="361">
        <f>$H15*'New vehicle sales'!H$44</f>
        <v>8.8932592587148034E-5</v>
      </c>
      <c r="N15" s="361">
        <f>$H15*'New vehicle sales'!I$44</f>
        <v>4.2917008357019757E-5</v>
      </c>
      <c r="O15" s="361">
        <f>$H15*'New vehicle sales'!J$44</f>
        <v>1.3532932999990542E-4</v>
      </c>
      <c r="P15" s="361">
        <f>$H15*'New vehicle sales'!K$44</f>
        <v>2.0479791006254886E-4</v>
      </c>
      <c r="Q15" s="361">
        <f>$H15*'New vehicle sales'!L$44</f>
        <v>8.1859733528774902E-5</v>
      </c>
      <c r="R15" s="361">
        <f>$H15*'New vehicle sales'!M$44</f>
        <v>9.3209278297473711E-5</v>
      </c>
      <c r="S15" s="361">
        <f>$H15*'New vehicle sales'!N$44</f>
        <v>1.5720941269859592E-4</v>
      </c>
      <c r="T15" s="361">
        <f>$H15*'New vehicle sales'!O$44</f>
        <v>1.495474987216142E-4</v>
      </c>
      <c r="U15" s="361">
        <f>$H15*'New vehicle sales'!P$44</f>
        <v>1.247588917367459E-4</v>
      </c>
      <c r="V15" s="361">
        <f>$H15*'New vehicle sales'!Q$44</f>
        <v>5.7001615963493256E-4</v>
      </c>
      <c r="W15" s="361">
        <f>$H15*'New vehicle sales'!R$44</f>
        <v>1.5509364503193593E-4</v>
      </c>
      <c r="X15" s="361">
        <f>$H15*'New vehicle sales'!S$44</f>
        <v>2.0464565879125076E-4</v>
      </c>
      <c r="Y15" s="361">
        <f>$H15*'New vehicle sales'!T$44</f>
        <v>1.6753204889260816E-4</v>
      </c>
      <c r="Z15" s="361">
        <f>$H15*'New vehicle sales'!U$44</f>
        <v>1.2198581858158506E-4</v>
      </c>
      <c r="AA15" s="361">
        <f>$H15*'New vehicle sales'!V$44</f>
        <v>2.7096316254240704E-4</v>
      </c>
      <c r="AB15" s="361">
        <f>$H15*'New vehicle sales'!W$44</f>
        <v>3.364648094811589E-5</v>
      </c>
      <c r="AC15" s="361">
        <f>$H15*'New vehicle sales'!X$44</f>
        <v>1.3703349422967674E-4</v>
      </c>
      <c r="AD15" s="361">
        <f>$H15*'New vehicle sales'!Y$44</f>
        <v>6.7771765894245159E-5</v>
      </c>
      <c r="AE15" s="361">
        <f>$H15*'New vehicle sales'!Z$44</f>
        <v>6.8812324582910223E-5</v>
      </c>
      <c r="AF15" s="361">
        <f>$H15*'New vehicle sales'!AA$44</f>
        <v>7.9985467878656731E-5</v>
      </c>
      <c r="AG15" s="361">
        <f>$H15*'New vehicle sales'!AB$44</f>
        <v>1.671529957275142E-4</v>
      </c>
      <c r="AH15" s="361">
        <f>$H15*'New vehicle sales'!AC$44</f>
        <v>6.4455838206248976E-5</v>
      </c>
      <c r="AI15" t="str">
        <f t="shared" si="1"/>
        <v>T-LGT-HEV_DST61</v>
      </c>
      <c r="AJ15" t="s">
        <v>221</v>
      </c>
    </row>
    <row r="16" spans="1:36">
      <c r="A16" t="str">
        <f t="shared" si="2"/>
        <v>T-LGT-BEV_ELC61</v>
      </c>
      <c r="E16" t="s">
        <v>223</v>
      </c>
      <c r="F16" t="s">
        <v>222</v>
      </c>
      <c r="G16">
        <v>2019</v>
      </c>
      <c r="H16" s="381">
        <f>'New vehicle sales'!C21/1000</f>
        <v>0.32700000000000001</v>
      </c>
      <c r="I16" s="361">
        <f>$H16*'New vehicle sales'!D$44</f>
        <v>3.9095530847682554E-3</v>
      </c>
      <c r="J16" s="361">
        <f>$H16*'New vehicle sales'!E$44</f>
        <v>9.2523915104691226E-2</v>
      </c>
      <c r="K16" s="361">
        <f>$H16*'New vehicle sales'!F$44</f>
        <v>1.5279477263635139E-2</v>
      </c>
      <c r="L16" s="361">
        <f>$H16*'New vehicle sales'!G$44</f>
        <v>6.8143183395581305E-3</v>
      </c>
      <c r="M16" s="361">
        <f>$H16*'New vehicle sales'!H$44</f>
        <v>5.8161915551994819E-3</v>
      </c>
      <c r="N16" s="361">
        <f>$H16*'New vehicle sales'!I$44</f>
        <v>2.8067723465490919E-3</v>
      </c>
      <c r="O16" s="361">
        <f>$H16*'New vehicle sales'!J$44</f>
        <v>8.8505381819938139E-3</v>
      </c>
      <c r="P16" s="361">
        <f>$H16*'New vehicle sales'!K$44</f>
        <v>1.3393783318090696E-2</v>
      </c>
      <c r="Q16" s="361">
        <f>$H16*'New vehicle sales'!L$44</f>
        <v>5.3536265727818786E-3</v>
      </c>
      <c r="R16" s="361">
        <f>$H16*'New vehicle sales'!M$44</f>
        <v>6.0958868006547812E-3</v>
      </c>
      <c r="S16" s="361">
        <f>$H16*'New vehicle sales'!N$44</f>
        <v>1.0281495590488174E-2</v>
      </c>
      <c r="T16" s="361">
        <f>$H16*'New vehicle sales'!O$44</f>
        <v>9.7804064163935691E-3</v>
      </c>
      <c r="U16" s="361">
        <f>$H16*'New vehicle sales'!P$44</f>
        <v>8.1592315195831832E-3</v>
      </c>
      <c r="V16" s="361">
        <f>$H16*'New vehicle sales'!Q$44</f>
        <v>3.7279056840124593E-2</v>
      </c>
      <c r="W16" s="361">
        <f>$H16*'New vehicle sales'!R$44</f>
        <v>1.014312438508861E-2</v>
      </c>
      <c r="X16" s="361">
        <f>$H16*'New vehicle sales'!S$44</f>
        <v>1.33838260849478E-2</v>
      </c>
      <c r="Y16" s="361">
        <f>$H16*'New vehicle sales'!T$44</f>
        <v>1.0956595997576573E-2</v>
      </c>
      <c r="Z16" s="361">
        <f>$H16*'New vehicle sales'!U$44</f>
        <v>7.9778725352356635E-3</v>
      </c>
      <c r="AA16" s="361">
        <f>$H16*'New vehicle sales'!V$44</f>
        <v>1.7720990830273422E-2</v>
      </c>
      <c r="AB16" s="361">
        <f>$H16*'New vehicle sales'!W$44</f>
        <v>2.2004798540067793E-3</v>
      </c>
      <c r="AC16" s="361">
        <f>$H16*'New vehicle sales'!X$44</f>
        <v>8.9619905226208593E-3</v>
      </c>
      <c r="AD16" s="361">
        <f>$H16*'New vehicle sales'!Y$44</f>
        <v>4.4322734894836338E-3</v>
      </c>
      <c r="AE16" s="361">
        <f>$H16*'New vehicle sales'!Z$44</f>
        <v>4.5003260277223286E-3</v>
      </c>
      <c r="AF16" s="361">
        <f>$H16*'New vehicle sales'!AA$44</f>
        <v>5.2310495992641502E-3</v>
      </c>
      <c r="AG16" s="361">
        <f>$H16*'New vehicle sales'!AB$44</f>
        <v>1.0931805920579428E-2</v>
      </c>
      <c r="AH16" s="361">
        <f>$H16*'New vehicle sales'!AC$44</f>
        <v>4.2154118186886833E-3</v>
      </c>
      <c r="AI16" t="str">
        <f t="shared" si="1"/>
        <v>T-LGT-BEV_ELC61</v>
      </c>
      <c r="AJ16" t="s">
        <v>221</v>
      </c>
    </row>
    <row r="17" spans="1:36">
      <c r="A17" t="str">
        <f t="shared" si="2"/>
        <v>T-HGT-ICE_DST81</v>
      </c>
      <c r="D17" s="30"/>
      <c r="E17" s="30" t="s">
        <v>223</v>
      </c>
      <c r="F17" s="30" t="s">
        <v>222</v>
      </c>
      <c r="G17" s="30">
        <v>2019</v>
      </c>
      <c r="H17" s="382">
        <f>'New vehicle sales'!C34/1000</f>
        <v>1.62</v>
      </c>
      <c r="I17" s="362">
        <f>$H17*'New vehicle sales'!D$44</f>
        <v>1.9368428126374841E-2</v>
      </c>
      <c r="J17" s="362">
        <f>$H17*'New vehicle sales'!E$44</f>
        <v>0.4583753592342501</v>
      </c>
      <c r="K17" s="362">
        <f>$H17*'New vehicle sales'!F$44</f>
        <v>7.5696492865715378E-2</v>
      </c>
      <c r="L17" s="362">
        <f>$H17*'New vehicle sales'!G$44</f>
        <v>3.3759008287719182E-2</v>
      </c>
      <c r="M17" s="362">
        <f>$H17*'New vehicle sales'!H$44</f>
        <v>2.8814159998235965E-2</v>
      </c>
      <c r="N17" s="362">
        <f>$H17*'New vehicle sales'!I$44</f>
        <v>1.3905110707674402E-2</v>
      </c>
      <c r="O17" s="362">
        <f>$H17*'New vehicle sales'!J$44</f>
        <v>4.3846702919969359E-2</v>
      </c>
      <c r="P17" s="362">
        <f>$H17*'New vehicle sales'!K$44</f>
        <v>6.635452286026583E-2</v>
      </c>
      <c r="Q17" s="362">
        <f>$H17*'New vehicle sales'!L$44</f>
        <v>2.6522553663323071E-2</v>
      </c>
      <c r="R17" s="362">
        <f>$H17*'New vehicle sales'!M$44</f>
        <v>3.0199806168381485E-2</v>
      </c>
      <c r="S17" s="362">
        <f>$H17*'New vehicle sales'!N$44</f>
        <v>5.0935849714345081E-2</v>
      </c>
      <c r="T17" s="362">
        <f>$H17*'New vehicle sales'!O$44</f>
        <v>4.845338958580301E-2</v>
      </c>
      <c r="U17" s="362">
        <f>$H17*'New vehicle sales'!P$44</f>
        <v>4.0421880922705676E-2</v>
      </c>
      <c r="V17" s="362">
        <f>$H17*'New vehicle sales'!Q$44</f>
        <v>0.18468523572171816</v>
      </c>
      <c r="W17" s="362">
        <f>$H17*'New vehicle sales'!R$44</f>
        <v>5.0250340990347239E-2</v>
      </c>
      <c r="X17" s="362">
        <f>$H17*'New vehicle sales'!S$44</f>
        <v>6.6305193448365246E-2</v>
      </c>
      <c r="Y17" s="362">
        <f>$H17*'New vehicle sales'!T$44</f>
        <v>5.4280383841205045E-2</v>
      </c>
      <c r="Z17" s="362">
        <f>$H17*'New vehicle sales'!U$44</f>
        <v>3.9523405220433565E-2</v>
      </c>
      <c r="AA17" s="362">
        <f>$H17*'New vehicle sales'!V$44</f>
        <v>8.7792064663739885E-2</v>
      </c>
      <c r="AB17" s="362">
        <f>$H17*'New vehicle sales'!W$44</f>
        <v>1.090145982718955E-2</v>
      </c>
      <c r="AC17" s="362">
        <f>$H17*'New vehicle sales'!X$44</f>
        <v>4.4398852130415264E-2</v>
      </c>
      <c r="AD17" s="362">
        <f>$H17*'New vehicle sales'!Y$44</f>
        <v>2.1958052149735435E-2</v>
      </c>
      <c r="AE17" s="362">
        <f>$H17*'New vehicle sales'!Z$44</f>
        <v>2.2295193164862913E-2</v>
      </c>
      <c r="AF17" s="362">
        <f>$H17*'New vehicle sales'!AA$44</f>
        <v>2.591529159268478E-2</v>
      </c>
      <c r="AG17" s="362">
        <f>$H17*'New vehicle sales'!AB$44</f>
        <v>5.4157570615714599E-2</v>
      </c>
      <c r="AH17" s="362">
        <f>$H17*'New vehicle sales'!AC$44</f>
        <v>2.0883691578824668E-2</v>
      </c>
      <c r="AI17" s="30" t="str">
        <f t="shared" si="1"/>
        <v>T-HGT-ICE_DST81</v>
      </c>
      <c r="AJ17" s="30" t="s">
        <v>221</v>
      </c>
    </row>
    <row r="21" spans="1:36" ht="21">
      <c r="C21" s="39" t="s">
        <v>231</v>
      </c>
    </row>
    <row r="24" spans="1:36">
      <c r="C24" t="s">
        <v>230</v>
      </c>
    </row>
    <row r="25" spans="1:36">
      <c r="D25" s="38" t="s">
        <v>229</v>
      </c>
      <c r="I25" s="37"/>
      <c r="J25" s="36"/>
      <c r="K25" s="36"/>
      <c r="L25" s="36"/>
      <c r="M25" s="36"/>
      <c r="O25" s="36"/>
      <c r="P25" s="36"/>
    </row>
    <row r="26" spans="1:36" ht="15.75" thickBot="1">
      <c r="D26" s="35" t="s">
        <v>228</v>
      </c>
      <c r="E26" s="35" t="s">
        <v>227</v>
      </c>
      <c r="F26" s="35" t="s">
        <v>198</v>
      </c>
      <c r="G26" s="35" t="s">
        <v>226</v>
      </c>
      <c r="H26" s="34" t="str">
        <f>Regions!C$3</f>
        <v>IE</v>
      </c>
      <c r="I26" s="34" t="str">
        <f>Regions!E$3</f>
        <v>IE-CW</v>
      </c>
      <c r="J26" s="34" t="str">
        <f>Regions!F$3</f>
        <v>IE-D</v>
      </c>
      <c r="K26" s="34" t="str">
        <f>Regions!G$3</f>
        <v>IE-KE</v>
      </c>
      <c r="L26" s="34" t="str">
        <f>Regions!H$3</f>
        <v>IE-KK</v>
      </c>
      <c r="M26" s="34" t="str">
        <f>Regions!I$3</f>
        <v>IE-LS</v>
      </c>
      <c r="N26" s="34" t="str">
        <f>Regions!J$3</f>
        <v>IE-LD</v>
      </c>
      <c r="O26" s="34" t="str">
        <f>Regions!K$3</f>
        <v>IE-LH</v>
      </c>
      <c r="P26" s="34" t="str">
        <f>Regions!L$3</f>
        <v>IE-MH</v>
      </c>
      <c r="Q26" s="34" t="str">
        <f>Regions!M$3</f>
        <v>IE-OY</v>
      </c>
      <c r="R26" s="34" t="str">
        <f>Regions!N$3</f>
        <v>IE-WH</v>
      </c>
      <c r="S26" s="34" t="str">
        <f>Regions!O$3</f>
        <v>IE-WX</v>
      </c>
      <c r="T26" s="34" t="str">
        <f>Regions!P$3</f>
        <v>IE-WW</v>
      </c>
      <c r="U26" s="34" t="str">
        <f>Regions!Q$3</f>
        <v>IE-CE</v>
      </c>
      <c r="V26" s="34" t="str">
        <f>Regions!R$3</f>
        <v>IE-CO</v>
      </c>
      <c r="W26" s="34" t="str">
        <f>Regions!S$3</f>
        <v>IE-KY</v>
      </c>
      <c r="X26" s="34" t="str">
        <f>Regions!T$3</f>
        <v>IE-LK</v>
      </c>
      <c r="Y26" s="34" t="str">
        <f>Regions!U$3</f>
        <v>IE-TA</v>
      </c>
      <c r="Z26" s="34" t="str">
        <f>Regions!V$3</f>
        <v>IE-WD</v>
      </c>
      <c r="AA26" s="34" t="str">
        <f>Regions!W$3</f>
        <v>IE-G</v>
      </c>
      <c r="AB26" s="34" t="str">
        <f>Regions!X$3</f>
        <v>IE-LM</v>
      </c>
      <c r="AC26" s="34" t="str">
        <f>Regions!Y$3</f>
        <v>IE-MO</v>
      </c>
      <c r="AD26" s="34" t="str">
        <f>Regions!Z$3</f>
        <v>IE-RN</v>
      </c>
      <c r="AE26" s="34" t="str">
        <f>Regions!AA$3</f>
        <v>IE-SO</v>
      </c>
      <c r="AF26" s="34" t="str">
        <f>Regions!AB$3</f>
        <v>IE-CN</v>
      </c>
      <c r="AG26" s="34" t="str">
        <f>Regions!AC$3</f>
        <v>IE-DL</v>
      </c>
      <c r="AH26" s="34" t="str">
        <f>Regions!AD$3</f>
        <v>IE-MN</v>
      </c>
      <c r="AI26" s="33" t="s">
        <v>225</v>
      </c>
      <c r="AJ26" s="33" t="s">
        <v>224</v>
      </c>
    </row>
    <row r="27" spans="1:36">
      <c r="A27" t="str">
        <f>AI27</f>
        <v>T-CAR*, T-LGT*, T-HGT*</v>
      </c>
      <c r="E27" t="s">
        <v>223</v>
      </c>
      <c r="F27" t="str">
        <f>F6</f>
        <v>NCAP_BND</v>
      </c>
      <c r="G27">
        <v>2020</v>
      </c>
      <c r="H27" s="32">
        <v>0</v>
      </c>
      <c r="I27" s="361">
        <f>H27</f>
        <v>0</v>
      </c>
      <c r="J27" s="361">
        <f t="shared" ref="J27:AH27" si="3">I27</f>
        <v>0</v>
      </c>
      <c r="K27" s="361">
        <f t="shared" si="3"/>
        <v>0</v>
      </c>
      <c r="L27" s="361">
        <f t="shared" si="3"/>
        <v>0</v>
      </c>
      <c r="M27" s="361">
        <f t="shared" si="3"/>
        <v>0</v>
      </c>
      <c r="N27" s="361">
        <f t="shared" si="3"/>
        <v>0</v>
      </c>
      <c r="O27" s="361">
        <f t="shared" si="3"/>
        <v>0</v>
      </c>
      <c r="P27" s="361">
        <f t="shared" si="3"/>
        <v>0</v>
      </c>
      <c r="Q27" s="361">
        <f t="shared" si="3"/>
        <v>0</v>
      </c>
      <c r="R27" s="361">
        <f t="shared" si="3"/>
        <v>0</v>
      </c>
      <c r="S27" s="361">
        <f t="shared" si="3"/>
        <v>0</v>
      </c>
      <c r="T27" s="361">
        <f t="shared" si="3"/>
        <v>0</v>
      </c>
      <c r="U27" s="361">
        <f t="shared" si="3"/>
        <v>0</v>
      </c>
      <c r="V27" s="361">
        <f t="shared" si="3"/>
        <v>0</v>
      </c>
      <c r="W27" s="361">
        <f t="shared" si="3"/>
        <v>0</v>
      </c>
      <c r="X27" s="361">
        <f t="shared" si="3"/>
        <v>0</v>
      </c>
      <c r="Y27" s="361">
        <f t="shared" si="3"/>
        <v>0</v>
      </c>
      <c r="Z27" s="361">
        <f t="shared" si="3"/>
        <v>0</v>
      </c>
      <c r="AA27" s="361">
        <f t="shared" si="3"/>
        <v>0</v>
      </c>
      <c r="AB27" s="361">
        <f t="shared" si="3"/>
        <v>0</v>
      </c>
      <c r="AC27" s="361">
        <f t="shared" si="3"/>
        <v>0</v>
      </c>
      <c r="AD27" s="361">
        <f t="shared" si="3"/>
        <v>0</v>
      </c>
      <c r="AE27" s="361">
        <f t="shared" si="3"/>
        <v>0</v>
      </c>
      <c r="AF27" s="361">
        <f t="shared" si="3"/>
        <v>0</v>
      </c>
      <c r="AG27" s="361">
        <f t="shared" si="3"/>
        <v>0</v>
      </c>
      <c r="AH27" s="361">
        <f t="shared" si="3"/>
        <v>0</v>
      </c>
      <c r="AI27" t="s">
        <v>539</v>
      </c>
      <c r="AJ27" t="str">
        <f>AJ6</f>
        <v>*New</v>
      </c>
    </row>
    <row r="28" spans="1:36">
      <c r="A28" t="str">
        <f t="shared" ref="A28:A38" si="4">AI28</f>
        <v>T-CAR-ICE_DST21</v>
      </c>
      <c r="B28" t="s">
        <v>391</v>
      </c>
      <c r="E28" t="s">
        <v>223</v>
      </c>
      <c r="F28" t="s">
        <v>222</v>
      </c>
      <c r="G28">
        <v>2020</v>
      </c>
      <c r="H28" s="381">
        <f>SUMIFS('New vehicle sales'!$G$186:$G$215,'New vehicle sales'!$C$186:$C$215,'TRA-CAPs'!G28,'New vehicle sales'!$E$186:$E$215,B28)/1000</f>
        <v>36.207999999999998</v>
      </c>
      <c r="I28" s="361">
        <f>$H28*'New vehicle sales'!D$44</f>
        <v>0.43289632444430876</v>
      </c>
      <c r="J28" s="361">
        <f>$H28*'New vehicle sales'!E$44</f>
        <v>10.244972226638103</v>
      </c>
      <c r="K28" s="361">
        <f>$H28*'New vehicle sales'!F$44</f>
        <v>1.6918633417789024</v>
      </c>
      <c r="L28" s="361">
        <f>$H28*'New vehicle sales'!G$44</f>
        <v>0.75453467412452835</v>
      </c>
      <c r="M28" s="361">
        <f>$H28*'New vehicle sales'!H$44</f>
        <v>0.64401426247909122</v>
      </c>
      <c r="N28" s="361">
        <f>$H28*'New vehicle sales'!I$44</f>
        <v>0.31078780771819425</v>
      </c>
      <c r="O28" s="361">
        <f>$H28*'New vehicle sales'!J$44</f>
        <v>0.98000087612731501</v>
      </c>
      <c r="P28" s="361">
        <f>$H28*'New vehicle sales'!K$44</f>
        <v>1.4830645455089537</v>
      </c>
      <c r="Q28" s="361">
        <f>$H28*'New vehicle sales'!L$44</f>
        <v>0.59279544632197634</v>
      </c>
      <c r="R28" s="361">
        <f>$H28*'New vehicle sales'!M$44</f>
        <v>0.6749843097189856</v>
      </c>
      <c r="S28" s="361">
        <f>$H28*'New vehicle sales'!N$44</f>
        <v>1.1384476829981522</v>
      </c>
      <c r="T28" s="361">
        <f>$H28*'New vehicle sales'!O$44</f>
        <v>1.0829631667424413</v>
      </c>
      <c r="U28" s="361">
        <f>$H28*'New vehicle sales'!P$44</f>
        <v>0.90345399040081908</v>
      </c>
      <c r="V28" s="361">
        <f>$H28*'New vehicle sales'!Q$44</f>
        <v>4.1278290216123272</v>
      </c>
      <c r="W28" s="361">
        <f>$H28*'New vehicle sales'!R$44</f>
        <v>1.123126139863267</v>
      </c>
      <c r="X28" s="361">
        <f>$H28*'New vehicle sales'!S$44</f>
        <v>1.4819620027027214</v>
      </c>
      <c r="Y28" s="361">
        <f>$H28*'New vehicle sales'!T$44</f>
        <v>1.2132000852607112</v>
      </c>
      <c r="Z28" s="361">
        <f>$H28*'New vehicle sales'!U$44</f>
        <v>0.88337250384040633</v>
      </c>
      <c r="AA28" s="361">
        <f>$H28*'New vehicle sales'!V$44</f>
        <v>1.9622068378670947</v>
      </c>
      <c r="AB28" s="361">
        <f>$H28*'New vehicle sales'!W$44</f>
        <v>0.24365435643387603</v>
      </c>
      <c r="AC28" s="361">
        <f>$H28*'New vehicle sales'!X$44</f>
        <v>0.99234175181362694</v>
      </c>
      <c r="AD28" s="361">
        <f>$H28*'New vehicle sales'!Y$44</f>
        <v>0.49077601989976577</v>
      </c>
      <c r="AE28" s="361">
        <f>$H28*'New vehicle sales'!Z$44</f>
        <v>0.49831132969960262</v>
      </c>
      <c r="AF28" s="361">
        <f>$H28*'New vehicle sales'!AA$44</f>
        <v>0.57922276419008056</v>
      </c>
      <c r="AG28" s="361">
        <f>$H28*'New vehicle sales'!AB$44</f>
        <v>1.2104551338603666</v>
      </c>
      <c r="AH28" s="361">
        <f>$H28*'New vehicle sales'!AC$44</f>
        <v>0.46676339795437255</v>
      </c>
      <c r="AI28" t="str">
        <f>'New vehicle sales'!B58</f>
        <v>T-CAR-ICE_DST21</v>
      </c>
      <c r="AJ28" t="s">
        <v>221</v>
      </c>
    </row>
    <row r="29" spans="1:36">
      <c r="A29" t="str">
        <f t="shared" si="4"/>
        <v>T-CAR-ICE_GSL21</v>
      </c>
      <c r="B29" t="s">
        <v>399</v>
      </c>
      <c r="E29" t="s">
        <v>223</v>
      </c>
      <c r="F29" t="s">
        <v>222</v>
      </c>
      <c r="G29">
        <v>2020</v>
      </c>
      <c r="H29" s="381">
        <f>SUMIFS('New vehicle sales'!$G$186:$G$215,'New vehicle sales'!$C$186:$C$215,'TRA-CAPs'!G29,'New vehicle sales'!$E$186:$E$215,B29)/1000</f>
        <v>31.507000000000001</v>
      </c>
      <c r="I29" s="361">
        <f>$H29*'New vehicle sales'!D$44</f>
        <v>0.37669201541832847</v>
      </c>
      <c r="J29" s="361">
        <f>$H29*'New vehicle sales'!E$44</f>
        <v>8.9148348416009373</v>
      </c>
      <c r="K29" s="361">
        <f>$H29*'New vehicle sales'!F$44</f>
        <v>1.472203333777836</v>
      </c>
      <c r="L29" s="361">
        <f>$H29*'New vehicle sales'!G$44</f>
        <v>0.6565710334081285</v>
      </c>
      <c r="M29" s="361">
        <f>$H29*'New vehicle sales'!H$44</f>
        <v>0.56039983892865464</v>
      </c>
      <c r="N29" s="361">
        <f>$H29*'New vehicle sales'!I$44</f>
        <v>0.27043723646092427</v>
      </c>
      <c r="O29" s="361">
        <f>$H29*'New vehicle sales'!J$44</f>
        <v>0.85276424006140394</v>
      </c>
      <c r="P29" s="361">
        <f>$H29*'New vehicle sales'!K$44</f>
        <v>1.2905135504681455</v>
      </c>
      <c r="Q29" s="361">
        <f>$H29*'New vehicle sales'!L$44</f>
        <v>0.51583092485822224</v>
      </c>
      <c r="R29" s="361">
        <f>$H29*'New vehicle sales'!M$44</f>
        <v>0.58734894626370082</v>
      </c>
      <c r="S29" s="361">
        <f>$H29*'New vehicle sales'!N$44</f>
        <v>0.99063939317893235</v>
      </c>
      <c r="T29" s="361">
        <f>$H29*'New vehicle sales'!O$44</f>
        <v>0.9423586084443798</v>
      </c>
      <c r="U29" s="361">
        <f>$H29*'New vehicle sales'!P$44</f>
        <v>0.78615568038993067</v>
      </c>
      <c r="V29" s="361">
        <f>$H29*'New vehicle sales'!Q$44</f>
        <v>3.5918998283235641</v>
      </c>
      <c r="W29" s="361">
        <f>$H29*'New vehicle sales'!R$44</f>
        <v>0.97730709480424105</v>
      </c>
      <c r="X29" s="361">
        <f>$H29*'New vehicle sales'!S$44</f>
        <v>1.2895541543071876</v>
      </c>
      <c r="Y29" s="361">
        <f>$H29*'New vehicle sales'!T$44</f>
        <v>1.055686452891881</v>
      </c>
      <c r="Z29" s="361">
        <f>$H29*'New vehicle sales'!U$44</f>
        <v>0.76868143721000015</v>
      </c>
      <c r="AA29" s="361">
        <f>$H29*'New vehicle sales'!V$44</f>
        <v>1.7074472724447238</v>
      </c>
      <c r="AB29" s="361">
        <f>$H29*'New vehicle sales'!W$44</f>
        <v>0.2120199350464575</v>
      </c>
      <c r="AC29" s="361">
        <f>$H29*'New vehicle sales'!X$44</f>
        <v>0.86350286053888503</v>
      </c>
      <c r="AD29" s="361">
        <f>$H29*'New vehicle sales'!Y$44</f>
        <v>0.42705700560599652</v>
      </c>
      <c r="AE29" s="361">
        <f>$H29*'New vehicle sales'!Z$44</f>
        <v>0.43361398212675045</v>
      </c>
      <c r="AF29" s="361">
        <f>$H29*'New vehicle sales'!AA$44</f>
        <v>0.50402042729056751</v>
      </c>
      <c r="AG29" s="361">
        <f>$H29*'New vehicle sales'!AB$44</f>
        <v>1.053297887277358</v>
      </c>
      <c r="AH29" s="361">
        <f>$H29*'New vehicle sales'!AC$44</f>
        <v>0.4061620188728573</v>
      </c>
      <c r="AI29" t="str">
        <f>'New vehicle sales'!B57</f>
        <v>T-CAR-ICE_GSL21</v>
      </c>
      <c r="AJ29" t="s">
        <v>221</v>
      </c>
    </row>
    <row r="30" spans="1:36">
      <c r="A30" t="str">
        <f t="shared" si="4"/>
        <v>T-CAR-HEV_GSL21</v>
      </c>
      <c r="B30" t="s">
        <v>557</v>
      </c>
      <c r="E30" t="s">
        <v>223</v>
      </c>
      <c r="F30" t="s">
        <v>222</v>
      </c>
      <c r="G30">
        <v>2020</v>
      </c>
      <c r="H30" s="381">
        <f>SUMIFS('New vehicle sales'!$G$186:$G$215,'New vehicle sales'!$C$186:$C$215,'TRA-CAPs'!G30,'New vehicle sales'!$E$186:$E$215,B30)/1000</f>
        <v>12.654</v>
      </c>
      <c r="I30" s="361">
        <f>$H30*'New vehicle sales'!D$44</f>
        <v>0.15128894414268348</v>
      </c>
      <c r="J30" s="361">
        <f>$H30*'New vehicle sales'!E$44</f>
        <v>3.5804208615741979</v>
      </c>
      <c r="K30" s="361">
        <f>$H30*'New vehicle sales'!F$44</f>
        <v>0.59127371649553229</v>
      </c>
      <c r="L30" s="361">
        <f>$H30*'New vehicle sales'!G$44</f>
        <v>0.26369536473629535</v>
      </c>
      <c r="M30" s="361">
        <f>$H30*'New vehicle sales'!H$44</f>
        <v>0.22507060531955425</v>
      </c>
      <c r="N30" s="361">
        <f>$H30*'New vehicle sales'!I$44</f>
        <v>0.1086143647499456</v>
      </c>
      <c r="O30" s="361">
        <f>$H30*'New vehicle sales'!J$44</f>
        <v>0.3424914683637606</v>
      </c>
      <c r="P30" s="361">
        <f>$H30*'New vehicle sales'!K$44</f>
        <v>0.51830255078629861</v>
      </c>
      <c r="Q30" s="361">
        <f>$H30*'New vehicle sales'!L$44</f>
        <v>0.20717061361462352</v>
      </c>
      <c r="R30" s="361">
        <f>$H30*'New vehicle sales'!M$44</f>
        <v>0.23589404151524646</v>
      </c>
      <c r="S30" s="361">
        <f>$H30*'New vehicle sales'!N$44</f>
        <v>0.39786558165760655</v>
      </c>
      <c r="T30" s="361">
        <f>$H30*'New vehicle sales'!O$44</f>
        <v>0.37847480976466125</v>
      </c>
      <c r="U30" s="361">
        <f>$H30*'New vehicle sales'!P$44</f>
        <v>0.31573980320735656</v>
      </c>
      <c r="V30" s="361">
        <f>$H30*'New vehicle sales'!Q$44</f>
        <v>1.4425968968040872</v>
      </c>
      <c r="W30" s="361">
        <f>$H30*'New vehicle sales'!R$44</f>
        <v>0.39251099684682345</v>
      </c>
      <c r="X30" s="361">
        <f>$H30*'New vehicle sales'!S$44</f>
        <v>0.51791723326889738</v>
      </c>
      <c r="Y30" s="361">
        <f>$H30*'New vehicle sales'!T$44</f>
        <v>0.42399010933741271</v>
      </c>
      <c r="Z30" s="361">
        <f>$H30*'New vehicle sales'!U$44</f>
        <v>0.30872170966627549</v>
      </c>
      <c r="AA30" s="361">
        <f>$H30*'New vehicle sales'!V$44</f>
        <v>0.68575357176232377</v>
      </c>
      <c r="AB30" s="361">
        <f>$H30*'New vehicle sales'!W$44</f>
        <v>8.5152513983491704E-2</v>
      </c>
      <c r="AC30" s="361">
        <f>$H30*'New vehicle sales'!X$44</f>
        <v>0.34680436719646585</v>
      </c>
      <c r="AD30" s="361">
        <f>$H30*'New vehicle sales'!Y$44</f>
        <v>0.17151678512515567</v>
      </c>
      <c r="AE30" s="361">
        <f>$H30*'New vehicle sales'!Z$44</f>
        <v>0.17415023105442917</v>
      </c>
      <c r="AF30" s="361">
        <f>$H30*'New vehicle sales'!AA$44</f>
        <v>0.20242722210730443</v>
      </c>
      <c r="AG30" s="361">
        <f>$H30*'New vehicle sales'!AB$44</f>
        <v>0.42303080158719292</v>
      </c>
      <c r="AH30" s="361">
        <f>$H30*'New vehicle sales'!AC$44</f>
        <v>0.1631248353323749</v>
      </c>
      <c r="AI30" t="str">
        <f>'New vehicle sales'!B63</f>
        <v>T-CAR-HEV_GSL21</v>
      </c>
      <c r="AJ30" t="s">
        <v>221</v>
      </c>
    </row>
    <row r="31" spans="1:36">
      <c r="A31" t="str">
        <f t="shared" si="4"/>
        <v>T-CAR-BEV100_ELC21</v>
      </c>
      <c r="B31" t="s">
        <v>389</v>
      </c>
      <c r="E31" t="s">
        <v>223</v>
      </c>
      <c r="F31" t="s">
        <v>222</v>
      </c>
      <c r="G31">
        <v>2020</v>
      </c>
      <c r="H31" s="381">
        <f>SUMIFS('New vehicle sales'!$G$186:$G$215,'New vehicle sales'!$C$186:$C$215,'TRA-CAPs'!G31,'New vehicle sales'!$E$186:$E$215,B31)/1000</f>
        <v>3.94</v>
      </c>
      <c r="I31" s="361">
        <f>$H31*'New vehicle sales'!D$44</f>
        <v>4.710593013451659E-2</v>
      </c>
      <c r="J31" s="361">
        <f>$H31*'New vehicle sales'!E$44</f>
        <v>1.1148141452981144</v>
      </c>
      <c r="K31" s="361">
        <f>$H31*'New vehicle sales'!F$44</f>
        <v>0.18410134684624602</v>
      </c>
      <c r="L31" s="361">
        <f>$H31*'New vehicle sales'!G$44</f>
        <v>8.2105242378773799E-2</v>
      </c>
      <c r="M31" s="361">
        <f>$H31*'New vehicle sales'!H$44</f>
        <v>7.007888295867265E-2</v>
      </c>
      <c r="N31" s="361">
        <f>$H31*'New vehicle sales'!I$44</f>
        <v>3.3818602585331564E-2</v>
      </c>
      <c r="O31" s="361">
        <f>$H31*'New vehicle sales'!J$44</f>
        <v>0.10663951203992546</v>
      </c>
      <c r="P31" s="361">
        <f>$H31*'New vehicle sales'!K$44</f>
        <v>0.16138075312928851</v>
      </c>
      <c r="Q31" s="361">
        <f>$H31*'New vehicle sales'!L$44</f>
        <v>6.4505470020674624E-2</v>
      </c>
      <c r="R31" s="361">
        <f>$H31*'New vehicle sales'!M$44</f>
        <v>7.3448911298409289E-2</v>
      </c>
      <c r="S31" s="361">
        <f>$H31*'New vehicle sales'!N$44</f>
        <v>0.12388101720649358</v>
      </c>
      <c r="T31" s="361">
        <f>$H31*'New vehicle sales'!O$44</f>
        <v>0.11784342899263199</v>
      </c>
      <c r="U31" s="361">
        <f>$H31*'New vehicle sales'!P$44</f>
        <v>9.8310006688555773E-2</v>
      </c>
      <c r="V31" s="361">
        <f>$H31*'New vehicle sales'!Q$44</f>
        <v>0.44917273379232686</v>
      </c>
      <c r="W31" s="361">
        <f>$H31*'New vehicle sales'!R$44</f>
        <v>0.1222137922851655</v>
      </c>
      <c r="X31" s="361">
        <f>$H31*'New vehicle sales'!S$44</f>
        <v>0.16126077912750558</v>
      </c>
      <c r="Y31" s="361">
        <f>$H31*'New vehicle sales'!T$44</f>
        <v>0.13201525452737523</v>
      </c>
      <c r="Z31" s="361">
        <f>$H31*'New vehicle sales'!U$44</f>
        <v>9.612482504228903E-2</v>
      </c>
      <c r="AA31" s="361">
        <f>$H31*'New vehicle sales'!V$44</f>
        <v>0.21351897208341675</v>
      </c>
      <c r="AB31" s="361">
        <f>$H31*'New vehicle sales'!W$44</f>
        <v>2.6513426987115323E-2</v>
      </c>
      <c r="AC31" s="361">
        <f>$H31*'New vehicle sales'!X$44</f>
        <v>0.10798239345298526</v>
      </c>
      <c r="AD31" s="361">
        <f>$H31*'New vehicle sales'!Y$44</f>
        <v>5.340415152466519E-2</v>
      </c>
      <c r="AE31" s="361">
        <f>$H31*'New vehicle sales'!Z$44</f>
        <v>5.4224111771333253E-2</v>
      </c>
      <c r="AF31" s="361">
        <f>$H31*'New vehicle sales'!AA$44</f>
        <v>6.3028548688381494E-2</v>
      </c>
      <c r="AG31" s="361">
        <f>$H31*'New vehicle sales'!AB$44</f>
        <v>0.13171656063328119</v>
      </c>
      <c r="AH31" s="361">
        <f>$H31*'New vehicle sales'!AC$44</f>
        <v>5.0791200506524192E-2</v>
      </c>
      <c r="AI31" t="str">
        <f>'New vehicle sales'!B71</f>
        <v>T-CAR-BEV100_ELC21</v>
      </c>
      <c r="AJ31" t="s">
        <v>221</v>
      </c>
    </row>
    <row r="32" spans="1:36">
      <c r="A32" t="str">
        <f t="shared" si="4"/>
        <v>T-CAR-PHEV40_GSL21</v>
      </c>
      <c r="E32" t="s">
        <v>223</v>
      </c>
      <c r="F32" t="s">
        <v>222</v>
      </c>
      <c r="G32">
        <v>2020</v>
      </c>
      <c r="H32" s="381">
        <f>SUMIFS('New vehicle sales'!$G$186:$G$215,'New vehicle sales'!$C$186:$C$215,'TRA-CAPs'!G32,'New vehicle sales'!$E$186:$E$215,B32)/1000</f>
        <v>0</v>
      </c>
      <c r="I32" s="361">
        <f>$H32*'New vehicle sales'!D$44</f>
        <v>0</v>
      </c>
      <c r="J32" s="361">
        <f>$H32*'New vehicle sales'!E$44</f>
        <v>0</v>
      </c>
      <c r="K32" s="361">
        <f>$H32*'New vehicle sales'!F$44</f>
        <v>0</v>
      </c>
      <c r="L32" s="361">
        <f>$H32*'New vehicle sales'!G$44</f>
        <v>0</v>
      </c>
      <c r="M32" s="361">
        <f>$H32*'New vehicle sales'!H$44</f>
        <v>0</v>
      </c>
      <c r="N32" s="361">
        <f>$H32*'New vehicle sales'!I$44</f>
        <v>0</v>
      </c>
      <c r="O32" s="361">
        <f>$H32*'New vehicle sales'!J$44</f>
        <v>0</v>
      </c>
      <c r="P32" s="361">
        <f>$H32*'New vehicle sales'!K$44</f>
        <v>0</v>
      </c>
      <c r="Q32" s="361">
        <f>$H32*'New vehicle sales'!L$44</f>
        <v>0</v>
      </c>
      <c r="R32" s="361">
        <f>$H32*'New vehicle sales'!M$44</f>
        <v>0</v>
      </c>
      <c r="S32" s="361">
        <f>$H32*'New vehicle sales'!N$44</f>
        <v>0</v>
      </c>
      <c r="T32" s="361">
        <f>$H32*'New vehicle sales'!O$44</f>
        <v>0</v>
      </c>
      <c r="U32" s="361">
        <f>$H32*'New vehicle sales'!P$44</f>
        <v>0</v>
      </c>
      <c r="V32" s="361">
        <f>$H32*'New vehicle sales'!Q$44</f>
        <v>0</v>
      </c>
      <c r="W32" s="361">
        <f>$H32*'New vehicle sales'!R$44</f>
        <v>0</v>
      </c>
      <c r="X32" s="361">
        <f>$H32*'New vehicle sales'!S$44</f>
        <v>0</v>
      </c>
      <c r="Y32" s="361">
        <f>$H32*'New vehicle sales'!T$44</f>
        <v>0</v>
      </c>
      <c r="Z32" s="361">
        <f>$H32*'New vehicle sales'!U$44</f>
        <v>0</v>
      </c>
      <c r="AA32" s="361">
        <f>$H32*'New vehicle sales'!V$44</f>
        <v>0</v>
      </c>
      <c r="AB32" s="361">
        <f>$H32*'New vehicle sales'!W$44</f>
        <v>0</v>
      </c>
      <c r="AC32" s="361">
        <f>$H32*'New vehicle sales'!X$44</f>
        <v>0</v>
      </c>
      <c r="AD32" s="361">
        <f>$H32*'New vehicle sales'!Y$44</f>
        <v>0</v>
      </c>
      <c r="AE32" s="361">
        <f>$H32*'New vehicle sales'!Z$44</f>
        <v>0</v>
      </c>
      <c r="AF32" s="361">
        <f>$H32*'New vehicle sales'!AA$44</f>
        <v>0</v>
      </c>
      <c r="AG32" s="361">
        <f>$H32*'New vehicle sales'!AB$44</f>
        <v>0</v>
      </c>
      <c r="AH32" s="361">
        <f>$H32*'New vehicle sales'!AC$44</f>
        <v>0</v>
      </c>
      <c r="AI32" t="str">
        <f>'New vehicle sales'!B67</f>
        <v>T-CAR-PHEV40_GSL21</v>
      </c>
      <c r="AJ32" t="s">
        <v>221</v>
      </c>
    </row>
    <row r="33" spans="1:36">
      <c r="A33" t="str">
        <f t="shared" si="4"/>
        <v>T-CAR-HEV_DST21</v>
      </c>
      <c r="E33" t="s">
        <v>223</v>
      </c>
      <c r="F33" t="s">
        <v>222</v>
      </c>
      <c r="G33">
        <v>2020</v>
      </c>
      <c r="H33" s="381">
        <f>SUMIFS('New vehicle sales'!$G$186:$G$215,'New vehicle sales'!$C$186:$C$215,'TRA-CAPs'!G33,'New vehicle sales'!$E$186:$E$215,B33)/1000</f>
        <v>0</v>
      </c>
      <c r="I33" s="361">
        <f>$H33*'New vehicle sales'!D$44</f>
        <v>0</v>
      </c>
      <c r="J33" s="361">
        <f>$H33*'New vehicle sales'!E$44</f>
        <v>0</v>
      </c>
      <c r="K33" s="361">
        <f>$H33*'New vehicle sales'!F$44</f>
        <v>0</v>
      </c>
      <c r="L33" s="361">
        <f>$H33*'New vehicle sales'!G$44</f>
        <v>0</v>
      </c>
      <c r="M33" s="361">
        <f>$H33*'New vehicle sales'!H$44</f>
        <v>0</v>
      </c>
      <c r="N33" s="361">
        <f>$H33*'New vehicle sales'!I$44</f>
        <v>0</v>
      </c>
      <c r="O33" s="361">
        <f>$H33*'New vehicle sales'!J$44</f>
        <v>0</v>
      </c>
      <c r="P33" s="361">
        <f>$H33*'New vehicle sales'!K$44</f>
        <v>0</v>
      </c>
      <c r="Q33" s="361">
        <f>$H33*'New vehicle sales'!L$44</f>
        <v>0</v>
      </c>
      <c r="R33" s="361">
        <f>$H33*'New vehicle sales'!M$44</f>
        <v>0</v>
      </c>
      <c r="S33" s="361">
        <f>$H33*'New vehicle sales'!N$44</f>
        <v>0</v>
      </c>
      <c r="T33" s="361">
        <f>$H33*'New vehicle sales'!O$44</f>
        <v>0</v>
      </c>
      <c r="U33" s="361">
        <f>$H33*'New vehicle sales'!P$44</f>
        <v>0</v>
      </c>
      <c r="V33" s="361">
        <f>$H33*'New vehicle sales'!Q$44</f>
        <v>0</v>
      </c>
      <c r="W33" s="361">
        <f>$H33*'New vehicle sales'!R$44</f>
        <v>0</v>
      </c>
      <c r="X33" s="361">
        <f>$H33*'New vehicle sales'!S$44</f>
        <v>0</v>
      </c>
      <c r="Y33" s="361">
        <f>$H33*'New vehicle sales'!T$44</f>
        <v>0</v>
      </c>
      <c r="Z33" s="361">
        <f>$H33*'New vehicle sales'!U$44</f>
        <v>0</v>
      </c>
      <c r="AA33" s="361">
        <f>$H33*'New vehicle sales'!V$44</f>
        <v>0</v>
      </c>
      <c r="AB33" s="361">
        <f>$H33*'New vehicle sales'!W$44</f>
        <v>0</v>
      </c>
      <c r="AC33" s="361">
        <f>$H33*'New vehicle sales'!X$44</f>
        <v>0</v>
      </c>
      <c r="AD33" s="361">
        <f>$H33*'New vehicle sales'!Y$44</f>
        <v>0</v>
      </c>
      <c r="AE33" s="361">
        <f>$H33*'New vehicle sales'!Z$44</f>
        <v>0</v>
      </c>
      <c r="AF33" s="361">
        <f>$H33*'New vehicle sales'!AA$44</f>
        <v>0</v>
      </c>
      <c r="AG33" s="361">
        <f>$H33*'New vehicle sales'!AB$44</f>
        <v>0</v>
      </c>
      <c r="AH33" s="361">
        <f>$H33*'New vehicle sales'!AC$44</f>
        <v>0</v>
      </c>
      <c r="AI33" t="str">
        <f>'New vehicle sales'!B64</f>
        <v>T-CAR-HEV_DST21</v>
      </c>
      <c r="AJ33" t="s">
        <v>221</v>
      </c>
    </row>
    <row r="34" spans="1:36">
      <c r="A34" t="str">
        <f t="shared" si="4"/>
        <v>T-CAR-PHEV40_DST21</v>
      </c>
      <c r="E34" t="s">
        <v>223</v>
      </c>
      <c r="F34" t="s">
        <v>222</v>
      </c>
      <c r="G34">
        <v>2020</v>
      </c>
      <c r="H34" s="381">
        <f>SUMIFS('New vehicle sales'!$G$186:$G$215,'New vehicle sales'!$C$186:$C$215,'TRA-CAPs'!G34,'New vehicle sales'!$E$186:$E$215,B34)/1000</f>
        <v>0</v>
      </c>
      <c r="I34" s="361">
        <f>$H34*'New vehicle sales'!D$44</f>
        <v>0</v>
      </c>
      <c r="J34" s="361">
        <f>$H34*'New vehicle sales'!E$44</f>
        <v>0</v>
      </c>
      <c r="K34" s="361">
        <f>$H34*'New vehicle sales'!F$44</f>
        <v>0</v>
      </c>
      <c r="L34" s="361">
        <f>$H34*'New vehicle sales'!G$44</f>
        <v>0</v>
      </c>
      <c r="M34" s="361">
        <f>$H34*'New vehicle sales'!H$44</f>
        <v>0</v>
      </c>
      <c r="N34" s="361">
        <f>$H34*'New vehicle sales'!I$44</f>
        <v>0</v>
      </c>
      <c r="O34" s="361">
        <f>$H34*'New vehicle sales'!J$44</f>
        <v>0</v>
      </c>
      <c r="P34" s="361">
        <f>$H34*'New vehicle sales'!K$44</f>
        <v>0</v>
      </c>
      <c r="Q34" s="361">
        <f>$H34*'New vehicle sales'!L$44</f>
        <v>0</v>
      </c>
      <c r="R34" s="361">
        <f>$H34*'New vehicle sales'!M$44</f>
        <v>0</v>
      </c>
      <c r="S34" s="361">
        <f>$H34*'New vehicle sales'!N$44</f>
        <v>0</v>
      </c>
      <c r="T34" s="361">
        <f>$H34*'New vehicle sales'!O$44</f>
        <v>0</v>
      </c>
      <c r="U34" s="361">
        <f>$H34*'New vehicle sales'!P$44</f>
        <v>0</v>
      </c>
      <c r="V34" s="361">
        <f>$H34*'New vehicle sales'!Q$44</f>
        <v>0</v>
      </c>
      <c r="W34" s="361">
        <f>$H34*'New vehicle sales'!R$44</f>
        <v>0</v>
      </c>
      <c r="X34" s="361">
        <f>$H34*'New vehicle sales'!S$44</f>
        <v>0</v>
      </c>
      <c r="Y34" s="361">
        <f>$H34*'New vehicle sales'!T$44</f>
        <v>0</v>
      </c>
      <c r="Z34" s="361">
        <f>$H34*'New vehicle sales'!U$44</f>
        <v>0</v>
      </c>
      <c r="AA34" s="361">
        <f>$H34*'New vehicle sales'!V$44</f>
        <v>0</v>
      </c>
      <c r="AB34" s="361">
        <f>$H34*'New vehicle sales'!W$44</f>
        <v>0</v>
      </c>
      <c r="AC34" s="361">
        <f>$H34*'New vehicle sales'!X$44</f>
        <v>0</v>
      </c>
      <c r="AD34" s="361">
        <f>$H34*'New vehicle sales'!Y$44</f>
        <v>0</v>
      </c>
      <c r="AE34" s="361">
        <f>$H34*'New vehicle sales'!Z$44</f>
        <v>0</v>
      </c>
      <c r="AF34" s="361">
        <f>$H34*'New vehicle sales'!AA$44</f>
        <v>0</v>
      </c>
      <c r="AG34" s="361">
        <f>$H34*'New vehicle sales'!AB$44</f>
        <v>0</v>
      </c>
      <c r="AH34" s="361">
        <f>$H34*'New vehicle sales'!AC$44</f>
        <v>0</v>
      </c>
      <c r="AI34" t="str">
        <f>'New vehicle sales'!B70</f>
        <v>T-CAR-PHEV40_DST21</v>
      </c>
      <c r="AJ34" t="s">
        <v>221</v>
      </c>
    </row>
    <row r="35" spans="1:36">
      <c r="A35" t="str">
        <f t="shared" si="4"/>
        <v>T-LGT-ICE_DST61</v>
      </c>
      <c r="E35" t="s">
        <v>223</v>
      </c>
      <c r="F35" t="s">
        <v>222</v>
      </c>
      <c r="G35">
        <v>2020</v>
      </c>
      <c r="H35" s="381">
        <f>'New vehicle sales'!D19/1000</f>
        <v>20.928000000000001</v>
      </c>
      <c r="I35" s="361">
        <f>$H35*'New vehicle sales'!D$44</f>
        <v>0.25021139742516835</v>
      </c>
      <c r="J35" s="361">
        <f>$H35*'New vehicle sales'!E$44</f>
        <v>5.9215305667002385</v>
      </c>
      <c r="K35" s="361">
        <f>$H35*'New vehicle sales'!F$44</f>
        <v>0.97788654487264892</v>
      </c>
      <c r="L35" s="361">
        <f>$H35*'New vehicle sales'!G$44</f>
        <v>0.43611637373172035</v>
      </c>
      <c r="M35" s="361">
        <f>$H35*'New vehicle sales'!H$44</f>
        <v>0.37223625953276684</v>
      </c>
      <c r="N35" s="361">
        <f>$H35*'New vehicle sales'!I$44</f>
        <v>0.17963343017914188</v>
      </c>
      <c r="O35" s="361">
        <f>$H35*'New vehicle sales'!J$44</f>
        <v>0.56643444364760409</v>
      </c>
      <c r="P35" s="361">
        <f>$H35*'New vehicle sales'!K$44</f>
        <v>0.85720213235780451</v>
      </c>
      <c r="Q35" s="361">
        <f>$H35*'New vehicle sales'!L$44</f>
        <v>0.34263210065804023</v>
      </c>
      <c r="R35" s="361">
        <f>$H35*'New vehicle sales'!M$44</f>
        <v>0.390136755241906</v>
      </c>
      <c r="S35" s="361">
        <f>$H35*'New vehicle sales'!N$44</f>
        <v>0.65801571779124313</v>
      </c>
      <c r="T35" s="361">
        <f>$H35*'New vehicle sales'!O$44</f>
        <v>0.62594601064918842</v>
      </c>
      <c r="U35" s="361">
        <f>$H35*'New vehicle sales'!P$44</f>
        <v>0.52219081725332372</v>
      </c>
      <c r="V35" s="361">
        <f>$H35*'New vehicle sales'!Q$44</f>
        <v>2.3858596377679739</v>
      </c>
      <c r="W35" s="361">
        <f>$H35*'New vehicle sales'!R$44</f>
        <v>0.64915996064567105</v>
      </c>
      <c r="X35" s="361">
        <f>$H35*'New vehicle sales'!S$44</f>
        <v>0.85656486943665922</v>
      </c>
      <c r="Y35" s="361">
        <f>$H35*'New vehicle sales'!T$44</f>
        <v>0.70122214384490067</v>
      </c>
      <c r="Z35" s="361">
        <f>$H35*'New vehicle sales'!U$44</f>
        <v>0.51058384225508247</v>
      </c>
      <c r="AA35" s="361">
        <f>$H35*'New vehicle sales'!V$44</f>
        <v>1.134143413137499</v>
      </c>
      <c r="AB35" s="361">
        <f>$H35*'New vehicle sales'!W$44</f>
        <v>0.14083071065643388</v>
      </c>
      <c r="AC35" s="361">
        <f>$H35*'New vehicle sales'!X$44</f>
        <v>0.573567393447735</v>
      </c>
      <c r="AD35" s="361">
        <f>$H35*'New vehicle sales'!Y$44</f>
        <v>0.28366550332695256</v>
      </c>
      <c r="AE35" s="361">
        <f>$H35*'New vehicle sales'!Z$44</f>
        <v>0.28802086577422903</v>
      </c>
      <c r="AF35" s="361">
        <f>$H35*'New vehicle sales'!AA$44</f>
        <v>0.33478717435290561</v>
      </c>
      <c r="AG35" s="361">
        <f>$H35*'New vehicle sales'!AB$44</f>
        <v>0.69963557891708339</v>
      </c>
      <c r="AH35" s="361">
        <f>$H35*'New vehicle sales'!AC$44</f>
        <v>0.26978635639607573</v>
      </c>
      <c r="AI35" t="str">
        <f>'New vehicle sales'!B108</f>
        <v>T-LGT-ICE_DST61</v>
      </c>
      <c r="AJ35" t="s">
        <v>221</v>
      </c>
    </row>
    <row r="36" spans="1:36">
      <c r="A36" t="str">
        <f t="shared" si="4"/>
        <v>T-LGT-HEV_DST61</v>
      </c>
      <c r="E36" t="s">
        <v>223</v>
      </c>
      <c r="F36" t="s">
        <v>222</v>
      </c>
      <c r="G36">
        <v>2020</v>
      </c>
      <c r="H36" s="381">
        <f>'New vehicle sales'!D20/1000</f>
        <v>3.5000000000000003E-2</v>
      </c>
      <c r="I36" s="361">
        <f>$H36*'New vehicle sales'!D$44</f>
        <v>4.1845369408834534E-4</v>
      </c>
      <c r="J36" s="361">
        <f>$H36*'New vehicle sales'!E$44</f>
        <v>9.9031713414807123E-3</v>
      </c>
      <c r="K36" s="361">
        <f>$H36*'New vehicle sales'!F$44</f>
        <v>1.6354180557407642E-3</v>
      </c>
      <c r="L36" s="361">
        <f>$H36*'New vehicle sales'!G$44</f>
        <v>7.2936129016677243E-4</v>
      </c>
      <c r="M36" s="361">
        <f>$H36*'New vehicle sales'!H$44</f>
        <v>6.2252814811003629E-4</v>
      </c>
      <c r="N36" s="361">
        <f>$H36*'New vehicle sales'!I$44</f>
        <v>3.0041905849913832E-4</v>
      </c>
      <c r="O36" s="361">
        <f>$H36*'New vehicle sales'!J$44</f>
        <v>9.4730530999933801E-4</v>
      </c>
      <c r="P36" s="361">
        <f>$H36*'New vehicle sales'!K$44</f>
        <v>1.4335853704378421E-3</v>
      </c>
      <c r="Q36" s="361">
        <f>$H36*'New vehicle sales'!L$44</f>
        <v>5.7301813470142439E-4</v>
      </c>
      <c r="R36" s="361">
        <f>$H36*'New vehicle sales'!M$44</f>
        <v>6.5246494808231606E-4</v>
      </c>
      <c r="S36" s="361">
        <f>$H36*'New vehicle sales'!N$44</f>
        <v>1.1004658888901714E-3</v>
      </c>
      <c r="T36" s="361">
        <f>$H36*'New vehicle sales'!O$44</f>
        <v>1.0468324910512996E-3</v>
      </c>
      <c r="U36" s="361">
        <f>$H36*'New vehicle sales'!P$44</f>
        <v>8.7331224215722147E-4</v>
      </c>
      <c r="V36" s="361">
        <f>$H36*'New vehicle sales'!Q$44</f>
        <v>3.9901131174445281E-3</v>
      </c>
      <c r="W36" s="361">
        <f>$H36*'New vehicle sales'!R$44</f>
        <v>1.0856555152235516E-3</v>
      </c>
      <c r="X36" s="361">
        <f>$H36*'New vehicle sales'!S$44</f>
        <v>1.4325196115387553E-3</v>
      </c>
      <c r="Y36" s="361">
        <f>$H36*'New vehicle sales'!T$44</f>
        <v>1.1727243422482571E-3</v>
      </c>
      <c r="Z36" s="361">
        <f>$H36*'New vehicle sales'!U$44</f>
        <v>8.5390073007109548E-4</v>
      </c>
      <c r="AA36" s="361">
        <f>$H36*'New vehicle sales'!V$44</f>
        <v>1.8967421377968495E-3</v>
      </c>
      <c r="AB36" s="361">
        <f>$H36*'New vehicle sales'!W$44</f>
        <v>2.3552536663681126E-4</v>
      </c>
      <c r="AC36" s="361">
        <f>$H36*'New vehicle sales'!X$44</f>
        <v>9.5923445960773718E-4</v>
      </c>
      <c r="AD36" s="361">
        <f>$H36*'New vehicle sales'!Y$44</f>
        <v>4.7440236125971617E-4</v>
      </c>
      <c r="AE36" s="361">
        <f>$H36*'New vehicle sales'!Z$44</f>
        <v>4.8168627208037157E-4</v>
      </c>
      <c r="AF36" s="361">
        <f>$H36*'New vehicle sales'!AA$44</f>
        <v>5.5989827515059716E-4</v>
      </c>
      <c r="AG36" s="361">
        <f>$H36*'New vehicle sales'!AB$44</f>
        <v>1.1700709700925994E-3</v>
      </c>
      <c r="AH36" s="361">
        <f>$H36*'New vehicle sales'!AC$44</f>
        <v>4.5119086744374289E-4</v>
      </c>
      <c r="AI36" t="str">
        <f>'New vehicle sales'!B109</f>
        <v>T-LGT-HEV_DST61</v>
      </c>
      <c r="AJ36" t="s">
        <v>221</v>
      </c>
    </row>
    <row r="37" spans="1:36">
      <c r="A37" t="str">
        <f t="shared" si="4"/>
        <v>T-LGT-BEV_ELC61</v>
      </c>
      <c r="E37" t="s">
        <v>223</v>
      </c>
      <c r="F37" t="s">
        <v>222</v>
      </c>
      <c r="G37">
        <v>2020</v>
      </c>
      <c r="H37" s="381">
        <f>'New vehicle sales'!D21/1000</f>
        <v>0.72699999999999998</v>
      </c>
      <c r="I37" s="361">
        <f>$H37*'New vehicle sales'!D$44</f>
        <v>8.6918810172064865E-3</v>
      </c>
      <c r="J37" s="361">
        <f>$H37*'New vehicle sales'!E$44</f>
        <v>0.20570301615018505</v>
      </c>
      <c r="K37" s="361">
        <f>$H37*'New vehicle sales'!F$44</f>
        <v>3.3969969329243871E-2</v>
      </c>
      <c r="L37" s="361">
        <f>$H37*'New vehicle sales'!G$44</f>
        <v>1.51498759414641E-2</v>
      </c>
      <c r="M37" s="361">
        <f>$H37*'New vehicle sales'!H$44</f>
        <v>1.2930798962171324E-2</v>
      </c>
      <c r="N37" s="361">
        <f>$H37*'New vehicle sales'!I$44</f>
        <v>6.2401330151106724E-3</v>
      </c>
      <c r="O37" s="361">
        <f>$H37*'New vehicle sales'!J$44</f>
        <v>1.9676884581986246E-2</v>
      </c>
      <c r="P37" s="361">
        <f>$H37*'New vehicle sales'!K$44</f>
        <v>2.9777616123094604E-2</v>
      </c>
      <c r="Q37" s="361">
        <f>$H37*'New vehicle sales'!L$44</f>
        <v>1.190240525508387E-2</v>
      </c>
      <c r="R37" s="361">
        <f>$H37*'New vehicle sales'!M$44</f>
        <v>1.3552629064452678E-2</v>
      </c>
      <c r="S37" s="361">
        <f>$H37*'New vehicle sales'!N$44</f>
        <v>2.2858248606375847E-2</v>
      </c>
      <c r="T37" s="361">
        <f>$H37*'New vehicle sales'!O$44</f>
        <v>2.1744206314122706E-2</v>
      </c>
      <c r="U37" s="361">
        <f>$H37*'New vehicle sales'!P$44</f>
        <v>1.8139942858522856E-2</v>
      </c>
      <c r="V37" s="361">
        <f>$H37*'New vehicle sales'!Q$44</f>
        <v>8.2880349610919196E-2</v>
      </c>
      <c r="W37" s="361">
        <f>$H37*'New vehicle sales'!R$44</f>
        <v>2.2550615987643484E-2</v>
      </c>
      <c r="X37" s="361">
        <f>$H37*'New vehicle sales'!S$44</f>
        <v>2.9755478788247858E-2</v>
      </c>
      <c r="Y37" s="361">
        <f>$H37*'New vehicle sales'!T$44</f>
        <v>2.4359159908985226E-2</v>
      </c>
      <c r="Z37" s="361">
        <f>$H37*'New vehicle sales'!U$44</f>
        <v>1.7736738021762469E-2</v>
      </c>
      <c r="AA37" s="361">
        <f>$H37*'New vehicle sales'!V$44</f>
        <v>3.9398043833665984E-2</v>
      </c>
      <c r="AB37" s="361">
        <f>$H37*'New vehicle sales'!W$44</f>
        <v>4.8921983298560508E-3</v>
      </c>
      <c r="AC37" s="361">
        <f>$H37*'New vehicle sales'!X$44</f>
        <v>1.9924670060994996E-2</v>
      </c>
      <c r="AD37" s="361">
        <f>$H37*'New vehicle sales'!Y$44</f>
        <v>9.8540147610232456E-3</v>
      </c>
      <c r="AE37" s="361">
        <f>$H37*'New vehicle sales'!Z$44</f>
        <v>1.0005311994355144E-2</v>
      </c>
      <c r="AF37" s="361">
        <f>$H37*'New vehicle sales'!AA$44</f>
        <v>1.1629887029556687E-2</v>
      </c>
      <c r="AG37" s="361">
        <f>$H37*'New vehicle sales'!AB$44</f>
        <v>2.4304045578780561E-2</v>
      </c>
      <c r="AH37" s="361">
        <f>$H37*'New vehicle sales'!AC$44</f>
        <v>9.3718788751886006E-3</v>
      </c>
      <c r="AI37" t="str">
        <f>'New vehicle sales'!B114</f>
        <v>T-LGT-BEV_ELC61</v>
      </c>
      <c r="AJ37" t="s">
        <v>221</v>
      </c>
    </row>
    <row r="38" spans="1:36">
      <c r="A38" t="str">
        <f t="shared" si="4"/>
        <v>T-HGT-ICE_DST81</v>
      </c>
      <c r="D38" s="30"/>
      <c r="E38" s="30" t="s">
        <v>223</v>
      </c>
      <c r="F38" s="30" t="s">
        <v>222</v>
      </c>
      <c r="G38" s="30">
        <v>2020</v>
      </c>
      <c r="H38" s="382">
        <f>'New vehicle sales'!D34/1000</f>
        <v>1.542</v>
      </c>
      <c r="I38" s="362">
        <f>$H38*'New vehicle sales'!D$44</f>
        <v>1.8435874179549387E-2</v>
      </c>
      <c r="J38" s="362">
        <f>$H38*'New vehicle sales'!E$44</f>
        <v>0.43630543453037879</v>
      </c>
      <c r="K38" s="362">
        <f>$H38*'New vehicle sales'!F$44</f>
        <v>7.2051846912921672E-2</v>
      </c>
      <c r="L38" s="362">
        <f>$H38*'New vehicle sales'!G$44</f>
        <v>3.2133574555347516E-2</v>
      </c>
      <c r="M38" s="362">
        <f>$H38*'New vehicle sales'!H$44</f>
        <v>2.7426811553876454E-2</v>
      </c>
      <c r="N38" s="362">
        <f>$H38*'New vehicle sales'!I$44</f>
        <v>1.3235605377304893E-2</v>
      </c>
      <c r="O38" s="362">
        <f>$H38*'New vehicle sales'!J$44</f>
        <v>4.1735565371970831E-2</v>
      </c>
      <c r="P38" s="362">
        <f>$H38*'New vehicle sales'!K$44</f>
        <v>6.3159675463290071E-2</v>
      </c>
      <c r="Q38" s="362">
        <f>$H38*'New vehicle sales'!L$44</f>
        <v>2.5245541820274182E-2</v>
      </c>
      <c r="R38" s="362">
        <f>$H38*'New vehicle sales'!M$44</f>
        <v>2.8745741426940894E-2</v>
      </c>
      <c r="S38" s="362">
        <f>$H38*'New vehicle sales'!N$44</f>
        <v>4.8483382876246983E-2</v>
      </c>
      <c r="T38" s="362">
        <f>$H38*'New vehicle sales'!O$44</f>
        <v>4.6120448605745823E-2</v>
      </c>
      <c r="U38" s="362">
        <f>$H38*'New vehicle sales'!P$44</f>
        <v>3.847564221161244E-2</v>
      </c>
      <c r="V38" s="362">
        <f>$H38*'New vehicle sales'!Q$44</f>
        <v>0.17579298363141321</v>
      </c>
      <c r="W38" s="362">
        <f>$H38*'New vehicle sales'!R$44</f>
        <v>4.7830880127849036E-2</v>
      </c>
      <c r="X38" s="362">
        <f>$H38*'New vehicle sales'!S$44</f>
        <v>6.3112721171221728E-2</v>
      </c>
      <c r="Y38" s="362">
        <f>$H38*'New vehicle sales'!T$44</f>
        <v>5.1666883878480355E-2</v>
      </c>
      <c r="Z38" s="362">
        <f>$H38*'New vehicle sales'!U$44</f>
        <v>3.762042645056083E-2</v>
      </c>
      <c r="AA38" s="362">
        <f>$H38*'New vehicle sales'!V$44</f>
        <v>8.3565039328078336E-2</v>
      </c>
      <c r="AB38" s="362">
        <f>$H38*'New vehicle sales'!W$44</f>
        <v>1.0376574724398941E-2</v>
      </c>
      <c r="AC38" s="362">
        <f>$H38*'New vehicle sales'!X$44</f>
        <v>4.2261129620432304E-2</v>
      </c>
      <c r="AD38" s="362">
        <f>$H38*'New vehicle sales'!Y$44</f>
        <v>2.090081260178521E-2</v>
      </c>
      <c r="AE38" s="362">
        <f>$H38*'New vehicle sales'!Z$44</f>
        <v>2.122172090136951E-2</v>
      </c>
      <c r="AF38" s="362">
        <f>$H38*'New vehicle sales'!AA$44</f>
        <v>2.4667518293777734E-2</v>
      </c>
      <c r="AG38" s="362">
        <f>$H38*'New vehicle sales'!AB$44</f>
        <v>5.1549983882365376E-2</v>
      </c>
      <c r="AH38" s="362">
        <f>$H38*'New vehicle sales'!AC$44</f>
        <v>1.9878180502807184E-2</v>
      </c>
      <c r="AI38" s="30" t="str">
        <f>'New vehicle sales'!B124</f>
        <v>T-HGT-ICE_DST81</v>
      </c>
      <c r="AJ38" s="30" t="s">
        <v>221</v>
      </c>
    </row>
    <row r="40" spans="1:36">
      <c r="H40" s="364"/>
      <c r="I40" s="363"/>
      <c r="J40" s="363"/>
      <c r="K40" s="348"/>
    </row>
    <row r="42" spans="1:36" ht="21">
      <c r="C42" s="39" t="s">
        <v>537</v>
      </c>
    </row>
    <row r="43" spans="1:36" ht="21">
      <c r="C43" s="39"/>
    </row>
    <row r="44" spans="1:36">
      <c r="C44" t="s">
        <v>230</v>
      </c>
    </row>
    <row r="45" spans="1:36">
      <c r="D45" s="38" t="s">
        <v>229</v>
      </c>
      <c r="I45" s="37"/>
      <c r="J45" s="36"/>
      <c r="K45" s="36"/>
      <c r="L45" s="36"/>
      <c r="M45" s="36"/>
      <c r="O45" s="36"/>
      <c r="P45" s="36"/>
    </row>
    <row r="46" spans="1:36" ht="15.75" thickBot="1">
      <c r="D46" s="35" t="s">
        <v>228</v>
      </c>
      <c r="E46" s="35" t="s">
        <v>227</v>
      </c>
      <c r="F46" s="35" t="s">
        <v>198</v>
      </c>
      <c r="G46" s="35" t="s">
        <v>226</v>
      </c>
      <c r="H46" s="34" t="str">
        <f>Regions!C$3</f>
        <v>IE</v>
      </c>
      <c r="I46" s="34" t="str">
        <f>Regions!E$3</f>
        <v>IE-CW</v>
      </c>
      <c r="J46" s="34" t="str">
        <f>Regions!F$3</f>
        <v>IE-D</v>
      </c>
      <c r="K46" s="34" t="str">
        <f>Regions!G$3</f>
        <v>IE-KE</v>
      </c>
      <c r="L46" s="34" t="str">
        <f>Regions!H$3</f>
        <v>IE-KK</v>
      </c>
      <c r="M46" s="34" t="str">
        <f>Regions!I$3</f>
        <v>IE-LS</v>
      </c>
      <c r="N46" s="34" t="str">
        <f>Regions!J$3</f>
        <v>IE-LD</v>
      </c>
      <c r="O46" s="34" t="str">
        <f>Regions!K$3</f>
        <v>IE-LH</v>
      </c>
      <c r="P46" s="34" t="str">
        <f>Regions!L$3</f>
        <v>IE-MH</v>
      </c>
      <c r="Q46" s="34" t="str">
        <f>Regions!M$3</f>
        <v>IE-OY</v>
      </c>
      <c r="R46" s="34" t="str">
        <f>Regions!N$3</f>
        <v>IE-WH</v>
      </c>
      <c r="S46" s="34" t="str">
        <f>Regions!O$3</f>
        <v>IE-WX</v>
      </c>
      <c r="T46" s="34" t="str">
        <f>Regions!P$3</f>
        <v>IE-WW</v>
      </c>
      <c r="U46" s="34" t="str">
        <f>Regions!Q$3</f>
        <v>IE-CE</v>
      </c>
      <c r="V46" s="34" t="str">
        <f>Regions!R$3</f>
        <v>IE-CO</v>
      </c>
      <c r="W46" s="34" t="str">
        <f>Regions!S$3</f>
        <v>IE-KY</v>
      </c>
      <c r="X46" s="34" t="str">
        <f>Regions!T$3</f>
        <v>IE-LK</v>
      </c>
      <c r="Y46" s="34" t="str">
        <f>Regions!U$3</f>
        <v>IE-TA</v>
      </c>
      <c r="Z46" s="34" t="str">
        <f>Regions!V$3</f>
        <v>IE-WD</v>
      </c>
      <c r="AA46" s="34" t="str">
        <f>Regions!W$3</f>
        <v>IE-G</v>
      </c>
      <c r="AB46" s="34" t="str">
        <f>Regions!X$3</f>
        <v>IE-LM</v>
      </c>
      <c r="AC46" s="34" t="str">
        <f>Regions!Y$3</f>
        <v>IE-MO</v>
      </c>
      <c r="AD46" s="34" t="str">
        <f>Regions!Z$3</f>
        <v>IE-RN</v>
      </c>
      <c r="AE46" s="34" t="str">
        <f>Regions!AA$3</f>
        <v>IE-SO</v>
      </c>
      <c r="AF46" s="34" t="str">
        <f>Regions!AB$3</f>
        <v>IE-CN</v>
      </c>
      <c r="AG46" s="34" t="str">
        <f>Regions!AC$3</f>
        <v>IE-DL</v>
      </c>
      <c r="AH46" s="34" t="str">
        <f>Regions!AD$3</f>
        <v>IE-MN</v>
      </c>
      <c r="AI46" s="33" t="s">
        <v>225</v>
      </c>
      <c r="AJ46" s="33" t="s">
        <v>224</v>
      </c>
    </row>
    <row r="47" spans="1:36">
      <c r="A47" t="str">
        <f>AI47</f>
        <v>T-CAR*, T-LGT*, T-HGT*</v>
      </c>
      <c r="E47" t="s">
        <v>223</v>
      </c>
      <c r="F47" t="str">
        <f>F6</f>
        <v>NCAP_BND</v>
      </c>
      <c r="G47">
        <v>2021</v>
      </c>
      <c r="H47" s="32">
        <v>0</v>
      </c>
      <c r="I47" s="361">
        <f>H47</f>
        <v>0</v>
      </c>
      <c r="J47" s="361">
        <f t="shared" ref="J47:AH47" si="5">I47</f>
        <v>0</v>
      </c>
      <c r="K47" s="361">
        <f t="shared" si="5"/>
        <v>0</v>
      </c>
      <c r="L47" s="361">
        <f t="shared" si="5"/>
        <v>0</v>
      </c>
      <c r="M47" s="361">
        <f t="shared" si="5"/>
        <v>0</v>
      </c>
      <c r="N47" s="361">
        <f t="shared" si="5"/>
        <v>0</v>
      </c>
      <c r="O47" s="361">
        <f t="shared" si="5"/>
        <v>0</v>
      </c>
      <c r="P47" s="361">
        <f t="shared" si="5"/>
        <v>0</v>
      </c>
      <c r="Q47" s="361">
        <f t="shared" si="5"/>
        <v>0</v>
      </c>
      <c r="R47" s="361">
        <f t="shared" si="5"/>
        <v>0</v>
      </c>
      <c r="S47" s="361">
        <f t="shared" si="5"/>
        <v>0</v>
      </c>
      <c r="T47" s="361">
        <f t="shared" si="5"/>
        <v>0</v>
      </c>
      <c r="U47" s="361">
        <f t="shared" si="5"/>
        <v>0</v>
      </c>
      <c r="V47" s="361">
        <f t="shared" si="5"/>
        <v>0</v>
      </c>
      <c r="W47" s="361">
        <f t="shared" si="5"/>
        <v>0</v>
      </c>
      <c r="X47" s="361">
        <f t="shared" si="5"/>
        <v>0</v>
      </c>
      <c r="Y47" s="361">
        <f t="shared" si="5"/>
        <v>0</v>
      </c>
      <c r="Z47" s="361">
        <f t="shared" si="5"/>
        <v>0</v>
      </c>
      <c r="AA47" s="361">
        <f t="shared" si="5"/>
        <v>0</v>
      </c>
      <c r="AB47" s="361">
        <f t="shared" si="5"/>
        <v>0</v>
      </c>
      <c r="AC47" s="361">
        <f t="shared" si="5"/>
        <v>0</v>
      </c>
      <c r="AD47" s="361">
        <f t="shared" si="5"/>
        <v>0</v>
      </c>
      <c r="AE47" s="361">
        <f t="shared" si="5"/>
        <v>0</v>
      </c>
      <c r="AF47" s="361">
        <f t="shared" si="5"/>
        <v>0</v>
      </c>
      <c r="AG47" s="361">
        <f t="shared" si="5"/>
        <v>0</v>
      </c>
      <c r="AH47" s="361">
        <f t="shared" si="5"/>
        <v>0</v>
      </c>
      <c r="AI47" t="str">
        <f>AI27</f>
        <v>T-CAR*, T-LGT*, T-HGT*</v>
      </c>
      <c r="AJ47" t="str">
        <f>AJ6</f>
        <v>*New</v>
      </c>
    </row>
    <row r="48" spans="1:36">
      <c r="A48" t="str">
        <f t="shared" ref="A48:A58" si="6">AI48</f>
        <v>T-CAR-ICE_DST21</v>
      </c>
      <c r="B48" t="s">
        <v>391</v>
      </c>
      <c r="E48" t="s">
        <v>223</v>
      </c>
      <c r="F48" t="s">
        <v>222</v>
      </c>
      <c r="G48">
        <v>2021</v>
      </c>
      <c r="H48" s="381">
        <f>SUMIFS('New vehicle sales'!$G$186:$G$215,'New vehicle sales'!$C$186:$C$215,'TRA-CAPs'!G48,'New vehicle sales'!$E$186:$E$215,B48)/1000</f>
        <v>34.396000000000001</v>
      </c>
      <c r="I48" s="361">
        <f>$H48*'New vehicle sales'!D$44</f>
        <v>0.41123237891036363</v>
      </c>
      <c r="J48" s="361">
        <f>$H$48*'New vehicle sales'!E$44</f>
        <v>9.7322708989020157</v>
      </c>
      <c r="K48" s="361">
        <f>$H$48*'New vehicle sales'!F$44</f>
        <v>1.607195412721695</v>
      </c>
      <c r="L48" s="361">
        <f>$H$48*'New vehicle sales'!G$44</f>
        <v>0.71677459818789435</v>
      </c>
      <c r="M48" s="361">
        <f>$H$48*'New vehicle sales'!H$44</f>
        <v>0.61178509092550881</v>
      </c>
      <c r="N48" s="361">
        <f>$H$48*'New vehicle sales'!I$44</f>
        <v>0.29523468388961027</v>
      </c>
      <c r="O48" s="361">
        <f>$H$48*'New vehicle sales'!J$44</f>
        <v>0.93095752693534928</v>
      </c>
      <c r="P48" s="361">
        <f>$H$48*'New vehicle sales'!K$44</f>
        <v>1.4088457829022862</v>
      </c>
      <c r="Q48" s="361">
        <f>$H$48*'New vehicle sales'!L$44</f>
        <v>0.56312947889114828</v>
      </c>
      <c r="R48" s="361">
        <f>$H$48*'New vehicle sales'!M$44</f>
        <v>0.64120526726398119</v>
      </c>
      <c r="S48" s="361">
        <f>$H$48*'New vehicle sales'!N$44</f>
        <v>1.081474991836181</v>
      </c>
      <c r="T48" s="361">
        <f>$H$48*'New vehicle sales'!O$44</f>
        <v>1.0287671532057285</v>
      </c>
      <c r="U48" s="361">
        <f>$H$48*'New vehicle sales'!P$44</f>
        <v>0.8582413680354225</v>
      </c>
      <c r="V48" s="361">
        <f>$H$48*'New vehicle sales'!Q$44</f>
        <v>3.9212551653606282</v>
      </c>
      <c r="W48" s="361">
        <f>$H$48*'New vehicle sales'!R$44</f>
        <v>1.0669202029036937</v>
      </c>
      <c r="X48" s="361">
        <f>$H$48*'New vehicle sales'!S$44</f>
        <v>1.4077984159567722</v>
      </c>
      <c r="Y48" s="361">
        <f>$H$48*'New vehicle sales'!T$44</f>
        <v>1.1524864707420299</v>
      </c>
      <c r="Z48" s="361">
        <f>$H$48*'New vehicle sales'!U$44</f>
        <v>0.83916484318644002</v>
      </c>
      <c r="AA48" s="361">
        <f>$H$48*'New vehicle sales'!V$44</f>
        <v>1.8640097877617265</v>
      </c>
      <c r="AB48" s="361">
        <f>$H$48*'New vehicle sales'!W$44</f>
        <v>0.23146087173827884</v>
      </c>
      <c r="AC48" s="361">
        <f>$H$48*'New vehicle sales'!X$44</f>
        <v>0.94268081350479216</v>
      </c>
      <c r="AD48" s="361">
        <f>$H$48*'New vehicle sales'!Y$44</f>
        <v>0.46621553193969134</v>
      </c>
      <c r="AE48" s="361">
        <f>$H$48*'New vehicle sales'!Z$44</f>
        <v>0.47337374327075599</v>
      </c>
      <c r="AF48" s="361">
        <f>$H$48*'New vehicle sales'!AA$44</f>
        <v>0.55023603063085536</v>
      </c>
      <c r="AG48" s="361">
        <f>$H$48*'New vehicle sales'!AB$44</f>
        <v>1.1498788882087156</v>
      </c>
      <c r="AH48" s="361">
        <f>$H$48*'New vehicle sales'!AC$44</f>
        <v>0.44340460218842798</v>
      </c>
      <c r="AI48" t="str">
        <f t="shared" ref="AI48:AI58" si="7">AI28</f>
        <v>T-CAR-ICE_DST21</v>
      </c>
      <c r="AJ48" t="s">
        <v>221</v>
      </c>
    </row>
    <row r="49" spans="1:36">
      <c r="A49" t="str">
        <f t="shared" si="6"/>
        <v>T-CAR-ICE_GSL21</v>
      </c>
      <c r="B49" t="s">
        <v>399</v>
      </c>
      <c r="E49" t="s">
        <v>223</v>
      </c>
      <c r="F49" t="s">
        <v>222</v>
      </c>
      <c r="G49">
        <v>2021</v>
      </c>
      <c r="H49" s="381">
        <f>SUMIFS('New vehicle sales'!$G$186:$G$215,'New vehicle sales'!$C$186:$C$215,'TRA-CAPs'!G49,'New vehicle sales'!$E$186:$E$215,B49)/1000</f>
        <v>32.950000000000003</v>
      </c>
      <c r="I49" s="361">
        <f>$H49*'New vehicle sales'!D$44</f>
        <v>0.39394426343459943</v>
      </c>
      <c r="J49" s="361">
        <f>$H49*'New vehicle sales'!E$44</f>
        <v>9.3231284486225565</v>
      </c>
      <c r="K49" s="361">
        <f>$H49*'New vehicle sales'!F$44</f>
        <v>1.5396292839045196</v>
      </c>
      <c r="L49" s="361">
        <f>$H49*'New vehicle sales'!G$44</f>
        <v>0.68664155745700428</v>
      </c>
      <c r="M49" s="361">
        <f>$H49*'New vehicle sales'!H$44</f>
        <v>0.58606578514930563</v>
      </c>
      <c r="N49" s="361">
        <f>$H49*'New vehicle sales'!I$44</f>
        <v>0.28282308507276022</v>
      </c>
      <c r="O49" s="361">
        <f>$H49*'New vehicle sales'!J$44</f>
        <v>0.89182028469937669</v>
      </c>
      <c r="P49" s="361">
        <f>$H49*'New vehicle sales'!K$44</f>
        <v>1.349618227312197</v>
      </c>
      <c r="Q49" s="361">
        <f>$H49*'New vehicle sales'!L$44</f>
        <v>0.53945564395462664</v>
      </c>
      <c r="R49" s="361">
        <f>$H49*'New vehicle sales'!M$44</f>
        <v>0.6142491439803518</v>
      </c>
      <c r="S49" s="361">
        <f>$H49*'New vehicle sales'!N$44</f>
        <v>1.0360100296837471</v>
      </c>
      <c r="T49" s="361">
        <f>$H49*'New vehicle sales'!O$44</f>
        <v>0.98551801657543769</v>
      </c>
      <c r="U49" s="361">
        <f>$H49*'New vehicle sales'!P$44</f>
        <v>0.82216109654515557</v>
      </c>
      <c r="V49" s="361">
        <f>$H49*'New vehicle sales'!Q$44</f>
        <v>3.756406491994206</v>
      </c>
      <c r="W49" s="361">
        <f>$H49*'New vehicle sales'!R$44</f>
        <v>1.0220671207604579</v>
      </c>
      <c r="X49" s="361">
        <f>$H49*'New vehicle sales'!S$44</f>
        <v>1.3486148914343425</v>
      </c>
      <c r="Y49" s="361">
        <f>$H49*'New vehicle sales'!T$44</f>
        <v>1.1040362022022878</v>
      </c>
      <c r="Z49" s="361">
        <f>$H49*'New vehicle sales'!U$44</f>
        <v>0.80388654445264562</v>
      </c>
      <c r="AA49" s="361">
        <f>$H49*'New vehicle sales'!V$44</f>
        <v>1.7856472411544626</v>
      </c>
      <c r="AB49" s="361">
        <f>$H49*'New vehicle sales'!W$44</f>
        <v>0.22173030944808375</v>
      </c>
      <c r="AC49" s="361">
        <f>$H49*'New vehicle sales'!X$44</f>
        <v>0.9030507269735697</v>
      </c>
      <c r="AD49" s="361">
        <f>$H49*'New vehicle sales'!Y$44</f>
        <v>0.44661593724307569</v>
      </c>
      <c r="AE49" s="361">
        <f>$H49*'New vehicle sales'!Z$44</f>
        <v>0.45347321900137838</v>
      </c>
      <c r="AF49" s="361">
        <f>$H49*'New vehicle sales'!AA$44</f>
        <v>0.52710423332034784</v>
      </c>
      <c r="AG49" s="361">
        <f>$H49*'New vehicle sales'!AB$44</f>
        <v>1.1015382418443185</v>
      </c>
      <c r="AH49" s="361">
        <f>$H49*'New vehicle sales'!AC$44</f>
        <v>0.42476397377918079</v>
      </c>
      <c r="AI49" t="str">
        <f t="shared" si="7"/>
        <v>T-CAR-ICE_GSL21</v>
      </c>
      <c r="AJ49" t="s">
        <v>221</v>
      </c>
    </row>
    <row r="50" spans="1:36">
      <c r="A50" t="str">
        <f t="shared" si="6"/>
        <v>T-CAR-HEV_GSL21</v>
      </c>
      <c r="B50" t="s">
        <v>557</v>
      </c>
      <c r="E50" t="s">
        <v>223</v>
      </c>
      <c r="F50" t="s">
        <v>222</v>
      </c>
      <c r="G50">
        <v>2021</v>
      </c>
      <c r="H50" s="381">
        <f>SUMIFS('New vehicle sales'!$G$186:$G$215,'New vehicle sales'!$C$186:$C$215,'TRA-CAPs'!G50,'New vehicle sales'!$E$186:$E$215,B50)/1000</f>
        <v>25.661000000000001</v>
      </c>
      <c r="I50" s="361">
        <f>$H50*'New vehicle sales'!D$44</f>
        <v>0.30679829268574371</v>
      </c>
      <c r="J50" s="361">
        <f>$H50*'New vehicle sales'!E$44</f>
        <v>7.260722279821044</v>
      </c>
      <c r="K50" s="361">
        <f>$H50*'New vehicle sales'!F$44</f>
        <v>1.1990417922389642</v>
      </c>
      <c r="L50" s="361">
        <f>$H50*'New vehicle sales'!G$44</f>
        <v>0.53474685905627273</v>
      </c>
      <c r="M50" s="361">
        <f>$H50*'New vehicle sales'!H$44</f>
        <v>0.45641985167576116</v>
      </c>
      <c r="N50" s="361">
        <f>$H50*'New vehicle sales'!I$44</f>
        <v>0.22025867028989679</v>
      </c>
      <c r="O50" s="361">
        <f>$H50*'New vehicle sales'!J$44</f>
        <v>0.69453718742551462</v>
      </c>
      <c r="P50" s="361">
        <f>$H50*'New vehicle sales'!K$44</f>
        <v>1.0510638340230134</v>
      </c>
      <c r="Q50" s="361">
        <f>$H50*'New vehicle sales'!L$44</f>
        <v>0.42012052441637859</v>
      </c>
      <c r="R50" s="361">
        <f>$H50*'New vehicle sales'!M$44</f>
        <v>0.4783686580782946</v>
      </c>
      <c r="S50" s="361">
        <f>$H50*'New vehicle sales'!N$44</f>
        <v>0.80683014785173401</v>
      </c>
      <c r="T50" s="361">
        <f>$H50*'New vehicle sales'!O$44</f>
        <v>0.76750767293906852</v>
      </c>
      <c r="U50" s="361">
        <f>$H50*'New vehicle sales'!P$44</f>
        <v>0.64028758417132736</v>
      </c>
      <c r="V50" s="361">
        <f>$H50*'New vehicle sales'!Q$44</f>
        <v>2.9254369344784013</v>
      </c>
      <c r="W50" s="361">
        <f>$H50*'New vehicle sales'!R$44</f>
        <v>0.79597160503290154</v>
      </c>
      <c r="X50" s="361">
        <f>$H50*'New vehicle sales'!S$44</f>
        <v>1.0502824500484571</v>
      </c>
      <c r="Y50" s="361">
        <f>$H50*'New vehicle sales'!T$44</f>
        <v>0.8598079813266436</v>
      </c>
      <c r="Z50" s="361">
        <f>$H50*'New vehicle sales'!U$44</f>
        <v>0.62605561812441091</v>
      </c>
      <c r="AA50" s="361">
        <f>$H50*'New vehicle sales'!V$44</f>
        <v>1.3906371428001414</v>
      </c>
      <c r="AB50" s="361">
        <f>$H50*'New vehicle sales'!W$44</f>
        <v>0.1726804695219204</v>
      </c>
      <c r="AC50" s="361">
        <f>$H50*'New vehicle sales'!X$44</f>
        <v>0.70328329908554699</v>
      </c>
      <c r="AD50" s="361">
        <f>$H50*'New vehicle sales'!Y$44</f>
        <v>0.34781825692244506</v>
      </c>
      <c r="AE50" s="361">
        <f>$H50*'New vehicle sales'!Z$44</f>
        <v>0.35315861222441181</v>
      </c>
      <c r="AF50" s="361">
        <f>$H50*'New vehicle sales'!AA$44</f>
        <v>0.41050141824684205</v>
      </c>
      <c r="AG50" s="361">
        <f>$H50*'New vehicle sales'!AB$44</f>
        <v>0.85786260467274833</v>
      </c>
      <c r="AH50" s="361">
        <f>$H50*'New vehicle sales'!AC$44</f>
        <v>0.33080025284211101</v>
      </c>
      <c r="AI50" t="str">
        <f t="shared" si="7"/>
        <v>T-CAR-HEV_GSL21</v>
      </c>
      <c r="AJ50" t="s">
        <v>221</v>
      </c>
    </row>
    <row r="51" spans="1:36">
      <c r="A51" t="str">
        <f t="shared" si="6"/>
        <v>T-CAR-BEV100_ELC21</v>
      </c>
      <c r="B51" t="s">
        <v>389</v>
      </c>
      <c r="E51" t="s">
        <v>223</v>
      </c>
      <c r="F51" t="s">
        <v>222</v>
      </c>
      <c r="G51">
        <v>2021</v>
      </c>
      <c r="H51" s="381">
        <f>SUMIFS('New vehicle sales'!$G$186:$G$215,'New vehicle sales'!$C$186:$C$215,'TRA-CAPs'!G51,'New vehicle sales'!$E$186:$E$215,B51)/1000</f>
        <v>8.5540000000000003</v>
      </c>
      <c r="I51" s="361">
        <f>$H51*'New vehicle sales'!D$44</f>
        <v>0.10227008283519159</v>
      </c>
      <c r="J51" s="361">
        <f>$H51*'New vehicle sales'!E$44</f>
        <v>2.4203350758578859</v>
      </c>
      <c r="K51" s="361">
        <f>$H51*'New vehicle sales'!F$44</f>
        <v>0.39969617282304276</v>
      </c>
      <c r="L51" s="361">
        <f>$H51*'New vehicle sales'!G$44</f>
        <v>0.17825589931675917</v>
      </c>
      <c r="M51" s="361">
        <f>$H51*'New vehicle sales'!H$44</f>
        <v>0.15214587939809288</v>
      </c>
      <c r="N51" s="361">
        <f>$H51*'New vehicle sales'!I$44</f>
        <v>7.3422417897189396E-2</v>
      </c>
      <c r="O51" s="361">
        <f>$H51*'New vehicle sales'!J$44</f>
        <v>0.23152141776383819</v>
      </c>
      <c r="P51" s="361">
        <f>$H51*'New vehicle sales'!K$44</f>
        <v>0.35036826453500858</v>
      </c>
      <c r="Q51" s="361">
        <f>$H51*'New vehicle sales'!L$44</f>
        <v>0.14004563212102811</v>
      </c>
      <c r="R51" s="361">
        <f>$H51*'New vehicle sales'!M$44</f>
        <v>0.15946243331131804</v>
      </c>
      <c r="S51" s="361">
        <f>$H51*'New vehicle sales'!N$44</f>
        <v>0.2689538632447579</v>
      </c>
      <c r="T51" s="361">
        <f>$H51*'New vehicle sales'!O$44</f>
        <v>0.25584586081293759</v>
      </c>
      <c r="U51" s="361">
        <f>$H51*'New vehicle sales'!P$44</f>
        <v>0.21343751198322491</v>
      </c>
      <c r="V51" s="361">
        <f>$H51*'New vehicle sales'!Q$44</f>
        <v>0.97518364590344264</v>
      </c>
      <c r="W51" s="361">
        <f>$H51*'New vehicle sales'!R$44</f>
        <v>0.265334207920636</v>
      </c>
      <c r="X51" s="361">
        <f>$H51*'New vehicle sales'!S$44</f>
        <v>0.35010779306007178</v>
      </c>
      <c r="Y51" s="361">
        <f>$H51*'New vehicle sales'!T$44</f>
        <v>0.28661382924547402</v>
      </c>
      <c r="Z51" s="361">
        <f>$H51*'New vehicle sales'!U$44</f>
        <v>0.20869333842937574</v>
      </c>
      <c r="AA51" s="361">
        <f>$H51*'New vehicle sales'!V$44</f>
        <v>0.46356377847754998</v>
      </c>
      <c r="AB51" s="361">
        <f>$H51*'New vehicle sales'!W$44</f>
        <v>5.7562399606036672E-2</v>
      </c>
      <c r="AC51" s="361">
        <f>$H51*'New vehicle sales'!X$44</f>
        <v>0.23443690192813096</v>
      </c>
      <c r="AD51" s="361">
        <f>$H51*'New vehicle sales'!Y$44</f>
        <v>0.11594393709187463</v>
      </c>
      <c r="AE51" s="361">
        <f>$H51*'New vehicle sales'!Z$44</f>
        <v>0.11772412489644279</v>
      </c>
      <c r="AF51" s="361">
        <f>$H51*'New vehicle sales'!AA$44</f>
        <v>0.13683913844680592</v>
      </c>
      <c r="AG51" s="361">
        <f>$H51*'New vehicle sales'!AB$44</f>
        <v>0.28596534509063126</v>
      </c>
      <c r="AH51" s="361">
        <f>$H51*'New vehicle sales'!AC$44</f>
        <v>0.11027104800325074</v>
      </c>
      <c r="AI51" t="str">
        <f t="shared" si="7"/>
        <v>T-CAR-BEV100_ELC21</v>
      </c>
      <c r="AJ51" t="s">
        <v>221</v>
      </c>
    </row>
    <row r="52" spans="1:36">
      <c r="A52" t="str">
        <f t="shared" si="6"/>
        <v>T-CAR-PHEV40_GSL21</v>
      </c>
      <c r="E52" t="s">
        <v>223</v>
      </c>
      <c r="F52" t="s">
        <v>222</v>
      </c>
      <c r="G52">
        <v>2021</v>
      </c>
      <c r="H52" s="381">
        <f>SUMIFS('New vehicle sales'!$G$186:$G$215,'New vehicle sales'!$C$186:$C$215,'TRA-CAPs'!G52,'New vehicle sales'!$E$186:$E$215,B52)/1000</f>
        <v>0</v>
      </c>
      <c r="I52" s="361">
        <f>$H52*'New vehicle sales'!D$44</f>
        <v>0</v>
      </c>
      <c r="J52" s="361">
        <f>$H52*'New vehicle sales'!E$44</f>
        <v>0</v>
      </c>
      <c r="K52" s="361">
        <f>$H52*'New vehicle sales'!F$44</f>
        <v>0</v>
      </c>
      <c r="L52" s="361">
        <f>$H52*'New vehicle sales'!G$44</f>
        <v>0</v>
      </c>
      <c r="M52" s="361">
        <f>$H52*'New vehicle sales'!H$44</f>
        <v>0</v>
      </c>
      <c r="N52" s="361">
        <f>$H52*'New vehicle sales'!I$44</f>
        <v>0</v>
      </c>
      <c r="O52" s="361">
        <f>$H52*'New vehicle sales'!J$44</f>
        <v>0</v>
      </c>
      <c r="P52" s="361">
        <f>$H52*'New vehicle sales'!K$44</f>
        <v>0</v>
      </c>
      <c r="Q52" s="361">
        <f>$H52*'New vehicle sales'!L$44</f>
        <v>0</v>
      </c>
      <c r="R52" s="361">
        <f>$H52*'New vehicle sales'!M$44</f>
        <v>0</v>
      </c>
      <c r="S52" s="361">
        <f>$H52*'New vehicle sales'!N$44</f>
        <v>0</v>
      </c>
      <c r="T52" s="361">
        <f>$H52*'New vehicle sales'!O$44</f>
        <v>0</v>
      </c>
      <c r="U52" s="361">
        <f>$H52*'New vehicle sales'!P$44</f>
        <v>0</v>
      </c>
      <c r="V52" s="361">
        <f>$H52*'New vehicle sales'!Q$44</f>
        <v>0</v>
      </c>
      <c r="W52" s="361">
        <f>$H52*'New vehicle sales'!R$44</f>
        <v>0</v>
      </c>
      <c r="X52" s="361">
        <f>$H52*'New vehicle sales'!S$44</f>
        <v>0</v>
      </c>
      <c r="Y52" s="361">
        <f>$H52*'New vehicle sales'!T$44</f>
        <v>0</v>
      </c>
      <c r="Z52" s="361">
        <f>$H52*'New vehicle sales'!U$44</f>
        <v>0</v>
      </c>
      <c r="AA52" s="361">
        <f>$H52*'New vehicle sales'!V$44</f>
        <v>0</v>
      </c>
      <c r="AB52" s="361">
        <f>$H52*'New vehicle sales'!W$44</f>
        <v>0</v>
      </c>
      <c r="AC52" s="361">
        <f>$H52*'New vehicle sales'!X$44</f>
        <v>0</v>
      </c>
      <c r="AD52" s="361">
        <f>$H52*'New vehicle sales'!Y$44</f>
        <v>0</v>
      </c>
      <c r="AE52" s="361">
        <f>$H52*'New vehicle sales'!Z$44</f>
        <v>0</v>
      </c>
      <c r="AF52" s="361">
        <f>$H52*'New vehicle sales'!AA$44</f>
        <v>0</v>
      </c>
      <c r="AG52" s="361">
        <f>$H52*'New vehicle sales'!AB$44</f>
        <v>0</v>
      </c>
      <c r="AH52" s="361">
        <f>$H52*'New vehicle sales'!AC$44</f>
        <v>0</v>
      </c>
      <c r="AI52" t="str">
        <f t="shared" si="7"/>
        <v>T-CAR-PHEV40_GSL21</v>
      </c>
      <c r="AJ52" t="s">
        <v>221</v>
      </c>
    </row>
    <row r="53" spans="1:36">
      <c r="A53" t="str">
        <f t="shared" si="6"/>
        <v>T-CAR-HEV_DST21</v>
      </c>
      <c r="E53" t="s">
        <v>223</v>
      </c>
      <c r="F53" t="s">
        <v>222</v>
      </c>
      <c r="G53">
        <v>2021</v>
      </c>
      <c r="H53" s="381">
        <f>SUMIFS('New vehicle sales'!$G$186:$G$215,'New vehicle sales'!$C$186:$C$215,'TRA-CAPs'!G53,'New vehicle sales'!$E$186:$E$215,B53)/1000</f>
        <v>0</v>
      </c>
      <c r="I53" s="361">
        <f>$H53*'New vehicle sales'!D$44</f>
        <v>0</v>
      </c>
      <c r="J53" s="361">
        <f>$H53*'New vehicle sales'!E$44</f>
        <v>0</v>
      </c>
      <c r="K53" s="361">
        <f>$H53*'New vehicle sales'!F$44</f>
        <v>0</v>
      </c>
      <c r="L53" s="361">
        <f>$H53*'New vehicle sales'!G$44</f>
        <v>0</v>
      </c>
      <c r="M53" s="361">
        <f>$H53*'New vehicle sales'!H$44</f>
        <v>0</v>
      </c>
      <c r="N53" s="361">
        <f>$H53*'New vehicle sales'!I$44</f>
        <v>0</v>
      </c>
      <c r="O53" s="361">
        <f>$H53*'New vehicle sales'!J$44</f>
        <v>0</v>
      </c>
      <c r="P53" s="361">
        <f>$H53*'New vehicle sales'!K$44</f>
        <v>0</v>
      </c>
      <c r="Q53" s="361">
        <f>$H53*'New vehicle sales'!L$44</f>
        <v>0</v>
      </c>
      <c r="R53" s="361">
        <f>$H53*'New vehicle sales'!M$44</f>
        <v>0</v>
      </c>
      <c r="S53" s="361">
        <f>$H53*'New vehicle sales'!N$44</f>
        <v>0</v>
      </c>
      <c r="T53" s="361">
        <f>$H53*'New vehicle sales'!O$44</f>
        <v>0</v>
      </c>
      <c r="U53" s="361">
        <f>$H53*'New vehicle sales'!P$44</f>
        <v>0</v>
      </c>
      <c r="V53" s="361">
        <f>$H53*'New vehicle sales'!Q$44</f>
        <v>0</v>
      </c>
      <c r="W53" s="361">
        <f>$H53*'New vehicle sales'!R$44</f>
        <v>0</v>
      </c>
      <c r="X53" s="361">
        <f>$H53*'New vehicle sales'!S$44</f>
        <v>0</v>
      </c>
      <c r="Y53" s="361">
        <f>$H53*'New vehicle sales'!T$44</f>
        <v>0</v>
      </c>
      <c r="Z53" s="361">
        <f>$H53*'New vehicle sales'!U$44</f>
        <v>0</v>
      </c>
      <c r="AA53" s="361">
        <f>$H53*'New vehicle sales'!V$44</f>
        <v>0</v>
      </c>
      <c r="AB53" s="361">
        <f>$H53*'New vehicle sales'!W$44</f>
        <v>0</v>
      </c>
      <c r="AC53" s="361">
        <f>$H53*'New vehicle sales'!X$44</f>
        <v>0</v>
      </c>
      <c r="AD53" s="361">
        <f>$H53*'New vehicle sales'!Y$44</f>
        <v>0</v>
      </c>
      <c r="AE53" s="361">
        <f>$H53*'New vehicle sales'!Z$44</f>
        <v>0</v>
      </c>
      <c r="AF53" s="361">
        <f>$H53*'New vehicle sales'!AA$44</f>
        <v>0</v>
      </c>
      <c r="AG53" s="361">
        <f>$H53*'New vehicle sales'!AB$44</f>
        <v>0</v>
      </c>
      <c r="AH53" s="361">
        <f>$H53*'New vehicle sales'!AC$44</f>
        <v>0</v>
      </c>
      <c r="AI53" t="str">
        <f t="shared" si="7"/>
        <v>T-CAR-HEV_DST21</v>
      </c>
      <c r="AJ53" t="s">
        <v>221</v>
      </c>
    </row>
    <row r="54" spans="1:36">
      <c r="A54" t="str">
        <f t="shared" si="6"/>
        <v>T-CAR-PHEV40_DST21</v>
      </c>
      <c r="E54" t="s">
        <v>223</v>
      </c>
      <c r="F54" t="s">
        <v>222</v>
      </c>
      <c r="G54">
        <v>2021</v>
      </c>
      <c r="H54" s="381">
        <f>SUMIFS('New vehicle sales'!$G$186:$G$215,'New vehicle sales'!$C$186:$C$215,'TRA-CAPs'!G54,'New vehicle sales'!$E$186:$E$215,B54)/1000</f>
        <v>0</v>
      </c>
      <c r="I54" s="361">
        <f>$H54*'New vehicle sales'!D$44</f>
        <v>0</v>
      </c>
      <c r="J54" s="361">
        <f>$H54*'New vehicle sales'!E$44</f>
        <v>0</v>
      </c>
      <c r="K54" s="361">
        <f>$H54*'New vehicle sales'!F$44</f>
        <v>0</v>
      </c>
      <c r="L54" s="361">
        <f>$H54*'New vehicle sales'!G$44</f>
        <v>0</v>
      </c>
      <c r="M54" s="361">
        <f>$H54*'New vehicle sales'!H$44</f>
        <v>0</v>
      </c>
      <c r="N54" s="361">
        <f>$H54*'New vehicle sales'!I$44</f>
        <v>0</v>
      </c>
      <c r="O54" s="361">
        <f>$H54*'New vehicle sales'!J$44</f>
        <v>0</v>
      </c>
      <c r="P54" s="361">
        <f>$H54*'New vehicle sales'!K$44</f>
        <v>0</v>
      </c>
      <c r="Q54" s="361">
        <f>$H54*'New vehicle sales'!L$44</f>
        <v>0</v>
      </c>
      <c r="R54" s="361">
        <f>$H54*'New vehicle sales'!M$44</f>
        <v>0</v>
      </c>
      <c r="S54" s="361">
        <f>$H54*'New vehicle sales'!N$44</f>
        <v>0</v>
      </c>
      <c r="T54" s="361">
        <f>$H54*'New vehicle sales'!O$44</f>
        <v>0</v>
      </c>
      <c r="U54" s="361">
        <f>$H54*'New vehicle sales'!P$44</f>
        <v>0</v>
      </c>
      <c r="V54" s="361">
        <f>$H54*'New vehicle sales'!Q$44</f>
        <v>0</v>
      </c>
      <c r="W54" s="361">
        <f>$H54*'New vehicle sales'!R$44</f>
        <v>0</v>
      </c>
      <c r="X54" s="361">
        <f>$H54*'New vehicle sales'!S$44</f>
        <v>0</v>
      </c>
      <c r="Y54" s="361">
        <f>$H54*'New vehicle sales'!T$44</f>
        <v>0</v>
      </c>
      <c r="Z54" s="361">
        <f>$H54*'New vehicle sales'!U$44</f>
        <v>0</v>
      </c>
      <c r="AA54" s="361">
        <f>$H54*'New vehicle sales'!V$44</f>
        <v>0</v>
      </c>
      <c r="AB54" s="361">
        <f>$H54*'New vehicle sales'!W$44</f>
        <v>0</v>
      </c>
      <c r="AC54" s="361">
        <f>$H54*'New vehicle sales'!X$44</f>
        <v>0</v>
      </c>
      <c r="AD54" s="361">
        <f>$H54*'New vehicle sales'!Y$44</f>
        <v>0</v>
      </c>
      <c r="AE54" s="361">
        <f>$H54*'New vehicle sales'!Z$44</f>
        <v>0</v>
      </c>
      <c r="AF54" s="361">
        <f>$H54*'New vehicle sales'!AA$44</f>
        <v>0</v>
      </c>
      <c r="AG54" s="361">
        <f>$H54*'New vehicle sales'!AB$44</f>
        <v>0</v>
      </c>
      <c r="AH54" s="361">
        <f>$H54*'New vehicle sales'!AC$44</f>
        <v>0</v>
      </c>
      <c r="AI54" t="str">
        <f t="shared" si="7"/>
        <v>T-CAR-PHEV40_DST21</v>
      </c>
      <c r="AJ54" t="s">
        <v>221</v>
      </c>
    </row>
    <row r="55" spans="1:36">
      <c r="A55" t="str">
        <f t="shared" si="6"/>
        <v>T-LGT-ICE_DST61</v>
      </c>
      <c r="E55" t="s">
        <v>223</v>
      </c>
      <c r="F55" t="s">
        <v>222</v>
      </c>
      <c r="G55">
        <v>2021</v>
      </c>
      <c r="H55" s="381">
        <f>'New vehicle sales'!E19/1000</f>
        <v>25.370191214288234</v>
      </c>
      <c r="I55" s="361">
        <f>$H55*'New vehicle sales'!D$44</f>
        <v>0.30332143523847416</v>
      </c>
      <c r="J55" s="361">
        <f>$H55*'New vehicle sales'!E$44</f>
        <v>7.1784385874635701</v>
      </c>
      <c r="K55" s="361">
        <f>$H55*'New vehicle sales'!F$44</f>
        <v>1.1854533939840766</v>
      </c>
      <c r="L55" s="361">
        <f>$H55*'New vehicle sales'!G$44</f>
        <v>0.52868672559517083</v>
      </c>
      <c r="M55" s="361">
        <f>$H55*'New vehicle sales'!H$44</f>
        <v>0.45124737582366758</v>
      </c>
      <c r="N55" s="361">
        <f>$H55*'New vehicle sales'!I$44</f>
        <v>0.21776254167255946</v>
      </c>
      <c r="O55" s="361">
        <f>$H55*'New vehicle sales'!J$44</f>
        <v>0.68666619579982269</v>
      </c>
      <c r="P55" s="361">
        <f>$H55*'New vehicle sales'!K$44</f>
        <v>1.0391524277146937</v>
      </c>
      <c r="Q55" s="361">
        <f>$H55*'New vehicle sales'!L$44</f>
        <v>0.41535941847514019</v>
      </c>
      <c r="R55" s="361">
        <f>$H55*'New vehicle sales'!M$44</f>
        <v>0.47294744267054289</v>
      </c>
      <c r="S55" s="361">
        <f>$H55*'New vehicle sales'!N$44</f>
        <v>0.79768657216986627</v>
      </c>
      <c r="T55" s="361">
        <f>$H55*'New vehicle sales'!O$44</f>
        <v>0.75880972763717558</v>
      </c>
      <c r="U55" s="361">
        <f>$H55*'New vehicle sales'!P$44</f>
        <v>0.63303138780878554</v>
      </c>
      <c r="V55" s="361">
        <f>$H55*'New vehicle sales'!Q$44</f>
        <v>2.8922837930344971</v>
      </c>
      <c r="W55" s="361">
        <f>$H55*'New vehicle sales'!R$44</f>
        <v>0.78695108611623177</v>
      </c>
      <c r="X55" s="361">
        <f>$H55*'New vehicle sales'!S$44</f>
        <v>1.0383798989416035</v>
      </c>
      <c r="Y55" s="361">
        <f>$H55*'New vehicle sales'!T$44</f>
        <v>0.85006402298539085</v>
      </c>
      <c r="Z55" s="361">
        <f>$H55*'New vehicle sales'!U$44</f>
        <v>0.61896070856925756</v>
      </c>
      <c r="AA55" s="361">
        <f>$H55*'New vehicle sales'!V$44</f>
        <v>1.374877449145826</v>
      </c>
      <c r="AB55" s="361">
        <f>$H55*'New vehicle sales'!W$44</f>
        <v>0.17072353106832125</v>
      </c>
      <c r="AC55" s="361">
        <f>$H55*'New vehicle sales'!X$44</f>
        <v>0.69531319027379235</v>
      </c>
      <c r="AD55" s="361">
        <f>$H55*'New vehicle sales'!Y$44</f>
        <v>0.34387653193339551</v>
      </c>
      <c r="AE55" s="361">
        <f>$H55*'New vehicle sales'!Z$44</f>
        <v>0.34915636651361981</v>
      </c>
      <c r="AF55" s="361">
        <f>$H55*'New vehicle sales'!AA$44</f>
        <v>0.40584932288916609</v>
      </c>
      <c r="AG55" s="361">
        <f>$H55*'New vehicle sales'!AB$44</f>
        <v>0.84814069272962778</v>
      </c>
      <c r="AH55" s="361">
        <f>$H55*'New vehicle sales'!AC$44</f>
        <v>0.32705138803395234</v>
      </c>
      <c r="AI55" t="str">
        <f t="shared" si="7"/>
        <v>T-LGT-ICE_DST61</v>
      </c>
      <c r="AJ55" t="s">
        <v>221</v>
      </c>
    </row>
    <row r="56" spans="1:36">
      <c r="A56" t="str">
        <f t="shared" si="6"/>
        <v>T-LGT-HEV_DST61</v>
      </c>
      <c r="E56" t="s">
        <v>223</v>
      </c>
      <c r="F56" t="s">
        <v>222</v>
      </c>
      <c r="G56">
        <v>2021</v>
      </c>
      <c r="H56" s="381">
        <f>'New vehicle sales'!E20/1000</f>
        <v>0.184</v>
      </c>
      <c r="I56" s="361">
        <f>$H56*'New vehicle sales'!D$44</f>
        <v>2.1998708489215867E-3</v>
      </c>
      <c r="J56" s="361">
        <f>$H56*'New vehicle sales'!E$44</f>
        <v>5.2062386480927168E-2</v>
      </c>
      <c r="K56" s="361">
        <f>$H56*'New vehicle sales'!F$44</f>
        <v>8.5976263501800175E-3</v>
      </c>
      <c r="L56" s="361">
        <f>$H56*'New vehicle sales'!G$44</f>
        <v>3.834356496876746E-3</v>
      </c>
      <c r="M56" s="361">
        <f>$H56*'New vehicle sales'!H$44</f>
        <v>3.2727194072070475E-3</v>
      </c>
      <c r="N56" s="361">
        <f>$H56*'New vehicle sales'!I$44</f>
        <v>1.5793459075383268E-3</v>
      </c>
      <c r="O56" s="361">
        <f>$H56*'New vehicle sales'!J$44</f>
        <v>4.9801193439965186E-3</v>
      </c>
      <c r="P56" s="361">
        <f>$H56*'New vehicle sales'!K$44</f>
        <v>7.5365630903017978E-3</v>
      </c>
      <c r="Q56" s="361">
        <f>$H56*'New vehicle sales'!L$44</f>
        <v>3.0124381938589164E-3</v>
      </c>
      <c r="R56" s="361">
        <f>$H56*'New vehicle sales'!M$44</f>
        <v>3.4301014413470323E-3</v>
      </c>
      <c r="S56" s="361">
        <f>$H56*'New vehicle sales'!N$44</f>
        <v>5.78530638730833E-3</v>
      </c>
      <c r="T56" s="361">
        <f>$H56*'New vehicle sales'!O$44</f>
        <v>5.5033479529554025E-3</v>
      </c>
      <c r="U56" s="361">
        <f>$H56*'New vehicle sales'!P$44</f>
        <v>4.5911272159122494E-3</v>
      </c>
      <c r="V56" s="361">
        <f>$H56*'New vehicle sales'!Q$44</f>
        <v>2.0976594674565519E-2</v>
      </c>
      <c r="W56" s="361">
        <f>$H56*'New vehicle sales'!R$44</f>
        <v>5.7074461371752422E-3</v>
      </c>
      <c r="X56" s="361">
        <f>$H56*'New vehicle sales'!S$44</f>
        <v>7.5309602435180275E-3</v>
      </c>
      <c r="Y56" s="361">
        <f>$H56*'New vehicle sales'!T$44</f>
        <v>6.16517939924798E-3</v>
      </c>
      <c r="Z56" s="361">
        <f>$H56*'New vehicle sales'!U$44</f>
        <v>4.48907812380233E-3</v>
      </c>
      <c r="AA56" s="361">
        <f>$H56*'New vehicle sales'!V$44</f>
        <v>9.9714443815605795E-3</v>
      </c>
      <c r="AB56" s="361">
        <f>$H56*'New vehicle sales'!W$44</f>
        <v>1.2381904988906648E-3</v>
      </c>
      <c r="AC56" s="361">
        <f>$H56*'New vehicle sales'!X$44</f>
        <v>5.0428325876521038E-3</v>
      </c>
      <c r="AD56" s="361">
        <f>$H56*'New vehicle sales'!Y$44</f>
        <v>2.4940009849082219E-3</v>
      </c>
      <c r="AE56" s="361">
        <f>$H56*'New vehicle sales'!Z$44</f>
        <v>2.5322935446510961E-3</v>
      </c>
      <c r="AF56" s="361">
        <f>$H56*'New vehicle sales'!AA$44</f>
        <v>2.9434652179345672E-3</v>
      </c>
      <c r="AG56" s="361">
        <f>$H56*'New vehicle sales'!AB$44</f>
        <v>6.1512302427725223E-3</v>
      </c>
      <c r="AH56" s="361">
        <f>$H56*'New vehicle sales'!AC$44</f>
        <v>2.3719748459899623E-3</v>
      </c>
      <c r="AI56" t="str">
        <f t="shared" si="7"/>
        <v>T-LGT-HEV_DST61</v>
      </c>
      <c r="AJ56" t="s">
        <v>221</v>
      </c>
    </row>
    <row r="57" spans="1:36">
      <c r="A57" t="str">
        <f t="shared" si="6"/>
        <v>T-LGT-BEV_ELC61</v>
      </c>
      <c r="E57" t="s">
        <v>223</v>
      </c>
      <c r="F57" t="s">
        <v>222</v>
      </c>
      <c r="G57">
        <v>2021</v>
      </c>
      <c r="H57" s="381">
        <f>'New vehicle sales'!E21/1000</f>
        <v>0.89400000000000002</v>
      </c>
      <c r="I57" s="361">
        <f>$H57*'New vehicle sales'!D$44</f>
        <v>1.0688502928999449E-2</v>
      </c>
      <c r="J57" s="361">
        <f>$H57*'New vehicle sales'!E$44</f>
        <v>0.25295529083667873</v>
      </c>
      <c r="K57" s="361">
        <f>$H57*'New vehicle sales'!F$44</f>
        <v>4.1773249766635517E-2</v>
      </c>
      <c r="L57" s="361">
        <f>$H57*'New vehicle sales'!G$44</f>
        <v>1.8629971240259842E-2</v>
      </c>
      <c r="M57" s="361">
        <f>$H57*'New vehicle sales'!H$44</f>
        <v>1.5901147554582069E-2</v>
      </c>
      <c r="N57" s="361">
        <f>$H57*'New vehicle sales'!I$44</f>
        <v>7.6735610942351325E-3</v>
      </c>
      <c r="O57" s="361">
        <f>$H57*'New vehicle sales'!J$44</f>
        <v>2.4196884203983089E-2</v>
      </c>
      <c r="P57" s="361">
        <f>$H57*'New vehicle sales'!K$44</f>
        <v>3.6617866319183734E-2</v>
      </c>
      <c r="Q57" s="361">
        <f>$H57*'New vehicle sales'!L$44</f>
        <v>1.4636520354944954E-2</v>
      </c>
      <c r="R57" s="361">
        <f>$H57*'New vehicle sales'!M$44</f>
        <v>1.66658189595883E-2</v>
      </c>
      <c r="S57" s="361">
        <f>$H57*'New vehicle sales'!N$44</f>
        <v>2.810904299050895E-2</v>
      </c>
      <c r="T57" s="361">
        <f>$H57*'New vehicle sales'!O$44</f>
        <v>2.6739092771424621E-2</v>
      </c>
      <c r="U57" s="361">
        <f>$H57*'New vehicle sales'!P$44</f>
        <v>2.2306889842530167E-2</v>
      </c>
      <c r="V57" s="361">
        <f>$H57*'New vehicle sales'!Q$44</f>
        <v>0.10191888934272594</v>
      </c>
      <c r="W57" s="361">
        <f>$H57*'New vehicle sales'!R$44</f>
        <v>2.7730743731710143E-2</v>
      </c>
      <c r="X57" s="361">
        <f>$H57*'New vehicle sales'!S$44</f>
        <v>3.6590643791875634E-2</v>
      </c>
      <c r="Y57" s="361">
        <f>$H57*'New vehicle sales'!T$44</f>
        <v>2.9954730341998338E-2</v>
      </c>
      <c r="Z57" s="361">
        <f>$H57*'New vehicle sales'!U$44</f>
        <v>2.181106436238741E-2</v>
      </c>
      <c r="AA57" s="361">
        <f>$H57*'New vehicle sales'!V$44</f>
        <v>4.8448213462582379E-2</v>
      </c>
      <c r="AB57" s="361">
        <f>$H57*'New vehicle sales'!W$44</f>
        <v>6.0159907935231219E-3</v>
      </c>
      <c r="AC57" s="361">
        <f>$H57*'New vehicle sales'!X$44</f>
        <v>2.4501588768266198E-2</v>
      </c>
      <c r="AD57" s="361">
        <f>$H57*'New vehicle sales'!Y$44</f>
        <v>1.2117591741891035E-2</v>
      </c>
      <c r="AE57" s="361">
        <f>$H57*'New vehicle sales'!Z$44</f>
        <v>1.2303643635424346E-2</v>
      </c>
      <c r="AF57" s="361">
        <f>$H57*'New vehicle sales'!AA$44</f>
        <v>1.4301401656703823E-2</v>
      </c>
      <c r="AG57" s="361">
        <f>$H57*'New vehicle sales'!AB$44</f>
        <v>2.9886955636079536E-2</v>
      </c>
      <c r="AH57" s="361">
        <f>$H57*'New vehicle sales'!AC$44</f>
        <v>1.1524703871277317E-2</v>
      </c>
      <c r="AI57" t="str">
        <f t="shared" si="7"/>
        <v>T-LGT-BEV_ELC61</v>
      </c>
      <c r="AJ57" t="s">
        <v>221</v>
      </c>
    </row>
    <row r="58" spans="1:36">
      <c r="A58" t="str">
        <f t="shared" si="6"/>
        <v>T-HGT-ICE_DST81</v>
      </c>
      <c r="D58" s="30"/>
      <c r="E58" s="30" t="s">
        <v>223</v>
      </c>
      <c r="F58" s="30" t="s">
        <v>222</v>
      </c>
      <c r="G58" s="30">
        <v>2021</v>
      </c>
      <c r="H58" s="382">
        <f>'New vehicle sales'!E34/1000</f>
        <v>1.744</v>
      </c>
      <c r="I58" s="362">
        <f>$H58*'New vehicle sales'!D$44</f>
        <v>2.0850949785430693E-2</v>
      </c>
      <c r="J58" s="362">
        <f>$H58*'New vehicle sales'!E$44</f>
        <v>0.49346088055835319</v>
      </c>
      <c r="K58" s="362">
        <f>$H58*'New vehicle sales'!F$44</f>
        <v>8.1490545406054077E-2</v>
      </c>
      <c r="L58" s="362">
        <f>$H58*'New vehicle sales'!G$44</f>
        <v>3.6343031144310027E-2</v>
      </c>
      <c r="M58" s="362">
        <f>$H58*'New vehicle sales'!H$44</f>
        <v>3.1019688294397236E-2</v>
      </c>
      <c r="N58" s="362">
        <f>$H58*'New vehicle sales'!I$44</f>
        <v>1.496945251492849E-2</v>
      </c>
      <c r="O58" s="362">
        <f>$H58*'New vehicle sales'!J$44</f>
        <v>4.7202870303967005E-2</v>
      </c>
      <c r="P58" s="362">
        <f>$H58*'New vehicle sales'!K$44</f>
        <v>7.1433511029817043E-2</v>
      </c>
      <c r="Q58" s="362">
        <f>$H58*'New vehicle sales'!L$44</f>
        <v>2.8552675054836687E-2</v>
      </c>
      <c r="R58" s="362">
        <f>$H58*'New vehicle sales'!M$44</f>
        <v>3.2511396270158831E-2</v>
      </c>
      <c r="S58" s="362">
        <f>$H58*'New vehicle sales'!N$44</f>
        <v>5.4834643149270258E-2</v>
      </c>
      <c r="T58" s="362">
        <f>$H58*'New vehicle sales'!O$44</f>
        <v>5.216216755409904E-2</v>
      </c>
      <c r="U58" s="362">
        <f>$H58*'New vehicle sales'!P$44</f>
        <v>4.351590143777697E-2</v>
      </c>
      <c r="V58" s="362">
        <f>$H58*'New vehicle sales'!Q$44</f>
        <v>0.19882163648066448</v>
      </c>
      <c r="W58" s="362">
        <f>$H58*'New vehicle sales'!R$44</f>
        <v>5.4096663387139247E-2</v>
      </c>
      <c r="X58" s="362">
        <f>$H58*'New vehicle sales'!S$44</f>
        <v>7.1380405786388268E-2</v>
      </c>
      <c r="Y58" s="362">
        <f>$H58*'New vehicle sales'!T$44</f>
        <v>5.8435178653741725E-2</v>
      </c>
      <c r="Z58" s="362">
        <f>$H58*'New vehicle sales'!U$44</f>
        <v>4.254865352125687E-2</v>
      </c>
      <c r="AA58" s="362">
        <f>$H58*'New vehicle sales'!V$44</f>
        <v>9.4511951094791574E-2</v>
      </c>
      <c r="AB58" s="362">
        <f>$H58*'New vehicle sales'!W$44</f>
        <v>1.1735892554702823E-2</v>
      </c>
      <c r="AC58" s="362">
        <f>$H58*'New vehicle sales'!X$44</f>
        <v>4.779728278731124E-2</v>
      </c>
      <c r="AD58" s="362">
        <f>$H58*'New vehicle sales'!Y$44</f>
        <v>2.3638791943912715E-2</v>
      </c>
      <c r="AE58" s="362">
        <f>$H58*'New vehicle sales'!Z$44</f>
        <v>2.4001738814519082E-2</v>
      </c>
      <c r="AF58" s="362">
        <f>$H58*'New vehicle sales'!AA$44</f>
        <v>2.7898931196075467E-2</v>
      </c>
      <c r="AG58" s="362">
        <f>$H58*'New vehicle sales'!AB$44</f>
        <v>5.8302964909756949E-2</v>
      </c>
      <c r="AH58" s="362">
        <f>$H58*'New vehicle sales'!AC$44</f>
        <v>2.2482196366339642E-2</v>
      </c>
      <c r="AI58" s="30" t="str">
        <f t="shared" si="7"/>
        <v>T-HGT-ICE_DST81</v>
      </c>
      <c r="AJ58" s="30" t="s">
        <v>221</v>
      </c>
    </row>
    <row r="66" spans="1:36" ht="21">
      <c r="C66" s="39" t="s">
        <v>563</v>
      </c>
    </row>
    <row r="67" spans="1:36" ht="21">
      <c r="C67" s="39"/>
    </row>
    <row r="68" spans="1:36">
      <c r="C68" t="s">
        <v>230</v>
      </c>
    </row>
    <row r="69" spans="1:36">
      <c r="D69" s="38" t="s">
        <v>229</v>
      </c>
      <c r="I69" s="37"/>
      <c r="J69" s="36"/>
      <c r="K69" s="36"/>
      <c r="L69" s="36"/>
      <c r="M69" s="36"/>
      <c r="O69" s="36"/>
      <c r="P69" s="36"/>
    </row>
    <row r="70" spans="1:36" ht="15.75" thickBot="1">
      <c r="D70" s="35" t="s">
        <v>228</v>
      </c>
      <c r="E70" s="35" t="s">
        <v>227</v>
      </c>
      <c r="F70" s="35" t="s">
        <v>198</v>
      </c>
      <c r="G70" s="35" t="s">
        <v>226</v>
      </c>
      <c r="H70" s="34" t="str">
        <f>Regions!C$3</f>
        <v>IE</v>
      </c>
      <c r="I70" s="34" t="str">
        <f>Regions!E$3</f>
        <v>IE-CW</v>
      </c>
      <c r="J70" s="34" t="str">
        <f>Regions!F$3</f>
        <v>IE-D</v>
      </c>
      <c r="K70" s="34" t="str">
        <f>Regions!G$3</f>
        <v>IE-KE</v>
      </c>
      <c r="L70" s="34" t="str">
        <f>Regions!H$3</f>
        <v>IE-KK</v>
      </c>
      <c r="M70" s="34" t="str">
        <f>Regions!I$3</f>
        <v>IE-LS</v>
      </c>
      <c r="N70" s="34" t="str">
        <f>Regions!J$3</f>
        <v>IE-LD</v>
      </c>
      <c r="O70" s="34" t="str">
        <f>Regions!K$3</f>
        <v>IE-LH</v>
      </c>
      <c r="P70" s="34" t="str">
        <f>Regions!L$3</f>
        <v>IE-MH</v>
      </c>
      <c r="Q70" s="34" t="str">
        <f>Regions!M$3</f>
        <v>IE-OY</v>
      </c>
      <c r="R70" s="34" t="str">
        <f>Regions!N$3</f>
        <v>IE-WH</v>
      </c>
      <c r="S70" s="34" t="str">
        <f>Regions!O$3</f>
        <v>IE-WX</v>
      </c>
      <c r="T70" s="34" t="str">
        <f>Regions!P$3</f>
        <v>IE-WW</v>
      </c>
      <c r="U70" s="34" t="str">
        <f>Regions!Q$3</f>
        <v>IE-CE</v>
      </c>
      <c r="V70" s="34" t="str">
        <f>Regions!R$3</f>
        <v>IE-CO</v>
      </c>
      <c r="W70" s="34" t="str">
        <f>Regions!S$3</f>
        <v>IE-KY</v>
      </c>
      <c r="X70" s="34" t="str">
        <f>Regions!T$3</f>
        <v>IE-LK</v>
      </c>
      <c r="Y70" s="34" t="str">
        <f>Regions!U$3</f>
        <v>IE-TA</v>
      </c>
      <c r="Z70" s="34" t="str">
        <f>Regions!V$3</f>
        <v>IE-WD</v>
      </c>
      <c r="AA70" s="34" t="str">
        <f>Regions!W$3</f>
        <v>IE-G</v>
      </c>
      <c r="AB70" s="34" t="str">
        <f>Regions!X$3</f>
        <v>IE-LM</v>
      </c>
      <c r="AC70" s="34" t="str">
        <f>Regions!Y$3</f>
        <v>IE-MO</v>
      </c>
      <c r="AD70" s="34" t="str">
        <f>Regions!Z$3</f>
        <v>IE-RN</v>
      </c>
      <c r="AE70" s="34" t="str">
        <f>Regions!AA$3</f>
        <v>IE-SO</v>
      </c>
      <c r="AF70" s="34" t="str">
        <f>Regions!AB$3</f>
        <v>IE-CN</v>
      </c>
      <c r="AG70" s="34" t="str">
        <f>Regions!AC$3</f>
        <v>IE-DL</v>
      </c>
      <c r="AH70" s="34" t="str">
        <f>Regions!AD$3</f>
        <v>IE-MN</v>
      </c>
      <c r="AI70" s="33" t="s">
        <v>225</v>
      </c>
      <c r="AJ70" s="33" t="s">
        <v>224</v>
      </c>
    </row>
    <row r="71" spans="1:36">
      <c r="A71" t="str">
        <f>AI71</f>
        <v>T-CAR*, T-LGT*, T-HGT*</v>
      </c>
      <c r="E71" t="s">
        <v>223</v>
      </c>
      <c r="F71" t="str">
        <f>F30</f>
        <v>NCAP_BND</v>
      </c>
      <c r="G71">
        <v>2022</v>
      </c>
      <c r="H71" s="32">
        <v>0</v>
      </c>
      <c r="I71" s="32">
        <f>H71</f>
        <v>0</v>
      </c>
      <c r="J71" s="32">
        <f t="shared" ref="J71:AH71" si="8">I71</f>
        <v>0</v>
      </c>
      <c r="K71" s="32">
        <f t="shared" si="8"/>
        <v>0</v>
      </c>
      <c r="L71" s="32">
        <f t="shared" si="8"/>
        <v>0</v>
      </c>
      <c r="M71" s="32">
        <f t="shared" si="8"/>
        <v>0</v>
      </c>
      <c r="N71" s="32">
        <f t="shared" si="8"/>
        <v>0</v>
      </c>
      <c r="O71" s="32">
        <f t="shared" si="8"/>
        <v>0</v>
      </c>
      <c r="P71" s="32">
        <f t="shared" si="8"/>
        <v>0</v>
      </c>
      <c r="Q71" s="32">
        <f t="shared" si="8"/>
        <v>0</v>
      </c>
      <c r="R71" s="32">
        <f t="shared" si="8"/>
        <v>0</v>
      </c>
      <c r="S71" s="32">
        <f t="shared" si="8"/>
        <v>0</v>
      </c>
      <c r="T71" s="32">
        <f t="shared" si="8"/>
        <v>0</v>
      </c>
      <c r="U71" s="32">
        <f t="shared" si="8"/>
        <v>0</v>
      </c>
      <c r="V71" s="32">
        <f t="shared" si="8"/>
        <v>0</v>
      </c>
      <c r="W71" s="32">
        <f t="shared" si="8"/>
        <v>0</v>
      </c>
      <c r="X71" s="32">
        <f t="shared" si="8"/>
        <v>0</v>
      </c>
      <c r="Y71" s="32">
        <f t="shared" si="8"/>
        <v>0</v>
      </c>
      <c r="Z71" s="32">
        <f t="shared" si="8"/>
        <v>0</v>
      </c>
      <c r="AA71" s="32">
        <f t="shared" si="8"/>
        <v>0</v>
      </c>
      <c r="AB71" s="32">
        <f t="shared" si="8"/>
        <v>0</v>
      </c>
      <c r="AC71" s="32">
        <f t="shared" si="8"/>
        <v>0</v>
      </c>
      <c r="AD71" s="32">
        <f t="shared" si="8"/>
        <v>0</v>
      </c>
      <c r="AE71" s="32">
        <f t="shared" si="8"/>
        <v>0</v>
      </c>
      <c r="AF71" s="32">
        <f t="shared" si="8"/>
        <v>0</v>
      </c>
      <c r="AG71" s="32">
        <f t="shared" si="8"/>
        <v>0</v>
      </c>
      <c r="AH71" s="32">
        <f t="shared" si="8"/>
        <v>0</v>
      </c>
      <c r="AI71" t="str">
        <f>AI47</f>
        <v>T-CAR*, T-LGT*, T-HGT*</v>
      </c>
      <c r="AJ71" t="str">
        <f>AJ30</f>
        <v>*New</v>
      </c>
    </row>
    <row r="72" spans="1:36">
      <c r="A72" t="str">
        <f t="shared" ref="A72:A82" si="9">AI72</f>
        <v>T-CAR-ICE_DST21</v>
      </c>
      <c r="B72" t="s">
        <v>391</v>
      </c>
      <c r="E72" t="s">
        <v>223</v>
      </c>
      <c r="F72" t="s">
        <v>222</v>
      </c>
      <c r="G72">
        <v>2022</v>
      </c>
      <c r="H72" s="381">
        <f>SUMIFS('New vehicle sales'!$G$186:$G$215,'New vehicle sales'!$C$186:$C$215,'TRA-CAPs'!G72,'New vehicle sales'!$E$186:$E$215,B72)/1000</f>
        <v>27.187999999999999</v>
      </c>
      <c r="I72" s="361">
        <f>$H72*'New vehicle sales'!D$44</f>
        <v>0.32505482956782661</v>
      </c>
      <c r="J72" s="361">
        <f>$H72*'New vehicle sales'!E$44</f>
        <v>7.6927834980622167</v>
      </c>
      <c r="K72" s="361">
        <f>$H72*'New vehicle sales'!F$44</f>
        <v>1.2703927456994255</v>
      </c>
      <c r="L72" s="361">
        <f>$H72*'New vehicle sales'!G$44</f>
        <v>0.56656785020154876</v>
      </c>
      <c r="M72" s="361">
        <f>$H72*'New vehicle sales'!H$44</f>
        <v>0.48357986545187615</v>
      </c>
      <c r="N72" s="361">
        <f>$H72*'New vehicle sales'!I$44</f>
        <v>0.23336552464213059</v>
      </c>
      <c r="O72" s="361">
        <f>$H72*'New vehicle sales'!J$44</f>
        <v>0.73586676480748558</v>
      </c>
      <c r="P72" s="361">
        <f>$H72*'New vehicle sales'!K$44</f>
        <v>1.1136091157561157</v>
      </c>
      <c r="Q72" s="361">
        <f>$H72*'New vehicle sales'!L$44</f>
        <v>0.44512048703606638</v>
      </c>
      <c r="R72" s="361">
        <f>$H72*'New vehicle sales'!M$44</f>
        <v>0.50683477167034308</v>
      </c>
      <c r="S72" s="361">
        <f>$H72*'New vehicle sales'!N$44</f>
        <v>0.85484190248988512</v>
      </c>
      <c r="T72" s="361">
        <f>$H72*'New vehicle sales'!O$44</f>
        <v>0.8131794790486494</v>
      </c>
      <c r="U72" s="361">
        <f>$H72*'New vehicle sales'!P$44</f>
        <v>0.67838894970772956</v>
      </c>
      <c r="V72" s="361">
        <f>$H72*'New vehicle sales'!Q$44</f>
        <v>3.099519869630909</v>
      </c>
      <c r="W72" s="361">
        <f>$H72*'New vehicle sales'!R$44</f>
        <v>0.84333720422565472</v>
      </c>
      <c r="X72" s="361">
        <f>$H72*'New vehicle sales'!S$44</f>
        <v>1.112781234243305</v>
      </c>
      <c r="Y72" s="361">
        <f>$H72*'New vehicle sales'!T$44</f>
        <v>0.91097226905844608</v>
      </c>
      <c r="Z72" s="361">
        <f>$H72*'New vehicle sales'!U$44</f>
        <v>0.6633100871192269</v>
      </c>
      <c r="AA72" s="361">
        <f>$H72*'New vehicle sales'!V$44</f>
        <v>1.4733892926405925</v>
      </c>
      <c r="AB72" s="361">
        <f>$H72*'New vehicle sales'!W$44</f>
        <v>0.18295610480347496</v>
      </c>
      <c r="AC72" s="361">
        <f>$H72*'New vehicle sales'!X$44</f>
        <v>0.74513332822329015</v>
      </c>
      <c r="AD72" s="361">
        <f>$H72*'New vehicle sales'!Y$44</f>
        <v>0.36851575422654748</v>
      </c>
      <c r="AE72" s="361">
        <f>$H72*'New vehicle sales'!Z$44</f>
        <v>0.37417389615203256</v>
      </c>
      <c r="AF72" s="361">
        <f>$H72*'New vehicle sales'!AA$44</f>
        <v>0.43492898013698378</v>
      </c>
      <c r="AG72" s="361">
        <f>$H72*'New vehicle sales'!AB$44</f>
        <v>0.90891112956793108</v>
      </c>
      <c r="AH72" s="361">
        <f>$H72*'New vehicle sales'!AC$44</f>
        <v>0.35048506583029942</v>
      </c>
      <c r="AI72" t="str">
        <f t="shared" ref="AI72:AI82" si="10">AI48</f>
        <v>T-CAR-ICE_DST21</v>
      </c>
      <c r="AJ72" t="s">
        <v>221</v>
      </c>
    </row>
    <row r="73" spans="1:36">
      <c r="A73" t="str">
        <f t="shared" si="9"/>
        <v>T-CAR-ICE_GSL21</v>
      </c>
      <c r="B73" t="s">
        <v>399</v>
      </c>
      <c r="E73" t="s">
        <v>223</v>
      </c>
      <c r="F73" t="s">
        <v>222</v>
      </c>
      <c r="G73">
        <v>2022</v>
      </c>
      <c r="H73" s="381">
        <f>SUMIFS('New vehicle sales'!$G$186:$G$215,'New vehicle sales'!$C$186:$C$215,'TRA-CAPs'!G73,'New vehicle sales'!$E$186:$E$215,B73)/1000</f>
        <v>30.626999999999999</v>
      </c>
      <c r="I73" s="361">
        <f>$H73*'New vehicle sales'!D$44</f>
        <v>0.36617089396696434</v>
      </c>
      <c r="J73" s="361">
        <f>$H73*'New vehicle sales'!E$44</f>
        <v>8.6658408193008505</v>
      </c>
      <c r="K73" s="361">
        <f>$H73*'New vehicle sales'!F$44</f>
        <v>1.4310842512334965</v>
      </c>
      <c r="L73" s="361">
        <f>$H73*'New vehicle sales'!G$44</f>
        <v>0.63823280668393534</v>
      </c>
      <c r="M73" s="361">
        <f>$H73*'New vehicle sales'!H$44</f>
        <v>0.54474770263331651</v>
      </c>
      <c r="N73" s="361">
        <f>$H73*'New vehicle sales'!I$44</f>
        <v>0.26288384299008877</v>
      </c>
      <c r="O73" s="361">
        <f>$H73*'New vehicle sales'!J$44</f>
        <v>0.82894627798142062</v>
      </c>
      <c r="P73" s="361">
        <f>$H73*'New vehicle sales'!K$44</f>
        <v>1.2544691182971368</v>
      </c>
      <c r="Q73" s="361">
        <f>$H73*'New vehicle sales'!L$44</f>
        <v>0.50142361175715777</v>
      </c>
      <c r="R73" s="361">
        <f>$H73*'New vehicle sales'!M$44</f>
        <v>0.57094411328334549</v>
      </c>
      <c r="S73" s="361">
        <f>$H73*'New vehicle sales'!N$44</f>
        <v>0.96297053654397935</v>
      </c>
      <c r="T73" s="361">
        <f>$H73*'New vehicle sales'!O$44</f>
        <v>0.91603824866937567</v>
      </c>
      <c r="U73" s="361">
        <f>$H73*'New vehicle sales'!P$44</f>
        <v>0.7641981154442633</v>
      </c>
      <c r="V73" s="361">
        <f>$H73*'New vehicle sales'!Q$44</f>
        <v>3.4915769842278159</v>
      </c>
      <c r="W73" s="361">
        <f>$H73*'New vehicle sales'!R$44</f>
        <v>0.95001061327862024</v>
      </c>
      <c r="X73" s="361">
        <f>$H73*'New vehicle sales'!S$44</f>
        <v>1.2535365183599274</v>
      </c>
      <c r="Y73" s="361">
        <f>$H73*'New vehicle sales'!T$44</f>
        <v>1.0262008122867818</v>
      </c>
      <c r="Z73" s="361">
        <f>$H73*'New vehicle sales'!U$44</f>
        <v>0.74721193313964107</v>
      </c>
      <c r="AA73" s="361">
        <f>$H73*'New vehicle sales'!V$44</f>
        <v>1.65975775583726</v>
      </c>
      <c r="AB73" s="361">
        <f>$H73*'New vehicle sales'!W$44</f>
        <v>0.20609815439958906</v>
      </c>
      <c r="AC73" s="361">
        <f>$H73*'New vehicle sales'!X$44</f>
        <v>0.83938496555446185</v>
      </c>
      <c r="AD73" s="361">
        <f>$H73*'New vehicle sales'!Y$44</f>
        <v>0.41512917480860934</v>
      </c>
      <c r="AE73" s="361">
        <f>$H73*'New vehicle sales'!Z$44</f>
        <v>0.42150301300015824</v>
      </c>
      <c r="AF73" s="361">
        <f>$H73*'New vehicle sales'!AA$44</f>
        <v>0.48994298494392391</v>
      </c>
      <c r="AG73" s="361">
        <f>$H73*'New vehicle sales'!AB$44</f>
        <v>1.0238789600293154</v>
      </c>
      <c r="AH73" s="361">
        <f>$H73*'New vehicle sales'!AC$44</f>
        <v>0.39481779134855743</v>
      </c>
      <c r="AI73" t="str">
        <f t="shared" si="10"/>
        <v>T-CAR-ICE_GSL21</v>
      </c>
      <c r="AJ73" t="s">
        <v>221</v>
      </c>
    </row>
    <row r="74" spans="1:36">
      <c r="A74" t="str">
        <f t="shared" si="9"/>
        <v>T-CAR-HEV_GSL21</v>
      </c>
      <c r="B74" t="s">
        <v>557</v>
      </c>
      <c r="E74" t="s">
        <v>223</v>
      </c>
      <c r="F74" t="s">
        <v>222</v>
      </c>
      <c r="G74">
        <v>2022</v>
      </c>
      <c r="H74" s="381">
        <f>SUMIFS('New vehicle sales'!$G$186:$G$215,'New vehicle sales'!$C$186:$C$215,'TRA-CAPs'!G74,'New vehicle sales'!$E$186:$E$215,B74)/1000</f>
        <v>27.355</v>
      </c>
      <c r="I74" s="361">
        <f>$H74*'New vehicle sales'!D$44</f>
        <v>0.32705145147961961</v>
      </c>
      <c r="J74" s="361">
        <f>$H74*'New vehicle sales'!E$44</f>
        <v>7.7400357727487101</v>
      </c>
      <c r="K74" s="361">
        <f>$H74*'New vehicle sales'!F$44</f>
        <v>1.2781960261368173</v>
      </c>
      <c r="L74" s="361">
        <f>$H74*'New vehicle sales'!G$44</f>
        <v>0.57004794550034454</v>
      </c>
      <c r="M74" s="361">
        <f>$H74*'New vehicle sales'!H$44</f>
        <v>0.48655021404428689</v>
      </c>
      <c r="N74" s="361">
        <f>$H74*'New vehicle sales'!I$44</f>
        <v>0.23479895272125509</v>
      </c>
      <c r="O74" s="361">
        <f>$H74*'New vehicle sales'!J$44</f>
        <v>0.74038676442948248</v>
      </c>
      <c r="P74" s="361">
        <f>$H74*'New vehicle sales'!K$44</f>
        <v>1.1204493659522048</v>
      </c>
      <c r="Q74" s="361">
        <f>$H74*'New vehicle sales'!L$44</f>
        <v>0.44785460213592748</v>
      </c>
      <c r="R74" s="361">
        <f>$H74*'New vehicle sales'!M$44</f>
        <v>0.50994796156547872</v>
      </c>
      <c r="S74" s="361">
        <f>$H74*'New vehicle sales'!N$44</f>
        <v>0.86009269687401824</v>
      </c>
      <c r="T74" s="361">
        <f>$H74*'New vehicle sales'!O$44</f>
        <v>0.81817436550595135</v>
      </c>
      <c r="U74" s="361">
        <f>$H74*'New vehicle sales'!P$44</f>
        <v>0.68255589669173689</v>
      </c>
      <c r="V74" s="361">
        <f>$H74*'New vehicle sales'!Q$44</f>
        <v>3.1185584093627159</v>
      </c>
      <c r="W74" s="361">
        <f>$H74*'New vehicle sales'!R$44</f>
        <v>0.84851733196972146</v>
      </c>
      <c r="X74" s="361">
        <f>$H74*'New vehicle sales'!S$44</f>
        <v>1.1196163992469328</v>
      </c>
      <c r="Y74" s="361">
        <f>$H74*'New vehicle sales'!T$44</f>
        <v>0.91656783949145926</v>
      </c>
      <c r="Z74" s="361">
        <f>$H74*'New vehicle sales'!U$44</f>
        <v>0.66738441345985189</v>
      </c>
      <c r="AA74" s="361">
        <f>$H74*'New vehicle sales'!V$44</f>
        <v>1.482439462269509</v>
      </c>
      <c r="AB74" s="361">
        <f>$H74*'New vehicle sales'!W$44</f>
        <v>0.18407989726714205</v>
      </c>
      <c r="AC74" s="361">
        <f>$H74*'New vehicle sales'!X$44</f>
        <v>0.74971024693056143</v>
      </c>
      <c r="AD74" s="361">
        <f>$H74*'New vehicle sales'!Y$44</f>
        <v>0.3707793312074153</v>
      </c>
      <c r="AE74" s="361">
        <f>$H74*'New vehicle sales'!Z$44</f>
        <v>0.3764722277931018</v>
      </c>
      <c r="AF74" s="361">
        <f>$H74*'New vehicle sales'!AA$44</f>
        <v>0.43760049476413093</v>
      </c>
      <c r="AG74" s="361">
        <f>$H74*'New vehicle sales'!AB$44</f>
        <v>0.91449403962523013</v>
      </c>
      <c r="AH74" s="361">
        <f>$H74*'New vehicle sales'!AC$44</f>
        <v>0.35263789082638813</v>
      </c>
      <c r="AI74" t="str">
        <f t="shared" si="10"/>
        <v>T-CAR-HEV_GSL21</v>
      </c>
      <c r="AJ74" t="s">
        <v>221</v>
      </c>
    </row>
    <row r="75" spans="1:36">
      <c r="A75" t="str">
        <f t="shared" si="9"/>
        <v>T-CAR-BEV100_ELC21</v>
      </c>
      <c r="B75" t="s">
        <v>389</v>
      </c>
      <c r="E75" t="s">
        <v>223</v>
      </c>
      <c r="F75" t="s">
        <v>222</v>
      </c>
      <c r="G75">
        <v>2022</v>
      </c>
      <c r="H75" s="381">
        <f>SUMIFS('New vehicle sales'!$G$186:$G$215,'New vehicle sales'!$C$186:$C$215,'TRA-CAPs'!G75,'New vehicle sales'!$E$186:$E$215,B75)/1000</f>
        <v>15.462</v>
      </c>
      <c r="I75" s="361">
        <f>$H75*'New vehicle sales'!D$44</f>
        <v>0.18486088622839986</v>
      </c>
      <c r="J75" s="361">
        <f>$H75*'New vehicle sales'!E$44</f>
        <v>4.3749381509135645</v>
      </c>
      <c r="K75" s="361">
        <f>$H75*'New vehicle sales'!F$44</f>
        <v>0.72248097079610551</v>
      </c>
      <c r="L75" s="361">
        <f>$H75*'New vehicle sales'!G$44</f>
        <v>0.32221097910167529</v>
      </c>
      <c r="M75" s="361">
        <f>$H75*'New vehicle sales'!H$44</f>
        <v>0.27501514931649657</v>
      </c>
      <c r="N75" s="361">
        <f>$H75*'New vehicle sales'!I$44</f>
        <v>0.13271655664324788</v>
      </c>
      <c r="O75" s="361">
        <f>$H75*'New vehicle sales'!J$44</f>
        <v>0.41849242009170751</v>
      </c>
      <c r="P75" s="361">
        <f>$H75*'New vehicle sales'!K$44</f>
        <v>0.63331705707742614</v>
      </c>
      <c r="Q75" s="361">
        <f>$H75*'New vehicle sales'!L$44</f>
        <v>0.25314303996438353</v>
      </c>
      <c r="R75" s="361">
        <f>$H75*'New vehicle sales'!M$44</f>
        <v>0.28824037220710769</v>
      </c>
      <c r="S75" s="361">
        <f>$H75*'New vehicle sales'!N$44</f>
        <v>0.486154387829138</v>
      </c>
      <c r="T75" s="361">
        <f>$H75*'New vehicle sales'!O$44</f>
        <v>0.46246068504671978</v>
      </c>
      <c r="U75" s="361">
        <f>$H75*'New vehicle sales'!P$44</f>
        <v>0.38580439680671302</v>
      </c>
      <c r="V75" s="361">
        <f>$H75*'New vehicle sales'!Q$44</f>
        <v>1.7627179720550654</v>
      </c>
      <c r="W75" s="361">
        <f>$H75*'New vehicle sales'!R$44</f>
        <v>0.47961158789675862</v>
      </c>
      <c r="X75" s="361">
        <f>$H75*'New vehicle sales'!S$44</f>
        <v>0.63284623524606387</v>
      </c>
      <c r="Y75" s="361">
        <f>$H75*'New vehicle sales'!T$44</f>
        <v>0.51807610799550141</v>
      </c>
      <c r="Z75" s="361">
        <f>$H75*'New vehicle sales'!U$44</f>
        <v>0.37722894538169366</v>
      </c>
      <c r="AA75" s="361">
        <f>$H75*'New vehicle sales'!V$44</f>
        <v>0.83792648384613955</v>
      </c>
      <c r="AB75" s="361">
        <f>$H75*'New vehicle sales'!W$44</f>
        <v>0.10404837768395359</v>
      </c>
      <c r="AC75" s="361">
        <f>$H75*'New vehicle sales'!X$44</f>
        <v>0.42376237755585233</v>
      </c>
      <c r="AD75" s="361">
        <f>$H75*'New vehicle sales'!Y$44</f>
        <v>0.20957740885136375</v>
      </c>
      <c r="AE75" s="361">
        <f>$H75*'New vehicle sales'!Z$44</f>
        <v>0.21279523254019156</v>
      </c>
      <c r="AF75" s="361">
        <f>$H75*'New vehicle sales'!AA$44</f>
        <v>0.24734706086795805</v>
      </c>
      <c r="AG75" s="361">
        <f>$H75*'New vehicle sales'!AB$44</f>
        <v>0.51690392398776486</v>
      </c>
      <c r="AH75" s="361">
        <f>$H75*'New vehicle sales'!AC$44</f>
        <v>0.19932323406900432</v>
      </c>
      <c r="AI75" t="str">
        <f t="shared" si="10"/>
        <v>T-CAR-BEV100_ELC21</v>
      </c>
      <c r="AJ75" t="s">
        <v>221</v>
      </c>
    </row>
    <row r="76" spans="1:36">
      <c r="A76" t="str">
        <f t="shared" si="9"/>
        <v>T-CAR-PHEV40_GSL21</v>
      </c>
      <c r="E76" t="s">
        <v>223</v>
      </c>
      <c r="F76" t="s">
        <v>222</v>
      </c>
      <c r="G76">
        <v>2022</v>
      </c>
      <c r="H76" s="381">
        <f>SUMIFS('New vehicle sales'!$G$186:$G$215,'New vehicle sales'!$C$186:$C$215,'TRA-CAPs'!G76,'New vehicle sales'!$E$186:$E$215,B76)/1000</f>
        <v>0</v>
      </c>
      <c r="I76" s="361">
        <f>$H76*'New vehicle sales'!D$44</f>
        <v>0</v>
      </c>
      <c r="J76" s="361">
        <f>$H76*'New vehicle sales'!E$44</f>
        <v>0</v>
      </c>
      <c r="K76" s="361">
        <f>$H76*'New vehicle sales'!F$44</f>
        <v>0</v>
      </c>
      <c r="L76" s="361">
        <f>$H76*'New vehicle sales'!G$44</f>
        <v>0</v>
      </c>
      <c r="M76" s="361">
        <f>$H76*'New vehicle sales'!H$44</f>
        <v>0</v>
      </c>
      <c r="N76" s="361">
        <f>$H76*'New vehicle sales'!I$44</f>
        <v>0</v>
      </c>
      <c r="O76" s="361">
        <f>$H76*'New vehicle sales'!J$44</f>
        <v>0</v>
      </c>
      <c r="P76" s="361">
        <f>$H76*'New vehicle sales'!K$44</f>
        <v>0</v>
      </c>
      <c r="Q76" s="361">
        <f>$H76*'New vehicle sales'!L$44</f>
        <v>0</v>
      </c>
      <c r="R76" s="361">
        <f>$H76*'New vehicle sales'!M$44</f>
        <v>0</v>
      </c>
      <c r="S76" s="361">
        <f>$H76*'New vehicle sales'!N$44</f>
        <v>0</v>
      </c>
      <c r="T76" s="361">
        <f>$H76*'New vehicle sales'!O$44</f>
        <v>0</v>
      </c>
      <c r="U76" s="361">
        <f>$H76*'New vehicle sales'!P$44</f>
        <v>0</v>
      </c>
      <c r="V76" s="361">
        <f>$H76*'New vehicle sales'!Q$44</f>
        <v>0</v>
      </c>
      <c r="W76" s="361">
        <f>$H76*'New vehicle sales'!R$44</f>
        <v>0</v>
      </c>
      <c r="X76" s="361">
        <f>$H76*'New vehicle sales'!S$44</f>
        <v>0</v>
      </c>
      <c r="Y76" s="361">
        <f>$H76*'New vehicle sales'!T$44</f>
        <v>0</v>
      </c>
      <c r="Z76" s="361">
        <f>$H76*'New vehicle sales'!U$44</f>
        <v>0</v>
      </c>
      <c r="AA76" s="361">
        <f>$H76*'New vehicle sales'!V$44</f>
        <v>0</v>
      </c>
      <c r="AB76" s="361">
        <f>$H76*'New vehicle sales'!W$44</f>
        <v>0</v>
      </c>
      <c r="AC76" s="361">
        <f>$H76*'New vehicle sales'!X$44</f>
        <v>0</v>
      </c>
      <c r="AD76" s="361">
        <f>$H76*'New vehicle sales'!Y$44</f>
        <v>0</v>
      </c>
      <c r="AE76" s="361">
        <f>$H76*'New vehicle sales'!Z$44</f>
        <v>0</v>
      </c>
      <c r="AF76" s="361">
        <f>$H76*'New vehicle sales'!AA$44</f>
        <v>0</v>
      </c>
      <c r="AG76" s="361">
        <f>$H76*'New vehicle sales'!AB$44</f>
        <v>0</v>
      </c>
      <c r="AH76" s="361">
        <f>$H76*'New vehicle sales'!AC$44</f>
        <v>0</v>
      </c>
      <c r="AI76" t="str">
        <f t="shared" si="10"/>
        <v>T-CAR-PHEV40_GSL21</v>
      </c>
      <c r="AJ76" t="s">
        <v>221</v>
      </c>
    </row>
    <row r="77" spans="1:36">
      <c r="A77" t="str">
        <f t="shared" si="9"/>
        <v>T-CAR-HEV_DST21</v>
      </c>
      <c r="E77" t="s">
        <v>223</v>
      </c>
      <c r="F77" t="s">
        <v>222</v>
      </c>
      <c r="G77">
        <v>2022</v>
      </c>
      <c r="H77" s="381">
        <f>SUMIFS('New vehicle sales'!$G$186:$G$215,'New vehicle sales'!$C$186:$C$215,'TRA-CAPs'!G77,'New vehicle sales'!$E$186:$E$215,B77)/1000</f>
        <v>0</v>
      </c>
      <c r="I77" s="361">
        <f>$H77*'New vehicle sales'!D$44</f>
        <v>0</v>
      </c>
      <c r="J77" s="361">
        <f>$H77*'New vehicle sales'!E$44</f>
        <v>0</v>
      </c>
      <c r="K77" s="361">
        <f>$H77*'New vehicle sales'!F$44</f>
        <v>0</v>
      </c>
      <c r="L77" s="361">
        <f>$H77*'New vehicle sales'!G$44</f>
        <v>0</v>
      </c>
      <c r="M77" s="361">
        <f>$H77*'New vehicle sales'!H$44</f>
        <v>0</v>
      </c>
      <c r="N77" s="361">
        <f>$H77*'New vehicle sales'!I$44</f>
        <v>0</v>
      </c>
      <c r="O77" s="361">
        <f>$H77*'New vehicle sales'!J$44</f>
        <v>0</v>
      </c>
      <c r="P77" s="361">
        <f>$H77*'New vehicle sales'!K$44</f>
        <v>0</v>
      </c>
      <c r="Q77" s="361">
        <f>$H77*'New vehicle sales'!L$44</f>
        <v>0</v>
      </c>
      <c r="R77" s="361">
        <f>$H77*'New vehicle sales'!M$44</f>
        <v>0</v>
      </c>
      <c r="S77" s="361">
        <f>$H77*'New vehicle sales'!N$44</f>
        <v>0</v>
      </c>
      <c r="T77" s="361">
        <f>$H77*'New vehicle sales'!O$44</f>
        <v>0</v>
      </c>
      <c r="U77" s="361">
        <f>$H77*'New vehicle sales'!P$44</f>
        <v>0</v>
      </c>
      <c r="V77" s="361">
        <f>$H77*'New vehicle sales'!Q$44</f>
        <v>0</v>
      </c>
      <c r="W77" s="361">
        <f>$H77*'New vehicle sales'!R$44</f>
        <v>0</v>
      </c>
      <c r="X77" s="361">
        <f>$H77*'New vehicle sales'!S$44</f>
        <v>0</v>
      </c>
      <c r="Y77" s="361">
        <f>$H77*'New vehicle sales'!T$44</f>
        <v>0</v>
      </c>
      <c r="Z77" s="361">
        <f>$H77*'New vehicle sales'!U$44</f>
        <v>0</v>
      </c>
      <c r="AA77" s="361">
        <f>$H77*'New vehicle sales'!V$44</f>
        <v>0</v>
      </c>
      <c r="AB77" s="361">
        <f>$H77*'New vehicle sales'!W$44</f>
        <v>0</v>
      </c>
      <c r="AC77" s="361">
        <f>$H77*'New vehicle sales'!X$44</f>
        <v>0</v>
      </c>
      <c r="AD77" s="361">
        <f>$H77*'New vehicle sales'!Y$44</f>
        <v>0</v>
      </c>
      <c r="AE77" s="361">
        <f>$H77*'New vehicle sales'!Z$44</f>
        <v>0</v>
      </c>
      <c r="AF77" s="361">
        <f>$H77*'New vehicle sales'!AA$44</f>
        <v>0</v>
      </c>
      <c r="AG77" s="361">
        <f>$H77*'New vehicle sales'!AB$44</f>
        <v>0</v>
      </c>
      <c r="AH77" s="361">
        <f>$H77*'New vehicle sales'!AC$44</f>
        <v>0</v>
      </c>
      <c r="AI77" t="str">
        <f t="shared" si="10"/>
        <v>T-CAR-HEV_DST21</v>
      </c>
      <c r="AJ77" t="s">
        <v>221</v>
      </c>
    </row>
    <row r="78" spans="1:36">
      <c r="A78" t="str">
        <f t="shared" si="9"/>
        <v>T-CAR-PHEV40_DST21</v>
      </c>
      <c r="E78" t="s">
        <v>223</v>
      </c>
      <c r="F78" t="s">
        <v>222</v>
      </c>
      <c r="G78">
        <v>2022</v>
      </c>
      <c r="H78" s="381">
        <f>SUMIFS('New vehicle sales'!$G$186:$G$215,'New vehicle sales'!$C$186:$C$215,'TRA-CAPs'!G78,'New vehicle sales'!$E$186:$E$215,B78)/1000</f>
        <v>0</v>
      </c>
      <c r="I78" s="361">
        <f>$H78*'New vehicle sales'!D$44</f>
        <v>0</v>
      </c>
      <c r="J78" s="361">
        <f>$H78*'New vehicle sales'!E$44</f>
        <v>0</v>
      </c>
      <c r="K78" s="361">
        <f>$H78*'New vehicle sales'!F$44</f>
        <v>0</v>
      </c>
      <c r="L78" s="361">
        <f>$H78*'New vehicle sales'!G$44</f>
        <v>0</v>
      </c>
      <c r="M78" s="361">
        <f>$H78*'New vehicle sales'!H$44</f>
        <v>0</v>
      </c>
      <c r="N78" s="361">
        <f>$H78*'New vehicle sales'!I$44</f>
        <v>0</v>
      </c>
      <c r="O78" s="361">
        <f>$H78*'New vehicle sales'!J$44</f>
        <v>0</v>
      </c>
      <c r="P78" s="361">
        <f>$H78*'New vehicle sales'!K$44</f>
        <v>0</v>
      </c>
      <c r="Q78" s="361">
        <f>$H78*'New vehicle sales'!L$44</f>
        <v>0</v>
      </c>
      <c r="R78" s="361">
        <f>$H78*'New vehicle sales'!M$44</f>
        <v>0</v>
      </c>
      <c r="S78" s="361">
        <f>$H78*'New vehicle sales'!N$44</f>
        <v>0</v>
      </c>
      <c r="T78" s="361">
        <f>$H78*'New vehicle sales'!O$44</f>
        <v>0</v>
      </c>
      <c r="U78" s="361">
        <f>$H78*'New vehicle sales'!P$44</f>
        <v>0</v>
      </c>
      <c r="V78" s="361">
        <f>$H78*'New vehicle sales'!Q$44</f>
        <v>0</v>
      </c>
      <c r="W78" s="361">
        <f>$H78*'New vehicle sales'!R$44</f>
        <v>0</v>
      </c>
      <c r="X78" s="361">
        <f>$H78*'New vehicle sales'!S$44</f>
        <v>0</v>
      </c>
      <c r="Y78" s="361">
        <f>$H78*'New vehicle sales'!T$44</f>
        <v>0</v>
      </c>
      <c r="Z78" s="361">
        <f>$H78*'New vehicle sales'!U$44</f>
        <v>0</v>
      </c>
      <c r="AA78" s="361">
        <f>$H78*'New vehicle sales'!V$44</f>
        <v>0</v>
      </c>
      <c r="AB78" s="361">
        <f>$H78*'New vehicle sales'!W$44</f>
        <v>0</v>
      </c>
      <c r="AC78" s="361">
        <f>$H78*'New vehicle sales'!X$44</f>
        <v>0</v>
      </c>
      <c r="AD78" s="361">
        <f>$H78*'New vehicle sales'!Y$44</f>
        <v>0</v>
      </c>
      <c r="AE78" s="361">
        <f>$H78*'New vehicle sales'!Z$44</f>
        <v>0</v>
      </c>
      <c r="AF78" s="361">
        <f>$H78*'New vehicle sales'!AA$44</f>
        <v>0</v>
      </c>
      <c r="AG78" s="361">
        <f>$H78*'New vehicle sales'!AB$44</f>
        <v>0</v>
      </c>
      <c r="AH78" s="361">
        <f>$H78*'New vehicle sales'!AC$44</f>
        <v>0</v>
      </c>
      <c r="AI78" t="str">
        <f t="shared" si="10"/>
        <v>T-CAR-PHEV40_DST21</v>
      </c>
      <c r="AJ78" t="s">
        <v>221</v>
      </c>
    </row>
    <row r="79" spans="1:36">
      <c r="A79" t="str">
        <f t="shared" si="9"/>
        <v>T-LGT-ICE_DST61</v>
      </c>
      <c r="E79" t="s">
        <v>223</v>
      </c>
      <c r="F79" t="s">
        <v>222</v>
      </c>
      <c r="G79">
        <v>2022</v>
      </c>
      <c r="H79" s="381">
        <f>'New vehicle sales'!F19/1000</f>
        <v>21.011182244768548</v>
      </c>
      <c r="I79" s="361">
        <f>$H79*'New vehicle sales'!D$44</f>
        <v>0.25120590935676718</v>
      </c>
      <c r="J79" s="361">
        <f>$H79*'New vehicle sales'!E$44</f>
        <v>5.9450667959148644</v>
      </c>
      <c r="K79" s="361">
        <f>$H79*'New vehicle sales'!F$44</f>
        <v>0.98177333758726404</v>
      </c>
      <c r="L79" s="361">
        <f>$H79*'New vehicle sales'!G$44</f>
        <v>0.43784979971353055</v>
      </c>
      <c r="M79" s="361">
        <f>$H79*'New vehicle sales'!H$44</f>
        <v>0.37371578206966399</v>
      </c>
      <c r="N79" s="361">
        <f>$H79*'New vehicle sales'!I$44</f>
        <v>0.18034741679791938</v>
      </c>
      <c r="O79" s="361">
        <f>$H79*'New vehicle sales'!J$44</f>
        <v>0.56868584313808723</v>
      </c>
      <c r="P79" s="361">
        <f>$H79*'New vehicle sales'!K$44</f>
        <v>0.86060924233438651</v>
      </c>
      <c r="Q79" s="361">
        <f>$H79*'New vehicle sales'!L$44</f>
        <v>0.34399395593625598</v>
      </c>
      <c r="R79" s="361">
        <f>$H79*'New vehicle sales'!M$44</f>
        <v>0.39168742664231398</v>
      </c>
      <c r="S79" s="361">
        <f>$H79*'New vehicle sales'!N$44</f>
        <v>0.66063112416064596</v>
      </c>
      <c r="T79" s="361">
        <f>$H79*'New vehicle sales'!O$44</f>
        <v>0.62843394997782553</v>
      </c>
      <c r="U79" s="361">
        <f>$H79*'New vehicle sales'!P$44</f>
        <v>0.52426636218722344</v>
      </c>
      <c r="V79" s="361">
        <f>$H79*'New vehicle sales'!Q$44</f>
        <v>2.3953426825105297</v>
      </c>
      <c r="W79" s="361">
        <f>$H79*'New vehicle sales'!R$44</f>
        <v>0.65174016815428959</v>
      </c>
      <c r="X79" s="361">
        <f>$H79*'New vehicle sales'!S$44</f>
        <v>0.8599694464927381</v>
      </c>
      <c r="Y79" s="361">
        <f>$H79*'New vehicle sales'!T$44</f>
        <v>0.70400928222441295</v>
      </c>
      <c r="Z79" s="361">
        <f>$H79*'New vehicle sales'!U$44</f>
        <v>0.51261325309899142</v>
      </c>
      <c r="AA79" s="361">
        <f>$H79*'New vehicle sales'!V$44</f>
        <v>1.1386512779594713</v>
      </c>
      <c r="AB79" s="361">
        <f>$H79*'New vehicle sales'!W$44</f>
        <v>0.14139046861919918</v>
      </c>
      <c r="AC79" s="361">
        <f>$H79*'New vehicle sales'!X$44</f>
        <v>0.57584714417943539</v>
      </c>
      <c r="AD79" s="361">
        <f>$H79*'New vehicle sales'!Y$44</f>
        <v>0.28479298485075494</v>
      </c>
      <c r="AE79" s="361">
        <f>$H79*'New vehicle sales'!Z$44</f>
        <v>0.28916565849953868</v>
      </c>
      <c r="AF79" s="361">
        <f>$H79*'New vehicle sales'!AA$44</f>
        <v>0.33611784850630744</v>
      </c>
      <c r="AG79" s="361">
        <f>$H79*'New vehicle sales'!AB$44</f>
        <v>0.70241641119796383</v>
      </c>
      <c r="AH79" s="361">
        <f>$H79*'New vehicle sales'!AC$44</f>
        <v>0.27085867265816255</v>
      </c>
      <c r="AI79" t="str">
        <f t="shared" si="10"/>
        <v>T-LGT-ICE_DST61</v>
      </c>
      <c r="AJ79" t="s">
        <v>221</v>
      </c>
    </row>
    <row r="80" spans="1:36">
      <c r="A80" t="str">
        <f t="shared" si="9"/>
        <v>T-LGT-HEV_DST61</v>
      </c>
      <c r="E80" t="s">
        <v>223</v>
      </c>
      <c r="F80" t="s">
        <v>222</v>
      </c>
      <c r="G80">
        <v>2022</v>
      </c>
      <c r="H80" s="381">
        <f>'New vehicle sales'!F20/1000</f>
        <v>0.124</v>
      </c>
      <c r="I80" s="361">
        <f>$H80*'New vehicle sales'!D$44</f>
        <v>1.4825216590558521E-3</v>
      </c>
      <c r="J80" s="361">
        <f>$H80*'New vehicle sales'!E$44</f>
        <v>3.5085521324103093E-2</v>
      </c>
      <c r="K80" s="361">
        <f>$H80*'New vehicle sales'!F$44</f>
        <v>5.794052540338707E-3</v>
      </c>
      <c r="L80" s="361">
        <f>$H80*'New vehicle sales'!G$44</f>
        <v>2.5840228565908508E-3</v>
      </c>
      <c r="M80" s="361">
        <f>$H80*'New vehicle sales'!H$44</f>
        <v>2.2055282961612713E-3</v>
      </c>
      <c r="N80" s="361">
        <f>$H80*'New vehicle sales'!I$44</f>
        <v>1.0643418072540899E-3</v>
      </c>
      <c r="O80" s="361">
        <f>$H80*'New vehicle sales'!J$44</f>
        <v>3.3561673839976542E-3</v>
      </c>
      <c r="P80" s="361">
        <f>$H80*'New vehicle sales'!K$44</f>
        <v>5.078988169551212E-3</v>
      </c>
      <c r="Q80" s="361">
        <f>$H80*'New vehicle sales'!L$44</f>
        <v>2.0301213915136177E-3</v>
      </c>
      <c r="R80" s="361">
        <f>$H80*'New vehicle sales'!M$44</f>
        <v>2.3115901017773479E-3</v>
      </c>
      <c r="S80" s="361">
        <f>$H80*'New vehicle sales'!N$44</f>
        <v>3.8987934349251786E-3</v>
      </c>
      <c r="T80" s="361">
        <f>$H80*'New vehicle sales'!O$44</f>
        <v>3.7087779682960322E-3</v>
      </c>
      <c r="U80" s="361">
        <f>$H80*'New vehicle sales'!P$44</f>
        <v>3.0940205150712984E-3</v>
      </c>
      <c r="V80" s="361">
        <f>$H80*'New vehicle sales'!Q$44</f>
        <v>1.4136400758946328E-2</v>
      </c>
      <c r="W80" s="361">
        <f>$H80*'New vehicle sales'!R$44</f>
        <v>3.8463223967920108E-3</v>
      </c>
      <c r="X80" s="361">
        <f>$H80*'New vehicle sales'!S$44</f>
        <v>5.0752123380230184E-3</v>
      </c>
      <c r="Y80" s="361">
        <f>$H80*'New vehicle sales'!T$44</f>
        <v>4.1547948125366819E-3</v>
      </c>
      <c r="Z80" s="361">
        <f>$H80*'New vehicle sales'!U$44</f>
        <v>3.0252483008233093E-3</v>
      </c>
      <c r="AA80" s="361">
        <f>$H80*'New vehicle sales'!V$44</f>
        <v>6.7198864310516948E-3</v>
      </c>
      <c r="AB80" s="361">
        <f>$H80*'New vehicle sales'!W$44</f>
        <v>8.3443272751327409E-4</v>
      </c>
      <c r="AC80" s="361">
        <f>$H80*'New vehicle sales'!X$44</f>
        <v>3.3984306568959829E-3</v>
      </c>
      <c r="AD80" s="361">
        <f>$H80*'New vehicle sales'!Y$44</f>
        <v>1.68073979417728E-3</v>
      </c>
      <c r="AE80" s="361">
        <f>$H80*'New vehicle sales'!Z$44</f>
        <v>1.7065456496561733E-3</v>
      </c>
      <c r="AF80" s="361">
        <f>$H80*'New vehicle sales'!AA$44</f>
        <v>1.983639603390687E-3</v>
      </c>
      <c r="AG80" s="361">
        <f>$H80*'New vehicle sales'!AB$44</f>
        <v>4.1453942940423514E-3</v>
      </c>
      <c r="AH80" s="361">
        <f>$H80*'New vehicle sales'!AC$44</f>
        <v>1.5985047875149746E-3</v>
      </c>
      <c r="AI80" t="str">
        <f t="shared" si="10"/>
        <v>T-LGT-HEV_DST61</v>
      </c>
      <c r="AJ80" t="s">
        <v>221</v>
      </c>
    </row>
    <row r="81" spans="1:36">
      <c r="A81" t="str">
        <f t="shared" si="9"/>
        <v>T-LGT-BEV_ELC61</v>
      </c>
      <c r="E81" t="s">
        <v>223</v>
      </c>
      <c r="F81" t="s">
        <v>222</v>
      </c>
      <c r="G81">
        <v>2022</v>
      </c>
      <c r="H81" s="381">
        <f>'New vehicle sales'!F21/1000</f>
        <v>0.41099999999999998</v>
      </c>
      <c r="I81" s="361">
        <f>$H81*'New vehicle sales'!D$44</f>
        <v>4.9138419505802833E-3</v>
      </c>
      <c r="J81" s="361">
        <f>$H81*'New vehicle sales'!E$44</f>
        <v>0.11629152632424491</v>
      </c>
      <c r="K81" s="361">
        <f>$H81*'New vehicle sales'!F$44</f>
        <v>1.9204480597412973E-2</v>
      </c>
      <c r="L81" s="361">
        <f>$H81*'New vehicle sales'!G$44</f>
        <v>8.5647854359583841E-3</v>
      </c>
      <c r="M81" s="361">
        <f>$H81*'New vehicle sales'!H$44</f>
        <v>7.3102591106635681E-3</v>
      </c>
      <c r="N81" s="361">
        <f>$H81*'New vehicle sales'!I$44</f>
        <v>3.5277780869470234E-3</v>
      </c>
      <c r="O81" s="361">
        <f>$H81*'New vehicle sales'!J$44</f>
        <v>1.1124070925992224E-2</v>
      </c>
      <c r="P81" s="361">
        <f>$H81*'New vehicle sales'!K$44</f>
        <v>1.6834388207141514E-2</v>
      </c>
      <c r="Q81" s="361">
        <f>$H81*'New vehicle sales'!L$44</f>
        <v>6.7288700960652969E-3</v>
      </c>
      <c r="R81" s="361">
        <f>$H81*'New vehicle sales'!M$44</f>
        <v>7.6618026760523388E-3</v>
      </c>
      <c r="S81" s="361">
        <f>$H81*'New vehicle sales'!N$44</f>
        <v>1.2922613723824583E-2</v>
      </c>
      <c r="T81" s="361">
        <f>$H81*'New vehicle sales'!O$44</f>
        <v>1.2292804394916687E-2</v>
      </c>
      <c r="U81" s="361">
        <f>$H81*'New vehicle sales'!P$44</f>
        <v>1.0255180900760512E-2</v>
      </c>
      <c r="V81" s="361">
        <f>$H81*'New vehicle sales'!Q$44</f>
        <v>4.6855328321991456E-2</v>
      </c>
      <c r="W81" s="361">
        <f>$H81*'New vehicle sales'!R$44</f>
        <v>1.2748697621625131E-2</v>
      </c>
      <c r="X81" s="361">
        <f>$H81*'New vehicle sales'!S$44</f>
        <v>1.6821873152640811E-2</v>
      </c>
      <c r="Y81" s="361">
        <f>$H81*'New vehicle sales'!T$44</f>
        <v>1.3771134418972389E-2</v>
      </c>
      <c r="Z81" s="361">
        <f>$H81*'New vehicle sales'!U$44</f>
        <v>1.0027234287406291E-2</v>
      </c>
      <c r="AA81" s="361">
        <f>$H81*'New vehicle sales'!V$44</f>
        <v>2.2273171960985858E-2</v>
      </c>
      <c r="AB81" s="361">
        <f>$H81*'New vehicle sales'!W$44</f>
        <v>2.7657407339351263E-3</v>
      </c>
      <c r="AC81" s="361">
        <f>$H81*'New vehicle sales'!X$44</f>
        <v>1.1264153225679427E-2</v>
      </c>
      <c r="AD81" s="361">
        <f>$H81*'New vehicle sales'!Y$44</f>
        <v>5.5708391565069525E-3</v>
      </c>
      <c r="AE81" s="361">
        <f>$H81*'New vehicle sales'!Z$44</f>
        <v>5.6563730807152194E-3</v>
      </c>
      <c r="AF81" s="361">
        <f>$H81*'New vehicle sales'!AA$44</f>
        <v>6.5748054596255828E-3</v>
      </c>
      <c r="AG81" s="361">
        <f>$H81*'New vehicle sales'!AB$44</f>
        <v>1.3739976248801666E-2</v>
      </c>
      <c r="AH81" s="361">
        <f>$H81*'New vehicle sales'!AC$44</f>
        <v>5.298269900553665E-3</v>
      </c>
      <c r="AI81" t="str">
        <f t="shared" si="10"/>
        <v>T-LGT-BEV_ELC61</v>
      </c>
      <c r="AJ81" t="s">
        <v>221</v>
      </c>
    </row>
    <row r="82" spans="1:36">
      <c r="A82" t="str">
        <f t="shared" si="9"/>
        <v>T-HGT-ICE_DST81</v>
      </c>
      <c r="D82" s="30"/>
      <c r="E82" s="30" t="s">
        <v>223</v>
      </c>
      <c r="F82" s="30" t="s">
        <v>222</v>
      </c>
      <c r="G82" s="30">
        <v>2022</v>
      </c>
      <c r="H82" s="382">
        <f>'New vehicle sales'!F34/1000</f>
        <v>1.7969999999999999</v>
      </c>
      <c r="I82" s="362">
        <f>$H82*'New vehicle sales'!D$44</f>
        <v>2.1484608236478759E-2</v>
      </c>
      <c r="J82" s="362">
        <f>$H82*'New vehicle sales'!E$44</f>
        <v>0.5084571114468811</v>
      </c>
      <c r="K82" s="362">
        <f>$H82*'New vehicle sales'!F$44</f>
        <v>8.3967035604747234E-2</v>
      </c>
      <c r="L82" s="362">
        <f>$H82*'New vehicle sales'!G$44</f>
        <v>3.744749252656257E-2</v>
      </c>
      <c r="M82" s="362">
        <f>$H82*'New vehicle sales'!H$44</f>
        <v>3.1962373775821E-2</v>
      </c>
      <c r="N82" s="362">
        <f>$H82*'New vehicle sales'!I$44</f>
        <v>1.5424372803512899E-2</v>
      </c>
      <c r="O82" s="362">
        <f>$H82*'New vehicle sales'!J$44</f>
        <v>4.8637361201966003E-2</v>
      </c>
      <c r="P82" s="362">
        <f>$H82*'New vehicle sales'!K$44</f>
        <v>7.3604368876480059E-2</v>
      </c>
      <c r="Q82" s="362">
        <f>$H82*'New vehicle sales'!L$44</f>
        <v>2.9420388230241699E-2</v>
      </c>
      <c r="R82" s="362">
        <f>$H82*'New vehicle sales'!M$44</f>
        <v>3.349941462011205E-2</v>
      </c>
      <c r="S82" s="362">
        <f>$H82*'New vehicle sales'!N$44</f>
        <v>5.650106292387537E-2</v>
      </c>
      <c r="T82" s="362">
        <f>$H82*'New vehicle sales'!O$44</f>
        <v>5.3747371040548143E-2</v>
      </c>
      <c r="U82" s="362">
        <f>$H82*'New vehicle sales'!P$44</f>
        <v>4.4838345690186479E-2</v>
      </c>
      <c r="V82" s="362">
        <f>$H82*'New vehicle sales'!Q$44</f>
        <v>0.20486380777279475</v>
      </c>
      <c r="W82" s="362">
        <f>$H82*'New vehicle sales'!R$44</f>
        <v>5.5740656024477767E-2</v>
      </c>
      <c r="X82" s="362">
        <f>$H82*'New vehicle sales'!S$44</f>
        <v>7.3549649769575523E-2</v>
      </c>
      <c r="Y82" s="362">
        <f>$H82*'New vehicle sales'!T$44</f>
        <v>6.0211018372003364E-2</v>
      </c>
      <c r="Z82" s="362">
        <f>$H82*'New vehicle sales'!U$44</f>
        <v>4.3841703198221671E-2</v>
      </c>
      <c r="AA82" s="362">
        <f>$H82*'New vehicle sales'!V$44</f>
        <v>9.7384160617741092E-2</v>
      </c>
      <c r="AB82" s="362">
        <f>$H82*'New vehicle sales'!W$44</f>
        <v>1.2092545252752851E-2</v>
      </c>
      <c r="AC82" s="362">
        <f>$H82*'New vehicle sales'!X$44</f>
        <v>4.9249837826145816E-2</v>
      </c>
      <c r="AD82" s="362">
        <f>$H82*'New vehicle sales'!Y$44</f>
        <v>2.4357172662391711E-2</v>
      </c>
      <c r="AE82" s="362">
        <f>$H82*'New vehicle sales'!Z$44</f>
        <v>2.4731149455097929E-2</v>
      </c>
      <c r="AF82" s="362">
        <f>$H82*'New vehicle sales'!AA$44</f>
        <v>2.8746777155589227E-2</v>
      </c>
      <c r="AG82" s="362">
        <f>$H82*'New vehicle sales'!AB$44</f>
        <v>6.0074786664468596E-2</v>
      </c>
      <c r="AH82" s="362">
        <f>$H82*'New vehicle sales'!AC$44</f>
        <v>2.3165428251325882E-2</v>
      </c>
      <c r="AI82" s="30" t="str">
        <f t="shared" si="10"/>
        <v>T-HGT-ICE_DST81</v>
      </c>
      <c r="AJ82" s="30" t="s">
        <v>221</v>
      </c>
    </row>
    <row r="91" spans="1:36" ht="21">
      <c r="C91" s="39" t="s">
        <v>565</v>
      </c>
    </row>
    <row r="92" spans="1:36" ht="21">
      <c r="C92" s="39"/>
    </row>
    <row r="93" spans="1:36">
      <c r="C93" t="s">
        <v>230</v>
      </c>
    </row>
    <row r="94" spans="1:36">
      <c r="D94" s="38" t="s">
        <v>229</v>
      </c>
      <c r="I94" s="37"/>
      <c r="J94" s="36"/>
      <c r="K94" s="36"/>
      <c r="L94" s="36"/>
      <c r="M94" s="36"/>
      <c r="O94" s="36"/>
      <c r="P94" s="36"/>
    </row>
    <row r="95" spans="1:36" ht="15.75" thickBot="1">
      <c r="D95" s="35" t="s">
        <v>228</v>
      </c>
      <c r="E95" s="35" t="s">
        <v>227</v>
      </c>
      <c r="F95" s="35" t="s">
        <v>198</v>
      </c>
      <c r="G95" s="35" t="s">
        <v>226</v>
      </c>
      <c r="H95" s="34" t="str">
        <f>Regions!C$3</f>
        <v>IE</v>
      </c>
      <c r="I95" s="34" t="str">
        <f>Regions!E$3</f>
        <v>IE-CW</v>
      </c>
      <c r="J95" s="34" t="str">
        <f>Regions!F$3</f>
        <v>IE-D</v>
      </c>
      <c r="K95" s="34" t="str">
        <f>Regions!G$3</f>
        <v>IE-KE</v>
      </c>
      <c r="L95" s="34" t="str">
        <f>Regions!H$3</f>
        <v>IE-KK</v>
      </c>
      <c r="M95" s="34" t="str">
        <f>Regions!I$3</f>
        <v>IE-LS</v>
      </c>
      <c r="N95" s="34" t="str">
        <f>Regions!J$3</f>
        <v>IE-LD</v>
      </c>
      <c r="O95" s="34" t="str">
        <f>Regions!K$3</f>
        <v>IE-LH</v>
      </c>
      <c r="P95" s="34" t="str">
        <f>Regions!L$3</f>
        <v>IE-MH</v>
      </c>
      <c r="Q95" s="34" t="str">
        <f>Regions!M$3</f>
        <v>IE-OY</v>
      </c>
      <c r="R95" s="34" t="str">
        <f>Regions!N$3</f>
        <v>IE-WH</v>
      </c>
      <c r="S95" s="34" t="str">
        <f>Regions!O$3</f>
        <v>IE-WX</v>
      </c>
      <c r="T95" s="34" t="str">
        <f>Regions!P$3</f>
        <v>IE-WW</v>
      </c>
      <c r="U95" s="34" t="str">
        <f>Regions!Q$3</f>
        <v>IE-CE</v>
      </c>
      <c r="V95" s="34" t="str">
        <f>Regions!R$3</f>
        <v>IE-CO</v>
      </c>
      <c r="W95" s="34" t="str">
        <f>Regions!S$3</f>
        <v>IE-KY</v>
      </c>
      <c r="X95" s="34" t="str">
        <f>Regions!T$3</f>
        <v>IE-LK</v>
      </c>
      <c r="Y95" s="34" t="str">
        <f>Regions!U$3</f>
        <v>IE-TA</v>
      </c>
      <c r="Z95" s="34" t="str">
        <f>Regions!V$3</f>
        <v>IE-WD</v>
      </c>
      <c r="AA95" s="34" t="str">
        <f>Regions!W$3</f>
        <v>IE-G</v>
      </c>
      <c r="AB95" s="34" t="str">
        <f>Regions!X$3</f>
        <v>IE-LM</v>
      </c>
      <c r="AC95" s="34" t="str">
        <f>Regions!Y$3</f>
        <v>IE-MO</v>
      </c>
      <c r="AD95" s="34" t="str">
        <f>Regions!Z$3</f>
        <v>IE-RN</v>
      </c>
      <c r="AE95" s="34" t="str">
        <f>Regions!AA$3</f>
        <v>IE-SO</v>
      </c>
      <c r="AF95" s="34" t="str">
        <f>Regions!AB$3</f>
        <v>IE-CN</v>
      </c>
      <c r="AG95" s="34" t="str">
        <f>Regions!AC$3</f>
        <v>IE-DL</v>
      </c>
      <c r="AH95" s="34" t="str">
        <f>Regions!AD$3</f>
        <v>IE-MN</v>
      </c>
      <c r="AI95" s="33" t="s">
        <v>225</v>
      </c>
      <c r="AJ95" s="33" t="s">
        <v>224</v>
      </c>
    </row>
    <row r="96" spans="1:36">
      <c r="A96" t="str">
        <f>A71</f>
        <v>T-CAR*, T-LGT*, T-HGT*</v>
      </c>
      <c r="E96" t="s">
        <v>223</v>
      </c>
      <c r="F96" t="str">
        <f>F55</f>
        <v>NCAP_BND</v>
      </c>
      <c r="G96">
        <v>2023</v>
      </c>
      <c r="H96" s="32">
        <v>0</v>
      </c>
      <c r="I96" s="32">
        <f>H96</f>
        <v>0</v>
      </c>
      <c r="J96" s="32">
        <f t="shared" ref="J96:AH96" si="11">I96</f>
        <v>0</v>
      </c>
      <c r="K96" s="32">
        <f t="shared" si="11"/>
        <v>0</v>
      </c>
      <c r="L96" s="32">
        <f t="shared" si="11"/>
        <v>0</v>
      </c>
      <c r="M96" s="32">
        <f t="shared" si="11"/>
        <v>0</v>
      </c>
      <c r="N96" s="32">
        <f t="shared" si="11"/>
        <v>0</v>
      </c>
      <c r="O96" s="32">
        <f t="shared" si="11"/>
        <v>0</v>
      </c>
      <c r="P96" s="32">
        <f t="shared" si="11"/>
        <v>0</v>
      </c>
      <c r="Q96" s="32">
        <f t="shared" si="11"/>
        <v>0</v>
      </c>
      <c r="R96" s="32">
        <f t="shared" si="11"/>
        <v>0</v>
      </c>
      <c r="S96" s="32">
        <f t="shared" si="11"/>
        <v>0</v>
      </c>
      <c r="T96" s="32">
        <f t="shared" si="11"/>
        <v>0</v>
      </c>
      <c r="U96" s="32">
        <f t="shared" si="11"/>
        <v>0</v>
      </c>
      <c r="V96" s="32">
        <f t="shared" si="11"/>
        <v>0</v>
      </c>
      <c r="W96" s="32">
        <f t="shared" si="11"/>
        <v>0</v>
      </c>
      <c r="X96" s="32">
        <f t="shared" si="11"/>
        <v>0</v>
      </c>
      <c r="Y96" s="32">
        <f t="shared" si="11"/>
        <v>0</v>
      </c>
      <c r="Z96" s="32">
        <f t="shared" si="11"/>
        <v>0</v>
      </c>
      <c r="AA96" s="32">
        <f t="shared" si="11"/>
        <v>0</v>
      </c>
      <c r="AB96" s="32">
        <f t="shared" si="11"/>
        <v>0</v>
      </c>
      <c r="AC96" s="32">
        <f t="shared" si="11"/>
        <v>0</v>
      </c>
      <c r="AD96" s="32">
        <f t="shared" si="11"/>
        <v>0</v>
      </c>
      <c r="AE96" s="32">
        <f t="shared" si="11"/>
        <v>0</v>
      </c>
      <c r="AF96" s="32">
        <f t="shared" si="11"/>
        <v>0</v>
      </c>
      <c r="AG96" s="32">
        <f t="shared" si="11"/>
        <v>0</v>
      </c>
      <c r="AH96" s="32">
        <f t="shared" si="11"/>
        <v>0</v>
      </c>
      <c r="AI96" t="str">
        <f>AI71</f>
        <v>T-CAR*, T-LGT*, T-HGT*</v>
      </c>
      <c r="AJ96" t="str">
        <f>AJ55</f>
        <v>*New</v>
      </c>
    </row>
    <row r="97" spans="1:36">
      <c r="A97" t="str">
        <f t="shared" ref="A97:A107" si="12">A72</f>
        <v>T-CAR-ICE_DST21</v>
      </c>
      <c r="B97" t="s">
        <v>391</v>
      </c>
      <c r="E97" t="s">
        <v>223</v>
      </c>
      <c r="F97" t="s">
        <v>222</v>
      </c>
      <c r="G97">
        <v>2023</v>
      </c>
      <c r="H97" s="381">
        <f>'New vehicle sales'!N141/1000</f>
        <v>27.248999999999999</v>
      </c>
      <c r="I97" s="361">
        <f>$H97*'New vehicle sales'!D$44</f>
        <v>0.32578413457752348</v>
      </c>
      <c r="J97" s="361">
        <f>$H97*'New vehicle sales'!E$44</f>
        <v>7.7100433109716544</v>
      </c>
      <c r="K97" s="361">
        <f>$H97*'New vehicle sales'!F$44</f>
        <v>1.2732430457394308</v>
      </c>
      <c r="L97" s="361">
        <f>$H97*'New vehicle sales'!G$44</f>
        <v>0.56783902273583942</v>
      </c>
      <c r="M97" s="361">
        <f>$H97*'New vehicle sales'!H$44</f>
        <v>0.48466484308143937</v>
      </c>
      <c r="N97" s="361">
        <f>$H97*'New vehicle sales'!I$44</f>
        <v>0.23388911214408625</v>
      </c>
      <c r="O97" s="361">
        <f>$H97*'New vehicle sales'!J$44</f>
        <v>0.73751778263348444</v>
      </c>
      <c r="P97" s="361">
        <f>$H97*'New vehicle sales'!K$44</f>
        <v>1.1161076502588787</v>
      </c>
      <c r="Q97" s="361">
        <f>$H97*'New vehicle sales'!L$44</f>
        <v>0.44611917578511745</v>
      </c>
      <c r="R97" s="361">
        <f>$H97*'New vehicle sales'!M$44</f>
        <v>0.50797192486557219</v>
      </c>
      <c r="S97" s="361">
        <f>$H97*'New vehicle sales'!N$44</f>
        <v>0.85675985732480797</v>
      </c>
      <c r="T97" s="361">
        <f>$H97*'New vehicle sales'!O$44</f>
        <v>0.81500395853305307</v>
      </c>
      <c r="U97" s="361">
        <f>$H97*'New vehicle sales'!P$44</f>
        <v>0.67991100818691785</v>
      </c>
      <c r="V97" s="361">
        <f>$H97*'New vehicle sales'!Q$44</f>
        <v>3.1064740667784552</v>
      </c>
      <c r="W97" s="361">
        <f>$H97*'New vehicle sales'!R$44</f>
        <v>0.84522934669504435</v>
      </c>
      <c r="X97" s="361">
        <f>$H97*'New vehicle sales'!S$44</f>
        <v>1.1152779112805582</v>
      </c>
      <c r="Y97" s="361">
        <f>$H97*'New vehicle sales'!T$44</f>
        <v>0.91301616005493591</v>
      </c>
      <c r="Z97" s="361">
        <f>$H97*'New vehicle sales'!U$44</f>
        <v>0.66479831410592227</v>
      </c>
      <c r="AA97" s="361">
        <f>$H97*'New vehicle sales'!V$44</f>
        <v>1.4766950432236099</v>
      </c>
      <c r="AB97" s="361">
        <f>$H97*'New vehicle sales'!W$44</f>
        <v>0.18336659187104198</v>
      </c>
      <c r="AC97" s="361">
        <f>$H97*'New vehicle sales'!X$44</f>
        <v>0.74680513685289218</v>
      </c>
      <c r="AD97" s="361">
        <f>$H97*'New vehicle sales'!Y$44</f>
        <v>0.36934256977045726</v>
      </c>
      <c r="AE97" s="361">
        <f>$H97*'New vehicle sales'!Z$44</f>
        <v>0.37501340651194409</v>
      </c>
      <c r="AF97" s="361">
        <f>$H97*'New vehicle sales'!AA$44</f>
        <v>0.43590480284510341</v>
      </c>
      <c r="AG97" s="361">
        <f>$H97*'New vehicle sales'!AB$44</f>
        <v>0.91095039611580675</v>
      </c>
      <c r="AH97" s="361">
        <f>$H97*'New vehicle sales'!AC$44</f>
        <v>0.35127142705641562</v>
      </c>
      <c r="AI97" t="str">
        <f t="shared" ref="AI97:AI107" si="13">AI72</f>
        <v>T-CAR-ICE_DST21</v>
      </c>
      <c r="AJ97" t="s">
        <v>221</v>
      </c>
    </row>
    <row r="98" spans="1:36">
      <c r="A98" t="str">
        <f t="shared" si="12"/>
        <v>T-CAR-ICE_GSL21</v>
      </c>
      <c r="B98" t="s">
        <v>399</v>
      </c>
      <c r="E98" t="s">
        <v>223</v>
      </c>
      <c r="F98" t="s">
        <v>222</v>
      </c>
      <c r="G98">
        <v>2023</v>
      </c>
      <c r="H98" s="381">
        <f>'New vehicle sales'!N140/1000</f>
        <v>36.878</v>
      </c>
      <c r="I98" s="361">
        <f>$H98*'New vehicle sales'!D$44</f>
        <v>0.44090672373114281</v>
      </c>
      <c r="J98" s="361">
        <f>$H98*'New vehicle sales'!E$44</f>
        <v>10.434547220889305</v>
      </c>
      <c r="K98" s="361">
        <f>$H98*'New vehicle sales'!F$44</f>
        <v>1.7231699159887972</v>
      </c>
      <c r="L98" s="361">
        <f>$H98*'New vehicle sales'!G$44</f>
        <v>0.76849673310772093</v>
      </c>
      <c r="M98" s="361">
        <f>$H98*'New vehicle sales'!H$44</f>
        <v>0.65593122988576902</v>
      </c>
      <c r="N98" s="361">
        <f>$H98*'New vehicle sales'!I$44</f>
        <v>0.31653868683803488</v>
      </c>
      <c r="O98" s="361">
        <f>$H98*'New vehicle sales'!J$44</f>
        <v>0.99813500634730234</v>
      </c>
      <c r="P98" s="361">
        <f>$H98*'New vehicle sales'!K$44</f>
        <v>1.5105074654573354</v>
      </c>
      <c r="Q98" s="361">
        <f>$H98*'New vehicle sales'!L$44</f>
        <v>0.6037646506148322</v>
      </c>
      <c r="R98" s="361">
        <f>$H98*'New vehicle sales'!M$44</f>
        <v>0.68747435301084714</v>
      </c>
      <c r="S98" s="361">
        <f>$H98*'New vehicle sales'!N$44</f>
        <v>1.1595137442997641</v>
      </c>
      <c r="T98" s="361">
        <f>$H98*'New vehicle sales'!O$44</f>
        <v>1.1030025315711378</v>
      </c>
      <c r="U98" s="361">
        <f>$H98*'New vehicle sales'!P$44</f>
        <v>0.92017168189354315</v>
      </c>
      <c r="V98" s="361">
        <f>$H98*'New vehicle sales'!Q$44</f>
        <v>4.2042111870034082</v>
      </c>
      <c r="W98" s="361">
        <f>$H98*'New vehicle sales'!R$44</f>
        <v>1.1439086882975467</v>
      </c>
      <c r="X98" s="361">
        <f>$H98*'New vehicle sales'!S$44</f>
        <v>1.509384520980749</v>
      </c>
      <c r="Y98" s="361">
        <f>$H98*'New vehicle sales'!T$44</f>
        <v>1.2356493798123207</v>
      </c>
      <c r="Z98" s="361">
        <f>$H98*'New vehicle sales'!U$44</f>
        <v>0.89971860353033872</v>
      </c>
      <c r="AA98" s="361">
        <f>$H98*'New vehicle sales'!V$44</f>
        <v>1.9985159016477774</v>
      </c>
      <c r="AB98" s="361">
        <f>$H98*'New vehicle sales'!W$44</f>
        <v>0.24816298488092356</v>
      </c>
      <c r="AC98" s="361">
        <f>$H98*'New vehicle sales'!X$44</f>
        <v>1.0107042400404036</v>
      </c>
      <c r="AD98" s="361">
        <f>$H98*'New vehicle sales'!Y$44</f>
        <v>0.49985743652959463</v>
      </c>
      <c r="AE98" s="361">
        <f>$H98*'New vehicle sales'!Z$44</f>
        <v>0.50753218119371257</v>
      </c>
      <c r="AF98" s="361">
        <f>$H98*'New vehicle sales'!AA$44</f>
        <v>0.58994081688582056</v>
      </c>
      <c r="AG98" s="361">
        <f>$H98*'New vehicle sales'!AB$44</f>
        <v>1.2328536352878536</v>
      </c>
      <c r="AH98" s="361">
        <f>$H98*'New vehicle sales'!AC$44</f>
        <v>0.47540048027400994</v>
      </c>
      <c r="AI98" t="str">
        <f t="shared" si="13"/>
        <v>T-CAR-ICE_GSL21</v>
      </c>
      <c r="AJ98" t="s">
        <v>221</v>
      </c>
    </row>
    <row r="99" spans="1:36">
      <c r="A99" t="str">
        <f t="shared" si="12"/>
        <v>T-CAR-HEV_GSL21</v>
      </c>
      <c r="B99" t="s">
        <v>557</v>
      </c>
      <c r="E99" t="s">
        <v>223</v>
      </c>
      <c r="F99" t="s">
        <v>222</v>
      </c>
      <c r="G99">
        <v>2023</v>
      </c>
      <c r="H99" s="381">
        <f>('New vehicle sales'!N142+'New vehicle sales'!N145)/1000</f>
        <v>25.294</v>
      </c>
      <c r="I99" s="361">
        <f>$H99*'New vehicle sales'!D$44</f>
        <v>0.30241050680773163</v>
      </c>
      <c r="J99" s="361">
        <f>$H99*'New vehicle sales'!E$44</f>
        <v>7.1568804546118034</v>
      </c>
      <c r="K99" s="361">
        <f>$H99*'New vehicle sales'!F$44</f>
        <v>1.1818932657687682</v>
      </c>
      <c r="L99" s="361">
        <f>$H99*'New vehicle sales'!G$44</f>
        <v>0.52709898495652396</v>
      </c>
      <c r="M99" s="361">
        <f>$H99*'New vehicle sales'!H$44</f>
        <v>0.44989219937986452</v>
      </c>
      <c r="N99" s="361">
        <f>$H99*'New vehicle sales'!I$44</f>
        <v>0.21710856187649152</v>
      </c>
      <c r="O99" s="361">
        <f>$H99*'New vehicle sales'!J$44</f>
        <v>0.68460401460352149</v>
      </c>
      <c r="P99" s="361">
        <f>$H99*'New vehicle sales'!K$44</f>
        <v>1.0360316674244221</v>
      </c>
      <c r="Q99" s="361">
        <f>$H99*'New vehicle sales'!L$44</f>
        <v>0.41411201997536651</v>
      </c>
      <c r="R99" s="361">
        <f>$H99*'New vehicle sales'!M$44</f>
        <v>0.47152709705126</v>
      </c>
      <c r="S99" s="361">
        <f>$H99*'New vehicle sales'!N$44</f>
        <v>0.795290976959657</v>
      </c>
      <c r="T99" s="361">
        <f>$H99*'New vehicle sales'!O$44</f>
        <v>0.75653088653290201</v>
      </c>
      <c r="U99" s="361">
        <f>$H99*'New vehicle sales'!P$44</f>
        <v>0.63113028151785022</v>
      </c>
      <c r="V99" s="361">
        <f>$H99*'New vehicle sales'!Q$44</f>
        <v>2.883597748361197</v>
      </c>
      <c r="W99" s="361">
        <f>$H99*'New vehicle sales'!R$44</f>
        <v>0.78458773148755745</v>
      </c>
      <c r="X99" s="361">
        <f>$H99*'New vehicle sales'!S$44</f>
        <v>1.0352614586931794</v>
      </c>
      <c r="Y99" s="361">
        <f>$H99*'New vehicle sales'!T$44</f>
        <v>0.84751112893792613</v>
      </c>
      <c r="Z99" s="361">
        <f>$H99*'New vehicle sales'!U$44</f>
        <v>0.6171018590405225</v>
      </c>
      <c r="AA99" s="361">
        <f>$H99*'New vehicle sales'!V$44</f>
        <v>1.3707484466695288</v>
      </c>
      <c r="AB99" s="361">
        <f>$H99*'New vehicle sales'!W$44</f>
        <v>0.17021081782032868</v>
      </c>
      <c r="AC99" s="361">
        <f>$H99*'New vehicle sales'!X$44</f>
        <v>0.69322504060908863</v>
      </c>
      <c r="AD99" s="361">
        <f>$H99*'New vehicle sales'!Y$44</f>
        <v>0.34284380930580743</v>
      </c>
      <c r="AE99" s="361">
        <f>$H99*'New vehicle sales'!Z$44</f>
        <v>0.3481077876000262</v>
      </c>
      <c r="AF99" s="361">
        <f>$H99*'New vehicle sales'!AA$44</f>
        <v>0.40463048490454867</v>
      </c>
      <c r="AG99" s="361">
        <f>$H99*'New vehicle sales'!AB$44</f>
        <v>0.84559357478634878</v>
      </c>
      <c r="AH99" s="361">
        <f>$H99*'New vehicle sales'!AC$44</f>
        <v>0.32606919431777232</v>
      </c>
      <c r="AI99" t="str">
        <f t="shared" si="13"/>
        <v>T-CAR-HEV_GSL21</v>
      </c>
      <c r="AJ99" t="s">
        <v>221</v>
      </c>
    </row>
    <row r="100" spans="1:36">
      <c r="A100" t="str">
        <f t="shared" si="12"/>
        <v>T-CAR-BEV100_ELC21</v>
      </c>
      <c r="B100" t="s">
        <v>389</v>
      </c>
      <c r="E100" t="s">
        <v>223</v>
      </c>
      <c r="F100" t="s">
        <v>222</v>
      </c>
      <c r="G100">
        <v>2023</v>
      </c>
      <c r="H100" s="381">
        <f>'New vehicle sales'!N143/1000</f>
        <v>22.597000000000001</v>
      </c>
      <c r="I100" s="361">
        <f>$H100*'New vehicle sales'!D$44</f>
        <v>0.27016566072326686</v>
      </c>
      <c r="J100" s="361">
        <f>$H100*'New vehicle sales'!E$44</f>
        <v>6.3937703658125615</v>
      </c>
      <c r="K100" s="361">
        <f>$H100*'New vehicle sales'!F$44</f>
        <v>1.0558726230164013</v>
      </c>
      <c r="L100" s="361">
        <f>$H100*'New vehicle sales'!G$44</f>
        <v>0.470896487825673</v>
      </c>
      <c r="M100" s="361">
        <f>$H100*'New vehicle sales'!H$44</f>
        <v>0.40192195893835686</v>
      </c>
      <c r="N100" s="361">
        <f>$H100*'New vehicle sales'!I$44</f>
        <v>0.19395912756871508</v>
      </c>
      <c r="O100" s="361">
        <f>$H100*'New vehicle sales'!J$44</f>
        <v>0.6116073740015725</v>
      </c>
      <c r="P100" s="361">
        <f>$H100*'New vehicle sales'!K$44</f>
        <v>0.92556367473668333</v>
      </c>
      <c r="Q100" s="361">
        <f>$H100*'New vehicle sales'!L$44</f>
        <v>0.36995687970994534</v>
      </c>
      <c r="R100" s="361">
        <f>$H100*'New vehicle sales'!M$44</f>
        <v>0.42125001233760273</v>
      </c>
      <c r="S100" s="361">
        <f>$H100*'New vehicle sales'!N$44</f>
        <v>0.7104922197500344</v>
      </c>
      <c r="T100" s="361">
        <f>$H100*'New vehicle sales'!O$44</f>
        <v>0.67586496572246335</v>
      </c>
      <c r="U100" s="361">
        <f>$H100*'New vehicle sales'!P$44</f>
        <v>0.56383533531504948</v>
      </c>
      <c r="V100" s="361">
        <f>$H100*'New vehicle sales'!Q$44</f>
        <v>2.5761310318541142</v>
      </c>
      <c r="W100" s="361">
        <f>$H100*'New vehicle sales'!R$44</f>
        <v>0.70093021935733124</v>
      </c>
      <c r="X100" s="361">
        <f>$H100*'New vehicle sales'!S$44</f>
        <v>0.92487559034117872</v>
      </c>
      <c r="Y100" s="361">
        <f>$H100*'New vehicle sales'!T$44</f>
        <v>0.75714434176525336</v>
      </c>
      <c r="Z100" s="361">
        <f>$H100*'New vehicle sales'!U$44</f>
        <v>0.55130270849761553</v>
      </c>
      <c r="AA100" s="361">
        <f>$H100*'New vehicle sales'!V$44</f>
        <v>1.2245909167941544</v>
      </c>
      <c r="AB100" s="361">
        <f>$H100*'New vehicle sales'!W$44</f>
        <v>0.15206190599691496</v>
      </c>
      <c r="AC100" s="361">
        <f>$H100*'New vehicle sales'!X$44</f>
        <v>0.619309173821601</v>
      </c>
      <c r="AD100" s="361">
        <f>$H100*'New vehicle sales'!Y$44</f>
        <v>0.30628771878245159</v>
      </c>
      <c r="AE100" s="361">
        <f>$H100*'New vehicle sales'!Z$44</f>
        <v>0.31099041972000446</v>
      </c>
      <c r="AF100" s="361">
        <f>$H100*'New vehicle sales'!AA$44</f>
        <v>0.36148632353080123</v>
      </c>
      <c r="AG100" s="361">
        <f>$H100*'New vehicle sales'!AB$44</f>
        <v>0.75543124889092761</v>
      </c>
      <c r="AH100" s="361">
        <f>$H100*'New vehicle sales'!AC$44</f>
        <v>0.29130171518932163</v>
      </c>
      <c r="AI100" t="str">
        <f t="shared" si="13"/>
        <v>T-CAR-BEV100_ELC21</v>
      </c>
      <c r="AJ100" t="s">
        <v>221</v>
      </c>
    </row>
    <row r="101" spans="1:36">
      <c r="A101" t="str">
        <f t="shared" si="12"/>
        <v>T-CAR-PHEV40_GSL21</v>
      </c>
      <c r="E101" t="s">
        <v>223</v>
      </c>
      <c r="F101" t="s">
        <v>222</v>
      </c>
      <c r="G101">
        <v>2023</v>
      </c>
      <c r="H101" s="381">
        <f>('New vehicle sales'!N144+'New vehicle sales'!N146)/1000</f>
        <v>10.382</v>
      </c>
      <c r="I101" s="361">
        <f>$H101*'New vehicle sales'!D$44</f>
        <v>0.12412532148643432</v>
      </c>
      <c r="J101" s="361">
        <f>$H101*'New vehicle sales'!E$44</f>
        <v>2.9375635676357925</v>
      </c>
      <c r="K101" s="361">
        <f>$H101*'New vehicle sales'!F$44</f>
        <v>0.48511172156287463</v>
      </c>
      <c r="L101" s="361">
        <f>$H101*'New vehicle sales'!G$44</f>
        <v>0.21634939755746943</v>
      </c>
      <c r="M101" s="361">
        <f>$H101*'New vehicle sales'!H$44</f>
        <v>0.18465963524795417</v>
      </c>
      <c r="N101" s="361">
        <f>$H101*'New vehicle sales'!I$44</f>
        <v>8.9112876152515813E-2</v>
      </c>
      <c r="O101" s="361">
        <f>$H101*'New vehicle sales'!J$44</f>
        <v>0.28099782081180358</v>
      </c>
      <c r="P101" s="361">
        <f>$H101*'New vehicle sales'!K$44</f>
        <v>0.42524238045387647</v>
      </c>
      <c r="Q101" s="361">
        <f>$H101*'New vehicle sales'!L$44</f>
        <v>0.16997355069914821</v>
      </c>
      <c r="R101" s="361">
        <f>$H101*'New vehicle sales'!M$44</f>
        <v>0.19353974545687441</v>
      </c>
      <c r="S101" s="361">
        <f>$H101*'New vehicle sales'!N$44</f>
        <v>0.32642962452736457</v>
      </c>
      <c r="T101" s="361">
        <f>$H101*'New vehicle sales'!O$44</f>
        <v>0.31052042634555976</v>
      </c>
      <c r="U101" s="361">
        <f>$H101*'New vehicle sales'!P$44</f>
        <v>0.25904936280217922</v>
      </c>
      <c r="V101" s="361">
        <f>$H101*'New vehicle sales'!Q$44</f>
        <v>1.183581553865974</v>
      </c>
      <c r="W101" s="361">
        <f>$H101*'New vehicle sales'!R$44</f>
        <v>0.32203644454431174</v>
      </c>
      <c r="X101" s="361">
        <f>$H101*'New vehicle sales'!S$44</f>
        <v>0.42492624591415307</v>
      </c>
      <c r="Y101" s="361">
        <f>$H101*'New vehicle sales'!T$44</f>
        <v>0.34786354632061156</v>
      </c>
      <c r="Z101" s="361">
        <f>$H101*'New vehicle sales'!U$44</f>
        <v>0.2532913537028032</v>
      </c>
      <c r="AA101" s="361">
        <f>$H101*'New vehicle sales'!V$44</f>
        <v>0.56262791070305396</v>
      </c>
      <c r="AB101" s="361">
        <f>$H101*'New vehicle sales'!W$44</f>
        <v>6.9863553040667839E-2</v>
      </c>
      <c r="AC101" s="361">
        <f>$H101*'New vehicle sales'!X$44</f>
        <v>0.28453634741850076</v>
      </c>
      <c r="AD101" s="361">
        <f>$H101*'New vehicle sales'!Y$44</f>
        <v>0.14072129470281064</v>
      </c>
      <c r="AE101" s="361">
        <f>$H101*'New vehicle sales'!Z$44</f>
        <v>0.14288191076395476</v>
      </c>
      <c r="AF101" s="361">
        <f>$H101*'New vehicle sales'!AA$44</f>
        <v>0.16608182550324282</v>
      </c>
      <c r="AG101" s="361">
        <f>$H101*'New vehicle sales'!AB$44</f>
        <v>0.34707648032861044</v>
      </c>
      <c r="AH101" s="361">
        <f>$H101*'New vehicle sales'!AC$44</f>
        <v>0.13383610245145536</v>
      </c>
      <c r="AI101" t="str">
        <f t="shared" si="13"/>
        <v>T-CAR-PHEV40_GSL21</v>
      </c>
      <c r="AJ101" t="s">
        <v>221</v>
      </c>
    </row>
    <row r="102" spans="1:36">
      <c r="A102" t="str">
        <f t="shared" si="12"/>
        <v>T-CAR-HEV_DST21</v>
      </c>
      <c r="E102" t="s">
        <v>223</v>
      </c>
      <c r="F102" t="s">
        <v>222</v>
      </c>
      <c r="G102">
        <v>2023</v>
      </c>
      <c r="H102" s="381">
        <f>SUMIFS('New vehicle sales'!$G$186:$G$215,'New vehicle sales'!$C$186:$C$215,'TRA-CAPs'!G102,'New vehicle sales'!$E$186:$E$215,B102)/1000</f>
        <v>0</v>
      </c>
      <c r="I102" s="361">
        <f>$H102*'New vehicle sales'!D$44</f>
        <v>0</v>
      </c>
      <c r="J102" s="361">
        <f>$H102*'New vehicle sales'!E$44</f>
        <v>0</v>
      </c>
      <c r="K102" s="361">
        <f>$H102*'New vehicle sales'!F$44</f>
        <v>0</v>
      </c>
      <c r="L102" s="361">
        <f>$H102*'New vehicle sales'!G$44</f>
        <v>0</v>
      </c>
      <c r="M102" s="361">
        <f>$H102*'New vehicle sales'!H$44</f>
        <v>0</v>
      </c>
      <c r="N102" s="361">
        <f>$H102*'New vehicle sales'!I$44</f>
        <v>0</v>
      </c>
      <c r="O102" s="361">
        <f>$H102*'New vehicle sales'!J$44</f>
        <v>0</v>
      </c>
      <c r="P102" s="361">
        <f>$H102*'New vehicle sales'!K$44</f>
        <v>0</v>
      </c>
      <c r="Q102" s="361">
        <f>$H102*'New vehicle sales'!L$44</f>
        <v>0</v>
      </c>
      <c r="R102" s="361">
        <f>$H102*'New vehicle sales'!M$44</f>
        <v>0</v>
      </c>
      <c r="S102" s="361">
        <f>$H102*'New vehicle sales'!N$44</f>
        <v>0</v>
      </c>
      <c r="T102" s="361">
        <f>$H102*'New vehicle sales'!O$44</f>
        <v>0</v>
      </c>
      <c r="U102" s="361">
        <f>$H102*'New vehicle sales'!P$44</f>
        <v>0</v>
      </c>
      <c r="V102" s="361">
        <f>$H102*'New vehicle sales'!Q$44</f>
        <v>0</v>
      </c>
      <c r="W102" s="361">
        <f>$H102*'New vehicle sales'!R$44</f>
        <v>0</v>
      </c>
      <c r="X102" s="361">
        <f>$H102*'New vehicle sales'!S$44</f>
        <v>0</v>
      </c>
      <c r="Y102" s="361">
        <f>$H102*'New vehicle sales'!T$44</f>
        <v>0</v>
      </c>
      <c r="Z102" s="361">
        <f>$H102*'New vehicle sales'!U$44</f>
        <v>0</v>
      </c>
      <c r="AA102" s="361">
        <f>$H102*'New vehicle sales'!V$44</f>
        <v>0</v>
      </c>
      <c r="AB102" s="361">
        <f>$H102*'New vehicle sales'!W$44</f>
        <v>0</v>
      </c>
      <c r="AC102" s="361">
        <f>$H102*'New vehicle sales'!X$44</f>
        <v>0</v>
      </c>
      <c r="AD102" s="361">
        <f>$H102*'New vehicle sales'!Y$44</f>
        <v>0</v>
      </c>
      <c r="AE102" s="361">
        <f>$H102*'New vehicle sales'!Z$44</f>
        <v>0</v>
      </c>
      <c r="AF102" s="361">
        <f>$H102*'New vehicle sales'!AA$44</f>
        <v>0</v>
      </c>
      <c r="AG102" s="361">
        <f>$H102*'New vehicle sales'!AB$44</f>
        <v>0</v>
      </c>
      <c r="AH102" s="361">
        <f>$H102*'New vehicle sales'!AC$44</f>
        <v>0</v>
      </c>
      <c r="AI102" t="str">
        <f t="shared" si="13"/>
        <v>T-CAR-HEV_DST21</v>
      </c>
      <c r="AJ102" t="s">
        <v>221</v>
      </c>
    </row>
    <row r="103" spans="1:36">
      <c r="A103" t="str">
        <f t="shared" si="12"/>
        <v>T-CAR-PHEV40_DST21</v>
      </c>
      <c r="E103" t="s">
        <v>223</v>
      </c>
      <c r="F103" t="s">
        <v>222</v>
      </c>
      <c r="G103">
        <v>2023</v>
      </c>
      <c r="H103" s="381">
        <f>SUMIFS('New vehicle sales'!$G$186:$G$215,'New vehicle sales'!$C$186:$C$215,'TRA-CAPs'!G103,'New vehicle sales'!$E$186:$E$215,B103)/1000</f>
        <v>0</v>
      </c>
      <c r="I103" s="361">
        <f>$H103*'New vehicle sales'!D$44</f>
        <v>0</v>
      </c>
      <c r="J103" s="361">
        <f>$H103*'New vehicle sales'!E$44</f>
        <v>0</v>
      </c>
      <c r="K103" s="361">
        <f>$H103*'New vehicle sales'!F$44</f>
        <v>0</v>
      </c>
      <c r="L103" s="361">
        <f>$H103*'New vehicle sales'!G$44</f>
        <v>0</v>
      </c>
      <c r="M103" s="361">
        <f>$H103*'New vehicle sales'!H$44</f>
        <v>0</v>
      </c>
      <c r="N103" s="361">
        <f>$H103*'New vehicle sales'!I$44</f>
        <v>0</v>
      </c>
      <c r="O103" s="361">
        <f>$H103*'New vehicle sales'!J$44</f>
        <v>0</v>
      </c>
      <c r="P103" s="361">
        <f>$H103*'New vehicle sales'!K$44</f>
        <v>0</v>
      </c>
      <c r="Q103" s="361">
        <f>$H103*'New vehicle sales'!L$44</f>
        <v>0</v>
      </c>
      <c r="R103" s="361">
        <f>$H103*'New vehicle sales'!M$44</f>
        <v>0</v>
      </c>
      <c r="S103" s="361">
        <f>$H103*'New vehicle sales'!N$44</f>
        <v>0</v>
      </c>
      <c r="T103" s="361">
        <f>$H103*'New vehicle sales'!O$44</f>
        <v>0</v>
      </c>
      <c r="U103" s="361">
        <f>$H103*'New vehicle sales'!P$44</f>
        <v>0</v>
      </c>
      <c r="V103" s="361">
        <f>$H103*'New vehicle sales'!Q$44</f>
        <v>0</v>
      </c>
      <c r="W103" s="361">
        <f>$H103*'New vehicle sales'!R$44</f>
        <v>0</v>
      </c>
      <c r="X103" s="361">
        <f>$H103*'New vehicle sales'!S$44</f>
        <v>0</v>
      </c>
      <c r="Y103" s="361">
        <f>$H103*'New vehicle sales'!T$44</f>
        <v>0</v>
      </c>
      <c r="Z103" s="361">
        <f>$H103*'New vehicle sales'!U$44</f>
        <v>0</v>
      </c>
      <c r="AA103" s="361">
        <f>$H103*'New vehicle sales'!V$44</f>
        <v>0</v>
      </c>
      <c r="AB103" s="361">
        <f>$H103*'New vehicle sales'!W$44</f>
        <v>0</v>
      </c>
      <c r="AC103" s="361">
        <f>$H103*'New vehicle sales'!X$44</f>
        <v>0</v>
      </c>
      <c r="AD103" s="361">
        <f>$H103*'New vehicle sales'!Y$44</f>
        <v>0</v>
      </c>
      <c r="AE103" s="361">
        <f>$H103*'New vehicle sales'!Z$44</f>
        <v>0</v>
      </c>
      <c r="AF103" s="361">
        <f>$H103*'New vehicle sales'!AA$44</f>
        <v>0</v>
      </c>
      <c r="AG103" s="361">
        <f>$H103*'New vehicle sales'!AB$44</f>
        <v>0</v>
      </c>
      <c r="AH103" s="361">
        <f>$H103*'New vehicle sales'!AC$44</f>
        <v>0</v>
      </c>
      <c r="AI103" t="str">
        <f t="shared" si="13"/>
        <v>T-CAR-PHEV40_DST21</v>
      </c>
      <c r="AJ103" t="s">
        <v>221</v>
      </c>
    </row>
    <row r="104" spans="1:36">
      <c r="A104" t="str">
        <f t="shared" si="12"/>
        <v>T-LGT-ICE_DST61</v>
      </c>
      <c r="E104" t="s">
        <v>223</v>
      </c>
      <c r="F104" t="s">
        <v>222</v>
      </c>
      <c r="G104">
        <v>2023</v>
      </c>
      <c r="H104" s="381">
        <f>'New vehicle sales'!G19/1000</f>
        <v>27.532</v>
      </c>
      <c r="I104" s="361">
        <f>$H104*'New vehicle sales'!D$44</f>
        <v>0.32916763158972351</v>
      </c>
      <c r="J104" s="361">
        <f>$H104*'New vehicle sales'!E$44</f>
        <v>7.7901175249613415</v>
      </c>
      <c r="K104" s="361">
        <f>$H104*'New vehicle sales'!F$44</f>
        <v>1.286466568875849</v>
      </c>
      <c r="L104" s="361">
        <f>$H104*'New vehicle sales'!G$44</f>
        <v>0.57373642973918793</v>
      </c>
      <c r="M104" s="361">
        <f>$H104*'New vehicle sales'!H$44</f>
        <v>0.48969842782187195</v>
      </c>
      <c r="N104" s="361">
        <f>$H104*'New vehicle sales'!I$44</f>
        <v>0.23631821481709356</v>
      </c>
      <c r="O104" s="361">
        <f>$H104*'New vehicle sales'!J$44</f>
        <v>0.74517742271147913</v>
      </c>
      <c r="P104" s="361">
        <f>$H104*'New vehicle sales'!K$44</f>
        <v>1.127699211968419</v>
      </c>
      <c r="Q104" s="361">
        <f>$H104*'New vehicle sales'!L$44</f>
        <v>0.45075243670284615</v>
      </c>
      <c r="R104" s="361">
        <f>$H104*'New vehicle sales'!M$44</f>
        <v>0.51324757001720922</v>
      </c>
      <c r="S104" s="361">
        <f>$H104*'New vehicle sales'!N$44</f>
        <v>0.86565791008354853</v>
      </c>
      <c r="T104" s="361">
        <f>$H104*'New vehicle sales'!O$44</f>
        <v>0.82346834696069648</v>
      </c>
      <c r="U104" s="361">
        <f>$H104*'New vehicle sales'!P$44</f>
        <v>0.6869723614592177</v>
      </c>
      <c r="V104" s="361">
        <f>$H104*'New vehicle sales'!Q$44</f>
        <v>3.1387369814137926</v>
      </c>
      <c r="W104" s="361">
        <f>$H104*'New vehicle sales'!R$44</f>
        <v>0.85400764700385201</v>
      </c>
      <c r="X104" s="361">
        <f>$H104*'New vehicle sales'!S$44</f>
        <v>1.1268608555681432</v>
      </c>
      <c r="Y104" s="361">
        <f>$H104*'New vehicle sales'!T$44</f>
        <v>0.92249847402225749</v>
      </c>
      <c r="Z104" s="361">
        <f>$H104*'New vehicle sales'!U$44</f>
        <v>0.67170271143763993</v>
      </c>
      <c r="AA104" s="361">
        <f>$H104*'New vehicle sales'!V$44</f>
        <v>1.4920315582235102</v>
      </c>
      <c r="AB104" s="361">
        <f>$H104*'New vehicle sales'!W$44</f>
        <v>0.18527098269270534</v>
      </c>
      <c r="AC104" s="361">
        <f>$H104*'New vehicle sales'!X$44</f>
        <v>0.75456123262629193</v>
      </c>
      <c r="AD104" s="361">
        <f>$H104*'New vehicle sales'!Y$44</f>
        <v>0.37317845172007158</v>
      </c>
      <c r="AE104" s="361">
        <f>$H104*'New vehicle sales'!Z$44</f>
        <v>0.37890818408333682</v>
      </c>
      <c r="AF104" s="361">
        <f>$H104*'New vehicle sales'!AA$44</f>
        <v>0.4404319803270354</v>
      </c>
      <c r="AG104" s="361">
        <f>$H104*'New vehicle sales'!AB$44</f>
        <v>0.92041125567398407</v>
      </c>
      <c r="AH104" s="361">
        <f>$H104*'New vehicle sales'!AC$44</f>
        <v>0.35491962749888933</v>
      </c>
      <c r="AI104" t="str">
        <f t="shared" si="13"/>
        <v>T-LGT-ICE_DST61</v>
      </c>
      <c r="AJ104" t="s">
        <v>221</v>
      </c>
    </row>
    <row r="105" spans="1:36">
      <c r="A105" t="str">
        <f t="shared" si="12"/>
        <v>T-LGT-HEV_DST61</v>
      </c>
      <c r="E105" t="s">
        <v>223</v>
      </c>
      <c r="F105" t="s">
        <v>222</v>
      </c>
      <c r="G105">
        <v>2023</v>
      </c>
      <c r="H105" s="381">
        <f>'New vehicle sales'!G20/1000</f>
        <v>6.6000000000000003E-2</v>
      </c>
      <c r="I105" s="361">
        <f>$H105*'New vehicle sales'!D$44</f>
        <v>7.8908410885230836E-4</v>
      </c>
      <c r="J105" s="361">
        <f>$H105*'New vehicle sales'!E$44</f>
        <v>1.8674551672506486E-2</v>
      </c>
      <c r="K105" s="361">
        <f>$H105*'New vehicle sales'!F$44</f>
        <v>3.0839311908254412E-3</v>
      </c>
      <c r="L105" s="361">
        <f>$H105*'New vehicle sales'!G$44</f>
        <v>1.3753670043144851E-3</v>
      </c>
      <c r="M105" s="361">
        <f>$H105*'New vehicle sales'!H$44</f>
        <v>1.1739102221503541E-3</v>
      </c>
      <c r="N105" s="361">
        <f>$H105*'New vehicle sales'!I$44</f>
        <v>5.6650451031266074E-4</v>
      </c>
      <c r="O105" s="361">
        <f>$H105*'New vehicle sales'!J$44</f>
        <v>1.7863471559987514E-3</v>
      </c>
      <c r="P105" s="361">
        <f>$H105*'New vehicle sales'!K$44</f>
        <v>2.7033324128256449E-3</v>
      </c>
      <c r="Q105" s="361">
        <f>$H105*'New vehicle sales'!L$44</f>
        <v>1.0805484825798287E-3</v>
      </c>
      <c r="R105" s="361">
        <f>$H105*'New vehicle sales'!M$44</f>
        <v>1.230362473526653E-3</v>
      </c>
      <c r="S105" s="361">
        <f>$H105*'New vehicle sales'!N$44</f>
        <v>2.0751642476214663E-3</v>
      </c>
      <c r="T105" s="361">
        <f>$H105*'New vehicle sales'!O$44</f>
        <v>1.9740269831253075E-3</v>
      </c>
      <c r="U105" s="361">
        <f>$H105*'New vehicle sales'!P$44</f>
        <v>1.646817370925046E-3</v>
      </c>
      <c r="V105" s="361">
        <f>$H105*'New vehicle sales'!Q$44</f>
        <v>7.5242133071811105E-3</v>
      </c>
      <c r="W105" s="361">
        <f>$H105*'New vehicle sales'!R$44</f>
        <v>2.0472361144215543E-3</v>
      </c>
      <c r="X105" s="361">
        <f>$H105*'New vehicle sales'!S$44</f>
        <v>2.7013226960445101E-3</v>
      </c>
      <c r="Y105" s="361">
        <f>$H105*'New vehicle sales'!T$44</f>
        <v>2.2114230453824275E-3</v>
      </c>
      <c r="Z105" s="361">
        <f>$H105*'New vehicle sales'!U$44</f>
        <v>1.6102128052769228E-3</v>
      </c>
      <c r="AA105" s="361">
        <f>$H105*'New vehicle sales'!V$44</f>
        <v>3.5767137455597732E-3</v>
      </c>
      <c r="AB105" s="361">
        <f>$H105*'New vehicle sales'!W$44</f>
        <v>4.4413354851512979E-4</v>
      </c>
      <c r="AC105" s="361">
        <f>$H105*'New vehicle sales'!X$44</f>
        <v>1.808842123831733E-3</v>
      </c>
      <c r="AD105" s="361">
        <f>$H105*'New vehicle sales'!Y$44</f>
        <v>8.9458730980403623E-4</v>
      </c>
      <c r="AE105" s="361">
        <f>$H105*'New vehicle sales'!Z$44</f>
        <v>9.0832268449441485E-4</v>
      </c>
      <c r="AF105" s="361">
        <f>$H105*'New vehicle sales'!AA$44</f>
        <v>1.0558081759982688E-3</v>
      </c>
      <c r="AG105" s="361">
        <f>$H105*'New vehicle sales'!AB$44</f>
        <v>2.2064195436031875E-3</v>
      </c>
      <c r="AH105" s="361">
        <f>$H105*'New vehicle sales'!AC$44</f>
        <v>8.5081706432248649E-4</v>
      </c>
      <c r="AI105" t="str">
        <f t="shared" si="13"/>
        <v>T-LGT-HEV_DST61</v>
      </c>
      <c r="AJ105" t="s">
        <v>221</v>
      </c>
    </row>
    <row r="106" spans="1:36">
      <c r="A106" t="str">
        <f t="shared" si="12"/>
        <v>T-LGT-BEV_ELC61</v>
      </c>
      <c r="E106" t="s">
        <v>223</v>
      </c>
      <c r="F106" t="s">
        <v>222</v>
      </c>
      <c r="G106">
        <v>2023</v>
      </c>
      <c r="H106" s="381">
        <f>'New vehicle sales'!G21/1000</f>
        <v>0.94399999999999995</v>
      </c>
      <c r="I106" s="361">
        <f>$H106*'New vehicle sales'!D$44</f>
        <v>1.1286293920554228E-2</v>
      </c>
      <c r="J106" s="361">
        <f>$H106*'New vehicle sales'!E$44</f>
        <v>0.26710267846736546</v>
      </c>
      <c r="K106" s="361">
        <f>$H106*'New vehicle sales'!F$44</f>
        <v>4.4109561274836603E-2</v>
      </c>
      <c r="L106" s="361">
        <f>$H106*'New vehicle sales'!G$44</f>
        <v>1.9671915940498087E-2</v>
      </c>
      <c r="M106" s="361">
        <f>$H106*'New vehicle sales'!H$44</f>
        <v>1.6790473480453549E-2</v>
      </c>
      <c r="N106" s="361">
        <f>$H106*'New vehicle sales'!I$44</f>
        <v>8.1027311778053297E-3</v>
      </c>
      <c r="O106" s="361">
        <f>$H106*'New vehicle sales'!J$44</f>
        <v>2.5550177503982141E-2</v>
      </c>
      <c r="P106" s="361">
        <f>$H106*'New vehicle sales'!K$44</f>
        <v>3.8665845419809226E-2</v>
      </c>
      <c r="Q106" s="361">
        <f>$H106*'New vehicle sales'!L$44</f>
        <v>1.54551176902327E-2</v>
      </c>
      <c r="R106" s="361">
        <f>$H106*'New vehicle sales'!M$44</f>
        <v>1.7597911742563036E-2</v>
      </c>
      <c r="S106" s="361">
        <f>$H106*'New vehicle sales'!N$44</f>
        <v>2.9681137117494906E-2</v>
      </c>
      <c r="T106" s="361">
        <f>$H106*'New vehicle sales'!O$44</f>
        <v>2.823456775864076E-2</v>
      </c>
      <c r="U106" s="361">
        <f>$H106*'New vehicle sales'!P$44</f>
        <v>2.3554478759897628E-2</v>
      </c>
      <c r="V106" s="361">
        <f>$H106*'New vehicle sales'!Q$44</f>
        <v>0.10761905093907526</v>
      </c>
      <c r="W106" s="361">
        <f>$H106*'New vehicle sales'!R$44</f>
        <v>2.92816801820295E-2</v>
      </c>
      <c r="X106" s="361">
        <f>$H106*'New vehicle sales'!S$44</f>
        <v>3.8637100379788139E-2</v>
      </c>
      <c r="Y106" s="361">
        <f>$H106*'New vehicle sales'!T$44</f>
        <v>3.1630050830924419E-2</v>
      </c>
      <c r="Z106" s="361">
        <f>$H106*'New vehicle sales'!U$44</f>
        <v>2.3030922548203259E-2</v>
      </c>
      <c r="AA106" s="361">
        <f>$H106*'New vehicle sales'!V$44</f>
        <v>5.1157845088006443E-2</v>
      </c>
      <c r="AB106" s="361">
        <f>$H106*'New vehicle sales'!W$44</f>
        <v>6.3524556030042801E-3</v>
      </c>
      <c r="AC106" s="361">
        <f>$H106*'New vehicle sales'!X$44</f>
        <v>2.5871923710562964E-2</v>
      </c>
      <c r="AD106" s="361">
        <f>$H106*'New vehicle sales'!Y$44</f>
        <v>1.2795309400833486E-2</v>
      </c>
      <c r="AE106" s="361">
        <f>$H106*'New vehicle sales'!Z$44</f>
        <v>1.2991766881253449E-2</v>
      </c>
      <c r="AF106" s="361">
        <f>$H106*'New vehicle sales'!AA$44</f>
        <v>1.5101256335490389E-2</v>
      </c>
      <c r="AG106" s="361">
        <f>$H106*'New vehicle sales'!AB$44</f>
        <v>3.1558485593354675E-2</v>
      </c>
      <c r="AH106" s="361">
        <f>$H106*'New vehicle sales'!AC$44</f>
        <v>1.2169262253339806E-2</v>
      </c>
      <c r="AI106" t="str">
        <f t="shared" si="13"/>
        <v>T-LGT-BEV_ELC61</v>
      </c>
      <c r="AJ106" t="s">
        <v>221</v>
      </c>
    </row>
    <row r="107" spans="1:36">
      <c r="A107" t="str">
        <f t="shared" si="12"/>
        <v>T-HGT-ICE_DST81</v>
      </c>
      <c r="D107" s="30"/>
      <c r="E107" s="30" t="s">
        <v>223</v>
      </c>
      <c r="F107" s="30" t="s">
        <v>222</v>
      </c>
      <c r="G107" s="30">
        <v>2023</v>
      </c>
      <c r="H107" s="386">
        <f>'New vehicle sales'!G34/1000</f>
        <v>2.907</v>
      </c>
      <c r="I107" s="362">
        <f>$H107*'New vehicle sales'!D$44</f>
        <v>3.4755568248994853E-2</v>
      </c>
      <c r="J107" s="362">
        <f>$H107*'New vehicle sales'!E$44</f>
        <v>0.82252911684812657</v>
      </c>
      <c r="K107" s="362">
        <f>$H107*'New vehicle sales'!F$44</f>
        <v>0.13583315108681146</v>
      </c>
      <c r="L107" s="362">
        <f>$H107*'New vehicle sales'!G$44</f>
        <v>6.0578664871851637E-2</v>
      </c>
      <c r="M107" s="362">
        <f>$H107*'New vehicle sales'!H$44</f>
        <v>5.1705409330167866E-2</v>
      </c>
      <c r="N107" s="362">
        <f>$H107*'New vehicle sales'!I$44</f>
        <v>2.4951948658771286E-2</v>
      </c>
      <c r="O107" s="362">
        <f>$H107*'New vehicle sales'!J$44</f>
        <v>7.8680472461945011E-2</v>
      </c>
      <c r="P107" s="362">
        <f>$H107*'New vehicle sales'!K$44</f>
        <v>0.11906950491036591</v>
      </c>
      <c r="Q107" s="362">
        <f>$H107*'New vehicle sales'!L$44</f>
        <v>4.7593249073629731E-2</v>
      </c>
      <c r="R107" s="362">
        <f>$H107*'New vehicle sales'!M$44</f>
        <v>5.4191874402151216E-2</v>
      </c>
      <c r="S107" s="362">
        <f>$H107*'New vehicle sales'!N$44</f>
        <v>9.1401552542963671E-2</v>
      </c>
      <c r="T107" s="362">
        <f>$H107*'New vehicle sales'!O$44</f>
        <v>8.6946915756746498E-2</v>
      </c>
      <c r="U107" s="362">
        <f>$H107*'New vehicle sales'!P$44</f>
        <v>7.2534819655744071E-2</v>
      </c>
      <c r="V107" s="362">
        <f>$H107*'New vehicle sales'!Q$44</f>
        <v>0.33140739521174978</v>
      </c>
      <c r="W107" s="362">
        <f>$H107*'New vehicle sales'!R$44</f>
        <v>9.0171445221567545E-2</v>
      </c>
      <c r="X107" s="362">
        <f>$H107*'New vehicle sales'!S$44</f>
        <v>0.11898098602123319</v>
      </c>
      <c r="Y107" s="362">
        <f>$H107*'New vehicle sales'!T$44</f>
        <v>9.7403133226162383E-2</v>
      </c>
      <c r="Z107" s="362">
        <f>$H107*'New vehicle sales'!U$44</f>
        <v>7.0922554923333561E-2</v>
      </c>
      <c r="AA107" s="362">
        <f>$H107*'New vehicle sales'!V$44</f>
        <v>0.15753798270215547</v>
      </c>
      <c r="AB107" s="362">
        <f>$H107*'New vehicle sales'!W$44</f>
        <v>1.9562064023234578E-2</v>
      </c>
      <c r="AC107" s="362">
        <f>$H107*'New vehicle sales'!X$44</f>
        <v>7.967127354513405E-2</v>
      </c>
      <c r="AD107" s="362">
        <f>$H107*'New vehicle sales'!Y$44</f>
        <v>3.9402504690914136E-2</v>
      </c>
      <c r="AE107" s="362">
        <f>$H107*'New vehicle sales'!Z$44</f>
        <v>4.0007485512504E-2</v>
      </c>
      <c r="AF107" s="362">
        <f>$H107*'New vehicle sales'!AA$44</f>
        <v>4.6503551024651021E-2</v>
      </c>
      <c r="AG107" s="362">
        <f>$H107*'New vehicle sales'!AB$44</f>
        <v>9.7182751715976748E-2</v>
      </c>
      <c r="AH107" s="362">
        <f>$H107*'New vehicle sales'!AC$44</f>
        <v>3.7474624333113153E-2</v>
      </c>
      <c r="AI107" s="30" t="str">
        <f t="shared" si="13"/>
        <v>T-HGT-ICE_DST81</v>
      </c>
      <c r="AJ107" s="30" t="s">
        <v>221</v>
      </c>
    </row>
    <row r="113" spans="1:36" ht="21">
      <c r="C113" s="39" t="s">
        <v>602</v>
      </c>
    </row>
    <row r="114" spans="1:36" ht="21">
      <c r="C114" s="39"/>
    </row>
    <row r="115" spans="1:36">
      <c r="C115" t="s">
        <v>230</v>
      </c>
    </row>
    <row r="116" spans="1:36">
      <c r="D116" s="38" t="s">
        <v>229</v>
      </c>
      <c r="I116" s="37"/>
      <c r="J116" s="36"/>
      <c r="K116" s="36"/>
      <c r="L116" s="36"/>
      <c r="M116" s="36"/>
      <c r="O116" s="36"/>
      <c r="P116" s="36"/>
    </row>
    <row r="117" spans="1:36" ht="15.75" thickBot="1">
      <c r="D117" s="35" t="s">
        <v>228</v>
      </c>
      <c r="E117" s="35" t="s">
        <v>227</v>
      </c>
      <c r="F117" s="35" t="s">
        <v>198</v>
      </c>
      <c r="G117" s="35" t="s">
        <v>226</v>
      </c>
      <c r="H117" s="34" t="str">
        <f>Regions!C$3</f>
        <v>IE</v>
      </c>
      <c r="I117" s="34" t="str">
        <f>Regions!E$3</f>
        <v>IE-CW</v>
      </c>
      <c r="J117" s="34" t="str">
        <f>Regions!F$3</f>
        <v>IE-D</v>
      </c>
      <c r="K117" s="34" t="str">
        <f>Regions!G$3</f>
        <v>IE-KE</v>
      </c>
      <c r="L117" s="34" t="str">
        <f>Regions!H$3</f>
        <v>IE-KK</v>
      </c>
      <c r="M117" s="34" t="str">
        <f>Regions!I$3</f>
        <v>IE-LS</v>
      </c>
      <c r="N117" s="34" t="str">
        <f>Regions!J$3</f>
        <v>IE-LD</v>
      </c>
      <c r="O117" s="34" t="str">
        <f>Regions!K$3</f>
        <v>IE-LH</v>
      </c>
      <c r="P117" s="34" t="str">
        <f>Regions!L$3</f>
        <v>IE-MH</v>
      </c>
      <c r="Q117" s="34" t="str">
        <f>Regions!M$3</f>
        <v>IE-OY</v>
      </c>
      <c r="R117" s="34" t="str">
        <f>Regions!N$3</f>
        <v>IE-WH</v>
      </c>
      <c r="S117" s="34" t="str">
        <f>Regions!O$3</f>
        <v>IE-WX</v>
      </c>
      <c r="T117" s="34" t="str">
        <f>Regions!P$3</f>
        <v>IE-WW</v>
      </c>
      <c r="U117" s="34" t="str">
        <f>Regions!Q$3</f>
        <v>IE-CE</v>
      </c>
      <c r="V117" s="34" t="str">
        <f>Regions!R$3</f>
        <v>IE-CO</v>
      </c>
      <c r="W117" s="34" t="str">
        <f>Regions!S$3</f>
        <v>IE-KY</v>
      </c>
      <c r="X117" s="34" t="str">
        <f>Regions!T$3</f>
        <v>IE-LK</v>
      </c>
      <c r="Y117" s="34" t="str">
        <f>Regions!U$3</f>
        <v>IE-TA</v>
      </c>
      <c r="Z117" s="34" t="str">
        <f>Regions!V$3</f>
        <v>IE-WD</v>
      </c>
      <c r="AA117" s="34" t="str">
        <f>Regions!W$3</f>
        <v>IE-G</v>
      </c>
      <c r="AB117" s="34" t="str">
        <f>Regions!X$3</f>
        <v>IE-LM</v>
      </c>
      <c r="AC117" s="34" t="str">
        <f>Regions!Y$3</f>
        <v>IE-MO</v>
      </c>
      <c r="AD117" s="34" t="str">
        <f>Regions!Z$3</f>
        <v>IE-RN</v>
      </c>
      <c r="AE117" s="34" t="str">
        <f>Regions!AA$3</f>
        <v>IE-SO</v>
      </c>
      <c r="AF117" s="34" t="str">
        <f>Regions!AB$3</f>
        <v>IE-CN</v>
      </c>
      <c r="AG117" s="34" t="str">
        <f>Regions!AC$3</f>
        <v>IE-DL</v>
      </c>
      <c r="AH117" s="34" t="str">
        <f>Regions!AD$3</f>
        <v>IE-MN</v>
      </c>
      <c r="AI117" s="33" t="s">
        <v>225</v>
      </c>
      <c r="AJ117" s="33" t="s">
        <v>224</v>
      </c>
    </row>
    <row r="118" spans="1:36">
      <c r="A118" t="str">
        <f>A96</f>
        <v>T-CAR*, T-LGT*, T-HGT*</v>
      </c>
      <c r="E118" t="s">
        <v>223</v>
      </c>
      <c r="F118" t="str">
        <f>F77</f>
        <v>NCAP_BND</v>
      </c>
      <c r="G118">
        <v>2024</v>
      </c>
      <c r="H118" s="32">
        <v>0</v>
      </c>
      <c r="I118" s="32">
        <f>H118</f>
        <v>0</v>
      </c>
      <c r="J118" s="32">
        <f t="shared" ref="J118:AH118" si="14">I118</f>
        <v>0</v>
      </c>
      <c r="K118" s="32">
        <f t="shared" si="14"/>
        <v>0</v>
      </c>
      <c r="L118" s="32">
        <f t="shared" si="14"/>
        <v>0</v>
      </c>
      <c r="M118" s="32">
        <f t="shared" si="14"/>
        <v>0</v>
      </c>
      <c r="N118" s="32">
        <f t="shared" si="14"/>
        <v>0</v>
      </c>
      <c r="O118" s="32">
        <f t="shared" si="14"/>
        <v>0</v>
      </c>
      <c r="P118" s="32">
        <f t="shared" si="14"/>
        <v>0</v>
      </c>
      <c r="Q118" s="32">
        <f t="shared" si="14"/>
        <v>0</v>
      </c>
      <c r="R118" s="32">
        <f t="shared" si="14"/>
        <v>0</v>
      </c>
      <c r="S118" s="32">
        <f t="shared" si="14"/>
        <v>0</v>
      </c>
      <c r="T118" s="32">
        <f t="shared" si="14"/>
        <v>0</v>
      </c>
      <c r="U118" s="32">
        <f t="shared" si="14"/>
        <v>0</v>
      </c>
      <c r="V118" s="32">
        <f t="shared" si="14"/>
        <v>0</v>
      </c>
      <c r="W118" s="32">
        <f t="shared" si="14"/>
        <v>0</v>
      </c>
      <c r="X118" s="32">
        <f t="shared" si="14"/>
        <v>0</v>
      </c>
      <c r="Y118" s="32">
        <f t="shared" si="14"/>
        <v>0</v>
      </c>
      <c r="Z118" s="32">
        <f t="shared" si="14"/>
        <v>0</v>
      </c>
      <c r="AA118" s="32">
        <f t="shared" si="14"/>
        <v>0</v>
      </c>
      <c r="AB118" s="32">
        <f t="shared" si="14"/>
        <v>0</v>
      </c>
      <c r="AC118" s="32">
        <f t="shared" si="14"/>
        <v>0</v>
      </c>
      <c r="AD118" s="32">
        <f t="shared" si="14"/>
        <v>0</v>
      </c>
      <c r="AE118" s="32">
        <f t="shared" si="14"/>
        <v>0</v>
      </c>
      <c r="AF118" s="32">
        <f t="shared" si="14"/>
        <v>0</v>
      </c>
      <c r="AG118" s="32">
        <f t="shared" si="14"/>
        <v>0</v>
      </c>
      <c r="AH118" s="32">
        <f t="shared" si="14"/>
        <v>0</v>
      </c>
      <c r="AI118" t="str">
        <f>AI96</f>
        <v>T-CAR*, T-LGT*, T-HGT*</v>
      </c>
      <c r="AJ118" t="str">
        <f>AJ77</f>
        <v>*New</v>
      </c>
    </row>
    <row r="119" spans="1:36">
      <c r="A119" t="str">
        <f t="shared" ref="A119:A129" si="15">A97</f>
        <v>T-CAR-ICE_DST21</v>
      </c>
      <c r="B119" t="s">
        <v>391</v>
      </c>
      <c r="E119" t="s">
        <v>223</v>
      </c>
      <c r="F119" t="s">
        <v>222</v>
      </c>
      <c r="G119">
        <v>2024</v>
      </c>
      <c r="H119" s="381">
        <f>'New vehicle sales'!O141/1000</f>
        <v>28.879623643297155</v>
      </c>
      <c r="I119" s="361">
        <f>$H119*'New vehicle sales'!D$44</f>
        <v>0.34527957706910894</v>
      </c>
      <c r="J119" s="361">
        <f>$H119*'New vehicle sales'!E$44</f>
        <v>8.1714246062014038</v>
      </c>
      <c r="K119" s="361">
        <f>$H119*'New vehicle sales'!F$44</f>
        <v>1.3494359414070296</v>
      </c>
      <c r="L119" s="361">
        <f>$H119*'New vehicle sales'!G$44</f>
        <v>0.60181941600017241</v>
      </c>
      <c r="M119" s="361">
        <f>$H119*'New vehicle sales'!H$44</f>
        <v>0.51366796070790277</v>
      </c>
      <c r="N119" s="361">
        <f>$H119*'New vehicle sales'!I$44</f>
        <v>0.24788540984939386</v>
      </c>
      <c r="O119" s="361">
        <f>$H119*'New vehicle sales'!J$44</f>
        <v>0.78165202365936626</v>
      </c>
      <c r="P119" s="361">
        <f>$H119*'New vehicle sales'!K$44</f>
        <v>1.182897313108046</v>
      </c>
      <c r="Q119" s="361">
        <f>$H119*'New vehicle sales'!L$44</f>
        <v>0.47281565917032248</v>
      </c>
      <c r="R119" s="361">
        <f>$H119*'New vehicle sales'!M$44</f>
        <v>0.53836977545887721</v>
      </c>
      <c r="S119" s="361">
        <f>$H119*'New vehicle sales'!N$44</f>
        <v>0.90802973438384615</v>
      </c>
      <c r="T119" s="361">
        <f>$H119*'New vehicle sales'!O$44</f>
        <v>0.86377509597533619</v>
      </c>
      <c r="U119" s="361">
        <f>$H119*'New vehicle sales'!P$44</f>
        <v>0.72059796790241548</v>
      </c>
      <c r="V119" s="361">
        <f>$H119*'New vehicle sales'!Q$44</f>
        <v>3.2923704321708889</v>
      </c>
      <c r="W119" s="361">
        <f>$H119*'New vehicle sales'!R$44</f>
        <v>0.89580921959788662</v>
      </c>
      <c r="X119" s="361">
        <f>$H119*'New vehicle sales'!S$44</f>
        <v>1.1820179212251856</v>
      </c>
      <c r="Y119" s="361">
        <f>$H119*'New vehicle sales'!T$44</f>
        <v>0.96765250404179626</v>
      </c>
      <c r="Z119" s="361">
        <f>$H119*'New vehicle sales'!U$44</f>
        <v>0.70458090609114021</v>
      </c>
      <c r="AA119" s="361">
        <f>$H119*'New vehicle sales'!V$44</f>
        <v>1.5650628310844537</v>
      </c>
      <c r="AB119" s="361">
        <f>$H119*'New vehicle sales'!W$44</f>
        <v>0.194339541340591</v>
      </c>
      <c r="AC119" s="361">
        <f>$H119*'New vehicle sales'!X$44</f>
        <v>0.79149514797579923</v>
      </c>
      <c r="AD119" s="361">
        <f>$H119*'New vehicle sales'!Y$44</f>
        <v>0.3914446185334885</v>
      </c>
      <c r="AE119" s="361">
        <f>$H119*'New vehicle sales'!Z$44</f>
        <v>0.39745480719497039</v>
      </c>
      <c r="AF119" s="361">
        <f>$H119*'New vehicle sales'!AA$44</f>
        <v>0.461990041853728</v>
      </c>
      <c r="AG119" s="361">
        <f>$H119*'New vehicle sales'!AB$44</f>
        <v>0.96546312149205338</v>
      </c>
      <c r="AH119" s="361">
        <f>$H119*'New vehicle sales'!AC$44</f>
        <v>0.37229206980194479</v>
      </c>
      <c r="AI119" t="str">
        <f t="shared" ref="AI119:AI129" si="16">AI97</f>
        <v>T-CAR-ICE_DST21</v>
      </c>
      <c r="AJ119" t="s">
        <v>221</v>
      </c>
    </row>
    <row r="120" spans="1:36">
      <c r="A120" t="str">
        <f t="shared" si="15"/>
        <v>T-CAR-ICE_GSL21</v>
      </c>
      <c r="B120" t="s">
        <v>399</v>
      </c>
      <c r="E120" t="s">
        <v>223</v>
      </c>
      <c r="F120" t="s">
        <v>222</v>
      </c>
      <c r="G120">
        <v>2024</v>
      </c>
      <c r="H120" s="381">
        <f>'New vehicle sales'!O140/1000</f>
        <v>40.299686071908603</v>
      </c>
      <c r="I120" s="361">
        <f>$H120*'New vehicle sales'!D$44</f>
        <v>0.48181578592545127</v>
      </c>
      <c r="J120" s="361">
        <f>$H120*'New vehicle sales'!E$44</f>
        <v>11.402705605085561</v>
      </c>
      <c r="K120" s="361">
        <f>$H120*'New vehicle sales'!F$44</f>
        <v>1.8830524069338261</v>
      </c>
      <c r="L120" s="361">
        <f>$H120*'New vehicle sales'!G$44</f>
        <v>0.83980088647780471</v>
      </c>
      <c r="M120" s="361">
        <f>$H120*'New vehicle sales'!H$44</f>
        <v>0.71679111256460237</v>
      </c>
      <c r="N120" s="361">
        <f>$H120*'New vehicle sales'!I$44</f>
        <v>0.34590839278667479</v>
      </c>
      <c r="O120" s="361">
        <f>$H120*'New vehicle sales'!J$44</f>
        <v>1.0907459030635822</v>
      </c>
      <c r="P120" s="361">
        <f>$H120*'New vehicle sales'!K$44</f>
        <v>1.6506582967407382</v>
      </c>
      <c r="Q120" s="361">
        <f>$H120*'New vehicle sales'!L$44</f>
        <v>0.6597843126279439</v>
      </c>
      <c r="R120" s="361">
        <f>$H120*'New vehicle sales'!M$44</f>
        <v>0.75126093087547086</v>
      </c>
      <c r="S120" s="361">
        <f>$H120*'New vehicle sales'!N$44</f>
        <v>1.2670979958605075</v>
      </c>
      <c r="T120" s="361">
        <f>$H120*'New vehicle sales'!O$44</f>
        <v>1.2053434502640412</v>
      </c>
      <c r="U120" s="361">
        <f>$H120*'New vehicle sales'!P$44</f>
        <v>1.0055488343340184</v>
      </c>
      <c r="V120" s="361">
        <f>$H120*'New vehicle sales'!Q$44</f>
        <v>4.5942944578405447</v>
      </c>
      <c r="W120" s="361">
        <f>$H120*'New vehicle sales'!R$44</f>
        <v>1.250045041307009</v>
      </c>
      <c r="X120" s="361">
        <f>$H120*'New vehicle sales'!S$44</f>
        <v>1.6494311610532657</v>
      </c>
      <c r="Y120" s="361">
        <f>$H120*'New vehicle sales'!T$44</f>
        <v>1.3502977954711504</v>
      </c>
      <c r="Z120" s="361">
        <f>$H120*'New vehicle sales'!U$44</f>
        <v>0.98319803881253465</v>
      </c>
      <c r="AA120" s="361">
        <f>$H120*'New vehicle sales'!V$44</f>
        <v>2.1839460775021093</v>
      </c>
      <c r="AB120" s="361">
        <f>$H120*'New vehicle sales'!W$44</f>
        <v>0.27118852392670484</v>
      </c>
      <c r="AC120" s="361">
        <f>$H120*'New vehicle sales'!X$44</f>
        <v>1.1044813597585343</v>
      </c>
      <c r="AD120" s="361">
        <f>$H120*'New vehicle sales'!Y$44</f>
        <v>0.54623617801539248</v>
      </c>
      <c r="AE120" s="361">
        <f>$H120*'New vehicle sales'!Z$44</f>
        <v>0.55462301571391215</v>
      </c>
      <c r="AF120" s="361">
        <f>$H120*'New vehicle sales'!AA$44</f>
        <v>0.6446778491649191</v>
      </c>
      <c r="AG120" s="361">
        <f>$H120*'New vehicle sales'!AB$44</f>
        <v>1.3472426507595803</v>
      </c>
      <c r="AH120" s="361">
        <f>$H120*'New vehicle sales'!AC$44</f>
        <v>0.51951000904271327</v>
      </c>
      <c r="AI120" t="str">
        <f t="shared" si="16"/>
        <v>T-CAR-ICE_GSL21</v>
      </c>
      <c r="AJ120" t="s">
        <v>221</v>
      </c>
    </row>
    <row r="121" spans="1:36">
      <c r="A121" t="str">
        <f t="shared" si="15"/>
        <v>T-CAR-HEV_GSL21</v>
      </c>
      <c r="B121" t="s">
        <v>557</v>
      </c>
      <c r="E121" t="s">
        <v>223</v>
      </c>
      <c r="F121" t="s">
        <v>222</v>
      </c>
      <c r="G121">
        <v>2024</v>
      </c>
      <c r="H121" s="381">
        <f>('New vehicle sales'!O142+'New vehicle sales'!O145)/1000</f>
        <v>26.689747791364713</v>
      </c>
      <c r="I121" s="361">
        <f>$H121*'New vehicle sales'!D$44</f>
        <v>0.31909781593093772</v>
      </c>
      <c r="J121" s="361">
        <f>$H121*'New vehicle sales'!E$44</f>
        <v>7.5518041553940325</v>
      </c>
      <c r="K121" s="361">
        <f>$H121*'New vehicle sales'!F$44</f>
        <v>1.2471112983190009</v>
      </c>
      <c r="L121" s="361">
        <f>$H121*'New vehicle sales'!G$44</f>
        <v>0.55618482523815804</v>
      </c>
      <c r="M121" s="361">
        <f>$H121*'New vehicle sales'!H$44</f>
        <v>0.47471769331663444</v>
      </c>
      <c r="N121" s="361">
        <f>$H121*'New vehicle sales'!I$44</f>
        <v>0.22908882580174977</v>
      </c>
      <c r="O121" s="361">
        <f>$H121*'New vehicle sales'!J$44</f>
        <v>0.72238113729436837</v>
      </c>
      <c r="P121" s="361">
        <f>$H121*'New vehicle sales'!K$44</f>
        <v>1.0932009135536045</v>
      </c>
      <c r="Q121" s="361">
        <f>$H121*'New vehicle sales'!L$44</f>
        <v>0.4369631284302648</v>
      </c>
      <c r="R121" s="361">
        <f>$H121*'New vehicle sales'!M$44</f>
        <v>0.49754642591493958</v>
      </c>
      <c r="S121" s="361">
        <f>$H121*'New vehicle sales'!N$44</f>
        <v>0.83917591507081879</v>
      </c>
      <c r="T121" s="361">
        <f>$H121*'New vehicle sales'!O$44</f>
        <v>0.79827700474186403</v>
      </c>
      <c r="U121" s="361">
        <f>$H121*'New vehicle sales'!P$44</f>
        <v>0.66595667103678469</v>
      </c>
      <c r="V121" s="361">
        <f>$H121*'New vehicle sales'!Q$44</f>
        <v>3.0427175075317274</v>
      </c>
      <c r="W121" s="361">
        <f>$H121*'New vehicle sales'!R$44</f>
        <v>0.82788205398916292</v>
      </c>
      <c r="X121" s="361">
        <f>$H121*'New vehicle sales'!S$44</f>
        <v>1.0923882039472324</v>
      </c>
      <c r="Y121" s="361">
        <f>$H121*'New vehicle sales'!T$44</f>
        <v>0.89427762638285868</v>
      </c>
      <c r="Z121" s="361">
        <f>$H121*'New vehicle sales'!U$44</f>
        <v>0.65115414641313529</v>
      </c>
      <c r="AA121" s="361">
        <f>$H121*'New vehicle sales'!V$44</f>
        <v>1.4463876938014812</v>
      </c>
      <c r="AB121" s="361">
        <f>$H121*'New vehicle sales'!W$44</f>
        <v>0.17960321811443419</v>
      </c>
      <c r="AC121" s="361">
        <f>$H121*'New vehicle sales'!X$44</f>
        <v>0.73147787999190073</v>
      </c>
      <c r="AD121" s="361">
        <f>$H121*'New vehicle sales'!Y$44</f>
        <v>0.36176226781856324</v>
      </c>
      <c r="AE121" s="361">
        <f>$H121*'New vehicle sales'!Z$44</f>
        <v>0.36731671761107992</v>
      </c>
      <c r="AF121" s="361">
        <f>$H121*'New vehicle sales'!AA$44</f>
        <v>0.4269583929311303</v>
      </c>
      <c r="AG121" s="361">
        <f>$H121*'New vehicle sales'!AB$44</f>
        <v>0.89225425970768346</v>
      </c>
      <c r="AH121" s="361">
        <f>$H121*'New vehicle sales'!AC$44</f>
        <v>0.34406201308115897</v>
      </c>
      <c r="AI121" t="str">
        <f t="shared" si="16"/>
        <v>T-CAR-HEV_GSL21</v>
      </c>
      <c r="AJ121" t="s">
        <v>221</v>
      </c>
    </row>
    <row r="122" spans="1:36">
      <c r="A122" t="str">
        <f t="shared" si="15"/>
        <v>T-CAR-BEV100_ELC21</v>
      </c>
      <c r="B122" t="s">
        <v>389</v>
      </c>
      <c r="E122" t="s">
        <v>223</v>
      </c>
      <c r="F122" t="s">
        <v>222</v>
      </c>
      <c r="G122">
        <v>2024</v>
      </c>
      <c r="H122" s="381">
        <f>('New vehicle sales'!O143/1000)</f>
        <v>16.959990633955407</v>
      </c>
      <c r="I122" s="361">
        <f>$H122*'New vehicle sales'!D$44</f>
        <v>0.20277059235663936</v>
      </c>
      <c r="J122" s="361">
        <f>$H122*'New vehicle sales'!E$44</f>
        <v>4.7987912342276706</v>
      </c>
      <c r="K122" s="361">
        <f>$H122*'New vehicle sales'!F$44</f>
        <v>0.79247642594185486</v>
      </c>
      <c r="L122" s="361">
        <f>$H122*'New vehicle sales'!G$44</f>
        <v>0.35342744714280261</v>
      </c>
      <c r="M122" s="361">
        <f>$H122*'New vehicle sales'!H$44</f>
        <v>0.30165918746628057</v>
      </c>
      <c r="N122" s="361">
        <f>$H122*'New vehicle sales'!I$44</f>
        <v>0.1455744119544882</v>
      </c>
      <c r="O122" s="361">
        <f>$H122*'New vehicle sales'!J$44</f>
        <v>0.45903683385957122</v>
      </c>
      <c r="P122" s="361">
        <f>$H122*'New vehicle sales'!K$44</f>
        <v>0.69467412730289413</v>
      </c>
      <c r="Q122" s="361">
        <f>$H122*'New vehicle sales'!L$44</f>
        <v>0.27766806278922157</v>
      </c>
      <c r="R122" s="361">
        <f>$H122*'New vehicle sales'!M$44</f>
        <v>0.31616569738457945</v>
      </c>
      <c r="S122" s="361">
        <f>$H122*'New vehicle sales'!N$44</f>
        <v>0.53325403338756339</v>
      </c>
      <c r="T122" s="361">
        <f>$H122*'New vehicle sales'!O$44</f>
        <v>0.50726483553000701</v>
      </c>
      <c r="U122" s="361">
        <f>$H122*'New vehicle sales'!P$44</f>
        <v>0.42318192707157343</v>
      </c>
      <c r="V122" s="361">
        <f>$H122*'New vehicle sales'!Q$44</f>
        <v>1.9334937457223373</v>
      </c>
      <c r="W122" s="361">
        <f>$H122*'New vehicle sales'!R$44</f>
        <v>0.52607735342552753</v>
      </c>
      <c r="X122" s="361">
        <f>$H122*'New vehicle sales'!S$44</f>
        <v>0.69415769127584936</v>
      </c>
      <c r="Y122" s="361">
        <f>$H122*'New vehicle sales'!T$44</f>
        <v>0.56826839602119872</v>
      </c>
      <c r="Z122" s="361">
        <f>$H122*'New vehicle sales'!U$44</f>
        <v>0.41377566812381322</v>
      </c>
      <c r="AA122" s="361">
        <f>$H122*'New vehicle sales'!V$44</f>
        <v>0.91910653977323198</v>
      </c>
      <c r="AB122" s="361">
        <f>$H122*'New vehicle sales'!W$44</f>
        <v>0.11412880034912092</v>
      </c>
      <c r="AC122" s="361">
        <f>$H122*'New vehicle sales'!X$44</f>
        <v>0.4648173557346999</v>
      </c>
      <c r="AD122" s="361">
        <f>$H122*'New vehicle sales'!Y$44</f>
        <v>0.2298817029626033</v>
      </c>
      <c r="AE122" s="361">
        <f>$H122*'New vehicle sales'!Z$44</f>
        <v>0.23341127608537132</v>
      </c>
      <c r="AF122" s="361">
        <f>$H122*'New vehicle sales'!AA$44</f>
        <v>0.27131055721491182</v>
      </c>
      <c r="AG122" s="361">
        <f>$H122*'New vehicle sales'!AB$44</f>
        <v>0.5669826483952457</v>
      </c>
      <c r="AH122" s="361">
        <f>$H122*'New vehicle sales'!AC$44</f>
        <v>0.21863408245634552</v>
      </c>
      <c r="AI122" t="str">
        <f t="shared" si="16"/>
        <v>T-CAR-BEV100_ELC21</v>
      </c>
      <c r="AJ122" t="s">
        <v>221</v>
      </c>
    </row>
    <row r="123" spans="1:36">
      <c r="A123" t="str">
        <f t="shared" si="15"/>
        <v>T-CAR-PHEV40_GSL21</v>
      </c>
      <c r="E123" t="s">
        <v>223</v>
      </c>
      <c r="F123" t="s">
        <v>222</v>
      </c>
      <c r="G123">
        <v>2024</v>
      </c>
      <c r="H123" s="381">
        <f>('New vehicle sales'!O146+'New vehicle sales'!O144)/1000</f>
        <v>11.917407614324723</v>
      </c>
      <c r="I123" s="361">
        <f>$H123*'New vehicle sales'!D$44</f>
        <v>0.14248237829059301</v>
      </c>
      <c r="J123" s="361">
        <f>$H123*'New vehicle sales'!E$44</f>
        <v>3.3720037014549891</v>
      </c>
      <c r="K123" s="361">
        <f>$H123*'New vehicle sales'!F$44</f>
        <v>0.55685553114540332</v>
      </c>
      <c r="L123" s="361">
        <f>$H123*'New vehicle sales'!G$44</f>
        <v>0.24834559408649134</v>
      </c>
      <c r="M123" s="361">
        <f>$H123*'New vehicle sales'!H$44</f>
        <v>0.2119691912119433</v>
      </c>
      <c r="N123" s="361">
        <f>$H123*'New vehicle sales'!I$44</f>
        <v>0.102291896435597</v>
      </c>
      <c r="O123" s="361">
        <f>$H123*'New vehicle sales'!J$44</f>
        <v>0.32255495755646718</v>
      </c>
      <c r="P123" s="361">
        <f>$H123*'New vehicle sales'!K$44</f>
        <v>0.48813203455544196</v>
      </c>
      <c r="Q123" s="361">
        <f>$H123*'New vehicle sales'!L$44</f>
        <v>0.19511116233248299</v>
      </c>
      <c r="R123" s="361">
        <f>$H123*'New vehicle sales'!M$44</f>
        <v>0.22216259258160509</v>
      </c>
      <c r="S123" s="361">
        <f>$H123*'New vehicle sales'!N$44</f>
        <v>0.37470573038755295</v>
      </c>
      <c r="T123" s="361">
        <f>$H123*'New vehicle sales'!O$44</f>
        <v>0.3564436999936364</v>
      </c>
      <c r="U123" s="361">
        <f>$H123*'New vehicle sales'!P$44</f>
        <v>0.2973605132676419</v>
      </c>
      <c r="V123" s="361">
        <f>$H123*'New vehicle sales'!Q$44</f>
        <v>1.3586229842242965</v>
      </c>
      <c r="W123" s="361">
        <f>$H123*'New vehicle sales'!R$44</f>
        <v>0.36966283724739379</v>
      </c>
      <c r="X123" s="361">
        <f>$H123*'New vehicle sales'!S$44</f>
        <v>0.48776914646347019</v>
      </c>
      <c r="Y123" s="361">
        <f>$H123*'New vehicle sales'!T$44</f>
        <v>0.39930954302323807</v>
      </c>
      <c r="Z123" s="361">
        <f>$H123*'New vehicle sales'!U$44</f>
        <v>0.29075094464076323</v>
      </c>
      <c r="AA123" s="361">
        <f>$H123*'New vehicle sales'!V$44</f>
        <v>0.6458356912968779</v>
      </c>
      <c r="AB123" s="361">
        <f>$H123*'New vehicle sales'!W$44</f>
        <v>8.0195765649261619E-2</v>
      </c>
      <c r="AC123" s="361">
        <f>$H123*'New vehicle sales'!X$44</f>
        <v>0.32661680151005451</v>
      </c>
      <c r="AD123" s="361">
        <f>$H123*'New vehicle sales'!Y$44</f>
        <v>0.16153275178086199</v>
      </c>
      <c r="AE123" s="361">
        <f>$H123*'New vehicle sales'!Z$44</f>
        <v>0.16401290418875172</v>
      </c>
      <c r="AF123" s="361">
        <f>$H123*'New vehicle sales'!AA$44</f>
        <v>0.19064388478648583</v>
      </c>
      <c r="AG123" s="361">
        <f>$H123*'New vehicle sales'!AB$44</f>
        <v>0.39840607680805312</v>
      </c>
      <c r="AH123" s="361">
        <f>$H123*'New vehicle sales'!AC$44</f>
        <v>0.15362929940536679</v>
      </c>
      <c r="AI123" t="str">
        <f t="shared" si="16"/>
        <v>T-CAR-PHEV40_GSL21</v>
      </c>
      <c r="AJ123" t="s">
        <v>221</v>
      </c>
    </row>
    <row r="124" spans="1:36">
      <c r="A124" t="str">
        <f t="shared" si="15"/>
        <v>T-CAR-HEV_DST21</v>
      </c>
      <c r="E124" t="s">
        <v>223</v>
      </c>
      <c r="F124" t="s">
        <v>222</v>
      </c>
      <c r="G124">
        <v>2024</v>
      </c>
      <c r="H124" s="381">
        <v>0</v>
      </c>
      <c r="I124" s="361">
        <f>$H124*'New vehicle sales'!D$44</f>
        <v>0</v>
      </c>
      <c r="J124" s="361">
        <f>$H124*'New vehicle sales'!E$44</f>
        <v>0</v>
      </c>
      <c r="K124" s="361">
        <f>$H124*'New vehicle sales'!F$44</f>
        <v>0</v>
      </c>
      <c r="L124" s="361">
        <f>$H124*'New vehicle sales'!G$44</f>
        <v>0</v>
      </c>
      <c r="M124" s="361">
        <f>$H124*'New vehicle sales'!H$44</f>
        <v>0</v>
      </c>
      <c r="N124" s="361">
        <f>$H124*'New vehicle sales'!I$44</f>
        <v>0</v>
      </c>
      <c r="O124" s="361">
        <f>$H124*'New vehicle sales'!J$44</f>
        <v>0</v>
      </c>
      <c r="P124" s="361">
        <f>$H124*'New vehicle sales'!K$44</f>
        <v>0</v>
      </c>
      <c r="Q124" s="361">
        <f>$H124*'New vehicle sales'!L$44</f>
        <v>0</v>
      </c>
      <c r="R124" s="361">
        <f>$H124*'New vehicle sales'!M$44</f>
        <v>0</v>
      </c>
      <c r="S124" s="361">
        <f>$H124*'New vehicle sales'!N$44</f>
        <v>0</v>
      </c>
      <c r="T124" s="361">
        <f>$H124*'New vehicle sales'!O$44</f>
        <v>0</v>
      </c>
      <c r="U124" s="361">
        <f>$H124*'New vehicle sales'!P$44</f>
        <v>0</v>
      </c>
      <c r="V124" s="361">
        <f>$H124*'New vehicle sales'!Q$44</f>
        <v>0</v>
      </c>
      <c r="W124" s="361">
        <f>$H124*'New vehicle sales'!R$44</f>
        <v>0</v>
      </c>
      <c r="X124" s="361">
        <f>$H124*'New vehicle sales'!S$44</f>
        <v>0</v>
      </c>
      <c r="Y124" s="361">
        <f>$H124*'New vehicle sales'!T$44</f>
        <v>0</v>
      </c>
      <c r="Z124" s="361">
        <f>$H124*'New vehicle sales'!U$44</f>
        <v>0</v>
      </c>
      <c r="AA124" s="361">
        <f>$H124*'New vehicle sales'!V$44</f>
        <v>0</v>
      </c>
      <c r="AB124" s="361">
        <f>$H124*'New vehicle sales'!W$44</f>
        <v>0</v>
      </c>
      <c r="AC124" s="361">
        <f>$H124*'New vehicle sales'!X$44</f>
        <v>0</v>
      </c>
      <c r="AD124" s="361">
        <f>$H124*'New vehicle sales'!Y$44</f>
        <v>0</v>
      </c>
      <c r="AE124" s="361">
        <f>$H124*'New vehicle sales'!Z$44</f>
        <v>0</v>
      </c>
      <c r="AF124" s="361">
        <f>$H124*'New vehicle sales'!AA$44</f>
        <v>0</v>
      </c>
      <c r="AG124" s="361">
        <f>$H124*'New vehicle sales'!AB$44</f>
        <v>0</v>
      </c>
      <c r="AH124" s="361">
        <f>$H124*'New vehicle sales'!AC$44</f>
        <v>0</v>
      </c>
      <c r="AI124" t="str">
        <f t="shared" si="16"/>
        <v>T-CAR-HEV_DST21</v>
      </c>
      <c r="AJ124" t="s">
        <v>221</v>
      </c>
    </row>
    <row r="125" spans="1:36">
      <c r="A125" t="str">
        <f t="shared" si="15"/>
        <v>T-CAR-PHEV40_DST21</v>
      </c>
      <c r="E125" t="s">
        <v>223</v>
      </c>
      <c r="F125" t="s">
        <v>222</v>
      </c>
      <c r="G125">
        <v>2024</v>
      </c>
      <c r="H125" s="381">
        <v>0</v>
      </c>
      <c r="I125" s="361">
        <f>$H125*'New vehicle sales'!D$44</f>
        <v>0</v>
      </c>
      <c r="J125" s="361">
        <f>$H125*'New vehicle sales'!E$44</f>
        <v>0</v>
      </c>
      <c r="K125" s="361">
        <f>$H125*'New vehicle sales'!F$44</f>
        <v>0</v>
      </c>
      <c r="L125" s="361">
        <f>$H125*'New vehicle sales'!G$44</f>
        <v>0</v>
      </c>
      <c r="M125" s="361">
        <f>$H125*'New vehicle sales'!H$44</f>
        <v>0</v>
      </c>
      <c r="N125" s="361">
        <f>$H125*'New vehicle sales'!I$44</f>
        <v>0</v>
      </c>
      <c r="O125" s="361">
        <f>$H125*'New vehicle sales'!J$44</f>
        <v>0</v>
      </c>
      <c r="P125" s="361">
        <f>$H125*'New vehicle sales'!K$44</f>
        <v>0</v>
      </c>
      <c r="Q125" s="361">
        <f>$H125*'New vehicle sales'!L$44</f>
        <v>0</v>
      </c>
      <c r="R125" s="361">
        <f>$H125*'New vehicle sales'!M$44</f>
        <v>0</v>
      </c>
      <c r="S125" s="361">
        <f>$H125*'New vehicle sales'!N$44</f>
        <v>0</v>
      </c>
      <c r="T125" s="361">
        <f>$H125*'New vehicle sales'!O$44</f>
        <v>0</v>
      </c>
      <c r="U125" s="361">
        <f>$H125*'New vehicle sales'!P$44</f>
        <v>0</v>
      </c>
      <c r="V125" s="361">
        <f>$H125*'New vehicle sales'!Q$44</f>
        <v>0</v>
      </c>
      <c r="W125" s="361">
        <f>$H125*'New vehicle sales'!R$44</f>
        <v>0</v>
      </c>
      <c r="X125" s="361">
        <f>$H125*'New vehicle sales'!S$44</f>
        <v>0</v>
      </c>
      <c r="Y125" s="361">
        <f>$H125*'New vehicle sales'!T$44</f>
        <v>0</v>
      </c>
      <c r="Z125" s="361">
        <f>$H125*'New vehicle sales'!U$44</f>
        <v>0</v>
      </c>
      <c r="AA125" s="361">
        <f>$H125*'New vehicle sales'!V$44</f>
        <v>0</v>
      </c>
      <c r="AB125" s="361">
        <f>$H125*'New vehicle sales'!W$44</f>
        <v>0</v>
      </c>
      <c r="AC125" s="361">
        <f>$H125*'New vehicle sales'!X$44</f>
        <v>0</v>
      </c>
      <c r="AD125" s="361">
        <f>$H125*'New vehicle sales'!Y$44</f>
        <v>0</v>
      </c>
      <c r="AE125" s="361">
        <f>$H125*'New vehicle sales'!Z$44</f>
        <v>0</v>
      </c>
      <c r="AF125" s="361">
        <f>$H125*'New vehicle sales'!AA$44</f>
        <v>0</v>
      </c>
      <c r="AG125" s="361">
        <f>$H125*'New vehicle sales'!AB$44</f>
        <v>0</v>
      </c>
      <c r="AH125" s="361">
        <f>$H125*'New vehicle sales'!AC$44</f>
        <v>0</v>
      </c>
      <c r="AI125" t="str">
        <f t="shared" si="16"/>
        <v>T-CAR-PHEV40_DST21</v>
      </c>
      <c r="AJ125" t="s">
        <v>221</v>
      </c>
    </row>
    <row r="126" spans="1:36">
      <c r="A126" t="str">
        <f t="shared" si="15"/>
        <v>T-LGT-ICE_DST61</v>
      </c>
      <c r="E126" t="s">
        <v>223</v>
      </c>
      <c r="F126" t="s">
        <v>222</v>
      </c>
      <c r="G126">
        <v>2024</v>
      </c>
      <c r="H126" s="381">
        <f>'New vehicle sales'!H19/1000</f>
        <v>32.399701579233984</v>
      </c>
      <c r="I126" s="361">
        <f>$H126*'New vehicle sales'!D$44</f>
        <v>0.38736499466258445</v>
      </c>
      <c r="J126" s="361">
        <f>$H126*'New vehicle sales'!E$44</f>
        <v>9.1674227471999234</v>
      </c>
      <c r="K126" s="361">
        <f>$H126*'New vehicle sales'!F$44</f>
        <v>1.5139159132369087</v>
      </c>
      <c r="L126" s="361">
        <f>$H126*'New vehicle sales'!G$44</f>
        <v>0.67517394699567168</v>
      </c>
      <c r="M126" s="361">
        <f>$H126*'New vehicle sales'!H$44</f>
        <v>0.57627789209823854</v>
      </c>
      <c r="N126" s="361">
        <f>$H126*'New vehicle sales'!I$44</f>
        <v>0.27809965268818621</v>
      </c>
      <c r="O126" s="361">
        <f>$H126*'New vehicle sales'!J$44</f>
        <v>0.87692598138292244</v>
      </c>
      <c r="P126" s="361">
        <f>$H126*'New vehicle sales'!K$44</f>
        <v>1.3270782340154768</v>
      </c>
      <c r="Q126" s="361">
        <f>$H126*'New vehicle sales'!L$44</f>
        <v>0.53044618753758421</v>
      </c>
      <c r="R126" s="361">
        <f>$H126*'New vehicle sales'!M$44</f>
        <v>0.60399056025078379</v>
      </c>
      <c r="S126" s="361">
        <f>$H126*'New vehicle sales'!N$44</f>
        <v>1.018707611376229</v>
      </c>
      <c r="T126" s="361">
        <f>$H126*'New vehicle sales'!O$44</f>
        <v>0.96905886610023517</v>
      </c>
      <c r="U126" s="361">
        <f>$H126*'New vehicle sales'!P$44</f>
        <v>0.80843017232530556</v>
      </c>
      <c r="V126" s="361">
        <f>$H126*'New vehicle sales'!Q$44</f>
        <v>3.6936706935025629</v>
      </c>
      <c r="W126" s="361">
        <f>$H126*'New vehicle sales'!R$44</f>
        <v>1.0049975631740737</v>
      </c>
      <c r="X126" s="361">
        <f>$H126*'New vehicle sales'!S$44</f>
        <v>1.3260916548644532</v>
      </c>
      <c r="Y126" s="361">
        <f>$H126*'New vehicle sales'!T$44</f>
        <v>1.0855976778156282</v>
      </c>
      <c r="Z126" s="361">
        <f>$H126*'New vehicle sales'!U$44</f>
        <v>0.79046082378838634</v>
      </c>
      <c r="AA126" s="361">
        <f>$H126*'New vehicle sales'!V$44</f>
        <v>1.7558251210678919</v>
      </c>
      <c r="AB126" s="361">
        <f>$H126*'New vehicle sales'!W$44</f>
        <v>0.21802718838206733</v>
      </c>
      <c r="AC126" s="361">
        <f>$H126*'New vehicle sales'!X$44</f>
        <v>0.88796886388024165</v>
      </c>
      <c r="AD126" s="361">
        <f>$H126*'New vehicle sales'!Y$44</f>
        <v>0.43915699809425018</v>
      </c>
      <c r="AE126" s="361">
        <f>$H126*'New vehicle sales'!Z$44</f>
        <v>0.44589975629193551</v>
      </c>
      <c r="AF126" s="361">
        <f>$H126*'New vehicle sales'!AA$44</f>
        <v>0.51830105798877668</v>
      </c>
      <c r="AG126" s="361">
        <f>$H126*'New vehicle sales'!AB$44</f>
        <v>1.0831414359292866</v>
      </c>
      <c r="AH126" s="361">
        <f>$H126*'New vehicle sales'!AC$44</f>
        <v>0.41766998458437099</v>
      </c>
      <c r="AI126" t="str">
        <f t="shared" si="16"/>
        <v>T-LGT-ICE_DST61</v>
      </c>
      <c r="AJ126" t="s">
        <v>221</v>
      </c>
    </row>
    <row r="127" spans="1:36">
      <c r="A127" t="str">
        <f t="shared" si="15"/>
        <v>T-LGT-HEV_DST61</v>
      </c>
      <c r="E127" t="s">
        <v>223</v>
      </c>
      <c r="F127" t="s">
        <v>222</v>
      </c>
      <c r="G127">
        <v>2024</v>
      </c>
      <c r="H127" s="381">
        <f>'New vehicle sales'!H20/1000</f>
        <v>1.314054054054054</v>
      </c>
      <c r="I127" s="361">
        <f>$H127*'New vehicle sales'!D$44</f>
        <v>1.5710593518591002E-2</v>
      </c>
      <c r="J127" s="361">
        <f>$H127*'New vehicle sales'!E$44</f>
        <v>0.37180864140756154</v>
      </c>
      <c r="K127" s="361">
        <f>$H127*'New vehicle sales'!F$44</f>
        <v>6.1400792177695708E-2</v>
      </c>
      <c r="L127" s="361">
        <f>$H127*'New vehicle sales'!G$44</f>
        <v>2.7383433148964069E-2</v>
      </c>
      <c r="M127" s="361">
        <f>$H127*'New vehicle sales'!H$44</f>
        <v>2.3372446765335876E-2</v>
      </c>
      <c r="N127" s="361">
        <f>$H127*'New vehicle sales'!I$44</f>
        <v>1.1279053763882704E-2</v>
      </c>
      <c r="O127" s="361">
        <f>$H127*'New vehicle sales'!J$44</f>
        <v>3.556601094375892E-2</v>
      </c>
      <c r="P127" s="361">
        <f>$H127*'New vehicle sales'!K$44</f>
        <v>5.3823104795897969E-2</v>
      </c>
      <c r="Q127" s="361">
        <f>$H127*'New vehicle sales'!L$44</f>
        <v>2.1513622941454248E-2</v>
      </c>
      <c r="R127" s="361">
        <f>$H127*'New vehicle sales'!M$44</f>
        <v>2.4496406004449574E-2</v>
      </c>
      <c r="S127" s="361">
        <f>$H127*'New vehicle sales'!N$44</f>
        <v>4.1316333218409364E-2</v>
      </c>
      <c r="T127" s="361">
        <f>$H127*'New vehicle sales'!O$44</f>
        <v>3.9302699393756121E-2</v>
      </c>
      <c r="U127" s="361">
        <f>$H127*'New vehicle sales'!P$44</f>
        <v>3.2787985493192354E-2</v>
      </c>
      <c r="V127" s="361">
        <f>$H127*'New vehicle sales'!Q$44</f>
        <v>0.14980640908892118</v>
      </c>
      <c r="W127" s="361">
        <f>$H127*'New vehicle sales'!R$44</f>
        <v>4.0760286602447154E-2</v>
      </c>
      <c r="X127" s="361">
        <f>$H127*'New vehicle sales'!S$44</f>
        <v>5.3783091515841139E-2</v>
      </c>
      <c r="Y127" s="361">
        <f>$H127*'New vehicle sales'!T$44</f>
        <v>4.4029233606262742E-2</v>
      </c>
      <c r="Z127" s="361">
        <f>$H127*'New vehicle sales'!U$44</f>
        <v>3.2059191888846837E-2</v>
      </c>
      <c r="AA127" s="361">
        <f>$H127*'New vehicle sales'!V$44</f>
        <v>7.1212048447631515E-2</v>
      </c>
      <c r="AB127" s="361">
        <f>$H127*'New vehicle sales'!W$44</f>
        <v>8.8426589389048356E-3</v>
      </c>
      <c r="AC127" s="361">
        <f>$H127*'New vehicle sales'!X$44</f>
        <v>3.6013883726739901E-2</v>
      </c>
      <c r="AD127" s="361">
        <f>$H127*'New vehicle sales'!Y$44</f>
        <v>1.7811152744747025E-2</v>
      </c>
      <c r="AE127" s="361">
        <f>$H127*'New vehicle sales'!Z$44</f>
        <v>1.8084622817411321E-2</v>
      </c>
      <c r="AF127" s="361">
        <f>$H127*'New vehicle sales'!AA$44</f>
        <v>2.1021045666271835E-2</v>
      </c>
      <c r="AG127" s="361">
        <f>$H127*'New vehicle sales'!AB$44</f>
        <v>4.3929614336603993E-2</v>
      </c>
      <c r="AH127" s="361">
        <f>$H127*'New vehicle sales'!AC$44</f>
        <v>1.6939691100474729E-2</v>
      </c>
      <c r="AI127" t="str">
        <f t="shared" si="16"/>
        <v>T-LGT-HEV_DST61</v>
      </c>
      <c r="AJ127" t="s">
        <v>221</v>
      </c>
    </row>
    <row r="128" spans="1:36">
      <c r="A128" t="str">
        <f t="shared" si="15"/>
        <v>T-LGT-BEV_ELC61</v>
      </c>
      <c r="E128" t="s">
        <v>223</v>
      </c>
      <c r="F128" t="s">
        <v>222</v>
      </c>
      <c r="G128">
        <v>2024</v>
      </c>
      <c r="H128" s="381">
        <f>'New vehicle sales'!H21/1000</f>
        <v>1.0019272727272728</v>
      </c>
      <c r="I128" s="361">
        <f>$H128*'New vehicle sales'!D$44</f>
        <v>1.1978861956588238E-2</v>
      </c>
      <c r="J128" s="361">
        <f>$H128*'New vehicle sales'!E$44</f>
        <v>0.28349307010059022</v>
      </c>
      <c r="K128" s="361">
        <f>$H128*'New vehicle sales'!F$44</f>
        <v>4.6816284353065223E-2</v>
      </c>
      <c r="L128" s="361">
        <f>$H128*'New vehicle sales'!G$44</f>
        <v>2.0879056236846837E-2</v>
      </c>
      <c r="M128" s="361">
        <f>$H128*'New vehicle sales'!H$44</f>
        <v>1.7820797989481382E-2</v>
      </c>
      <c r="N128" s="361">
        <f>$H128*'New vehicle sales'!I$44</f>
        <v>8.5999442273524754E-3</v>
      </c>
      <c r="O128" s="361">
        <f>$H128*'New vehicle sales'!J$44</f>
        <v>2.7118029305362865E-2</v>
      </c>
      <c r="P128" s="361">
        <f>$H128*'New vehicle sales'!K$44</f>
        <v>4.1038522297842973E-2</v>
      </c>
      <c r="Q128" s="361">
        <f>$H128*'New vehicle sales'!L$44</f>
        <v>1.6403499912133346E-2</v>
      </c>
      <c r="R128" s="361">
        <f>$H128*'New vehicle sales'!M$44</f>
        <v>1.8677783599493042E-2</v>
      </c>
      <c r="S128" s="361">
        <f>$H128*'New vehicle sales'!N$44</f>
        <v>3.1502479622432099E-2</v>
      </c>
      <c r="T128" s="361">
        <f>$H128*'New vehicle sales'!O$44</f>
        <v>2.9967143507466449E-2</v>
      </c>
      <c r="U128" s="361">
        <f>$H128*'New vehicle sales'!P$44</f>
        <v>2.4999867229254982E-2</v>
      </c>
      <c r="V128" s="361">
        <f>$H128*'New vehicle sales'!Q$44</f>
        <v>0.11422294724670035</v>
      </c>
      <c r="W128" s="361">
        <f>$H128*'New vehicle sales'!R$44</f>
        <v>3.1078510556835859E-2</v>
      </c>
      <c r="X128" s="361">
        <f>$H128*'New vehicle sales'!S$44</f>
        <v>4.1008013357638783E-2</v>
      </c>
      <c r="Y128" s="361">
        <f>$H128*'New vehicle sales'!T$44</f>
        <v>3.35709857682766E-2</v>
      </c>
      <c r="Z128" s="361">
        <f>$H128*'New vehicle sales'!U$44</f>
        <v>2.4444183704570278E-2</v>
      </c>
      <c r="AA128" s="361">
        <f>$H128*'New vehicle sales'!V$44</f>
        <v>5.4297076491134119E-2</v>
      </c>
      <c r="AB128" s="361">
        <f>$H128*'New vehicle sales'!W$44</f>
        <v>6.7422653786431801E-3</v>
      </c>
      <c r="AC128" s="361">
        <f>$H128*'New vehicle sales'!X$44</f>
        <v>2.7459519029165696E-2</v>
      </c>
      <c r="AD128" s="361">
        <f>$H128*'New vehicle sales'!Y$44</f>
        <v>1.3580476114066452E-2</v>
      </c>
      <c r="AE128" s="361">
        <f>$H128*'New vehicle sales'!Z$44</f>
        <v>1.378898893987582E-2</v>
      </c>
      <c r="AF128" s="361">
        <f>$H128*'New vehicle sales'!AA$44</f>
        <v>1.6027924337895481E-2</v>
      </c>
      <c r="AG128" s="361">
        <f>$H128*'New vehicle sales'!AB$44</f>
        <v>3.3495029027492351E-2</v>
      </c>
      <c r="AH128" s="361">
        <f>$H128*'New vehicle sales'!AC$44</f>
        <v>1.2916012437067477E-2</v>
      </c>
      <c r="AI128" t="str">
        <f t="shared" si="16"/>
        <v>T-LGT-BEV_ELC61</v>
      </c>
      <c r="AJ128" t="s">
        <v>221</v>
      </c>
    </row>
    <row r="129" spans="1:36">
      <c r="A129" t="str">
        <f t="shared" si="15"/>
        <v>T-HGT-ICE_DST81</v>
      </c>
      <c r="D129" s="30"/>
      <c r="E129" s="30" t="s">
        <v>223</v>
      </c>
      <c r="F129" s="30" t="s">
        <v>222</v>
      </c>
      <c r="G129" s="30">
        <v>2024</v>
      </c>
      <c r="H129" s="386">
        <f>'New vehicle sales'!H34/1000</f>
        <v>3.3721199999999998</v>
      </c>
      <c r="I129" s="362">
        <f>$H129*'New vehicle sales'!D$44</f>
        <v>4.0316459168834029E-2</v>
      </c>
      <c r="J129" s="362">
        <f>$H129*'New vehicle sales'!E$44</f>
        <v>0.95413377554382672</v>
      </c>
      <c r="K129" s="362">
        <f>$H129*'New vehicle sales'!F$44</f>
        <v>0.15756645526070129</v>
      </c>
      <c r="L129" s="362">
        <f>$H129*'New vehicle sales'!G$44</f>
        <v>7.0271251251347894E-2</v>
      </c>
      <c r="M129" s="362">
        <f>$H129*'New vehicle sales'!H$44</f>
        <v>5.9978274822994726E-2</v>
      </c>
      <c r="N129" s="362">
        <f>$H129*'New vehicle sales'!I$44</f>
        <v>2.894426044417469E-2</v>
      </c>
      <c r="O129" s="362">
        <f>$H129*'New vehicle sales'!J$44</f>
        <v>9.1269348055856195E-2</v>
      </c>
      <c r="P129" s="362">
        <f>$H129*'New vehicle sales'!K$44</f>
        <v>0.13812062569602446</v>
      </c>
      <c r="Q129" s="362">
        <f>$H129*'New vehicle sales'!L$44</f>
        <v>5.5208168925410479E-2</v>
      </c>
      <c r="R129" s="362">
        <f>$H129*'New vehicle sales'!M$44</f>
        <v>6.2862574306495403E-2</v>
      </c>
      <c r="S129" s="362">
        <f>$H129*'New vehicle sales'!N$44</f>
        <v>0.10602580094983785</v>
      </c>
      <c r="T129" s="362">
        <f>$H129*'New vehicle sales'!O$44</f>
        <v>0.10085842227782593</v>
      </c>
      <c r="U129" s="362">
        <f>$H129*'New vehicle sales'!P$44</f>
        <v>8.4140390800663115E-2</v>
      </c>
      <c r="V129" s="362">
        <f>$H129*'New vehicle sales'!Q$44</f>
        <v>0.38443257844562972</v>
      </c>
      <c r="W129" s="362">
        <f>$H129*'New vehicle sales'!R$44</f>
        <v>0.10459887645701835</v>
      </c>
      <c r="X129" s="362">
        <f>$H129*'New vehicle sales'!S$44</f>
        <v>0.13801794378463048</v>
      </c>
      <c r="Y129" s="362">
        <f>$H129*'New vehicle sales'!T$44</f>
        <v>0.11298763454234835</v>
      </c>
      <c r="Z129" s="362">
        <f>$H129*'New vehicle sales'!U$44</f>
        <v>8.2270163711066921E-2</v>
      </c>
      <c r="AA129" s="362">
        <f>$H129*'New vehicle sales'!V$44</f>
        <v>0.18274405993450032</v>
      </c>
      <c r="AB129" s="362">
        <f>$H129*'New vehicle sales'!W$44</f>
        <v>2.269199426695211E-2</v>
      </c>
      <c r="AC129" s="362">
        <f>$H129*'New vehicle sales'!X$44</f>
        <v>9.2418677312355493E-2</v>
      </c>
      <c r="AD129" s="362">
        <f>$H129*'New vehicle sales'!Y$44</f>
        <v>4.5706905441460395E-2</v>
      </c>
      <c r="AE129" s="362">
        <f>$H129*'New vehicle sales'!Z$44</f>
        <v>4.6408683194504634E-2</v>
      </c>
      <c r="AF129" s="362">
        <f>$H129*'New vehicle sales'!AA$44</f>
        <v>5.394411918859518E-2</v>
      </c>
      <c r="AG129" s="362">
        <f>$H129*'New vehicle sales'!AB$44</f>
        <v>0.11273199199053302</v>
      </c>
      <c r="AH129" s="362">
        <f>$H129*'New vehicle sales'!AC$44</f>
        <v>4.3470564226411254E-2</v>
      </c>
      <c r="AI129" t="str">
        <f t="shared" si="16"/>
        <v>T-HGT-ICE_DST81</v>
      </c>
      <c r="AJ129" s="30" t="s">
        <v>221</v>
      </c>
    </row>
    <row r="131" spans="1:36">
      <c r="H131" s="431">
        <f>+H122/SUM(H118:H125)</f>
        <v>0.13595569133671309</v>
      </c>
    </row>
    <row r="134" spans="1:36">
      <c r="D134" s="349" t="s">
        <v>625</v>
      </c>
    </row>
    <row r="135" spans="1:36">
      <c r="D135" s="349" t="s">
        <v>626</v>
      </c>
    </row>
    <row r="136" spans="1:36">
      <c r="I136" t="s">
        <v>627</v>
      </c>
    </row>
    <row r="137" spans="1:36">
      <c r="D137" s="350" t="s">
        <v>461</v>
      </c>
      <c r="E137" s="351" t="s">
        <v>473</v>
      </c>
      <c r="F137" s="351" t="s">
        <v>224</v>
      </c>
      <c r="G137" s="351" t="s">
        <v>225</v>
      </c>
      <c r="H137" s="351" t="s">
        <v>226</v>
      </c>
      <c r="I137" s="351" t="s">
        <v>227</v>
      </c>
      <c r="J137" s="352" t="s">
        <v>618</v>
      </c>
      <c r="K137" s="353" t="s">
        <v>479</v>
      </c>
      <c r="L137" s="353" t="s">
        <v>619</v>
      </c>
      <c r="M137" s="350" t="s">
        <v>463</v>
      </c>
    </row>
    <row r="138" spans="1:36">
      <c r="D138" s="30" t="s">
        <v>464</v>
      </c>
      <c r="E138" s="30"/>
      <c r="F138" s="30"/>
      <c r="G138" s="30"/>
      <c r="H138" s="30"/>
      <c r="I138" s="30"/>
      <c r="J138" s="30"/>
      <c r="K138" s="30" t="s">
        <v>477</v>
      </c>
      <c r="L138" s="30" t="s">
        <v>477</v>
      </c>
      <c r="M138" s="30"/>
    </row>
    <row r="139" spans="1:36">
      <c r="D139" t="str">
        <f>"UC_BEV_MinShare"</f>
        <v>UC_BEV_MinShare</v>
      </c>
      <c r="F139" t="s">
        <v>221</v>
      </c>
      <c r="G139" t="s">
        <v>622</v>
      </c>
      <c r="H139">
        <v>2025</v>
      </c>
      <c r="I139" t="s">
        <v>621</v>
      </c>
      <c r="J139" s="19">
        <v>-1</v>
      </c>
      <c r="K139" s="19">
        <f>H181</f>
        <v>0</v>
      </c>
      <c r="L139" s="19">
        <v>5</v>
      </c>
      <c r="M139" t="s">
        <v>620</v>
      </c>
    </row>
    <row r="140" spans="1:36">
      <c r="F140" t="s">
        <v>221</v>
      </c>
      <c r="G140" t="s">
        <v>623</v>
      </c>
      <c r="J140" s="387">
        <f>+H131</f>
        <v>0.13595569133671309</v>
      </c>
    </row>
  </sheetData>
  <pageMargins left="0.7" right="0.7" top="0.75" bottom="0.75" header="0.3" footer="0.3"/>
  <pageSetup orientation="portrait" horizontalDpi="4294967295" verticalDpi="4294967295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62BAB-2A61-4FF8-AC40-4BD254BCBC14}">
  <dimension ref="B4:D14"/>
  <sheetViews>
    <sheetView workbookViewId="0">
      <selection activeCell="C9" sqref="C9"/>
    </sheetView>
  </sheetViews>
  <sheetFormatPr defaultRowHeight="15"/>
  <cols>
    <col min="2" max="2" width="14" bestFit="1" customWidth="1"/>
    <col min="3" max="3" width="21.7109375" bestFit="1" customWidth="1"/>
    <col min="11" max="11" width="10.5703125" bestFit="1" customWidth="1"/>
    <col min="12" max="12" width="12" bestFit="1" customWidth="1"/>
  </cols>
  <sheetData>
    <row r="4" spans="2:4">
      <c r="B4" t="s">
        <v>461</v>
      </c>
      <c r="C4" t="str">
        <f xml:space="preserve"> _xlfn.TEXTJOIN("_",TRUE,"UC","Emissions","CO2","2020")</f>
        <v>UC_Emissions_CO2_2020</v>
      </c>
    </row>
    <row r="5" spans="2:4">
      <c r="B5" t="s">
        <v>480</v>
      </c>
      <c r="C5" t="str">
        <f xml:space="preserve"> _xlfn.TEXTJOIN(" ",TRUE,"CO2 Emissions in 2020")</f>
        <v>CO2 Emissions in 2020</v>
      </c>
    </row>
    <row r="6" spans="2:4">
      <c r="B6" t="s">
        <v>226</v>
      </c>
      <c r="C6">
        <v>2018</v>
      </c>
      <c r="D6">
        <v>0</v>
      </c>
    </row>
    <row r="7" spans="2:4">
      <c r="B7" t="s">
        <v>481</v>
      </c>
      <c r="C7" s="31">
        <v>0</v>
      </c>
      <c r="D7">
        <v>1</v>
      </c>
    </row>
    <row r="8" spans="2:4">
      <c r="B8" t="s">
        <v>225</v>
      </c>
      <c r="C8" t="s">
        <v>482</v>
      </c>
    </row>
    <row r="9" spans="2:4">
      <c r="B9" t="s">
        <v>473</v>
      </c>
      <c r="C9" t="s">
        <v>582</v>
      </c>
    </row>
    <row r="10" spans="2:4">
      <c r="B10" t="s">
        <v>474</v>
      </c>
      <c r="C10" t="s">
        <v>483</v>
      </c>
    </row>
    <row r="11" spans="2:4">
      <c r="B11" t="s">
        <v>484</v>
      </c>
    </row>
    <row r="12" spans="2:4">
      <c r="B12" t="s">
        <v>227</v>
      </c>
      <c r="C12" t="s">
        <v>485</v>
      </c>
    </row>
    <row r="13" spans="2:4">
      <c r="B13" t="s">
        <v>476</v>
      </c>
      <c r="C13">
        <v>-1</v>
      </c>
    </row>
    <row r="14" spans="2:4">
      <c r="B14" t="s">
        <v>475</v>
      </c>
      <c r="C14">
        <v>1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A4283-A86E-422D-AF4C-F137EF985031}">
  <dimension ref="A1:AC304"/>
  <sheetViews>
    <sheetView topLeftCell="A149" zoomScaleNormal="100" workbookViewId="0">
      <selection activeCell="N141" sqref="N141"/>
    </sheetView>
  </sheetViews>
  <sheetFormatPr defaultRowHeight="15"/>
  <cols>
    <col min="2" max="2" width="37.140625" bestFit="1" customWidth="1"/>
    <col min="3" max="3" width="11.7109375" customWidth="1"/>
    <col min="4" max="4" width="17.42578125" customWidth="1"/>
    <col min="5" max="5" width="15.42578125" customWidth="1"/>
    <col min="6" max="7" width="12" customWidth="1"/>
    <col min="8" max="8" width="11" customWidth="1"/>
    <col min="10" max="10" width="25.140625" bestFit="1" customWidth="1"/>
    <col min="11" max="13" width="10.42578125" customWidth="1"/>
    <col min="14" max="14" width="11.85546875" bestFit="1" customWidth="1"/>
    <col min="15" max="15" width="15.140625" bestFit="1" customWidth="1"/>
    <col min="16" max="16" width="12.85546875" customWidth="1"/>
    <col min="17" max="17" width="10" bestFit="1" customWidth="1"/>
    <col min="18" max="18" width="11.85546875" bestFit="1" customWidth="1"/>
    <col min="19" max="19" width="15.140625" bestFit="1" customWidth="1"/>
  </cols>
  <sheetData>
    <row r="1" spans="1:4">
      <c r="A1" s="357" t="s">
        <v>403</v>
      </c>
    </row>
    <row r="2" spans="1:4" ht="15.75">
      <c r="A2" s="56" t="s">
        <v>402</v>
      </c>
    </row>
    <row r="4" spans="1:4" ht="15.75">
      <c r="A4" s="56" t="s">
        <v>401</v>
      </c>
    </row>
    <row r="5" spans="1:4" ht="15.75">
      <c r="A5" s="55" t="s">
        <v>393</v>
      </c>
      <c r="B5" s="55" t="s">
        <v>392</v>
      </c>
      <c r="C5" s="55">
        <v>2020</v>
      </c>
      <c r="D5" s="55">
        <v>2019</v>
      </c>
    </row>
    <row r="6" spans="1:4">
      <c r="A6">
        <v>1</v>
      </c>
      <c r="B6" t="s">
        <v>391</v>
      </c>
      <c r="C6">
        <v>38233</v>
      </c>
      <c r="D6" s="433">
        <v>54556</v>
      </c>
    </row>
    <row r="7" spans="1:4">
      <c r="A7">
        <v>2</v>
      </c>
      <c r="B7" t="s">
        <v>399</v>
      </c>
      <c r="C7">
        <v>32600</v>
      </c>
      <c r="D7" s="433">
        <v>47569</v>
      </c>
    </row>
    <row r="8" spans="1:4">
      <c r="A8">
        <v>3</v>
      </c>
      <c r="B8" t="s">
        <v>530</v>
      </c>
      <c r="C8">
        <v>10474</v>
      </c>
      <c r="D8" s="433">
        <v>10193</v>
      </c>
    </row>
    <row r="9" spans="1:4">
      <c r="A9">
        <v>4</v>
      </c>
      <c r="B9" t="s">
        <v>389</v>
      </c>
      <c r="C9">
        <v>4013</v>
      </c>
      <c r="D9" s="433">
        <v>3444</v>
      </c>
    </row>
    <row r="10" spans="1:4">
      <c r="A10">
        <v>5</v>
      </c>
      <c r="B10" t="s">
        <v>397</v>
      </c>
      <c r="C10">
        <v>2459</v>
      </c>
      <c r="D10" s="433">
        <v>1343</v>
      </c>
    </row>
    <row r="11" spans="1:4">
      <c r="A11">
        <v>6</v>
      </c>
      <c r="B11" t="s">
        <v>398</v>
      </c>
      <c r="C11">
        <v>512</v>
      </c>
      <c r="D11" s="433">
        <v>1</v>
      </c>
    </row>
    <row r="12" spans="1:4">
      <c r="A12">
        <v>7</v>
      </c>
      <c r="B12" t="s">
        <v>395</v>
      </c>
      <c r="C12">
        <v>33</v>
      </c>
      <c r="D12" s="433">
        <v>3</v>
      </c>
    </row>
    <row r="13" spans="1:4">
      <c r="A13" s="30"/>
      <c r="B13" s="30" t="s">
        <v>387</v>
      </c>
      <c r="C13" s="30">
        <f>SUM(C6:C12)</f>
        <v>88324</v>
      </c>
      <c r="D13" s="30">
        <f>SUM(D6:D12)</f>
        <v>117109</v>
      </c>
    </row>
    <row r="17" spans="1:19" ht="15.75">
      <c r="A17" s="56" t="s">
        <v>400</v>
      </c>
    </row>
    <row r="18" spans="1:19" ht="15.75">
      <c r="A18" s="55" t="s">
        <v>393</v>
      </c>
      <c r="B18" s="55" t="s">
        <v>392</v>
      </c>
      <c r="C18" s="55">
        <v>2019</v>
      </c>
      <c r="D18" s="55">
        <v>2020</v>
      </c>
      <c r="E18" s="55">
        <v>2021</v>
      </c>
      <c r="F18" s="55">
        <v>2022</v>
      </c>
      <c r="G18" s="55">
        <v>2023</v>
      </c>
      <c r="H18" s="55">
        <v>2024</v>
      </c>
      <c r="M18" t="s">
        <v>403</v>
      </c>
    </row>
    <row r="19" spans="1:19">
      <c r="B19" t="s">
        <v>391</v>
      </c>
      <c r="C19" s="433">
        <v>24959</v>
      </c>
      <c r="D19">
        <v>20928</v>
      </c>
      <c r="E19" s="31">
        <f>G296*SUM(H256:H261)/H255</f>
        <v>25370.191214288232</v>
      </c>
      <c r="F19" s="31">
        <f>G301*SUM(H265:H270)/H264</f>
        <v>21011.182244768548</v>
      </c>
      <c r="G19" s="31">
        <f>R25</f>
        <v>27532</v>
      </c>
      <c r="H19" s="31">
        <f>S25</f>
        <v>32399.701579233981</v>
      </c>
      <c r="M19" t="s">
        <v>593</v>
      </c>
    </row>
    <row r="20" spans="1:19">
      <c r="B20" t="s">
        <v>557</v>
      </c>
      <c r="C20" s="433">
        <f>G289</f>
        <v>5</v>
      </c>
      <c r="D20">
        <f>G294</f>
        <v>35</v>
      </c>
      <c r="E20">
        <f>G299</f>
        <v>184</v>
      </c>
      <c r="F20">
        <f>G304</f>
        <v>124</v>
      </c>
      <c r="G20" s="31">
        <f>R28+R29</f>
        <v>66</v>
      </c>
      <c r="H20" s="31">
        <f>S28+S29</f>
        <v>1314.0540540540539</v>
      </c>
    </row>
    <row r="21" spans="1:19">
      <c r="B21" t="s">
        <v>389</v>
      </c>
      <c r="C21" s="433">
        <v>327</v>
      </c>
      <c r="D21">
        <v>727</v>
      </c>
      <c r="E21">
        <f>G298</f>
        <v>894</v>
      </c>
      <c r="F21">
        <f>G303</f>
        <v>411</v>
      </c>
      <c r="G21" s="31">
        <f>R26</f>
        <v>944</v>
      </c>
      <c r="H21" s="31">
        <f>S26</f>
        <v>1001.9272727272728</v>
      </c>
      <c r="M21" t="s">
        <v>400</v>
      </c>
    </row>
    <row r="22" spans="1:19">
      <c r="B22" t="s">
        <v>399</v>
      </c>
      <c r="C22" s="433">
        <v>44</v>
      </c>
      <c r="D22">
        <v>29</v>
      </c>
      <c r="G22" s="31">
        <f>R27</f>
        <v>303</v>
      </c>
      <c r="H22" s="31">
        <f>S27</f>
        <v>402.12962962962968</v>
      </c>
      <c r="M22" t="s">
        <v>594</v>
      </c>
    </row>
    <row r="23" spans="1:19">
      <c r="B23" t="s">
        <v>398</v>
      </c>
      <c r="O23" s="48" t="s">
        <v>595</v>
      </c>
      <c r="P23" s="48" t="s">
        <v>596</v>
      </c>
      <c r="Q23" s="48"/>
      <c r="R23" s="48" t="s">
        <v>597</v>
      </c>
      <c r="S23" s="48" t="s">
        <v>598</v>
      </c>
    </row>
    <row r="24" spans="1:19">
      <c r="B24" t="s">
        <v>397</v>
      </c>
      <c r="C24" s="433">
        <v>1</v>
      </c>
      <c r="D24">
        <v>16</v>
      </c>
      <c r="M24" t="s">
        <v>393</v>
      </c>
      <c r="N24" s="433" t="s">
        <v>392</v>
      </c>
      <c r="O24" t="s">
        <v>599</v>
      </c>
      <c r="P24" t="s">
        <v>600</v>
      </c>
      <c r="Q24" s="48" t="s">
        <v>601</v>
      </c>
      <c r="R24" s="432">
        <v>2023</v>
      </c>
      <c r="S24" s="432">
        <v>2024</v>
      </c>
    </row>
    <row r="25" spans="1:19">
      <c r="B25" t="s">
        <v>390</v>
      </c>
      <c r="D25">
        <v>2</v>
      </c>
      <c r="M25">
        <v>1</v>
      </c>
      <c r="N25" s="433" t="s">
        <v>391</v>
      </c>
      <c r="O25">
        <v>19449</v>
      </c>
      <c r="P25">
        <v>16527</v>
      </c>
      <c r="Q25" s="431">
        <f>R25/P25</f>
        <v>1.6658800750287408</v>
      </c>
      <c r="R25" s="433">
        <v>27532</v>
      </c>
      <c r="S25" s="31">
        <f t="shared" ref="S25:S31" si="0">O25*Q25</f>
        <v>32399.701579233981</v>
      </c>
    </row>
    <row r="26" spans="1:19">
      <c r="B26" t="s">
        <v>396</v>
      </c>
      <c r="D26">
        <v>2</v>
      </c>
      <c r="M26">
        <v>2</v>
      </c>
      <c r="N26" s="433" t="s">
        <v>389</v>
      </c>
      <c r="O26">
        <v>467</v>
      </c>
      <c r="P26">
        <v>440</v>
      </c>
      <c r="Q26" s="431">
        <f t="shared" ref="Q26:Q31" si="1">R26/P26</f>
        <v>2.1454545454545455</v>
      </c>
      <c r="R26" s="433">
        <v>944</v>
      </c>
      <c r="S26" s="31">
        <f t="shared" si="0"/>
        <v>1001.9272727272728</v>
      </c>
    </row>
    <row r="27" spans="1:19">
      <c r="B27" t="s">
        <v>395</v>
      </c>
      <c r="D27">
        <v>1</v>
      </c>
      <c r="M27">
        <v>3</v>
      </c>
      <c r="N27" s="433" t="s">
        <v>399</v>
      </c>
      <c r="O27">
        <v>215</v>
      </c>
      <c r="P27">
        <v>162</v>
      </c>
      <c r="Q27" s="431">
        <f t="shared" si="1"/>
        <v>1.8703703703703705</v>
      </c>
      <c r="R27" s="433">
        <v>303</v>
      </c>
      <c r="S27" s="31">
        <f t="shared" si="0"/>
        <v>402.12962962962968</v>
      </c>
    </row>
    <row r="28" spans="1:19">
      <c r="A28" s="30"/>
      <c r="B28" s="30" t="s">
        <v>387</v>
      </c>
      <c r="C28" s="30">
        <f>SUM(C19:C27)</f>
        <v>25336</v>
      </c>
      <c r="D28" s="30">
        <f>SUM(D19:D27)</f>
        <v>21740</v>
      </c>
      <c r="E28" s="30"/>
      <c r="F28" s="30"/>
      <c r="G28" s="30"/>
      <c r="H28" s="30"/>
      <c r="M28">
        <v>4</v>
      </c>
      <c r="N28" s="433" t="s">
        <v>530</v>
      </c>
      <c r="O28">
        <v>59</v>
      </c>
      <c r="P28">
        <v>2</v>
      </c>
      <c r="Q28" s="431">
        <f t="shared" si="1"/>
        <v>22</v>
      </c>
      <c r="R28" s="433">
        <v>44</v>
      </c>
      <c r="S28" s="31">
        <f t="shared" si="0"/>
        <v>1298</v>
      </c>
    </row>
    <row r="29" spans="1:19">
      <c r="M29">
        <v>5</v>
      </c>
      <c r="N29" s="433" t="s">
        <v>397</v>
      </c>
      <c r="O29">
        <v>27</v>
      </c>
      <c r="P29">
        <v>37</v>
      </c>
      <c r="Q29" s="431">
        <f t="shared" si="1"/>
        <v>0.59459459459459463</v>
      </c>
      <c r="R29" s="433">
        <v>22</v>
      </c>
      <c r="S29" s="31">
        <f t="shared" si="0"/>
        <v>16.054054054054056</v>
      </c>
    </row>
    <row r="30" spans="1:19">
      <c r="M30">
        <v>6</v>
      </c>
      <c r="N30" s="433" t="s">
        <v>531</v>
      </c>
      <c r="O30">
        <v>10</v>
      </c>
      <c r="P30">
        <v>8</v>
      </c>
      <c r="Q30" s="431">
        <f t="shared" si="1"/>
        <v>0.75</v>
      </c>
      <c r="R30" s="433">
        <v>6</v>
      </c>
      <c r="S30" s="31">
        <f t="shared" si="0"/>
        <v>7.5</v>
      </c>
    </row>
    <row r="31" spans="1:19">
      <c r="M31">
        <v>7</v>
      </c>
      <c r="N31" s="433" t="s">
        <v>390</v>
      </c>
      <c r="O31">
        <v>4</v>
      </c>
      <c r="P31">
        <v>3</v>
      </c>
      <c r="Q31" s="431">
        <f t="shared" si="1"/>
        <v>1</v>
      </c>
      <c r="R31" s="433">
        <v>3</v>
      </c>
      <c r="S31" s="31">
        <f t="shared" si="0"/>
        <v>4</v>
      </c>
    </row>
    <row r="32" spans="1:19" ht="15.75">
      <c r="A32" s="56" t="s">
        <v>394</v>
      </c>
    </row>
    <row r="33" spans="1:29" ht="15.75">
      <c r="A33" s="55" t="s">
        <v>393</v>
      </c>
      <c r="B33" s="55" t="s">
        <v>392</v>
      </c>
      <c r="C33" s="55">
        <v>2019</v>
      </c>
      <c r="D33" s="55">
        <v>2020</v>
      </c>
      <c r="E33" s="55">
        <v>2021</v>
      </c>
      <c r="F33" s="55">
        <v>2022</v>
      </c>
      <c r="G33" s="55">
        <v>2023</v>
      </c>
      <c r="H33" s="55">
        <v>2024</v>
      </c>
    </row>
    <row r="34" spans="1:29">
      <c r="A34">
        <v>1</v>
      </c>
      <c r="B34" t="s">
        <v>391</v>
      </c>
      <c r="C34">
        <f>H245</f>
        <v>1620</v>
      </c>
      <c r="D34">
        <f>H254</f>
        <v>1542</v>
      </c>
      <c r="E34">
        <f>H263</f>
        <v>1744</v>
      </c>
      <c r="F34">
        <f>H272</f>
        <v>1797</v>
      </c>
      <c r="G34" s="31">
        <v>2907</v>
      </c>
      <c r="H34" s="31">
        <f>1.16*G34</f>
        <v>3372.12</v>
      </c>
    </row>
    <row r="35" spans="1:29">
      <c r="A35">
        <v>2</v>
      </c>
      <c r="B35" t="s">
        <v>390</v>
      </c>
      <c r="C35">
        <v>9</v>
      </c>
      <c r="D35">
        <v>16</v>
      </c>
    </row>
    <row r="36" spans="1:29">
      <c r="A36">
        <v>3</v>
      </c>
      <c r="B36" t="s">
        <v>389</v>
      </c>
      <c r="D36">
        <v>6</v>
      </c>
      <c r="G36">
        <v>67</v>
      </c>
      <c r="H36">
        <v>400</v>
      </c>
    </row>
    <row r="37" spans="1:29">
      <c r="A37">
        <v>4</v>
      </c>
      <c r="B37" t="s">
        <v>388</v>
      </c>
      <c r="D37">
        <v>1</v>
      </c>
    </row>
    <row r="38" spans="1:29">
      <c r="A38" s="30"/>
      <c r="B38" s="30" t="s">
        <v>387</v>
      </c>
      <c r="C38" s="30">
        <f>SUM(C34:C37)</f>
        <v>1629</v>
      </c>
      <c r="D38" s="30">
        <f>SUM(D34:D37)</f>
        <v>1565</v>
      </c>
      <c r="E38" s="30"/>
      <c r="F38" s="30"/>
      <c r="G38" s="30"/>
      <c r="H38" s="30"/>
    </row>
    <row r="41" spans="1:29" ht="15.75">
      <c r="B41" s="54" t="s">
        <v>386</v>
      </c>
    </row>
    <row r="42" spans="1:29">
      <c r="B42" s="53"/>
      <c r="C42" s="53" t="s">
        <v>1</v>
      </c>
      <c r="D42" s="53" t="s">
        <v>7</v>
      </c>
      <c r="E42" s="53" t="s">
        <v>17</v>
      </c>
      <c r="F42" s="53" t="s">
        <v>23</v>
      </c>
      <c r="G42" s="53" t="s">
        <v>25</v>
      </c>
      <c r="H42" s="53" t="s">
        <v>27</v>
      </c>
      <c r="I42" s="53" t="s">
        <v>33</v>
      </c>
      <c r="J42" s="53" t="s">
        <v>35</v>
      </c>
      <c r="K42" s="53" t="s">
        <v>39</v>
      </c>
      <c r="L42" s="53" t="s">
        <v>43</v>
      </c>
      <c r="M42" s="53" t="s">
        <v>53</v>
      </c>
      <c r="N42" s="53" t="s">
        <v>55</v>
      </c>
      <c r="O42" s="53" t="s">
        <v>57</v>
      </c>
      <c r="P42" s="53" t="s">
        <v>11</v>
      </c>
      <c r="Q42" s="53" t="s">
        <v>13</v>
      </c>
      <c r="R42" s="53" t="s">
        <v>21</v>
      </c>
      <c r="S42" s="53" t="s">
        <v>31</v>
      </c>
      <c r="T42" s="53" t="s">
        <v>49</v>
      </c>
      <c r="U42" s="53" t="s">
        <v>51</v>
      </c>
      <c r="V42" s="53" t="s">
        <v>19</v>
      </c>
      <c r="W42" s="53" t="s">
        <v>29</v>
      </c>
      <c r="X42" s="53" t="s">
        <v>37</v>
      </c>
      <c r="Y42" s="53" t="s">
        <v>45</v>
      </c>
      <c r="Z42" s="53" t="s">
        <v>47</v>
      </c>
      <c r="AA42" s="53" t="s">
        <v>9</v>
      </c>
      <c r="AB42" s="53" t="s">
        <v>15</v>
      </c>
      <c r="AC42" s="53" t="s">
        <v>41</v>
      </c>
    </row>
    <row r="43" spans="1:29">
      <c r="B43" s="52" t="s">
        <v>385</v>
      </c>
      <c r="C43" s="51">
        <v>4857000.0000000037</v>
      </c>
      <c r="D43" s="51">
        <v>58069.41691963128</v>
      </c>
      <c r="E43" s="51">
        <v>1374277.23444491</v>
      </c>
      <c r="F43" s="51">
        <v>226949.29990665423</v>
      </c>
      <c r="G43" s="51">
        <v>101214.50818114332</v>
      </c>
      <c r="H43" s="51">
        <v>86389.120439155668</v>
      </c>
      <c r="I43" s="51">
        <v>41689.581918009018</v>
      </c>
      <c r="J43" s="51">
        <v>131458.91116190821</v>
      </c>
      <c r="K43" s="51">
        <v>198940.68983476012</v>
      </c>
      <c r="L43" s="51">
        <v>79518.545149851998</v>
      </c>
      <c r="M43" s="51">
        <v>90543.492938166033</v>
      </c>
      <c r="N43" s="51">
        <v>152713.2234954162</v>
      </c>
      <c r="O43" s="51">
        <v>145270.44025817615</v>
      </c>
      <c r="P43" s="51">
        <v>121190.78743307506</v>
      </c>
      <c r="Q43" s="51">
        <v>553713.69746937393</v>
      </c>
      <c r="R43" s="51">
        <v>150657.96678402266</v>
      </c>
      <c r="S43" s="51">
        <v>198792.79294982113</v>
      </c>
      <c r="T43" s="51">
        <v>162740.63229427967</v>
      </c>
      <c r="U43" s="51">
        <v>118497.02417015182</v>
      </c>
      <c r="V43" s="51">
        <v>263213.61609369441</v>
      </c>
      <c r="W43" s="51">
        <v>32684.191592999803</v>
      </c>
      <c r="X43" s="51">
        <v>133114.33629470808</v>
      </c>
      <c r="Y43" s="51">
        <v>65833.493389669806</v>
      </c>
      <c r="Z43" s="51">
        <v>66844.292099839033</v>
      </c>
      <c r="AA43" s="51">
        <v>77697.883497327202</v>
      </c>
      <c r="AB43" s="51">
        <v>162372.42004970741</v>
      </c>
      <c r="AC43" s="51">
        <v>62612.401233550299</v>
      </c>
    </row>
    <row r="44" spans="1:29">
      <c r="B44" s="49" t="s">
        <v>384</v>
      </c>
      <c r="C44" s="50">
        <v>0.99999999999999956</v>
      </c>
      <c r="D44" s="49">
        <v>1.1955819831095581E-2</v>
      </c>
      <c r="E44" s="49">
        <v>0.28294775261373462</v>
      </c>
      <c r="F44" s="49">
        <v>4.6726230164021831E-2</v>
      </c>
      <c r="G44" s="49">
        <v>2.0838894004764925E-2</v>
      </c>
      <c r="H44" s="49">
        <v>1.7786518517429607E-2</v>
      </c>
      <c r="I44" s="49">
        <v>8.5834016714039507E-3</v>
      </c>
      <c r="J44" s="49">
        <v>2.7065865999981082E-2</v>
      </c>
      <c r="K44" s="49">
        <v>4.0959582012509772E-2</v>
      </c>
      <c r="L44" s="49">
        <v>1.6371946705754981E-2</v>
      </c>
      <c r="M44" s="49">
        <v>1.8641855659494742E-2</v>
      </c>
      <c r="N44" s="49">
        <v>3.1441882539719183E-2</v>
      </c>
      <c r="O44" s="49">
        <v>2.9909499744322842E-2</v>
      </c>
      <c r="P44" s="49">
        <v>2.4951778347349182E-2</v>
      </c>
      <c r="Q44" s="49">
        <v>0.11400323192698651</v>
      </c>
      <c r="R44" s="49">
        <v>3.1018729006387184E-2</v>
      </c>
      <c r="S44" s="49">
        <v>4.0929131758250151E-2</v>
      </c>
      <c r="T44" s="49">
        <v>3.350640977852163E-2</v>
      </c>
      <c r="U44" s="49">
        <v>2.4397163716317012E-2</v>
      </c>
      <c r="V44" s="49">
        <v>5.4192632508481407E-2</v>
      </c>
      <c r="W44" s="49">
        <v>6.7292961896231783E-3</v>
      </c>
      <c r="X44" s="49">
        <v>2.7406698845935346E-2</v>
      </c>
      <c r="Y44" s="49">
        <v>1.3554353178849033E-2</v>
      </c>
      <c r="Z44" s="49">
        <v>1.3762464916582043E-2</v>
      </c>
      <c r="AA44" s="49">
        <v>1.5997093575731345E-2</v>
      </c>
      <c r="AB44" s="49">
        <v>3.3430599145502837E-2</v>
      </c>
      <c r="AC44" s="49">
        <v>1.2891167641249795E-2</v>
      </c>
    </row>
    <row r="45" spans="1:29">
      <c r="B45" s="48" t="s">
        <v>383</v>
      </c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6"/>
    </row>
    <row r="50" spans="2:3" ht="21">
      <c r="B50" s="441" t="s">
        <v>382</v>
      </c>
      <c r="C50" s="441"/>
    </row>
    <row r="51" spans="2:3" ht="15.75" thickBot="1">
      <c r="B51" s="45" t="s">
        <v>381</v>
      </c>
      <c r="C51" s="45" t="s">
        <v>380</v>
      </c>
    </row>
    <row r="52" spans="2:3" ht="15.75" thickBot="1">
      <c r="B52" s="44" t="s">
        <v>379</v>
      </c>
      <c r="C52" s="43"/>
    </row>
    <row r="53" spans="2:3">
      <c r="B53" s="40" t="s">
        <v>378</v>
      </c>
      <c r="C53" s="40"/>
    </row>
    <row r="54" spans="2:3">
      <c r="B54" s="21" t="s">
        <v>377</v>
      </c>
      <c r="C54" s="21" t="s">
        <v>376</v>
      </c>
    </row>
    <row r="55" spans="2:3">
      <c r="B55" s="21" t="s">
        <v>375</v>
      </c>
      <c r="C55" s="21" t="s">
        <v>374</v>
      </c>
    </row>
    <row r="56" spans="2:3">
      <c r="B56" s="40" t="s">
        <v>373</v>
      </c>
      <c r="C56" s="40"/>
    </row>
    <row r="57" spans="2:3">
      <c r="B57" s="21" t="s">
        <v>372</v>
      </c>
      <c r="C57" s="21" t="s">
        <v>371</v>
      </c>
    </row>
    <row r="58" spans="2:3">
      <c r="B58" s="21" t="s">
        <v>370</v>
      </c>
      <c r="C58" s="21" t="s">
        <v>369</v>
      </c>
    </row>
    <row r="59" spans="2:3">
      <c r="B59" s="21" t="s">
        <v>368</v>
      </c>
      <c r="C59" s="21" t="s">
        <v>367</v>
      </c>
    </row>
    <row r="60" spans="2:3">
      <c r="B60" s="21" t="s">
        <v>366</v>
      </c>
      <c r="C60" s="21" t="s">
        <v>365</v>
      </c>
    </row>
    <row r="61" spans="2:3">
      <c r="B61" s="21" t="s">
        <v>364</v>
      </c>
      <c r="C61" s="21" t="s">
        <v>363</v>
      </c>
    </row>
    <row r="62" spans="2:3">
      <c r="B62" s="21" t="s">
        <v>362</v>
      </c>
      <c r="C62" s="21" t="s">
        <v>361</v>
      </c>
    </row>
    <row r="63" spans="2:3">
      <c r="B63" s="21" t="s">
        <v>360</v>
      </c>
      <c r="C63" s="21" t="s">
        <v>359</v>
      </c>
    </row>
    <row r="64" spans="2:3">
      <c r="B64" s="21" t="s">
        <v>358</v>
      </c>
      <c r="C64" s="21" t="s">
        <v>357</v>
      </c>
    </row>
    <row r="65" spans="2:3">
      <c r="B65" s="21" t="s">
        <v>356</v>
      </c>
      <c r="C65" s="21" t="s">
        <v>355</v>
      </c>
    </row>
    <row r="66" spans="2:3">
      <c r="B66" s="21" t="s">
        <v>354</v>
      </c>
      <c r="C66" s="21" t="s">
        <v>353</v>
      </c>
    </row>
    <row r="67" spans="2:3">
      <c r="B67" s="21" t="s">
        <v>352</v>
      </c>
      <c r="C67" s="21" t="s">
        <v>351</v>
      </c>
    </row>
    <row r="68" spans="2:3">
      <c r="B68" s="21" t="s">
        <v>350</v>
      </c>
      <c r="C68" s="21" t="s">
        <v>349</v>
      </c>
    </row>
    <row r="69" spans="2:3">
      <c r="B69" s="21" t="s">
        <v>348</v>
      </c>
      <c r="C69" s="21" t="s">
        <v>347</v>
      </c>
    </row>
    <row r="70" spans="2:3">
      <c r="B70" s="21" t="s">
        <v>346</v>
      </c>
      <c r="C70" s="21" t="s">
        <v>345</v>
      </c>
    </row>
    <row r="71" spans="2:3">
      <c r="B71" s="21" t="s">
        <v>344</v>
      </c>
      <c r="C71" s="21" t="s">
        <v>343</v>
      </c>
    </row>
    <row r="72" spans="2:3">
      <c r="B72" s="21" t="s">
        <v>342</v>
      </c>
      <c r="C72" s="21" t="s">
        <v>341</v>
      </c>
    </row>
    <row r="73" spans="2:3">
      <c r="B73" s="21" t="s">
        <v>340</v>
      </c>
      <c r="C73" s="21" t="s">
        <v>339</v>
      </c>
    </row>
    <row r="74" spans="2:3">
      <c r="B74" s="21" t="s">
        <v>338</v>
      </c>
      <c r="C74" s="21" t="s">
        <v>337</v>
      </c>
    </row>
    <row r="75" spans="2:3">
      <c r="B75" s="21" t="s">
        <v>336</v>
      </c>
      <c r="C75" s="21" t="s">
        <v>335</v>
      </c>
    </row>
    <row r="76" spans="2:3">
      <c r="B76" s="40" t="s">
        <v>334</v>
      </c>
      <c r="C76" s="40"/>
    </row>
    <row r="77" spans="2:3">
      <c r="B77" s="21" t="s">
        <v>333</v>
      </c>
      <c r="C77" s="21" t="s">
        <v>332</v>
      </c>
    </row>
    <row r="78" spans="2:3">
      <c r="B78" s="21" t="s">
        <v>331</v>
      </c>
      <c r="C78" s="21" t="s">
        <v>330</v>
      </c>
    </row>
    <row r="79" spans="2:3">
      <c r="B79" s="21" t="s">
        <v>329</v>
      </c>
      <c r="C79" s="21" t="s">
        <v>328</v>
      </c>
    </row>
    <row r="80" spans="2:3">
      <c r="B80" s="21" t="s">
        <v>327</v>
      </c>
      <c r="C80" s="21" t="s">
        <v>326</v>
      </c>
    </row>
    <row r="81" spans="2:3">
      <c r="B81" s="21" t="s">
        <v>325</v>
      </c>
      <c r="C81" s="21" t="s">
        <v>324</v>
      </c>
    </row>
    <row r="82" spans="2:3">
      <c r="B82" s="21" t="s">
        <v>323</v>
      </c>
      <c r="C82" s="21" t="s">
        <v>322</v>
      </c>
    </row>
    <row r="83" spans="2:3">
      <c r="B83" s="21" t="s">
        <v>321</v>
      </c>
      <c r="C83" s="21" t="s">
        <v>320</v>
      </c>
    </row>
    <row r="84" spans="2:3">
      <c r="B84" s="21" t="s">
        <v>319</v>
      </c>
      <c r="C84" s="21" t="s">
        <v>318</v>
      </c>
    </row>
    <row r="85" spans="2:3">
      <c r="B85" s="21" t="s">
        <v>317</v>
      </c>
      <c r="C85" s="21" t="s">
        <v>316</v>
      </c>
    </row>
    <row r="86" spans="2:3">
      <c r="B86" s="21" t="s">
        <v>315</v>
      </c>
      <c r="C86" s="21" t="s">
        <v>314</v>
      </c>
    </row>
    <row r="87" spans="2:3">
      <c r="B87" s="21" t="s">
        <v>313</v>
      </c>
      <c r="C87" s="21" t="s">
        <v>312</v>
      </c>
    </row>
    <row r="88" spans="2:3">
      <c r="B88" s="21" t="s">
        <v>311</v>
      </c>
      <c r="C88" s="21" t="s">
        <v>310</v>
      </c>
    </row>
    <row r="89" spans="2:3">
      <c r="B89" s="21" t="s">
        <v>309</v>
      </c>
      <c r="C89" s="21" t="s">
        <v>308</v>
      </c>
    </row>
    <row r="90" spans="2:3">
      <c r="B90" s="21" t="s">
        <v>307</v>
      </c>
      <c r="C90" s="21" t="s">
        <v>306</v>
      </c>
    </row>
    <row r="91" spans="2:3">
      <c r="B91" s="21" t="s">
        <v>305</v>
      </c>
      <c r="C91" s="21" t="s">
        <v>304</v>
      </c>
    </row>
    <row r="92" spans="2:3">
      <c r="B92" s="21" t="s">
        <v>303</v>
      </c>
      <c r="C92" s="21" t="s">
        <v>302</v>
      </c>
    </row>
    <row r="93" spans="2:3">
      <c r="B93" s="21" t="s">
        <v>301</v>
      </c>
      <c r="C93" s="21" t="s">
        <v>300</v>
      </c>
    </row>
    <row r="94" spans="2:3">
      <c r="B94" s="21" t="s">
        <v>299</v>
      </c>
      <c r="C94" s="21" t="s">
        <v>298</v>
      </c>
    </row>
    <row r="95" spans="2:3">
      <c r="B95" s="21" t="s">
        <v>297</v>
      </c>
      <c r="C95" s="21" t="s">
        <v>296</v>
      </c>
    </row>
    <row r="96" spans="2:3">
      <c r="B96" s="40" t="s">
        <v>295</v>
      </c>
      <c r="C96" s="40"/>
    </row>
    <row r="97" spans="2:3">
      <c r="B97" s="21" t="s">
        <v>294</v>
      </c>
      <c r="C97" s="21" t="s">
        <v>293</v>
      </c>
    </row>
    <row r="98" spans="2:3">
      <c r="B98" s="21" t="s">
        <v>292</v>
      </c>
      <c r="C98" s="21" t="s">
        <v>291</v>
      </c>
    </row>
    <row r="99" spans="2:3">
      <c r="B99" s="21" t="s">
        <v>290</v>
      </c>
      <c r="C99" s="21" t="s">
        <v>289</v>
      </c>
    </row>
    <row r="100" spans="2:3">
      <c r="B100" s="21" t="s">
        <v>288</v>
      </c>
      <c r="C100" s="21" t="s">
        <v>287</v>
      </c>
    </row>
    <row r="101" spans="2:3">
      <c r="B101" s="21" t="s">
        <v>286</v>
      </c>
      <c r="C101" s="21" t="s">
        <v>285</v>
      </c>
    </row>
    <row r="102" spans="2:3">
      <c r="B102" s="40" t="s">
        <v>284</v>
      </c>
      <c r="C102" s="40"/>
    </row>
    <row r="103" spans="2:3">
      <c r="B103" s="21" t="s">
        <v>283</v>
      </c>
      <c r="C103" s="21" t="s">
        <v>282</v>
      </c>
    </row>
    <row r="104" spans="2:3">
      <c r="B104" s="21" t="s">
        <v>281</v>
      </c>
      <c r="C104" s="21" t="s">
        <v>280</v>
      </c>
    </row>
    <row r="105" spans="2:3">
      <c r="B105" s="21" t="s">
        <v>279</v>
      </c>
      <c r="C105" s="21" t="s">
        <v>278</v>
      </c>
    </row>
    <row r="106" spans="2:3">
      <c r="B106" s="42" t="s">
        <v>277</v>
      </c>
      <c r="C106" s="41"/>
    </row>
    <row r="107" spans="2:3">
      <c r="B107" s="40" t="s">
        <v>276</v>
      </c>
      <c r="C107" s="40"/>
    </row>
    <row r="108" spans="2:3">
      <c r="B108" s="21" t="s">
        <v>275</v>
      </c>
      <c r="C108" s="21" t="s">
        <v>274</v>
      </c>
    </row>
    <row r="109" spans="2:3">
      <c r="B109" s="21" t="s">
        <v>273</v>
      </c>
      <c r="C109" s="21" t="s">
        <v>272</v>
      </c>
    </row>
    <row r="110" spans="2:3">
      <c r="B110" s="21" t="s">
        <v>271</v>
      </c>
      <c r="C110" s="21" t="s">
        <v>270</v>
      </c>
    </row>
    <row r="111" spans="2:3">
      <c r="B111" s="21" t="s">
        <v>269</v>
      </c>
      <c r="C111" s="21" t="s">
        <v>268</v>
      </c>
    </row>
    <row r="112" spans="2:3">
      <c r="B112" s="21" t="s">
        <v>267</v>
      </c>
      <c r="C112" s="21" t="s">
        <v>266</v>
      </c>
    </row>
    <row r="113" spans="2:3">
      <c r="B113" s="21" t="s">
        <v>265</v>
      </c>
      <c r="C113" s="21" t="s">
        <v>264</v>
      </c>
    </row>
    <row r="114" spans="2:3">
      <c r="B114" s="21" t="s">
        <v>263</v>
      </c>
      <c r="C114" s="21" t="s">
        <v>262</v>
      </c>
    </row>
    <row r="115" spans="2:3">
      <c r="B115" s="40" t="s">
        <v>261</v>
      </c>
      <c r="C115" s="40"/>
    </row>
    <row r="116" spans="2:3">
      <c r="B116" s="21" t="s">
        <v>260</v>
      </c>
      <c r="C116" s="21" t="s">
        <v>259</v>
      </c>
    </row>
    <row r="117" spans="2:3">
      <c r="B117" s="21" t="s">
        <v>258</v>
      </c>
      <c r="C117" s="21" t="s">
        <v>257</v>
      </c>
    </row>
    <row r="118" spans="2:3">
      <c r="B118" s="21" t="s">
        <v>256</v>
      </c>
      <c r="C118" s="21" t="s">
        <v>255</v>
      </c>
    </row>
    <row r="119" spans="2:3">
      <c r="B119" s="21" t="s">
        <v>254</v>
      </c>
      <c r="C119" s="21" t="s">
        <v>253</v>
      </c>
    </row>
    <row r="120" spans="2:3">
      <c r="B120" s="21" t="s">
        <v>252</v>
      </c>
      <c r="C120" s="21" t="s">
        <v>251</v>
      </c>
    </row>
    <row r="121" spans="2:3">
      <c r="B121" s="21" t="s">
        <v>250</v>
      </c>
      <c r="C121" s="21" t="s">
        <v>249</v>
      </c>
    </row>
    <row r="122" spans="2:3">
      <c r="B122" s="21" t="s">
        <v>248</v>
      </c>
      <c r="C122" s="21" t="s">
        <v>247</v>
      </c>
    </row>
    <row r="123" spans="2:3">
      <c r="B123" s="40" t="s">
        <v>246</v>
      </c>
      <c r="C123" s="40"/>
    </row>
    <row r="124" spans="2:3">
      <c r="B124" s="21" t="s">
        <v>245</v>
      </c>
      <c r="C124" s="21" t="s">
        <v>244</v>
      </c>
    </row>
    <row r="125" spans="2:3">
      <c r="B125" s="21" t="s">
        <v>243</v>
      </c>
      <c r="C125" s="21" t="s">
        <v>242</v>
      </c>
    </row>
    <row r="126" spans="2:3">
      <c r="B126" s="21" t="s">
        <v>241</v>
      </c>
      <c r="C126" s="21" t="s">
        <v>240</v>
      </c>
    </row>
    <row r="127" spans="2:3">
      <c r="B127" s="21" t="s">
        <v>239</v>
      </c>
      <c r="C127" s="21" t="s">
        <v>238</v>
      </c>
    </row>
    <row r="128" spans="2:3">
      <c r="B128" s="21" t="s">
        <v>237</v>
      </c>
      <c r="C128" s="21" t="s">
        <v>236</v>
      </c>
    </row>
    <row r="129" spans="1:15">
      <c r="B129" s="21" t="s">
        <v>235</v>
      </c>
      <c r="C129" s="21" t="s">
        <v>234</v>
      </c>
    </row>
    <row r="130" spans="1:15">
      <c r="B130" s="21" t="s">
        <v>233</v>
      </c>
      <c r="C130" s="21" t="s">
        <v>232</v>
      </c>
    </row>
    <row r="131" spans="1:15">
      <c r="A131" s="360"/>
      <c r="B131" s="360"/>
      <c r="C131" s="360"/>
      <c r="D131" s="360"/>
      <c r="E131" s="360"/>
      <c r="F131" s="360"/>
      <c r="G131" s="360"/>
      <c r="H131" s="360"/>
      <c r="I131" s="360"/>
    </row>
    <row r="132" spans="1:15">
      <c r="A132" s="357" t="s">
        <v>403</v>
      </c>
      <c r="B132" s="358"/>
      <c r="C132" s="358"/>
      <c r="D132" s="358"/>
    </row>
    <row r="133" spans="1:15" ht="15.75">
      <c r="A133" s="359" t="s">
        <v>534</v>
      </c>
      <c r="B133" s="358"/>
      <c r="C133" s="358"/>
      <c r="D133" s="358"/>
    </row>
    <row r="135" spans="1:15" ht="15.75">
      <c r="A135" s="359" t="s">
        <v>401</v>
      </c>
      <c r="B135" s="358"/>
      <c r="C135" s="358"/>
      <c r="D135" s="358"/>
      <c r="I135" t="s">
        <v>401</v>
      </c>
    </row>
    <row r="136" spans="1:15">
      <c r="A136" s="358" t="s">
        <v>535</v>
      </c>
      <c r="B136" s="358"/>
      <c r="C136" s="358"/>
      <c r="D136" s="358"/>
      <c r="I136" t="s">
        <v>594</v>
      </c>
    </row>
    <row r="137" spans="1:15">
      <c r="K137" t="s">
        <v>603</v>
      </c>
      <c r="L137" t="s">
        <v>603</v>
      </c>
    </row>
    <row r="138" spans="1:15" ht="15.75">
      <c r="A138" s="434" t="s">
        <v>393</v>
      </c>
      <c r="B138" s="434" t="s">
        <v>392</v>
      </c>
      <c r="C138" s="435" t="s">
        <v>525</v>
      </c>
      <c r="D138" s="435" t="s">
        <v>526</v>
      </c>
      <c r="E138" s="435" t="s">
        <v>527</v>
      </c>
      <c r="F138" s="435" t="s">
        <v>528</v>
      </c>
      <c r="G138" s="435" t="s">
        <v>529</v>
      </c>
      <c r="I138" s="48"/>
      <c r="J138" s="48"/>
      <c r="K138" s="48" t="s">
        <v>595</v>
      </c>
      <c r="L138" s="48" t="s">
        <v>595</v>
      </c>
      <c r="M138" s="48"/>
      <c r="N138" s="48" t="s">
        <v>597</v>
      </c>
      <c r="O138" s="48" t="s">
        <v>598</v>
      </c>
    </row>
    <row r="139" spans="1:15">
      <c r="A139" s="433">
        <v>1</v>
      </c>
      <c r="B139" s="433" t="s">
        <v>399</v>
      </c>
      <c r="C139" s="433">
        <v>30542</v>
      </c>
      <c r="D139" s="433">
        <v>32798</v>
      </c>
      <c r="E139" s="433">
        <v>-6.88</v>
      </c>
      <c r="F139" s="433">
        <v>30.1</v>
      </c>
      <c r="G139" s="433">
        <v>32.39</v>
      </c>
      <c r="I139" s="48" t="s">
        <v>393</v>
      </c>
      <c r="J139" s="48" t="s">
        <v>392</v>
      </c>
      <c r="K139" s="48" t="s">
        <v>599</v>
      </c>
      <c r="L139" s="48" t="s">
        <v>600</v>
      </c>
      <c r="M139" s="48" t="s">
        <v>601</v>
      </c>
      <c r="N139" s="432">
        <v>2023</v>
      </c>
      <c r="O139" s="432">
        <v>2024</v>
      </c>
    </row>
    <row r="140" spans="1:15">
      <c r="A140" s="433">
        <v>2</v>
      </c>
      <c r="B140" s="433" t="s">
        <v>391</v>
      </c>
      <c r="C140" s="433">
        <v>27388</v>
      </c>
      <c r="D140" s="433">
        <v>34166</v>
      </c>
      <c r="E140" s="433">
        <v>-19.84</v>
      </c>
      <c r="F140" s="433">
        <v>26.99</v>
      </c>
      <c r="G140" s="433">
        <v>33.74</v>
      </c>
      <c r="I140">
        <v>1</v>
      </c>
      <c r="J140" t="s">
        <v>399</v>
      </c>
      <c r="K140">
        <v>26017</v>
      </c>
      <c r="L140" s="433">
        <v>23808</v>
      </c>
      <c r="M140" s="431">
        <f t="shared" ref="M140:M147" si="2">N140/L140</f>
        <v>1.5489751344086022</v>
      </c>
      <c r="N140" s="436">
        <v>36878</v>
      </c>
      <c r="O140" s="31">
        <f t="shared" ref="O140:O146" si="3">K140*M140</f>
        <v>40299.686071908603</v>
      </c>
    </row>
    <row r="141" spans="1:15">
      <c r="A141" s="433">
        <v>3</v>
      </c>
      <c r="B141" s="433" t="s">
        <v>530</v>
      </c>
      <c r="C141" s="433">
        <v>19959</v>
      </c>
      <c r="D141" s="433">
        <v>16424</v>
      </c>
      <c r="E141" s="433">
        <v>21.52</v>
      </c>
      <c r="F141" s="433">
        <v>19.670000000000002</v>
      </c>
      <c r="G141" s="433">
        <v>16.22</v>
      </c>
      <c r="I141">
        <v>2</v>
      </c>
      <c r="J141" t="s">
        <v>391</v>
      </c>
      <c r="K141">
        <v>18065</v>
      </c>
      <c r="L141" s="433">
        <v>17045</v>
      </c>
      <c r="M141" s="431">
        <f t="shared" si="2"/>
        <v>1.5986506306834849</v>
      </c>
      <c r="N141" s="436">
        <v>27249</v>
      </c>
      <c r="O141" s="31">
        <f t="shared" si="3"/>
        <v>28879.623643297156</v>
      </c>
    </row>
    <row r="142" spans="1:15">
      <c r="A142" s="433">
        <v>4</v>
      </c>
      <c r="B142" s="433" t="s">
        <v>389</v>
      </c>
      <c r="C142" s="433">
        <v>14508</v>
      </c>
      <c r="D142" s="433">
        <v>7899</v>
      </c>
      <c r="E142" s="433">
        <v>83.67</v>
      </c>
      <c r="F142" s="433">
        <v>14.3</v>
      </c>
      <c r="G142" s="433">
        <v>7.8</v>
      </c>
      <c r="I142">
        <v>3</v>
      </c>
      <c r="J142" t="s">
        <v>530</v>
      </c>
      <c r="K142">
        <v>15877</v>
      </c>
      <c r="L142" s="433">
        <v>14350</v>
      </c>
      <c r="M142" s="431">
        <f t="shared" si="2"/>
        <v>1.5924738675958188</v>
      </c>
      <c r="N142" s="436">
        <v>22852</v>
      </c>
      <c r="O142" s="31">
        <f t="shared" si="3"/>
        <v>25283.707595818814</v>
      </c>
    </row>
    <row r="143" spans="1:15">
      <c r="A143" s="433">
        <v>5</v>
      </c>
      <c r="B143" s="433" t="s">
        <v>397</v>
      </c>
      <c r="C143" s="433">
        <v>6889</v>
      </c>
      <c r="D143" s="433">
        <v>7289</v>
      </c>
      <c r="E143" s="433">
        <v>-5.49</v>
      </c>
      <c r="F143" s="433">
        <v>6.79</v>
      </c>
      <c r="G143" s="433">
        <v>7.2</v>
      </c>
      <c r="I143">
        <v>4</v>
      </c>
      <c r="J143" t="s">
        <v>389</v>
      </c>
      <c r="K143">
        <v>10738</v>
      </c>
      <c r="L143" s="433">
        <v>14307</v>
      </c>
      <c r="M143" s="431">
        <f t="shared" si="2"/>
        <v>1.5794366394072832</v>
      </c>
      <c r="N143" s="436">
        <v>22597</v>
      </c>
      <c r="O143" s="31">
        <f t="shared" si="3"/>
        <v>16959.990633955407</v>
      </c>
    </row>
    <row r="144" spans="1:15">
      <c r="A144" s="433">
        <v>6</v>
      </c>
      <c r="B144" s="433" t="s">
        <v>531</v>
      </c>
      <c r="C144" s="433">
        <v>927</v>
      </c>
      <c r="D144" s="433">
        <v>2172</v>
      </c>
      <c r="E144" s="433">
        <v>-57.32</v>
      </c>
      <c r="F144" s="433">
        <v>0.91</v>
      </c>
      <c r="G144" s="433">
        <v>2.14</v>
      </c>
      <c r="I144">
        <v>5</v>
      </c>
      <c r="J144" t="s">
        <v>397</v>
      </c>
      <c r="K144">
        <v>6968</v>
      </c>
      <c r="L144" s="433">
        <v>6040</v>
      </c>
      <c r="M144" s="431">
        <f t="shared" si="2"/>
        <v>1.6697019867549669</v>
      </c>
      <c r="N144" s="436">
        <v>10085</v>
      </c>
      <c r="O144" s="31">
        <f t="shared" si="3"/>
        <v>11634.48344370861</v>
      </c>
    </row>
    <row r="145" spans="1:15">
      <c r="A145" s="433">
        <v>7</v>
      </c>
      <c r="B145" s="433" t="s">
        <v>532</v>
      </c>
      <c r="C145" s="433">
        <v>580</v>
      </c>
      <c r="D145" s="433">
        <v>294</v>
      </c>
      <c r="E145" s="433">
        <v>97.28</v>
      </c>
      <c r="F145" s="433">
        <v>0.56999999999999995</v>
      </c>
      <c r="G145" s="433">
        <v>0.28999999999999998</v>
      </c>
      <c r="I145">
        <v>6</v>
      </c>
      <c r="J145" t="s">
        <v>531</v>
      </c>
      <c r="K145">
        <v>1060</v>
      </c>
      <c r="L145" s="433">
        <v>1841</v>
      </c>
      <c r="M145" s="431">
        <f t="shared" si="2"/>
        <v>1.3264530146659423</v>
      </c>
      <c r="N145" s="436">
        <v>2442</v>
      </c>
      <c r="O145" s="31">
        <f t="shared" si="3"/>
        <v>1406.040195545899</v>
      </c>
    </row>
    <row r="146" spans="1:15">
      <c r="A146" s="433">
        <v>8</v>
      </c>
      <c r="B146" s="433" t="s">
        <v>395</v>
      </c>
      <c r="C146" s="433">
        <v>549</v>
      </c>
      <c r="D146" s="433">
        <v>227</v>
      </c>
      <c r="E146" s="433">
        <v>141.85</v>
      </c>
      <c r="F146" s="433">
        <v>0.54</v>
      </c>
      <c r="G146" s="433">
        <v>0.22</v>
      </c>
      <c r="I146">
        <v>7</v>
      </c>
      <c r="J146" t="s">
        <v>395</v>
      </c>
      <c r="K146">
        <v>201</v>
      </c>
      <c r="L146" s="433">
        <v>211</v>
      </c>
      <c r="M146" s="431">
        <f t="shared" si="2"/>
        <v>1.4075829383886256</v>
      </c>
      <c r="N146" s="436">
        <v>297</v>
      </c>
      <c r="O146" s="31">
        <f t="shared" si="3"/>
        <v>282.92417061611377</v>
      </c>
    </row>
    <row r="147" spans="1:15">
      <c r="A147" s="433">
        <v>9</v>
      </c>
      <c r="B147" s="433" t="s">
        <v>390</v>
      </c>
      <c r="C147" s="433">
        <v>140</v>
      </c>
      <c r="D147" s="433">
        <v>0</v>
      </c>
      <c r="E147" s="433" t="s">
        <v>533</v>
      </c>
      <c r="F147" s="433">
        <v>0.14000000000000001</v>
      </c>
      <c r="G147" s="433">
        <v>0</v>
      </c>
      <c r="K147">
        <f>SUM(K140:K146)</f>
        <v>78926</v>
      </c>
      <c r="L147">
        <f>SUM(L140:L146)</f>
        <v>77602</v>
      </c>
      <c r="M147" s="431">
        <f t="shared" si="2"/>
        <v>1.577278936109894</v>
      </c>
      <c r="N147">
        <f>SUM(N140:N146)</f>
        <v>122400</v>
      </c>
      <c r="O147" s="31">
        <f>SUM(O140:O146)</f>
        <v>124746.45575485058</v>
      </c>
    </row>
    <row r="149" spans="1:15">
      <c r="A149" s="360"/>
      <c r="B149" s="360"/>
      <c r="C149" s="360"/>
      <c r="D149" s="360"/>
      <c r="E149" s="360"/>
      <c r="F149" s="360"/>
      <c r="G149" s="360"/>
      <c r="H149" s="360"/>
      <c r="I149" s="360"/>
    </row>
    <row r="150" spans="1:15">
      <c r="A150" s="358" t="s">
        <v>403</v>
      </c>
      <c r="B150" s="358"/>
      <c r="C150" s="358"/>
      <c r="D150" s="358"/>
      <c r="E150" s="358"/>
      <c r="F150" s="358"/>
      <c r="G150" s="358"/>
    </row>
    <row r="151" spans="1:15" ht="15.75">
      <c r="A151" s="359" t="s">
        <v>534</v>
      </c>
      <c r="B151" s="358"/>
      <c r="C151" s="358"/>
      <c r="D151" s="358"/>
      <c r="E151" s="358"/>
      <c r="F151" s="358"/>
      <c r="G151" s="358"/>
    </row>
    <row r="153" spans="1:15" ht="15.75">
      <c r="A153" s="359" t="s">
        <v>400</v>
      </c>
      <c r="B153" s="358"/>
      <c r="C153" s="358"/>
      <c r="D153" s="358"/>
      <c r="E153" s="358"/>
      <c r="F153" s="358"/>
      <c r="G153" s="358"/>
    </row>
    <row r="154" spans="1:15">
      <c r="A154" s="358" t="s">
        <v>535</v>
      </c>
      <c r="B154" s="358"/>
      <c r="C154" s="358"/>
      <c r="D154" s="358"/>
      <c r="E154" s="358"/>
      <c r="F154" s="358"/>
      <c r="G154" s="358"/>
    </row>
    <row r="156" spans="1:15" ht="15.75">
      <c r="A156" s="359" t="s">
        <v>393</v>
      </c>
      <c r="B156" s="359" t="s">
        <v>392</v>
      </c>
      <c r="C156" s="359" t="s">
        <v>525</v>
      </c>
      <c r="D156" s="359" t="s">
        <v>526</v>
      </c>
      <c r="E156" s="359" t="s">
        <v>527</v>
      </c>
      <c r="F156" s="359" t="s">
        <v>528</v>
      </c>
      <c r="G156" s="359" t="s">
        <v>529</v>
      </c>
    </row>
    <row r="157" spans="1:15">
      <c r="A157" s="358">
        <v>1</v>
      </c>
      <c r="B157" s="358" t="s">
        <v>391</v>
      </c>
      <c r="C157" s="358">
        <v>20196</v>
      </c>
      <c r="D157" s="358">
        <v>25844</v>
      </c>
      <c r="E157" s="358">
        <v>-21.85</v>
      </c>
      <c r="F157" s="358">
        <v>96.33</v>
      </c>
      <c r="G157" s="358">
        <v>96.8</v>
      </c>
    </row>
    <row r="158" spans="1:15">
      <c r="A158" s="358">
        <v>2</v>
      </c>
      <c r="B158" s="358" t="s">
        <v>389</v>
      </c>
      <c r="C158" s="358">
        <v>366</v>
      </c>
      <c r="D158" s="358">
        <v>615</v>
      </c>
      <c r="E158" s="358">
        <v>-40.49</v>
      </c>
      <c r="F158" s="358">
        <v>1.75</v>
      </c>
      <c r="G158" s="358">
        <v>2.2999999999999998</v>
      </c>
    </row>
    <row r="159" spans="1:15">
      <c r="A159" s="358">
        <v>3</v>
      </c>
      <c r="B159" s="358" t="s">
        <v>399</v>
      </c>
      <c r="C159" s="358">
        <v>296</v>
      </c>
      <c r="D159" s="358">
        <v>55</v>
      </c>
      <c r="E159" s="358">
        <v>438.18</v>
      </c>
      <c r="F159" s="358">
        <v>1.41</v>
      </c>
      <c r="G159" s="358">
        <v>0.21</v>
      </c>
    </row>
    <row r="160" spans="1:15">
      <c r="A160" s="358">
        <v>4</v>
      </c>
      <c r="B160" s="358" t="s">
        <v>531</v>
      </c>
      <c r="C160" s="358">
        <v>80</v>
      </c>
      <c r="D160" s="358">
        <v>154</v>
      </c>
      <c r="E160" s="358">
        <v>-48.05</v>
      </c>
      <c r="F160" s="358">
        <v>0.38</v>
      </c>
      <c r="G160" s="358">
        <v>0.57999999999999996</v>
      </c>
    </row>
    <row r="161" spans="1:9">
      <c r="A161" s="358">
        <v>5</v>
      </c>
      <c r="B161" s="358" t="s">
        <v>530</v>
      </c>
      <c r="C161" s="358">
        <v>16</v>
      </c>
      <c r="D161" s="358">
        <v>9</v>
      </c>
      <c r="E161" s="358">
        <v>77.78</v>
      </c>
      <c r="F161" s="358">
        <v>0.08</v>
      </c>
      <c r="G161" s="358">
        <v>0.03</v>
      </c>
    </row>
    <row r="162" spans="1:9">
      <c r="A162" s="358">
        <v>6</v>
      </c>
      <c r="B162" s="358" t="s">
        <v>397</v>
      </c>
      <c r="C162" s="358">
        <v>7</v>
      </c>
      <c r="D162" s="358">
        <v>12</v>
      </c>
      <c r="E162" s="358">
        <v>-41.67</v>
      </c>
      <c r="F162" s="358">
        <v>0.03</v>
      </c>
      <c r="G162" s="358">
        <v>0.04</v>
      </c>
    </row>
    <row r="163" spans="1:9">
      <c r="A163" s="358">
        <v>7</v>
      </c>
      <c r="B163" s="358" t="s">
        <v>388</v>
      </c>
      <c r="C163" s="358">
        <v>5</v>
      </c>
      <c r="D163" s="358">
        <v>0</v>
      </c>
      <c r="E163" s="358" t="s">
        <v>533</v>
      </c>
      <c r="F163" s="358">
        <v>0.02</v>
      </c>
      <c r="G163" s="358">
        <v>0</v>
      </c>
    </row>
    <row r="164" spans="1:9">
      <c r="A164" s="358" t="s">
        <v>533</v>
      </c>
      <c r="B164" s="358" t="s">
        <v>395</v>
      </c>
      <c r="C164" s="358">
        <v>0</v>
      </c>
      <c r="D164" s="358">
        <v>9</v>
      </c>
      <c r="E164" s="358" t="s">
        <v>533</v>
      </c>
      <c r="F164" s="358">
        <v>0</v>
      </c>
      <c r="G164" s="358">
        <v>0.03</v>
      </c>
    </row>
    <row r="166" spans="1:9">
      <c r="A166" s="360"/>
      <c r="B166" s="360"/>
      <c r="C166" s="360"/>
      <c r="D166" s="360"/>
      <c r="E166" s="360"/>
      <c r="F166" s="360"/>
      <c r="G166" s="360"/>
      <c r="H166" s="360"/>
      <c r="I166" s="360"/>
    </row>
    <row r="167" spans="1:9">
      <c r="A167" s="357" t="s">
        <v>403</v>
      </c>
      <c r="B167" s="358"/>
      <c r="C167" s="358"/>
      <c r="D167" s="358"/>
      <c r="E167" s="358"/>
      <c r="F167" s="358"/>
      <c r="G167" s="358"/>
    </row>
    <row r="168" spans="1:9" ht="15.75">
      <c r="A168" s="359" t="s">
        <v>534</v>
      </c>
      <c r="B168" s="358"/>
      <c r="C168" s="358"/>
      <c r="D168" s="358"/>
      <c r="E168" s="358"/>
      <c r="F168" s="358"/>
      <c r="G168" s="358"/>
    </row>
    <row r="170" spans="1:9" ht="15.75">
      <c r="A170" s="359" t="s">
        <v>394</v>
      </c>
      <c r="B170" s="358"/>
      <c r="C170" s="358"/>
      <c r="D170" s="358"/>
      <c r="E170" s="358"/>
      <c r="F170" s="358"/>
      <c r="G170" s="358"/>
    </row>
    <row r="171" spans="1:9">
      <c r="A171" s="358" t="s">
        <v>535</v>
      </c>
      <c r="B171" s="358"/>
      <c r="C171" s="358"/>
      <c r="D171" s="358"/>
      <c r="E171" s="358"/>
      <c r="F171" s="358"/>
      <c r="G171" s="358"/>
    </row>
    <row r="173" spans="1:9" ht="15.75">
      <c r="A173" s="359" t="s">
        <v>393</v>
      </c>
      <c r="B173" s="359" t="s">
        <v>392</v>
      </c>
      <c r="C173" s="359" t="s">
        <v>525</v>
      </c>
      <c r="D173" s="359" t="s">
        <v>526</v>
      </c>
      <c r="E173" s="359" t="s">
        <v>527</v>
      </c>
      <c r="F173" s="359" t="s">
        <v>528</v>
      </c>
      <c r="G173" s="359" t="s">
        <v>529</v>
      </c>
    </row>
    <row r="174" spans="1:9">
      <c r="A174" s="358">
        <v>1</v>
      </c>
      <c r="B174" s="358" t="s">
        <v>391</v>
      </c>
      <c r="C174" s="358">
        <v>2041</v>
      </c>
      <c r="D174" s="358">
        <v>2136</v>
      </c>
      <c r="E174" s="358">
        <v>-4.45</v>
      </c>
      <c r="F174" s="358">
        <v>96.41</v>
      </c>
      <c r="G174" s="358">
        <v>91.44</v>
      </c>
    </row>
    <row r="175" spans="1:9">
      <c r="A175" s="358">
        <v>2</v>
      </c>
      <c r="B175" s="358" t="s">
        <v>531</v>
      </c>
      <c r="C175" s="358">
        <v>45</v>
      </c>
      <c r="D175" s="358">
        <v>71</v>
      </c>
      <c r="E175" s="358">
        <v>-36.619999999999997</v>
      </c>
      <c r="F175" s="358">
        <v>2.13</v>
      </c>
      <c r="G175" s="358">
        <v>3.04</v>
      </c>
    </row>
    <row r="176" spans="1:9">
      <c r="A176" s="358">
        <v>3</v>
      </c>
      <c r="B176" s="358" t="s">
        <v>390</v>
      </c>
      <c r="C176" s="358">
        <v>18</v>
      </c>
      <c r="D176" s="358">
        <v>19</v>
      </c>
      <c r="E176" s="358">
        <v>-5.26</v>
      </c>
      <c r="F176" s="358">
        <v>0.85</v>
      </c>
      <c r="G176" s="358">
        <v>0.81</v>
      </c>
    </row>
    <row r="177" spans="1:7">
      <c r="A177" s="358">
        <v>4</v>
      </c>
      <c r="B177" s="358" t="s">
        <v>389</v>
      </c>
      <c r="C177" s="358">
        <v>12</v>
      </c>
      <c r="D177" s="358">
        <v>5</v>
      </c>
      <c r="E177" s="358">
        <v>140</v>
      </c>
      <c r="F177" s="358">
        <v>0.56999999999999995</v>
      </c>
      <c r="G177" s="358">
        <v>0.21</v>
      </c>
    </row>
    <row r="178" spans="1:7">
      <c r="A178" s="358">
        <v>5</v>
      </c>
      <c r="B178" s="358" t="s">
        <v>388</v>
      </c>
      <c r="C178" s="358">
        <v>1</v>
      </c>
      <c r="D178" s="358">
        <v>3</v>
      </c>
      <c r="E178" s="358">
        <v>-66.67</v>
      </c>
      <c r="F178" s="358">
        <v>0.05</v>
      </c>
      <c r="G178" s="358">
        <v>0.13</v>
      </c>
    </row>
    <row r="179" spans="1:7">
      <c r="A179" s="358" t="s">
        <v>533</v>
      </c>
      <c r="B179" s="358" t="s">
        <v>395</v>
      </c>
      <c r="C179" s="358">
        <v>0</v>
      </c>
      <c r="D179" s="358">
        <v>100</v>
      </c>
      <c r="E179" s="358" t="s">
        <v>533</v>
      </c>
      <c r="F179" s="358">
        <v>0</v>
      </c>
      <c r="G179" s="358">
        <v>4.28</v>
      </c>
    </row>
    <row r="180" spans="1:7">
      <c r="A180" s="358" t="s">
        <v>533</v>
      </c>
      <c r="B180" s="358" t="s">
        <v>536</v>
      </c>
      <c r="C180" s="358">
        <v>0</v>
      </c>
      <c r="D180" s="358">
        <v>2</v>
      </c>
      <c r="E180" s="358" t="s">
        <v>533</v>
      </c>
      <c r="F180" s="358">
        <v>0</v>
      </c>
      <c r="G180" s="358">
        <v>0.09</v>
      </c>
    </row>
    <row r="184" spans="1:7">
      <c r="B184" t="s">
        <v>562</v>
      </c>
    </row>
    <row r="185" spans="1:7">
      <c r="B185" s="372" t="s">
        <v>547</v>
      </c>
      <c r="C185" s="373" t="s">
        <v>226</v>
      </c>
      <c r="D185" s="373" t="s">
        <v>548</v>
      </c>
      <c r="E185" s="373" t="s">
        <v>549</v>
      </c>
      <c r="F185" s="373" t="s">
        <v>550</v>
      </c>
      <c r="G185" s="374" t="s">
        <v>551</v>
      </c>
    </row>
    <row r="186" spans="1:7">
      <c r="B186" s="375" t="s">
        <v>552</v>
      </c>
      <c r="C186" s="376" t="s">
        <v>553</v>
      </c>
      <c r="D186" s="376" t="s">
        <v>554</v>
      </c>
      <c r="E186" s="376" t="s">
        <v>399</v>
      </c>
      <c r="F186" s="376" t="s">
        <v>555</v>
      </c>
      <c r="G186" s="377">
        <v>46776</v>
      </c>
    </row>
    <row r="187" spans="1:7">
      <c r="B187" s="378" t="s">
        <v>552</v>
      </c>
      <c r="C187" s="379" t="s">
        <v>553</v>
      </c>
      <c r="D187" s="379" t="s">
        <v>554</v>
      </c>
      <c r="E187" s="379" t="s">
        <v>391</v>
      </c>
      <c r="F187" s="379" t="s">
        <v>555</v>
      </c>
      <c r="G187" s="380">
        <v>65814</v>
      </c>
    </row>
    <row r="188" spans="1:7">
      <c r="B188" s="375" t="s">
        <v>552</v>
      </c>
      <c r="C188" s="376" t="s">
        <v>553</v>
      </c>
      <c r="D188" s="376" t="s">
        <v>554</v>
      </c>
      <c r="E188" s="376" t="s">
        <v>556</v>
      </c>
      <c r="F188" s="376" t="s">
        <v>555</v>
      </c>
      <c r="G188" s="377">
        <v>0</v>
      </c>
    </row>
    <row r="189" spans="1:7">
      <c r="B189" s="378" t="s">
        <v>552</v>
      </c>
      <c r="C189" s="379" t="s">
        <v>553</v>
      </c>
      <c r="D189" s="379" t="s">
        <v>554</v>
      </c>
      <c r="E189" s="379" t="s">
        <v>389</v>
      </c>
      <c r="F189" s="379" t="s">
        <v>555</v>
      </c>
      <c r="G189" s="380">
        <v>1222</v>
      </c>
    </row>
    <row r="190" spans="1:7">
      <c r="B190" s="375" t="s">
        <v>552</v>
      </c>
      <c r="C190" s="376" t="s">
        <v>553</v>
      </c>
      <c r="D190" s="376" t="s">
        <v>554</v>
      </c>
      <c r="E190" s="376" t="s">
        <v>557</v>
      </c>
      <c r="F190" s="376" t="s">
        <v>555</v>
      </c>
      <c r="G190" s="377">
        <v>7345</v>
      </c>
    </row>
    <row r="191" spans="1:7">
      <c r="B191" s="378" t="s">
        <v>552</v>
      </c>
      <c r="C191" s="379" t="s">
        <v>558</v>
      </c>
      <c r="D191" s="379" t="s">
        <v>554</v>
      </c>
      <c r="E191" s="379" t="s">
        <v>399</v>
      </c>
      <c r="F191" s="379" t="s">
        <v>555</v>
      </c>
      <c r="G191" s="380">
        <v>45761</v>
      </c>
    </row>
    <row r="192" spans="1:7">
      <c r="B192" s="375" t="s">
        <v>552</v>
      </c>
      <c r="C192" s="376" t="s">
        <v>558</v>
      </c>
      <c r="D192" s="376" t="s">
        <v>554</v>
      </c>
      <c r="E192" s="376" t="s">
        <v>391</v>
      </c>
      <c r="F192" s="376" t="s">
        <v>555</v>
      </c>
      <c r="G192" s="377">
        <v>53201</v>
      </c>
    </row>
    <row r="193" spans="2:7">
      <c r="B193" s="378" t="s">
        <v>552</v>
      </c>
      <c r="C193" s="379" t="s">
        <v>558</v>
      </c>
      <c r="D193" s="379" t="s">
        <v>554</v>
      </c>
      <c r="E193" s="379" t="s">
        <v>556</v>
      </c>
      <c r="F193" s="379" t="s">
        <v>555</v>
      </c>
      <c r="G193" s="380">
        <v>0</v>
      </c>
    </row>
    <row r="194" spans="2:7">
      <c r="B194" s="375" t="s">
        <v>552</v>
      </c>
      <c r="C194" s="376" t="s">
        <v>558</v>
      </c>
      <c r="D194" s="376" t="s">
        <v>554</v>
      </c>
      <c r="E194" s="376" t="s">
        <v>389</v>
      </c>
      <c r="F194" s="376" t="s">
        <v>555</v>
      </c>
      <c r="G194" s="377">
        <v>3443</v>
      </c>
    </row>
    <row r="195" spans="2:7">
      <c r="B195" s="378" t="s">
        <v>552</v>
      </c>
      <c r="C195" s="379" t="s">
        <v>558</v>
      </c>
      <c r="D195" s="379" t="s">
        <v>554</v>
      </c>
      <c r="E195" s="379" t="s">
        <v>557</v>
      </c>
      <c r="F195" s="379" t="s">
        <v>555</v>
      </c>
      <c r="G195" s="380">
        <v>10900</v>
      </c>
    </row>
    <row r="196" spans="2:7">
      <c r="B196" s="375" t="s">
        <v>552</v>
      </c>
      <c r="C196" s="376" t="s">
        <v>559</v>
      </c>
      <c r="D196" s="376" t="s">
        <v>554</v>
      </c>
      <c r="E196" s="376" t="s">
        <v>399</v>
      </c>
      <c r="F196" s="376" t="s">
        <v>555</v>
      </c>
      <c r="G196" s="377">
        <v>31507</v>
      </c>
    </row>
    <row r="197" spans="2:7">
      <c r="B197" s="378" t="s">
        <v>552</v>
      </c>
      <c r="C197" s="379" t="s">
        <v>559</v>
      </c>
      <c r="D197" s="379" t="s">
        <v>554</v>
      </c>
      <c r="E197" s="379" t="s">
        <v>391</v>
      </c>
      <c r="F197" s="379" t="s">
        <v>555</v>
      </c>
      <c r="G197" s="380">
        <v>36208</v>
      </c>
    </row>
    <row r="198" spans="2:7">
      <c r="B198" s="375" t="s">
        <v>552</v>
      </c>
      <c r="C198" s="376" t="s">
        <v>559</v>
      </c>
      <c r="D198" s="376" t="s">
        <v>554</v>
      </c>
      <c r="E198" s="376" t="s">
        <v>556</v>
      </c>
      <c r="F198" s="376" t="s">
        <v>555</v>
      </c>
      <c r="G198" s="377">
        <v>0</v>
      </c>
    </row>
    <row r="199" spans="2:7">
      <c r="B199" s="378" t="s">
        <v>552</v>
      </c>
      <c r="C199" s="379" t="s">
        <v>559</v>
      </c>
      <c r="D199" s="379" t="s">
        <v>554</v>
      </c>
      <c r="E199" s="379" t="s">
        <v>389</v>
      </c>
      <c r="F199" s="379" t="s">
        <v>555</v>
      </c>
      <c r="G199" s="380">
        <v>3940</v>
      </c>
    </row>
    <row r="200" spans="2:7">
      <c r="B200" s="375" t="s">
        <v>552</v>
      </c>
      <c r="C200" s="376" t="s">
        <v>559</v>
      </c>
      <c r="D200" s="376" t="s">
        <v>554</v>
      </c>
      <c r="E200" s="376" t="s">
        <v>557</v>
      </c>
      <c r="F200" s="376" t="s">
        <v>555</v>
      </c>
      <c r="G200" s="377">
        <v>12654</v>
      </c>
    </row>
    <row r="201" spans="2:7">
      <c r="B201" s="378" t="s">
        <v>552</v>
      </c>
      <c r="C201" s="379" t="s">
        <v>560</v>
      </c>
      <c r="D201" s="379" t="s">
        <v>554</v>
      </c>
      <c r="E201" s="379" t="s">
        <v>399</v>
      </c>
      <c r="F201" s="379" t="s">
        <v>555</v>
      </c>
      <c r="G201" s="380">
        <v>32950</v>
      </c>
    </row>
    <row r="202" spans="2:7">
      <c r="B202" s="375" t="s">
        <v>552</v>
      </c>
      <c r="C202" s="376" t="s">
        <v>560</v>
      </c>
      <c r="D202" s="376" t="s">
        <v>554</v>
      </c>
      <c r="E202" s="376" t="s">
        <v>391</v>
      </c>
      <c r="F202" s="376" t="s">
        <v>555</v>
      </c>
      <c r="G202" s="377">
        <v>34396</v>
      </c>
    </row>
    <row r="203" spans="2:7">
      <c r="B203" s="378" t="s">
        <v>552</v>
      </c>
      <c r="C203" s="379" t="s">
        <v>560</v>
      </c>
      <c r="D203" s="379" t="s">
        <v>554</v>
      </c>
      <c r="E203" s="379" t="s">
        <v>556</v>
      </c>
      <c r="F203" s="379" t="s">
        <v>555</v>
      </c>
      <c r="G203" s="380">
        <v>292</v>
      </c>
    </row>
    <row r="204" spans="2:7">
      <c r="B204" s="375" t="s">
        <v>552</v>
      </c>
      <c r="C204" s="376" t="s">
        <v>560</v>
      </c>
      <c r="D204" s="376" t="s">
        <v>554</v>
      </c>
      <c r="E204" s="376" t="s">
        <v>389</v>
      </c>
      <c r="F204" s="376" t="s">
        <v>555</v>
      </c>
      <c r="G204" s="377">
        <v>8554</v>
      </c>
    </row>
    <row r="205" spans="2:7">
      <c r="B205" s="378" t="s">
        <v>552</v>
      </c>
      <c r="C205" s="379" t="s">
        <v>560</v>
      </c>
      <c r="D205" s="379" t="s">
        <v>554</v>
      </c>
      <c r="E205" s="379" t="s">
        <v>557</v>
      </c>
      <c r="F205" s="379" t="s">
        <v>555</v>
      </c>
      <c r="G205" s="380">
        <v>25661</v>
      </c>
    </row>
    <row r="206" spans="2:7">
      <c r="B206" s="375" t="s">
        <v>552</v>
      </c>
      <c r="C206" s="376" t="s">
        <v>561</v>
      </c>
      <c r="D206" s="376" t="s">
        <v>554</v>
      </c>
      <c r="E206" s="376" t="s">
        <v>399</v>
      </c>
      <c r="F206" s="376" t="s">
        <v>555</v>
      </c>
      <c r="G206" s="377">
        <v>30627</v>
      </c>
    </row>
    <row r="207" spans="2:7">
      <c r="B207" s="378" t="s">
        <v>552</v>
      </c>
      <c r="C207" s="379" t="s">
        <v>561</v>
      </c>
      <c r="D207" s="379" t="s">
        <v>554</v>
      </c>
      <c r="E207" s="379" t="s">
        <v>391</v>
      </c>
      <c r="F207" s="379" t="s">
        <v>555</v>
      </c>
      <c r="G207" s="380">
        <v>27188</v>
      </c>
    </row>
    <row r="208" spans="2:7">
      <c r="B208" s="375" t="s">
        <v>552</v>
      </c>
      <c r="C208" s="376" t="s">
        <v>561</v>
      </c>
      <c r="D208" s="376" t="s">
        <v>554</v>
      </c>
      <c r="E208" s="376" t="s">
        <v>556</v>
      </c>
      <c r="F208" s="376" t="s">
        <v>555</v>
      </c>
      <c r="G208" s="377">
        <v>717</v>
      </c>
    </row>
    <row r="209" spans="2:8">
      <c r="B209" s="378" t="s">
        <v>552</v>
      </c>
      <c r="C209" s="379" t="s">
        <v>561</v>
      </c>
      <c r="D209" s="379" t="s">
        <v>554</v>
      </c>
      <c r="E209" s="379" t="s">
        <v>389</v>
      </c>
      <c r="F209" s="379" t="s">
        <v>555</v>
      </c>
      <c r="G209" s="380">
        <v>15462</v>
      </c>
    </row>
    <row r="210" spans="2:8">
      <c r="B210" s="369" t="s">
        <v>552</v>
      </c>
      <c r="C210" s="370" t="s">
        <v>561</v>
      </c>
      <c r="D210" s="370" t="s">
        <v>554</v>
      </c>
      <c r="E210" s="370" t="s">
        <v>557</v>
      </c>
      <c r="F210" s="370" t="s">
        <v>555</v>
      </c>
      <c r="G210" s="371">
        <v>27355</v>
      </c>
    </row>
    <row r="211" spans="2:8">
      <c r="C211" s="383">
        <v>2023</v>
      </c>
      <c r="E211" t="str">
        <f>E206</f>
        <v>Petrol</v>
      </c>
      <c r="G211" s="385">
        <v>38000</v>
      </c>
      <c r="H211" t="s">
        <v>564</v>
      </c>
    </row>
    <row r="212" spans="2:8">
      <c r="C212" s="383">
        <v>2023</v>
      </c>
      <c r="E212" t="str">
        <f t="shared" ref="E212:E213" si="4">E207</f>
        <v>Diesel</v>
      </c>
      <c r="G212" s="31">
        <f>G211*G207/G206</f>
        <v>33733.111307016683</v>
      </c>
      <c r="H212" t="s">
        <v>564</v>
      </c>
    </row>
    <row r="213" spans="2:8">
      <c r="C213" s="383">
        <v>2023</v>
      </c>
      <c r="E213" t="str">
        <f t="shared" si="4"/>
        <v>Other fuel types</v>
      </c>
      <c r="H213" t="s">
        <v>564</v>
      </c>
    </row>
    <row r="214" spans="2:8">
      <c r="C214" s="383">
        <v>2023</v>
      </c>
      <c r="E214" t="str">
        <f>E209</f>
        <v>Electric</v>
      </c>
      <c r="G214">
        <v>23000</v>
      </c>
      <c r="H214" t="s">
        <v>564</v>
      </c>
    </row>
    <row r="215" spans="2:8">
      <c r="C215" s="383">
        <v>2023</v>
      </c>
      <c r="E215" t="str">
        <f>E210</f>
        <v>Hybrid</v>
      </c>
      <c r="G215">
        <v>30000</v>
      </c>
      <c r="H215" t="s">
        <v>564</v>
      </c>
    </row>
    <row r="219" spans="2:8">
      <c r="B219" s="384"/>
    </row>
    <row r="227" spans="2:8">
      <c r="B227" s="372" t="s">
        <v>566</v>
      </c>
      <c r="C227" s="373" t="s">
        <v>226</v>
      </c>
      <c r="D227" s="373" t="s">
        <v>567</v>
      </c>
      <c r="E227" s="373" t="s">
        <v>568</v>
      </c>
      <c r="F227" s="373" t="s">
        <v>569</v>
      </c>
      <c r="G227" s="373" t="s">
        <v>550</v>
      </c>
      <c r="H227" s="374" t="s">
        <v>551</v>
      </c>
    </row>
    <row r="228" spans="2:8">
      <c r="B228" s="375" t="s">
        <v>570</v>
      </c>
      <c r="C228" s="376" t="s">
        <v>553</v>
      </c>
      <c r="D228" s="376" t="s">
        <v>571</v>
      </c>
      <c r="E228" s="376" t="s">
        <v>572</v>
      </c>
      <c r="F228" s="376" t="s">
        <v>573</v>
      </c>
      <c r="G228" s="376" t="s">
        <v>555</v>
      </c>
      <c r="H228" s="377">
        <v>25459</v>
      </c>
    </row>
    <row r="229" spans="2:8">
      <c r="B229" s="378" t="s">
        <v>570</v>
      </c>
      <c r="C229" s="379" t="s">
        <v>553</v>
      </c>
      <c r="D229" s="379" t="s">
        <v>571</v>
      </c>
      <c r="E229" s="379" t="s">
        <v>574</v>
      </c>
      <c r="F229" s="379" t="s">
        <v>573</v>
      </c>
      <c r="G229" s="379" t="s">
        <v>555</v>
      </c>
      <c r="H229" s="380">
        <v>4</v>
      </c>
    </row>
    <row r="230" spans="2:8">
      <c r="B230" s="375" t="s">
        <v>570</v>
      </c>
      <c r="C230" s="376" t="s">
        <v>553</v>
      </c>
      <c r="D230" s="376" t="s">
        <v>571</v>
      </c>
      <c r="E230" s="376" t="s">
        <v>575</v>
      </c>
      <c r="F230" s="376" t="s">
        <v>573</v>
      </c>
      <c r="G230" s="376" t="s">
        <v>555</v>
      </c>
      <c r="H230" s="377">
        <v>3</v>
      </c>
    </row>
    <row r="231" spans="2:8">
      <c r="B231" s="378" t="s">
        <v>570</v>
      </c>
      <c r="C231" s="379" t="s">
        <v>553</v>
      </c>
      <c r="D231" s="379" t="s">
        <v>571</v>
      </c>
      <c r="E231" s="379" t="s">
        <v>576</v>
      </c>
      <c r="F231" s="379" t="s">
        <v>573</v>
      </c>
      <c r="G231" s="379" t="s">
        <v>555</v>
      </c>
      <c r="H231" s="380">
        <v>705</v>
      </c>
    </row>
    <row r="232" spans="2:8">
      <c r="B232" s="375" t="s">
        <v>570</v>
      </c>
      <c r="C232" s="376" t="s">
        <v>553</v>
      </c>
      <c r="D232" s="376" t="s">
        <v>571</v>
      </c>
      <c r="E232" s="376" t="s">
        <v>577</v>
      </c>
      <c r="F232" s="376" t="s">
        <v>573</v>
      </c>
      <c r="G232" s="376" t="s">
        <v>555</v>
      </c>
      <c r="H232" s="377">
        <v>7746</v>
      </c>
    </row>
    <row r="233" spans="2:8">
      <c r="B233" s="378" t="s">
        <v>570</v>
      </c>
      <c r="C233" s="379" t="s">
        <v>553</v>
      </c>
      <c r="D233" s="379" t="s">
        <v>571</v>
      </c>
      <c r="E233" s="379" t="s">
        <v>578</v>
      </c>
      <c r="F233" s="379" t="s">
        <v>573</v>
      </c>
      <c r="G233" s="379" t="s">
        <v>555</v>
      </c>
      <c r="H233" s="380">
        <v>7598</v>
      </c>
    </row>
    <row r="234" spans="2:8">
      <c r="B234" s="375" t="s">
        <v>570</v>
      </c>
      <c r="C234" s="376" t="s">
        <v>553</v>
      </c>
      <c r="D234" s="376" t="s">
        <v>571</v>
      </c>
      <c r="E234" s="376" t="s">
        <v>579</v>
      </c>
      <c r="F234" s="376" t="s">
        <v>573</v>
      </c>
      <c r="G234" s="376" t="s">
        <v>555</v>
      </c>
      <c r="H234" s="377">
        <v>7429</v>
      </c>
    </row>
    <row r="235" spans="2:8">
      <c r="B235" s="378" t="s">
        <v>570</v>
      </c>
      <c r="C235" s="379" t="s">
        <v>553</v>
      </c>
      <c r="D235" s="379" t="s">
        <v>571</v>
      </c>
      <c r="E235" s="379" t="s">
        <v>580</v>
      </c>
      <c r="F235" s="379" t="s">
        <v>573</v>
      </c>
      <c r="G235" s="379" t="s">
        <v>555</v>
      </c>
      <c r="H235" s="380">
        <v>293</v>
      </c>
    </row>
    <row r="236" spans="2:8">
      <c r="B236" s="375" t="s">
        <v>570</v>
      </c>
      <c r="C236" s="376" t="s">
        <v>553</v>
      </c>
      <c r="D236" s="376" t="s">
        <v>571</v>
      </c>
      <c r="E236" s="376" t="s">
        <v>581</v>
      </c>
      <c r="F236" s="376" t="s">
        <v>573</v>
      </c>
      <c r="G236" s="376" t="s">
        <v>555</v>
      </c>
      <c r="H236" s="377">
        <v>1681</v>
      </c>
    </row>
    <row r="237" spans="2:8">
      <c r="B237" s="378" t="s">
        <v>570</v>
      </c>
      <c r="C237" s="379" t="s">
        <v>558</v>
      </c>
      <c r="D237" s="379" t="s">
        <v>571</v>
      </c>
      <c r="E237" s="379" t="s">
        <v>572</v>
      </c>
      <c r="F237" s="379" t="s">
        <v>573</v>
      </c>
      <c r="G237" s="379" t="s">
        <v>555</v>
      </c>
      <c r="H237" s="380">
        <v>24645</v>
      </c>
    </row>
    <row r="238" spans="2:8">
      <c r="B238" s="375" t="s">
        <v>570</v>
      </c>
      <c r="C238" s="376" t="s">
        <v>558</v>
      </c>
      <c r="D238" s="376" t="s">
        <v>571</v>
      </c>
      <c r="E238" s="376" t="s">
        <v>574</v>
      </c>
      <c r="F238" s="376" t="s">
        <v>573</v>
      </c>
      <c r="G238" s="376" t="s">
        <v>555</v>
      </c>
      <c r="H238" s="377">
        <v>3</v>
      </c>
    </row>
    <row r="239" spans="2:8">
      <c r="B239" s="378" t="s">
        <v>570</v>
      </c>
      <c r="C239" s="379" t="s">
        <v>558</v>
      </c>
      <c r="D239" s="379" t="s">
        <v>571</v>
      </c>
      <c r="E239" s="379" t="s">
        <v>575</v>
      </c>
      <c r="F239" s="379" t="s">
        <v>573</v>
      </c>
      <c r="G239" s="379" t="s">
        <v>555</v>
      </c>
      <c r="H239" s="380">
        <v>13</v>
      </c>
    </row>
    <row r="240" spans="2:8">
      <c r="B240" s="375" t="s">
        <v>570</v>
      </c>
      <c r="C240" s="376" t="s">
        <v>558</v>
      </c>
      <c r="D240" s="376" t="s">
        <v>571</v>
      </c>
      <c r="E240" s="376" t="s">
        <v>576</v>
      </c>
      <c r="F240" s="376" t="s">
        <v>573</v>
      </c>
      <c r="G240" s="376" t="s">
        <v>555</v>
      </c>
      <c r="H240" s="377">
        <v>925</v>
      </c>
    </row>
    <row r="241" spans="2:8">
      <c r="B241" s="378" t="s">
        <v>570</v>
      </c>
      <c r="C241" s="379" t="s">
        <v>558</v>
      </c>
      <c r="D241" s="379" t="s">
        <v>571</v>
      </c>
      <c r="E241" s="379" t="s">
        <v>577</v>
      </c>
      <c r="F241" s="379" t="s">
        <v>573</v>
      </c>
      <c r="G241" s="379" t="s">
        <v>555</v>
      </c>
      <c r="H241" s="380">
        <v>6705</v>
      </c>
    </row>
    <row r="242" spans="2:8">
      <c r="B242" s="375" t="s">
        <v>570</v>
      </c>
      <c r="C242" s="376" t="s">
        <v>558</v>
      </c>
      <c r="D242" s="376" t="s">
        <v>571</v>
      </c>
      <c r="E242" s="376" t="s">
        <v>578</v>
      </c>
      <c r="F242" s="376" t="s">
        <v>573</v>
      </c>
      <c r="G242" s="376" t="s">
        <v>555</v>
      </c>
      <c r="H242" s="377">
        <v>8154</v>
      </c>
    </row>
    <row r="243" spans="2:8">
      <c r="B243" s="378" t="s">
        <v>570</v>
      </c>
      <c r="C243" s="379" t="s">
        <v>558</v>
      </c>
      <c r="D243" s="379" t="s">
        <v>571</v>
      </c>
      <c r="E243" s="379" t="s">
        <v>579</v>
      </c>
      <c r="F243" s="379" t="s">
        <v>573</v>
      </c>
      <c r="G243" s="379" t="s">
        <v>555</v>
      </c>
      <c r="H243" s="380">
        <v>6946</v>
      </c>
    </row>
    <row r="244" spans="2:8">
      <c r="B244" s="375" t="s">
        <v>570</v>
      </c>
      <c r="C244" s="376" t="s">
        <v>558</v>
      </c>
      <c r="D244" s="376" t="s">
        <v>571</v>
      </c>
      <c r="E244" s="376" t="s">
        <v>580</v>
      </c>
      <c r="F244" s="376" t="s">
        <v>573</v>
      </c>
      <c r="G244" s="376" t="s">
        <v>555</v>
      </c>
      <c r="H244" s="377">
        <v>279</v>
      </c>
    </row>
    <row r="245" spans="2:8">
      <c r="B245" s="378" t="s">
        <v>570</v>
      </c>
      <c r="C245" s="379" t="s">
        <v>558</v>
      </c>
      <c r="D245" s="379" t="s">
        <v>571</v>
      </c>
      <c r="E245" s="379" t="s">
        <v>581</v>
      </c>
      <c r="F245" s="379" t="s">
        <v>573</v>
      </c>
      <c r="G245" s="379" t="s">
        <v>555</v>
      </c>
      <c r="H245" s="380">
        <v>1620</v>
      </c>
    </row>
    <row r="246" spans="2:8">
      <c r="B246" s="375" t="s">
        <v>570</v>
      </c>
      <c r="C246" s="376" t="s">
        <v>559</v>
      </c>
      <c r="D246" s="376" t="s">
        <v>571</v>
      </c>
      <c r="E246" s="376" t="s">
        <v>572</v>
      </c>
      <c r="F246" s="376" t="s">
        <v>573</v>
      </c>
      <c r="G246" s="376" t="s">
        <v>555</v>
      </c>
      <c r="H246" s="377">
        <v>21495</v>
      </c>
    </row>
    <row r="247" spans="2:8">
      <c r="B247" s="378" t="s">
        <v>570</v>
      </c>
      <c r="C247" s="379" t="s">
        <v>559</v>
      </c>
      <c r="D247" s="379" t="s">
        <v>571</v>
      </c>
      <c r="E247" s="379" t="s">
        <v>574</v>
      </c>
      <c r="F247" s="379" t="s">
        <v>573</v>
      </c>
      <c r="G247" s="379" t="s">
        <v>555</v>
      </c>
      <c r="H247" s="380">
        <v>2</v>
      </c>
    </row>
    <row r="248" spans="2:8">
      <c r="B248" s="375" t="s">
        <v>570</v>
      </c>
      <c r="C248" s="376" t="s">
        <v>559</v>
      </c>
      <c r="D248" s="376" t="s">
        <v>571</v>
      </c>
      <c r="E248" s="376" t="s">
        <v>575</v>
      </c>
      <c r="F248" s="376" t="s">
        <v>573</v>
      </c>
      <c r="G248" s="376" t="s">
        <v>555</v>
      </c>
      <c r="H248" s="377">
        <v>11</v>
      </c>
    </row>
    <row r="249" spans="2:8">
      <c r="B249" s="378" t="s">
        <v>570</v>
      </c>
      <c r="C249" s="379" t="s">
        <v>559</v>
      </c>
      <c r="D249" s="379" t="s">
        <v>571</v>
      </c>
      <c r="E249" s="379" t="s">
        <v>576</v>
      </c>
      <c r="F249" s="379" t="s">
        <v>573</v>
      </c>
      <c r="G249" s="379" t="s">
        <v>555</v>
      </c>
      <c r="H249" s="380">
        <v>457</v>
      </c>
    </row>
    <row r="250" spans="2:8">
      <c r="B250" s="375" t="s">
        <v>570</v>
      </c>
      <c r="C250" s="376" t="s">
        <v>559</v>
      </c>
      <c r="D250" s="376" t="s">
        <v>571</v>
      </c>
      <c r="E250" s="376" t="s">
        <v>577</v>
      </c>
      <c r="F250" s="376" t="s">
        <v>573</v>
      </c>
      <c r="G250" s="376" t="s">
        <v>555</v>
      </c>
      <c r="H250" s="377">
        <v>5152</v>
      </c>
    </row>
    <row r="251" spans="2:8">
      <c r="B251" s="378" t="s">
        <v>570</v>
      </c>
      <c r="C251" s="379" t="s">
        <v>559</v>
      </c>
      <c r="D251" s="379" t="s">
        <v>571</v>
      </c>
      <c r="E251" s="379" t="s">
        <v>578</v>
      </c>
      <c r="F251" s="379" t="s">
        <v>573</v>
      </c>
      <c r="G251" s="379" t="s">
        <v>555</v>
      </c>
      <c r="H251" s="380">
        <v>6344</v>
      </c>
    </row>
    <row r="252" spans="2:8">
      <c r="B252" s="375" t="s">
        <v>570</v>
      </c>
      <c r="C252" s="376" t="s">
        <v>559</v>
      </c>
      <c r="D252" s="376" t="s">
        <v>571</v>
      </c>
      <c r="E252" s="376" t="s">
        <v>579</v>
      </c>
      <c r="F252" s="376" t="s">
        <v>573</v>
      </c>
      <c r="G252" s="376" t="s">
        <v>555</v>
      </c>
      <c r="H252" s="377">
        <v>7793</v>
      </c>
    </row>
    <row r="253" spans="2:8">
      <c r="B253" s="378" t="s">
        <v>570</v>
      </c>
      <c r="C253" s="379" t="s">
        <v>559</v>
      </c>
      <c r="D253" s="379" t="s">
        <v>571</v>
      </c>
      <c r="E253" s="379" t="s">
        <v>580</v>
      </c>
      <c r="F253" s="379" t="s">
        <v>573</v>
      </c>
      <c r="G253" s="379" t="s">
        <v>555</v>
      </c>
      <c r="H253" s="380">
        <v>194</v>
      </c>
    </row>
    <row r="254" spans="2:8">
      <c r="B254" s="375" t="s">
        <v>570</v>
      </c>
      <c r="C254" s="376" t="s">
        <v>559</v>
      </c>
      <c r="D254" s="376" t="s">
        <v>571</v>
      </c>
      <c r="E254" s="376" t="s">
        <v>581</v>
      </c>
      <c r="F254" s="376" t="s">
        <v>573</v>
      </c>
      <c r="G254" s="376" t="s">
        <v>555</v>
      </c>
      <c r="H254" s="377">
        <v>1542</v>
      </c>
    </row>
    <row r="255" spans="2:8">
      <c r="B255" s="378" t="s">
        <v>570</v>
      </c>
      <c r="C255" s="379" t="s">
        <v>560</v>
      </c>
      <c r="D255" s="379" t="s">
        <v>571</v>
      </c>
      <c r="E255" s="379" t="s">
        <v>572</v>
      </c>
      <c r="F255" s="379" t="s">
        <v>573</v>
      </c>
      <c r="G255" s="379" t="s">
        <v>555</v>
      </c>
      <c r="H255" s="380">
        <v>28387</v>
      </c>
    </row>
    <row r="256" spans="2:8">
      <c r="B256" s="375" t="s">
        <v>570</v>
      </c>
      <c r="C256" s="376" t="s">
        <v>560</v>
      </c>
      <c r="D256" s="376" t="s">
        <v>571</v>
      </c>
      <c r="E256" s="376" t="s">
        <v>574</v>
      </c>
      <c r="F256" s="376" t="s">
        <v>573</v>
      </c>
      <c r="G256" s="376" t="s">
        <v>555</v>
      </c>
      <c r="H256" s="377">
        <v>7</v>
      </c>
    </row>
    <row r="257" spans="2:8">
      <c r="B257" s="378" t="s">
        <v>570</v>
      </c>
      <c r="C257" s="379" t="s">
        <v>560</v>
      </c>
      <c r="D257" s="379" t="s">
        <v>571</v>
      </c>
      <c r="E257" s="379" t="s">
        <v>575</v>
      </c>
      <c r="F257" s="379" t="s">
        <v>573</v>
      </c>
      <c r="G257" s="379" t="s">
        <v>555</v>
      </c>
      <c r="H257" s="380">
        <v>27</v>
      </c>
    </row>
    <row r="258" spans="2:8">
      <c r="B258" s="375" t="s">
        <v>570</v>
      </c>
      <c r="C258" s="376" t="s">
        <v>560</v>
      </c>
      <c r="D258" s="376" t="s">
        <v>571</v>
      </c>
      <c r="E258" s="376" t="s">
        <v>576</v>
      </c>
      <c r="F258" s="376" t="s">
        <v>573</v>
      </c>
      <c r="G258" s="376" t="s">
        <v>555</v>
      </c>
      <c r="H258" s="377">
        <v>217</v>
      </c>
    </row>
    <row r="259" spans="2:8">
      <c r="B259" s="378" t="s">
        <v>570</v>
      </c>
      <c r="C259" s="379" t="s">
        <v>560</v>
      </c>
      <c r="D259" s="379" t="s">
        <v>571</v>
      </c>
      <c r="E259" s="379" t="s">
        <v>577</v>
      </c>
      <c r="F259" s="379" t="s">
        <v>573</v>
      </c>
      <c r="G259" s="379" t="s">
        <v>555</v>
      </c>
      <c r="H259" s="380">
        <v>6726</v>
      </c>
    </row>
    <row r="260" spans="2:8">
      <c r="B260" s="375" t="s">
        <v>570</v>
      </c>
      <c r="C260" s="376" t="s">
        <v>560</v>
      </c>
      <c r="D260" s="376" t="s">
        <v>571</v>
      </c>
      <c r="E260" s="376" t="s">
        <v>578</v>
      </c>
      <c r="F260" s="376" t="s">
        <v>573</v>
      </c>
      <c r="G260" s="376" t="s">
        <v>555</v>
      </c>
      <c r="H260" s="377">
        <v>8180</v>
      </c>
    </row>
    <row r="261" spans="2:8">
      <c r="B261" s="378" t="s">
        <v>570</v>
      </c>
      <c r="C261" s="379" t="s">
        <v>560</v>
      </c>
      <c r="D261" s="379" t="s">
        <v>571</v>
      </c>
      <c r="E261" s="379" t="s">
        <v>579</v>
      </c>
      <c r="F261" s="379" t="s">
        <v>573</v>
      </c>
      <c r="G261" s="379" t="s">
        <v>555</v>
      </c>
      <c r="H261" s="380">
        <v>11264</v>
      </c>
    </row>
    <row r="262" spans="2:8">
      <c r="B262" s="375" t="s">
        <v>570</v>
      </c>
      <c r="C262" s="376" t="s">
        <v>560</v>
      </c>
      <c r="D262" s="376" t="s">
        <v>571</v>
      </c>
      <c r="E262" s="376" t="s">
        <v>580</v>
      </c>
      <c r="F262" s="376" t="s">
        <v>573</v>
      </c>
      <c r="G262" s="376" t="s">
        <v>555</v>
      </c>
      <c r="H262" s="377">
        <v>222</v>
      </c>
    </row>
    <row r="263" spans="2:8">
      <c r="B263" s="378" t="s">
        <v>570</v>
      </c>
      <c r="C263" s="379" t="s">
        <v>560</v>
      </c>
      <c r="D263" s="379" t="s">
        <v>571</v>
      </c>
      <c r="E263" s="379" t="s">
        <v>581</v>
      </c>
      <c r="F263" s="379" t="s">
        <v>573</v>
      </c>
      <c r="G263" s="379" t="s">
        <v>555</v>
      </c>
      <c r="H263" s="380">
        <v>1744</v>
      </c>
    </row>
    <row r="264" spans="2:8">
      <c r="B264" s="375" t="s">
        <v>570</v>
      </c>
      <c r="C264" s="376" t="s">
        <v>561</v>
      </c>
      <c r="D264" s="376" t="s">
        <v>571</v>
      </c>
      <c r="E264" s="376" t="s">
        <v>572</v>
      </c>
      <c r="F264" s="376" t="s">
        <v>573</v>
      </c>
      <c r="G264" s="376" t="s">
        <v>555</v>
      </c>
      <c r="H264" s="377">
        <v>23655</v>
      </c>
    </row>
    <row r="265" spans="2:8">
      <c r="B265" s="378" t="s">
        <v>570</v>
      </c>
      <c r="C265" s="379" t="s">
        <v>561</v>
      </c>
      <c r="D265" s="379" t="s">
        <v>571</v>
      </c>
      <c r="E265" s="379" t="s">
        <v>574</v>
      </c>
      <c r="F265" s="379" t="s">
        <v>573</v>
      </c>
      <c r="G265" s="379" t="s">
        <v>555</v>
      </c>
      <c r="H265" s="380">
        <v>3</v>
      </c>
    </row>
    <row r="266" spans="2:8">
      <c r="B266" s="375" t="s">
        <v>570</v>
      </c>
      <c r="C266" s="376" t="s">
        <v>561</v>
      </c>
      <c r="D266" s="376" t="s">
        <v>571</v>
      </c>
      <c r="E266" s="376" t="s">
        <v>575</v>
      </c>
      <c r="F266" s="376" t="s">
        <v>573</v>
      </c>
      <c r="G266" s="376" t="s">
        <v>555</v>
      </c>
      <c r="H266" s="377">
        <v>11</v>
      </c>
    </row>
    <row r="267" spans="2:8">
      <c r="B267" s="378" t="s">
        <v>570</v>
      </c>
      <c r="C267" s="379" t="s">
        <v>561</v>
      </c>
      <c r="D267" s="379" t="s">
        <v>571</v>
      </c>
      <c r="E267" s="379" t="s">
        <v>576</v>
      </c>
      <c r="F267" s="379" t="s">
        <v>573</v>
      </c>
      <c r="G267" s="379" t="s">
        <v>555</v>
      </c>
      <c r="H267" s="380">
        <v>348</v>
      </c>
    </row>
    <row r="268" spans="2:8">
      <c r="B268" s="375" t="s">
        <v>570</v>
      </c>
      <c r="C268" s="376" t="s">
        <v>561</v>
      </c>
      <c r="D268" s="376" t="s">
        <v>571</v>
      </c>
      <c r="E268" s="376" t="s">
        <v>577</v>
      </c>
      <c r="F268" s="376" t="s">
        <v>573</v>
      </c>
      <c r="G268" s="376" t="s">
        <v>555</v>
      </c>
      <c r="H268" s="377">
        <v>4830</v>
      </c>
    </row>
    <row r="269" spans="2:8">
      <c r="B269" s="378" t="s">
        <v>570</v>
      </c>
      <c r="C269" s="379" t="s">
        <v>561</v>
      </c>
      <c r="D269" s="379" t="s">
        <v>571</v>
      </c>
      <c r="E269" s="379" t="s">
        <v>578</v>
      </c>
      <c r="F269" s="379" t="s">
        <v>573</v>
      </c>
      <c r="G269" s="379" t="s">
        <v>555</v>
      </c>
      <c r="H269" s="380">
        <v>7243</v>
      </c>
    </row>
    <row r="270" spans="2:8">
      <c r="B270" s="375" t="s">
        <v>570</v>
      </c>
      <c r="C270" s="376" t="s">
        <v>561</v>
      </c>
      <c r="D270" s="376" t="s">
        <v>571</v>
      </c>
      <c r="E270" s="376" t="s">
        <v>579</v>
      </c>
      <c r="F270" s="376" t="s">
        <v>573</v>
      </c>
      <c r="G270" s="376" t="s">
        <v>555</v>
      </c>
      <c r="H270" s="377">
        <v>9199</v>
      </c>
    </row>
    <row r="271" spans="2:8">
      <c r="B271" s="378" t="s">
        <v>570</v>
      </c>
      <c r="C271" s="379" t="s">
        <v>561</v>
      </c>
      <c r="D271" s="379" t="s">
        <v>571</v>
      </c>
      <c r="E271" s="379" t="s">
        <v>580</v>
      </c>
      <c r="F271" s="379" t="s">
        <v>573</v>
      </c>
      <c r="G271" s="379" t="s">
        <v>555</v>
      </c>
      <c r="H271" s="380">
        <v>224</v>
      </c>
    </row>
    <row r="272" spans="2:8">
      <c r="B272" s="369" t="s">
        <v>570</v>
      </c>
      <c r="C272" s="370" t="s">
        <v>561</v>
      </c>
      <c r="D272" s="370" t="s">
        <v>571</v>
      </c>
      <c r="E272" s="370" t="s">
        <v>581</v>
      </c>
      <c r="F272" s="370" t="s">
        <v>573</v>
      </c>
      <c r="G272" s="370" t="s">
        <v>555</v>
      </c>
      <c r="H272" s="371">
        <v>1797</v>
      </c>
    </row>
    <row r="279" spans="2:7">
      <c r="B279" s="372" t="s">
        <v>547</v>
      </c>
      <c r="C279" s="373" t="s">
        <v>226</v>
      </c>
      <c r="D279" s="373" t="s">
        <v>548</v>
      </c>
      <c r="E279" s="373" t="s">
        <v>549</v>
      </c>
      <c r="F279" s="373" t="s">
        <v>550</v>
      </c>
      <c r="G279" s="374" t="s">
        <v>551</v>
      </c>
    </row>
    <row r="280" spans="2:7">
      <c r="B280" s="375" t="s">
        <v>552</v>
      </c>
      <c r="C280" s="376" t="s">
        <v>553</v>
      </c>
      <c r="D280" s="376" t="s">
        <v>570</v>
      </c>
      <c r="E280" s="376" t="s">
        <v>399</v>
      </c>
      <c r="F280" s="376" t="s">
        <v>555</v>
      </c>
      <c r="G280" s="377">
        <v>8</v>
      </c>
    </row>
    <row r="281" spans="2:7">
      <c r="B281" s="378" t="s">
        <v>552</v>
      </c>
      <c r="C281" s="379" t="s">
        <v>553</v>
      </c>
      <c r="D281" s="379" t="s">
        <v>570</v>
      </c>
      <c r="E281" s="379" t="s">
        <v>391</v>
      </c>
      <c r="F281" s="379" t="s">
        <v>555</v>
      </c>
      <c r="G281" s="380">
        <v>25372</v>
      </c>
    </row>
    <row r="282" spans="2:7">
      <c r="B282" s="375" t="s">
        <v>552</v>
      </c>
      <c r="C282" s="376" t="s">
        <v>553</v>
      </c>
      <c r="D282" s="376" t="s">
        <v>570</v>
      </c>
      <c r="E282" s="376" t="s">
        <v>556</v>
      </c>
      <c r="F282" s="376" t="s">
        <v>555</v>
      </c>
      <c r="G282" s="377">
        <v>10</v>
      </c>
    </row>
    <row r="283" spans="2:7">
      <c r="B283" s="378" t="s">
        <v>552</v>
      </c>
      <c r="C283" s="379" t="s">
        <v>553</v>
      </c>
      <c r="D283" s="379" t="s">
        <v>570</v>
      </c>
      <c r="E283" s="379" t="s">
        <v>389</v>
      </c>
      <c r="F283" s="379" t="s">
        <v>555</v>
      </c>
      <c r="G283" s="380">
        <v>67</v>
      </c>
    </row>
    <row r="284" spans="2:7">
      <c r="B284" s="375" t="s">
        <v>552</v>
      </c>
      <c r="C284" s="376" t="s">
        <v>553</v>
      </c>
      <c r="D284" s="376" t="s">
        <v>570</v>
      </c>
      <c r="E284" s="376" t="s">
        <v>557</v>
      </c>
      <c r="F284" s="376" t="s">
        <v>555</v>
      </c>
      <c r="G284" s="377">
        <v>2</v>
      </c>
    </row>
    <row r="285" spans="2:7">
      <c r="B285" s="378" t="s">
        <v>552</v>
      </c>
      <c r="C285" s="379" t="s">
        <v>558</v>
      </c>
      <c r="D285" s="379" t="s">
        <v>570</v>
      </c>
      <c r="E285" s="379" t="s">
        <v>399</v>
      </c>
      <c r="F285" s="379" t="s">
        <v>555</v>
      </c>
      <c r="G285" s="380">
        <v>10</v>
      </c>
    </row>
    <row r="286" spans="2:7">
      <c r="B286" s="375" t="s">
        <v>552</v>
      </c>
      <c r="C286" s="376" t="s">
        <v>558</v>
      </c>
      <c r="D286" s="376" t="s">
        <v>570</v>
      </c>
      <c r="E286" s="376" t="s">
        <v>391</v>
      </c>
      <c r="F286" s="376" t="s">
        <v>555</v>
      </c>
      <c r="G286" s="377">
        <v>24327</v>
      </c>
    </row>
    <row r="287" spans="2:7">
      <c r="B287" s="378" t="s">
        <v>552</v>
      </c>
      <c r="C287" s="379" t="s">
        <v>558</v>
      </c>
      <c r="D287" s="379" t="s">
        <v>570</v>
      </c>
      <c r="E287" s="379" t="s">
        <v>556</v>
      </c>
      <c r="F287" s="379" t="s">
        <v>555</v>
      </c>
      <c r="G287" s="380">
        <v>10</v>
      </c>
    </row>
    <row r="288" spans="2:7">
      <c r="B288" s="375" t="s">
        <v>552</v>
      </c>
      <c r="C288" s="376" t="s">
        <v>558</v>
      </c>
      <c r="D288" s="376" t="s">
        <v>570</v>
      </c>
      <c r="E288" s="376" t="s">
        <v>389</v>
      </c>
      <c r="F288" s="376" t="s">
        <v>555</v>
      </c>
      <c r="G288" s="377">
        <v>293</v>
      </c>
    </row>
    <row r="289" spans="2:7">
      <c r="B289" s="378" t="s">
        <v>552</v>
      </c>
      <c r="C289" s="379" t="s">
        <v>558</v>
      </c>
      <c r="D289" s="379" t="s">
        <v>570</v>
      </c>
      <c r="E289" s="379" t="s">
        <v>557</v>
      </c>
      <c r="F289" s="379" t="s">
        <v>555</v>
      </c>
      <c r="G289" s="380">
        <v>5</v>
      </c>
    </row>
    <row r="290" spans="2:7">
      <c r="B290" s="375" t="s">
        <v>552</v>
      </c>
      <c r="C290" s="376" t="s">
        <v>559</v>
      </c>
      <c r="D290" s="376" t="s">
        <v>570</v>
      </c>
      <c r="E290" s="376" t="s">
        <v>399</v>
      </c>
      <c r="F290" s="376" t="s">
        <v>555</v>
      </c>
      <c r="G290" s="377">
        <v>21</v>
      </c>
    </row>
    <row r="291" spans="2:7">
      <c r="B291" s="378" t="s">
        <v>552</v>
      </c>
      <c r="C291" s="379" t="s">
        <v>559</v>
      </c>
      <c r="D291" s="379" t="s">
        <v>570</v>
      </c>
      <c r="E291" s="379" t="s">
        <v>391</v>
      </c>
      <c r="F291" s="379" t="s">
        <v>555</v>
      </c>
      <c r="G291" s="380">
        <v>20977</v>
      </c>
    </row>
    <row r="292" spans="2:7">
      <c r="B292" s="375" t="s">
        <v>552</v>
      </c>
      <c r="C292" s="376" t="s">
        <v>559</v>
      </c>
      <c r="D292" s="376" t="s">
        <v>570</v>
      </c>
      <c r="E292" s="376" t="s">
        <v>556</v>
      </c>
      <c r="F292" s="376" t="s">
        <v>555</v>
      </c>
      <c r="G292" s="377">
        <v>19</v>
      </c>
    </row>
    <row r="293" spans="2:7">
      <c r="B293" s="378" t="s">
        <v>552</v>
      </c>
      <c r="C293" s="379" t="s">
        <v>559</v>
      </c>
      <c r="D293" s="379" t="s">
        <v>570</v>
      </c>
      <c r="E293" s="379" t="s">
        <v>389</v>
      </c>
      <c r="F293" s="379" t="s">
        <v>555</v>
      </c>
      <c r="G293" s="380">
        <v>443</v>
      </c>
    </row>
    <row r="294" spans="2:7">
      <c r="B294" s="375" t="s">
        <v>552</v>
      </c>
      <c r="C294" s="376" t="s">
        <v>559</v>
      </c>
      <c r="D294" s="376" t="s">
        <v>570</v>
      </c>
      <c r="E294" s="376" t="s">
        <v>557</v>
      </c>
      <c r="F294" s="376" t="s">
        <v>555</v>
      </c>
      <c r="G294" s="377">
        <v>35</v>
      </c>
    </row>
    <row r="295" spans="2:7">
      <c r="B295" s="378" t="s">
        <v>552</v>
      </c>
      <c r="C295" s="379" t="s">
        <v>560</v>
      </c>
      <c r="D295" s="379" t="s">
        <v>570</v>
      </c>
      <c r="E295" s="379" t="s">
        <v>399</v>
      </c>
      <c r="F295" s="379" t="s">
        <v>555</v>
      </c>
      <c r="G295" s="380">
        <v>28</v>
      </c>
    </row>
    <row r="296" spans="2:7">
      <c r="B296" s="375" t="s">
        <v>552</v>
      </c>
      <c r="C296" s="376" t="s">
        <v>560</v>
      </c>
      <c r="D296" s="376" t="s">
        <v>570</v>
      </c>
      <c r="E296" s="376" t="s">
        <v>391</v>
      </c>
      <c r="F296" s="376" t="s">
        <v>555</v>
      </c>
      <c r="G296" s="377">
        <v>27258</v>
      </c>
    </row>
    <row r="297" spans="2:7">
      <c r="B297" s="378" t="s">
        <v>552</v>
      </c>
      <c r="C297" s="379" t="s">
        <v>560</v>
      </c>
      <c r="D297" s="379" t="s">
        <v>570</v>
      </c>
      <c r="E297" s="379" t="s">
        <v>556</v>
      </c>
      <c r="F297" s="379" t="s">
        <v>555</v>
      </c>
      <c r="G297" s="380">
        <v>23</v>
      </c>
    </row>
    <row r="298" spans="2:7">
      <c r="B298" s="375" t="s">
        <v>552</v>
      </c>
      <c r="C298" s="376" t="s">
        <v>560</v>
      </c>
      <c r="D298" s="376" t="s">
        <v>570</v>
      </c>
      <c r="E298" s="376" t="s">
        <v>389</v>
      </c>
      <c r="F298" s="376" t="s">
        <v>555</v>
      </c>
      <c r="G298" s="377">
        <v>894</v>
      </c>
    </row>
    <row r="299" spans="2:7">
      <c r="B299" s="378" t="s">
        <v>552</v>
      </c>
      <c r="C299" s="379" t="s">
        <v>560</v>
      </c>
      <c r="D299" s="379" t="s">
        <v>570</v>
      </c>
      <c r="E299" s="379" t="s">
        <v>557</v>
      </c>
      <c r="F299" s="379" t="s">
        <v>555</v>
      </c>
      <c r="G299" s="380">
        <v>184</v>
      </c>
    </row>
    <row r="300" spans="2:7">
      <c r="B300" s="375" t="s">
        <v>552</v>
      </c>
      <c r="C300" s="376" t="s">
        <v>561</v>
      </c>
      <c r="D300" s="376" t="s">
        <v>570</v>
      </c>
      <c r="E300" s="376" t="s">
        <v>399</v>
      </c>
      <c r="F300" s="376" t="s">
        <v>555</v>
      </c>
      <c r="G300" s="377">
        <v>121</v>
      </c>
    </row>
    <row r="301" spans="2:7">
      <c r="B301" s="378" t="s">
        <v>552</v>
      </c>
      <c r="C301" s="379" t="s">
        <v>561</v>
      </c>
      <c r="D301" s="379" t="s">
        <v>570</v>
      </c>
      <c r="E301" s="379" t="s">
        <v>391</v>
      </c>
      <c r="F301" s="379" t="s">
        <v>555</v>
      </c>
      <c r="G301" s="380">
        <v>22974</v>
      </c>
    </row>
    <row r="302" spans="2:7">
      <c r="B302" s="375" t="s">
        <v>552</v>
      </c>
      <c r="C302" s="376" t="s">
        <v>561</v>
      </c>
      <c r="D302" s="376" t="s">
        <v>570</v>
      </c>
      <c r="E302" s="376" t="s">
        <v>556</v>
      </c>
      <c r="F302" s="376" t="s">
        <v>555</v>
      </c>
      <c r="G302" s="377">
        <v>25</v>
      </c>
    </row>
    <row r="303" spans="2:7">
      <c r="B303" s="378" t="s">
        <v>552</v>
      </c>
      <c r="C303" s="379" t="s">
        <v>561</v>
      </c>
      <c r="D303" s="379" t="s">
        <v>570</v>
      </c>
      <c r="E303" s="379" t="s">
        <v>389</v>
      </c>
      <c r="F303" s="379" t="s">
        <v>555</v>
      </c>
      <c r="G303" s="380">
        <v>411</v>
      </c>
    </row>
    <row r="304" spans="2:7">
      <c r="B304" s="369" t="s">
        <v>552</v>
      </c>
      <c r="C304" s="370" t="s">
        <v>561</v>
      </c>
      <c r="D304" s="370" t="s">
        <v>570</v>
      </c>
      <c r="E304" s="370" t="s">
        <v>557</v>
      </c>
      <c r="F304" s="370" t="s">
        <v>555</v>
      </c>
      <c r="G304" s="371">
        <v>124</v>
      </c>
    </row>
  </sheetData>
  <mergeCells count="1">
    <mergeCell ref="B50:C50"/>
  </mergeCells>
  <hyperlinks>
    <hyperlink ref="A1" r:id="rId1" xr:uid="{B563C744-D1E6-479E-A04A-D430C817A47A}"/>
    <hyperlink ref="A167" r:id="rId2" xr:uid="{F8E5CA43-8E7D-4026-8329-DF60AAFD62F7}"/>
    <hyperlink ref="A132" r:id="rId3" xr:uid="{043DD4C2-7560-4123-AAD7-5B7DF7F7F282}"/>
  </hyperlinks>
  <pageMargins left="0.7" right="0.7" top="0.75" bottom="0.75" header="0.3" footer="0.3"/>
  <pageSetup paperSize="9" orientation="portrait" r:id="rId4"/>
  <legacyDrawing r:id="rId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89DB7-F6A5-44DD-9B0D-8CBAFF1788E4}">
  <dimension ref="A1:K9"/>
  <sheetViews>
    <sheetView workbookViewId="0">
      <selection activeCell="H27" sqref="H27"/>
    </sheetView>
  </sheetViews>
  <sheetFormatPr defaultRowHeight="15"/>
  <cols>
    <col min="2" max="2" width="27.28515625" customWidth="1"/>
    <col min="3" max="3" width="13.5703125" bestFit="1" customWidth="1"/>
    <col min="4" max="4" width="8.85546875" bestFit="1" customWidth="1"/>
    <col min="5" max="5" width="16.42578125" bestFit="1" customWidth="1"/>
    <col min="6" max="6" width="5.140625" bestFit="1" customWidth="1"/>
    <col min="7" max="7" width="8.85546875" bestFit="1" customWidth="1"/>
    <col min="8" max="8" width="12.42578125" bestFit="1" customWidth="1"/>
    <col min="9" max="9" width="8.28515625" bestFit="1" customWidth="1"/>
    <col min="10" max="10" width="10.7109375" bestFit="1" customWidth="1"/>
    <col min="11" max="11" width="26.5703125" bestFit="1" customWidth="1"/>
  </cols>
  <sheetData>
    <row r="1" spans="1:11">
      <c r="A1" t="s">
        <v>478</v>
      </c>
    </row>
    <row r="2" spans="1:11">
      <c r="B2" s="349" t="str">
        <f>"~UC_Sets: R_S: " &amp; _xlfn.TEXTJOIN(",",TRUE,Regions!D3:AD3)</f>
        <v>~UC_Sets: R_S: National,IE-CW,IE-D,IE-KE,IE-KK,IE-LS,IE-LD,IE-LH,IE-MH,IE-OY,IE-WH,IE-WX,IE-WW,IE-CE,IE-CO,IE-KY,IE-LK,IE-TA,IE-WD,IE-G,IE-LM,IE-MO,IE-RN,IE-SO,IE-CN,IE-DL,IE-MN</v>
      </c>
    </row>
    <row r="3" spans="1:11">
      <c r="B3" s="349" t="s">
        <v>459</v>
      </c>
    </row>
    <row r="4" spans="1:11">
      <c r="G4" t="str">
        <f>IF(RIGHT(B2,1)&lt;&gt;" ","~UC_T","")</f>
        <v>~UC_T</v>
      </c>
    </row>
    <row r="5" spans="1:11">
      <c r="B5" s="350" t="s">
        <v>461</v>
      </c>
      <c r="C5" s="351" t="s">
        <v>473</v>
      </c>
      <c r="D5" s="351" t="s">
        <v>474</v>
      </c>
      <c r="E5" s="351" t="s">
        <v>225</v>
      </c>
      <c r="F5" s="351" t="s">
        <v>226</v>
      </c>
      <c r="G5" s="351" t="s">
        <v>227</v>
      </c>
      <c r="H5" s="352" t="s">
        <v>475</v>
      </c>
      <c r="I5" s="352" t="s">
        <v>476</v>
      </c>
      <c r="J5" s="353" t="s">
        <v>479</v>
      </c>
      <c r="K5" s="350" t="s">
        <v>463</v>
      </c>
    </row>
    <row r="6" spans="1:11">
      <c r="B6" s="30" t="s">
        <v>464</v>
      </c>
      <c r="C6" s="30"/>
      <c r="D6" s="30"/>
      <c r="E6" s="30"/>
      <c r="F6" s="30"/>
      <c r="G6" s="30"/>
      <c r="H6" s="30"/>
      <c r="I6" s="30"/>
      <c r="J6" s="30" t="s">
        <v>477</v>
      </c>
      <c r="K6" s="30"/>
    </row>
    <row r="7" spans="1:11">
      <c r="B7" t="str">
        <f>VLOOKUP(B$5, 'CO2-config'!$B$4:$D$14,2,FALSE) &amp; "_Multi"</f>
        <v>UC_Emissions_CO2_2020_Multi</v>
      </c>
      <c r="C7" t="str">
        <f>VLOOKUP(C$5, 'CO2-config'!$B$4:$D$14,MATCH($F7,'CO2-config'!$B$6:$D$6,),FALSE)</f>
        <v>TOTCO2</v>
      </c>
      <c r="D7" t="str">
        <f>VLOOKUP(D$5, 'CO2-config'!$B$4:$D$14,MATCH($F7,'CO2-config'!$B$6:$D$6,),FALSE)</f>
        <v>ENV</v>
      </c>
      <c r="F7">
        <v>2018</v>
      </c>
      <c r="G7" t="str">
        <f>VLOOKUP(G$5, 'CO2-config'!$B$4:$D$14,MATCH($F7,'CO2-config'!$B$6:$D$6,),FALSE)</f>
        <v>LO</v>
      </c>
      <c r="H7">
        <f>VLOOKUP(H$5, 'CO2-config'!$B$4:$D$14,MATCH($F7,'CO2-config'!$B$6:$D$6,),FALSE)</f>
        <v>1</v>
      </c>
      <c r="J7">
        <f>VLOOKUP("Value", 'CO2-config'!$B$4:$D$14,MATCH($F7,'CO2-config'!$B$6:$D$6,),FALSE)</f>
        <v>0</v>
      </c>
      <c r="K7" t="str">
        <f>VLOOKUP(K$5, 'CO2-config'!$B$4:$D$14,2,FALSE) &amp; " - Multi"</f>
        <v>CO2 Emissions in 2020 - Multi</v>
      </c>
    </row>
    <row r="8" spans="1:11">
      <c r="B8" t="s">
        <v>456</v>
      </c>
      <c r="C8" t="str">
        <f>VLOOKUP(C$5, 'CO2-config'!$B$4:$D$14,MATCH($F8,'CO2-config'!$B$6:$D$6,),FALSE)</f>
        <v>TOTCO2</v>
      </c>
      <c r="D8" t="str">
        <f>VLOOKUP(D$5, 'CO2-config'!$B$4:$D$14,MATCH($F8,'CO2-config'!$B$6:$D$6,),FALSE)</f>
        <v>ENV</v>
      </c>
      <c r="E8" t="str">
        <f>VLOOKUP(E$5, 'CO2-config'!$B$4:$D$14,MATCH($F8,'CO2-config'!$B$6:$D$6,),FALSE)</f>
        <v>T-A*INT*,T-NAV*</v>
      </c>
      <c r="F8">
        <f>F7</f>
        <v>2018</v>
      </c>
      <c r="I8">
        <f>VLOOKUP(I$5, 'CO2-config'!$B$4:$D$14,MATCH($F8,'CO2-config'!$B$6:$D$6,),FALSE)</f>
        <v>-1</v>
      </c>
    </row>
    <row r="9" spans="1:11">
      <c r="F9">
        <v>0</v>
      </c>
      <c r="J9">
        <f>VLOOKUP("Value", 'CO2-config'!$B$4:$D$14,MATCH($F9,'CO2-config'!$B$6:$D$6,),FALSE)</f>
        <v>1</v>
      </c>
    </row>
  </sheetData>
  <pageMargins left="0.7" right="0.7" top="0.75" bottom="0.75" header="0.3" footer="0.3"/>
  <pageSetup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3B5DB-8BF6-4C1B-AB8E-D3EEC4E992CB}">
  <dimension ref="A1:K9"/>
  <sheetViews>
    <sheetView workbookViewId="0">
      <selection activeCell="J8" sqref="J8"/>
    </sheetView>
  </sheetViews>
  <sheetFormatPr defaultRowHeight="15"/>
  <cols>
    <col min="2" max="2" width="28.28515625" bestFit="1" customWidth="1"/>
    <col min="3" max="3" width="13.5703125" bestFit="1" customWidth="1"/>
    <col min="4" max="4" width="8.85546875" bestFit="1" customWidth="1"/>
    <col min="5" max="5" width="16.42578125" bestFit="1" customWidth="1"/>
    <col min="6" max="6" width="5.5703125" bestFit="1" customWidth="1"/>
    <col min="8" max="8" width="12.42578125" bestFit="1" customWidth="1"/>
    <col min="9" max="9" width="8.28515625" bestFit="1" customWidth="1"/>
    <col min="10" max="10" width="12" bestFit="1" customWidth="1"/>
    <col min="11" max="11" width="27.85546875" bestFit="1" customWidth="1"/>
  </cols>
  <sheetData>
    <row r="1" spans="1:11">
      <c r="A1" t="s">
        <v>472</v>
      </c>
    </row>
    <row r="2" spans="1:11">
      <c r="B2" s="349" t="str">
        <f>"~UC_Sets: R_E: "  &amp; _xlfn.TEXTJOIN(",",TRUE,Regions!C3)</f>
        <v>~UC_Sets: R_E: IE</v>
      </c>
    </row>
    <row r="3" spans="1:11">
      <c r="B3" s="349" t="s">
        <v>459</v>
      </c>
    </row>
    <row r="4" spans="1:11">
      <c r="G4" t="str">
        <f>IF(RIGHT(B2,1)&lt;&gt;" ","~UC_T","")</f>
        <v>~UC_T</v>
      </c>
    </row>
    <row r="5" spans="1:11">
      <c r="B5" s="350" t="s">
        <v>461</v>
      </c>
      <c r="C5" s="351" t="s">
        <v>473</v>
      </c>
      <c r="D5" s="351" t="s">
        <v>474</v>
      </c>
      <c r="E5" s="351" t="s">
        <v>225</v>
      </c>
      <c r="F5" s="351" t="s">
        <v>226</v>
      </c>
      <c r="G5" s="351" t="s">
        <v>227</v>
      </c>
      <c r="H5" s="352" t="s">
        <v>475</v>
      </c>
      <c r="I5" s="352" t="s">
        <v>476</v>
      </c>
      <c r="J5" s="353" t="s">
        <v>462</v>
      </c>
      <c r="K5" s="350" t="s">
        <v>463</v>
      </c>
    </row>
    <row r="6" spans="1:11">
      <c r="B6" s="30" t="s">
        <v>464</v>
      </c>
      <c r="C6" s="30"/>
      <c r="D6" s="30"/>
      <c r="E6" s="30"/>
      <c r="F6" s="30"/>
      <c r="G6" s="30"/>
      <c r="H6" s="30"/>
      <c r="I6" s="30"/>
      <c r="J6" s="30" t="s">
        <v>477</v>
      </c>
      <c r="K6" s="354"/>
    </row>
    <row r="7" spans="1:11">
      <c r="B7" t="str">
        <f>VLOOKUP(B$5, 'CO2-config'!$B$4:$D$14,2,FALSE) &amp; "_Single"</f>
        <v>UC_Emissions_CO2_2020_Single</v>
      </c>
      <c r="C7" t="str">
        <f>VLOOKUP(C$5, 'CO2-config'!$B$4:$D$14,MATCH($F7,'CO2-config'!$B$6:$D$6,),FALSE)</f>
        <v>TOTCO2</v>
      </c>
      <c r="D7" t="str">
        <f>VLOOKUP(D$5, 'CO2-config'!$B$4:$D$14,MATCH($F7,'CO2-config'!$B$6:$D$6,),FALSE)</f>
        <v>ENV</v>
      </c>
      <c r="F7">
        <v>2018</v>
      </c>
      <c r="G7" t="str">
        <f>VLOOKUP(G$5, 'CO2-config'!$B$4:$D$14,MATCH($F7,'CO2-config'!$B$6:$D$6,),FALSE)</f>
        <v>LO</v>
      </c>
      <c r="H7">
        <f>VLOOKUP(H$5, 'CO2-config'!$B$4:$D$14,MATCH($F7,'CO2-config'!$B$6:$D$6,),FALSE)</f>
        <v>1</v>
      </c>
      <c r="J7">
        <f>VLOOKUP("Value", 'CO2-config'!$B$4:$D$14,MATCH($F7,'CO2-config'!$B$6:$D$6,),FALSE)</f>
        <v>0</v>
      </c>
      <c r="K7" t="str">
        <f>VLOOKUP(K$5, 'CO2-config'!$B$4:$D$14,2,FALSE) &amp; " - Single"</f>
        <v>CO2 Emissions in 2020 - Single</v>
      </c>
    </row>
    <row r="8" spans="1:11">
      <c r="B8" t="s">
        <v>456</v>
      </c>
      <c r="C8" t="str">
        <f>VLOOKUP(C$5, 'CO2-config'!$B$4:$D$14,MATCH($F8,'CO2-config'!$B$6:$D$6,),FALSE)</f>
        <v>TOTCO2</v>
      </c>
      <c r="D8" t="str">
        <f>VLOOKUP(D$5, 'CO2-config'!$B$4:$D$14,MATCH($F8,'CO2-config'!$B$6:$D$6,),FALSE)</f>
        <v>ENV</v>
      </c>
      <c r="E8" t="str">
        <f>VLOOKUP(E$5, 'CO2-config'!$B$4:$D$14,MATCH($F8,'CO2-config'!$B$6:$D$6,),FALSE)</f>
        <v>T-A*INT*,T-NAV*</v>
      </c>
      <c r="F8">
        <f>F7</f>
        <v>2018</v>
      </c>
      <c r="I8">
        <f>VLOOKUP(I$5, 'CO2-config'!$B$4:$D$14,MATCH($F8,'CO2-config'!$B$6:$D$6,),FALSE)</f>
        <v>-1</v>
      </c>
    </row>
    <row r="9" spans="1:11">
      <c r="F9">
        <v>0</v>
      </c>
      <c r="J9">
        <f>VLOOKUP("Value", 'CO2-config'!$B$4:$D$14,MATCH($F9,'CO2-config'!$B$6:$D$6,),FALSE)</f>
        <v>1</v>
      </c>
    </row>
  </sheetData>
  <pageMargins left="0.7" right="0.7" top="0.75" bottom="0.75" header="0.3" footer="0.3"/>
  <pageSetup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617C6-BD81-4C8E-89D7-FC0076ADEEA7}">
  <sheetPr codeName="Sheet3">
    <pageSetUpPr fitToPage="1"/>
  </sheetPr>
  <dimension ref="A1:AS80"/>
  <sheetViews>
    <sheetView view="pageBreakPreview" zoomScale="80" zoomScaleNormal="65" zoomScaleSheetLayoutView="80" workbookViewId="0">
      <pane xSplit="2" ySplit="1" topLeftCell="C2" activePane="bottomRight" state="frozen"/>
      <selection activeCell="C3" sqref="C3"/>
      <selection pane="topRight" activeCell="C3" sqref="C3"/>
      <selection pane="bottomLeft" activeCell="C3" sqref="C3"/>
      <selection pane="bottomRight" activeCell="L28" sqref="L28"/>
    </sheetView>
  </sheetViews>
  <sheetFormatPr defaultColWidth="9.140625" defaultRowHeight="12.75"/>
  <cols>
    <col min="1" max="1" width="38.140625" style="13" customWidth="1"/>
    <col min="2" max="2" width="13" style="7" bestFit="1" customWidth="1"/>
    <col min="3" max="4" width="7.5703125" style="12" bestFit="1" customWidth="1"/>
    <col min="5" max="5" width="9.140625" style="12"/>
    <col min="6" max="6" width="6.140625" style="14" customWidth="1"/>
    <col min="7" max="7" width="5.85546875" style="14" bestFit="1" customWidth="1"/>
    <col min="8" max="8" width="6.42578125" style="12" bestFit="1" customWidth="1"/>
    <col min="9" max="9" width="6.140625" style="14" bestFit="1" customWidth="1"/>
    <col min="10" max="10" width="6" style="14" bestFit="1" customWidth="1"/>
    <col min="11" max="11" width="6.85546875" style="14" bestFit="1" customWidth="1"/>
    <col min="12" max="12" width="8.7109375" style="11" bestFit="1" customWidth="1"/>
    <col min="13" max="13" width="8.140625" style="7" bestFit="1" customWidth="1"/>
    <col min="14" max="14" width="8.140625" style="7" customWidth="1"/>
    <col min="15" max="15" width="5.28515625" style="7" customWidth="1"/>
    <col min="16" max="16" width="7.42578125" style="7" customWidth="1"/>
    <col min="17" max="17" width="7.42578125" style="7" bestFit="1" customWidth="1"/>
    <col min="18" max="18" width="8.140625" style="7" bestFit="1" customWidth="1"/>
    <col min="19" max="19" width="7.28515625" style="7" bestFit="1" customWidth="1"/>
    <col min="20" max="20" width="7.42578125" style="7" bestFit="1" customWidth="1"/>
    <col min="21" max="21" width="8.42578125" style="7" bestFit="1" customWidth="1"/>
    <col min="22" max="22" width="6.85546875" style="7" bestFit="1" customWidth="1"/>
    <col min="23" max="25" width="5.42578125" style="7" customWidth="1"/>
    <col min="26" max="26" width="5.42578125" style="14" customWidth="1"/>
    <col min="27" max="27" width="8.140625" style="11" bestFit="1" customWidth="1"/>
    <col min="28" max="28" width="6.7109375" style="11" bestFit="1" customWidth="1"/>
    <col min="29" max="30" width="5.5703125" style="7" customWidth="1"/>
    <col min="31" max="31" width="8.7109375" style="7" bestFit="1" customWidth="1"/>
    <col min="32" max="32" width="8.7109375" style="7" customWidth="1"/>
    <col min="33" max="33" width="5.5703125" style="7" customWidth="1"/>
    <col min="34" max="34" width="5.85546875" style="7" bestFit="1" customWidth="1"/>
    <col min="35" max="36" width="7" style="7" customWidth="1"/>
    <col min="37" max="40" width="5.5703125" style="7" customWidth="1"/>
    <col min="41" max="41" width="8.7109375" style="11" bestFit="1" customWidth="1"/>
    <col min="42" max="42" width="4.42578125" style="11" bestFit="1" customWidth="1"/>
    <col min="43" max="43" width="9.140625" style="7" bestFit="1" customWidth="1"/>
    <col min="44" max="44" width="9.140625" style="7"/>
    <col min="45" max="45" width="9.140625" style="9"/>
    <col min="46" max="16384" width="9.140625" style="7"/>
  </cols>
  <sheetData>
    <row r="1" spans="1:45" ht="105.75" customHeight="1" thickBot="1">
      <c r="A1" s="72" t="s">
        <v>159</v>
      </c>
      <c r="B1" s="73" t="s">
        <v>160</v>
      </c>
      <c r="C1" s="74" t="s">
        <v>60</v>
      </c>
      <c r="D1" s="75" t="s">
        <v>61</v>
      </c>
      <c r="E1" s="76" t="s">
        <v>62</v>
      </c>
      <c r="F1" s="77" t="s">
        <v>63</v>
      </c>
      <c r="G1" s="77" t="s">
        <v>64</v>
      </c>
      <c r="H1" s="78" t="s">
        <v>65</v>
      </c>
      <c r="I1" s="75" t="s">
        <v>66</v>
      </c>
      <c r="J1" s="76" t="s">
        <v>67</v>
      </c>
      <c r="K1" s="76" t="s">
        <v>68</v>
      </c>
      <c r="L1" s="78" t="s">
        <v>69</v>
      </c>
      <c r="M1" s="75" t="s">
        <v>70</v>
      </c>
      <c r="N1" s="75" t="s">
        <v>161</v>
      </c>
      <c r="O1" s="76" t="s">
        <v>71</v>
      </c>
      <c r="P1" s="76" t="s">
        <v>72</v>
      </c>
      <c r="Q1" s="76" t="s">
        <v>73</v>
      </c>
      <c r="R1" s="76" t="s">
        <v>74</v>
      </c>
      <c r="S1" s="76" t="s">
        <v>75</v>
      </c>
      <c r="T1" s="76" t="s">
        <v>76</v>
      </c>
      <c r="U1" s="76" t="s">
        <v>77</v>
      </c>
      <c r="V1" s="76" t="s">
        <v>78</v>
      </c>
      <c r="W1" s="77" t="s">
        <v>79</v>
      </c>
      <c r="X1" s="77" t="s">
        <v>80</v>
      </c>
      <c r="Y1" s="77" t="s">
        <v>81</v>
      </c>
      <c r="Z1" s="76" t="s">
        <v>82</v>
      </c>
      <c r="AA1" s="78" t="s">
        <v>83</v>
      </c>
      <c r="AB1" s="79" t="s">
        <v>84</v>
      </c>
      <c r="AC1" s="80" t="s">
        <v>85</v>
      </c>
      <c r="AD1" s="76" t="s">
        <v>86</v>
      </c>
      <c r="AE1" s="76" t="s">
        <v>162</v>
      </c>
      <c r="AF1" s="76" t="s">
        <v>163</v>
      </c>
      <c r="AG1" s="76" t="s">
        <v>87</v>
      </c>
      <c r="AH1" s="76" t="s">
        <v>88</v>
      </c>
      <c r="AI1" s="76" t="s">
        <v>164</v>
      </c>
      <c r="AJ1" s="76" t="s">
        <v>165</v>
      </c>
      <c r="AK1" s="76" t="s">
        <v>166</v>
      </c>
      <c r="AL1" s="76" t="s">
        <v>167</v>
      </c>
      <c r="AM1" s="77" t="s">
        <v>168</v>
      </c>
      <c r="AN1" s="78" t="s">
        <v>89</v>
      </c>
      <c r="AO1" s="78" t="s">
        <v>90</v>
      </c>
      <c r="AP1" s="79" t="s">
        <v>91</v>
      </c>
      <c r="AQ1" s="81" t="s">
        <v>92</v>
      </c>
      <c r="AS1" s="8"/>
    </row>
    <row r="2" spans="1:45" ht="12.75" customHeight="1">
      <c r="A2" s="82" t="s">
        <v>93</v>
      </c>
      <c r="B2" s="83"/>
      <c r="C2" s="84">
        <v>0</v>
      </c>
      <c r="D2" s="85">
        <v>0</v>
      </c>
      <c r="E2" s="86"/>
      <c r="F2" s="87"/>
      <c r="G2" s="87"/>
      <c r="H2" s="88">
        <v>815.92434898628403</v>
      </c>
      <c r="I2" s="89">
        <v>688.22034898628408</v>
      </c>
      <c r="J2" s="90">
        <v>127.70399999999999</v>
      </c>
      <c r="K2" s="91"/>
      <c r="L2" s="88">
        <v>0</v>
      </c>
      <c r="M2" s="89"/>
      <c r="N2" s="92"/>
      <c r="O2" s="93"/>
      <c r="P2" s="93"/>
      <c r="Q2" s="93"/>
      <c r="R2" s="93"/>
      <c r="S2" s="93"/>
      <c r="T2" s="93"/>
      <c r="U2" s="93"/>
      <c r="V2" s="93"/>
      <c r="W2" s="87"/>
      <c r="X2" s="87"/>
      <c r="Y2" s="87"/>
      <c r="Z2" s="91"/>
      <c r="AA2" s="88">
        <v>2751.9191872187112</v>
      </c>
      <c r="AB2" s="94">
        <v>1334.8220354758096</v>
      </c>
      <c r="AC2" s="95">
        <v>59.691708987970003</v>
      </c>
      <c r="AD2" s="91">
        <v>743.01992281532614</v>
      </c>
      <c r="AE2" s="91">
        <v>248.90728456918018</v>
      </c>
      <c r="AF2" s="91">
        <v>139.99992739520798</v>
      </c>
      <c r="AG2" s="91">
        <v>33.531818868055431</v>
      </c>
      <c r="AH2" s="91">
        <v>16.813132576534866</v>
      </c>
      <c r="AI2" s="91">
        <v>31.064467987392003</v>
      </c>
      <c r="AJ2" s="91">
        <v>2.6691993220799999</v>
      </c>
      <c r="AK2" s="89">
        <v>1.5674556929599923</v>
      </c>
      <c r="AL2" s="89">
        <v>13.54608560366562</v>
      </c>
      <c r="AM2" s="87">
        <v>44.011031657437648</v>
      </c>
      <c r="AN2" s="96">
        <v>145.43710297949829</v>
      </c>
      <c r="AO2" s="96"/>
      <c r="AP2" s="94"/>
      <c r="AQ2" s="97">
        <v>5048.1026746603029</v>
      </c>
    </row>
    <row r="3" spans="1:45" ht="12.75" customHeight="1">
      <c r="A3" s="98" t="s">
        <v>94</v>
      </c>
      <c r="B3" s="99"/>
      <c r="C3" s="100">
        <v>903.49466255082825</v>
      </c>
      <c r="D3" s="101">
        <v>829.57460107090037</v>
      </c>
      <c r="E3" s="102">
        <v>61.722867734674637</v>
      </c>
      <c r="F3" s="103"/>
      <c r="G3" s="103">
        <v>12.197193745253209</v>
      </c>
      <c r="H3" s="104">
        <v>0</v>
      </c>
      <c r="I3" s="105"/>
      <c r="J3" s="106"/>
      <c r="K3" s="107"/>
      <c r="L3" s="104">
        <v>9138.5577999094057</v>
      </c>
      <c r="M3" s="105">
        <v>3053.4742963851995</v>
      </c>
      <c r="N3" s="105">
        <v>16.633377499200002</v>
      </c>
      <c r="O3" s="107">
        <v>0</v>
      </c>
      <c r="P3" s="107">
        <v>564.2364083333332</v>
      </c>
      <c r="Q3" s="107">
        <v>369.14638715136005</v>
      </c>
      <c r="R3" s="107">
        <v>1542.2444022448799</v>
      </c>
      <c r="S3" s="107">
        <v>82.827948630790956</v>
      </c>
      <c r="T3" s="107">
        <v>157.5463640726893</v>
      </c>
      <c r="U3" s="107">
        <v>2932.6955801163149</v>
      </c>
      <c r="V3" s="107">
        <v>166.37647928144222</v>
      </c>
      <c r="W3" s="103">
        <v>7.5616539426795564</v>
      </c>
      <c r="X3" s="103">
        <v>200.83222211696253</v>
      </c>
      <c r="Y3" s="103">
        <v>1.2281470084248403</v>
      </c>
      <c r="Z3" s="107">
        <v>43.754533126130625</v>
      </c>
      <c r="AA3" s="104">
        <v>1728.338063506957</v>
      </c>
      <c r="AB3" s="108">
        <v>151.93355907200862</v>
      </c>
      <c r="AC3" s="109"/>
      <c r="AD3" s="107"/>
      <c r="AE3" s="107">
        <v>24.282116302936618</v>
      </c>
      <c r="AF3" s="107"/>
      <c r="AG3" s="107"/>
      <c r="AH3" s="107"/>
      <c r="AI3" s="107">
        <v>104.81441230492801</v>
      </c>
      <c r="AJ3" s="107">
        <v>22.837030464144</v>
      </c>
      <c r="AK3" s="105"/>
      <c r="AL3" s="105"/>
      <c r="AM3" s="103"/>
      <c r="AN3" s="110"/>
      <c r="AO3" s="110">
        <v>139.45061680000001</v>
      </c>
      <c r="AP3" s="108"/>
      <c r="AQ3" s="111">
        <v>12061.7747018392</v>
      </c>
    </row>
    <row r="4" spans="1:45" ht="12.75" customHeight="1">
      <c r="A4" s="98" t="s">
        <v>95</v>
      </c>
      <c r="B4" s="99"/>
      <c r="C4" s="100">
        <v>15.186580890895996</v>
      </c>
      <c r="D4" s="101">
        <v>0</v>
      </c>
      <c r="E4" s="112">
        <v>14.097722161999997</v>
      </c>
      <c r="F4" s="103"/>
      <c r="G4" s="103">
        <v>1.0888587288959999</v>
      </c>
      <c r="H4" s="104">
        <v>7.0330680000000001</v>
      </c>
      <c r="I4" s="105"/>
      <c r="J4" s="106"/>
      <c r="K4" s="107">
        <v>7.0330680000000001</v>
      </c>
      <c r="L4" s="104">
        <v>1717.0624747879344</v>
      </c>
      <c r="M4" s="105">
        <v>0</v>
      </c>
      <c r="N4" s="105">
        <v>0</v>
      </c>
      <c r="O4" s="107"/>
      <c r="P4" s="107">
        <v>364.52221864444448</v>
      </c>
      <c r="Q4" s="107">
        <v>21.672508399360005</v>
      </c>
      <c r="R4" s="107">
        <v>156.29379915984001</v>
      </c>
      <c r="S4" s="107">
        <v>986.60611760112999</v>
      </c>
      <c r="T4" s="107">
        <v>35.289733288720633</v>
      </c>
      <c r="U4" s="107">
        <v>102.14625414775992</v>
      </c>
      <c r="V4" s="107">
        <v>2.9088437938490893E-3</v>
      </c>
      <c r="W4" s="103">
        <v>36.297317128453038</v>
      </c>
      <c r="X4" s="103">
        <v>5.4694689952000006</v>
      </c>
      <c r="Y4" s="103">
        <v>1.8500297569930473E-2</v>
      </c>
      <c r="Z4" s="107">
        <v>8.7436482816626366</v>
      </c>
      <c r="AA4" s="104">
        <v>0</v>
      </c>
      <c r="AB4" s="108">
        <v>9.4476585178560004</v>
      </c>
      <c r="AC4" s="109"/>
      <c r="AD4" s="107"/>
      <c r="AE4" s="107">
        <v>0.41264639999999991</v>
      </c>
      <c r="AF4" s="107"/>
      <c r="AG4" s="107"/>
      <c r="AH4" s="107"/>
      <c r="AI4" s="107">
        <v>9.0350121178560006</v>
      </c>
      <c r="AJ4" s="107">
        <v>0</v>
      </c>
      <c r="AK4" s="105"/>
      <c r="AL4" s="105"/>
      <c r="AM4" s="103"/>
      <c r="AN4" s="110"/>
      <c r="AO4" s="110">
        <v>141.83539077999998</v>
      </c>
      <c r="AP4" s="108"/>
      <c r="AQ4" s="111">
        <v>1890.5651729766864</v>
      </c>
    </row>
    <row r="5" spans="1:45" ht="12.75" customHeight="1">
      <c r="A5" s="98" t="s">
        <v>96</v>
      </c>
      <c r="B5" s="99"/>
      <c r="C5" s="100">
        <v>0</v>
      </c>
      <c r="D5" s="101"/>
      <c r="E5" s="112"/>
      <c r="F5" s="103"/>
      <c r="G5" s="103"/>
      <c r="H5" s="104">
        <v>0</v>
      </c>
      <c r="I5" s="105"/>
      <c r="J5" s="106"/>
      <c r="K5" s="107"/>
      <c r="L5" s="104">
        <v>172.71258946798309</v>
      </c>
      <c r="M5" s="105"/>
      <c r="N5" s="105"/>
      <c r="O5" s="107"/>
      <c r="P5" s="107"/>
      <c r="Q5" s="107"/>
      <c r="R5" s="107"/>
      <c r="S5" s="107">
        <v>15.730078096892656</v>
      </c>
      <c r="T5" s="107"/>
      <c r="U5" s="107">
        <v>156.98251137109042</v>
      </c>
      <c r="V5" s="107"/>
      <c r="W5" s="103"/>
      <c r="X5" s="103"/>
      <c r="Y5" s="103"/>
      <c r="Z5" s="107"/>
      <c r="AA5" s="104"/>
      <c r="AB5" s="108">
        <v>0</v>
      </c>
      <c r="AC5" s="109"/>
      <c r="AD5" s="107"/>
      <c r="AE5" s="107"/>
      <c r="AF5" s="107"/>
      <c r="AG5" s="107"/>
      <c r="AH5" s="107"/>
      <c r="AI5" s="107"/>
      <c r="AJ5" s="107"/>
      <c r="AK5" s="105"/>
      <c r="AL5" s="105"/>
      <c r="AM5" s="103"/>
      <c r="AN5" s="110"/>
      <c r="AO5" s="110"/>
      <c r="AP5" s="108"/>
      <c r="AQ5" s="111">
        <v>172.71258946798309</v>
      </c>
    </row>
    <row r="6" spans="1:45" ht="12.75" customHeight="1" thickBot="1">
      <c r="A6" s="113" t="s">
        <v>97</v>
      </c>
      <c r="B6" s="114"/>
      <c r="C6" s="100">
        <v>-101.25634942971132</v>
      </c>
      <c r="D6" s="115">
        <v>-101.869888772661</v>
      </c>
      <c r="E6" s="103">
        <v>-0.80797667272355533</v>
      </c>
      <c r="F6" s="116"/>
      <c r="G6" s="116">
        <v>1.4215160156732278</v>
      </c>
      <c r="H6" s="117">
        <v>-122.93905189963694</v>
      </c>
      <c r="I6" s="118">
        <v>-136.53826589963694</v>
      </c>
      <c r="J6" s="119">
        <v>0</v>
      </c>
      <c r="K6" s="118">
        <v>13.599214000000003</v>
      </c>
      <c r="L6" s="117">
        <v>137.25717980152902</v>
      </c>
      <c r="M6" s="105">
        <v>38.730964773999993</v>
      </c>
      <c r="N6" s="105">
        <v>-8.8751519999999999</v>
      </c>
      <c r="O6" s="107"/>
      <c r="P6" s="107">
        <v>-9.6980083333333713</v>
      </c>
      <c r="Q6" s="107">
        <v>-1.1994301446400024</v>
      </c>
      <c r="R6" s="107">
        <v>82.12024884504001</v>
      </c>
      <c r="S6" s="107">
        <v>23.637599999999999</v>
      </c>
      <c r="T6" s="107">
        <v>1.4659197380156652</v>
      </c>
      <c r="U6" s="107">
        <v>8.3874136006762399</v>
      </c>
      <c r="V6" s="107">
        <v>3.2040911090632966</v>
      </c>
      <c r="W6" s="116">
        <v>-0.51646778729281662</v>
      </c>
      <c r="X6" s="116">
        <v>0</v>
      </c>
      <c r="Y6" s="116">
        <v>0</v>
      </c>
      <c r="Z6" s="118">
        <v>0</v>
      </c>
      <c r="AA6" s="117">
        <v>0</v>
      </c>
      <c r="AB6" s="120">
        <v>4.4601014379600006</v>
      </c>
      <c r="AC6" s="121"/>
      <c r="AD6" s="122"/>
      <c r="AE6" s="122">
        <v>0.26707427819999968</v>
      </c>
      <c r="AF6" s="122"/>
      <c r="AG6" s="122"/>
      <c r="AH6" s="122"/>
      <c r="AI6" s="122">
        <v>1.7828522013120007</v>
      </c>
      <c r="AJ6" s="122">
        <v>2.4101749584479997</v>
      </c>
      <c r="AK6" s="118"/>
      <c r="AL6" s="118"/>
      <c r="AM6" s="116"/>
      <c r="AN6" s="123"/>
      <c r="AO6" s="123"/>
      <c r="AP6" s="120"/>
      <c r="AQ6" s="124">
        <v>-82.478120089859246</v>
      </c>
    </row>
    <row r="7" spans="1:45" s="11" customFormat="1" ht="12.75" customHeight="1">
      <c r="A7" s="125" t="s">
        <v>98</v>
      </c>
      <c r="B7" s="126"/>
      <c r="C7" s="127">
        <v>787.05173223022086</v>
      </c>
      <c r="D7" s="128">
        <v>727.70471229823943</v>
      </c>
      <c r="E7" s="129">
        <v>46.817168899951085</v>
      </c>
      <c r="F7" s="129">
        <v>0</v>
      </c>
      <c r="G7" s="129">
        <v>12.529851032030438</v>
      </c>
      <c r="H7" s="130">
        <v>685.95222908664709</v>
      </c>
      <c r="I7" s="128">
        <v>551.68208308664714</v>
      </c>
      <c r="J7" s="131">
        <v>127.70399999999999</v>
      </c>
      <c r="K7" s="129">
        <v>6.5661460000000034</v>
      </c>
      <c r="L7" s="130">
        <v>7386.0399154550169</v>
      </c>
      <c r="M7" s="128">
        <v>3092.2052611591994</v>
      </c>
      <c r="N7" s="128">
        <v>7.7582254992000017</v>
      </c>
      <c r="O7" s="129">
        <v>0</v>
      </c>
      <c r="P7" s="129">
        <v>190.01618135555535</v>
      </c>
      <c r="Q7" s="129">
        <v>346.27444860736</v>
      </c>
      <c r="R7" s="129">
        <v>1468.0708519300797</v>
      </c>
      <c r="S7" s="129">
        <v>-895.87064706723163</v>
      </c>
      <c r="T7" s="129">
        <v>123.72255052198433</v>
      </c>
      <c r="U7" s="129">
        <v>2681.9542281981408</v>
      </c>
      <c r="V7" s="129">
        <v>169.57766154671165</v>
      </c>
      <c r="W7" s="129">
        <v>-29.252130973066301</v>
      </c>
      <c r="X7" s="129">
        <v>195.36275312176252</v>
      </c>
      <c r="Y7" s="129">
        <v>1.2096467108549098</v>
      </c>
      <c r="Z7" s="129">
        <v>35.010884844467988</v>
      </c>
      <c r="AA7" s="130">
        <v>4480.2572507256682</v>
      </c>
      <c r="AB7" s="130">
        <v>1481.7680374679221</v>
      </c>
      <c r="AC7" s="128">
        <v>59.691708987970003</v>
      </c>
      <c r="AD7" s="129">
        <v>743.01992281532614</v>
      </c>
      <c r="AE7" s="129">
        <v>273.04382875031678</v>
      </c>
      <c r="AF7" s="129">
        <v>139.99992739520798</v>
      </c>
      <c r="AG7" s="129">
        <v>33.531818868055431</v>
      </c>
      <c r="AH7" s="129">
        <v>16.813132576534866</v>
      </c>
      <c r="AI7" s="129">
        <v>128.62672037577602</v>
      </c>
      <c r="AJ7" s="129">
        <v>27.916404744672001</v>
      </c>
      <c r="AK7" s="132">
        <v>1.5674556929599923</v>
      </c>
      <c r="AL7" s="132">
        <v>13.54608560366562</v>
      </c>
      <c r="AM7" s="128">
        <v>44.011031657437648</v>
      </c>
      <c r="AN7" s="130">
        <v>145.43710297949829</v>
      </c>
      <c r="AO7" s="130">
        <v>-2.3847739799999772</v>
      </c>
      <c r="AP7" s="133">
        <v>0</v>
      </c>
      <c r="AQ7" s="134">
        <v>14964.121493964973</v>
      </c>
      <c r="AR7" s="7"/>
      <c r="AS7" s="10"/>
    </row>
    <row r="8" spans="1:45" s="11" customFormat="1" ht="12.75" customHeight="1" thickBot="1">
      <c r="A8" s="135" t="s">
        <v>99</v>
      </c>
      <c r="B8" s="136"/>
      <c r="C8" s="137">
        <v>787.05173223022086</v>
      </c>
      <c r="D8" s="138">
        <v>727.70471229823943</v>
      </c>
      <c r="E8" s="139">
        <v>46.817168899951085</v>
      </c>
      <c r="F8" s="140">
        <v>0</v>
      </c>
      <c r="G8" s="140">
        <v>12.529851032030438</v>
      </c>
      <c r="H8" s="141">
        <v>685.95222908664709</v>
      </c>
      <c r="I8" s="138">
        <v>551.68208308664714</v>
      </c>
      <c r="J8" s="142">
        <v>127.70399999999999</v>
      </c>
      <c r="K8" s="139">
        <v>6.5661460000000034</v>
      </c>
      <c r="L8" s="141">
        <v>7154.4566307779314</v>
      </c>
      <c r="M8" s="138">
        <v>3092.2052611591994</v>
      </c>
      <c r="N8" s="138">
        <v>7.7582254992000017</v>
      </c>
      <c r="O8" s="139">
        <v>0</v>
      </c>
      <c r="P8" s="139">
        <v>190.01618135555535</v>
      </c>
      <c r="Q8" s="139">
        <v>346.27444860736</v>
      </c>
      <c r="R8" s="139">
        <v>1468.0708519300797</v>
      </c>
      <c r="S8" s="139">
        <v>-895.87064706723163</v>
      </c>
      <c r="T8" s="139">
        <v>123.72255052198433</v>
      </c>
      <c r="U8" s="139">
        <v>2681.9542281981408</v>
      </c>
      <c r="V8" s="139">
        <v>169.57766154671165</v>
      </c>
      <c r="W8" s="140">
        <v>-29.252130973066301</v>
      </c>
      <c r="X8" s="140">
        <v>0</v>
      </c>
      <c r="Y8" s="140">
        <v>0</v>
      </c>
      <c r="Z8" s="139">
        <v>0</v>
      </c>
      <c r="AA8" s="141">
        <v>4480.2572507256682</v>
      </c>
      <c r="AB8" s="143">
        <v>1481.7680374679221</v>
      </c>
      <c r="AC8" s="138">
        <v>59.691708987970003</v>
      </c>
      <c r="AD8" s="139">
        <v>743.01992281532614</v>
      </c>
      <c r="AE8" s="139">
        <v>273.04382875031678</v>
      </c>
      <c r="AF8" s="139">
        <v>139.99992739520798</v>
      </c>
      <c r="AG8" s="139">
        <v>33.531818868055431</v>
      </c>
      <c r="AH8" s="139">
        <v>16.813132576534866</v>
      </c>
      <c r="AI8" s="139">
        <v>128.62672037577602</v>
      </c>
      <c r="AJ8" s="139">
        <v>27.916404744672001</v>
      </c>
      <c r="AK8" s="144">
        <v>1.5674556929599923</v>
      </c>
      <c r="AL8" s="144">
        <v>13.54608560366562</v>
      </c>
      <c r="AM8" s="138">
        <v>44.011031657437648</v>
      </c>
      <c r="AN8" s="141">
        <v>145.43710297949829</v>
      </c>
      <c r="AO8" s="141">
        <v>-2.3847739799999772</v>
      </c>
      <c r="AP8" s="138">
        <v>0</v>
      </c>
      <c r="AQ8" s="145">
        <v>14732.538209287888</v>
      </c>
      <c r="AR8" s="7"/>
      <c r="AS8" s="10"/>
    </row>
    <row r="9" spans="1:45" s="11" customFormat="1" ht="12.75" customHeight="1">
      <c r="A9" s="125" t="s">
        <v>100</v>
      </c>
      <c r="B9" s="126"/>
      <c r="C9" s="127">
        <v>489.13419536754503</v>
      </c>
      <c r="D9" s="132">
        <v>489.13419536754503</v>
      </c>
      <c r="E9" s="129">
        <v>0</v>
      </c>
      <c r="F9" s="146">
        <v>0</v>
      </c>
      <c r="G9" s="146">
        <v>0</v>
      </c>
      <c r="H9" s="130">
        <v>541.02658367795425</v>
      </c>
      <c r="I9" s="132">
        <v>541.02658367795425</v>
      </c>
      <c r="J9" s="131">
        <v>0</v>
      </c>
      <c r="K9" s="129">
        <v>0</v>
      </c>
      <c r="L9" s="130">
        <v>3165.7216476484605</v>
      </c>
      <c r="M9" s="129">
        <v>3092.2052611591994</v>
      </c>
      <c r="N9" s="129">
        <v>38.786602361842682</v>
      </c>
      <c r="O9" s="129">
        <v>0</v>
      </c>
      <c r="P9" s="129">
        <v>0</v>
      </c>
      <c r="Q9" s="129">
        <v>0</v>
      </c>
      <c r="R9" s="129">
        <v>0</v>
      </c>
      <c r="S9" s="129">
        <v>25.868327226603597</v>
      </c>
      <c r="T9" s="129">
        <v>0.63499472294399995</v>
      </c>
      <c r="U9" s="129">
        <v>8.2264621778709284</v>
      </c>
      <c r="V9" s="129">
        <v>0</v>
      </c>
      <c r="W9" s="146">
        <v>0</v>
      </c>
      <c r="X9" s="146">
        <v>0</v>
      </c>
      <c r="Y9" s="146">
        <v>0</v>
      </c>
      <c r="Z9" s="129">
        <v>0</v>
      </c>
      <c r="AA9" s="130">
        <v>2501.2994242635782</v>
      </c>
      <c r="AB9" s="128">
        <v>215.90352917717644</v>
      </c>
      <c r="AC9" s="147">
        <v>0</v>
      </c>
      <c r="AD9" s="129">
        <v>0</v>
      </c>
      <c r="AE9" s="129">
        <v>76.028615684916531</v>
      </c>
      <c r="AF9" s="129">
        <v>99.30702317107577</v>
      </c>
      <c r="AG9" s="129">
        <v>33.531818868055431</v>
      </c>
      <c r="AH9" s="129">
        <v>7.0360714531287174</v>
      </c>
      <c r="AI9" s="129">
        <v>0</v>
      </c>
      <c r="AJ9" s="129">
        <v>0</v>
      </c>
      <c r="AK9" s="132">
        <v>0</v>
      </c>
      <c r="AL9" s="132">
        <v>0</v>
      </c>
      <c r="AM9" s="146">
        <v>0</v>
      </c>
      <c r="AN9" s="130">
        <v>90.714163374524205</v>
      </c>
      <c r="AO9" s="130">
        <v>54.38453208</v>
      </c>
      <c r="AP9" s="128">
        <v>0</v>
      </c>
      <c r="AQ9" s="148">
        <v>7058.184075589239</v>
      </c>
      <c r="AR9" s="7"/>
      <c r="AS9" s="10"/>
    </row>
    <row r="10" spans="1:45" ht="12.75" customHeight="1">
      <c r="A10" s="149" t="s">
        <v>422</v>
      </c>
      <c r="B10" s="150"/>
      <c r="C10" s="151">
        <v>489.13419536754503</v>
      </c>
      <c r="D10" s="152">
        <v>489.13419536754503</v>
      </c>
      <c r="E10" s="153"/>
      <c r="F10" s="154"/>
      <c r="G10" s="154"/>
      <c r="H10" s="155">
        <v>467.10845991760607</v>
      </c>
      <c r="I10" s="152">
        <v>467.10845991760607</v>
      </c>
      <c r="J10" s="156">
        <v>0</v>
      </c>
      <c r="K10" s="153"/>
      <c r="L10" s="155">
        <v>34.094789404474525</v>
      </c>
      <c r="M10" s="153"/>
      <c r="N10" s="153"/>
      <c r="O10" s="153"/>
      <c r="P10" s="153"/>
      <c r="Q10" s="153"/>
      <c r="R10" s="153"/>
      <c r="S10" s="153">
        <v>25.868327226603597</v>
      </c>
      <c r="T10" s="153"/>
      <c r="U10" s="153">
        <v>8.2264621778709284</v>
      </c>
      <c r="V10" s="153"/>
      <c r="W10" s="154"/>
      <c r="X10" s="154"/>
      <c r="Y10" s="154"/>
      <c r="Z10" s="153"/>
      <c r="AA10" s="155">
        <v>2187.6033883210698</v>
      </c>
      <c r="AB10" s="157">
        <v>205.30590173319058</v>
      </c>
      <c r="AC10" s="158"/>
      <c r="AD10" s="153"/>
      <c r="AE10" s="153">
        <v>72.467059694059387</v>
      </c>
      <c r="AF10" s="153">
        <v>99.30702317107577</v>
      </c>
      <c r="AG10" s="153">
        <v>33.531818868055431</v>
      </c>
      <c r="AH10" s="153"/>
      <c r="AI10" s="153"/>
      <c r="AJ10" s="153"/>
      <c r="AK10" s="152"/>
      <c r="AL10" s="152"/>
      <c r="AM10" s="154"/>
      <c r="AN10" s="159">
        <v>90.714163374524205</v>
      </c>
      <c r="AO10" s="155"/>
      <c r="AP10" s="157"/>
      <c r="AQ10" s="160">
        <v>3473.9608981184101</v>
      </c>
    </row>
    <row r="11" spans="1:45" ht="12.75" customHeight="1">
      <c r="A11" s="98" t="s">
        <v>423</v>
      </c>
      <c r="B11" s="99"/>
      <c r="C11" s="100">
        <v>0</v>
      </c>
      <c r="D11" s="105">
        <v>0</v>
      </c>
      <c r="E11" s="107"/>
      <c r="F11" s="103"/>
      <c r="G11" s="103"/>
      <c r="H11" s="104">
        <v>5.8425469182429177</v>
      </c>
      <c r="I11" s="105">
        <v>5.8425469182429177</v>
      </c>
      <c r="J11" s="106"/>
      <c r="K11" s="107"/>
      <c r="L11" s="104">
        <v>0.63499472294399995</v>
      </c>
      <c r="M11" s="107"/>
      <c r="N11" s="161"/>
      <c r="O11" s="161">
        <v>0</v>
      </c>
      <c r="P11" s="107"/>
      <c r="Q11" s="107"/>
      <c r="R11" s="107"/>
      <c r="S11" s="107">
        <v>0</v>
      </c>
      <c r="T11" s="107">
        <v>0.63499472294399995</v>
      </c>
      <c r="U11" s="107">
        <v>0</v>
      </c>
      <c r="V11" s="107"/>
      <c r="W11" s="103"/>
      <c r="X11" s="103"/>
      <c r="Y11" s="103"/>
      <c r="Z11" s="107"/>
      <c r="AA11" s="104">
        <v>272.96145103491432</v>
      </c>
      <c r="AB11" s="108">
        <v>10.597627443985861</v>
      </c>
      <c r="AC11" s="109"/>
      <c r="AD11" s="107"/>
      <c r="AE11" s="107">
        <v>3.5615559908571428</v>
      </c>
      <c r="AF11" s="107"/>
      <c r="AG11" s="107"/>
      <c r="AH11" s="107">
        <v>7.0360714531287174</v>
      </c>
      <c r="AI11" s="107"/>
      <c r="AJ11" s="107"/>
      <c r="AK11" s="105"/>
      <c r="AL11" s="105"/>
      <c r="AM11" s="103"/>
      <c r="AN11" s="110"/>
      <c r="AO11" s="110"/>
      <c r="AP11" s="108"/>
      <c r="AQ11" s="111">
        <v>290.03662012008709</v>
      </c>
    </row>
    <row r="12" spans="1:45" ht="12.75" customHeight="1">
      <c r="A12" s="98" t="s">
        <v>424</v>
      </c>
      <c r="B12" s="99"/>
      <c r="C12" s="100"/>
      <c r="D12" s="105"/>
      <c r="E12" s="107"/>
      <c r="F12" s="103"/>
      <c r="G12" s="103"/>
      <c r="H12" s="104"/>
      <c r="I12" s="105"/>
      <c r="J12" s="106"/>
      <c r="K12" s="107"/>
      <c r="L12" s="104"/>
      <c r="M12" s="107"/>
      <c r="N12" s="161"/>
      <c r="O12" s="161"/>
      <c r="P12" s="107"/>
      <c r="Q12" s="107"/>
      <c r="R12" s="107"/>
      <c r="S12" s="107"/>
      <c r="T12" s="107"/>
      <c r="U12" s="107"/>
      <c r="V12" s="107"/>
      <c r="W12" s="103"/>
      <c r="X12" s="103"/>
      <c r="Y12" s="103"/>
      <c r="Z12" s="107"/>
      <c r="AA12" s="104"/>
      <c r="AB12" s="108"/>
      <c r="AC12" s="109"/>
      <c r="AD12" s="107"/>
      <c r="AE12" s="107"/>
      <c r="AF12" s="107"/>
      <c r="AG12" s="107"/>
      <c r="AH12" s="107"/>
      <c r="AI12" s="107"/>
      <c r="AJ12" s="107"/>
      <c r="AK12" s="105"/>
      <c r="AL12" s="105"/>
      <c r="AM12" s="103"/>
      <c r="AN12" s="110"/>
      <c r="AO12" s="110">
        <v>42.942060079999997</v>
      </c>
      <c r="AP12" s="108"/>
      <c r="AQ12" s="111">
        <v>42.942060079999997</v>
      </c>
    </row>
    <row r="13" spans="1:45" ht="12.75" customHeight="1">
      <c r="A13" s="98" t="s">
        <v>425</v>
      </c>
      <c r="B13" s="99"/>
      <c r="C13" s="100">
        <v>0</v>
      </c>
      <c r="D13" s="105"/>
      <c r="E13" s="103"/>
      <c r="F13" s="103"/>
      <c r="G13" s="103"/>
      <c r="H13" s="104">
        <v>68.075576842105264</v>
      </c>
      <c r="I13" s="105">
        <v>68.075576842105264</v>
      </c>
      <c r="J13" s="106"/>
      <c r="K13" s="107"/>
      <c r="L13" s="104">
        <v>0</v>
      </c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3"/>
      <c r="X13" s="103"/>
      <c r="Y13" s="103"/>
      <c r="Z13" s="107"/>
      <c r="AA13" s="104"/>
      <c r="AB13" s="108">
        <v>0</v>
      </c>
      <c r="AC13" s="109"/>
      <c r="AD13" s="107"/>
      <c r="AE13" s="107"/>
      <c r="AF13" s="107"/>
      <c r="AG13" s="107"/>
      <c r="AH13" s="107"/>
      <c r="AI13" s="107"/>
      <c r="AJ13" s="107"/>
      <c r="AK13" s="105"/>
      <c r="AL13" s="105"/>
      <c r="AM13" s="103"/>
      <c r="AN13" s="110"/>
      <c r="AO13" s="110"/>
      <c r="AP13" s="108"/>
      <c r="AQ13" s="111">
        <v>68.075576842105264</v>
      </c>
    </row>
    <row r="14" spans="1:45" ht="12.75" customHeight="1">
      <c r="A14" s="162" t="s">
        <v>426</v>
      </c>
      <c r="B14" s="163"/>
      <c r="C14" s="164">
        <v>0</v>
      </c>
      <c r="D14" s="165"/>
      <c r="E14" s="166"/>
      <c r="F14" s="167"/>
      <c r="G14" s="167"/>
      <c r="H14" s="168">
        <v>0</v>
      </c>
      <c r="I14" s="165"/>
      <c r="J14" s="169"/>
      <c r="K14" s="166"/>
      <c r="L14" s="168">
        <v>3130.991863521042</v>
      </c>
      <c r="M14" s="166">
        <v>3092.2052611591994</v>
      </c>
      <c r="N14" s="166">
        <v>38.786602361842682</v>
      </c>
      <c r="O14" s="166"/>
      <c r="P14" s="166"/>
      <c r="Q14" s="166"/>
      <c r="R14" s="166"/>
      <c r="S14" s="166"/>
      <c r="T14" s="166"/>
      <c r="U14" s="166"/>
      <c r="V14" s="166"/>
      <c r="W14" s="167"/>
      <c r="X14" s="167"/>
      <c r="Y14" s="167"/>
      <c r="Z14" s="166"/>
      <c r="AA14" s="168">
        <v>40.734584907594211</v>
      </c>
      <c r="AB14" s="170">
        <v>0</v>
      </c>
      <c r="AC14" s="171"/>
      <c r="AD14" s="166"/>
      <c r="AE14" s="166"/>
      <c r="AF14" s="166"/>
      <c r="AG14" s="166"/>
      <c r="AH14" s="166"/>
      <c r="AI14" s="166"/>
      <c r="AJ14" s="166"/>
      <c r="AK14" s="165"/>
      <c r="AL14" s="165"/>
      <c r="AM14" s="167"/>
      <c r="AN14" s="172"/>
      <c r="AO14" s="172">
        <v>11.442471999999999</v>
      </c>
      <c r="AP14" s="170"/>
      <c r="AQ14" s="173">
        <v>3183.1689204286363</v>
      </c>
    </row>
    <row r="15" spans="1:45" s="11" customFormat="1" ht="12.75" customHeight="1">
      <c r="A15" s="174" t="s">
        <v>101</v>
      </c>
      <c r="B15" s="175"/>
      <c r="C15" s="176">
        <v>0</v>
      </c>
      <c r="D15" s="177">
        <v>0</v>
      </c>
      <c r="E15" s="178">
        <v>0</v>
      </c>
      <c r="F15" s="179">
        <v>0</v>
      </c>
      <c r="G15" s="179">
        <v>0</v>
      </c>
      <c r="H15" s="180">
        <v>64.671797999999995</v>
      </c>
      <c r="I15" s="177">
        <v>0</v>
      </c>
      <c r="J15" s="181">
        <v>0</v>
      </c>
      <c r="K15" s="178">
        <v>64.671797999999995</v>
      </c>
      <c r="L15" s="180">
        <v>3166.7858692089685</v>
      </c>
      <c r="M15" s="178">
        <v>0</v>
      </c>
      <c r="N15" s="178">
        <v>0</v>
      </c>
      <c r="O15" s="178">
        <v>90.017983923640699</v>
      </c>
      <c r="P15" s="178">
        <v>640.53679657777786</v>
      </c>
      <c r="Q15" s="178">
        <v>226.77459106847999</v>
      </c>
      <c r="R15" s="178">
        <v>0</v>
      </c>
      <c r="S15" s="178">
        <v>960.95017928079096</v>
      </c>
      <c r="T15" s="178">
        <v>64.797462901984332</v>
      </c>
      <c r="U15" s="178">
        <v>1146.9502117491124</v>
      </c>
      <c r="V15" s="178">
        <v>0</v>
      </c>
      <c r="W15" s="179">
        <v>36.758643707182323</v>
      </c>
      <c r="X15" s="179">
        <v>0</v>
      </c>
      <c r="Y15" s="179">
        <v>0</v>
      </c>
      <c r="Z15" s="178">
        <v>0</v>
      </c>
      <c r="AA15" s="180">
        <v>0</v>
      </c>
      <c r="AB15" s="182">
        <v>0</v>
      </c>
      <c r="AC15" s="183">
        <v>0</v>
      </c>
      <c r="AD15" s="178">
        <v>0</v>
      </c>
      <c r="AE15" s="178">
        <v>0</v>
      </c>
      <c r="AF15" s="178">
        <v>0</v>
      </c>
      <c r="AG15" s="184">
        <v>0</v>
      </c>
      <c r="AH15" s="184">
        <v>0</v>
      </c>
      <c r="AI15" s="184">
        <v>0</v>
      </c>
      <c r="AJ15" s="184">
        <v>0</v>
      </c>
      <c r="AK15" s="177">
        <v>0</v>
      </c>
      <c r="AL15" s="177">
        <v>0</v>
      </c>
      <c r="AM15" s="179">
        <v>0</v>
      </c>
      <c r="AN15" s="180">
        <v>0</v>
      </c>
      <c r="AO15" s="180">
        <v>1873.361490524092</v>
      </c>
      <c r="AP15" s="182">
        <v>0</v>
      </c>
      <c r="AQ15" s="185">
        <v>5104.8191577330599</v>
      </c>
      <c r="AR15" s="7"/>
      <c r="AS15" s="10"/>
    </row>
    <row r="16" spans="1:45" ht="12.75" customHeight="1">
      <c r="A16" s="149" t="s">
        <v>427</v>
      </c>
      <c r="B16" s="150"/>
      <c r="C16" s="151">
        <v>0</v>
      </c>
      <c r="D16" s="152"/>
      <c r="E16" s="153"/>
      <c r="F16" s="154"/>
      <c r="G16" s="154"/>
      <c r="H16" s="155">
        <v>0</v>
      </c>
      <c r="I16" s="152"/>
      <c r="J16" s="153"/>
      <c r="K16" s="153"/>
      <c r="L16" s="155">
        <v>0</v>
      </c>
      <c r="M16" s="153"/>
      <c r="N16" s="153"/>
      <c r="O16" s="153"/>
      <c r="P16" s="153"/>
      <c r="Q16" s="153"/>
      <c r="R16" s="153"/>
      <c r="S16" s="153"/>
      <c r="T16" s="153"/>
      <c r="U16" s="153"/>
      <c r="V16" s="153"/>
      <c r="W16" s="154"/>
      <c r="X16" s="154"/>
      <c r="Y16" s="154"/>
      <c r="Z16" s="153"/>
      <c r="AA16" s="155"/>
      <c r="AB16" s="157">
        <v>0</v>
      </c>
      <c r="AC16" s="158"/>
      <c r="AD16" s="153"/>
      <c r="AE16" s="153"/>
      <c r="AF16" s="153"/>
      <c r="AG16" s="161"/>
      <c r="AH16" s="161"/>
      <c r="AI16" s="161"/>
      <c r="AJ16" s="161"/>
      <c r="AK16" s="152"/>
      <c r="AL16" s="152"/>
      <c r="AM16" s="154"/>
      <c r="AN16" s="159"/>
      <c r="AO16" s="159">
        <v>1667.7865923774164</v>
      </c>
      <c r="AP16" s="157"/>
      <c r="AQ16" s="186">
        <v>1667.7865923774164</v>
      </c>
    </row>
    <row r="17" spans="1:45" ht="12.75" customHeight="1">
      <c r="A17" s="98" t="s">
        <v>428</v>
      </c>
      <c r="B17" s="99"/>
      <c r="C17" s="100">
        <v>0</v>
      </c>
      <c r="D17" s="105"/>
      <c r="E17" s="107"/>
      <c r="F17" s="103"/>
      <c r="G17" s="103"/>
      <c r="H17" s="104">
        <v>0</v>
      </c>
      <c r="I17" s="105"/>
      <c r="J17" s="107"/>
      <c r="K17" s="107"/>
      <c r="L17" s="104">
        <v>0</v>
      </c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3"/>
      <c r="X17" s="103"/>
      <c r="Y17" s="103"/>
      <c r="Z17" s="107"/>
      <c r="AA17" s="104"/>
      <c r="AB17" s="108">
        <v>0</v>
      </c>
      <c r="AC17" s="109"/>
      <c r="AD17" s="107"/>
      <c r="AE17" s="107"/>
      <c r="AF17" s="107"/>
      <c r="AG17" s="107"/>
      <c r="AH17" s="107"/>
      <c r="AI17" s="107"/>
      <c r="AJ17" s="107"/>
      <c r="AK17" s="105"/>
      <c r="AL17" s="105"/>
      <c r="AM17" s="103"/>
      <c r="AN17" s="110"/>
      <c r="AO17" s="187">
        <v>185.14395873624346</v>
      </c>
      <c r="AP17" s="108"/>
      <c r="AQ17" s="111">
        <v>185.14395873624346</v>
      </c>
    </row>
    <row r="18" spans="1:45" ht="12.75" customHeight="1">
      <c r="A18" s="98" t="s">
        <v>429</v>
      </c>
      <c r="B18" s="99"/>
      <c r="C18" s="100"/>
      <c r="D18" s="105"/>
      <c r="E18" s="107"/>
      <c r="F18" s="103"/>
      <c r="G18" s="103"/>
      <c r="H18" s="104"/>
      <c r="I18" s="105"/>
      <c r="J18" s="107"/>
      <c r="K18" s="107"/>
      <c r="L18" s="104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3"/>
      <c r="X18" s="103"/>
      <c r="Y18" s="103"/>
      <c r="Z18" s="107"/>
      <c r="AA18" s="104"/>
      <c r="AB18" s="108"/>
      <c r="AC18" s="109"/>
      <c r="AD18" s="107"/>
      <c r="AE18" s="107"/>
      <c r="AF18" s="107"/>
      <c r="AG18" s="107"/>
      <c r="AH18" s="107"/>
      <c r="AI18" s="107"/>
      <c r="AJ18" s="107"/>
      <c r="AK18" s="105"/>
      <c r="AL18" s="105"/>
      <c r="AM18" s="103"/>
      <c r="AN18" s="110"/>
      <c r="AO18" s="110">
        <v>20.430939410432</v>
      </c>
      <c r="AP18" s="108"/>
      <c r="AQ18" s="111">
        <v>20.430939410432</v>
      </c>
    </row>
    <row r="19" spans="1:45" ht="12.75" customHeight="1">
      <c r="A19" s="98" t="s">
        <v>430</v>
      </c>
      <c r="B19" s="99"/>
      <c r="C19" s="100"/>
      <c r="D19" s="401"/>
      <c r="E19" s="107"/>
      <c r="F19" s="103"/>
      <c r="G19" s="103"/>
      <c r="H19" s="104">
        <v>64.671797999999995</v>
      </c>
      <c r="I19" s="105"/>
      <c r="J19" s="107"/>
      <c r="K19" s="107">
        <v>64.671797999999995</v>
      </c>
      <c r="L19" s="104">
        <v>0</v>
      </c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3"/>
      <c r="X19" s="103"/>
      <c r="Y19" s="103"/>
      <c r="Z19" s="107"/>
      <c r="AA19" s="104"/>
      <c r="AB19" s="108">
        <v>0</v>
      </c>
      <c r="AC19" s="109"/>
      <c r="AD19" s="107"/>
      <c r="AE19" s="107"/>
      <c r="AF19" s="107"/>
      <c r="AG19" s="107"/>
      <c r="AH19" s="107"/>
      <c r="AI19" s="107"/>
      <c r="AJ19" s="107"/>
      <c r="AK19" s="105"/>
      <c r="AL19" s="105"/>
      <c r="AM19" s="103"/>
      <c r="AN19" s="110"/>
      <c r="AO19" s="110"/>
      <c r="AP19" s="108"/>
      <c r="AQ19" s="111">
        <v>64.671797999999995</v>
      </c>
    </row>
    <row r="20" spans="1:45" ht="12.75" customHeight="1">
      <c r="A20" s="162" t="s">
        <v>431</v>
      </c>
      <c r="B20" s="163"/>
      <c r="C20" s="164"/>
      <c r="D20" s="165"/>
      <c r="E20" s="166"/>
      <c r="F20" s="167"/>
      <c r="G20" s="167"/>
      <c r="H20" s="168">
        <v>0</v>
      </c>
      <c r="I20" s="165"/>
      <c r="J20" s="166"/>
      <c r="K20" s="166"/>
      <c r="L20" s="168">
        <v>3166.7858692089685</v>
      </c>
      <c r="M20" s="166"/>
      <c r="N20" s="166"/>
      <c r="O20" s="166">
        <v>90.017983923640699</v>
      </c>
      <c r="P20" s="166">
        <v>640.53679657777786</v>
      </c>
      <c r="Q20" s="166">
        <v>226.77459106847999</v>
      </c>
      <c r="R20" s="166">
        <v>0</v>
      </c>
      <c r="S20" s="166">
        <v>960.95017928079096</v>
      </c>
      <c r="T20" s="166">
        <v>64.797462901984332</v>
      </c>
      <c r="U20" s="166">
        <v>1146.9502117491124</v>
      </c>
      <c r="V20" s="166"/>
      <c r="W20" s="167">
        <v>36.758643707182323</v>
      </c>
      <c r="X20" s="167"/>
      <c r="Y20" s="167"/>
      <c r="Z20" s="166"/>
      <c r="AA20" s="168"/>
      <c r="AB20" s="170">
        <v>0</v>
      </c>
      <c r="AC20" s="171"/>
      <c r="AD20" s="166"/>
      <c r="AE20" s="166"/>
      <c r="AF20" s="166"/>
      <c r="AG20" s="166"/>
      <c r="AH20" s="166"/>
      <c r="AI20" s="166"/>
      <c r="AJ20" s="166"/>
      <c r="AK20" s="165"/>
      <c r="AL20" s="165"/>
      <c r="AM20" s="167"/>
      <c r="AN20" s="172"/>
      <c r="AO20" s="172"/>
      <c r="AP20" s="170"/>
      <c r="AQ20" s="173">
        <v>3166.7858692089685</v>
      </c>
    </row>
    <row r="21" spans="1:45" ht="12.75" customHeight="1">
      <c r="A21" s="188" t="s">
        <v>102</v>
      </c>
      <c r="B21" s="189"/>
      <c r="C21" s="190">
        <v>22.240061570656767</v>
      </c>
      <c r="D21" s="191">
        <v>-17.14136118835</v>
      </c>
      <c r="E21" s="192">
        <v>39.381422759006767</v>
      </c>
      <c r="F21" s="193">
        <v>0</v>
      </c>
      <c r="G21" s="193">
        <v>0</v>
      </c>
      <c r="H21" s="194">
        <v>0</v>
      </c>
      <c r="I21" s="191">
        <v>0</v>
      </c>
      <c r="J21" s="192">
        <v>0</v>
      </c>
      <c r="K21" s="192">
        <v>0</v>
      </c>
      <c r="L21" s="194">
        <v>-24.684016341344105</v>
      </c>
      <c r="M21" s="192">
        <v>0</v>
      </c>
      <c r="N21" s="192">
        <v>30.880435114089789</v>
      </c>
      <c r="O21" s="192">
        <v>0</v>
      </c>
      <c r="P21" s="192">
        <v>-31.331710700000009</v>
      </c>
      <c r="Q21" s="192">
        <v>361.91080481920005</v>
      </c>
      <c r="R21" s="192">
        <v>-361.12225342559998</v>
      </c>
      <c r="S21" s="192">
        <v>-0.17168420677966101</v>
      </c>
      <c r="T21" s="192">
        <v>0</v>
      </c>
      <c r="U21" s="192">
        <v>-2.6095463715975598</v>
      </c>
      <c r="V21" s="192">
        <v>-22.240061570656763</v>
      </c>
      <c r="W21" s="193">
        <v>0</v>
      </c>
      <c r="X21" s="193">
        <v>0</v>
      </c>
      <c r="Y21" s="193">
        <v>0</v>
      </c>
      <c r="Z21" s="192">
        <v>0</v>
      </c>
      <c r="AA21" s="194">
        <v>0</v>
      </c>
      <c r="AB21" s="195">
        <v>-804.27908749625612</v>
      </c>
      <c r="AC21" s="196">
        <v>-59.691708987970003</v>
      </c>
      <c r="AD21" s="192">
        <v>-743.01992281532614</v>
      </c>
      <c r="AE21" s="192">
        <v>0</v>
      </c>
      <c r="AF21" s="192">
        <v>0</v>
      </c>
      <c r="AG21" s="197">
        <v>0</v>
      </c>
      <c r="AH21" s="197">
        <v>0</v>
      </c>
      <c r="AI21" s="197">
        <v>0</v>
      </c>
      <c r="AJ21" s="197">
        <v>0</v>
      </c>
      <c r="AK21" s="191">
        <v>-1.5674556929599923</v>
      </c>
      <c r="AL21" s="197">
        <v>0</v>
      </c>
      <c r="AM21" s="193">
        <v>0</v>
      </c>
      <c r="AN21" s="198">
        <v>0</v>
      </c>
      <c r="AO21" s="194">
        <v>804.27908749625612</v>
      </c>
      <c r="AP21" s="195">
        <v>0</v>
      </c>
      <c r="AQ21" s="199">
        <v>-2.4439547706873377</v>
      </c>
    </row>
    <row r="22" spans="1:45" ht="12.75" customHeight="1">
      <c r="A22" s="149" t="s">
        <v>432</v>
      </c>
      <c r="B22" s="150"/>
      <c r="C22" s="200"/>
      <c r="D22" s="201"/>
      <c r="E22" s="202"/>
      <c r="F22" s="154"/>
      <c r="G22" s="154"/>
      <c r="H22" s="155"/>
      <c r="I22" s="203"/>
      <c r="J22" s="153"/>
      <c r="K22" s="153"/>
      <c r="L22" s="155"/>
      <c r="M22" s="153"/>
      <c r="N22" s="153"/>
      <c r="O22" s="153"/>
      <c r="P22" s="153"/>
      <c r="Q22" s="153"/>
      <c r="R22" s="153"/>
      <c r="S22" s="153"/>
      <c r="T22" s="153"/>
      <c r="U22" s="153"/>
      <c r="V22" s="153"/>
      <c r="W22" s="154"/>
      <c r="X22" s="154"/>
      <c r="Y22" s="154"/>
      <c r="Z22" s="153"/>
      <c r="AA22" s="155"/>
      <c r="AB22" s="157">
        <v>-804.27908749625612</v>
      </c>
      <c r="AC22" s="158">
        <v>-59.691708987970003</v>
      </c>
      <c r="AD22" s="153">
        <v>-743.01992281532614</v>
      </c>
      <c r="AE22" s="153"/>
      <c r="AF22" s="153"/>
      <c r="AG22" s="161"/>
      <c r="AH22" s="161"/>
      <c r="AI22" s="161"/>
      <c r="AJ22" s="161"/>
      <c r="AK22" s="152">
        <v>-1.5674556929599923</v>
      </c>
      <c r="AL22" s="161"/>
      <c r="AM22" s="154"/>
      <c r="AN22" s="159"/>
      <c r="AO22" s="155">
        <v>804.27908749625612</v>
      </c>
      <c r="AP22" s="157"/>
      <c r="AQ22" s="186">
        <v>0</v>
      </c>
    </row>
    <row r="23" spans="1:45" ht="12.75" customHeight="1">
      <c r="A23" s="204" t="s">
        <v>433</v>
      </c>
      <c r="B23" s="175"/>
      <c r="C23" s="205"/>
      <c r="D23" s="206"/>
      <c r="E23" s="178"/>
      <c r="F23" s="207"/>
      <c r="G23" s="207"/>
      <c r="H23" s="180"/>
      <c r="I23"/>
      <c r="J23" s="209"/>
      <c r="K23" s="209"/>
      <c r="L23" s="180"/>
      <c r="M23" s="209"/>
      <c r="N23" s="209"/>
      <c r="O23" s="209"/>
      <c r="P23" s="209"/>
      <c r="Q23" s="209"/>
      <c r="R23" s="209"/>
      <c r="S23" s="209"/>
      <c r="T23" s="209"/>
      <c r="U23" s="209"/>
      <c r="V23" s="209"/>
      <c r="W23" s="207"/>
      <c r="X23" s="207"/>
      <c r="Y23" s="207"/>
      <c r="Z23" s="209"/>
      <c r="AA23" s="180"/>
      <c r="AB23" s="182"/>
      <c r="AC23" s="210"/>
      <c r="AD23" s="209"/>
      <c r="AE23" s="209"/>
      <c r="AF23" s="209"/>
      <c r="AG23" s="209"/>
      <c r="AH23" s="209"/>
      <c r="AI23" s="209"/>
      <c r="AJ23" s="209"/>
      <c r="AK23" s="211"/>
      <c r="AL23" s="211"/>
      <c r="AM23" s="207"/>
      <c r="AN23" s="212"/>
      <c r="AO23" s="180"/>
      <c r="AP23" s="182"/>
      <c r="AQ23" s="213">
        <v>0</v>
      </c>
    </row>
    <row r="24" spans="1:45" ht="12.75" customHeight="1" thickBot="1">
      <c r="A24" s="113" t="s">
        <v>434</v>
      </c>
      <c r="B24" s="114"/>
      <c r="C24" s="214">
        <v>22.240061570656767</v>
      </c>
      <c r="D24" s="215">
        <v>-17.14136118835</v>
      </c>
      <c r="E24" s="122">
        <v>39.381422759006767</v>
      </c>
      <c r="F24" s="116"/>
      <c r="G24" s="116">
        <v>0</v>
      </c>
      <c r="H24" s="117"/>
      <c r="I24" s="216"/>
      <c r="J24" s="122"/>
      <c r="K24" s="122"/>
      <c r="L24" s="117">
        <v>-24.684016341344105</v>
      </c>
      <c r="M24" s="122"/>
      <c r="N24" s="122">
        <v>30.880435114089789</v>
      </c>
      <c r="O24" s="122"/>
      <c r="P24" s="122">
        <v>-31.331710700000009</v>
      </c>
      <c r="Q24" s="122">
        <v>361.91080481920005</v>
      </c>
      <c r="R24" s="122">
        <v>-361.12225342559998</v>
      </c>
      <c r="S24" s="122">
        <v>-0.17168420677966101</v>
      </c>
      <c r="T24" s="122"/>
      <c r="U24" s="122">
        <v>-2.6095463715975598</v>
      </c>
      <c r="V24" s="116">
        <v>-22.240061570656763</v>
      </c>
      <c r="W24" s="116">
        <v>0</v>
      </c>
      <c r="X24" s="116"/>
      <c r="Y24" s="116"/>
      <c r="Z24" s="122"/>
      <c r="AA24" s="117"/>
      <c r="AB24" s="117">
        <v>0</v>
      </c>
      <c r="AC24" s="121"/>
      <c r="AD24" s="122"/>
      <c r="AE24" s="122"/>
      <c r="AF24" s="122"/>
      <c r="AG24" s="122"/>
      <c r="AH24" s="122">
        <v>0</v>
      </c>
      <c r="AI24" s="122"/>
      <c r="AJ24" s="122"/>
      <c r="AK24" s="118"/>
      <c r="AL24" s="118"/>
      <c r="AM24" s="116"/>
      <c r="AN24" s="123"/>
      <c r="AO24" s="117"/>
      <c r="AP24" s="120"/>
      <c r="AQ24" s="124">
        <v>-2.4439547706873377</v>
      </c>
    </row>
    <row r="25" spans="1:45" ht="12.75" customHeight="1" thickBot="1">
      <c r="A25" s="174" t="s">
        <v>103</v>
      </c>
      <c r="B25" s="175"/>
      <c r="C25" s="176">
        <v>0</v>
      </c>
      <c r="D25" s="177"/>
      <c r="E25" s="178"/>
      <c r="F25" s="207"/>
      <c r="G25" s="207"/>
      <c r="H25" s="180">
        <v>10.28324833984202</v>
      </c>
      <c r="I25" s="207">
        <v>10.28324833984202</v>
      </c>
      <c r="J25" s="217"/>
      <c r="K25" s="209"/>
      <c r="L25" s="180">
        <v>98.284657617035819</v>
      </c>
      <c r="M25" s="209"/>
      <c r="N25" s="209"/>
      <c r="O25" s="209">
        <v>95.274692021714102</v>
      </c>
      <c r="P25" s="209"/>
      <c r="Q25" s="209"/>
      <c r="R25" s="209"/>
      <c r="S25" s="209">
        <v>0</v>
      </c>
      <c r="T25" s="209">
        <v>4.1693256233877908E-3</v>
      </c>
      <c r="U25" s="209">
        <v>3.0057962696983291</v>
      </c>
      <c r="V25" s="209"/>
      <c r="W25" s="207"/>
      <c r="X25" s="207"/>
      <c r="Y25" s="207"/>
      <c r="Z25" s="209"/>
      <c r="AA25" s="180">
        <v>57.528599543766255</v>
      </c>
      <c r="AB25" s="182">
        <v>0</v>
      </c>
      <c r="AC25" s="183"/>
      <c r="AD25" s="209"/>
      <c r="AE25" s="209"/>
      <c r="AF25" s="209"/>
      <c r="AG25" s="209"/>
      <c r="AH25" s="209"/>
      <c r="AI25" s="209"/>
      <c r="AJ25" s="209"/>
      <c r="AK25" s="211"/>
      <c r="AL25" s="211"/>
      <c r="AM25" s="207"/>
      <c r="AN25" s="212"/>
      <c r="AO25" s="180">
        <v>259.46681438260055</v>
      </c>
      <c r="AP25" s="182"/>
      <c r="AQ25" s="213">
        <v>425.56331988324462</v>
      </c>
    </row>
    <row r="26" spans="1:45" s="11" customFormat="1" ht="12.75" customHeight="1" thickBot="1">
      <c r="A26" s="218" t="s">
        <v>104</v>
      </c>
      <c r="B26" s="219"/>
      <c r="C26" s="220">
        <v>320.15759843333262</v>
      </c>
      <c r="D26" s="221">
        <v>221.42915574234439</v>
      </c>
      <c r="E26" s="222">
        <v>86.198591658957852</v>
      </c>
      <c r="F26" s="222">
        <v>0</v>
      </c>
      <c r="G26" s="222">
        <v>12.529851032030438</v>
      </c>
      <c r="H26" s="223">
        <v>199.31419506885081</v>
      </c>
      <c r="I26" s="221">
        <v>0.37225106885087023</v>
      </c>
      <c r="J26" s="224">
        <v>127.70399999999999</v>
      </c>
      <c r="K26" s="222">
        <v>71.237943999999999</v>
      </c>
      <c r="L26" s="223">
        <v>7264.135463057145</v>
      </c>
      <c r="M26" s="222">
        <v>0</v>
      </c>
      <c r="N26" s="222">
        <v>-0.14794174855289199</v>
      </c>
      <c r="O26" s="222">
        <v>-5.2567080980734033</v>
      </c>
      <c r="P26" s="222">
        <v>799.22126723333315</v>
      </c>
      <c r="Q26" s="222">
        <v>934.9598444950401</v>
      </c>
      <c r="R26" s="222">
        <v>1106.9485985044798</v>
      </c>
      <c r="S26" s="222">
        <v>39.03952078017609</v>
      </c>
      <c r="T26" s="222">
        <v>187.88084937540125</v>
      </c>
      <c r="U26" s="222">
        <v>3815.0626351280866</v>
      </c>
      <c r="V26" s="222">
        <v>147.33759997605489</v>
      </c>
      <c r="W26" s="222">
        <v>7.506512734116022</v>
      </c>
      <c r="X26" s="222">
        <v>195.36275312176252</v>
      </c>
      <c r="Y26" s="222">
        <v>1.2096467108549098</v>
      </c>
      <c r="Z26" s="222">
        <v>35.010884844467988</v>
      </c>
      <c r="AA26" s="223">
        <v>1921.4292269183238</v>
      </c>
      <c r="AB26" s="225">
        <v>461.58542079448944</v>
      </c>
      <c r="AC26" s="147">
        <v>0</v>
      </c>
      <c r="AD26" s="129">
        <v>0</v>
      </c>
      <c r="AE26" s="129">
        <v>197.01521306540025</v>
      </c>
      <c r="AF26" s="129">
        <v>40.692904224132207</v>
      </c>
      <c r="AG26" s="129">
        <v>0</v>
      </c>
      <c r="AH26" s="129">
        <v>9.7770611234061491</v>
      </c>
      <c r="AI26" s="129">
        <v>128.62672037577602</v>
      </c>
      <c r="AJ26" s="129">
        <v>27.916404744672001</v>
      </c>
      <c r="AK26" s="132">
        <v>0</v>
      </c>
      <c r="AL26" s="132">
        <v>13.54608560366562</v>
      </c>
      <c r="AM26" s="226">
        <v>44.011031657437648</v>
      </c>
      <c r="AN26" s="223">
        <v>54.722939604974087</v>
      </c>
      <c r="AO26" s="223">
        <v>2361.4044575777475</v>
      </c>
      <c r="AP26" s="225">
        <v>0</v>
      </c>
      <c r="AQ26" s="227">
        <v>12582.749301454864</v>
      </c>
      <c r="AR26" s="7"/>
      <c r="AS26" s="10"/>
    </row>
    <row r="27" spans="1:45" s="11" customFormat="1" ht="12.75" customHeight="1">
      <c r="A27" s="125" t="s">
        <v>105</v>
      </c>
      <c r="B27" s="126"/>
      <c r="C27" s="127">
        <v>0</v>
      </c>
      <c r="D27" s="132">
        <v>0</v>
      </c>
      <c r="E27" s="129">
        <v>0</v>
      </c>
      <c r="F27" s="146">
        <v>0</v>
      </c>
      <c r="G27" s="146">
        <v>0</v>
      </c>
      <c r="H27" s="130">
        <v>0</v>
      </c>
      <c r="I27" s="132">
        <v>0</v>
      </c>
      <c r="J27" s="131">
        <v>0</v>
      </c>
      <c r="K27" s="129">
        <v>0</v>
      </c>
      <c r="L27" s="130">
        <v>231.58328467708543</v>
      </c>
      <c r="M27" s="129">
        <v>0</v>
      </c>
      <c r="N27" s="129">
        <v>0</v>
      </c>
      <c r="O27" s="129">
        <v>0</v>
      </c>
      <c r="P27" s="129">
        <v>0</v>
      </c>
      <c r="Q27" s="129">
        <v>0</v>
      </c>
      <c r="R27" s="129">
        <v>0</v>
      </c>
      <c r="S27" s="129">
        <v>0</v>
      </c>
      <c r="T27" s="129">
        <v>0</v>
      </c>
      <c r="U27" s="129">
        <v>0</v>
      </c>
      <c r="V27" s="129">
        <v>0</v>
      </c>
      <c r="W27" s="146"/>
      <c r="X27" s="146">
        <v>195.36275312176252</v>
      </c>
      <c r="Y27" s="146">
        <v>1.2096467108549098</v>
      </c>
      <c r="Z27" s="129">
        <v>35.010884844467988</v>
      </c>
      <c r="AA27" s="130">
        <v>0</v>
      </c>
      <c r="AB27" s="128">
        <v>0</v>
      </c>
      <c r="AC27" s="147">
        <v>0</v>
      </c>
      <c r="AD27" s="129">
        <v>0</v>
      </c>
      <c r="AE27" s="129">
        <v>0</v>
      </c>
      <c r="AF27" s="129">
        <v>0</v>
      </c>
      <c r="AG27" s="129">
        <v>0</v>
      </c>
      <c r="AH27" s="129">
        <v>0</v>
      </c>
      <c r="AI27" s="129">
        <v>0</v>
      </c>
      <c r="AJ27" s="129">
        <v>0</v>
      </c>
      <c r="AK27" s="132">
        <v>0</v>
      </c>
      <c r="AL27" s="132">
        <v>0</v>
      </c>
      <c r="AM27" s="146">
        <v>0</v>
      </c>
      <c r="AN27" s="130">
        <v>0</v>
      </c>
      <c r="AO27" s="130">
        <v>0</v>
      </c>
      <c r="AP27" s="128">
        <v>0</v>
      </c>
      <c r="AQ27" s="134">
        <v>231.58328467708543</v>
      </c>
      <c r="AR27" s="7"/>
      <c r="AS27" s="10"/>
    </row>
    <row r="28" spans="1:45" ht="12.75" customHeight="1" thickBot="1">
      <c r="A28" s="228" t="s">
        <v>106</v>
      </c>
      <c r="B28" s="229"/>
      <c r="C28" s="230">
        <v>0</v>
      </c>
      <c r="D28" s="191"/>
      <c r="E28" s="192"/>
      <c r="F28" s="193"/>
      <c r="G28" s="193"/>
      <c r="H28" s="198">
        <v>0</v>
      </c>
      <c r="I28" s="191"/>
      <c r="J28" s="231"/>
      <c r="K28" s="192"/>
      <c r="L28" s="198">
        <v>231.58328467708543</v>
      </c>
      <c r="M28" s="192"/>
      <c r="N28" s="192"/>
      <c r="O28" s="192"/>
      <c r="P28" s="192"/>
      <c r="Q28" s="192"/>
      <c r="R28" s="192"/>
      <c r="S28" s="192"/>
      <c r="T28" s="192"/>
      <c r="U28" s="192"/>
      <c r="V28" s="192"/>
      <c r="W28" s="193"/>
      <c r="X28" s="193">
        <v>195.36275312176252</v>
      </c>
      <c r="Y28" s="193">
        <v>1.2096467108549098</v>
      </c>
      <c r="Z28" s="192">
        <v>35.010884844467988</v>
      </c>
      <c r="AA28" s="198">
        <v>0</v>
      </c>
      <c r="AB28" s="232">
        <v>0</v>
      </c>
      <c r="AC28" s="196"/>
      <c r="AD28" s="192"/>
      <c r="AE28" s="192"/>
      <c r="AF28" s="192"/>
      <c r="AG28" s="192"/>
      <c r="AH28" s="192"/>
      <c r="AI28" s="192"/>
      <c r="AJ28" s="192"/>
      <c r="AK28" s="191"/>
      <c r="AL28" s="191"/>
      <c r="AM28" s="193"/>
      <c r="AN28" s="198"/>
      <c r="AO28" s="198"/>
      <c r="AP28" s="232"/>
      <c r="AQ28" s="199">
        <v>231.58328467708543</v>
      </c>
    </row>
    <row r="29" spans="1:45" s="11" customFormat="1" ht="12.75" customHeight="1" thickBot="1">
      <c r="A29" s="125" t="s">
        <v>107</v>
      </c>
      <c r="B29" s="126"/>
      <c r="C29" s="127">
        <v>322.73712666999984</v>
      </c>
      <c r="D29" s="132">
        <v>221.25198259398218</v>
      </c>
      <c r="E29" s="129">
        <v>89.647280058277374</v>
      </c>
      <c r="F29" s="146">
        <v>0</v>
      </c>
      <c r="G29" s="146">
        <v>11.837385289740231</v>
      </c>
      <c r="H29" s="130">
        <v>197.36847005356</v>
      </c>
      <c r="I29" s="132">
        <v>0.82966372355999995</v>
      </c>
      <c r="J29" s="233">
        <v>127.70399999999999</v>
      </c>
      <c r="K29" s="132">
        <v>68.834806329999992</v>
      </c>
      <c r="L29" s="130">
        <v>7068.2622000267629</v>
      </c>
      <c r="M29" s="129">
        <v>0</v>
      </c>
      <c r="N29" s="129">
        <v>0</v>
      </c>
      <c r="O29" s="129">
        <v>0</v>
      </c>
      <c r="P29" s="129">
        <v>821.48002832197096</v>
      </c>
      <c r="Q29" s="129">
        <v>934.32541284991999</v>
      </c>
      <c r="R29" s="129">
        <v>1102.8442060797599</v>
      </c>
      <c r="S29" s="129">
        <v>31.039400915077643</v>
      </c>
      <c r="T29" s="129">
        <v>181.32381570558746</v>
      </c>
      <c r="U29" s="129">
        <v>3850.7370652579057</v>
      </c>
      <c r="V29" s="129">
        <v>146.51227089654276</v>
      </c>
      <c r="W29" s="146">
        <v>0</v>
      </c>
      <c r="X29" s="146">
        <v>0</v>
      </c>
      <c r="Y29" s="146">
        <v>0</v>
      </c>
      <c r="Z29" s="132">
        <v>0</v>
      </c>
      <c r="AA29" s="223">
        <v>1961.7039372255226</v>
      </c>
      <c r="AB29" s="128">
        <v>464.00156697504468</v>
      </c>
      <c r="AC29" s="147">
        <v>0</v>
      </c>
      <c r="AD29" s="129">
        <v>0</v>
      </c>
      <c r="AE29" s="129">
        <v>201.73488232270705</v>
      </c>
      <c r="AF29" s="129">
        <v>40.692904224132199</v>
      </c>
      <c r="AG29" s="129">
        <v>0</v>
      </c>
      <c r="AH29" s="129">
        <v>9.7770611234061491</v>
      </c>
      <c r="AI29" s="129">
        <v>126.96834918892802</v>
      </c>
      <c r="AJ29" s="129">
        <v>27.271252854767997</v>
      </c>
      <c r="AK29" s="128">
        <v>0</v>
      </c>
      <c r="AL29" s="128">
        <v>13.546085603665619</v>
      </c>
      <c r="AM29" s="128">
        <v>44.011031657437648</v>
      </c>
      <c r="AN29" s="128">
        <v>54.722939604974094</v>
      </c>
      <c r="AO29" s="130">
        <v>2397.7151931597796</v>
      </c>
      <c r="AP29" s="128">
        <v>0</v>
      </c>
      <c r="AQ29" s="227">
        <v>12466.511433715645</v>
      </c>
      <c r="AR29" s="7"/>
      <c r="AS29" s="10"/>
    </row>
    <row r="30" spans="1:45" s="11" customFormat="1" ht="12.75" customHeight="1">
      <c r="A30" s="234" t="s">
        <v>108</v>
      </c>
      <c r="B30" s="235"/>
      <c r="C30" s="236">
        <v>105.42502802800003</v>
      </c>
      <c r="D30" s="237">
        <v>105.4245493</v>
      </c>
      <c r="E30" s="237">
        <v>0</v>
      </c>
      <c r="F30" s="238"/>
      <c r="G30" s="238"/>
      <c r="H30" s="239">
        <v>0.82966372355999995</v>
      </c>
      <c r="I30" s="240">
        <v>0.82966372355999995</v>
      </c>
      <c r="J30" s="237">
        <v>0</v>
      </c>
      <c r="K30" s="237">
        <v>0</v>
      </c>
      <c r="L30" s="239">
        <v>336.13485801713637</v>
      </c>
      <c r="M30" s="237">
        <v>0</v>
      </c>
      <c r="N30" s="237">
        <v>0</v>
      </c>
      <c r="O30" s="237">
        <v>0</v>
      </c>
      <c r="P30" s="237">
        <v>0</v>
      </c>
      <c r="Q30" s="237">
        <v>5.7874807171111975</v>
      </c>
      <c r="R30" s="237">
        <v>0</v>
      </c>
      <c r="S30" s="237">
        <v>30.396553446461994</v>
      </c>
      <c r="T30" s="237">
        <v>59.130270659455263</v>
      </c>
      <c r="U30" s="237">
        <v>99.712154020856318</v>
      </c>
      <c r="V30" s="237">
        <v>141.10839917325163</v>
      </c>
      <c r="W30" s="237">
        <v>0</v>
      </c>
      <c r="X30" s="237">
        <v>0</v>
      </c>
      <c r="Y30" s="237">
        <v>0</v>
      </c>
      <c r="Z30" s="237">
        <v>0</v>
      </c>
      <c r="AA30" s="239">
        <v>991.07205196168013</v>
      </c>
      <c r="AB30" s="241">
        <v>198.81521058080656</v>
      </c>
      <c r="AC30" s="242">
        <v>0</v>
      </c>
      <c r="AD30" s="237">
        <v>0</v>
      </c>
      <c r="AE30" s="237">
        <v>153.96698996806381</v>
      </c>
      <c r="AF30" s="237">
        <v>40.692904224132199</v>
      </c>
      <c r="AG30" s="237">
        <v>0</v>
      </c>
      <c r="AH30" s="237">
        <v>4.1553163886105651</v>
      </c>
      <c r="AI30" s="237">
        <v>0</v>
      </c>
      <c r="AJ30" s="237">
        <v>0</v>
      </c>
      <c r="AK30" s="237">
        <v>0</v>
      </c>
      <c r="AL30" s="237">
        <v>0</v>
      </c>
      <c r="AM30" s="243">
        <v>0</v>
      </c>
      <c r="AN30" s="240">
        <v>54.722939604974094</v>
      </c>
      <c r="AO30" s="239">
        <v>557.42969667618718</v>
      </c>
      <c r="AP30" s="241">
        <v>0</v>
      </c>
      <c r="AQ30" s="148">
        <v>2244.4294485923442</v>
      </c>
      <c r="AR30" s="7"/>
      <c r="AS30" s="15"/>
    </row>
    <row r="31" spans="1:45" ht="12.75" customHeight="1">
      <c r="A31" s="244" t="s">
        <v>109</v>
      </c>
      <c r="B31" s="245" t="s">
        <v>110</v>
      </c>
      <c r="C31" s="246">
        <v>0</v>
      </c>
      <c r="D31" s="158">
        <v>0</v>
      </c>
      <c r="E31" s="247"/>
      <c r="F31" s="247"/>
      <c r="G31" s="248"/>
      <c r="H31" s="249">
        <v>0</v>
      </c>
      <c r="I31" s="250"/>
      <c r="J31" s="251"/>
      <c r="K31" s="161"/>
      <c r="L31" s="249">
        <v>15.144242085454954</v>
      </c>
      <c r="M31" s="161"/>
      <c r="N31" s="161"/>
      <c r="O31" s="161"/>
      <c r="P31" s="252"/>
      <c r="Q31" s="203">
        <v>0.253</v>
      </c>
      <c r="R31" s="247"/>
      <c r="S31" s="203">
        <v>0</v>
      </c>
      <c r="T31" s="203">
        <v>9.3242085454953244E-2</v>
      </c>
      <c r="U31" s="203">
        <v>14.798</v>
      </c>
      <c r="V31" s="203">
        <v>0</v>
      </c>
      <c r="W31" s="247"/>
      <c r="X31" s="250"/>
      <c r="Y31" s="252"/>
      <c r="Z31" s="161"/>
      <c r="AA31" s="159">
        <v>11.682131866546742</v>
      </c>
      <c r="AB31" s="253">
        <v>0</v>
      </c>
      <c r="AC31" s="254"/>
      <c r="AD31" s="161"/>
      <c r="AE31" s="161"/>
      <c r="AF31" s="161"/>
      <c r="AG31" s="161"/>
      <c r="AH31" s="161"/>
      <c r="AI31" s="161"/>
      <c r="AJ31" s="161"/>
      <c r="AK31" s="152"/>
      <c r="AL31" s="154"/>
      <c r="AM31" s="161"/>
      <c r="AN31" s="159"/>
      <c r="AO31" s="159">
        <v>18.596553109438968</v>
      </c>
      <c r="AP31" s="253"/>
      <c r="AQ31" s="160">
        <v>45.42292706144066</v>
      </c>
    </row>
    <row r="32" spans="1:45" ht="12.75" customHeight="1">
      <c r="A32" s="255" t="s">
        <v>111</v>
      </c>
      <c r="B32" s="256" t="s">
        <v>112</v>
      </c>
      <c r="C32" s="100">
        <v>18.505815952000003</v>
      </c>
      <c r="D32" s="109">
        <v>18.505815952000003</v>
      </c>
      <c r="E32" s="257"/>
      <c r="F32" s="257"/>
      <c r="G32" s="258"/>
      <c r="H32" s="104">
        <v>0.82966372355999995</v>
      </c>
      <c r="I32" s="105">
        <v>0.82966372355999995</v>
      </c>
      <c r="J32" s="106"/>
      <c r="K32" s="107"/>
      <c r="L32" s="104">
        <v>67.219658121812799</v>
      </c>
      <c r="M32" s="107"/>
      <c r="N32" s="107"/>
      <c r="O32" s="107"/>
      <c r="P32" s="252"/>
      <c r="Q32" s="257">
        <v>1.5209999999999999</v>
      </c>
      <c r="R32" s="257"/>
      <c r="S32" s="257">
        <v>22.968462416696998</v>
      </c>
      <c r="T32" s="257">
        <v>31.589195705115795</v>
      </c>
      <c r="U32" s="257">
        <v>11.141</v>
      </c>
      <c r="V32" s="257">
        <v>0</v>
      </c>
      <c r="W32" s="257"/>
      <c r="X32" s="105"/>
      <c r="Y32" s="103"/>
      <c r="Z32" s="107"/>
      <c r="AA32" s="110">
        <v>279.3669759409463</v>
      </c>
      <c r="AB32" s="108">
        <v>27.983335383690566</v>
      </c>
      <c r="AC32" s="109"/>
      <c r="AD32" s="107"/>
      <c r="AE32" s="107">
        <v>23.828018995080001</v>
      </c>
      <c r="AF32" s="107"/>
      <c r="AG32" s="161"/>
      <c r="AH32" s="161">
        <v>4.1553163886105651</v>
      </c>
      <c r="AI32" s="161"/>
      <c r="AJ32" s="161"/>
      <c r="AK32" s="105"/>
      <c r="AL32" s="103"/>
      <c r="AM32" s="107"/>
      <c r="AN32" s="110"/>
      <c r="AO32" s="110">
        <v>98.157748907990253</v>
      </c>
      <c r="AP32" s="108"/>
      <c r="AQ32" s="111">
        <v>492.06319802999997</v>
      </c>
    </row>
    <row r="33" spans="1:45" ht="12.75" customHeight="1">
      <c r="A33" s="255" t="s">
        <v>113</v>
      </c>
      <c r="B33" s="259" t="s">
        <v>114</v>
      </c>
      <c r="C33" s="100">
        <v>0</v>
      </c>
      <c r="D33" s="109">
        <v>0</v>
      </c>
      <c r="E33" s="257"/>
      <c r="F33" s="257"/>
      <c r="G33" s="258"/>
      <c r="H33" s="104">
        <v>0</v>
      </c>
      <c r="I33" s="105"/>
      <c r="J33" s="106"/>
      <c r="K33" s="107"/>
      <c r="L33" s="104">
        <v>4.5600651981405953</v>
      </c>
      <c r="M33" s="107"/>
      <c r="N33" s="107"/>
      <c r="O33" s="107"/>
      <c r="P33" s="252"/>
      <c r="Q33" s="257">
        <v>7.6999999999999999E-2</v>
      </c>
      <c r="R33" s="257"/>
      <c r="S33" s="257">
        <v>0</v>
      </c>
      <c r="T33" s="257">
        <v>4.2050651981405958</v>
      </c>
      <c r="U33" s="257">
        <v>0.27800000000000002</v>
      </c>
      <c r="V33" s="257">
        <v>0</v>
      </c>
      <c r="W33" s="257"/>
      <c r="X33" s="105"/>
      <c r="Y33" s="103"/>
      <c r="Z33" s="107"/>
      <c r="AA33" s="110">
        <v>3.5954460471619698</v>
      </c>
      <c r="AB33" s="108">
        <v>0</v>
      </c>
      <c r="AC33" s="109"/>
      <c r="AD33" s="107"/>
      <c r="AE33" s="107"/>
      <c r="AF33" s="107"/>
      <c r="AG33" s="161"/>
      <c r="AH33" s="161"/>
      <c r="AI33" s="161"/>
      <c r="AJ33" s="161"/>
      <c r="AK33" s="105"/>
      <c r="AL33" s="103"/>
      <c r="AM33" s="107"/>
      <c r="AN33" s="110"/>
      <c r="AO33" s="110">
        <v>2.6274548950118599</v>
      </c>
      <c r="AP33" s="108"/>
      <c r="AQ33" s="111">
        <v>10.782966140314425</v>
      </c>
    </row>
    <row r="34" spans="1:45" ht="12.75" customHeight="1">
      <c r="A34" s="255" t="s">
        <v>115</v>
      </c>
      <c r="B34" s="259" t="s">
        <v>116</v>
      </c>
      <c r="C34" s="100">
        <v>0</v>
      </c>
      <c r="D34" s="109">
        <v>0</v>
      </c>
      <c r="E34" s="257"/>
      <c r="F34" s="257"/>
      <c r="G34" s="258"/>
      <c r="H34" s="104">
        <v>0</v>
      </c>
      <c r="I34" s="105"/>
      <c r="J34" s="106"/>
      <c r="K34" s="107"/>
      <c r="L34" s="104">
        <v>3.2351234226256715</v>
      </c>
      <c r="M34" s="107"/>
      <c r="N34" s="107"/>
      <c r="O34" s="107"/>
      <c r="P34" s="252"/>
      <c r="Q34" s="257">
        <v>0.16500000000000001</v>
      </c>
      <c r="R34" s="257"/>
      <c r="S34" s="257">
        <v>0</v>
      </c>
      <c r="T34" s="257">
        <v>0.62212342262567166</v>
      </c>
      <c r="U34" s="257">
        <v>2.448</v>
      </c>
      <c r="V34" s="257">
        <v>0</v>
      </c>
      <c r="W34" s="257"/>
      <c r="X34" s="105"/>
      <c r="Y34" s="103"/>
      <c r="Z34" s="107"/>
      <c r="AA34" s="110">
        <v>9.6798897276550644</v>
      </c>
      <c r="AB34" s="108">
        <v>127.91319688416</v>
      </c>
      <c r="AC34" s="109"/>
      <c r="AD34" s="107"/>
      <c r="AE34" s="107">
        <v>127.91319688416</v>
      </c>
      <c r="AF34" s="107"/>
      <c r="AG34" s="161"/>
      <c r="AH34" s="161"/>
      <c r="AI34" s="161"/>
      <c r="AJ34" s="161"/>
      <c r="AK34" s="105"/>
      <c r="AL34" s="103"/>
      <c r="AM34" s="107"/>
      <c r="AN34" s="110"/>
      <c r="AO34" s="110">
        <v>26.47082397885649</v>
      </c>
      <c r="AP34" s="108"/>
      <c r="AQ34" s="111">
        <v>167.29903401329722</v>
      </c>
    </row>
    <row r="35" spans="1:45" ht="12.75" customHeight="1">
      <c r="A35" s="255" t="s">
        <v>117</v>
      </c>
      <c r="B35" s="259" t="s">
        <v>118</v>
      </c>
      <c r="C35" s="100">
        <v>0</v>
      </c>
      <c r="D35" s="109">
        <v>0</v>
      </c>
      <c r="E35" s="257"/>
      <c r="F35" s="257"/>
      <c r="G35" s="258"/>
      <c r="H35" s="104">
        <v>0</v>
      </c>
      <c r="I35" s="105"/>
      <c r="J35" s="106"/>
      <c r="K35" s="107"/>
      <c r="L35" s="104">
        <v>1.6907943325216239</v>
      </c>
      <c r="M35" s="107"/>
      <c r="N35" s="107"/>
      <c r="O35" s="107"/>
      <c r="P35" s="252"/>
      <c r="Q35" s="257">
        <v>9.9000000000000005E-2</v>
      </c>
      <c r="R35" s="257"/>
      <c r="S35" s="257">
        <v>0</v>
      </c>
      <c r="T35" s="257">
        <v>0.68479433252162381</v>
      </c>
      <c r="U35" s="257">
        <v>0.90700000000000003</v>
      </c>
      <c r="V35" s="257">
        <v>0</v>
      </c>
      <c r="W35" s="257"/>
      <c r="X35" s="105"/>
      <c r="Y35" s="103"/>
      <c r="Z35" s="107"/>
      <c r="AA35" s="110">
        <v>14.321791914823407</v>
      </c>
      <c r="AB35" s="108">
        <v>0</v>
      </c>
      <c r="AC35" s="109"/>
      <c r="AD35" s="107"/>
      <c r="AE35" s="107"/>
      <c r="AF35" s="107"/>
      <c r="AG35" s="161"/>
      <c r="AH35" s="161"/>
      <c r="AI35" s="161"/>
      <c r="AJ35" s="161"/>
      <c r="AK35" s="105"/>
      <c r="AL35" s="103"/>
      <c r="AM35" s="107"/>
      <c r="AN35" s="110"/>
      <c r="AO35" s="110">
        <v>10.235641575985747</v>
      </c>
      <c r="AP35" s="108"/>
      <c r="AQ35" s="111">
        <v>26.24822782333078</v>
      </c>
    </row>
    <row r="36" spans="1:45" ht="12.75" customHeight="1">
      <c r="A36" s="255" t="s">
        <v>119</v>
      </c>
      <c r="B36" s="259" t="s">
        <v>120</v>
      </c>
      <c r="C36" s="100">
        <v>0</v>
      </c>
      <c r="D36" s="254">
        <v>0</v>
      </c>
      <c r="E36" s="257"/>
      <c r="F36" s="257"/>
      <c r="G36" s="258"/>
      <c r="H36" s="104">
        <v>0</v>
      </c>
      <c r="I36" s="105"/>
      <c r="J36" s="106"/>
      <c r="K36" s="107"/>
      <c r="L36" s="104">
        <v>21.325649296684531</v>
      </c>
      <c r="M36" s="107"/>
      <c r="N36" s="107"/>
      <c r="O36" s="107"/>
      <c r="P36" s="252"/>
      <c r="Q36" s="247">
        <v>0.26100000000000001</v>
      </c>
      <c r="R36" s="257"/>
      <c r="S36" s="247">
        <v>2.7458233928999998</v>
      </c>
      <c r="T36" s="247">
        <v>4.2570361965908976</v>
      </c>
      <c r="U36" s="247">
        <v>4.2439999999999998</v>
      </c>
      <c r="V36" s="247">
        <v>9.8177897071936346</v>
      </c>
      <c r="W36" s="257"/>
      <c r="X36" s="105"/>
      <c r="Y36" s="103"/>
      <c r="Z36" s="107"/>
      <c r="AA36" s="260">
        <v>114.31732296368018</v>
      </c>
      <c r="AB36" s="108">
        <v>0</v>
      </c>
      <c r="AC36" s="109"/>
      <c r="AD36" s="107"/>
      <c r="AE36" s="107">
        <v>0</v>
      </c>
      <c r="AF36" s="107"/>
      <c r="AG36" s="161"/>
      <c r="AH36" s="161"/>
      <c r="AI36" s="161"/>
      <c r="AJ36" s="161"/>
      <c r="AK36" s="250"/>
      <c r="AL36" s="252"/>
      <c r="AM36" s="107"/>
      <c r="AN36" s="260"/>
      <c r="AO36" s="260">
        <v>77.212977542362395</v>
      </c>
      <c r="AP36" s="108"/>
      <c r="AQ36" s="111">
        <v>212.85594980272714</v>
      </c>
    </row>
    <row r="37" spans="1:45" ht="12.75" customHeight="1">
      <c r="A37" s="255" t="s">
        <v>121</v>
      </c>
      <c r="B37" s="259" t="s">
        <v>122</v>
      </c>
      <c r="C37" s="100">
        <v>0</v>
      </c>
      <c r="D37" s="109">
        <v>0</v>
      </c>
      <c r="E37" s="257"/>
      <c r="F37" s="257"/>
      <c r="G37" s="258"/>
      <c r="H37" s="104">
        <v>0</v>
      </c>
      <c r="I37" s="105"/>
      <c r="J37" s="106"/>
      <c r="K37" s="107"/>
      <c r="L37" s="104">
        <v>4.2371808722604802</v>
      </c>
      <c r="M37" s="107"/>
      <c r="N37" s="107"/>
      <c r="O37" s="107"/>
      <c r="P37" s="252"/>
      <c r="Q37" s="257">
        <v>0.53200000000000003</v>
      </c>
      <c r="R37" s="257"/>
      <c r="S37" s="257">
        <v>0</v>
      </c>
      <c r="T37" s="257">
        <v>2.3111808722604805</v>
      </c>
      <c r="U37" s="257">
        <v>1.3939999999999999</v>
      </c>
      <c r="V37" s="257">
        <v>0</v>
      </c>
      <c r="W37" s="257"/>
      <c r="X37" s="105"/>
      <c r="Y37" s="103"/>
      <c r="Z37" s="107"/>
      <c r="AA37" s="110">
        <v>11.346038787052835</v>
      </c>
      <c r="AB37" s="108">
        <v>0</v>
      </c>
      <c r="AC37" s="109"/>
      <c r="AD37" s="107"/>
      <c r="AE37" s="107"/>
      <c r="AF37" s="107"/>
      <c r="AG37" s="161"/>
      <c r="AH37" s="161"/>
      <c r="AI37" s="161"/>
      <c r="AJ37" s="161"/>
      <c r="AK37" s="105"/>
      <c r="AL37" s="103"/>
      <c r="AM37" s="107"/>
      <c r="AN37" s="110"/>
      <c r="AO37" s="110">
        <v>24.01536266572835</v>
      </c>
      <c r="AP37" s="108"/>
      <c r="AQ37" s="111">
        <v>39.598582325041662</v>
      </c>
    </row>
    <row r="38" spans="1:45" ht="12.75" customHeight="1">
      <c r="A38" s="255" t="s">
        <v>123</v>
      </c>
      <c r="B38" s="259" t="s">
        <v>124</v>
      </c>
      <c r="C38" s="100">
        <v>86.919212076000022</v>
      </c>
      <c r="D38" s="109">
        <v>86.919212076000022</v>
      </c>
      <c r="E38" s="257"/>
      <c r="F38" s="257"/>
      <c r="G38" s="258"/>
      <c r="H38" s="104">
        <v>0</v>
      </c>
      <c r="I38" s="105"/>
      <c r="J38" s="106"/>
      <c r="K38" s="107"/>
      <c r="L38" s="104">
        <v>159.53532808461028</v>
      </c>
      <c r="M38" s="107"/>
      <c r="N38" s="107"/>
      <c r="O38" s="107"/>
      <c r="P38" s="252"/>
      <c r="Q38" s="257">
        <v>1.141</v>
      </c>
      <c r="R38" s="257"/>
      <c r="S38" s="257">
        <v>0</v>
      </c>
      <c r="T38" s="257">
        <v>2.9287186185523018</v>
      </c>
      <c r="U38" s="257">
        <v>24.175000000000001</v>
      </c>
      <c r="V38" s="257">
        <v>131.29060946605799</v>
      </c>
      <c r="W38" s="257"/>
      <c r="X38" s="105"/>
      <c r="Y38" s="103"/>
      <c r="Z38" s="107"/>
      <c r="AA38" s="110">
        <v>33.258898531824769</v>
      </c>
      <c r="AB38" s="108">
        <v>42.918678312955997</v>
      </c>
      <c r="AC38" s="109"/>
      <c r="AD38" s="107"/>
      <c r="AE38" s="107">
        <v>2.2257740888237998</v>
      </c>
      <c r="AF38" s="107">
        <v>40.692904224132199</v>
      </c>
      <c r="AG38" s="161"/>
      <c r="AH38" s="161"/>
      <c r="AI38" s="161"/>
      <c r="AJ38" s="161"/>
      <c r="AK38" s="105"/>
      <c r="AL38" s="103"/>
      <c r="AM38" s="107"/>
      <c r="AN38" s="110">
        <v>54.722939604974094</v>
      </c>
      <c r="AO38" s="110">
        <v>68.484809125239821</v>
      </c>
      <c r="AP38" s="108"/>
      <c r="AQ38" s="111">
        <v>445.83986573560492</v>
      </c>
      <c r="AR38" s="27"/>
    </row>
    <row r="39" spans="1:45" ht="12.75" customHeight="1">
      <c r="A39" s="255" t="s">
        <v>125</v>
      </c>
      <c r="B39" s="259" t="s">
        <v>126</v>
      </c>
      <c r="C39" s="100">
        <v>0</v>
      </c>
      <c r="D39" s="109">
        <v>0</v>
      </c>
      <c r="E39" s="257"/>
      <c r="F39" s="257"/>
      <c r="G39" s="258"/>
      <c r="H39" s="104">
        <v>0</v>
      </c>
      <c r="I39" s="105"/>
      <c r="J39" s="106"/>
      <c r="K39" s="107"/>
      <c r="L39" s="104">
        <v>5.8401190289291582</v>
      </c>
      <c r="M39" s="107"/>
      <c r="N39" s="107"/>
      <c r="O39" s="107"/>
      <c r="P39" s="252"/>
      <c r="Q39" s="257">
        <v>0.34300000000000003</v>
      </c>
      <c r="R39" s="257"/>
      <c r="S39" s="257">
        <v>1.0397614907400001</v>
      </c>
      <c r="T39" s="257">
        <v>1.6783575381891582</v>
      </c>
      <c r="U39" s="257">
        <v>2.7789999999999999</v>
      </c>
      <c r="V39" s="257">
        <v>0</v>
      </c>
      <c r="W39" s="257"/>
      <c r="X39" s="105"/>
      <c r="Y39" s="103"/>
      <c r="Z39" s="107"/>
      <c r="AA39" s="110">
        <v>424.33966909854604</v>
      </c>
      <c r="AB39" s="108">
        <v>0</v>
      </c>
      <c r="AC39" s="109"/>
      <c r="AD39" s="107"/>
      <c r="AE39" s="107"/>
      <c r="AF39" s="107"/>
      <c r="AG39" s="161"/>
      <c r="AH39" s="161"/>
      <c r="AI39" s="161"/>
      <c r="AJ39" s="161"/>
      <c r="AK39" s="105"/>
      <c r="AL39" s="103"/>
      <c r="AM39" s="107"/>
      <c r="AN39" s="110"/>
      <c r="AO39" s="110">
        <v>66.436062046919062</v>
      </c>
      <c r="AP39" s="108"/>
      <c r="AQ39" s="111">
        <v>496.61585017439427</v>
      </c>
    </row>
    <row r="40" spans="1:45" ht="12.75" customHeight="1">
      <c r="A40" s="255" t="s">
        <v>127</v>
      </c>
      <c r="B40" s="259" t="s">
        <v>128</v>
      </c>
      <c r="C40" s="100">
        <v>0</v>
      </c>
      <c r="D40" s="109">
        <v>0</v>
      </c>
      <c r="E40" s="257"/>
      <c r="F40" s="257"/>
      <c r="G40" s="258"/>
      <c r="H40" s="104">
        <v>0</v>
      </c>
      <c r="I40" s="105"/>
      <c r="J40" s="106"/>
      <c r="K40" s="107"/>
      <c r="L40" s="104">
        <v>4.2439088997123324</v>
      </c>
      <c r="M40" s="107"/>
      <c r="N40" s="107"/>
      <c r="O40" s="107"/>
      <c r="P40" s="252"/>
      <c r="Q40" s="257">
        <v>0.14599999999999999</v>
      </c>
      <c r="R40" s="257"/>
      <c r="S40" s="257">
        <v>0</v>
      </c>
      <c r="T40" s="257">
        <v>2.3769088997123329</v>
      </c>
      <c r="U40" s="257">
        <v>1.7210000000000001</v>
      </c>
      <c r="V40" s="257">
        <v>0</v>
      </c>
      <c r="W40" s="257"/>
      <c r="X40" s="105"/>
      <c r="Y40" s="103"/>
      <c r="Z40" s="107"/>
      <c r="AA40" s="110">
        <v>12.302506516322508</v>
      </c>
      <c r="AB40" s="108">
        <v>0</v>
      </c>
      <c r="AC40" s="109"/>
      <c r="AD40" s="107"/>
      <c r="AE40" s="107"/>
      <c r="AF40" s="107"/>
      <c r="AG40" s="161"/>
      <c r="AH40" s="161"/>
      <c r="AI40" s="161"/>
      <c r="AJ40" s="161"/>
      <c r="AK40" s="105"/>
      <c r="AL40" s="103"/>
      <c r="AM40" s="107"/>
      <c r="AN40" s="110"/>
      <c r="AO40" s="110">
        <v>16.760268691092211</v>
      </c>
      <c r="AP40" s="108"/>
      <c r="AQ40" s="111">
        <v>33.306684107127055</v>
      </c>
    </row>
    <row r="41" spans="1:45" ht="12.75" customHeight="1">
      <c r="A41" s="255" t="s">
        <v>129</v>
      </c>
      <c r="B41" s="259" t="s">
        <v>130</v>
      </c>
      <c r="C41" s="100">
        <v>0</v>
      </c>
      <c r="D41" s="254">
        <v>0</v>
      </c>
      <c r="E41" s="257"/>
      <c r="F41" s="257"/>
      <c r="G41" s="258"/>
      <c r="H41" s="104">
        <v>0</v>
      </c>
      <c r="I41" s="105"/>
      <c r="J41" s="106"/>
      <c r="K41" s="107"/>
      <c r="L41" s="104">
        <v>2.4740157183972542</v>
      </c>
      <c r="M41" s="107"/>
      <c r="N41" s="107"/>
      <c r="O41" s="107"/>
      <c r="P41" s="252"/>
      <c r="Q41" s="247">
        <v>0.185</v>
      </c>
      <c r="R41" s="257"/>
      <c r="S41" s="247">
        <v>0</v>
      </c>
      <c r="T41" s="247">
        <v>1.5530157183972542</v>
      </c>
      <c r="U41" s="247">
        <v>0.73599999999999999</v>
      </c>
      <c r="V41" s="247">
        <v>0</v>
      </c>
      <c r="W41" s="257"/>
      <c r="X41" s="105"/>
      <c r="Y41" s="103"/>
      <c r="Z41" s="107"/>
      <c r="AA41" s="260">
        <v>21.979669322440099</v>
      </c>
      <c r="AB41" s="108">
        <v>0</v>
      </c>
      <c r="AC41" s="109"/>
      <c r="AD41" s="107"/>
      <c r="AE41" s="107"/>
      <c r="AF41" s="107"/>
      <c r="AG41" s="161"/>
      <c r="AH41" s="161"/>
      <c r="AI41" s="161"/>
      <c r="AJ41" s="161"/>
      <c r="AK41" s="250"/>
      <c r="AL41" s="252"/>
      <c r="AM41" s="107"/>
      <c r="AN41" s="260"/>
      <c r="AO41" s="260">
        <v>86.522888957032833</v>
      </c>
      <c r="AP41" s="108"/>
      <c r="AQ41" s="111">
        <v>110.97657399787019</v>
      </c>
    </row>
    <row r="42" spans="1:45" ht="12.75" customHeight="1">
      <c r="A42" s="255" t="s">
        <v>131</v>
      </c>
      <c r="B42" s="259" t="s">
        <v>132</v>
      </c>
      <c r="C42" s="100">
        <v>0</v>
      </c>
      <c r="D42" s="109">
        <v>0</v>
      </c>
      <c r="E42" s="257"/>
      <c r="F42" s="257"/>
      <c r="G42" s="258"/>
      <c r="H42" s="104">
        <v>0</v>
      </c>
      <c r="I42" s="105"/>
      <c r="J42" s="106"/>
      <c r="K42" s="107"/>
      <c r="L42" s="104">
        <v>1.2825632056675345</v>
      </c>
      <c r="M42" s="107"/>
      <c r="N42" s="107"/>
      <c r="O42" s="107"/>
      <c r="P42" s="252"/>
      <c r="Q42" s="257">
        <v>6.6000000000000003E-2</v>
      </c>
      <c r="R42" s="257"/>
      <c r="S42" s="257">
        <v>0</v>
      </c>
      <c r="T42" s="257">
        <v>0.99356320566753442</v>
      </c>
      <c r="U42" s="257">
        <v>0.223</v>
      </c>
      <c r="V42" s="257">
        <v>0</v>
      </c>
      <c r="W42" s="257"/>
      <c r="X42" s="105"/>
      <c r="Y42" s="103"/>
      <c r="Z42" s="107"/>
      <c r="AA42" s="110">
        <v>0.94010620004481527</v>
      </c>
      <c r="AB42" s="108">
        <v>0</v>
      </c>
      <c r="AC42" s="109"/>
      <c r="AD42" s="107"/>
      <c r="AE42" s="107"/>
      <c r="AF42" s="107"/>
      <c r="AG42" s="161"/>
      <c r="AH42" s="161"/>
      <c r="AI42" s="161"/>
      <c r="AJ42" s="161"/>
      <c r="AK42" s="211"/>
      <c r="AL42" s="207"/>
      <c r="AM42" s="107"/>
      <c r="AN42" s="212"/>
      <c r="AO42" s="110">
        <v>2.5384229232132296</v>
      </c>
      <c r="AP42" s="108"/>
      <c r="AQ42" s="111">
        <v>4.7610923289255798</v>
      </c>
    </row>
    <row r="43" spans="1:45" ht="12.75" customHeight="1">
      <c r="A43" s="255" t="s">
        <v>133</v>
      </c>
      <c r="B43" s="259" t="s">
        <v>134</v>
      </c>
      <c r="C43" s="100">
        <v>0</v>
      </c>
      <c r="D43" s="109">
        <v>0</v>
      </c>
      <c r="E43" s="257"/>
      <c r="F43" s="257"/>
      <c r="G43" s="258"/>
      <c r="H43" s="104">
        <v>0</v>
      </c>
      <c r="I43" s="105"/>
      <c r="J43" s="106"/>
      <c r="K43" s="107">
        <v>0</v>
      </c>
      <c r="L43" s="104">
        <v>12.439747456729686</v>
      </c>
      <c r="M43" s="107"/>
      <c r="N43" s="107"/>
      <c r="O43" s="107"/>
      <c r="P43" s="103"/>
      <c r="Q43" s="257">
        <v>0.29799999999999999</v>
      </c>
      <c r="R43" s="257"/>
      <c r="S43" s="257">
        <v>3.6425061461249997</v>
      </c>
      <c r="T43" s="257">
        <v>5.3652413106046861</v>
      </c>
      <c r="U43" s="257">
        <v>3.1339999999999999</v>
      </c>
      <c r="V43" s="257">
        <v>0</v>
      </c>
      <c r="W43" s="257"/>
      <c r="X43" s="105"/>
      <c r="Y43" s="103"/>
      <c r="Z43" s="107"/>
      <c r="AA43" s="110">
        <v>49.77654401470064</v>
      </c>
      <c r="AB43" s="108">
        <v>0</v>
      </c>
      <c r="AC43" s="109"/>
      <c r="AD43" s="107"/>
      <c r="AE43" s="107"/>
      <c r="AF43" s="107"/>
      <c r="AG43" s="107"/>
      <c r="AH43" s="107"/>
      <c r="AI43" s="107"/>
      <c r="AJ43" s="107"/>
      <c r="AK43" s="105"/>
      <c r="AL43" s="103"/>
      <c r="AM43" s="107"/>
      <c r="AN43" s="110"/>
      <c r="AO43" s="110">
        <v>49.272114301876229</v>
      </c>
      <c r="AP43" s="108"/>
      <c r="AQ43" s="111">
        <v>111.48840577330655</v>
      </c>
    </row>
    <row r="44" spans="1:45" ht="12.75" customHeight="1">
      <c r="A44" s="261" t="s">
        <v>169</v>
      </c>
      <c r="B44" s="262" t="s">
        <v>170</v>
      </c>
      <c r="C44" s="164">
        <v>0</v>
      </c>
      <c r="D44" s="171">
        <v>0</v>
      </c>
      <c r="E44" s="263"/>
      <c r="F44" s="263"/>
      <c r="G44" s="264"/>
      <c r="H44" s="168">
        <v>0</v>
      </c>
      <c r="I44" s="165"/>
      <c r="J44" s="166"/>
      <c r="K44" s="166"/>
      <c r="L44" s="168">
        <v>32.906462293589499</v>
      </c>
      <c r="M44" s="166"/>
      <c r="N44" s="166"/>
      <c r="O44" s="166"/>
      <c r="P44" s="167"/>
      <c r="Q44" s="263">
        <v>0.70048071711119819</v>
      </c>
      <c r="R44" s="263"/>
      <c r="S44" s="263">
        <v>0</v>
      </c>
      <c r="T44" s="263">
        <v>0.47182755562197998</v>
      </c>
      <c r="U44" s="263">
        <v>31.73415402085632</v>
      </c>
      <c r="V44" s="263">
        <v>0</v>
      </c>
      <c r="W44" s="263"/>
      <c r="X44" s="165"/>
      <c r="Y44" s="167"/>
      <c r="Z44" s="166"/>
      <c r="AA44" s="172">
        <v>4.1650610299348516</v>
      </c>
      <c r="AB44" s="170">
        <v>0</v>
      </c>
      <c r="AC44" s="171"/>
      <c r="AD44" s="166"/>
      <c r="AE44" s="166"/>
      <c r="AF44" s="166"/>
      <c r="AG44" s="166"/>
      <c r="AH44" s="166"/>
      <c r="AI44" s="166"/>
      <c r="AJ44" s="166"/>
      <c r="AK44" s="165"/>
      <c r="AL44" s="167"/>
      <c r="AM44" s="166"/>
      <c r="AN44" s="172"/>
      <c r="AO44" s="172">
        <v>10.098567955439853</v>
      </c>
      <c r="AP44" s="170"/>
      <c r="AQ44" s="173">
        <v>47.170091278964208</v>
      </c>
    </row>
    <row r="45" spans="1:45" s="11" customFormat="1" ht="12.75" customHeight="1">
      <c r="A45" s="174" t="s">
        <v>135</v>
      </c>
      <c r="B45" s="175"/>
      <c r="C45" s="265">
        <v>0</v>
      </c>
      <c r="D45" s="266">
        <v>0</v>
      </c>
      <c r="E45" s="266">
        <v>0</v>
      </c>
      <c r="F45" s="267">
        <v>0</v>
      </c>
      <c r="G45" s="267">
        <v>0</v>
      </c>
      <c r="H45" s="268">
        <v>0</v>
      </c>
      <c r="I45" s="269">
        <v>0</v>
      </c>
      <c r="J45" s="270">
        <v>0</v>
      </c>
      <c r="K45" s="266">
        <v>0</v>
      </c>
      <c r="L45" s="268">
        <v>5036.6370716495994</v>
      </c>
      <c r="M45" s="266">
        <v>0</v>
      </c>
      <c r="N45" s="266">
        <v>0</v>
      </c>
      <c r="O45" s="266">
        <v>0</v>
      </c>
      <c r="P45" s="266">
        <v>821.48002832197096</v>
      </c>
      <c r="Q45" s="266">
        <v>0</v>
      </c>
      <c r="R45" s="266">
        <v>1102.8442060797599</v>
      </c>
      <c r="S45" s="266">
        <v>0</v>
      </c>
      <c r="T45" s="266">
        <v>1.8520724281984335</v>
      </c>
      <c r="U45" s="266">
        <v>3110.4607648196707</v>
      </c>
      <c r="V45" s="266">
        <v>0</v>
      </c>
      <c r="W45" s="267">
        <v>0</v>
      </c>
      <c r="X45" s="267">
        <v>0</v>
      </c>
      <c r="Y45" s="267">
        <v>0</v>
      </c>
      <c r="Z45" s="266">
        <v>0</v>
      </c>
      <c r="AA45" s="268">
        <v>22.560835415583806</v>
      </c>
      <c r="AB45" s="271">
        <v>154.23960204369604</v>
      </c>
      <c r="AC45" s="272">
        <v>0</v>
      </c>
      <c r="AD45" s="266">
        <v>0</v>
      </c>
      <c r="AE45" s="266">
        <v>0</v>
      </c>
      <c r="AF45" s="266">
        <v>0</v>
      </c>
      <c r="AG45" s="266">
        <v>0</v>
      </c>
      <c r="AH45" s="266">
        <v>0</v>
      </c>
      <c r="AI45" s="266">
        <v>126.96834918892802</v>
      </c>
      <c r="AJ45" s="266">
        <v>27.271252854767997</v>
      </c>
      <c r="AK45" s="269">
        <v>0</v>
      </c>
      <c r="AL45" s="267">
        <v>0</v>
      </c>
      <c r="AM45" s="266">
        <v>0</v>
      </c>
      <c r="AN45" s="268">
        <v>0</v>
      </c>
      <c r="AO45" s="268">
        <v>5.6677404740883173</v>
      </c>
      <c r="AP45" s="271">
        <v>0</v>
      </c>
      <c r="AQ45" s="273">
        <v>5219.1052495829681</v>
      </c>
      <c r="AR45" s="7"/>
      <c r="AS45" s="10"/>
    </row>
    <row r="46" spans="1:45" ht="12.75" customHeight="1">
      <c r="A46" s="274" t="s">
        <v>136</v>
      </c>
      <c r="B46" s="150"/>
      <c r="C46" s="151">
        <v>0</v>
      </c>
      <c r="D46" s="275"/>
      <c r="E46" s="202"/>
      <c r="F46" s="154"/>
      <c r="G46" s="154"/>
      <c r="H46" s="155">
        <v>0</v>
      </c>
      <c r="I46" s="152"/>
      <c r="J46" s="156"/>
      <c r="K46" s="153"/>
      <c r="L46" s="155">
        <v>703.5908900281911</v>
      </c>
      <c r="M46" s="153"/>
      <c r="N46" s="153"/>
      <c r="O46" s="153"/>
      <c r="P46" s="153"/>
      <c r="Q46" s="153"/>
      <c r="R46" s="153"/>
      <c r="S46" s="153"/>
      <c r="T46" s="153"/>
      <c r="U46" s="153">
        <v>703.5908900281911</v>
      </c>
      <c r="V46" s="153"/>
      <c r="W46" s="154"/>
      <c r="X46" s="154"/>
      <c r="Y46" s="154"/>
      <c r="Z46" s="153"/>
      <c r="AA46" s="159">
        <v>2.9723185667999998E-2</v>
      </c>
      <c r="AB46" s="157">
        <v>29.892474371624246</v>
      </c>
      <c r="AC46" s="158"/>
      <c r="AD46" s="153"/>
      <c r="AE46" s="153"/>
      <c r="AF46" s="153"/>
      <c r="AG46" s="153"/>
      <c r="AH46" s="153"/>
      <c r="AI46" s="153">
        <v>29.892474371624246</v>
      </c>
      <c r="AJ46" s="153">
        <v>0</v>
      </c>
      <c r="AK46" s="152"/>
      <c r="AL46" s="154"/>
      <c r="AM46" s="153"/>
      <c r="AN46" s="155"/>
      <c r="AO46" s="159"/>
      <c r="AP46" s="157"/>
      <c r="AQ46" s="186">
        <v>733.51308758548339</v>
      </c>
    </row>
    <row r="47" spans="1:45" ht="12.75" customHeight="1">
      <c r="A47" s="244" t="s">
        <v>137</v>
      </c>
      <c r="B47" s="276"/>
      <c r="C47" s="100">
        <v>0</v>
      </c>
      <c r="D47" s="277"/>
      <c r="E47" s="278"/>
      <c r="F47" s="252"/>
      <c r="G47" s="252"/>
      <c r="H47" s="104">
        <v>0</v>
      </c>
      <c r="I47" s="250"/>
      <c r="J47" s="251"/>
      <c r="K47" s="161"/>
      <c r="L47" s="249">
        <v>327.29884063426698</v>
      </c>
      <c r="M47" s="161"/>
      <c r="N47" s="161"/>
      <c r="O47" s="161"/>
      <c r="P47" s="161"/>
      <c r="Q47" s="161"/>
      <c r="R47" s="161"/>
      <c r="S47" s="161"/>
      <c r="T47" s="161"/>
      <c r="U47" s="161">
        <v>327.29884063426698</v>
      </c>
      <c r="V47" s="161"/>
      <c r="W47" s="252"/>
      <c r="X47" s="252"/>
      <c r="Y47" s="252"/>
      <c r="Z47" s="161"/>
      <c r="AA47" s="260"/>
      <c r="AB47" s="253">
        <v>13.905484485636451</v>
      </c>
      <c r="AC47" s="254"/>
      <c r="AD47" s="161"/>
      <c r="AE47" s="161"/>
      <c r="AF47" s="161"/>
      <c r="AG47" s="161"/>
      <c r="AH47" s="161"/>
      <c r="AI47" s="161">
        <v>13.905484485636451</v>
      </c>
      <c r="AJ47" s="161">
        <v>0</v>
      </c>
      <c r="AK47" s="250"/>
      <c r="AL47" s="252"/>
      <c r="AM47" s="161"/>
      <c r="AN47" s="249"/>
      <c r="AO47" s="260"/>
      <c r="AP47" s="253"/>
      <c r="AQ47" s="160">
        <v>341.20432511990344</v>
      </c>
    </row>
    <row r="48" spans="1:45" ht="12.75" customHeight="1">
      <c r="A48" s="255" t="s">
        <v>138</v>
      </c>
      <c r="B48" s="99"/>
      <c r="C48" s="100">
        <v>0</v>
      </c>
      <c r="D48" s="101"/>
      <c r="E48" s="112"/>
      <c r="F48" s="103"/>
      <c r="G48" s="103"/>
      <c r="H48" s="104">
        <v>0</v>
      </c>
      <c r="I48" s="105"/>
      <c r="J48" s="106"/>
      <c r="K48" s="107"/>
      <c r="L48" s="104">
        <v>1979.3195171155053</v>
      </c>
      <c r="M48" s="107"/>
      <c r="N48" s="107"/>
      <c r="O48" s="107"/>
      <c r="P48" s="107">
        <v>665.22585458348442</v>
      </c>
      <c r="Q48" s="107"/>
      <c r="R48" s="107"/>
      <c r="S48" s="107"/>
      <c r="T48" s="107">
        <v>1.8520724281984335</v>
      </c>
      <c r="U48" s="107">
        <v>1312.2415901038223</v>
      </c>
      <c r="V48" s="107"/>
      <c r="W48" s="103"/>
      <c r="X48" s="103"/>
      <c r="Y48" s="103"/>
      <c r="Z48" s="107"/>
      <c r="AA48" s="110"/>
      <c r="AB48" s="108">
        <v>77.853309025431258</v>
      </c>
      <c r="AC48" s="109"/>
      <c r="AD48" s="107"/>
      <c r="AE48" s="107"/>
      <c r="AF48" s="107"/>
      <c r="AG48" s="107"/>
      <c r="AH48" s="107"/>
      <c r="AI48" s="107">
        <v>55.751358719249858</v>
      </c>
      <c r="AJ48" s="107">
        <v>22.101950306181401</v>
      </c>
      <c r="AK48" s="105"/>
      <c r="AL48" s="103"/>
      <c r="AM48" s="107"/>
      <c r="AN48" s="104"/>
      <c r="AO48" s="110">
        <v>1.3596495940883178</v>
      </c>
      <c r="AP48" s="108"/>
      <c r="AQ48" s="111">
        <v>2058.5324757350249</v>
      </c>
    </row>
    <row r="49" spans="1:45" ht="12.75" customHeight="1">
      <c r="A49" s="255" t="s">
        <v>139</v>
      </c>
      <c r="B49" s="99"/>
      <c r="C49" s="100">
        <v>0</v>
      </c>
      <c r="D49" s="101"/>
      <c r="E49" s="112"/>
      <c r="F49" s="103"/>
      <c r="G49" s="103"/>
      <c r="H49" s="104">
        <v>0</v>
      </c>
      <c r="I49" s="105"/>
      <c r="J49" s="106"/>
      <c r="K49" s="107"/>
      <c r="L49" s="104">
        <v>133.35034810985957</v>
      </c>
      <c r="M49" s="107"/>
      <c r="N49" s="107"/>
      <c r="O49" s="107"/>
      <c r="P49" s="107">
        <v>6.3704940449997824</v>
      </c>
      <c r="Q49" s="107"/>
      <c r="R49" s="107"/>
      <c r="S49" s="107"/>
      <c r="T49" s="107"/>
      <c r="U49" s="107">
        <v>126.97985406485978</v>
      </c>
      <c r="V49" s="107"/>
      <c r="W49" s="103"/>
      <c r="X49" s="103"/>
      <c r="Y49" s="103"/>
      <c r="Z49" s="107"/>
      <c r="AA49" s="110"/>
      <c r="AB49" s="108">
        <v>5.6064720236416132</v>
      </c>
      <c r="AC49" s="109"/>
      <c r="AD49" s="107"/>
      <c r="AE49" s="107"/>
      <c r="AF49" s="107"/>
      <c r="AG49" s="107"/>
      <c r="AH49" s="107"/>
      <c r="AI49" s="107">
        <v>5.3948140704242524</v>
      </c>
      <c r="AJ49" s="107">
        <v>0.21165795321736039</v>
      </c>
      <c r="AK49" s="105"/>
      <c r="AL49" s="103"/>
      <c r="AM49" s="107"/>
      <c r="AN49" s="104"/>
      <c r="AO49" s="110"/>
      <c r="AP49" s="108"/>
      <c r="AQ49" s="111">
        <v>138.95682013350117</v>
      </c>
    </row>
    <row r="50" spans="1:45" ht="12.75" customHeight="1">
      <c r="A50" s="255" t="s">
        <v>140</v>
      </c>
      <c r="B50" s="99"/>
      <c r="C50" s="100">
        <v>0</v>
      </c>
      <c r="D50" s="101"/>
      <c r="E50" s="112"/>
      <c r="F50" s="103"/>
      <c r="G50" s="103"/>
      <c r="H50" s="104">
        <v>0</v>
      </c>
      <c r="I50" s="105"/>
      <c r="J50" s="106"/>
      <c r="K50" s="107"/>
      <c r="L50" s="104">
        <v>38.043221783939138</v>
      </c>
      <c r="M50" s="107"/>
      <c r="N50" s="107"/>
      <c r="O50" s="107"/>
      <c r="P50" s="107"/>
      <c r="Q50" s="107"/>
      <c r="R50" s="279"/>
      <c r="S50" s="107"/>
      <c r="T50" s="107"/>
      <c r="U50" s="107">
        <v>38.043221783939138</v>
      </c>
      <c r="V50" s="107"/>
      <c r="W50" s="103"/>
      <c r="X50" s="103"/>
      <c r="Y50" s="103"/>
      <c r="Z50" s="107"/>
      <c r="AA50" s="110"/>
      <c r="AB50" s="108">
        <v>0</v>
      </c>
      <c r="AC50" s="109"/>
      <c r="AD50" s="107"/>
      <c r="AE50" s="107"/>
      <c r="AF50" s="107"/>
      <c r="AG50" s="107"/>
      <c r="AH50" s="107"/>
      <c r="AI50" s="107">
        <v>0</v>
      </c>
      <c r="AJ50" s="107"/>
      <c r="AK50" s="105"/>
      <c r="AL50" s="103"/>
      <c r="AM50" s="107"/>
      <c r="AN50" s="104"/>
      <c r="AO50" s="110">
        <v>4.30809088</v>
      </c>
      <c r="AP50" s="108"/>
      <c r="AQ50" s="111">
        <v>42.35131266393914</v>
      </c>
    </row>
    <row r="51" spans="1:45" ht="12.75" customHeight="1">
      <c r="A51" s="255" t="s">
        <v>141</v>
      </c>
      <c r="B51" s="99"/>
      <c r="C51" s="100">
        <v>0</v>
      </c>
      <c r="D51" s="101"/>
      <c r="E51" s="112"/>
      <c r="F51" s="103"/>
      <c r="G51" s="103"/>
      <c r="H51" s="104">
        <v>0</v>
      </c>
      <c r="I51" s="105"/>
      <c r="J51" s="106"/>
      <c r="K51" s="107"/>
      <c r="L51" s="104">
        <v>5.5528743940352552</v>
      </c>
      <c r="M51" s="107"/>
      <c r="N51" s="107"/>
      <c r="O51" s="107"/>
      <c r="P51" s="107">
        <v>0.66818888888888883</v>
      </c>
      <c r="Q51" s="107"/>
      <c r="R51" s="107">
        <v>4.8846855051463667</v>
      </c>
      <c r="S51" s="107"/>
      <c r="T51" s="107"/>
      <c r="U51" s="107"/>
      <c r="V51" s="107"/>
      <c r="W51" s="103"/>
      <c r="X51" s="103"/>
      <c r="Y51" s="103"/>
      <c r="Z51" s="107"/>
      <c r="AA51" s="110"/>
      <c r="AB51" s="108">
        <v>0</v>
      </c>
      <c r="AC51" s="109"/>
      <c r="AD51" s="107"/>
      <c r="AE51" s="107"/>
      <c r="AF51" s="107"/>
      <c r="AG51" s="107"/>
      <c r="AH51" s="107"/>
      <c r="AI51" s="107"/>
      <c r="AJ51" s="107"/>
      <c r="AK51" s="105"/>
      <c r="AL51" s="103"/>
      <c r="AM51" s="107"/>
      <c r="AN51" s="104"/>
      <c r="AO51" s="110"/>
      <c r="AP51" s="108"/>
      <c r="AQ51" s="111">
        <v>5.5528743940352552</v>
      </c>
    </row>
    <row r="52" spans="1:45" ht="12.75" customHeight="1">
      <c r="A52" s="255" t="s">
        <v>142</v>
      </c>
      <c r="B52" s="259"/>
      <c r="C52" s="280">
        <v>0</v>
      </c>
      <c r="D52" s="279"/>
      <c r="E52" s="279"/>
      <c r="F52" s="281"/>
      <c r="G52" s="281"/>
      <c r="H52" s="282">
        <v>0</v>
      </c>
      <c r="I52" s="283"/>
      <c r="J52" s="284"/>
      <c r="K52" s="279"/>
      <c r="L52" s="282">
        <v>1097.9595205746136</v>
      </c>
      <c r="M52" s="279"/>
      <c r="N52" s="279"/>
      <c r="O52" s="279"/>
      <c r="P52" s="161"/>
      <c r="Q52" s="279"/>
      <c r="R52" s="279">
        <v>1097.9595205746136</v>
      </c>
      <c r="S52" s="279"/>
      <c r="T52" s="279"/>
      <c r="U52" s="279"/>
      <c r="V52" s="279"/>
      <c r="W52" s="281"/>
      <c r="X52" s="281"/>
      <c r="Y52" s="281"/>
      <c r="Z52" s="279"/>
      <c r="AA52" s="260"/>
      <c r="AB52" s="285">
        <v>0</v>
      </c>
      <c r="AC52" s="286"/>
      <c r="AD52" s="279"/>
      <c r="AE52" s="279"/>
      <c r="AF52" s="279"/>
      <c r="AG52" s="279"/>
      <c r="AH52" s="279"/>
      <c r="AI52" s="279"/>
      <c r="AJ52" s="279"/>
      <c r="AK52" s="250"/>
      <c r="AL52" s="252"/>
      <c r="AM52" s="279"/>
      <c r="AN52" s="260"/>
      <c r="AO52" s="260"/>
      <c r="AP52" s="285"/>
      <c r="AQ52" s="287">
        <v>1097.9595205746136</v>
      </c>
    </row>
    <row r="53" spans="1:45" ht="12.75" customHeight="1">
      <c r="A53" s="255" t="s">
        <v>143</v>
      </c>
      <c r="B53" s="259"/>
      <c r="C53" s="280">
        <v>0</v>
      </c>
      <c r="D53" s="283"/>
      <c r="E53" s="279"/>
      <c r="F53" s="281"/>
      <c r="G53" s="281"/>
      <c r="H53" s="282">
        <v>0</v>
      </c>
      <c r="I53" s="283"/>
      <c r="J53" s="284"/>
      <c r="K53" s="279"/>
      <c r="L53" s="282">
        <v>176.94052908505745</v>
      </c>
      <c r="M53" s="279"/>
      <c r="N53" s="279"/>
      <c r="O53" s="279"/>
      <c r="P53" s="279">
        <v>0</v>
      </c>
      <c r="Q53" s="279"/>
      <c r="R53" s="279"/>
      <c r="S53" s="279"/>
      <c r="T53" s="279"/>
      <c r="U53" s="279">
        <v>176.94052908505745</v>
      </c>
      <c r="V53" s="279"/>
      <c r="W53" s="281"/>
      <c r="X53" s="281"/>
      <c r="Y53" s="281"/>
      <c r="Z53" s="279"/>
      <c r="AA53" s="260"/>
      <c r="AB53" s="285">
        <v>7.5174228460587225</v>
      </c>
      <c r="AC53" s="286"/>
      <c r="AD53" s="279"/>
      <c r="AE53" s="279"/>
      <c r="AF53" s="279"/>
      <c r="AG53" s="279"/>
      <c r="AH53" s="279"/>
      <c r="AI53" s="107">
        <v>7.5174228460587225</v>
      </c>
      <c r="AJ53" s="107">
        <v>0</v>
      </c>
      <c r="AK53" s="279"/>
      <c r="AL53" s="279"/>
      <c r="AM53" s="279"/>
      <c r="AN53" s="260"/>
      <c r="AO53" s="110"/>
      <c r="AP53" s="285"/>
      <c r="AQ53" s="287">
        <v>184.45795193111618</v>
      </c>
    </row>
    <row r="54" spans="1:45" ht="12.75" customHeight="1">
      <c r="A54" s="98" t="s">
        <v>144</v>
      </c>
      <c r="B54" s="99"/>
      <c r="C54" s="280">
        <v>0</v>
      </c>
      <c r="D54" s="283"/>
      <c r="E54" s="279"/>
      <c r="F54" s="281"/>
      <c r="G54" s="281"/>
      <c r="H54" s="282">
        <v>0</v>
      </c>
      <c r="I54" s="283"/>
      <c r="J54" s="284"/>
      <c r="K54" s="279"/>
      <c r="L54" s="282">
        <v>83.913724293678101</v>
      </c>
      <c r="M54" s="279"/>
      <c r="N54" s="279"/>
      <c r="O54" s="279"/>
      <c r="P54" s="279"/>
      <c r="Q54" s="279"/>
      <c r="R54" s="279"/>
      <c r="S54" s="279"/>
      <c r="T54" s="279"/>
      <c r="U54" s="279">
        <v>83.913724293678101</v>
      </c>
      <c r="V54" s="279"/>
      <c r="W54" s="281"/>
      <c r="X54" s="281"/>
      <c r="Y54" s="281"/>
      <c r="Z54" s="279"/>
      <c r="AA54" s="212"/>
      <c r="AB54" s="285">
        <v>0</v>
      </c>
      <c r="AC54" s="286"/>
      <c r="AD54" s="279"/>
      <c r="AE54" s="279"/>
      <c r="AF54" s="279"/>
      <c r="AG54" s="279"/>
      <c r="AH54" s="279"/>
      <c r="AI54" s="279"/>
      <c r="AJ54" s="279"/>
      <c r="AK54" s="279"/>
      <c r="AL54" s="279"/>
      <c r="AM54" s="279"/>
      <c r="AN54" s="212"/>
      <c r="AO54" s="260"/>
      <c r="AP54" s="285"/>
      <c r="AQ54" s="287">
        <v>83.913724293678101</v>
      </c>
    </row>
    <row r="55" spans="1:45" ht="12.75" customHeight="1">
      <c r="A55" s="162" t="s">
        <v>145</v>
      </c>
      <c r="B55" s="163"/>
      <c r="C55" s="164">
        <v>0</v>
      </c>
      <c r="D55" s="288"/>
      <c r="E55" s="289"/>
      <c r="F55" s="167"/>
      <c r="G55" s="167"/>
      <c r="H55" s="168">
        <v>0</v>
      </c>
      <c r="I55" s="165"/>
      <c r="J55" s="169"/>
      <c r="K55" s="166"/>
      <c r="L55" s="168">
        <v>490.66760563045341</v>
      </c>
      <c r="M55" s="166"/>
      <c r="N55" s="166"/>
      <c r="O55" s="166"/>
      <c r="P55" s="166">
        <v>149.21549080459798</v>
      </c>
      <c r="Q55" s="166"/>
      <c r="R55" s="166"/>
      <c r="S55" s="166">
        <v>0</v>
      </c>
      <c r="T55" s="166"/>
      <c r="U55" s="166">
        <v>341.45211482585546</v>
      </c>
      <c r="V55" s="166"/>
      <c r="W55" s="167"/>
      <c r="X55" s="167"/>
      <c r="Y55" s="167"/>
      <c r="Z55" s="166"/>
      <c r="AA55" s="172">
        <v>22.531112229915806</v>
      </c>
      <c r="AB55" s="170">
        <v>19.464439291303719</v>
      </c>
      <c r="AC55" s="171"/>
      <c r="AD55" s="166"/>
      <c r="AE55" s="166"/>
      <c r="AF55" s="166"/>
      <c r="AG55" s="166"/>
      <c r="AH55" s="166"/>
      <c r="AI55" s="166">
        <v>14.506794695934483</v>
      </c>
      <c r="AJ55" s="166">
        <v>4.957644595369235</v>
      </c>
      <c r="AK55" s="165"/>
      <c r="AL55" s="167"/>
      <c r="AM55" s="166"/>
      <c r="AN55" s="168"/>
      <c r="AO55" s="172"/>
      <c r="AP55" s="170"/>
      <c r="AQ55" s="173">
        <v>532.66315715167298</v>
      </c>
    </row>
    <row r="56" spans="1:45" s="11" customFormat="1" ht="12.75" customHeight="1">
      <c r="A56" s="290" t="s">
        <v>146</v>
      </c>
      <c r="B56" s="291"/>
      <c r="C56" s="292">
        <v>216.74918330365395</v>
      </c>
      <c r="D56" s="293">
        <v>115.26451795563632</v>
      </c>
      <c r="E56" s="102">
        <v>89.647280058277374</v>
      </c>
      <c r="F56" s="294"/>
      <c r="G56" s="294">
        <v>11.837385289740231</v>
      </c>
      <c r="H56" s="295">
        <v>196.53880633</v>
      </c>
      <c r="I56" s="293"/>
      <c r="J56" s="296">
        <v>127.70399999999999</v>
      </c>
      <c r="K56" s="184">
        <v>68.834806329999992</v>
      </c>
      <c r="L56" s="295">
        <v>1258.1411159370996</v>
      </c>
      <c r="M56" s="184"/>
      <c r="N56" s="184"/>
      <c r="O56" s="184"/>
      <c r="P56" s="184">
        <v>0</v>
      </c>
      <c r="Q56" s="184">
        <v>866.95193213280879</v>
      </c>
      <c r="R56" s="184"/>
      <c r="S56" s="184">
        <v>0</v>
      </c>
      <c r="T56" s="184">
        <v>53.841522983216713</v>
      </c>
      <c r="U56" s="184">
        <v>331.94378909778288</v>
      </c>
      <c r="V56" s="184">
        <v>5.4038717232911377</v>
      </c>
      <c r="W56" s="294"/>
      <c r="X56" s="294"/>
      <c r="Y56" s="294"/>
      <c r="Z56" s="184"/>
      <c r="AA56" s="295">
        <v>604.09375845912712</v>
      </c>
      <c r="AB56" s="297">
        <v>71.512940102673923</v>
      </c>
      <c r="AC56" s="298"/>
      <c r="AD56" s="184"/>
      <c r="AE56" s="184">
        <v>29.774769107403241</v>
      </c>
      <c r="AF56" s="184"/>
      <c r="AG56" s="184"/>
      <c r="AH56" s="184"/>
      <c r="AI56" s="184"/>
      <c r="AJ56" s="184"/>
      <c r="AK56" s="293"/>
      <c r="AL56" s="294">
        <v>13.379590942008413</v>
      </c>
      <c r="AM56" s="184">
        <v>28.35858005326228</v>
      </c>
      <c r="AN56" s="295"/>
      <c r="AO56" s="295">
        <v>702.94473599999992</v>
      </c>
      <c r="AP56" s="297"/>
      <c r="AQ56" s="185">
        <v>3049.9805401325543</v>
      </c>
      <c r="AR56" s="7"/>
      <c r="AS56" s="16"/>
    </row>
    <row r="57" spans="1:45" s="11" customFormat="1" ht="12.75" customHeight="1">
      <c r="A57" s="290" t="s">
        <v>171</v>
      </c>
      <c r="B57" s="291"/>
      <c r="C57" s="292">
        <v>0.5629153383458646</v>
      </c>
      <c r="D57" s="184">
        <v>0.5629153383458646</v>
      </c>
      <c r="E57" s="184">
        <v>0</v>
      </c>
      <c r="F57" s="294">
        <v>0</v>
      </c>
      <c r="G57" s="294">
        <v>0</v>
      </c>
      <c r="H57" s="295">
        <v>0</v>
      </c>
      <c r="I57" s="293">
        <v>0</v>
      </c>
      <c r="J57" s="293">
        <v>0</v>
      </c>
      <c r="K57" s="293">
        <v>0</v>
      </c>
      <c r="L57" s="295">
        <v>234.63379710333268</v>
      </c>
      <c r="M57" s="184">
        <v>0</v>
      </c>
      <c r="N57" s="184">
        <v>0</v>
      </c>
      <c r="O57" s="184">
        <v>0</v>
      </c>
      <c r="P57" s="184">
        <v>0</v>
      </c>
      <c r="Q57" s="184">
        <v>61.585999999999999</v>
      </c>
      <c r="R57" s="184">
        <v>0</v>
      </c>
      <c r="S57" s="184">
        <v>0.64284746861564912</v>
      </c>
      <c r="T57" s="184">
        <v>66.499949634717041</v>
      </c>
      <c r="U57" s="184">
        <v>105.905</v>
      </c>
      <c r="V57" s="184">
        <v>0</v>
      </c>
      <c r="W57" s="294">
        <v>0</v>
      </c>
      <c r="X57" s="294">
        <v>0</v>
      </c>
      <c r="Y57" s="294">
        <v>0</v>
      </c>
      <c r="Z57" s="293">
        <v>0</v>
      </c>
      <c r="AA57" s="295">
        <v>343.97729138913144</v>
      </c>
      <c r="AB57" s="297">
        <v>39.433814247868156</v>
      </c>
      <c r="AC57" s="298">
        <v>0</v>
      </c>
      <c r="AD57" s="184">
        <v>0</v>
      </c>
      <c r="AE57" s="184">
        <v>17.993123247239996</v>
      </c>
      <c r="AF57" s="184">
        <v>0</v>
      </c>
      <c r="AG57" s="184">
        <v>0</v>
      </c>
      <c r="AH57" s="184">
        <v>5.621744734795584</v>
      </c>
      <c r="AI57" s="184">
        <v>0</v>
      </c>
      <c r="AJ57" s="184">
        <v>0</v>
      </c>
      <c r="AK57" s="184">
        <v>0</v>
      </c>
      <c r="AL57" s="184">
        <v>0.16649466165720572</v>
      </c>
      <c r="AM57" s="293">
        <v>15.65245160417537</v>
      </c>
      <c r="AN57" s="295">
        <v>0</v>
      </c>
      <c r="AO57" s="295">
        <v>1083.6850200095046</v>
      </c>
      <c r="AP57" s="297">
        <v>0</v>
      </c>
      <c r="AQ57" s="299">
        <v>1702.2928380881826</v>
      </c>
      <c r="AR57" s="7"/>
      <c r="AS57" s="16"/>
    </row>
    <row r="58" spans="1:45" ht="12.75" customHeight="1">
      <c r="A58" s="290" t="s">
        <v>172</v>
      </c>
      <c r="B58" s="291"/>
      <c r="C58" s="292">
        <v>0.56091563909774433</v>
      </c>
      <c r="D58" s="298">
        <v>0.56091563909774433</v>
      </c>
      <c r="E58" s="297">
        <v>0</v>
      </c>
      <c r="F58" s="297">
        <v>0</v>
      </c>
      <c r="G58" s="300">
        <v>0</v>
      </c>
      <c r="H58" s="295">
        <v>0</v>
      </c>
      <c r="I58" s="293">
        <v>0</v>
      </c>
      <c r="J58" s="301">
        <v>0</v>
      </c>
      <c r="K58" s="293">
        <v>0</v>
      </c>
      <c r="L58" s="295">
        <v>112.21994620323474</v>
      </c>
      <c r="M58" s="184">
        <v>0</v>
      </c>
      <c r="N58" s="294">
        <v>0</v>
      </c>
      <c r="O58" s="294">
        <v>0</v>
      </c>
      <c r="P58" s="297">
        <v>0</v>
      </c>
      <c r="Q58" s="297">
        <v>15.885000000000002</v>
      </c>
      <c r="R58" s="297">
        <v>0</v>
      </c>
      <c r="S58" s="297">
        <v>0</v>
      </c>
      <c r="T58" s="297">
        <v>44.474946203234737</v>
      </c>
      <c r="U58" s="297">
        <v>51.86</v>
      </c>
      <c r="V58" s="297">
        <v>0</v>
      </c>
      <c r="W58" s="297">
        <v>0</v>
      </c>
      <c r="X58" s="297">
        <v>0</v>
      </c>
      <c r="Y58" s="294">
        <v>0</v>
      </c>
      <c r="Z58" s="293">
        <v>0</v>
      </c>
      <c r="AA58" s="295">
        <v>217.21020814610509</v>
      </c>
      <c r="AB58" s="297">
        <v>23.753095666414968</v>
      </c>
      <c r="AC58" s="298">
        <v>0</v>
      </c>
      <c r="AD58" s="184">
        <v>0</v>
      </c>
      <c r="AE58" s="184">
        <v>7.1297186461823907</v>
      </c>
      <c r="AF58" s="184"/>
      <c r="AG58" s="184">
        <v>0</v>
      </c>
      <c r="AH58" s="184">
        <v>0.80443075440000011</v>
      </c>
      <c r="AI58" s="184">
        <v>0</v>
      </c>
      <c r="AJ58" s="184">
        <v>0</v>
      </c>
      <c r="AK58" s="184"/>
      <c r="AL58" s="184">
        <v>0.16649466165720572</v>
      </c>
      <c r="AM58" s="294">
        <v>15.65245160417537</v>
      </c>
      <c r="AN58" s="295">
        <v>0</v>
      </c>
      <c r="AO58" s="295">
        <v>845.19770764258874</v>
      </c>
      <c r="AP58" s="297">
        <v>0</v>
      </c>
      <c r="AQ58" s="299">
        <v>1198.9418732974414</v>
      </c>
      <c r="AS58" s="17"/>
    </row>
    <row r="59" spans="1:45" ht="12.75" customHeight="1">
      <c r="A59" s="98" t="s">
        <v>173</v>
      </c>
      <c r="B59" s="302" t="s">
        <v>174</v>
      </c>
      <c r="C59" s="151">
        <v>3.9993984962406011E-3</v>
      </c>
      <c r="D59" s="109">
        <v>3.9993984962406011E-3</v>
      </c>
      <c r="E59" s="157"/>
      <c r="F59" s="157"/>
      <c r="G59" s="200"/>
      <c r="H59" s="155">
        <v>0</v>
      </c>
      <c r="I59" s="275"/>
      <c r="J59" s="303"/>
      <c r="K59" s="275"/>
      <c r="L59" s="155">
        <v>29.541941664822474</v>
      </c>
      <c r="M59" s="202"/>
      <c r="N59" s="304"/>
      <c r="O59" s="304"/>
      <c r="P59" s="157"/>
      <c r="Q59" s="257">
        <v>6.4770000000000003</v>
      </c>
      <c r="R59" s="157"/>
      <c r="S59" s="257">
        <v>0</v>
      </c>
      <c r="T59" s="257">
        <v>12.226941664822474</v>
      </c>
      <c r="U59" s="257">
        <v>10.837999999999999</v>
      </c>
      <c r="V59" s="257">
        <v>0</v>
      </c>
      <c r="W59" s="157"/>
      <c r="X59" s="157"/>
      <c r="Y59" s="304"/>
      <c r="Z59" s="275"/>
      <c r="AA59" s="110">
        <v>47.451161673618081</v>
      </c>
      <c r="AB59" s="157">
        <v>2.7646609539144573</v>
      </c>
      <c r="AC59" s="305"/>
      <c r="AD59" s="202"/>
      <c r="AE59" s="153">
        <v>2.7646609539144573</v>
      </c>
      <c r="AF59" s="153"/>
      <c r="AG59" s="153"/>
      <c r="AH59" s="153">
        <v>0</v>
      </c>
      <c r="AI59" s="153"/>
      <c r="AJ59" s="153"/>
      <c r="AK59" s="153"/>
      <c r="AL59" s="153">
        <v>0</v>
      </c>
      <c r="AM59" s="154">
        <v>0</v>
      </c>
      <c r="AN59" s="155"/>
      <c r="AO59" s="110">
        <v>235.00697165115125</v>
      </c>
      <c r="AP59" s="157"/>
      <c r="AQ59" s="186">
        <v>314.76873534200251</v>
      </c>
      <c r="AS59" s="17"/>
    </row>
    <row r="60" spans="1:45" ht="12.75" customHeight="1">
      <c r="A60" s="98" t="s">
        <v>175</v>
      </c>
      <c r="B60" s="302" t="s">
        <v>176</v>
      </c>
      <c r="C60" s="100">
        <v>8.9986466165413535E-3</v>
      </c>
      <c r="D60" s="109">
        <v>8.9986466165413535E-3</v>
      </c>
      <c r="E60" s="108"/>
      <c r="F60" s="108"/>
      <c r="G60" s="306"/>
      <c r="H60" s="104">
        <v>0</v>
      </c>
      <c r="I60" s="101"/>
      <c r="J60" s="307"/>
      <c r="K60" s="101"/>
      <c r="L60" s="104">
        <v>24.233182643347472</v>
      </c>
      <c r="M60" s="112"/>
      <c r="N60" s="102"/>
      <c r="O60" s="102"/>
      <c r="P60" s="108"/>
      <c r="Q60" s="257">
        <v>1.206</v>
      </c>
      <c r="R60" s="108"/>
      <c r="S60" s="257">
        <v>0</v>
      </c>
      <c r="T60" s="257">
        <v>2.0971826433474732</v>
      </c>
      <c r="U60" s="257">
        <v>20.93</v>
      </c>
      <c r="V60" s="257">
        <v>0</v>
      </c>
      <c r="W60" s="108"/>
      <c r="X60" s="108"/>
      <c r="Y60" s="102"/>
      <c r="Z60" s="101"/>
      <c r="AA60" s="110">
        <v>24.721588928372107</v>
      </c>
      <c r="AB60" s="108">
        <v>2.394443197927245E-2</v>
      </c>
      <c r="AC60" s="308"/>
      <c r="AD60" s="112"/>
      <c r="AE60" s="107">
        <v>2.394443197927245E-2</v>
      </c>
      <c r="AF60" s="107"/>
      <c r="AG60" s="107"/>
      <c r="AH60" s="107">
        <v>0</v>
      </c>
      <c r="AI60" s="107"/>
      <c r="AJ60" s="107"/>
      <c r="AK60" s="107"/>
      <c r="AL60" s="107">
        <v>0</v>
      </c>
      <c r="AM60" s="103">
        <v>0</v>
      </c>
      <c r="AN60" s="104"/>
      <c r="AO60" s="110">
        <v>87.492123377295201</v>
      </c>
      <c r="AP60" s="108"/>
      <c r="AQ60" s="111">
        <v>136.47983802761058</v>
      </c>
      <c r="AS60" s="17"/>
    </row>
    <row r="61" spans="1:45" ht="12.75" customHeight="1">
      <c r="A61" s="98" t="s">
        <v>177</v>
      </c>
      <c r="B61" s="302" t="s">
        <v>178</v>
      </c>
      <c r="C61" s="100">
        <v>0.47092917293233083</v>
      </c>
      <c r="D61" s="109">
        <v>0.47092917293233083</v>
      </c>
      <c r="E61" s="108"/>
      <c r="F61" s="108"/>
      <c r="G61" s="306"/>
      <c r="H61" s="104">
        <v>0</v>
      </c>
      <c r="I61" s="101"/>
      <c r="J61" s="307"/>
      <c r="K61" s="101"/>
      <c r="L61" s="104">
        <v>29.616152866948283</v>
      </c>
      <c r="M61" s="112"/>
      <c r="N61" s="102"/>
      <c r="O61" s="102"/>
      <c r="P61" s="108"/>
      <c r="Q61" s="257">
        <v>3.4809999999999999</v>
      </c>
      <c r="R61" s="108"/>
      <c r="S61" s="257">
        <v>0</v>
      </c>
      <c r="T61" s="257">
        <v>21.230152866948284</v>
      </c>
      <c r="U61" s="257">
        <v>4.9050000000000002</v>
      </c>
      <c r="V61" s="257">
        <v>0</v>
      </c>
      <c r="W61" s="108"/>
      <c r="X61" s="108"/>
      <c r="Y61" s="102"/>
      <c r="Z61" s="101"/>
      <c r="AA61" s="110">
        <v>33.646803120530713</v>
      </c>
      <c r="AB61" s="108">
        <v>1.7958323984454334</v>
      </c>
      <c r="AC61" s="308"/>
      <c r="AD61" s="112"/>
      <c r="AE61" s="107">
        <v>1.7958323984454334</v>
      </c>
      <c r="AF61" s="107"/>
      <c r="AG61" s="107"/>
      <c r="AH61" s="107">
        <v>0</v>
      </c>
      <c r="AI61" s="107"/>
      <c r="AJ61" s="107"/>
      <c r="AK61" s="107"/>
      <c r="AL61" s="107">
        <v>0</v>
      </c>
      <c r="AM61" s="103">
        <v>0</v>
      </c>
      <c r="AN61" s="104"/>
      <c r="AO61" s="110">
        <v>122.94910614609984</v>
      </c>
      <c r="AP61" s="108"/>
      <c r="AQ61" s="111">
        <v>188.4788237049566</v>
      </c>
      <c r="AS61" s="17"/>
    </row>
    <row r="62" spans="1:45" ht="12.75" customHeight="1">
      <c r="A62" s="98" t="s">
        <v>179</v>
      </c>
      <c r="B62" s="302" t="s">
        <v>180</v>
      </c>
      <c r="C62" s="100">
        <v>1.1998195488721806E-2</v>
      </c>
      <c r="D62" s="109">
        <v>1.1998195488721806E-2</v>
      </c>
      <c r="E62" s="108"/>
      <c r="F62" s="108"/>
      <c r="G62" s="306"/>
      <c r="H62" s="104">
        <v>0</v>
      </c>
      <c r="I62" s="101"/>
      <c r="J62" s="307"/>
      <c r="K62" s="101"/>
      <c r="L62" s="104">
        <v>3.3425342041178365</v>
      </c>
      <c r="M62" s="112"/>
      <c r="N62" s="102"/>
      <c r="O62" s="102"/>
      <c r="P62" s="108"/>
      <c r="Q62" s="257">
        <v>0.45900000000000002</v>
      </c>
      <c r="R62" s="108"/>
      <c r="S62" s="257">
        <v>0</v>
      </c>
      <c r="T62" s="257">
        <v>1.0455342041178364</v>
      </c>
      <c r="U62" s="257">
        <v>1.8380000000000001</v>
      </c>
      <c r="V62" s="257">
        <v>0</v>
      </c>
      <c r="W62" s="108"/>
      <c r="X62" s="108"/>
      <c r="Y62" s="102"/>
      <c r="Z62" s="101"/>
      <c r="AA62" s="110">
        <v>15.62866906165873</v>
      </c>
      <c r="AB62" s="108">
        <v>0.14182471249261372</v>
      </c>
      <c r="AC62" s="308"/>
      <c r="AD62" s="112"/>
      <c r="AE62" s="107">
        <v>0.14182471249261372</v>
      </c>
      <c r="AF62" s="107"/>
      <c r="AG62" s="107"/>
      <c r="AH62" s="107">
        <v>0</v>
      </c>
      <c r="AI62" s="107"/>
      <c r="AJ62" s="107"/>
      <c r="AK62" s="107"/>
      <c r="AL62" s="107">
        <v>0</v>
      </c>
      <c r="AM62" s="103">
        <v>0</v>
      </c>
      <c r="AN62" s="104"/>
      <c r="AO62" s="110">
        <v>239.51927385821824</v>
      </c>
      <c r="AP62" s="108"/>
      <c r="AQ62" s="111">
        <v>258.64430003197617</v>
      </c>
      <c r="AS62" s="17"/>
    </row>
    <row r="63" spans="1:45" ht="12.75" customHeight="1">
      <c r="A63" s="98" t="s">
        <v>181</v>
      </c>
      <c r="B63" s="302" t="s">
        <v>182</v>
      </c>
      <c r="C63" s="100">
        <v>5.799127819548873E-2</v>
      </c>
      <c r="D63" s="286">
        <v>5.799127819548873E-2</v>
      </c>
      <c r="E63" s="108"/>
      <c r="F63" s="108"/>
      <c r="G63" s="306"/>
      <c r="H63" s="104">
        <v>0</v>
      </c>
      <c r="I63" s="101"/>
      <c r="J63" s="307"/>
      <c r="K63" s="101"/>
      <c r="L63" s="104">
        <v>3.8913699357981062</v>
      </c>
      <c r="M63" s="112"/>
      <c r="N63" s="102"/>
      <c r="O63" s="102"/>
      <c r="P63" s="108"/>
      <c r="Q63" s="309">
        <v>0.69</v>
      </c>
      <c r="R63" s="108"/>
      <c r="S63" s="309">
        <v>0</v>
      </c>
      <c r="T63" s="309">
        <v>0.18036993579810628</v>
      </c>
      <c r="U63" s="309">
        <v>3.0209999999999999</v>
      </c>
      <c r="V63" s="309">
        <v>0</v>
      </c>
      <c r="W63" s="108"/>
      <c r="X63" s="108"/>
      <c r="Y63" s="102"/>
      <c r="Z63" s="101"/>
      <c r="AA63" s="343">
        <v>12.813804304599236</v>
      </c>
      <c r="AB63" s="108">
        <v>0.73122611505932</v>
      </c>
      <c r="AC63" s="308"/>
      <c r="AD63" s="112"/>
      <c r="AE63" s="107">
        <v>0.73122611505932</v>
      </c>
      <c r="AF63" s="107"/>
      <c r="AG63" s="107"/>
      <c r="AH63" s="107">
        <v>0</v>
      </c>
      <c r="AI63" s="107"/>
      <c r="AJ63" s="107"/>
      <c r="AK63" s="107"/>
      <c r="AL63" s="107">
        <v>0</v>
      </c>
      <c r="AM63" s="103">
        <v>0</v>
      </c>
      <c r="AN63" s="104"/>
      <c r="AO63" s="343">
        <v>42.924539403414784</v>
      </c>
      <c r="AP63" s="108"/>
      <c r="AQ63" s="111">
        <v>60.41893103706694</v>
      </c>
      <c r="AS63" s="17"/>
    </row>
    <row r="64" spans="1:45" ht="12.75" customHeight="1">
      <c r="A64" s="162" t="s">
        <v>183</v>
      </c>
      <c r="B64" s="310"/>
      <c r="C64" s="164">
        <v>6.9989473684210534E-3</v>
      </c>
      <c r="D64" s="286">
        <v>6.9989473684210534E-3</v>
      </c>
      <c r="E64" s="170"/>
      <c r="F64" s="170"/>
      <c r="G64" s="311"/>
      <c r="H64" s="168">
        <v>0</v>
      </c>
      <c r="I64" s="288"/>
      <c r="J64" s="312"/>
      <c r="K64" s="288"/>
      <c r="L64" s="168">
        <v>21.594764888200565</v>
      </c>
      <c r="M64" s="289"/>
      <c r="N64" s="313"/>
      <c r="O64" s="313"/>
      <c r="P64" s="170"/>
      <c r="Q64" s="309">
        <v>3.5719999999999996</v>
      </c>
      <c r="R64" s="170"/>
      <c r="S64" s="309">
        <v>0</v>
      </c>
      <c r="T64" s="309">
        <v>7.6947648882005675</v>
      </c>
      <c r="U64" s="309">
        <v>10.327999999999999</v>
      </c>
      <c r="V64" s="309">
        <v>0</v>
      </c>
      <c r="W64" s="170"/>
      <c r="X64" s="170"/>
      <c r="Y64" s="313"/>
      <c r="Z64" s="288"/>
      <c r="AA64" s="343">
        <v>82.948181057326195</v>
      </c>
      <c r="AB64" s="170">
        <v>18.29560705452387</v>
      </c>
      <c r="AC64" s="314"/>
      <c r="AD64" s="289"/>
      <c r="AE64" s="166">
        <v>1.672230034291293</v>
      </c>
      <c r="AF64" s="166"/>
      <c r="AG64" s="166"/>
      <c r="AH64" s="166">
        <v>0.80443075440000011</v>
      </c>
      <c r="AI64" s="166"/>
      <c r="AJ64" s="166"/>
      <c r="AK64" s="166"/>
      <c r="AL64" s="166">
        <v>0.16649466165720572</v>
      </c>
      <c r="AM64" s="167">
        <v>15.65245160417537</v>
      </c>
      <c r="AN64" s="168"/>
      <c r="AO64" s="343">
        <v>117.30569320640937</v>
      </c>
      <c r="AP64" s="170"/>
      <c r="AQ64" s="173">
        <v>240.15124515382843</v>
      </c>
      <c r="AS64" s="17"/>
    </row>
    <row r="65" spans="1:45" ht="12.75" customHeight="1">
      <c r="A65" s="290" t="s">
        <v>184</v>
      </c>
      <c r="B65" s="291"/>
      <c r="C65" s="164">
        <v>1.9996992481203005E-3</v>
      </c>
      <c r="D65" s="298">
        <v>1.9996992481203005E-3</v>
      </c>
      <c r="E65" s="263"/>
      <c r="F65" s="263"/>
      <c r="G65" s="264"/>
      <c r="H65" s="168">
        <v>0</v>
      </c>
      <c r="I65" s="165"/>
      <c r="J65" s="169">
        <v>0</v>
      </c>
      <c r="K65" s="166">
        <v>0</v>
      </c>
      <c r="L65" s="168">
        <v>122.41385090009794</v>
      </c>
      <c r="M65" s="166"/>
      <c r="N65" s="167"/>
      <c r="O65" s="167"/>
      <c r="P65" s="263"/>
      <c r="Q65" s="297">
        <v>45.701000000000001</v>
      </c>
      <c r="R65" s="263"/>
      <c r="S65" s="297">
        <v>0.64284746861564912</v>
      </c>
      <c r="T65" s="297">
        <v>22.025003431482311</v>
      </c>
      <c r="U65" s="297">
        <v>54.044999999999995</v>
      </c>
      <c r="V65" s="297">
        <v>0</v>
      </c>
      <c r="W65" s="263"/>
      <c r="X65" s="263"/>
      <c r="Y65" s="167"/>
      <c r="Z65" s="166"/>
      <c r="AA65" s="295">
        <v>126.76708324302638</v>
      </c>
      <c r="AB65" s="170">
        <v>15.68071858145319</v>
      </c>
      <c r="AC65" s="171"/>
      <c r="AD65" s="166"/>
      <c r="AE65" s="166">
        <v>10.863404601057606</v>
      </c>
      <c r="AF65" s="166"/>
      <c r="AG65" s="166"/>
      <c r="AH65" s="166">
        <v>4.8173139803955838</v>
      </c>
      <c r="AI65" s="166"/>
      <c r="AJ65" s="166"/>
      <c r="AK65" s="166"/>
      <c r="AL65" s="166"/>
      <c r="AM65" s="167"/>
      <c r="AN65" s="168"/>
      <c r="AO65" s="295">
        <v>238.48731236691594</v>
      </c>
      <c r="AP65" s="170"/>
      <c r="AQ65" s="315">
        <v>503.35096479074156</v>
      </c>
      <c r="AS65" s="17"/>
    </row>
    <row r="66" spans="1:45" ht="12.75" customHeight="1">
      <c r="A66" s="149" t="s">
        <v>185</v>
      </c>
      <c r="B66" s="316" t="s">
        <v>186</v>
      </c>
      <c r="C66" s="151">
        <v>0</v>
      </c>
      <c r="D66" s="158">
        <v>0</v>
      </c>
      <c r="E66" s="203"/>
      <c r="F66" s="203"/>
      <c r="G66" s="317"/>
      <c r="H66" s="155">
        <v>0</v>
      </c>
      <c r="I66" s="201"/>
      <c r="J66" s="156"/>
      <c r="K66" s="318"/>
      <c r="L66" s="155">
        <v>4.9546664516755552</v>
      </c>
      <c r="M66" s="201"/>
      <c r="N66" s="203"/>
      <c r="O66" s="154"/>
      <c r="P66" s="203"/>
      <c r="Q66" s="203">
        <v>0.13400000000000001</v>
      </c>
      <c r="R66" s="203"/>
      <c r="S66" s="203">
        <v>2.4767239801116617E-3</v>
      </c>
      <c r="T66" s="203">
        <v>1.2411897276954431</v>
      </c>
      <c r="U66" s="203">
        <v>3.577</v>
      </c>
      <c r="V66" s="203">
        <v>0</v>
      </c>
      <c r="W66" s="203"/>
      <c r="X66" s="203"/>
      <c r="Y66" s="154"/>
      <c r="Z66" s="153"/>
      <c r="AA66" s="159">
        <v>7.1458978889555871</v>
      </c>
      <c r="AB66" s="157">
        <v>4.8173139803955838</v>
      </c>
      <c r="AC66" s="158"/>
      <c r="AD66" s="153"/>
      <c r="AE66" s="153">
        <v>0</v>
      </c>
      <c r="AF66" s="153"/>
      <c r="AG66" s="153"/>
      <c r="AH66" s="153">
        <v>4.8173139803955838</v>
      </c>
      <c r="AI66" s="153"/>
      <c r="AJ66" s="153"/>
      <c r="AK66" s="153"/>
      <c r="AL66" s="153"/>
      <c r="AM66" s="154"/>
      <c r="AN66" s="155"/>
      <c r="AO66" s="159">
        <v>59.86489549200877</v>
      </c>
      <c r="AP66" s="157"/>
      <c r="AQ66" s="186">
        <v>76.782773813035504</v>
      </c>
      <c r="AS66" s="17"/>
    </row>
    <row r="67" spans="1:45" ht="12.75" customHeight="1">
      <c r="A67" s="319" t="s">
        <v>187</v>
      </c>
      <c r="B67" s="320">
        <v>84</v>
      </c>
      <c r="C67" s="100">
        <v>1.9996992481203005E-3</v>
      </c>
      <c r="D67" s="254">
        <v>1.9996992481203005E-3</v>
      </c>
      <c r="E67" s="257"/>
      <c r="F67" s="257"/>
      <c r="G67" s="258"/>
      <c r="H67" s="104">
        <v>0</v>
      </c>
      <c r="I67" s="321"/>
      <c r="J67" s="106"/>
      <c r="K67" s="322"/>
      <c r="L67" s="104">
        <v>38.631990200396601</v>
      </c>
      <c r="M67" s="321"/>
      <c r="N67" s="257"/>
      <c r="O67" s="103"/>
      <c r="P67" s="257"/>
      <c r="Q67" s="247">
        <v>6.774</v>
      </c>
      <c r="R67" s="257"/>
      <c r="S67" s="247">
        <v>0.3742605125502067</v>
      </c>
      <c r="T67" s="247">
        <v>8.4957296878463957</v>
      </c>
      <c r="U67" s="247">
        <v>22.988</v>
      </c>
      <c r="V67" s="247">
        <v>0</v>
      </c>
      <c r="W67" s="257"/>
      <c r="X67" s="257"/>
      <c r="Y67" s="103"/>
      <c r="Z67" s="107"/>
      <c r="AA67" s="260">
        <v>49.167758781459156</v>
      </c>
      <c r="AB67" s="108">
        <v>6.7210178686434734</v>
      </c>
      <c r="AC67" s="109"/>
      <c r="AD67" s="107"/>
      <c r="AE67" s="107">
        <v>6.7210178686434734</v>
      </c>
      <c r="AF67" s="107"/>
      <c r="AG67" s="107"/>
      <c r="AH67" s="107">
        <v>0</v>
      </c>
      <c r="AI67" s="107"/>
      <c r="AJ67" s="107"/>
      <c r="AK67" s="107"/>
      <c r="AL67" s="107"/>
      <c r="AM67" s="103"/>
      <c r="AN67" s="104"/>
      <c r="AO67" s="260">
        <v>88.902470748741692</v>
      </c>
      <c r="AP67" s="108"/>
      <c r="AQ67" s="111">
        <v>183.42523729848904</v>
      </c>
      <c r="AS67" s="17"/>
    </row>
    <row r="68" spans="1:45" ht="12.75" customHeight="1">
      <c r="A68" s="98" t="s">
        <v>188</v>
      </c>
      <c r="B68" s="302">
        <v>85</v>
      </c>
      <c r="C68" s="100">
        <v>0</v>
      </c>
      <c r="D68" s="254">
        <v>0</v>
      </c>
      <c r="E68" s="257"/>
      <c r="F68" s="257"/>
      <c r="G68" s="258"/>
      <c r="H68" s="104">
        <v>0</v>
      </c>
      <c r="I68" s="321"/>
      <c r="J68" s="106"/>
      <c r="K68" s="322"/>
      <c r="L68" s="104">
        <v>55.578415459328696</v>
      </c>
      <c r="M68" s="321"/>
      <c r="N68" s="257"/>
      <c r="O68" s="103"/>
      <c r="P68" s="257"/>
      <c r="Q68" s="247">
        <v>27.623000000000001</v>
      </c>
      <c r="R68" s="257"/>
      <c r="S68" s="247">
        <v>5.5588693775839519E-2</v>
      </c>
      <c r="T68" s="247">
        <v>8.8488267655528574</v>
      </c>
      <c r="U68" s="247">
        <v>19.050999999999998</v>
      </c>
      <c r="V68" s="247">
        <v>0</v>
      </c>
      <c r="W68" s="257"/>
      <c r="X68" s="257"/>
      <c r="Y68" s="103"/>
      <c r="Z68" s="107"/>
      <c r="AA68" s="260">
        <v>30.572880817411011</v>
      </c>
      <c r="AB68" s="108">
        <v>1.5177086116092688</v>
      </c>
      <c r="AC68" s="109"/>
      <c r="AD68" s="107"/>
      <c r="AE68" s="107">
        <v>1.5177086116092688</v>
      </c>
      <c r="AF68" s="107"/>
      <c r="AG68" s="107"/>
      <c r="AH68" s="107">
        <v>0</v>
      </c>
      <c r="AI68" s="107"/>
      <c r="AJ68" s="107"/>
      <c r="AK68" s="107"/>
      <c r="AL68" s="107"/>
      <c r="AM68" s="103"/>
      <c r="AN68" s="104"/>
      <c r="AO68" s="260">
        <v>57.582439487716599</v>
      </c>
      <c r="AP68" s="108"/>
      <c r="AQ68" s="111">
        <v>145.25144437606559</v>
      </c>
      <c r="AS68" s="17"/>
    </row>
    <row r="69" spans="1:45" ht="12.75" customHeight="1">
      <c r="A69" s="162" t="s">
        <v>189</v>
      </c>
      <c r="B69" s="310" t="s">
        <v>190</v>
      </c>
      <c r="C69" s="280">
        <v>0</v>
      </c>
      <c r="D69" s="171">
        <v>0</v>
      </c>
      <c r="E69" s="263"/>
      <c r="F69" s="263"/>
      <c r="G69" s="264"/>
      <c r="H69" s="282">
        <v>0</v>
      </c>
      <c r="I69" s="323"/>
      <c r="J69" s="169"/>
      <c r="K69" s="324"/>
      <c r="L69" s="282">
        <v>23.248778788697109</v>
      </c>
      <c r="M69" s="323"/>
      <c r="N69" s="263"/>
      <c r="O69" s="167"/>
      <c r="P69" s="263"/>
      <c r="Q69" s="263">
        <v>11.17</v>
      </c>
      <c r="R69" s="263"/>
      <c r="S69" s="263">
        <v>0.21052153830949127</v>
      </c>
      <c r="T69" s="263">
        <v>3.4392572503876191</v>
      </c>
      <c r="U69" s="263">
        <v>8.4290000000000003</v>
      </c>
      <c r="V69" s="263">
        <v>0</v>
      </c>
      <c r="W69" s="263"/>
      <c r="X69" s="263"/>
      <c r="Y69" s="167"/>
      <c r="Z69" s="166"/>
      <c r="AA69" s="172">
        <v>39.880545755200622</v>
      </c>
      <c r="AB69" s="285">
        <v>2.6246781208048646</v>
      </c>
      <c r="AC69" s="286"/>
      <c r="AD69" s="279"/>
      <c r="AE69" s="279">
        <v>2.6246781208048646</v>
      </c>
      <c r="AF69" s="279"/>
      <c r="AG69" s="279"/>
      <c r="AH69" s="279">
        <v>0</v>
      </c>
      <c r="AI69" s="279"/>
      <c r="AJ69" s="279"/>
      <c r="AK69" s="279"/>
      <c r="AL69" s="279"/>
      <c r="AM69" s="281"/>
      <c r="AN69" s="282"/>
      <c r="AO69" s="172">
        <v>32.137506638448876</v>
      </c>
      <c r="AP69" s="285"/>
      <c r="AQ69" s="287">
        <v>97.89150930315148</v>
      </c>
      <c r="AS69" s="17"/>
    </row>
    <row r="70" spans="1:45" s="11" customFormat="1" ht="12.75" customHeight="1">
      <c r="A70" s="188" t="s">
        <v>147</v>
      </c>
      <c r="B70" s="189"/>
      <c r="C70" s="190">
        <v>0</v>
      </c>
      <c r="D70" s="325">
        <v>0</v>
      </c>
      <c r="E70" s="326"/>
      <c r="F70" s="327"/>
      <c r="G70" s="327"/>
      <c r="H70" s="194">
        <v>0</v>
      </c>
      <c r="I70" s="325"/>
      <c r="J70" s="328"/>
      <c r="K70" s="326"/>
      <c r="L70" s="194">
        <v>175.46549158593075</v>
      </c>
      <c r="M70" s="326"/>
      <c r="N70" s="326"/>
      <c r="O70" s="326"/>
      <c r="P70" s="326">
        <v>0</v>
      </c>
      <c r="Q70" s="326">
        <v>0</v>
      </c>
      <c r="R70" s="326"/>
      <c r="S70" s="326"/>
      <c r="T70" s="425">
        <v>0</v>
      </c>
      <c r="U70" s="326">
        <v>175.46549158593075</v>
      </c>
      <c r="V70" s="153"/>
      <c r="W70" s="327"/>
      <c r="X70" s="327"/>
      <c r="Y70" s="327"/>
      <c r="Z70" s="326"/>
      <c r="AA70" s="194">
        <v>0</v>
      </c>
      <c r="AB70" s="195">
        <v>0</v>
      </c>
      <c r="AC70" s="329"/>
      <c r="AD70" s="326"/>
      <c r="AE70" s="326"/>
      <c r="AF70" s="326"/>
      <c r="AG70" s="326"/>
      <c r="AH70" s="326"/>
      <c r="AI70" s="326"/>
      <c r="AJ70" s="326"/>
      <c r="AK70" s="325"/>
      <c r="AL70" s="327"/>
      <c r="AM70" s="326"/>
      <c r="AN70" s="194"/>
      <c r="AO70" s="194">
        <v>47.988</v>
      </c>
      <c r="AP70" s="195"/>
      <c r="AQ70" s="185">
        <v>223.45349158593075</v>
      </c>
      <c r="AR70" s="7"/>
      <c r="AS70" s="10"/>
    </row>
    <row r="71" spans="1:45" s="11" customFormat="1" ht="12.75" customHeight="1" thickBot="1">
      <c r="A71" s="330" t="s">
        <v>148</v>
      </c>
      <c r="B71" s="163"/>
      <c r="C71" s="164">
        <v>0</v>
      </c>
      <c r="D71" s="165"/>
      <c r="E71" s="166"/>
      <c r="F71" s="167"/>
      <c r="G71" s="167"/>
      <c r="H71" s="168">
        <v>0</v>
      </c>
      <c r="I71" s="165"/>
      <c r="J71" s="169"/>
      <c r="K71" s="166"/>
      <c r="L71" s="168">
        <v>27.249865733664667</v>
      </c>
      <c r="M71" s="166"/>
      <c r="N71" s="166"/>
      <c r="O71" s="166"/>
      <c r="P71" s="166"/>
      <c r="Q71" s="166"/>
      <c r="R71" s="166"/>
      <c r="S71" s="166"/>
      <c r="T71" s="166"/>
      <c r="U71" s="289">
        <v>27.249865733664667</v>
      </c>
      <c r="V71" s="166"/>
      <c r="W71" s="167"/>
      <c r="X71" s="167"/>
      <c r="Y71" s="167"/>
      <c r="Z71" s="166"/>
      <c r="AA71" s="168"/>
      <c r="AB71" s="170">
        <v>0</v>
      </c>
      <c r="AC71" s="171"/>
      <c r="AD71" s="166"/>
      <c r="AE71" s="166"/>
      <c r="AF71" s="166"/>
      <c r="AG71" s="166"/>
      <c r="AH71" s="166"/>
      <c r="AI71" s="166"/>
      <c r="AJ71" s="166"/>
      <c r="AK71" s="165"/>
      <c r="AL71" s="167"/>
      <c r="AM71" s="166"/>
      <c r="AN71" s="168"/>
      <c r="AO71" s="172"/>
      <c r="AP71" s="170"/>
      <c r="AQ71" s="315">
        <v>27.249865733664667</v>
      </c>
      <c r="AR71" s="7"/>
      <c r="AS71" s="10"/>
    </row>
    <row r="72" spans="1:45" s="11" customFormat="1" ht="12.75" customHeight="1" thickBot="1">
      <c r="A72" s="218" t="s">
        <v>149</v>
      </c>
      <c r="B72" s="219"/>
      <c r="C72" s="220">
        <v>-2.5795282366672154</v>
      </c>
      <c r="D72" s="221">
        <v>0.17717314836221476</v>
      </c>
      <c r="E72" s="222">
        <v>-3.4486883993195221</v>
      </c>
      <c r="F72" s="226">
        <v>0</v>
      </c>
      <c r="G72" s="226">
        <v>0.69246574229020652</v>
      </c>
      <c r="H72" s="223">
        <v>1.9457250152908045</v>
      </c>
      <c r="I72" s="221">
        <v>-0.45741265470912973</v>
      </c>
      <c r="J72" s="224">
        <v>0</v>
      </c>
      <c r="K72" s="222">
        <v>2.4031376700000067</v>
      </c>
      <c r="L72" s="223">
        <v>-35.710021646703353</v>
      </c>
      <c r="M72" s="222">
        <v>0</v>
      </c>
      <c r="N72" s="222">
        <v>-0.14794174855289199</v>
      </c>
      <c r="O72" s="222">
        <v>-5.2567080980734033</v>
      </c>
      <c r="P72" s="222">
        <v>-22.258761088637812</v>
      </c>
      <c r="Q72" s="222">
        <v>0.63443164512011663</v>
      </c>
      <c r="R72" s="222">
        <v>4.1043924247198902</v>
      </c>
      <c r="S72" s="222">
        <v>8.0001198650984477</v>
      </c>
      <c r="T72" s="222">
        <v>6.5570336698137908</v>
      </c>
      <c r="U72" s="222">
        <v>-35.674430129819029</v>
      </c>
      <c r="V72" s="222">
        <v>0.82532907951213019</v>
      </c>
      <c r="W72" s="226">
        <v>7.506512734116022</v>
      </c>
      <c r="X72" s="226">
        <v>0</v>
      </c>
      <c r="Y72" s="226">
        <v>0</v>
      </c>
      <c r="Z72" s="222">
        <v>0</v>
      </c>
      <c r="AA72" s="223">
        <v>-40.274710307198802</v>
      </c>
      <c r="AB72" s="225">
        <v>-2.4161461805552449</v>
      </c>
      <c r="AC72" s="331">
        <v>0</v>
      </c>
      <c r="AD72" s="222">
        <v>0</v>
      </c>
      <c r="AE72" s="222">
        <v>-4.7196692573068049</v>
      </c>
      <c r="AF72" s="222">
        <v>0</v>
      </c>
      <c r="AG72" s="222">
        <v>0</v>
      </c>
      <c r="AH72" s="222">
        <v>0</v>
      </c>
      <c r="AI72" s="222">
        <v>1.6583711868480009</v>
      </c>
      <c r="AJ72" s="222">
        <v>0.64515188990400318</v>
      </c>
      <c r="AK72" s="221">
        <v>0</v>
      </c>
      <c r="AL72" s="226">
        <v>0</v>
      </c>
      <c r="AM72" s="222">
        <v>0</v>
      </c>
      <c r="AN72" s="223">
        <v>0</v>
      </c>
      <c r="AO72" s="223">
        <v>-36.310735582032066</v>
      </c>
      <c r="AP72" s="225">
        <v>0</v>
      </c>
      <c r="AQ72" s="227">
        <v>-115.34541693786588</v>
      </c>
      <c r="AR72" s="7"/>
      <c r="AS72" s="10"/>
    </row>
    <row r="73" spans="1:45" ht="12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</row>
    <row r="74" spans="1:45" s="11" customFormat="1" ht="15" customHeight="1">
      <c r="A74" s="204" t="s">
        <v>439</v>
      </c>
      <c r="B74" s="182"/>
      <c r="C74" s="182"/>
      <c r="D74" s="182"/>
      <c r="E74" s="182"/>
      <c r="F74" s="182"/>
      <c r="G74" s="182"/>
      <c r="H74" s="182"/>
      <c r="I74" s="182"/>
      <c r="J74" s="182"/>
      <c r="K74" s="182"/>
      <c r="L74" s="332"/>
      <c r="M74" s="182"/>
      <c r="N74" s="182"/>
      <c r="Q74" s="182"/>
      <c r="R74" s="182"/>
      <c r="S74" s="182"/>
      <c r="T74" s="182"/>
      <c r="U74" s="182"/>
      <c r="V74" s="182"/>
      <c r="W74" s="174"/>
      <c r="Y74" s="182"/>
      <c r="Z74" s="182"/>
      <c r="AA74" s="182"/>
      <c r="AB74" s="182"/>
      <c r="AC74" s="182"/>
      <c r="AD74" s="182"/>
      <c r="AE74" s="182"/>
      <c r="AF74" s="182"/>
      <c r="AG74" s="182"/>
      <c r="AH74" s="182"/>
      <c r="AI74" s="182"/>
      <c r="AJ74" s="182"/>
      <c r="AK74" s="182"/>
      <c r="AL74" s="182"/>
      <c r="AM74" s="182"/>
      <c r="AN74" s="182"/>
      <c r="AO74" s="182"/>
      <c r="AP74" s="182"/>
      <c r="AQ74" s="182"/>
      <c r="AS74" s="10"/>
    </row>
    <row r="75" spans="1:45" ht="12.75" customHeight="1">
      <c r="A75" s="333" t="s">
        <v>436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</row>
    <row r="76" spans="1:45" ht="12.75" customHeight="1">
      <c r="A76" s="334" t="s">
        <v>150</v>
      </c>
      <c r="B76" s="335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</row>
    <row r="77" spans="1:45" ht="12.75" customHeight="1">
      <c r="A77" s="344" t="s">
        <v>151</v>
      </c>
      <c r="B77" s="33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</row>
    <row r="78" spans="1:45" ht="12.75" customHeight="1">
      <c r="A78" s="24" t="s">
        <v>152</v>
      </c>
      <c r="B78" s="33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</row>
    <row r="79" spans="1:45" ht="12.75" customHeight="1">
      <c r="A79" s="337" t="s">
        <v>153</v>
      </c>
      <c r="B79" s="25"/>
      <c r="C79" s="25"/>
      <c r="D79" s="25"/>
      <c r="E79" s="338"/>
      <c r="F79" s="339"/>
      <c r="G79" s="339"/>
      <c r="H79" s="340"/>
      <c r="I79" s="339"/>
      <c r="J79" s="339"/>
      <c r="K79" s="339"/>
      <c r="L79" s="340"/>
      <c r="M79" s="339"/>
      <c r="N79" s="339"/>
      <c r="O79" s="339"/>
      <c r="P79" s="339"/>
      <c r="Q79" s="339"/>
      <c r="R79" s="339"/>
      <c r="S79" s="341"/>
      <c r="T79"/>
      <c r="U79" s="341"/>
      <c r="V79" s="341"/>
      <c r="W79" s="339"/>
      <c r="X79" s="339"/>
      <c r="Y79" s="339"/>
      <c r="Z79" s="339"/>
      <c r="AA79" s="340"/>
      <c r="AB79" s="342"/>
      <c r="AC79" s="339"/>
      <c r="AD79" s="339"/>
      <c r="AE79" s="339"/>
      <c r="AF79" s="339"/>
      <c r="AG79" s="339"/>
      <c r="AH79" s="339"/>
      <c r="AI79" s="339"/>
      <c r="AJ79" s="339"/>
      <c r="AK79" s="339"/>
      <c r="AL79" s="339"/>
      <c r="AM79" s="339"/>
      <c r="AN79" s="339"/>
      <c r="AO79" s="340"/>
      <c r="AP79" s="342"/>
      <c r="AQ79" s="339"/>
    </row>
    <row r="80" spans="1:45" ht="12.75" customHeight="1">
      <c r="A80" s="337" t="s">
        <v>154</v>
      </c>
      <c r="B80" s="25"/>
      <c r="C80" s="25"/>
      <c r="D80" s="25"/>
      <c r="E80" s="338"/>
      <c r="F80" s="339"/>
      <c r="G80" s="339"/>
      <c r="H80" s="340"/>
      <c r="I80" s="339"/>
      <c r="J80" s="339"/>
      <c r="K80" s="339"/>
      <c r="L80" s="340"/>
      <c r="M80" s="339"/>
      <c r="N80" s="339"/>
      <c r="O80" s="339"/>
      <c r="P80" s="339"/>
      <c r="Q80" s="339"/>
      <c r="R80" s="339"/>
      <c r="S80" s="341"/>
      <c r="T80"/>
      <c r="U80" s="341"/>
      <c r="V80" s="341"/>
      <c r="W80" s="339"/>
      <c r="X80" s="339"/>
      <c r="Y80" s="339"/>
      <c r="Z80" s="339"/>
      <c r="AA80" s="340"/>
      <c r="AB80" s="342"/>
      <c r="AC80" s="339"/>
      <c r="AD80" s="339"/>
      <c r="AE80" s="339"/>
      <c r="AF80" s="339"/>
      <c r="AG80" s="339"/>
      <c r="AH80" s="339"/>
      <c r="AI80" s="339"/>
      <c r="AJ80" s="339"/>
      <c r="AK80" s="339"/>
      <c r="AL80" s="339"/>
      <c r="AM80" s="339"/>
      <c r="AN80" s="339"/>
      <c r="AO80" s="340"/>
      <c r="AP80" s="342"/>
      <c r="AQ80" s="339"/>
    </row>
  </sheetData>
  <pageMargins left="0.19685039370078741" right="0.19685039370078741" top="0.59055118110236227" bottom="0.78740157480314965" header="0.31496062992125984" footer="0.19685039370078741"/>
  <pageSetup paperSize="9" scale="41" fitToHeight="0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C878B-F7E3-4802-BC50-10F92160064D}">
  <sheetPr codeName="Sheet11"/>
  <dimension ref="A1:AR80"/>
  <sheetViews>
    <sheetView view="pageBreakPreview" zoomScale="80" zoomScaleNormal="80" zoomScaleSheetLayoutView="80" workbookViewId="0">
      <pane xSplit="2" ySplit="1" topLeftCell="N30" activePane="bottomRight" state="frozen"/>
      <selection activeCell="AJ80" sqref="AJ80"/>
      <selection pane="topRight" activeCell="AJ80" sqref="AJ80"/>
      <selection pane="bottomLeft" activeCell="AJ80" sqref="AJ80"/>
      <selection pane="bottomRight" activeCell="N58" sqref="N58"/>
    </sheetView>
  </sheetViews>
  <sheetFormatPr defaultColWidth="9.140625" defaultRowHeight="12.75"/>
  <cols>
    <col min="1" max="1" width="38.140625" style="13" customWidth="1"/>
    <col min="2" max="2" width="13" style="7" bestFit="1" customWidth="1"/>
    <col min="3" max="3" width="7.5703125" style="12" bestFit="1" customWidth="1"/>
    <col min="4" max="4" width="8" style="12" bestFit="1" customWidth="1"/>
    <col min="5" max="5" width="9.28515625" style="12" bestFit="1" customWidth="1"/>
    <col min="6" max="6" width="6.140625" style="14" customWidth="1"/>
    <col min="7" max="7" width="6" style="14" bestFit="1" customWidth="1"/>
    <col min="8" max="8" width="6.42578125" style="12" bestFit="1" customWidth="1"/>
    <col min="9" max="9" width="6.28515625" style="14" bestFit="1" customWidth="1"/>
    <col min="10" max="10" width="6.140625" style="14" bestFit="1" customWidth="1"/>
    <col min="11" max="11" width="7" style="14" bestFit="1" customWidth="1"/>
    <col min="12" max="12" width="8.7109375" style="11" bestFit="1" customWidth="1"/>
    <col min="13" max="13" width="8.140625" style="7" bestFit="1" customWidth="1"/>
    <col min="14" max="14" width="8.140625" style="7" customWidth="1"/>
    <col min="15" max="15" width="5.28515625" style="7" customWidth="1"/>
    <col min="16" max="16" width="7.42578125" style="7" customWidth="1"/>
    <col min="17" max="17" width="7.5703125" style="7" bestFit="1" customWidth="1"/>
    <col min="18" max="18" width="8.28515625" style="7" bestFit="1" customWidth="1"/>
    <col min="19" max="19" width="7.42578125" style="7" bestFit="1" customWidth="1"/>
    <col min="20" max="20" width="7.5703125" style="7" bestFit="1" customWidth="1"/>
    <col min="21" max="21" width="8.5703125" style="7" bestFit="1" customWidth="1"/>
    <col min="22" max="22" width="7" style="7" bestFit="1" customWidth="1"/>
    <col min="23" max="25" width="5.42578125" style="7" customWidth="1"/>
    <col min="26" max="26" width="5.42578125" style="14" customWidth="1"/>
    <col min="27" max="27" width="7.42578125" style="11" bestFit="1" customWidth="1"/>
    <col min="28" max="28" width="7.28515625" style="11" bestFit="1" customWidth="1"/>
    <col min="29" max="33" width="5.5703125" style="7" customWidth="1"/>
    <col min="34" max="34" width="6" style="7" customWidth="1"/>
    <col min="35" max="35" width="7" style="7" customWidth="1"/>
    <col min="36" max="36" width="7.42578125" style="7" bestFit="1" customWidth="1"/>
    <col min="37" max="38" width="5.5703125" style="7" customWidth="1"/>
    <col min="39" max="39" width="7.28515625" style="7" bestFit="1" customWidth="1"/>
    <col min="40" max="40" width="5.5703125" style="7" customWidth="1"/>
    <col min="41" max="41" width="8.85546875" style="11" bestFit="1" customWidth="1"/>
    <col min="42" max="42" width="7.7109375" style="11" bestFit="1" customWidth="1"/>
    <col min="43" max="43" width="9.42578125" style="7" bestFit="1" customWidth="1"/>
    <col min="44" max="16384" width="9.140625" style="7"/>
  </cols>
  <sheetData>
    <row r="1" spans="1:44" ht="105.75" customHeight="1" thickBot="1">
      <c r="A1" s="72" t="s">
        <v>191</v>
      </c>
      <c r="B1" s="73" t="s">
        <v>160</v>
      </c>
      <c r="C1" s="74" t="s">
        <v>60</v>
      </c>
      <c r="D1" s="75" t="s">
        <v>61</v>
      </c>
      <c r="E1" s="76" t="s">
        <v>62</v>
      </c>
      <c r="F1" s="77" t="s">
        <v>63</v>
      </c>
      <c r="G1" s="77" t="s">
        <v>64</v>
      </c>
      <c r="H1" s="78" t="s">
        <v>65</v>
      </c>
      <c r="I1" s="75" t="s">
        <v>66</v>
      </c>
      <c r="J1" s="76" t="s">
        <v>67</v>
      </c>
      <c r="K1" s="76" t="s">
        <v>68</v>
      </c>
      <c r="L1" s="78" t="s">
        <v>69</v>
      </c>
      <c r="M1" s="75" t="s">
        <v>70</v>
      </c>
      <c r="N1" s="75" t="s">
        <v>161</v>
      </c>
      <c r="O1" s="76" t="s">
        <v>71</v>
      </c>
      <c r="P1" s="76" t="s">
        <v>72</v>
      </c>
      <c r="Q1" s="76" t="s">
        <v>73</v>
      </c>
      <c r="R1" s="76" t="s">
        <v>74</v>
      </c>
      <c r="S1" s="76" t="s">
        <v>75</v>
      </c>
      <c r="T1" s="76" t="s">
        <v>76</v>
      </c>
      <c r="U1" s="76" t="s">
        <v>77</v>
      </c>
      <c r="V1" s="76" t="s">
        <v>78</v>
      </c>
      <c r="W1" s="77" t="s">
        <v>79</v>
      </c>
      <c r="X1" s="77" t="s">
        <v>80</v>
      </c>
      <c r="Y1" s="77" t="s">
        <v>81</v>
      </c>
      <c r="Z1" s="76" t="s">
        <v>82</v>
      </c>
      <c r="AA1" s="78" t="s">
        <v>83</v>
      </c>
      <c r="AB1" s="79" t="s">
        <v>84</v>
      </c>
      <c r="AC1" s="80" t="s">
        <v>85</v>
      </c>
      <c r="AD1" s="76" t="s">
        <v>86</v>
      </c>
      <c r="AE1" s="76" t="s">
        <v>162</v>
      </c>
      <c r="AF1" s="76" t="s">
        <v>163</v>
      </c>
      <c r="AG1" s="76" t="s">
        <v>87</v>
      </c>
      <c r="AH1" s="76" t="s">
        <v>88</v>
      </c>
      <c r="AI1" s="76" t="s">
        <v>164</v>
      </c>
      <c r="AJ1" s="76" t="s">
        <v>165</v>
      </c>
      <c r="AK1" s="76" t="s">
        <v>166</v>
      </c>
      <c r="AL1" s="76" t="s">
        <v>167</v>
      </c>
      <c r="AM1" s="77" t="s">
        <v>168</v>
      </c>
      <c r="AN1" s="78" t="s">
        <v>89</v>
      </c>
      <c r="AO1" s="78" t="s">
        <v>90</v>
      </c>
      <c r="AP1" s="79" t="s">
        <v>91</v>
      </c>
      <c r="AQ1" s="81" t="s">
        <v>92</v>
      </c>
    </row>
    <row r="2" spans="1:44" ht="12.75" customHeight="1">
      <c r="A2" s="82" t="s">
        <v>93</v>
      </c>
      <c r="B2" s="83"/>
      <c r="C2" s="84">
        <f>SUM(D2:G2)</f>
        <v>0</v>
      </c>
      <c r="D2" s="85">
        <v>0</v>
      </c>
      <c r="E2" s="86"/>
      <c r="F2" s="87"/>
      <c r="G2" s="87"/>
      <c r="H2" s="88">
        <f>SUM(I2:K2)</f>
        <v>390.56915758919979</v>
      </c>
      <c r="I2" s="89">
        <v>262.86515758919978</v>
      </c>
      <c r="J2" s="90">
        <v>127.70399999999999</v>
      </c>
      <c r="K2" s="91"/>
      <c r="L2" s="88">
        <f>SUM(M2:Z2)</f>
        <v>0</v>
      </c>
      <c r="M2" s="89"/>
      <c r="N2" s="92"/>
      <c r="O2" s="93"/>
      <c r="P2" s="93"/>
      <c r="Q2" s="93"/>
      <c r="R2" s="93"/>
      <c r="S2" s="93"/>
      <c r="T2" s="93"/>
      <c r="U2" s="93"/>
      <c r="V2" s="93"/>
      <c r="W2" s="87"/>
      <c r="X2" s="87"/>
      <c r="Y2" s="87"/>
      <c r="Z2" s="91"/>
      <c r="AA2" s="88">
        <v>2146.9500460596769</v>
      </c>
      <c r="AB2" s="94">
        <f>SUM(AC2:AM2)</f>
        <v>1477.9371877171973</v>
      </c>
      <c r="AC2" s="95">
        <v>76.246216633583984</v>
      </c>
      <c r="AD2" s="91">
        <v>861.67565739932616</v>
      </c>
      <c r="AE2" s="91">
        <v>237.25988166564673</v>
      </c>
      <c r="AF2" s="91">
        <v>136.78221700850077</v>
      </c>
      <c r="AG2" s="91">
        <v>31.767719935191728</v>
      </c>
      <c r="AH2" s="91">
        <v>18.859900908697988</v>
      </c>
      <c r="AI2" s="91">
        <v>41.440731979679995</v>
      </c>
      <c r="AJ2" s="91">
        <v>4.2536494817759998</v>
      </c>
      <c r="AK2" s="89">
        <v>3.3977103439653655</v>
      </c>
      <c r="AL2" s="89">
        <v>13.690577884670216</v>
      </c>
      <c r="AM2" s="87">
        <v>52.562924476158216</v>
      </c>
      <c r="AN2" s="96">
        <v>145.29115639080388</v>
      </c>
      <c r="AO2" s="96"/>
      <c r="AP2" s="94"/>
      <c r="AQ2" s="97">
        <f t="shared" ref="AQ2:AQ20" si="0">C2+H2+L2+AA2+AB2+AN2+AO2+AP2</f>
        <v>4160.7475477568778</v>
      </c>
    </row>
    <row r="3" spans="1:44" ht="12.75" customHeight="1">
      <c r="A3" s="98" t="s">
        <v>94</v>
      </c>
      <c r="B3" s="99"/>
      <c r="C3" s="100">
        <f>SUM(D3:G3)</f>
        <v>270.96498615909093</v>
      </c>
      <c r="D3" s="101">
        <v>201.85753541458044</v>
      </c>
      <c r="E3" s="102">
        <v>59.028864029971338</v>
      </c>
      <c r="F3" s="103"/>
      <c r="G3" s="103">
        <v>10.078586714539126</v>
      </c>
      <c r="H3" s="104">
        <f>SUM(I3:K3)</f>
        <v>0</v>
      </c>
      <c r="I3" s="105"/>
      <c r="J3" s="106"/>
      <c r="K3" s="107"/>
      <c r="L3" s="104">
        <f>SUM(M3:Z3)</f>
        <v>9050.4695838966491</v>
      </c>
      <c r="M3" s="105">
        <v>2653.5268465452</v>
      </c>
      <c r="N3" s="105">
        <v>157.3369951368</v>
      </c>
      <c r="O3" s="107">
        <v>0</v>
      </c>
      <c r="P3" s="107">
        <v>542.64897193333343</v>
      </c>
      <c r="Q3" s="107">
        <v>348.38683425727999</v>
      </c>
      <c r="R3" s="107">
        <v>1570.8211576005599</v>
      </c>
      <c r="S3" s="107">
        <v>111.941671459887</v>
      </c>
      <c r="T3" s="107">
        <v>156.63083509070498</v>
      </c>
      <c r="U3" s="107">
        <v>3092.3130134485209</v>
      </c>
      <c r="V3" s="107">
        <v>161.0308694997704</v>
      </c>
      <c r="W3" s="103">
        <v>0</v>
      </c>
      <c r="X3" s="103">
        <v>207.73661690779878</v>
      </c>
      <c r="Y3" s="103">
        <v>2.1978003534318131</v>
      </c>
      <c r="Z3" s="107">
        <v>45.897971663359961</v>
      </c>
      <c r="AA3" s="104">
        <v>2424.3477436077169</v>
      </c>
      <c r="AB3" s="108">
        <f>SUM(AC3:AM3)</f>
        <v>176.32474834684405</v>
      </c>
      <c r="AC3" s="109"/>
      <c r="AD3" s="107"/>
      <c r="AE3" s="107">
        <v>24.933073584380057</v>
      </c>
      <c r="AF3" s="107"/>
      <c r="AG3" s="107"/>
      <c r="AH3" s="107"/>
      <c r="AI3" s="107">
        <v>126.245745852672</v>
      </c>
      <c r="AJ3" s="107">
        <v>25.145928909791998</v>
      </c>
      <c r="AK3" s="105"/>
      <c r="AL3" s="105"/>
      <c r="AM3" s="103"/>
      <c r="AN3" s="110"/>
      <c r="AO3" s="110">
        <v>187.44378883999997</v>
      </c>
      <c r="AP3" s="108"/>
      <c r="AQ3" s="111">
        <f t="shared" si="0"/>
        <v>12109.550850850303</v>
      </c>
    </row>
    <row r="4" spans="1:44" ht="12.75" customHeight="1">
      <c r="A4" s="98" t="s">
        <v>95</v>
      </c>
      <c r="B4" s="99"/>
      <c r="C4" s="100">
        <f>SUM(D4:G4)</f>
        <v>8.1980002577136002</v>
      </c>
      <c r="D4" s="101">
        <v>0</v>
      </c>
      <c r="E4" s="112">
        <v>7.9590085080000001</v>
      </c>
      <c r="F4" s="103"/>
      <c r="G4" s="103">
        <v>0.23899174971359999</v>
      </c>
      <c r="H4" s="104">
        <f>SUM(I4:K4)</f>
        <v>5.8493720000000007</v>
      </c>
      <c r="I4" s="105"/>
      <c r="J4" s="106"/>
      <c r="K4" s="107">
        <v>5.8493720000000007</v>
      </c>
      <c r="L4" s="104">
        <f>SUM(M4:Z4)</f>
        <v>1567.5630290434847</v>
      </c>
      <c r="M4" s="105">
        <v>43.019193902199994</v>
      </c>
      <c r="N4" s="105">
        <v>7.8404003039999992</v>
      </c>
      <c r="O4" s="107"/>
      <c r="P4" s="107">
        <v>432.94982474444441</v>
      </c>
      <c r="Q4" s="107">
        <v>74.101066224640022</v>
      </c>
      <c r="R4" s="107">
        <v>63.608879690399995</v>
      </c>
      <c r="S4" s="107">
        <v>712.70293289209042</v>
      </c>
      <c r="T4" s="107">
        <v>23.602785146527417</v>
      </c>
      <c r="U4" s="107">
        <v>164.05672925173289</v>
      </c>
      <c r="V4" s="107">
        <v>2.9787871963443114E-2</v>
      </c>
      <c r="W4" s="103">
        <v>28.749403849447511</v>
      </c>
      <c r="X4" s="103">
        <v>9.4628384376000003</v>
      </c>
      <c r="Y4" s="103">
        <v>1.9112571484317421E-2</v>
      </c>
      <c r="Z4" s="107">
        <v>7.4200741569540316</v>
      </c>
      <c r="AA4" s="104">
        <v>0</v>
      </c>
      <c r="AB4" s="108">
        <f>SUM(AC4:AM4)</f>
        <v>6.7010671151039993</v>
      </c>
      <c r="AC4" s="109"/>
      <c r="AD4" s="107"/>
      <c r="AE4" s="107">
        <v>0</v>
      </c>
      <c r="AF4" s="107"/>
      <c r="AG4" s="107"/>
      <c r="AH4" s="107"/>
      <c r="AI4" s="107">
        <v>6.7010671151039993</v>
      </c>
      <c r="AJ4" s="107">
        <v>0</v>
      </c>
      <c r="AK4" s="105"/>
      <c r="AL4" s="105"/>
      <c r="AM4" s="103"/>
      <c r="AN4" s="110"/>
      <c r="AO4" s="110">
        <v>132.01331443999996</v>
      </c>
      <c r="AP4" s="108"/>
      <c r="AQ4" s="111">
        <f t="shared" si="0"/>
        <v>1720.3247828563021</v>
      </c>
    </row>
    <row r="5" spans="1:44" ht="12.75" customHeight="1">
      <c r="A5" s="98" t="s">
        <v>96</v>
      </c>
      <c r="B5" s="99"/>
      <c r="C5" s="100">
        <f>SUM(D5:G5)</f>
        <v>0</v>
      </c>
      <c r="D5" s="101"/>
      <c r="E5" s="112"/>
      <c r="F5" s="103"/>
      <c r="G5" s="103"/>
      <c r="H5" s="104">
        <f>SUM(I5:K5)</f>
        <v>0</v>
      </c>
      <c r="I5" s="105"/>
      <c r="J5" s="106"/>
      <c r="K5" s="107"/>
      <c r="L5" s="104">
        <f>SUM(M5:Z5)</f>
        <v>142.2025213725301</v>
      </c>
      <c r="M5" s="105"/>
      <c r="N5" s="105"/>
      <c r="O5" s="107"/>
      <c r="P5" s="107"/>
      <c r="Q5" s="107"/>
      <c r="R5" s="107"/>
      <c r="S5" s="107">
        <v>10.240727745480227</v>
      </c>
      <c r="T5" s="107"/>
      <c r="U5" s="107">
        <v>131.96179362704987</v>
      </c>
      <c r="V5" s="107"/>
      <c r="W5" s="103"/>
      <c r="X5" s="103"/>
      <c r="Y5" s="103"/>
      <c r="Z5" s="107"/>
      <c r="AA5" s="104"/>
      <c r="AB5" s="108">
        <f>SUM(AC5:AM5)</f>
        <v>0</v>
      </c>
      <c r="AC5" s="109"/>
      <c r="AD5" s="107"/>
      <c r="AE5" s="107"/>
      <c r="AF5" s="107"/>
      <c r="AG5" s="107"/>
      <c r="AH5" s="107"/>
      <c r="AI5" s="107"/>
      <c r="AJ5" s="107"/>
      <c r="AK5" s="105"/>
      <c r="AL5" s="105"/>
      <c r="AM5" s="103"/>
      <c r="AN5" s="110"/>
      <c r="AO5" s="110"/>
      <c r="AP5" s="108"/>
      <c r="AQ5" s="111">
        <f t="shared" si="0"/>
        <v>142.2025213725301</v>
      </c>
    </row>
    <row r="6" spans="1:44" ht="12.75" customHeight="1" thickBot="1">
      <c r="A6" s="113" t="s">
        <v>97</v>
      </c>
      <c r="B6" s="114"/>
      <c r="C6" s="100">
        <f>SUM(D6:G6)</f>
        <v>124.36366286038916</v>
      </c>
      <c r="D6" s="115">
        <v>123.51081447568097</v>
      </c>
      <c r="E6" s="103">
        <v>1.0966176076410648</v>
      </c>
      <c r="F6" s="116"/>
      <c r="G6" s="116">
        <v>-0.24376922293288805</v>
      </c>
      <c r="H6" s="117">
        <f>SUM(I6:K6)</f>
        <v>244.39862473091318</v>
      </c>
      <c r="I6" s="118">
        <v>237.15180923091319</v>
      </c>
      <c r="J6" s="119">
        <v>0</v>
      </c>
      <c r="K6" s="118">
        <v>7.2468155000000012</v>
      </c>
      <c r="L6" s="117">
        <f>SUM(M6:Z6)</f>
        <v>92.875510950167509</v>
      </c>
      <c r="M6" s="105">
        <v>-22.361378267999989</v>
      </c>
      <c r="N6" s="105">
        <v>6.6791466600000033</v>
      </c>
      <c r="O6" s="107"/>
      <c r="P6" s="107">
        <v>135.33215412222225</v>
      </c>
      <c r="Q6" s="107">
        <v>17.029071783360003</v>
      </c>
      <c r="R6" s="107">
        <v>-80.382526302000002</v>
      </c>
      <c r="S6" s="107">
        <v>-0.94198822231638402</v>
      </c>
      <c r="T6" s="107">
        <v>3.4576857142558772</v>
      </c>
      <c r="U6" s="107">
        <v>39.480528890617038</v>
      </c>
      <c r="V6" s="107">
        <v>-2.7286637325293071</v>
      </c>
      <c r="W6" s="116">
        <v>-2.6885196954419883</v>
      </c>
      <c r="X6" s="116">
        <v>0</v>
      </c>
      <c r="Y6" s="116">
        <v>0</v>
      </c>
      <c r="Z6" s="118">
        <v>0</v>
      </c>
      <c r="AA6" s="117">
        <v>0</v>
      </c>
      <c r="AB6" s="120">
        <f>SUM(AC6:AM6)</f>
        <v>-1.6037529169956004</v>
      </c>
      <c r="AC6" s="121"/>
      <c r="AD6" s="122"/>
      <c r="AE6" s="122">
        <v>0.37002461255639962</v>
      </c>
      <c r="AF6" s="122"/>
      <c r="AG6" s="122"/>
      <c r="AH6" s="122"/>
      <c r="AI6" s="122">
        <v>0.51398723596799967</v>
      </c>
      <c r="AJ6" s="122">
        <v>-2.4877647655199997</v>
      </c>
      <c r="AK6" s="118"/>
      <c r="AL6" s="118"/>
      <c r="AM6" s="116"/>
      <c r="AN6" s="123"/>
      <c r="AO6" s="123"/>
      <c r="AP6" s="120"/>
      <c r="AQ6" s="124">
        <f t="shared" si="0"/>
        <v>460.03404562447423</v>
      </c>
    </row>
    <row r="7" spans="1:44" s="11" customFormat="1" ht="12.75" customHeight="1">
      <c r="A7" s="125" t="s">
        <v>98</v>
      </c>
      <c r="B7" s="126"/>
      <c r="C7" s="127">
        <f t="shared" ref="C7:AP7" si="1">C2+C3-C4-C5+C6</f>
        <v>387.13064876176645</v>
      </c>
      <c r="D7" s="128">
        <f t="shared" si="1"/>
        <v>325.36834989026141</v>
      </c>
      <c r="E7" s="129">
        <f t="shared" si="1"/>
        <v>52.166473129612399</v>
      </c>
      <c r="F7" s="129">
        <f t="shared" si="1"/>
        <v>0</v>
      </c>
      <c r="G7" s="129">
        <f t="shared" si="1"/>
        <v>9.5958257418926376</v>
      </c>
      <c r="H7" s="130">
        <f t="shared" si="1"/>
        <v>629.11841032011296</v>
      </c>
      <c r="I7" s="128">
        <f t="shared" si="1"/>
        <v>500.016966820113</v>
      </c>
      <c r="J7" s="131">
        <f t="shared" si="1"/>
        <v>127.70399999999999</v>
      </c>
      <c r="K7" s="129">
        <f t="shared" si="1"/>
        <v>1.3974435000000005</v>
      </c>
      <c r="L7" s="130">
        <f t="shared" si="1"/>
        <v>7433.5795444308014</v>
      </c>
      <c r="M7" s="128">
        <f t="shared" si="1"/>
        <v>2588.1462743749998</v>
      </c>
      <c r="N7" s="128">
        <f t="shared" si="1"/>
        <v>156.1757414928</v>
      </c>
      <c r="O7" s="129">
        <f t="shared" si="1"/>
        <v>0</v>
      </c>
      <c r="P7" s="129">
        <f t="shared" si="1"/>
        <v>245.03130131111126</v>
      </c>
      <c r="Q7" s="129">
        <f t="shared" si="1"/>
        <v>291.31483981599996</v>
      </c>
      <c r="R7" s="129">
        <f t="shared" si="1"/>
        <v>1426.8297516081598</v>
      </c>
      <c r="S7" s="129">
        <f t="shared" si="1"/>
        <v>-611.94397739999988</v>
      </c>
      <c r="T7" s="129">
        <f t="shared" si="1"/>
        <v>136.48573565843344</v>
      </c>
      <c r="U7" s="129">
        <f t="shared" si="1"/>
        <v>2835.775019460355</v>
      </c>
      <c r="V7" s="129">
        <f t="shared" si="1"/>
        <v>158.27241789527767</v>
      </c>
      <c r="W7" s="129">
        <f t="shared" si="1"/>
        <v>-31.4379235448895</v>
      </c>
      <c r="X7" s="129">
        <f t="shared" si="1"/>
        <v>198.27377847019878</v>
      </c>
      <c r="Y7" s="129">
        <f t="shared" si="1"/>
        <v>2.1786877819474957</v>
      </c>
      <c r="Z7" s="129">
        <f t="shared" si="1"/>
        <v>38.477897506405931</v>
      </c>
      <c r="AA7" s="130">
        <f t="shared" si="1"/>
        <v>4571.2977896673938</v>
      </c>
      <c r="AB7" s="130">
        <f t="shared" si="1"/>
        <v>1645.9571160319417</v>
      </c>
      <c r="AC7" s="128">
        <f t="shared" si="1"/>
        <v>76.246216633583984</v>
      </c>
      <c r="AD7" s="129">
        <f t="shared" si="1"/>
        <v>861.67565739932616</v>
      </c>
      <c r="AE7" s="129">
        <f t="shared" si="1"/>
        <v>262.56297986258318</v>
      </c>
      <c r="AF7" s="129">
        <f t="shared" si="1"/>
        <v>136.78221700850077</v>
      </c>
      <c r="AG7" s="129">
        <f t="shared" si="1"/>
        <v>31.767719935191728</v>
      </c>
      <c r="AH7" s="129">
        <f t="shared" si="1"/>
        <v>18.859900908697988</v>
      </c>
      <c r="AI7" s="129">
        <f t="shared" si="1"/>
        <v>161.499397953216</v>
      </c>
      <c r="AJ7" s="129">
        <f t="shared" si="1"/>
        <v>26.911813626048001</v>
      </c>
      <c r="AK7" s="132">
        <f t="shared" si="1"/>
        <v>3.3977103439653655</v>
      </c>
      <c r="AL7" s="132">
        <f t="shared" si="1"/>
        <v>13.690577884670216</v>
      </c>
      <c r="AM7" s="128">
        <f t="shared" si="1"/>
        <v>52.562924476158216</v>
      </c>
      <c r="AN7" s="130">
        <f t="shared" si="1"/>
        <v>145.29115639080388</v>
      </c>
      <c r="AO7" s="130">
        <f t="shared" si="1"/>
        <v>55.430474400000008</v>
      </c>
      <c r="AP7" s="133">
        <f t="shared" si="1"/>
        <v>0</v>
      </c>
      <c r="AQ7" s="134">
        <f t="shared" si="0"/>
        <v>14867.80514000282</v>
      </c>
      <c r="AR7" s="7"/>
    </row>
    <row r="8" spans="1:44" s="11" customFormat="1" ht="12.75" customHeight="1" thickBot="1">
      <c r="A8" s="135" t="s">
        <v>99</v>
      </c>
      <c r="B8" s="136"/>
      <c r="C8" s="137">
        <f t="shared" ref="C8:AP8" si="2">C7-C27</f>
        <v>387.13064876176645</v>
      </c>
      <c r="D8" s="138">
        <f t="shared" si="2"/>
        <v>325.36834989026141</v>
      </c>
      <c r="E8" s="139">
        <f t="shared" si="2"/>
        <v>52.166473129612399</v>
      </c>
      <c r="F8" s="140">
        <f t="shared" si="2"/>
        <v>0</v>
      </c>
      <c r="G8" s="140">
        <f t="shared" si="2"/>
        <v>9.5958257418926376</v>
      </c>
      <c r="H8" s="141">
        <f t="shared" si="2"/>
        <v>629.11841032011296</v>
      </c>
      <c r="I8" s="138">
        <f t="shared" si="2"/>
        <v>500.016966820113</v>
      </c>
      <c r="J8" s="142">
        <f t="shared" si="2"/>
        <v>127.70399999999999</v>
      </c>
      <c r="K8" s="139">
        <f t="shared" si="2"/>
        <v>1.3974435000000005</v>
      </c>
      <c r="L8" s="141">
        <f t="shared" si="2"/>
        <v>7194.6491806722488</v>
      </c>
      <c r="M8" s="138">
        <f t="shared" si="2"/>
        <v>2588.1462743749998</v>
      </c>
      <c r="N8" s="138">
        <f t="shared" si="2"/>
        <v>156.1757414928</v>
      </c>
      <c r="O8" s="139">
        <f t="shared" si="2"/>
        <v>0</v>
      </c>
      <c r="P8" s="139">
        <f t="shared" si="2"/>
        <v>245.03130131111126</v>
      </c>
      <c r="Q8" s="139">
        <f t="shared" si="2"/>
        <v>291.31483981599996</v>
      </c>
      <c r="R8" s="139">
        <f t="shared" si="2"/>
        <v>1426.8297516081598</v>
      </c>
      <c r="S8" s="139">
        <f t="shared" si="2"/>
        <v>-611.94397739999988</v>
      </c>
      <c r="T8" s="139">
        <f t="shared" si="2"/>
        <v>136.48573565843344</v>
      </c>
      <c r="U8" s="139">
        <f t="shared" si="2"/>
        <v>2835.775019460355</v>
      </c>
      <c r="V8" s="139">
        <f t="shared" si="2"/>
        <v>158.27241789527767</v>
      </c>
      <c r="W8" s="140">
        <f t="shared" si="2"/>
        <v>-31.4379235448895</v>
      </c>
      <c r="X8" s="140">
        <f t="shared" si="2"/>
        <v>0</v>
      </c>
      <c r="Y8" s="140">
        <f t="shared" si="2"/>
        <v>0</v>
      </c>
      <c r="Z8" s="139">
        <f t="shared" si="2"/>
        <v>0</v>
      </c>
      <c r="AA8" s="141">
        <f t="shared" si="2"/>
        <v>4571.2977896673938</v>
      </c>
      <c r="AB8" s="143">
        <f t="shared" si="2"/>
        <v>1645.9571160319417</v>
      </c>
      <c r="AC8" s="138">
        <f t="shared" si="2"/>
        <v>76.246216633583984</v>
      </c>
      <c r="AD8" s="139">
        <f t="shared" si="2"/>
        <v>861.67565739932616</v>
      </c>
      <c r="AE8" s="139">
        <f t="shared" si="2"/>
        <v>262.56297986258318</v>
      </c>
      <c r="AF8" s="139">
        <f t="shared" si="2"/>
        <v>136.78221700850077</v>
      </c>
      <c r="AG8" s="139">
        <f t="shared" si="2"/>
        <v>31.767719935191728</v>
      </c>
      <c r="AH8" s="139">
        <f t="shared" si="2"/>
        <v>18.859900908697988</v>
      </c>
      <c r="AI8" s="139">
        <f t="shared" si="2"/>
        <v>161.499397953216</v>
      </c>
      <c r="AJ8" s="139">
        <f t="shared" si="2"/>
        <v>26.911813626048001</v>
      </c>
      <c r="AK8" s="144">
        <f t="shared" si="2"/>
        <v>3.3977103439653655</v>
      </c>
      <c r="AL8" s="144">
        <f t="shared" si="2"/>
        <v>13.690577884670216</v>
      </c>
      <c r="AM8" s="138">
        <f t="shared" si="2"/>
        <v>52.562924476158216</v>
      </c>
      <c r="AN8" s="141">
        <f t="shared" si="2"/>
        <v>145.29115639080388</v>
      </c>
      <c r="AO8" s="141">
        <f t="shared" si="2"/>
        <v>55.430474400000008</v>
      </c>
      <c r="AP8" s="138">
        <f t="shared" si="2"/>
        <v>0</v>
      </c>
      <c r="AQ8" s="145">
        <f t="shared" si="0"/>
        <v>14628.874776244265</v>
      </c>
      <c r="AR8" s="7"/>
    </row>
    <row r="9" spans="1:44" s="11" customFormat="1" ht="12.75" customHeight="1">
      <c r="A9" s="125" t="s">
        <v>100</v>
      </c>
      <c r="B9" s="126"/>
      <c r="C9" s="127">
        <f t="shared" ref="C9:AP9" si="3">SUM(C10:C14)</f>
        <v>147.86636165032934</v>
      </c>
      <c r="D9" s="132">
        <f t="shared" si="3"/>
        <v>147.86636165032934</v>
      </c>
      <c r="E9" s="129">
        <f t="shared" si="3"/>
        <v>0</v>
      </c>
      <c r="F9" s="146">
        <f t="shared" si="3"/>
        <v>0</v>
      </c>
      <c r="G9" s="146">
        <f t="shared" si="3"/>
        <v>0</v>
      </c>
      <c r="H9" s="130">
        <f t="shared" si="3"/>
        <v>491.61136902488784</v>
      </c>
      <c r="I9" s="132">
        <f t="shared" si="3"/>
        <v>491.61136902488784</v>
      </c>
      <c r="J9" s="131">
        <f t="shared" si="3"/>
        <v>0</v>
      </c>
      <c r="K9" s="129">
        <f t="shared" si="3"/>
        <v>0</v>
      </c>
      <c r="L9" s="130">
        <f t="shared" si="3"/>
        <v>2912.1684165083248</v>
      </c>
      <c r="M9" s="129">
        <f t="shared" si="3"/>
        <v>2588.1462743749998</v>
      </c>
      <c r="N9" s="129">
        <f t="shared" ref="N9" si="4">SUM(N10:N14)</f>
        <v>245.56060120055281</v>
      </c>
      <c r="O9" s="129">
        <f t="shared" si="3"/>
        <v>0</v>
      </c>
      <c r="P9" s="129">
        <f t="shared" si="3"/>
        <v>0</v>
      </c>
      <c r="Q9" s="129">
        <f t="shared" si="3"/>
        <v>0</v>
      </c>
      <c r="R9" s="129">
        <f t="shared" si="3"/>
        <v>0</v>
      </c>
      <c r="S9" s="129">
        <f t="shared" si="3"/>
        <v>65.449797530529409</v>
      </c>
      <c r="T9" s="129">
        <f t="shared" si="3"/>
        <v>0.63852264334079989</v>
      </c>
      <c r="U9" s="129">
        <f t="shared" si="3"/>
        <v>12.373220758902022</v>
      </c>
      <c r="V9" s="129">
        <f t="shared" si="3"/>
        <v>0</v>
      </c>
      <c r="W9" s="146">
        <f t="shared" si="3"/>
        <v>0</v>
      </c>
      <c r="X9" s="146">
        <f t="shared" si="3"/>
        <v>0</v>
      </c>
      <c r="Y9" s="146">
        <f t="shared" si="3"/>
        <v>0</v>
      </c>
      <c r="Z9" s="129">
        <f t="shared" si="3"/>
        <v>0</v>
      </c>
      <c r="AA9" s="130">
        <f t="shared" si="3"/>
        <v>2564.9636356398232</v>
      </c>
      <c r="AB9" s="128">
        <f t="shared" si="3"/>
        <v>213.79595970423682</v>
      </c>
      <c r="AC9" s="147">
        <f t="shared" si="3"/>
        <v>0</v>
      </c>
      <c r="AD9" s="129">
        <f t="shared" si="3"/>
        <v>0</v>
      </c>
      <c r="AE9" s="129">
        <f t="shared" si="3"/>
        <v>76.966325921459557</v>
      </c>
      <c r="AF9" s="129">
        <f t="shared" ref="AF9" si="5">SUM(AF10:AF14)</f>
        <v>96.387111983952977</v>
      </c>
      <c r="AG9" s="129">
        <f t="shared" si="3"/>
        <v>31.767719935191728</v>
      </c>
      <c r="AH9" s="129">
        <f t="shared" si="3"/>
        <v>8.6748018636325526</v>
      </c>
      <c r="AI9" s="129">
        <f t="shared" si="3"/>
        <v>0</v>
      </c>
      <c r="AJ9" s="129">
        <f t="shared" ref="AJ9" si="6">SUM(AJ10:AJ14)</f>
        <v>0</v>
      </c>
      <c r="AK9" s="132">
        <f t="shared" si="3"/>
        <v>0</v>
      </c>
      <c r="AL9" s="132">
        <f t="shared" ref="AL9" si="7">SUM(AL10:AL14)</f>
        <v>0</v>
      </c>
      <c r="AM9" s="146">
        <f t="shared" si="3"/>
        <v>0</v>
      </c>
      <c r="AN9" s="130">
        <f t="shared" si="3"/>
        <v>88.629444098446996</v>
      </c>
      <c r="AO9" s="130">
        <f t="shared" si="3"/>
        <v>52.839245379999994</v>
      </c>
      <c r="AP9" s="128">
        <f t="shared" si="3"/>
        <v>0</v>
      </c>
      <c r="AQ9" s="148">
        <f t="shared" si="0"/>
        <v>6471.8744320060487</v>
      </c>
      <c r="AR9" s="7"/>
    </row>
    <row r="10" spans="1:44" ht="12.75" customHeight="1">
      <c r="A10" s="149" t="s">
        <v>422</v>
      </c>
      <c r="B10" s="150"/>
      <c r="C10" s="151">
        <f>SUM(D10:G10)</f>
        <v>147.86636165032934</v>
      </c>
      <c r="D10" s="152">
        <v>147.86636165032934</v>
      </c>
      <c r="E10" s="153"/>
      <c r="F10" s="154"/>
      <c r="G10" s="154"/>
      <c r="H10" s="155">
        <f>SUM(I10:K10)</f>
        <v>429.59646406852596</v>
      </c>
      <c r="I10" s="152">
        <v>429.59646406852596</v>
      </c>
      <c r="J10" s="156">
        <v>0</v>
      </c>
      <c r="K10" s="153"/>
      <c r="L10" s="155">
        <f>SUM(M10:Z10)</f>
        <v>77.823018289431431</v>
      </c>
      <c r="M10" s="153"/>
      <c r="N10" s="153"/>
      <c r="O10" s="153"/>
      <c r="P10" s="153"/>
      <c r="Q10" s="153"/>
      <c r="R10" s="153"/>
      <c r="S10" s="153">
        <v>65.449797530529409</v>
      </c>
      <c r="T10" s="153"/>
      <c r="U10" s="153">
        <v>12.373220758902022</v>
      </c>
      <c r="V10" s="153"/>
      <c r="W10" s="154"/>
      <c r="X10" s="154"/>
      <c r="Y10" s="154"/>
      <c r="Z10" s="153"/>
      <c r="AA10" s="155">
        <v>2262.4883571560613</v>
      </c>
      <c r="AB10" s="157">
        <f>SUM(AC10:AM10)</f>
        <v>202.07086582688999</v>
      </c>
      <c r="AC10" s="158"/>
      <c r="AD10" s="153"/>
      <c r="AE10" s="153">
        <v>73.916033907745273</v>
      </c>
      <c r="AF10" s="153">
        <v>96.387111983952977</v>
      </c>
      <c r="AG10" s="153">
        <v>31.767719935191728</v>
      </c>
      <c r="AH10" s="153"/>
      <c r="AI10" s="153"/>
      <c r="AJ10" s="153"/>
      <c r="AK10" s="152"/>
      <c r="AL10" s="152"/>
      <c r="AM10" s="154"/>
      <c r="AN10" s="159">
        <v>88.629444098446996</v>
      </c>
      <c r="AO10" s="155"/>
      <c r="AP10" s="157"/>
      <c r="AQ10" s="160">
        <f t="shared" si="0"/>
        <v>3208.4745110896852</v>
      </c>
    </row>
    <row r="11" spans="1:44" ht="12.75" customHeight="1">
      <c r="A11" s="98" t="s">
        <v>423</v>
      </c>
      <c r="B11" s="99"/>
      <c r="C11" s="100">
        <f>SUM(D11:G11)</f>
        <v>0</v>
      </c>
      <c r="D11" s="105">
        <v>0</v>
      </c>
      <c r="E11" s="107"/>
      <c r="F11" s="103"/>
      <c r="G11" s="103"/>
      <c r="H11" s="104">
        <f>SUM(I11:K11)</f>
        <v>4.7597803142566182</v>
      </c>
      <c r="I11" s="105">
        <v>4.7597803142566182</v>
      </c>
      <c r="J11" s="106"/>
      <c r="K11" s="107"/>
      <c r="L11" s="104">
        <f>SUM(M11:Z11)</f>
        <v>0.63852264334079989</v>
      </c>
      <c r="M11" s="107"/>
      <c r="N11" s="161"/>
      <c r="O11" s="161">
        <v>0</v>
      </c>
      <c r="P11" s="107"/>
      <c r="Q11" s="107"/>
      <c r="R11" s="107"/>
      <c r="S11" s="107">
        <v>0</v>
      </c>
      <c r="T11" s="107">
        <v>0.63852264334079989</v>
      </c>
      <c r="U11" s="107">
        <v>0</v>
      </c>
      <c r="V11" s="107"/>
      <c r="W11" s="103"/>
      <c r="X11" s="103"/>
      <c r="Y11" s="103"/>
      <c r="Z11" s="107"/>
      <c r="AA11" s="104">
        <v>258.65724020816185</v>
      </c>
      <c r="AB11" s="108">
        <f>SUM(AC11:AM11)</f>
        <v>11.725093877346838</v>
      </c>
      <c r="AC11" s="109"/>
      <c r="AD11" s="107"/>
      <c r="AE11" s="107">
        <v>3.0502920137142859</v>
      </c>
      <c r="AF11" s="107"/>
      <c r="AG11" s="107"/>
      <c r="AH11" s="107">
        <v>8.6748018636325526</v>
      </c>
      <c r="AI11" s="107"/>
      <c r="AJ11" s="107"/>
      <c r="AK11" s="105"/>
      <c r="AL11" s="105"/>
      <c r="AM11" s="103"/>
      <c r="AN11" s="110"/>
      <c r="AO11" s="110"/>
      <c r="AP11" s="108"/>
      <c r="AQ11" s="111">
        <f t="shared" si="0"/>
        <v>275.78063704310614</v>
      </c>
    </row>
    <row r="12" spans="1:44" ht="12.75" customHeight="1">
      <c r="A12" s="98" t="s">
        <v>424</v>
      </c>
      <c r="B12" s="99"/>
      <c r="C12" s="100"/>
      <c r="D12" s="105"/>
      <c r="E12" s="107"/>
      <c r="F12" s="103"/>
      <c r="G12" s="103"/>
      <c r="H12" s="104"/>
      <c r="I12" s="105"/>
      <c r="J12" s="106"/>
      <c r="K12" s="107"/>
      <c r="L12" s="104"/>
      <c r="M12" s="107"/>
      <c r="N12" s="161"/>
      <c r="O12" s="161"/>
      <c r="P12" s="107"/>
      <c r="Q12" s="107"/>
      <c r="R12" s="107"/>
      <c r="S12" s="107"/>
      <c r="T12" s="107"/>
      <c r="U12" s="107"/>
      <c r="V12" s="107"/>
      <c r="W12" s="103"/>
      <c r="X12" s="103"/>
      <c r="Y12" s="103"/>
      <c r="Z12" s="107"/>
      <c r="AA12" s="104"/>
      <c r="AB12" s="108"/>
      <c r="AC12" s="109"/>
      <c r="AD12" s="107"/>
      <c r="AE12" s="107"/>
      <c r="AF12" s="107"/>
      <c r="AG12" s="107"/>
      <c r="AH12" s="107"/>
      <c r="AI12" s="107"/>
      <c r="AJ12" s="107"/>
      <c r="AK12" s="105"/>
      <c r="AL12" s="105"/>
      <c r="AM12" s="103"/>
      <c r="AN12" s="110"/>
      <c r="AO12" s="110">
        <v>41.13516138</v>
      </c>
      <c r="AP12" s="108"/>
      <c r="AQ12" s="111">
        <f t="shared" si="0"/>
        <v>41.13516138</v>
      </c>
    </row>
    <row r="13" spans="1:44" ht="12.75" customHeight="1">
      <c r="A13" s="98" t="s">
        <v>425</v>
      </c>
      <c r="B13" s="99"/>
      <c r="C13" s="100">
        <f>SUM(D13:G13)</f>
        <v>0</v>
      </c>
      <c r="D13" s="105"/>
      <c r="E13" s="103"/>
      <c r="F13" s="103"/>
      <c r="G13" s="103"/>
      <c r="H13" s="104">
        <f>SUM(I13:K13)</f>
        <v>57.255124642105272</v>
      </c>
      <c r="I13" s="105">
        <v>57.255124642105272</v>
      </c>
      <c r="J13" s="106"/>
      <c r="K13" s="107"/>
      <c r="L13" s="104">
        <f>SUM(M13:Z13)</f>
        <v>0</v>
      </c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3"/>
      <c r="X13" s="103"/>
      <c r="Y13" s="103"/>
      <c r="Z13" s="107"/>
      <c r="AA13" s="104"/>
      <c r="AB13" s="108">
        <f>SUM(AC13:AM13)</f>
        <v>0</v>
      </c>
      <c r="AC13" s="109"/>
      <c r="AD13" s="107"/>
      <c r="AE13" s="107"/>
      <c r="AF13" s="107"/>
      <c r="AG13" s="107"/>
      <c r="AH13" s="107"/>
      <c r="AI13" s="107"/>
      <c r="AJ13" s="107"/>
      <c r="AK13" s="105"/>
      <c r="AL13" s="105"/>
      <c r="AM13" s="103"/>
      <c r="AN13" s="110"/>
      <c r="AO13" s="110"/>
      <c r="AP13" s="108"/>
      <c r="AQ13" s="111">
        <f t="shared" si="0"/>
        <v>57.255124642105272</v>
      </c>
    </row>
    <row r="14" spans="1:44" ht="12.75" customHeight="1">
      <c r="A14" s="162" t="s">
        <v>426</v>
      </c>
      <c r="B14" s="163"/>
      <c r="C14" s="164">
        <f>SUM(D14:G14)</f>
        <v>0</v>
      </c>
      <c r="D14" s="165"/>
      <c r="E14" s="166"/>
      <c r="F14" s="167"/>
      <c r="G14" s="167"/>
      <c r="H14" s="168">
        <f>SUM(I14:K14)</f>
        <v>0</v>
      </c>
      <c r="I14" s="165"/>
      <c r="J14" s="169"/>
      <c r="K14" s="166"/>
      <c r="L14" s="168">
        <f>SUM(M14:Z14)</f>
        <v>2833.7068755755527</v>
      </c>
      <c r="M14" s="166">
        <v>2588.1462743749998</v>
      </c>
      <c r="N14" s="166">
        <v>245.56060120055281</v>
      </c>
      <c r="O14" s="166"/>
      <c r="P14" s="166"/>
      <c r="Q14" s="166"/>
      <c r="R14" s="166"/>
      <c r="S14" s="166"/>
      <c r="T14" s="166"/>
      <c r="U14" s="166"/>
      <c r="V14" s="166"/>
      <c r="W14" s="167"/>
      <c r="X14" s="167"/>
      <c r="Y14" s="167"/>
      <c r="Z14" s="166"/>
      <c r="AA14" s="168">
        <v>43.818038275599775</v>
      </c>
      <c r="AB14" s="170">
        <f>SUM(AC14:AM14)</f>
        <v>0</v>
      </c>
      <c r="AC14" s="171"/>
      <c r="AD14" s="166"/>
      <c r="AE14" s="166"/>
      <c r="AF14" s="166"/>
      <c r="AG14" s="166"/>
      <c r="AH14" s="166"/>
      <c r="AI14" s="166"/>
      <c r="AJ14" s="166"/>
      <c r="AK14" s="165"/>
      <c r="AL14" s="165"/>
      <c r="AM14" s="167"/>
      <c r="AN14" s="172"/>
      <c r="AO14" s="172">
        <v>11.704083999999998</v>
      </c>
      <c r="AP14" s="170"/>
      <c r="AQ14" s="173">
        <f t="shared" si="0"/>
        <v>2889.2289978511526</v>
      </c>
    </row>
    <row r="15" spans="1:44" s="11" customFormat="1" ht="12.75" customHeight="1">
      <c r="A15" s="174" t="s">
        <v>101</v>
      </c>
      <c r="B15" s="175"/>
      <c r="C15" s="176">
        <f t="shared" ref="C15:AP15" si="8">SUM(C16:C20)</f>
        <v>0</v>
      </c>
      <c r="D15" s="177">
        <f t="shared" si="8"/>
        <v>0</v>
      </c>
      <c r="E15" s="178">
        <f t="shared" si="8"/>
        <v>0</v>
      </c>
      <c r="F15" s="179">
        <f t="shared" si="8"/>
        <v>0</v>
      </c>
      <c r="G15" s="179">
        <f t="shared" si="8"/>
        <v>0</v>
      </c>
      <c r="H15" s="180">
        <f t="shared" si="8"/>
        <v>54.392368410000003</v>
      </c>
      <c r="I15" s="177">
        <f t="shared" si="8"/>
        <v>0</v>
      </c>
      <c r="J15" s="181">
        <f t="shared" si="8"/>
        <v>0</v>
      </c>
      <c r="K15" s="178">
        <f t="shared" si="8"/>
        <v>54.392368410000003</v>
      </c>
      <c r="L15" s="180">
        <f t="shared" si="8"/>
        <v>2857.1589555141918</v>
      </c>
      <c r="M15" s="178">
        <f t="shared" si="8"/>
        <v>0</v>
      </c>
      <c r="N15" s="178">
        <f t="shared" si="8"/>
        <v>0</v>
      </c>
      <c r="O15" s="178">
        <f t="shared" si="8"/>
        <v>75.391323197283143</v>
      </c>
      <c r="P15" s="178">
        <f t="shared" si="8"/>
        <v>552.13663251111109</v>
      </c>
      <c r="Q15" s="178">
        <f t="shared" si="8"/>
        <v>323.67830540864009</v>
      </c>
      <c r="R15" s="178">
        <f t="shared" si="8"/>
        <v>0</v>
      </c>
      <c r="S15" s="178">
        <f t="shared" si="8"/>
        <v>713.77717964435033</v>
      </c>
      <c r="T15" s="178">
        <f t="shared" si="8"/>
        <v>50.547599406892957</v>
      </c>
      <c r="U15" s="178">
        <f t="shared" si="8"/>
        <v>1097.9678707029586</v>
      </c>
      <c r="V15" s="178">
        <f t="shared" si="8"/>
        <v>0</v>
      </c>
      <c r="W15" s="179">
        <f t="shared" si="8"/>
        <v>43.660044642955796</v>
      </c>
      <c r="X15" s="179">
        <f t="shared" si="8"/>
        <v>0</v>
      </c>
      <c r="Y15" s="179">
        <f t="shared" si="8"/>
        <v>0</v>
      </c>
      <c r="Z15" s="178">
        <f t="shared" si="8"/>
        <v>0</v>
      </c>
      <c r="AA15" s="180">
        <f t="shared" si="8"/>
        <v>0</v>
      </c>
      <c r="AB15" s="182">
        <f t="shared" si="8"/>
        <v>0</v>
      </c>
      <c r="AC15" s="183">
        <f t="shared" si="8"/>
        <v>0</v>
      </c>
      <c r="AD15" s="178">
        <f t="shared" si="8"/>
        <v>0</v>
      </c>
      <c r="AE15" s="178">
        <f t="shared" si="8"/>
        <v>0</v>
      </c>
      <c r="AF15" s="178">
        <f t="shared" si="8"/>
        <v>0</v>
      </c>
      <c r="AG15" s="184">
        <f t="shared" si="8"/>
        <v>0</v>
      </c>
      <c r="AH15" s="184">
        <f t="shared" si="8"/>
        <v>0</v>
      </c>
      <c r="AI15" s="184">
        <f t="shared" si="8"/>
        <v>0</v>
      </c>
      <c r="AJ15" s="184">
        <f t="shared" si="8"/>
        <v>0</v>
      </c>
      <c r="AK15" s="177">
        <f t="shared" si="8"/>
        <v>0</v>
      </c>
      <c r="AL15" s="177">
        <f t="shared" si="8"/>
        <v>0</v>
      </c>
      <c r="AM15" s="179">
        <f t="shared" si="8"/>
        <v>0</v>
      </c>
      <c r="AN15" s="180">
        <f t="shared" si="8"/>
        <v>0</v>
      </c>
      <c r="AO15" s="180">
        <f t="shared" si="8"/>
        <v>1721.3427016134256</v>
      </c>
      <c r="AP15" s="182">
        <f t="shared" si="8"/>
        <v>0</v>
      </c>
      <c r="AQ15" s="185">
        <f t="shared" si="0"/>
        <v>4632.8940255376174</v>
      </c>
      <c r="AR15" s="7"/>
    </row>
    <row r="16" spans="1:44" ht="12.75" customHeight="1">
      <c r="A16" s="149" t="s">
        <v>427</v>
      </c>
      <c r="B16" s="150"/>
      <c r="C16" s="151">
        <f>SUM(D16:G16)</f>
        <v>0</v>
      </c>
      <c r="D16" s="152"/>
      <c r="E16" s="153"/>
      <c r="F16" s="154"/>
      <c r="G16" s="154"/>
      <c r="H16" s="155">
        <f>SUM(I16:K16)</f>
        <v>0</v>
      </c>
      <c r="I16" s="152"/>
      <c r="J16" s="153"/>
      <c r="K16" s="153"/>
      <c r="L16" s="155">
        <f>SUM(M16:Z16)</f>
        <v>0</v>
      </c>
      <c r="M16" s="153"/>
      <c r="N16" s="153"/>
      <c r="O16" s="153"/>
      <c r="P16" s="153"/>
      <c r="Q16" s="153"/>
      <c r="R16" s="153"/>
      <c r="S16" s="153"/>
      <c r="T16" s="153"/>
      <c r="U16" s="153"/>
      <c r="V16" s="153"/>
      <c r="W16" s="154"/>
      <c r="X16" s="154"/>
      <c r="Y16" s="154"/>
      <c r="Z16" s="153"/>
      <c r="AA16" s="155"/>
      <c r="AB16" s="157">
        <f>SUM(AC16:AL16)</f>
        <v>0</v>
      </c>
      <c r="AC16" s="158"/>
      <c r="AD16" s="153"/>
      <c r="AE16" s="153"/>
      <c r="AF16" s="153"/>
      <c r="AG16" s="161"/>
      <c r="AH16" s="161"/>
      <c r="AI16" s="161"/>
      <c r="AJ16" s="161"/>
      <c r="AK16" s="152"/>
      <c r="AL16" s="152"/>
      <c r="AM16" s="154"/>
      <c r="AN16" s="159"/>
      <c r="AO16" s="159">
        <v>1521.0540778021184</v>
      </c>
      <c r="AP16" s="157"/>
      <c r="AQ16" s="186">
        <f>C16+H16+L16+AA16+AO16+AP16</f>
        <v>1521.0540778021184</v>
      </c>
    </row>
    <row r="17" spans="1:44" ht="12.75" customHeight="1">
      <c r="A17" s="98" t="s">
        <v>428</v>
      </c>
      <c r="B17" s="99"/>
      <c r="C17" s="100">
        <f>SUM(D17:G17)</f>
        <v>0</v>
      </c>
      <c r="D17" s="105"/>
      <c r="E17" s="107"/>
      <c r="F17" s="103"/>
      <c r="G17" s="103"/>
      <c r="H17" s="104">
        <f>SUM(I17:K17)</f>
        <v>0</v>
      </c>
      <c r="I17" s="105"/>
      <c r="J17" s="107"/>
      <c r="K17" s="107"/>
      <c r="L17" s="104">
        <f>SUM(M17:Z17)</f>
        <v>0</v>
      </c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3"/>
      <c r="X17" s="103"/>
      <c r="Y17" s="103"/>
      <c r="Z17" s="107"/>
      <c r="AA17" s="104"/>
      <c r="AB17" s="108">
        <f>SUM(AC17:AL17)</f>
        <v>0</v>
      </c>
      <c r="AC17" s="109"/>
      <c r="AD17" s="107"/>
      <c r="AE17" s="107"/>
      <c r="AF17" s="107"/>
      <c r="AG17" s="107"/>
      <c r="AH17" s="107"/>
      <c r="AI17" s="107"/>
      <c r="AJ17" s="107"/>
      <c r="AK17" s="105"/>
      <c r="AL17" s="105"/>
      <c r="AM17" s="103"/>
      <c r="AN17" s="110"/>
      <c r="AO17" s="187">
        <v>179.19120974129132</v>
      </c>
      <c r="AP17" s="108"/>
      <c r="AQ17" s="111">
        <f>C17+H17+L17+AA17+AO17+AP17</f>
        <v>179.19120974129132</v>
      </c>
    </row>
    <row r="18" spans="1:44" ht="12.75" customHeight="1">
      <c r="A18" s="98" t="s">
        <v>429</v>
      </c>
      <c r="B18" s="99"/>
      <c r="C18" s="100"/>
      <c r="D18" s="105"/>
      <c r="E18" s="107"/>
      <c r="F18" s="103"/>
      <c r="G18" s="103"/>
      <c r="H18" s="104"/>
      <c r="I18" s="105"/>
      <c r="J18" s="107"/>
      <c r="K18" s="107"/>
      <c r="L18" s="104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3"/>
      <c r="X18" s="103"/>
      <c r="Y18" s="103"/>
      <c r="Z18" s="107"/>
      <c r="AA18" s="104"/>
      <c r="AB18" s="108"/>
      <c r="AC18" s="109"/>
      <c r="AD18" s="107"/>
      <c r="AE18" s="107"/>
      <c r="AF18" s="107"/>
      <c r="AG18" s="107"/>
      <c r="AH18" s="107"/>
      <c r="AI18" s="107"/>
      <c r="AJ18" s="107"/>
      <c r="AK18" s="105"/>
      <c r="AL18" s="105"/>
      <c r="AM18" s="103"/>
      <c r="AN18" s="110"/>
      <c r="AO18" s="110">
        <v>21.097414070016001</v>
      </c>
      <c r="AP18" s="108"/>
      <c r="AQ18" s="111">
        <f t="shared" si="0"/>
        <v>21.097414070016001</v>
      </c>
    </row>
    <row r="19" spans="1:44" ht="12.75" customHeight="1">
      <c r="A19" s="98" t="s">
        <v>430</v>
      </c>
      <c r="B19" s="99"/>
      <c r="C19" s="100"/>
      <c r="D19" s="7"/>
      <c r="E19" s="107"/>
      <c r="F19" s="103"/>
      <c r="G19" s="103"/>
      <c r="H19" s="104">
        <f>SUM(I19:K19)</f>
        <v>54.392368410000003</v>
      </c>
      <c r="I19" s="105"/>
      <c r="J19" s="107"/>
      <c r="K19" s="107">
        <v>54.392368410000003</v>
      </c>
      <c r="L19" s="104">
        <f>SUM(M19:Z19)</f>
        <v>0</v>
      </c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3"/>
      <c r="X19" s="103"/>
      <c r="Y19" s="103"/>
      <c r="Z19" s="107"/>
      <c r="AA19" s="104"/>
      <c r="AB19" s="108">
        <f>SUM(AC19:AL19)</f>
        <v>0</v>
      </c>
      <c r="AC19" s="109"/>
      <c r="AD19" s="107"/>
      <c r="AE19" s="107"/>
      <c r="AF19" s="107"/>
      <c r="AG19" s="107"/>
      <c r="AH19" s="107"/>
      <c r="AI19" s="107"/>
      <c r="AJ19" s="107"/>
      <c r="AK19" s="105"/>
      <c r="AL19" s="105"/>
      <c r="AM19" s="103"/>
      <c r="AN19" s="110"/>
      <c r="AO19" s="110"/>
      <c r="AP19" s="108"/>
      <c r="AQ19" s="111">
        <f t="shared" si="0"/>
        <v>54.392368410000003</v>
      </c>
    </row>
    <row r="20" spans="1:44" ht="12.75" customHeight="1">
      <c r="A20" s="162" t="s">
        <v>431</v>
      </c>
      <c r="B20" s="163"/>
      <c r="C20" s="164"/>
      <c r="D20" s="165"/>
      <c r="E20" s="166"/>
      <c r="F20" s="167"/>
      <c r="G20" s="167"/>
      <c r="H20" s="168">
        <f>SUM(I20:K20)</f>
        <v>0</v>
      </c>
      <c r="I20" s="165"/>
      <c r="J20" s="166"/>
      <c r="K20" s="166"/>
      <c r="L20" s="168">
        <f>SUM(M20:Z20)</f>
        <v>2857.1589555141918</v>
      </c>
      <c r="M20" s="166"/>
      <c r="N20" s="166"/>
      <c r="O20" s="166">
        <v>75.391323197283143</v>
      </c>
      <c r="P20" s="166">
        <v>552.13663251111109</v>
      </c>
      <c r="Q20" s="166">
        <v>323.67830540864009</v>
      </c>
      <c r="R20" s="166">
        <v>0</v>
      </c>
      <c r="S20" s="166">
        <v>713.77717964435033</v>
      </c>
      <c r="T20" s="166">
        <v>50.547599406892957</v>
      </c>
      <c r="U20" s="166">
        <v>1097.9678707029586</v>
      </c>
      <c r="V20" s="166"/>
      <c r="W20" s="167">
        <v>43.660044642955796</v>
      </c>
      <c r="X20" s="167"/>
      <c r="Y20" s="167"/>
      <c r="Z20" s="166"/>
      <c r="AA20" s="168"/>
      <c r="AB20" s="170">
        <f>SUM(AC20:AL20)</f>
        <v>0</v>
      </c>
      <c r="AC20" s="171"/>
      <c r="AD20" s="166"/>
      <c r="AE20" s="166"/>
      <c r="AF20" s="166"/>
      <c r="AG20" s="166"/>
      <c r="AH20" s="166"/>
      <c r="AI20" s="166"/>
      <c r="AJ20" s="166"/>
      <c r="AK20" s="165"/>
      <c r="AL20" s="165"/>
      <c r="AM20" s="167"/>
      <c r="AN20" s="172"/>
      <c r="AO20" s="172"/>
      <c r="AP20" s="170"/>
      <c r="AQ20" s="173">
        <f t="shared" si="0"/>
        <v>2857.1589555141918</v>
      </c>
    </row>
    <row r="21" spans="1:44" ht="12.75" customHeight="1">
      <c r="A21" s="188" t="s">
        <v>102</v>
      </c>
      <c r="B21" s="189"/>
      <c r="C21" s="190">
        <f>SUM(C22:C24)</f>
        <v>17.334133906438232</v>
      </c>
      <c r="D21" s="191">
        <f>SUM(D22:D24)</f>
        <v>-16.109346637649999</v>
      </c>
      <c r="E21" s="192">
        <f>SUM(E22:E24)</f>
        <v>33.443480544088231</v>
      </c>
      <c r="F21" s="193">
        <f>SUM(F22:F24)</f>
        <v>0</v>
      </c>
      <c r="G21" s="193">
        <f>SUM(G22:G24)</f>
        <v>0</v>
      </c>
      <c r="H21" s="194">
        <f>SUM(I21:K21)</f>
        <v>0</v>
      </c>
      <c r="I21" s="191">
        <f>SUM(I22:I24)</f>
        <v>0</v>
      </c>
      <c r="J21" s="192">
        <f>SUM(J22:J24)</f>
        <v>0</v>
      </c>
      <c r="K21" s="192">
        <f>SUM(K22:K24)</f>
        <v>0</v>
      </c>
      <c r="L21" s="194">
        <f>SUM(M21:Z21)</f>
        <v>-50.703036242756838</v>
      </c>
      <c r="M21" s="192">
        <f t="shared" ref="M21:AQ21" si="9">SUM(M22:M24)</f>
        <v>0</v>
      </c>
      <c r="N21" s="192">
        <f t="shared" si="9"/>
        <v>89.490787873216931</v>
      </c>
      <c r="O21" s="192">
        <f t="shared" si="9"/>
        <v>0</v>
      </c>
      <c r="P21" s="192">
        <f t="shared" si="9"/>
        <v>-49.151990444444422</v>
      </c>
      <c r="Q21" s="192">
        <f t="shared" si="9"/>
        <v>307.59405473888006</v>
      </c>
      <c r="R21" s="192">
        <f t="shared" si="9"/>
        <v>-306.92385170184002</v>
      </c>
      <c r="S21" s="192">
        <f t="shared" si="9"/>
        <v>-4.3509951412429373E-2</v>
      </c>
      <c r="T21" s="192">
        <f t="shared" si="9"/>
        <v>0</v>
      </c>
      <c r="U21" s="192">
        <f t="shared" si="9"/>
        <v>-70.130392850718735</v>
      </c>
      <c r="V21" s="192">
        <f t="shared" si="9"/>
        <v>-17.334133906438232</v>
      </c>
      <c r="W21" s="193">
        <f t="shared" si="9"/>
        <v>-4.2039999999999997</v>
      </c>
      <c r="X21" s="193">
        <f t="shared" si="9"/>
        <v>0</v>
      </c>
      <c r="Y21" s="193">
        <f t="shared" si="9"/>
        <v>0</v>
      </c>
      <c r="Z21" s="192">
        <f t="shared" si="9"/>
        <v>0</v>
      </c>
      <c r="AA21" s="194">
        <f t="shared" si="9"/>
        <v>0</v>
      </c>
      <c r="AB21" s="195">
        <f t="shared" si="9"/>
        <v>-941.31958437687558</v>
      </c>
      <c r="AC21" s="196">
        <f t="shared" si="9"/>
        <v>-76.246216633583984</v>
      </c>
      <c r="AD21" s="192">
        <f t="shared" si="9"/>
        <v>-861.67565739932616</v>
      </c>
      <c r="AE21" s="192">
        <f t="shared" si="9"/>
        <v>0</v>
      </c>
      <c r="AF21" s="192">
        <f t="shared" si="9"/>
        <v>0</v>
      </c>
      <c r="AG21" s="197">
        <f t="shared" si="9"/>
        <v>0</v>
      </c>
      <c r="AH21" s="197">
        <f t="shared" si="9"/>
        <v>0</v>
      </c>
      <c r="AI21" s="197">
        <f t="shared" si="9"/>
        <v>0</v>
      </c>
      <c r="AJ21" s="197">
        <f t="shared" si="9"/>
        <v>0</v>
      </c>
      <c r="AK21" s="191">
        <f t="shared" si="9"/>
        <v>-3.3977103439653655</v>
      </c>
      <c r="AL21" s="197">
        <f t="shared" si="9"/>
        <v>0</v>
      </c>
      <c r="AM21" s="193">
        <f t="shared" si="9"/>
        <v>0</v>
      </c>
      <c r="AN21" s="198">
        <f t="shared" si="9"/>
        <v>0</v>
      </c>
      <c r="AO21" s="194">
        <f t="shared" si="9"/>
        <v>941.31958437687558</v>
      </c>
      <c r="AP21" s="195">
        <f t="shared" si="9"/>
        <v>0</v>
      </c>
      <c r="AQ21" s="199">
        <f t="shared" si="9"/>
        <v>-33.368902336318605</v>
      </c>
    </row>
    <row r="22" spans="1:44" ht="12.75" customHeight="1">
      <c r="A22" s="149" t="s">
        <v>432</v>
      </c>
      <c r="B22" s="150"/>
      <c r="C22" s="200"/>
      <c r="D22" s="201"/>
      <c r="E22" s="202"/>
      <c r="F22" s="154"/>
      <c r="G22" s="154"/>
      <c r="H22" s="155"/>
      <c r="I22" s="203"/>
      <c r="J22" s="153"/>
      <c r="K22" s="153"/>
      <c r="L22" s="155"/>
      <c r="M22" s="153"/>
      <c r="N22" s="153"/>
      <c r="O22" s="153"/>
      <c r="P22" s="153"/>
      <c r="Q22" s="153"/>
      <c r="R22" s="153"/>
      <c r="S22" s="153"/>
      <c r="T22" s="153"/>
      <c r="U22" s="153"/>
      <c r="V22" s="153"/>
      <c r="W22" s="154"/>
      <c r="X22" s="154"/>
      <c r="Y22" s="154"/>
      <c r="Z22" s="153"/>
      <c r="AA22" s="155"/>
      <c r="AB22" s="157">
        <f>SUM(AC22:AM22)</f>
        <v>-941.31958437687558</v>
      </c>
      <c r="AC22" s="158">
        <f>-AC2</f>
        <v>-76.246216633583984</v>
      </c>
      <c r="AD22" s="153">
        <f>-AD2</f>
        <v>-861.67565739932616</v>
      </c>
      <c r="AE22" s="153"/>
      <c r="AF22" s="153"/>
      <c r="AG22" s="161"/>
      <c r="AH22" s="161"/>
      <c r="AI22" s="161"/>
      <c r="AJ22" s="161"/>
      <c r="AK22" s="152">
        <v>-3.3977103439653655</v>
      </c>
      <c r="AL22" s="161"/>
      <c r="AM22" s="154"/>
      <c r="AN22" s="159"/>
      <c r="AO22" s="155">
        <f>-(C22+H22+L22+AA22+AB22)</f>
        <v>941.31958437687558</v>
      </c>
      <c r="AP22" s="157"/>
      <c r="AQ22" s="186">
        <f>C22+H22+L22+AA22+AB22+AN22+AO22+AP22</f>
        <v>0</v>
      </c>
    </row>
    <row r="23" spans="1:44" ht="12.75" customHeight="1">
      <c r="A23" s="204" t="s">
        <v>433</v>
      </c>
      <c r="B23" s="175"/>
      <c r="C23" s="205"/>
      <c r="D23" s="206"/>
      <c r="E23" s="178"/>
      <c r="F23" s="207"/>
      <c r="G23" s="207"/>
      <c r="H23" s="180"/>
      <c r="I23" s="208"/>
      <c r="J23" s="209"/>
      <c r="K23" s="209"/>
      <c r="L23" s="180"/>
      <c r="M23" s="209"/>
      <c r="N23" s="209"/>
      <c r="O23" s="209"/>
      <c r="P23" s="209"/>
      <c r="Q23" s="209"/>
      <c r="R23" s="209"/>
      <c r="S23" s="209"/>
      <c r="T23" s="209"/>
      <c r="U23" s="209"/>
      <c r="V23" s="209"/>
      <c r="W23" s="207"/>
      <c r="X23" s="207"/>
      <c r="Y23" s="207"/>
      <c r="Z23" s="209"/>
      <c r="AA23" s="180"/>
      <c r="AB23" s="182"/>
      <c r="AC23" s="210"/>
      <c r="AD23" s="209"/>
      <c r="AE23" s="209"/>
      <c r="AF23" s="209"/>
      <c r="AG23" s="209"/>
      <c r="AH23" s="209"/>
      <c r="AI23" s="209"/>
      <c r="AJ23" s="209"/>
      <c r="AK23" s="211"/>
      <c r="AL23" s="211"/>
      <c r="AM23" s="207"/>
      <c r="AN23" s="212"/>
      <c r="AO23" s="180"/>
      <c r="AP23" s="182"/>
      <c r="AQ23" s="213">
        <f>C23+H23+L23+AA23+AB23+AN23+AO23+AP23</f>
        <v>0</v>
      </c>
    </row>
    <row r="24" spans="1:44" ht="12.75" customHeight="1" thickBot="1">
      <c r="A24" s="113" t="s">
        <v>434</v>
      </c>
      <c r="B24" s="114"/>
      <c r="C24" s="214">
        <f>SUM(D24:G24)</f>
        <v>17.334133906438232</v>
      </c>
      <c r="D24" s="215">
        <v>-16.109346637649999</v>
      </c>
      <c r="E24" s="122">
        <f>-D24-V24</f>
        <v>33.443480544088231</v>
      </c>
      <c r="F24" s="116"/>
      <c r="G24" s="116"/>
      <c r="H24" s="117"/>
      <c r="I24" s="216"/>
      <c r="J24" s="122"/>
      <c r="K24" s="122"/>
      <c r="L24" s="117">
        <f>SUM(N24:Z24)</f>
        <v>-50.703036242756838</v>
      </c>
      <c r="M24" s="122"/>
      <c r="N24" s="122">
        <v>89.490787873216931</v>
      </c>
      <c r="O24" s="122"/>
      <c r="P24" s="122">
        <v>-49.151990444444422</v>
      </c>
      <c r="Q24" s="122">
        <v>307.59405473888006</v>
      </c>
      <c r="R24" s="122">
        <v>-306.92385170184002</v>
      </c>
      <c r="S24" s="122">
        <v>-4.3509951412429373E-2</v>
      </c>
      <c r="T24" s="122"/>
      <c r="U24" s="122">
        <v>-70.130392850718735</v>
      </c>
      <c r="V24" s="116">
        <v>-17.334133906438232</v>
      </c>
      <c r="W24" s="116">
        <v>-4.2039999999999997</v>
      </c>
      <c r="X24" s="116"/>
      <c r="Y24" s="116"/>
      <c r="Z24" s="122"/>
      <c r="AA24" s="117"/>
      <c r="AB24" s="117">
        <f>SUM(AC24:AM24)</f>
        <v>0</v>
      </c>
      <c r="AC24" s="121"/>
      <c r="AD24" s="122"/>
      <c r="AE24" s="122"/>
      <c r="AF24" s="122"/>
      <c r="AG24" s="122"/>
      <c r="AH24" s="122"/>
      <c r="AI24" s="122"/>
      <c r="AJ24" s="122"/>
      <c r="AK24" s="118"/>
      <c r="AL24" s="118"/>
      <c r="AM24" s="116"/>
      <c r="AN24" s="123"/>
      <c r="AO24" s="117"/>
      <c r="AP24" s="120"/>
      <c r="AQ24" s="124">
        <f>C24+H24+L24+AA24+AB24+AN24+AO24+AP24</f>
        <v>-33.368902336318605</v>
      </c>
    </row>
    <row r="25" spans="1:44" ht="12.75" customHeight="1" thickBot="1">
      <c r="A25" s="174" t="s">
        <v>103</v>
      </c>
      <c r="B25" s="175"/>
      <c r="C25" s="176">
        <f>SUM(D25:G25)</f>
        <v>0</v>
      </c>
      <c r="D25" s="177"/>
      <c r="E25" s="178"/>
      <c r="F25" s="207"/>
      <c r="G25" s="207"/>
      <c r="H25" s="180">
        <f>SUM(I25:K25)</f>
        <v>8.4053952768869742</v>
      </c>
      <c r="I25" s="207">
        <v>8.4053952768869742</v>
      </c>
      <c r="J25" s="217"/>
      <c r="K25" s="209"/>
      <c r="L25" s="180">
        <f>SUM(O25:Z25)</f>
        <v>80.472443177128525</v>
      </c>
      <c r="M25" s="209"/>
      <c r="N25" s="209"/>
      <c r="O25" s="209">
        <v>78.350007757078615</v>
      </c>
      <c r="P25" s="209"/>
      <c r="Q25" s="209"/>
      <c r="R25" s="209"/>
      <c r="S25" s="209">
        <v>0</v>
      </c>
      <c r="T25" s="209">
        <v>4.1693256233877908E-3</v>
      </c>
      <c r="U25" s="209">
        <v>2.1182660944265104</v>
      </c>
      <c r="V25" s="209"/>
      <c r="W25" s="207"/>
      <c r="X25" s="207"/>
      <c r="Y25" s="207"/>
      <c r="Z25" s="209"/>
      <c r="AA25" s="180">
        <v>65.860932825608458</v>
      </c>
      <c r="AB25" s="182">
        <f>SUM(AC25:AI25)</f>
        <v>0</v>
      </c>
      <c r="AC25" s="183"/>
      <c r="AD25" s="209"/>
      <c r="AE25" s="209"/>
      <c r="AF25" s="209"/>
      <c r="AG25" s="209"/>
      <c r="AH25" s="209"/>
      <c r="AI25" s="209"/>
      <c r="AJ25" s="209"/>
      <c r="AK25" s="211"/>
      <c r="AL25" s="211"/>
      <c r="AM25" s="207"/>
      <c r="AN25" s="212"/>
      <c r="AO25" s="180">
        <v>254.49061468005289</v>
      </c>
      <c r="AP25" s="182"/>
      <c r="AQ25" s="213">
        <f>C25+H25+L25+AA25+AB25+AN25+AO25+AP25</f>
        <v>409.22938595967685</v>
      </c>
    </row>
    <row r="26" spans="1:44" s="11" customFormat="1" ht="12.75" customHeight="1" thickBot="1">
      <c r="A26" s="218" t="s">
        <v>104</v>
      </c>
      <c r="B26" s="219"/>
      <c r="C26" s="220">
        <f t="shared" ref="C26:AP26" si="10">C7-C9+C15+C21-C25</f>
        <v>256.59842101787535</v>
      </c>
      <c r="D26" s="221">
        <f t="shared" si="10"/>
        <v>161.39264160228208</v>
      </c>
      <c r="E26" s="222">
        <f t="shared" si="10"/>
        <v>85.60995367370063</v>
      </c>
      <c r="F26" s="222">
        <f t="shared" si="10"/>
        <v>0</v>
      </c>
      <c r="G26" s="222">
        <f t="shared" si="10"/>
        <v>9.5958257418926376</v>
      </c>
      <c r="H26" s="223">
        <f t="shared" si="10"/>
        <v>183.49401442833818</v>
      </c>
      <c r="I26" s="221">
        <f t="shared" si="10"/>
        <v>2.0251833818818454E-4</v>
      </c>
      <c r="J26" s="224">
        <f t="shared" si="10"/>
        <v>127.70399999999999</v>
      </c>
      <c r="K26" s="222">
        <f t="shared" si="10"/>
        <v>55.789811910000005</v>
      </c>
      <c r="L26" s="223">
        <f t="shared" si="10"/>
        <v>7247.394604016783</v>
      </c>
      <c r="M26" s="222">
        <f t="shared" si="10"/>
        <v>0</v>
      </c>
      <c r="N26" s="222">
        <f t="shared" si="10"/>
        <v>0.10592816546412109</v>
      </c>
      <c r="O26" s="222">
        <f t="shared" si="10"/>
        <v>-2.9586845597954721</v>
      </c>
      <c r="P26" s="222">
        <f t="shared" si="10"/>
        <v>748.01594337777794</v>
      </c>
      <c r="Q26" s="222">
        <f t="shared" si="10"/>
        <v>922.58719996352011</v>
      </c>
      <c r="R26" s="222">
        <f t="shared" si="10"/>
        <v>1119.9058999063197</v>
      </c>
      <c r="S26" s="222">
        <f t="shared" si="10"/>
        <v>36.339894762408619</v>
      </c>
      <c r="T26" s="222">
        <f t="shared" si="10"/>
        <v>186.3906430963622</v>
      </c>
      <c r="U26" s="222">
        <f t="shared" si="10"/>
        <v>3849.1210104592669</v>
      </c>
      <c r="V26" s="222">
        <f t="shared" si="10"/>
        <v>140.93828398883943</v>
      </c>
      <c r="W26" s="222">
        <f t="shared" si="10"/>
        <v>8.0181210980662954</v>
      </c>
      <c r="X26" s="222">
        <f t="shared" si="10"/>
        <v>198.27377847019878</v>
      </c>
      <c r="Y26" s="222">
        <f t="shared" si="10"/>
        <v>2.1786877819474957</v>
      </c>
      <c r="Z26" s="222">
        <f t="shared" si="10"/>
        <v>38.477897506405931</v>
      </c>
      <c r="AA26" s="223">
        <f t="shared" si="10"/>
        <v>1940.4732212019621</v>
      </c>
      <c r="AB26" s="225">
        <f t="shared" si="10"/>
        <v>490.84157195082935</v>
      </c>
      <c r="AC26" s="147">
        <f t="shared" si="10"/>
        <v>0</v>
      </c>
      <c r="AD26" s="129">
        <f t="shared" si="10"/>
        <v>0</v>
      </c>
      <c r="AE26" s="129">
        <f t="shared" si="10"/>
        <v>185.59665394112363</v>
      </c>
      <c r="AF26" s="129">
        <f t="shared" si="10"/>
        <v>40.395105024547789</v>
      </c>
      <c r="AG26" s="129">
        <f t="shared" si="10"/>
        <v>0</v>
      </c>
      <c r="AH26" s="129">
        <f t="shared" si="10"/>
        <v>10.185099045065435</v>
      </c>
      <c r="AI26" s="129">
        <f t="shared" si="10"/>
        <v>161.499397953216</v>
      </c>
      <c r="AJ26" s="129">
        <f t="shared" si="10"/>
        <v>26.911813626048001</v>
      </c>
      <c r="AK26" s="132">
        <f t="shared" si="10"/>
        <v>0</v>
      </c>
      <c r="AL26" s="132">
        <f t="shared" si="10"/>
        <v>13.690577884670216</v>
      </c>
      <c r="AM26" s="226">
        <f t="shared" si="10"/>
        <v>52.562924476158216</v>
      </c>
      <c r="AN26" s="223">
        <f t="shared" si="10"/>
        <v>56.661712292356881</v>
      </c>
      <c r="AO26" s="223">
        <f t="shared" si="10"/>
        <v>2410.7629003302482</v>
      </c>
      <c r="AP26" s="225">
        <f t="shared" si="10"/>
        <v>0</v>
      </c>
      <c r="AQ26" s="227">
        <f>C26+H26+L26+AA26+AB26+AN26+AO26+AP26</f>
        <v>12586.226445238392</v>
      </c>
      <c r="AR26" s="7"/>
    </row>
    <row r="27" spans="1:44" s="11" customFormat="1" ht="12.75" customHeight="1">
      <c r="A27" s="125" t="s">
        <v>105</v>
      </c>
      <c r="B27" s="126"/>
      <c r="C27" s="127">
        <f t="shared" ref="C27:V27" si="11">C28</f>
        <v>0</v>
      </c>
      <c r="D27" s="132">
        <f t="shared" si="11"/>
        <v>0</v>
      </c>
      <c r="E27" s="129">
        <f t="shared" si="11"/>
        <v>0</v>
      </c>
      <c r="F27" s="146">
        <f t="shared" si="11"/>
        <v>0</v>
      </c>
      <c r="G27" s="146">
        <f t="shared" si="11"/>
        <v>0</v>
      </c>
      <c r="H27" s="130">
        <f t="shared" si="11"/>
        <v>0</v>
      </c>
      <c r="I27" s="132">
        <f t="shared" si="11"/>
        <v>0</v>
      </c>
      <c r="J27" s="131">
        <f t="shared" si="11"/>
        <v>0</v>
      </c>
      <c r="K27" s="129">
        <f t="shared" si="11"/>
        <v>0</v>
      </c>
      <c r="L27" s="130">
        <f t="shared" si="11"/>
        <v>238.9303637585522</v>
      </c>
      <c r="M27" s="129">
        <f t="shared" si="11"/>
        <v>0</v>
      </c>
      <c r="N27" s="129">
        <f t="shared" si="11"/>
        <v>0</v>
      </c>
      <c r="O27" s="129">
        <f t="shared" si="11"/>
        <v>0</v>
      </c>
      <c r="P27" s="129">
        <f t="shared" si="11"/>
        <v>0</v>
      </c>
      <c r="Q27" s="129">
        <f t="shared" si="11"/>
        <v>0</v>
      </c>
      <c r="R27" s="129">
        <f t="shared" si="11"/>
        <v>0</v>
      </c>
      <c r="S27" s="129">
        <f t="shared" si="11"/>
        <v>0</v>
      </c>
      <c r="T27" s="129">
        <f t="shared" si="11"/>
        <v>0</v>
      </c>
      <c r="U27" s="129">
        <f t="shared" si="11"/>
        <v>0</v>
      </c>
      <c r="V27" s="129">
        <f t="shared" si="11"/>
        <v>0</v>
      </c>
      <c r="W27" s="146"/>
      <c r="X27" s="146">
        <f t="shared" ref="X27:AQ27" si="12">X28</f>
        <v>198.27377847019878</v>
      </c>
      <c r="Y27" s="146">
        <f t="shared" si="12"/>
        <v>2.1786877819474957</v>
      </c>
      <c r="Z27" s="129">
        <f t="shared" si="12"/>
        <v>38.477897506405931</v>
      </c>
      <c r="AA27" s="130">
        <f t="shared" si="12"/>
        <v>0</v>
      </c>
      <c r="AB27" s="128">
        <f t="shared" si="12"/>
        <v>0</v>
      </c>
      <c r="AC27" s="147">
        <f t="shared" si="12"/>
        <v>0</v>
      </c>
      <c r="AD27" s="129">
        <f t="shared" si="12"/>
        <v>0</v>
      </c>
      <c r="AE27" s="129">
        <f t="shared" si="12"/>
        <v>0</v>
      </c>
      <c r="AF27" s="129">
        <f t="shared" si="12"/>
        <v>0</v>
      </c>
      <c r="AG27" s="129">
        <f t="shared" si="12"/>
        <v>0</v>
      </c>
      <c r="AH27" s="129">
        <f t="shared" si="12"/>
        <v>0</v>
      </c>
      <c r="AI27" s="129">
        <f t="shared" si="12"/>
        <v>0</v>
      </c>
      <c r="AJ27" s="129">
        <f t="shared" si="12"/>
        <v>0</v>
      </c>
      <c r="AK27" s="132">
        <f t="shared" si="12"/>
        <v>0</v>
      </c>
      <c r="AL27" s="132">
        <f t="shared" si="12"/>
        <v>0</v>
      </c>
      <c r="AM27" s="146">
        <f t="shared" si="12"/>
        <v>0</v>
      </c>
      <c r="AN27" s="130">
        <f t="shared" si="12"/>
        <v>0</v>
      </c>
      <c r="AO27" s="130">
        <f t="shared" si="12"/>
        <v>0</v>
      </c>
      <c r="AP27" s="128">
        <f t="shared" si="12"/>
        <v>0</v>
      </c>
      <c r="AQ27" s="134">
        <f t="shared" si="12"/>
        <v>238.9303637585522</v>
      </c>
      <c r="AR27" s="7"/>
    </row>
    <row r="28" spans="1:44" ht="12.75" customHeight="1" thickBot="1">
      <c r="A28" s="228" t="s">
        <v>106</v>
      </c>
      <c r="B28" s="229"/>
      <c r="C28" s="230">
        <f>SUM(D28:G28)</f>
        <v>0</v>
      </c>
      <c r="D28" s="191"/>
      <c r="E28" s="192"/>
      <c r="F28" s="193"/>
      <c r="G28" s="193"/>
      <c r="H28" s="198">
        <f>SUM(I28:K28)</f>
        <v>0</v>
      </c>
      <c r="I28" s="191"/>
      <c r="J28" s="231"/>
      <c r="K28" s="192"/>
      <c r="L28" s="198">
        <f>SUM(M28:Z28)</f>
        <v>238.9303637585522</v>
      </c>
      <c r="M28" s="192"/>
      <c r="N28" s="192"/>
      <c r="O28" s="192"/>
      <c r="P28" s="192"/>
      <c r="Q28" s="192"/>
      <c r="R28" s="192"/>
      <c r="S28" s="192"/>
      <c r="T28" s="192"/>
      <c r="U28" s="192"/>
      <c r="V28" s="192"/>
      <c r="W28" s="193"/>
      <c r="X28" s="193">
        <f>X26</f>
        <v>198.27377847019878</v>
      </c>
      <c r="Y28" s="193">
        <f>Y26</f>
        <v>2.1786877819474957</v>
      </c>
      <c r="Z28" s="192">
        <f>Z26</f>
        <v>38.477897506405931</v>
      </c>
      <c r="AA28" s="198">
        <v>0</v>
      </c>
      <c r="AB28" s="232">
        <f>SUM(AC28:AI28)</f>
        <v>0</v>
      </c>
      <c r="AC28" s="196"/>
      <c r="AD28" s="192"/>
      <c r="AE28" s="192"/>
      <c r="AF28" s="192"/>
      <c r="AG28" s="192"/>
      <c r="AH28" s="192"/>
      <c r="AI28" s="192"/>
      <c r="AJ28" s="192"/>
      <c r="AK28" s="191"/>
      <c r="AL28" s="191"/>
      <c r="AM28" s="193"/>
      <c r="AN28" s="198"/>
      <c r="AO28" s="198"/>
      <c r="AP28" s="232"/>
      <c r="AQ28" s="199">
        <f>C28+H28+L28+AA28+AB28+AN28+AO28+AP28</f>
        <v>238.9303637585522</v>
      </c>
    </row>
    <row r="29" spans="1:44" s="11" customFormat="1" ht="12.75" customHeight="1" thickBot="1">
      <c r="A29" s="125" t="s">
        <v>107</v>
      </c>
      <c r="B29" s="126"/>
      <c r="C29" s="127">
        <f t="shared" ref="C29:AQ29" si="13">C30+C45+C56+C58+C65+C70+C71</f>
        <v>265.65655423564471</v>
      </c>
      <c r="D29" s="132">
        <f t="shared" si="13"/>
        <v>168.32812387512951</v>
      </c>
      <c r="E29" s="129">
        <f t="shared" si="13"/>
        <v>88.256941951509248</v>
      </c>
      <c r="F29" s="146">
        <f t="shared" si="13"/>
        <v>0</v>
      </c>
      <c r="G29" s="146">
        <f t="shared" si="13"/>
        <v>9.0714884090059194</v>
      </c>
      <c r="H29" s="130">
        <f t="shared" si="13"/>
        <v>183.49320499999999</v>
      </c>
      <c r="I29" s="132">
        <f t="shared" si="13"/>
        <v>0</v>
      </c>
      <c r="J29" s="233">
        <f t="shared" si="13"/>
        <v>127.70399999999999</v>
      </c>
      <c r="K29" s="132">
        <f t="shared" si="13"/>
        <v>55.789205000000003</v>
      </c>
      <c r="L29" s="130">
        <f t="shared" si="13"/>
        <v>7022.307718849569</v>
      </c>
      <c r="M29" s="129">
        <f t="shared" si="13"/>
        <v>0</v>
      </c>
      <c r="N29" s="129">
        <f t="shared" si="13"/>
        <v>0</v>
      </c>
      <c r="O29" s="129">
        <f t="shared" si="13"/>
        <v>0</v>
      </c>
      <c r="P29" s="129">
        <f t="shared" si="13"/>
        <v>780.92608129041673</v>
      </c>
      <c r="Q29" s="129">
        <f t="shared" si="13"/>
        <v>910.51333330047999</v>
      </c>
      <c r="R29" s="129">
        <f t="shared" si="13"/>
        <v>1115.6537766794397</v>
      </c>
      <c r="S29" s="129">
        <f t="shared" si="13"/>
        <v>29.695189152151887</v>
      </c>
      <c r="T29" s="129">
        <f t="shared" si="13"/>
        <v>180.27421114819845</v>
      </c>
      <c r="U29" s="129">
        <f t="shared" si="13"/>
        <v>3864.7831126557116</v>
      </c>
      <c r="V29" s="129">
        <f t="shared" si="13"/>
        <v>140.46201462316921</v>
      </c>
      <c r="W29" s="146">
        <f t="shared" si="13"/>
        <v>0</v>
      </c>
      <c r="X29" s="146">
        <f t="shared" si="13"/>
        <v>0</v>
      </c>
      <c r="Y29" s="146">
        <f t="shared" si="13"/>
        <v>0</v>
      </c>
      <c r="Z29" s="132">
        <f t="shared" si="13"/>
        <v>0</v>
      </c>
      <c r="AA29" s="223">
        <f t="shared" si="13"/>
        <v>1973.3401425006634</v>
      </c>
      <c r="AB29" s="128">
        <f t="shared" si="13"/>
        <v>490.27808296634151</v>
      </c>
      <c r="AC29" s="147">
        <f t="shared" si="13"/>
        <v>0</v>
      </c>
      <c r="AD29" s="129">
        <f t="shared" si="13"/>
        <v>0</v>
      </c>
      <c r="AE29" s="129">
        <f t="shared" si="13"/>
        <v>185.35889708775588</v>
      </c>
      <c r="AF29" s="129">
        <f t="shared" si="13"/>
        <v>40.395105024547775</v>
      </c>
      <c r="AG29" s="129">
        <f t="shared" si="13"/>
        <v>0</v>
      </c>
      <c r="AH29" s="129">
        <f t="shared" si="13"/>
        <v>10.185099045065435</v>
      </c>
      <c r="AI29" s="129">
        <f t="shared" si="13"/>
        <v>161.89653003302402</v>
      </c>
      <c r="AJ29" s="129">
        <f t="shared" si="13"/>
        <v>26.188949415119996</v>
      </c>
      <c r="AK29" s="128">
        <f t="shared" si="13"/>
        <v>0</v>
      </c>
      <c r="AL29" s="128">
        <f t="shared" si="13"/>
        <v>13.690577884670214</v>
      </c>
      <c r="AM29" s="128">
        <f t="shared" si="13"/>
        <v>52.56292447615823</v>
      </c>
      <c r="AN29" s="128">
        <f t="shared" si="13"/>
        <v>56.661712292356889</v>
      </c>
      <c r="AO29" s="130">
        <f t="shared" si="13"/>
        <v>2444.449079574531</v>
      </c>
      <c r="AP29" s="128">
        <f t="shared" si="13"/>
        <v>0</v>
      </c>
      <c r="AQ29" s="227">
        <f t="shared" si="13"/>
        <v>12436.186495419108</v>
      </c>
      <c r="AR29" s="7"/>
    </row>
    <row r="30" spans="1:44" s="11" customFormat="1" ht="12.75" customHeight="1">
      <c r="A30" s="234" t="s">
        <v>108</v>
      </c>
      <c r="B30" s="235"/>
      <c r="C30" s="236">
        <f>SUM(C31:C44)</f>
        <v>79.151175402500002</v>
      </c>
      <c r="D30" s="237">
        <v>79.151175402500002</v>
      </c>
      <c r="E30" s="237">
        <v>0</v>
      </c>
      <c r="F30" s="238"/>
      <c r="G30" s="238"/>
      <c r="H30" s="239">
        <f>SUM(H31:H44)</f>
        <v>0</v>
      </c>
      <c r="I30" s="240">
        <f t="shared" ref="I30:K30" si="14">SUM(I31:I44)</f>
        <v>0</v>
      </c>
      <c r="J30" s="237">
        <f t="shared" si="14"/>
        <v>0</v>
      </c>
      <c r="K30" s="237">
        <f t="shared" si="14"/>
        <v>0</v>
      </c>
      <c r="L30" s="239">
        <f>SUM(L31:L44)</f>
        <v>330.13645825890882</v>
      </c>
      <c r="M30" s="237">
        <f>SUM(M31:M44)</f>
        <v>0</v>
      </c>
      <c r="N30" s="237">
        <f>SUM(N31:N44)</f>
        <v>0</v>
      </c>
      <c r="O30" s="237">
        <f>SUM(O31:O44)</f>
        <v>0</v>
      </c>
      <c r="P30" s="237">
        <f>SUM(P31:P44)</f>
        <v>0</v>
      </c>
      <c r="Q30" s="237">
        <v>5.8818203964251996</v>
      </c>
      <c r="R30" s="237">
        <f>SUM(R31:R44)</f>
        <v>0</v>
      </c>
      <c r="S30" s="237">
        <v>29.48588602919402</v>
      </c>
      <c r="T30" s="237">
        <v>57.932680649403608</v>
      </c>
      <c r="U30" s="237">
        <v>99.857617671050932</v>
      </c>
      <c r="V30" s="237">
        <v>136.9784535128351</v>
      </c>
      <c r="W30" s="237">
        <f>SUM(W31:W44)</f>
        <v>0</v>
      </c>
      <c r="X30" s="237">
        <f>SUM(X31:X44)</f>
        <v>0</v>
      </c>
      <c r="Y30" s="237">
        <f>SUM(Y31:Y44)</f>
        <v>0</v>
      </c>
      <c r="Z30" s="237">
        <f>SUM(Z31:Z44)</f>
        <v>0</v>
      </c>
      <c r="AA30" s="239">
        <v>1027.2882562518741</v>
      </c>
      <c r="AB30" s="241">
        <f t="shared" ref="AB30:AN30" si="15">SUM(AB31:AB44)</f>
        <v>190.16491842348387</v>
      </c>
      <c r="AC30" s="242">
        <f t="shared" si="15"/>
        <v>0</v>
      </c>
      <c r="AD30" s="237">
        <f t="shared" si="15"/>
        <v>0</v>
      </c>
      <c r="AE30" s="237">
        <f t="shared" si="15"/>
        <v>145.89504204028125</v>
      </c>
      <c r="AF30" s="237">
        <f t="shared" si="15"/>
        <v>40.395105024547775</v>
      </c>
      <c r="AG30" s="237">
        <f t="shared" si="15"/>
        <v>0</v>
      </c>
      <c r="AH30" s="237">
        <f t="shared" si="15"/>
        <v>3.8747713586548427</v>
      </c>
      <c r="AI30" s="237">
        <f t="shared" si="15"/>
        <v>0</v>
      </c>
      <c r="AJ30" s="237">
        <f t="shared" si="15"/>
        <v>0</v>
      </c>
      <c r="AK30" s="237">
        <f t="shared" si="15"/>
        <v>0</v>
      </c>
      <c r="AL30" s="237">
        <f t="shared" si="15"/>
        <v>0</v>
      </c>
      <c r="AM30" s="243">
        <f t="shared" si="15"/>
        <v>0</v>
      </c>
      <c r="AN30" s="240">
        <f t="shared" si="15"/>
        <v>56.661712292356889</v>
      </c>
      <c r="AO30" s="239">
        <v>573.29669378023141</v>
      </c>
      <c r="AP30" s="241">
        <f>SUM(AP31:AP44)</f>
        <v>0</v>
      </c>
      <c r="AQ30" s="148">
        <f t="shared" ref="AQ30:AQ72" si="16">C30+H30+L30+AA30+AB30+AN30+AO30+AP30</f>
        <v>2256.6992144093551</v>
      </c>
      <c r="AR30" s="7"/>
    </row>
    <row r="31" spans="1:44" ht="12.75" customHeight="1">
      <c r="A31" s="244" t="s">
        <v>109</v>
      </c>
      <c r="B31" s="245" t="s">
        <v>110</v>
      </c>
      <c r="C31" s="246">
        <f t="shared" ref="C31:C43" si="17">SUM(D31:G31)</f>
        <v>0</v>
      </c>
      <c r="D31" s="158">
        <v>0</v>
      </c>
      <c r="E31" s="247"/>
      <c r="F31" s="247"/>
      <c r="G31" s="248"/>
      <c r="H31" s="249">
        <f t="shared" ref="H31:H43" si="18">SUM(I31:K31)</f>
        <v>0</v>
      </c>
      <c r="I31" s="250"/>
      <c r="J31" s="161"/>
      <c r="K31" s="161"/>
      <c r="L31" s="249">
        <f t="shared" ref="L31:L43" si="19">SUM(M31:Z31)</f>
        <v>28.937234692017348</v>
      </c>
      <c r="M31" s="161"/>
      <c r="N31" s="161"/>
      <c r="O31" s="161"/>
      <c r="P31" s="252"/>
      <c r="Q31" s="203">
        <v>0.16500000000000001</v>
      </c>
      <c r="R31" s="247"/>
      <c r="S31" s="203">
        <v>0</v>
      </c>
      <c r="T31" s="203">
        <v>1.623469201734723E-2</v>
      </c>
      <c r="U31" s="203">
        <v>28.756</v>
      </c>
      <c r="V31" s="203">
        <v>0</v>
      </c>
      <c r="W31" s="247"/>
      <c r="X31" s="250"/>
      <c r="Y31" s="252"/>
      <c r="Z31" s="161"/>
      <c r="AA31" s="159">
        <v>14.571160707734615</v>
      </c>
      <c r="AB31" s="253">
        <f t="shared" ref="AB31:AB43" si="20">SUM(AC31:AM31)</f>
        <v>0</v>
      </c>
      <c r="AC31" s="254"/>
      <c r="AD31" s="161"/>
      <c r="AE31" s="161"/>
      <c r="AF31" s="161"/>
      <c r="AG31" s="161"/>
      <c r="AH31" s="161"/>
      <c r="AI31" s="161"/>
      <c r="AJ31" s="161"/>
      <c r="AK31" s="152"/>
      <c r="AL31" s="154"/>
      <c r="AM31" s="161"/>
      <c r="AN31" s="159"/>
      <c r="AO31" s="159">
        <v>26.162679918110541</v>
      </c>
      <c r="AP31" s="253"/>
      <c r="AQ31" s="160">
        <f t="shared" si="16"/>
        <v>69.671075317862503</v>
      </c>
    </row>
    <row r="32" spans="1:44" ht="12.75" customHeight="1">
      <c r="A32" s="255" t="s">
        <v>111</v>
      </c>
      <c r="B32" s="256" t="s">
        <v>112</v>
      </c>
      <c r="C32" s="100">
        <f t="shared" si="17"/>
        <v>0</v>
      </c>
      <c r="D32" s="109">
        <v>0</v>
      </c>
      <c r="E32" s="257"/>
      <c r="F32" s="257"/>
      <c r="G32" s="258"/>
      <c r="H32" s="104">
        <f t="shared" si="18"/>
        <v>0</v>
      </c>
      <c r="I32" s="105">
        <v>0</v>
      </c>
      <c r="J32" s="107"/>
      <c r="K32" s="107"/>
      <c r="L32" s="104">
        <f t="shared" si="19"/>
        <v>67.59052476319728</v>
      </c>
      <c r="M32" s="107"/>
      <c r="N32" s="107"/>
      <c r="O32" s="107"/>
      <c r="P32" s="252"/>
      <c r="Q32" s="257">
        <v>1.54</v>
      </c>
      <c r="R32" s="257"/>
      <c r="S32" s="257">
        <v>19.314129079223996</v>
      </c>
      <c r="T32" s="257">
        <v>36.048395683973283</v>
      </c>
      <c r="U32" s="257">
        <v>10.688000000000001</v>
      </c>
      <c r="V32" s="257">
        <v>0</v>
      </c>
      <c r="W32" s="257"/>
      <c r="X32" s="105"/>
      <c r="Y32" s="103"/>
      <c r="Z32" s="107"/>
      <c r="AA32" s="110">
        <v>304.38798337318332</v>
      </c>
      <c r="AB32" s="108">
        <f t="shared" si="20"/>
        <v>27.181471351214846</v>
      </c>
      <c r="AC32" s="109"/>
      <c r="AD32" s="107"/>
      <c r="AE32" s="107">
        <v>23.306699992560002</v>
      </c>
      <c r="AF32" s="107"/>
      <c r="AG32" s="161"/>
      <c r="AH32" s="161">
        <v>3.8747713586548427</v>
      </c>
      <c r="AI32" s="161"/>
      <c r="AJ32" s="161"/>
      <c r="AK32" s="105"/>
      <c r="AL32" s="103"/>
      <c r="AM32" s="107"/>
      <c r="AN32" s="110"/>
      <c r="AO32" s="110">
        <v>98.34903012536931</v>
      </c>
      <c r="AP32" s="108"/>
      <c r="AQ32" s="111">
        <f t="shared" si="16"/>
        <v>497.50900961296475</v>
      </c>
    </row>
    <row r="33" spans="1:44" ht="12.75" customHeight="1">
      <c r="A33" s="255" t="s">
        <v>113</v>
      </c>
      <c r="B33" s="259" t="s">
        <v>114</v>
      </c>
      <c r="C33" s="100">
        <f t="shared" si="17"/>
        <v>0</v>
      </c>
      <c r="D33" s="109">
        <v>0</v>
      </c>
      <c r="E33" s="257"/>
      <c r="F33" s="257"/>
      <c r="G33" s="258"/>
      <c r="H33" s="104">
        <f t="shared" si="18"/>
        <v>0</v>
      </c>
      <c r="I33" s="105"/>
      <c r="J33" s="107"/>
      <c r="K33" s="107"/>
      <c r="L33" s="104">
        <f t="shared" si="19"/>
        <v>2.1523819815729457</v>
      </c>
      <c r="M33" s="107"/>
      <c r="N33" s="107"/>
      <c r="O33" s="107"/>
      <c r="P33" s="252"/>
      <c r="Q33" s="257">
        <v>8.9999999999999993E-3</v>
      </c>
      <c r="R33" s="257"/>
      <c r="S33" s="257">
        <v>0</v>
      </c>
      <c r="T33" s="257">
        <v>1.8123819815729458</v>
      </c>
      <c r="U33" s="257">
        <v>0.33100000000000002</v>
      </c>
      <c r="V33" s="257">
        <v>0</v>
      </c>
      <c r="W33" s="257"/>
      <c r="X33" s="105"/>
      <c r="Y33" s="103"/>
      <c r="Z33" s="107"/>
      <c r="AA33" s="110">
        <v>12.129601488479675</v>
      </c>
      <c r="AB33" s="108">
        <f t="shared" si="20"/>
        <v>0</v>
      </c>
      <c r="AC33" s="109"/>
      <c r="AD33" s="107"/>
      <c r="AE33" s="107"/>
      <c r="AF33" s="107"/>
      <c r="AG33" s="161"/>
      <c r="AH33" s="161"/>
      <c r="AI33" s="161"/>
      <c r="AJ33" s="161"/>
      <c r="AK33" s="105"/>
      <c r="AL33" s="103"/>
      <c r="AM33" s="107"/>
      <c r="AN33" s="110"/>
      <c r="AO33" s="110">
        <v>3.4360368918250068</v>
      </c>
      <c r="AP33" s="108"/>
      <c r="AQ33" s="111">
        <f t="shared" si="16"/>
        <v>17.718020361877628</v>
      </c>
    </row>
    <row r="34" spans="1:44" ht="12.75" customHeight="1">
      <c r="A34" s="255" t="s">
        <v>115</v>
      </c>
      <c r="B34" s="259" t="s">
        <v>116</v>
      </c>
      <c r="C34" s="100">
        <f t="shared" si="17"/>
        <v>0</v>
      </c>
      <c r="D34" s="109">
        <v>0</v>
      </c>
      <c r="E34" s="257"/>
      <c r="F34" s="257"/>
      <c r="G34" s="258"/>
      <c r="H34" s="104">
        <f t="shared" si="18"/>
        <v>0</v>
      </c>
      <c r="I34" s="105"/>
      <c r="J34" s="107"/>
      <c r="K34" s="107"/>
      <c r="L34" s="104">
        <f t="shared" si="19"/>
        <v>2.5074424155667088</v>
      </c>
      <c r="M34" s="107"/>
      <c r="N34" s="107"/>
      <c r="O34" s="107"/>
      <c r="P34" s="252"/>
      <c r="Q34" s="257">
        <v>9.8000000000000004E-2</v>
      </c>
      <c r="R34" s="257"/>
      <c r="S34" s="257">
        <v>0</v>
      </c>
      <c r="T34" s="257">
        <v>0.61544241556670876</v>
      </c>
      <c r="U34" s="257">
        <v>1.794</v>
      </c>
      <c r="V34" s="257">
        <v>0</v>
      </c>
      <c r="W34" s="257"/>
      <c r="X34" s="105"/>
      <c r="Y34" s="103"/>
      <c r="Z34" s="107"/>
      <c r="AA34" s="110">
        <v>9.0928195219574501</v>
      </c>
      <c r="AB34" s="108">
        <f t="shared" si="20"/>
        <v>121.47971774049945</v>
      </c>
      <c r="AC34" s="109"/>
      <c r="AD34" s="107"/>
      <c r="AE34" s="107">
        <v>121.47971774049945</v>
      </c>
      <c r="AF34" s="107"/>
      <c r="AG34" s="161"/>
      <c r="AH34" s="161"/>
      <c r="AI34" s="161"/>
      <c r="AJ34" s="161"/>
      <c r="AK34" s="105"/>
      <c r="AL34" s="103"/>
      <c r="AM34" s="107"/>
      <c r="AN34" s="110"/>
      <c r="AO34" s="110">
        <v>23.698408762676255</v>
      </c>
      <c r="AP34" s="108"/>
      <c r="AQ34" s="111">
        <f t="shared" si="16"/>
        <v>156.77838844069987</v>
      </c>
    </row>
    <row r="35" spans="1:44" ht="12.75" customHeight="1">
      <c r="A35" s="255" t="s">
        <v>117</v>
      </c>
      <c r="B35" s="259" t="s">
        <v>118</v>
      </c>
      <c r="C35" s="100">
        <f t="shared" si="17"/>
        <v>0</v>
      </c>
      <c r="D35" s="109">
        <v>0</v>
      </c>
      <c r="E35" s="257"/>
      <c r="F35" s="257"/>
      <c r="G35" s="258"/>
      <c r="H35" s="104">
        <f t="shared" si="18"/>
        <v>0</v>
      </c>
      <c r="I35" s="105"/>
      <c r="J35" s="107"/>
      <c r="K35" s="107"/>
      <c r="L35" s="104">
        <f t="shared" si="19"/>
        <v>0.65611498656661138</v>
      </c>
      <c r="M35" s="107"/>
      <c r="N35" s="107"/>
      <c r="O35" s="107"/>
      <c r="P35" s="252"/>
      <c r="Q35" s="257">
        <v>3.2000000000000001E-2</v>
      </c>
      <c r="R35" s="257"/>
      <c r="S35" s="257">
        <v>0</v>
      </c>
      <c r="T35" s="257">
        <v>0.36011498656661139</v>
      </c>
      <c r="U35" s="257">
        <v>0.26400000000000001</v>
      </c>
      <c r="V35" s="257">
        <v>0</v>
      </c>
      <c r="W35" s="257"/>
      <c r="X35" s="105"/>
      <c r="Y35" s="103"/>
      <c r="Z35" s="107"/>
      <c r="AA35" s="110">
        <v>6.4773447095032344</v>
      </c>
      <c r="AB35" s="108">
        <f t="shared" si="20"/>
        <v>0</v>
      </c>
      <c r="AC35" s="109"/>
      <c r="AD35" s="107"/>
      <c r="AE35" s="107"/>
      <c r="AF35" s="107"/>
      <c r="AG35" s="161"/>
      <c r="AH35" s="161"/>
      <c r="AI35" s="161"/>
      <c r="AJ35" s="161"/>
      <c r="AK35" s="105"/>
      <c r="AL35" s="103"/>
      <c r="AM35" s="107"/>
      <c r="AN35" s="110"/>
      <c r="AO35" s="110">
        <v>6.499211495665314</v>
      </c>
      <c r="AP35" s="108"/>
      <c r="AQ35" s="111">
        <f t="shared" si="16"/>
        <v>13.63267119173516</v>
      </c>
    </row>
    <row r="36" spans="1:44" ht="12.75" customHeight="1">
      <c r="A36" s="255" t="s">
        <v>119</v>
      </c>
      <c r="B36" s="259" t="s">
        <v>120</v>
      </c>
      <c r="C36" s="100">
        <f t="shared" si="17"/>
        <v>0</v>
      </c>
      <c r="D36" s="254">
        <v>0</v>
      </c>
      <c r="E36" s="257"/>
      <c r="F36" s="257"/>
      <c r="G36" s="258"/>
      <c r="H36" s="104">
        <f t="shared" si="18"/>
        <v>0</v>
      </c>
      <c r="I36" s="105"/>
      <c r="J36" s="107"/>
      <c r="K36" s="107"/>
      <c r="L36" s="104">
        <f t="shared" si="19"/>
        <v>20.046018056280207</v>
      </c>
      <c r="M36" s="107"/>
      <c r="N36" s="107"/>
      <c r="O36" s="107"/>
      <c r="P36" s="252"/>
      <c r="Q36" s="247">
        <v>0.30700000000000005</v>
      </c>
      <c r="R36" s="257"/>
      <c r="S36" s="247">
        <v>3.4063190006999995</v>
      </c>
      <c r="T36" s="247">
        <v>3.4417547076776138</v>
      </c>
      <c r="U36" s="247">
        <v>3.7950000000000004</v>
      </c>
      <c r="V36" s="247">
        <v>9.0959443479025932</v>
      </c>
      <c r="W36" s="257"/>
      <c r="X36" s="105"/>
      <c r="Y36" s="103"/>
      <c r="Z36" s="107"/>
      <c r="AA36" s="260">
        <v>125.31427399743582</v>
      </c>
      <c r="AB36" s="108">
        <f t="shared" si="20"/>
        <v>0</v>
      </c>
      <c r="AC36" s="109"/>
      <c r="AD36" s="107"/>
      <c r="AE36" s="107">
        <v>0</v>
      </c>
      <c r="AF36" s="107"/>
      <c r="AG36" s="161"/>
      <c r="AH36" s="161"/>
      <c r="AI36" s="161"/>
      <c r="AJ36" s="161"/>
      <c r="AK36" s="250"/>
      <c r="AL36" s="252"/>
      <c r="AM36" s="107"/>
      <c r="AN36" s="260"/>
      <c r="AO36" s="260">
        <v>86.41004304012553</v>
      </c>
      <c r="AP36" s="108"/>
      <c r="AQ36" s="111">
        <f t="shared" si="16"/>
        <v>231.77033509384154</v>
      </c>
    </row>
    <row r="37" spans="1:44" ht="12.75" customHeight="1">
      <c r="A37" s="255" t="s">
        <v>121</v>
      </c>
      <c r="B37" s="259" t="s">
        <v>122</v>
      </c>
      <c r="C37" s="100">
        <f t="shared" si="17"/>
        <v>0</v>
      </c>
      <c r="D37" s="109">
        <v>0</v>
      </c>
      <c r="E37" s="257"/>
      <c r="F37" s="257"/>
      <c r="G37" s="258"/>
      <c r="H37" s="104">
        <f t="shared" si="18"/>
        <v>0</v>
      </c>
      <c r="I37" s="105"/>
      <c r="J37" s="107"/>
      <c r="K37" s="107"/>
      <c r="L37" s="104">
        <f t="shared" si="19"/>
        <v>3.4676194320007792</v>
      </c>
      <c r="M37" s="107"/>
      <c r="N37" s="107"/>
      <c r="O37" s="107"/>
      <c r="P37" s="252"/>
      <c r="Q37" s="257">
        <v>0.63300000000000001</v>
      </c>
      <c r="R37" s="257"/>
      <c r="S37" s="257">
        <v>0</v>
      </c>
      <c r="T37" s="257">
        <v>2.0426194320007793</v>
      </c>
      <c r="U37" s="257">
        <v>0.79200000000000004</v>
      </c>
      <c r="V37" s="257">
        <v>0</v>
      </c>
      <c r="W37" s="257"/>
      <c r="X37" s="105"/>
      <c r="Y37" s="103"/>
      <c r="Z37" s="107"/>
      <c r="AA37" s="110">
        <v>11.933440877545609</v>
      </c>
      <c r="AB37" s="108">
        <f t="shared" si="20"/>
        <v>0</v>
      </c>
      <c r="AC37" s="109"/>
      <c r="AD37" s="107"/>
      <c r="AE37" s="107"/>
      <c r="AF37" s="107"/>
      <c r="AG37" s="161"/>
      <c r="AH37" s="161"/>
      <c r="AI37" s="161"/>
      <c r="AJ37" s="161"/>
      <c r="AK37" s="105"/>
      <c r="AL37" s="103"/>
      <c r="AM37" s="107"/>
      <c r="AN37" s="110"/>
      <c r="AO37" s="110">
        <v>21.615450032064846</v>
      </c>
      <c r="AP37" s="108"/>
      <c r="AQ37" s="111">
        <f t="shared" si="16"/>
        <v>37.016510341611237</v>
      </c>
    </row>
    <row r="38" spans="1:44" ht="12.75" customHeight="1">
      <c r="A38" s="255" t="s">
        <v>123</v>
      </c>
      <c r="B38" s="259" t="s">
        <v>124</v>
      </c>
      <c r="C38" s="100">
        <f t="shared" si="17"/>
        <v>79.151175402500002</v>
      </c>
      <c r="D38" s="109">
        <v>79.151175402500002</v>
      </c>
      <c r="E38" s="257"/>
      <c r="F38" s="257"/>
      <c r="G38" s="258"/>
      <c r="H38" s="104">
        <f t="shared" si="18"/>
        <v>0</v>
      </c>
      <c r="I38" s="105"/>
      <c r="J38" s="107"/>
      <c r="K38" s="107"/>
      <c r="L38" s="104">
        <f t="shared" si="19"/>
        <v>142.94126307467326</v>
      </c>
      <c r="M38" s="107"/>
      <c r="N38" s="107"/>
      <c r="O38" s="107"/>
      <c r="P38" s="252"/>
      <c r="Q38" s="257">
        <v>0.92700000000000005</v>
      </c>
      <c r="R38" s="257"/>
      <c r="S38" s="257">
        <v>0</v>
      </c>
      <c r="T38" s="257">
        <v>2.309753909740766</v>
      </c>
      <c r="U38" s="257">
        <v>11.821999999999999</v>
      </c>
      <c r="V38" s="257">
        <v>127.8825091649325</v>
      </c>
      <c r="W38" s="257"/>
      <c r="X38" s="105"/>
      <c r="Y38" s="103"/>
      <c r="Z38" s="107"/>
      <c r="AA38" s="110">
        <v>33.906125667947045</v>
      </c>
      <c r="AB38" s="108">
        <f t="shared" si="20"/>
        <v>41.503729331769577</v>
      </c>
      <c r="AC38" s="109"/>
      <c r="AD38" s="107"/>
      <c r="AE38" s="107">
        <v>1.1086243072218001</v>
      </c>
      <c r="AF38" s="107">
        <v>40.395105024547775</v>
      </c>
      <c r="AG38" s="161"/>
      <c r="AH38" s="161"/>
      <c r="AI38" s="161"/>
      <c r="AJ38" s="161"/>
      <c r="AK38" s="105"/>
      <c r="AL38" s="103"/>
      <c r="AM38" s="107"/>
      <c r="AN38" s="110">
        <v>56.661712292356889</v>
      </c>
      <c r="AO38" s="110">
        <v>66.522645991468522</v>
      </c>
      <c r="AP38" s="108"/>
      <c r="AQ38" s="111">
        <f t="shared" si="16"/>
        <v>420.68665176071522</v>
      </c>
    </row>
    <row r="39" spans="1:44" ht="12.75" customHeight="1">
      <c r="A39" s="255" t="s">
        <v>125</v>
      </c>
      <c r="B39" s="259" t="s">
        <v>126</v>
      </c>
      <c r="C39" s="100">
        <f t="shared" si="17"/>
        <v>0</v>
      </c>
      <c r="D39" s="109">
        <v>0</v>
      </c>
      <c r="E39" s="257"/>
      <c r="F39" s="257"/>
      <c r="G39" s="258"/>
      <c r="H39" s="104">
        <f t="shared" si="18"/>
        <v>0</v>
      </c>
      <c r="I39" s="105"/>
      <c r="J39" s="107"/>
      <c r="K39" s="107"/>
      <c r="L39" s="104">
        <f t="shared" si="19"/>
        <v>6.4271623854785567</v>
      </c>
      <c r="M39" s="107"/>
      <c r="N39" s="107"/>
      <c r="O39" s="107"/>
      <c r="P39" s="252"/>
      <c r="Q39" s="257">
        <v>0.39200000000000002</v>
      </c>
      <c r="R39" s="257"/>
      <c r="S39" s="257">
        <v>3.2590363652700001</v>
      </c>
      <c r="T39" s="257">
        <v>1.2161260202085564</v>
      </c>
      <c r="U39" s="257">
        <v>1.56</v>
      </c>
      <c r="V39" s="257">
        <v>0</v>
      </c>
      <c r="W39" s="257"/>
      <c r="X39" s="105"/>
      <c r="Y39" s="103"/>
      <c r="Z39" s="107"/>
      <c r="AA39" s="110">
        <v>426.98367813906225</v>
      </c>
      <c r="AB39" s="108">
        <f t="shared" si="20"/>
        <v>0</v>
      </c>
      <c r="AC39" s="109"/>
      <c r="AD39" s="107"/>
      <c r="AE39" s="107"/>
      <c r="AF39" s="107"/>
      <c r="AG39" s="161"/>
      <c r="AH39" s="161"/>
      <c r="AI39" s="161"/>
      <c r="AJ39" s="161"/>
      <c r="AK39" s="105"/>
      <c r="AL39" s="103"/>
      <c r="AM39" s="107"/>
      <c r="AN39" s="110"/>
      <c r="AO39" s="110">
        <v>62.119068431671877</v>
      </c>
      <c r="AP39" s="108"/>
      <c r="AQ39" s="111">
        <f t="shared" si="16"/>
        <v>495.52990895621269</v>
      </c>
    </row>
    <row r="40" spans="1:44" ht="12.75" customHeight="1">
      <c r="A40" s="255" t="s">
        <v>127</v>
      </c>
      <c r="B40" s="259" t="s">
        <v>128</v>
      </c>
      <c r="C40" s="100">
        <f t="shared" si="17"/>
        <v>0</v>
      </c>
      <c r="D40" s="109">
        <v>0</v>
      </c>
      <c r="E40" s="257"/>
      <c r="F40" s="257"/>
      <c r="G40" s="258"/>
      <c r="H40" s="104">
        <f t="shared" si="18"/>
        <v>0</v>
      </c>
      <c r="I40" s="105"/>
      <c r="J40" s="107"/>
      <c r="K40" s="107"/>
      <c r="L40" s="104">
        <f t="shared" si="19"/>
        <v>3.2890025761105153</v>
      </c>
      <c r="M40" s="107"/>
      <c r="N40" s="107"/>
      <c r="O40" s="107"/>
      <c r="P40" s="252"/>
      <c r="Q40" s="257">
        <v>0.27700000000000002</v>
      </c>
      <c r="R40" s="257"/>
      <c r="S40" s="257">
        <v>0</v>
      </c>
      <c r="T40" s="257">
        <v>1.8050025761105153</v>
      </c>
      <c r="U40" s="257">
        <v>1.2069999999999999</v>
      </c>
      <c r="V40" s="257">
        <v>0</v>
      </c>
      <c r="W40" s="257"/>
      <c r="X40" s="105"/>
      <c r="Y40" s="103"/>
      <c r="Z40" s="107"/>
      <c r="AA40" s="110">
        <v>14.667555784585376</v>
      </c>
      <c r="AB40" s="108">
        <f t="shared" si="20"/>
        <v>0</v>
      </c>
      <c r="AC40" s="109"/>
      <c r="AD40" s="107"/>
      <c r="AE40" s="107"/>
      <c r="AF40" s="107"/>
      <c r="AG40" s="161"/>
      <c r="AH40" s="161"/>
      <c r="AI40" s="161"/>
      <c r="AJ40" s="161"/>
      <c r="AK40" s="105"/>
      <c r="AL40" s="103"/>
      <c r="AM40" s="107"/>
      <c r="AN40" s="110"/>
      <c r="AO40" s="110">
        <v>17.734724689130609</v>
      </c>
      <c r="AP40" s="108"/>
      <c r="AQ40" s="111">
        <f t="shared" si="16"/>
        <v>35.691283049826495</v>
      </c>
    </row>
    <row r="41" spans="1:44" ht="12.75" customHeight="1">
      <c r="A41" s="255" t="s">
        <v>129</v>
      </c>
      <c r="B41" s="259" t="s">
        <v>130</v>
      </c>
      <c r="C41" s="100">
        <f t="shared" si="17"/>
        <v>0</v>
      </c>
      <c r="D41" s="254">
        <v>0</v>
      </c>
      <c r="E41" s="257"/>
      <c r="F41" s="257"/>
      <c r="G41" s="258"/>
      <c r="H41" s="104">
        <f t="shared" si="18"/>
        <v>0</v>
      </c>
      <c r="I41" s="105"/>
      <c r="J41" s="107"/>
      <c r="K41" s="107"/>
      <c r="L41" s="104">
        <f t="shared" si="19"/>
        <v>2.3324692017347237</v>
      </c>
      <c r="M41" s="107"/>
      <c r="N41" s="107"/>
      <c r="O41" s="107"/>
      <c r="P41" s="252"/>
      <c r="Q41" s="247">
        <v>0.24299999999999999</v>
      </c>
      <c r="R41" s="257"/>
      <c r="S41" s="247">
        <v>0</v>
      </c>
      <c r="T41" s="247">
        <v>1.6234692017347234</v>
      </c>
      <c r="U41" s="247">
        <v>0.46600000000000003</v>
      </c>
      <c r="V41" s="247">
        <v>0</v>
      </c>
      <c r="W41" s="257"/>
      <c r="X41" s="105"/>
      <c r="Y41" s="103"/>
      <c r="Z41" s="107"/>
      <c r="AA41" s="260">
        <v>20.138481964450943</v>
      </c>
      <c r="AB41" s="108">
        <f t="shared" si="20"/>
        <v>0</v>
      </c>
      <c r="AC41" s="109"/>
      <c r="AD41" s="107"/>
      <c r="AE41" s="107"/>
      <c r="AF41" s="107"/>
      <c r="AG41" s="161"/>
      <c r="AH41" s="161"/>
      <c r="AI41" s="161"/>
      <c r="AJ41" s="161"/>
      <c r="AK41" s="250"/>
      <c r="AL41" s="252"/>
      <c r="AM41" s="107"/>
      <c r="AN41" s="260"/>
      <c r="AO41" s="260">
        <v>97.133266687776157</v>
      </c>
      <c r="AP41" s="108"/>
      <c r="AQ41" s="111">
        <f t="shared" si="16"/>
        <v>119.60421785396183</v>
      </c>
    </row>
    <row r="42" spans="1:44" ht="12.75" customHeight="1">
      <c r="A42" s="255" t="s">
        <v>131</v>
      </c>
      <c r="B42" s="259" t="s">
        <v>132</v>
      </c>
      <c r="C42" s="100">
        <f t="shared" si="17"/>
        <v>0</v>
      </c>
      <c r="D42" s="109">
        <v>0</v>
      </c>
      <c r="E42" s="257"/>
      <c r="F42" s="257"/>
      <c r="G42" s="258"/>
      <c r="H42" s="104">
        <f t="shared" si="18"/>
        <v>0</v>
      </c>
      <c r="I42" s="105"/>
      <c r="J42" s="107"/>
      <c r="K42" s="107"/>
      <c r="L42" s="104">
        <f t="shared" si="19"/>
        <v>1.3366956185206118</v>
      </c>
      <c r="M42" s="107"/>
      <c r="N42" s="107"/>
      <c r="O42" s="107"/>
      <c r="P42" s="252"/>
      <c r="Q42" s="257">
        <v>7.6999999999999999E-2</v>
      </c>
      <c r="R42" s="257"/>
      <c r="S42" s="257">
        <v>0</v>
      </c>
      <c r="T42" s="257">
        <v>0.99769561852061184</v>
      </c>
      <c r="U42" s="257">
        <v>0.26200000000000001</v>
      </c>
      <c r="V42" s="257">
        <v>0</v>
      </c>
      <c r="W42" s="257"/>
      <c r="X42" s="105"/>
      <c r="Y42" s="103"/>
      <c r="Z42" s="107"/>
      <c r="AA42" s="110">
        <v>1.2558323648459284</v>
      </c>
      <c r="AB42" s="108">
        <f t="shared" si="20"/>
        <v>0</v>
      </c>
      <c r="AC42" s="109"/>
      <c r="AD42" s="107"/>
      <c r="AE42" s="107"/>
      <c r="AF42" s="107"/>
      <c r="AG42" s="161"/>
      <c r="AH42" s="161"/>
      <c r="AI42" s="161"/>
      <c r="AJ42" s="161"/>
      <c r="AK42" s="211"/>
      <c r="AL42" s="207"/>
      <c r="AM42" s="107"/>
      <c r="AN42" s="212"/>
      <c r="AO42" s="110">
        <v>3.7508044890472179</v>
      </c>
      <c r="AP42" s="108"/>
      <c r="AQ42" s="111">
        <f t="shared" si="16"/>
        <v>6.3433324724137581</v>
      </c>
    </row>
    <row r="43" spans="1:44" ht="12.75" customHeight="1">
      <c r="A43" s="255" t="s">
        <v>133</v>
      </c>
      <c r="B43" s="259" t="s">
        <v>134</v>
      </c>
      <c r="C43" s="100">
        <f t="shared" si="17"/>
        <v>0</v>
      </c>
      <c r="D43" s="109">
        <v>0</v>
      </c>
      <c r="E43" s="257"/>
      <c r="F43" s="257"/>
      <c r="G43" s="258"/>
      <c r="H43" s="104">
        <f t="shared" si="18"/>
        <v>0</v>
      </c>
      <c r="I43" s="105"/>
      <c r="J43" s="107"/>
      <c r="K43" s="107">
        <v>0</v>
      </c>
      <c r="L43" s="104">
        <f t="shared" si="19"/>
        <v>10.401886173660852</v>
      </c>
      <c r="M43" s="107"/>
      <c r="N43" s="107"/>
      <c r="O43" s="107"/>
      <c r="P43" s="103"/>
      <c r="Q43" s="257">
        <v>0.35</v>
      </c>
      <c r="R43" s="257"/>
      <c r="S43" s="257">
        <v>3.5064015839999998</v>
      </c>
      <c r="T43" s="257">
        <v>4.9574845896608508</v>
      </c>
      <c r="U43" s="257">
        <v>1.5880000000000001</v>
      </c>
      <c r="V43" s="257">
        <v>0</v>
      </c>
      <c r="W43" s="257"/>
      <c r="X43" s="105"/>
      <c r="Y43" s="103"/>
      <c r="Z43" s="107"/>
      <c r="AA43" s="110">
        <v>42.673359021240742</v>
      </c>
      <c r="AB43" s="108">
        <f t="shared" si="20"/>
        <v>0</v>
      </c>
      <c r="AC43" s="109"/>
      <c r="AD43" s="107"/>
      <c r="AE43" s="107"/>
      <c r="AF43" s="107"/>
      <c r="AG43" s="107"/>
      <c r="AH43" s="107"/>
      <c r="AI43" s="107"/>
      <c r="AJ43" s="107"/>
      <c r="AK43" s="105"/>
      <c r="AL43" s="103"/>
      <c r="AM43" s="107"/>
      <c r="AN43" s="110"/>
      <c r="AO43" s="110">
        <v>49.84418840711043</v>
      </c>
      <c r="AP43" s="108"/>
      <c r="AQ43" s="111">
        <f t="shared" si="16"/>
        <v>102.91943360201202</v>
      </c>
    </row>
    <row r="44" spans="1:44" ht="12.75" customHeight="1">
      <c r="A44" s="261" t="s">
        <v>169</v>
      </c>
      <c r="B44" s="262" t="s">
        <v>170</v>
      </c>
      <c r="C44" s="164">
        <f>SUM(D44:G44)</f>
        <v>0</v>
      </c>
      <c r="D44" s="171">
        <v>0</v>
      </c>
      <c r="E44" s="263"/>
      <c r="F44" s="263"/>
      <c r="G44" s="264"/>
      <c r="H44" s="168">
        <f>SUM(I44:K44)</f>
        <v>0</v>
      </c>
      <c r="I44" s="165"/>
      <c r="J44" s="166"/>
      <c r="K44" s="166"/>
      <c r="L44" s="168">
        <f>SUM(M44:Z44)</f>
        <v>38.050642901528427</v>
      </c>
      <c r="M44" s="166"/>
      <c r="N44" s="166"/>
      <c r="O44" s="166"/>
      <c r="P44" s="167"/>
      <c r="Q44" s="263">
        <v>0.83182039642519912</v>
      </c>
      <c r="R44" s="263"/>
      <c r="S44" s="263">
        <v>0</v>
      </c>
      <c r="T44" s="263">
        <v>0.68620483405228982</v>
      </c>
      <c r="U44" s="263">
        <v>36.532617671050936</v>
      </c>
      <c r="V44" s="263">
        <v>0</v>
      </c>
      <c r="W44" s="263"/>
      <c r="X44" s="165"/>
      <c r="Y44" s="167"/>
      <c r="Z44" s="166"/>
      <c r="AA44" s="172">
        <v>3.7565986339022426</v>
      </c>
      <c r="AB44" s="170">
        <f>SUM(AC44:AM44)</f>
        <v>0</v>
      </c>
      <c r="AC44" s="171"/>
      <c r="AD44" s="166"/>
      <c r="AE44" s="166"/>
      <c r="AF44" s="166"/>
      <c r="AG44" s="166"/>
      <c r="AH44" s="166"/>
      <c r="AI44" s="166"/>
      <c r="AJ44" s="166"/>
      <c r="AK44" s="165"/>
      <c r="AL44" s="167"/>
      <c r="AM44" s="166"/>
      <c r="AN44" s="172"/>
      <c r="AO44" s="172">
        <v>10.021134818189905</v>
      </c>
      <c r="AP44" s="170"/>
      <c r="AQ44" s="173">
        <f>C44+H44+L44+AA44+AB44+AN44+AO44+AP44</f>
        <v>51.828376353620577</v>
      </c>
    </row>
    <row r="45" spans="1:44" s="11" customFormat="1" ht="12.75" customHeight="1">
      <c r="A45" s="174" t="s">
        <v>135</v>
      </c>
      <c r="B45" s="175"/>
      <c r="C45" s="265">
        <f t="shared" ref="C45:AP45" si="21">SUM(C46:C55)</f>
        <v>0</v>
      </c>
      <c r="D45" s="266">
        <f t="shared" si="21"/>
        <v>0</v>
      </c>
      <c r="E45" s="266">
        <f t="shared" si="21"/>
        <v>0</v>
      </c>
      <c r="F45" s="267">
        <f t="shared" si="21"/>
        <v>0</v>
      </c>
      <c r="G45" s="267">
        <f t="shared" si="21"/>
        <v>0</v>
      </c>
      <c r="H45" s="268">
        <f t="shared" si="21"/>
        <v>0</v>
      </c>
      <c r="I45" s="269">
        <f t="shared" si="21"/>
        <v>0</v>
      </c>
      <c r="J45" s="266">
        <f t="shared" si="21"/>
        <v>0</v>
      </c>
      <c r="K45" s="266">
        <f t="shared" si="21"/>
        <v>0</v>
      </c>
      <c r="L45" s="268">
        <f t="shared" si="21"/>
        <v>5022.406969683203</v>
      </c>
      <c r="M45" s="266">
        <f t="shared" si="21"/>
        <v>0</v>
      </c>
      <c r="N45" s="266">
        <f t="shared" ref="N45" si="22">SUM(N46:N55)</f>
        <v>0</v>
      </c>
      <c r="O45" s="266">
        <f t="shared" si="21"/>
        <v>0</v>
      </c>
      <c r="P45" s="266">
        <f t="shared" si="21"/>
        <v>780.92608129041673</v>
      </c>
      <c r="Q45" s="266">
        <f t="shared" si="21"/>
        <v>0</v>
      </c>
      <c r="R45" s="266">
        <f t="shared" si="21"/>
        <v>1115.6537766794397</v>
      </c>
      <c r="S45" s="266">
        <f t="shared" si="21"/>
        <v>0</v>
      </c>
      <c r="T45" s="266">
        <f t="shared" si="21"/>
        <v>1.6291650130548303</v>
      </c>
      <c r="U45" s="266">
        <f>SUM(U46:U55)</f>
        <v>3124.1979467002911</v>
      </c>
      <c r="V45" s="266">
        <f t="shared" si="21"/>
        <v>0</v>
      </c>
      <c r="W45" s="267">
        <f t="shared" si="21"/>
        <v>0</v>
      </c>
      <c r="X45" s="267">
        <f t="shared" si="21"/>
        <v>0</v>
      </c>
      <c r="Y45" s="267">
        <f t="shared" si="21"/>
        <v>0</v>
      </c>
      <c r="Z45" s="266">
        <f t="shared" si="21"/>
        <v>0</v>
      </c>
      <c r="AA45" s="268">
        <f t="shared" si="21"/>
        <v>17.419296662833837</v>
      </c>
      <c r="AB45" s="271">
        <f t="shared" si="21"/>
        <v>188.08547944814401</v>
      </c>
      <c r="AC45" s="272">
        <f t="shared" si="21"/>
        <v>0</v>
      </c>
      <c r="AD45" s="266">
        <f t="shared" si="21"/>
        <v>0</v>
      </c>
      <c r="AE45" s="266">
        <f t="shared" si="21"/>
        <v>0</v>
      </c>
      <c r="AF45" s="266">
        <f t="shared" ref="AF45" si="23">SUM(AF46:AF55)</f>
        <v>0</v>
      </c>
      <c r="AG45" s="266">
        <f t="shared" si="21"/>
        <v>0</v>
      </c>
      <c r="AH45" s="266">
        <f t="shared" si="21"/>
        <v>0</v>
      </c>
      <c r="AI45" s="266">
        <f t="shared" si="21"/>
        <v>161.89653003302402</v>
      </c>
      <c r="AJ45" s="266">
        <f t="shared" ref="AJ45" si="24">SUM(AJ46:AJ55)</f>
        <v>26.188949415119996</v>
      </c>
      <c r="AK45" s="269">
        <f t="shared" si="21"/>
        <v>0</v>
      </c>
      <c r="AL45" s="267">
        <f t="shared" ref="AL45" si="25">SUM(AL46:AL55)</f>
        <v>0</v>
      </c>
      <c r="AM45" s="266">
        <f t="shared" si="21"/>
        <v>0</v>
      </c>
      <c r="AN45" s="268">
        <f t="shared" si="21"/>
        <v>0</v>
      </c>
      <c r="AO45" s="268">
        <f t="shared" si="21"/>
        <v>6.789153715939535</v>
      </c>
      <c r="AP45" s="271">
        <f t="shared" si="21"/>
        <v>0</v>
      </c>
      <c r="AQ45" s="273">
        <f t="shared" si="16"/>
        <v>5234.7008995101196</v>
      </c>
      <c r="AR45" s="7"/>
    </row>
    <row r="46" spans="1:44" ht="12.75" customHeight="1">
      <c r="A46" s="274" t="s">
        <v>136</v>
      </c>
      <c r="B46" s="150"/>
      <c r="C46" s="151">
        <f t="shared" ref="C46:C64" si="26">SUM(D46:G46)</f>
        <v>0</v>
      </c>
      <c r="D46" s="275"/>
      <c r="E46" s="202"/>
      <c r="F46" s="154"/>
      <c r="G46" s="154"/>
      <c r="H46" s="155">
        <f t="shared" ref="H46:H64" si="27">SUM(I46:K46)</f>
        <v>0</v>
      </c>
      <c r="I46" s="152"/>
      <c r="J46" s="153"/>
      <c r="K46" s="153"/>
      <c r="L46" s="155">
        <f t="shared" ref="L46:L64" si="28">SUM(M46:Z46)</f>
        <v>748.37704629118366</v>
      </c>
      <c r="M46" s="153"/>
      <c r="N46" s="153"/>
      <c r="O46" s="153"/>
      <c r="P46" s="153"/>
      <c r="Q46" s="153"/>
      <c r="R46" s="153"/>
      <c r="S46" s="153"/>
      <c r="T46" s="153"/>
      <c r="U46" s="153">
        <v>748.37704629118366</v>
      </c>
      <c r="V46" s="153"/>
      <c r="W46" s="154"/>
      <c r="X46" s="154"/>
      <c r="Y46" s="154"/>
      <c r="Z46" s="153"/>
      <c r="AA46" s="159">
        <v>0.40482290195599996</v>
      </c>
      <c r="AB46" s="157">
        <f t="shared" ref="AB46:AB56" si="29">SUM(AC46:AM46)</f>
        <v>40.453753708816322</v>
      </c>
      <c r="AC46" s="158"/>
      <c r="AD46" s="153"/>
      <c r="AE46" s="153"/>
      <c r="AF46" s="153"/>
      <c r="AG46" s="153"/>
      <c r="AH46" s="153"/>
      <c r="AI46" s="153">
        <v>40.453753708816322</v>
      </c>
      <c r="AJ46" s="153">
        <v>0</v>
      </c>
      <c r="AK46" s="152"/>
      <c r="AL46" s="154"/>
      <c r="AM46" s="153"/>
      <c r="AN46" s="155"/>
      <c r="AO46" s="159"/>
      <c r="AP46" s="157"/>
      <c r="AQ46" s="186">
        <f t="shared" si="16"/>
        <v>789.23562290195594</v>
      </c>
    </row>
    <row r="47" spans="1:44" ht="12.75" customHeight="1">
      <c r="A47" s="244" t="s">
        <v>137</v>
      </c>
      <c r="B47" s="276"/>
      <c r="C47" s="100">
        <f t="shared" si="26"/>
        <v>0</v>
      </c>
      <c r="D47" s="277"/>
      <c r="E47" s="278"/>
      <c r="F47" s="252"/>
      <c r="G47" s="252"/>
      <c r="H47" s="104">
        <f t="shared" si="27"/>
        <v>0</v>
      </c>
      <c r="I47" s="250"/>
      <c r="J47" s="161"/>
      <c r="K47" s="161"/>
      <c r="L47" s="249">
        <f t="shared" si="28"/>
        <v>316.75405182730395</v>
      </c>
      <c r="M47" s="161"/>
      <c r="N47" s="161"/>
      <c r="O47" s="161"/>
      <c r="P47" s="161"/>
      <c r="Q47" s="161"/>
      <c r="R47" s="161"/>
      <c r="S47" s="161"/>
      <c r="T47" s="161"/>
      <c r="U47" s="161">
        <v>316.75405182730395</v>
      </c>
      <c r="V47" s="161"/>
      <c r="W47" s="252"/>
      <c r="X47" s="252"/>
      <c r="Y47" s="252"/>
      <c r="Z47" s="161"/>
      <c r="AA47" s="260"/>
      <c r="AB47" s="253">
        <f t="shared" si="29"/>
        <v>17.122238666183886</v>
      </c>
      <c r="AC47" s="254"/>
      <c r="AD47" s="161"/>
      <c r="AE47" s="161"/>
      <c r="AF47" s="161"/>
      <c r="AG47" s="161"/>
      <c r="AH47" s="161"/>
      <c r="AI47" s="161">
        <v>17.122238666183886</v>
      </c>
      <c r="AJ47" s="161">
        <v>0</v>
      </c>
      <c r="AK47" s="250"/>
      <c r="AL47" s="252"/>
      <c r="AM47" s="161"/>
      <c r="AN47" s="249"/>
      <c r="AO47" s="260"/>
      <c r="AP47" s="253"/>
      <c r="AQ47" s="160">
        <f t="shared" si="16"/>
        <v>333.87629049348783</v>
      </c>
    </row>
    <row r="48" spans="1:44" ht="12.75" customHeight="1">
      <c r="A48" s="255" t="s">
        <v>138</v>
      </c>
      <c r="B48" s="99"/>
      <c r="C48" s="100">
        <f t="shared" si="26"/>
        <v>0</v>
      </c>
      <c r="D48" s="101"/>
      <c r="E48" s="112"/>
      <c r="F48" s="103"/>
      <c r="G48" s="103"/>
      <c r="H48" s="104">
        <f t="shared" si="27"/>
        <v>0</v>
      </c>
      <c r="I48" s="105"/>
      <c r="J48" s="107"/>
      <c r="K48" s="107"/>
      <c r="L48" s="104">
        <f t="shared" si="28"/>
        <v>1982.9140226370646</v>
      </c>
      <c r="M48" s="107"/>
      <c r="N48" s="107"/>
      <c r="O48" s="107"/>
      <c r="P48" s="107">
        <v>622.68033431861272</v>
      </c>
      <c r="Q48" s="107"/>
      <c r="R48" s="107"/>
      <c r="S48" s="107"/>
      <c r="T48" s="107">
        <v>1.6291650130548303</v>
      </c>
      <c r="U48" s="107">
        <v>1358.6045233053969</v>
      </c>
      <c r="V48" s="107"/>
      <c r="W48" s="103"/>
      <c r="X48" s="103"/>
      <c r="Y48" s="103"/>
      <c r="Z48" s="107"/>
      <c r="AA48" s="110"/>
      <c r="AB48" s="108">
        <f t="shared" si="29"/>
        <v>94.341885956175844</v>
      </c>
      <c r="AC48" s="109"/>
      <c r="AD48" s="107"/>
      <c r="AE48" s="107"/>
      <c r="AF48" s="107"/>
      <c r="AG48" s="107"/>
      <c r="AH48" s="107"/>
      <c r="AI48" s="107">
        <v>73.439789536377461</v>
      </c>
      <c r="AJ48" s="107">
        <v>20.902096419798376</v>
      </c>
      <c r="AK48" s="105"/>
      <c r="AL48" s="103"/>
      <c r="AM48" s="107"/>
      <c r="AN48" s="104"/>
      <c r="AO48" s="110">
        <v>2.331271905939535</v>
      </c>
      <c r="AP48" s="108"/>
      <c r="AQ48" s="111">
        <f t="shared" si="16"/>
        <v>2079.5871804991798</v>
      </c>
    </row>
    <row r="49" spans="1:44" ht="12.75" customHeight="1">
      <c r="A49" s="255" t="s">
        <v>139</v>
      </c>
      <c r="B49" s="99"/>
      <c r="C49" s="100">
        <f t="shared" si="26"/>
        <v>0</v>
      </c>
      <c r="D49" s="101"/>
      <c r="E49" s="112"/>
      <c r="F49" s="103"/>
      <c r="G49" s="103"/>
      <c r="H49" s="104">
        <f t="shared" si="27"/>
        <v>0</v>
      </c>
      <c r="I49" s="105"/>
      <c r="J49" s="107"/>
      <c r="K49" s="107"/>
      <c r="L49" s="104">
        <f t="shared" si="28"/>
        <v>131.61403340217319</v>
      </c>
      <c r="M49" s="107"/>
      <c r="N49" s="107"/>
      <c r="O49" s="107"/>
      <c r="P49" s="107">
        <v>4.0527672383008335</v>
      </c>
      <c r="Q49" s="107"/>
      <c r="R49" s="107"/>
      <c r="S49" s="107"/>
      <c r="T49" s="107"/>
      <c r="U49" s="107">
        <v>127.56126616387235</v>
      </c>
      <c r="V49" s="107"/>
      <c r="W49" s="103"/>
      <c r="X49" s="103"/>
      <c r="Y49" s="103"/>
      <c r="Z49" s="107"/>
      <c r="AA49" s="110"/>
      <c r="AB49" s="108">
        <f t="shared" si="29"/>
        <v>7.0314069169473807</v>
      </c>
      <c r="AC49" s="109"/>
      <c r="AD49" s="107"/>
      <c r="AE49" s="107"/>
      <c r="AF49" s="107"/>
      <c r="AG49" s="107"/>
      <c r="AH49" s="107"/>
      <c r="AI49" s="107">
        <v>6.8953638673870277</v>
      </c>
      <c r="AJ49" s="107">
        <v>0.13604304956035268</v>
      </c>
      <c r="AK49" s="105"/>
      <c r="AL49" s="103"/>
      <c r="AM49" s="107"/>
      <c r="AN49" s="104"/>
      <c r="AO49" s="110"/>
      <c r="AP49" s="108"/>
      <c r="AQ49" s="111">
        <f t="shared" si="16"/>
        <v>138.64544031912058</v>
      </c>
    </row>
    <row r="50" spans="1:44" ht="12.75" customHeight="1">
      <c r="A50" s="255" t="s">
        <v>140</v>
      </c>
      <c r="B50" s="99"/>
      <c r="C50" s="100">
        <f t="shared" si="26"/>
        <v>0</v>
      </c>
      <c r="D50" s="101"/>
      <c r="E50" s="112"/>
      <c r="F50" s="103"/>
      <c r="G50" s="103"/>
      <c r="H50" s="104">
        <f t="shared" si="27"/>
        <v>0</v>
      </c>
      <c r="I50" s="105"/>
      <c r="J50" s="107"/>
      <c r="K50" s="107"/>
      <c r="L50" s="104">
        <f t="shared" si="28"/>
        <v>39.810128252916314</v>
      </c>
      <c r="M50" s="107"/>
      <c r="N50" s="107"/>
      <c r="O50" s="107"/>
      <c r="P50" s="107"/>
      <c r="Q50" s="107"/>
      <c r="R50" s="279"/>
      <c r="S50" s="107"/>
      <c r="T50" s="107"/>
      <c r="U50" s="107">
        <v>39.810128252916314</v>
      </c>
      <c r="V50" s="107"/>
      <c r="W50" s="103"/>
      <c r="X50" s="103"/>
      <c r="Y50" s="103"/>
      <c r="Z50" s="107"/>
      <c r="AA50" s="110"/>
      <c r="AB50" s="108">
        <f t="shared" si="29"/>
        <v>0</v>
      </c>
      <c r="AC50" s="109"/>
      <c r="AD50" s="107"/>
      <c r="AE50" s="107"/>
      <c r="AF50" s="107"/>
      <c r="AG50" s="107"/>
      <c r="AH50" s="107"/>
      <c r="AI50" s="107">
        <v>0</v>
      </c>
      <c r="AJ50" s="107"/>
      <c r="AK50" s="105"/>
      <c r="AL50" s="103"/>
      <c r="AM50" s="107"/>
      <c r="AN50" s="104"/>
      <c r="AO50" s="110">
        <v>4.4578818099999999</v>
      </c>
      <c r="AP50" s="108"/>
      <c r="AQ50" s="111">
        <f t="shared" si="16"/>
        <v>44.268010062916318</v>
      </c>
    </row>
    <row r="51" spans="1:44" ht="12.75" customHeight="1">
      <c r="A51" s="255" t="s">
        <v>141</v>
      </c>
      <c r="B51" s="99"/>
      <c r="C51" s="100">
        <f t="shared" si="26"/>
        <v>0</v>
      </c>
      <c r="D51" s="101"/>
      <c r="E51" s="112"/>
      <c r="F51" s="103"/>
      <c r="G51" s="103"/>
      <c r="H51" s="104">
        <f t="shared" si="27"/>
        <v>0</v>
      </c>
      <c r="I51" s="105"/>
      <c r="J51" s="107"/>
      <c r="K51" s="107"/>
      <c r="L51" s="104">
        <f t="shared" si="28"/>
        <v>5.9928633675724274</v>
      </c>
      <c r="M51" s="107"/>
      <c r="N51" s="107"/>
      <c r="O51" s="107"/>
      <c r="P51" s="107">
        <v>0.74865555555555552</v>
      </c>
      <c r="Q51" s="107"/>
      <c r="R51" s="107">
        <v>5.2442078120168718</v>
      </c>
      <c r="S51" s="107"/>
      <c r="T51" s="107"/>
      <c r="U51" s="107"/>
      <c r="V51" s="107"/>
      <c r="W51" s="103"/>
      <c r="X51" s="103"/>
      <c r="Y51" s="103"/>
      <c r="Z51" s="107"/>
      <c r="AA51" s="110"/>
      <c r="AB51" s="108">
        <f t="shared" si="29"/>
        <v>0</v>
      </c>
      <c r="AC51" s="109"/>
      <c r="AD51" s="107"/>
      <c r="AE51" s="107"/>
      <c r="AF51" s="107"/>
      <c r="AG51" s="107"/>
      <c r="AH51" s="107"/>
      <c r="AI51" s="107"/>
      <c r="AJ51" s="107"/>
      <c r="AK51" s="105"/>
      <c r="AL51" s="103"/>
      <c r="AM51" s="107"/>
      <c r="AN51" s="104"/>
      <c r="AO51" s="110"/>
      <c r="AP51" s="108"/>
      <c r="AQ51" s="111">
        <f t="shared" si="16"/>
        <v>5.9928633675724274</v>
      </c>
    </row>
    <row r="52" spans="1:44" ht="12.75" customHeight="1">
      <c r="A52" s="255" t="s">
        <v>142</v>
      </c>
      <c r="B52" s="259"/>
      <c r="C52" s="280">
        <f t="shared" si="26"/>
        <v>0</v>
      </c>
      <c r="D52" s="279"/>
      <c r="E52" s="279"/>
      <c r="F52" s="281"/>
      <c r="G52" s="281"/>
      <c r="H52" s="282">
        <f t="shared" si="27"/>
        <v>0</v>
      </c>
      <c r="I52" s="283"/>
      <c r="J52" s="279"/>
      <c r="K52" s="279"/>
      <c r="L52" s="282">
        <f t="shared" si="28"/>
        <v>1110.4095688674229</v>
      </c>
      <c r="M52" s="279"/>
      <c r="N52" s="279"/>
      <c r="O52" s="279"/>
      <c r="P52" s="161"/>
      <c r="Q52" s="279"/>
      <c r="R52" s="279">
        <v>1110.4095688674229</v>
      </c>
      <c r="S52" s="279"/>
      <c r="T52" s="279"/>
      <c r="U52" s="279"/>
      <c r="V52" s="279"/>
      <c r="W52" s="281"/>
      <c r="X52" s="281"/>
      <c r="Y52" s="281"/>
      <c r="Z52" s="279"/>
      <c r="AA52" s="260"/>
      <c r="AB52" s="285">
        <f t="shared" si="29"/>
        <v>0</v>
      </c>
      <c r="AC52" s="286"/>
      <c r="AD52" s="279"/>
      <c r="AE52" s="279"/>
      <c r="AF52" s="279"/>
      <c r="AG52" s="279"/>
      <c r="AH52" s="279"/>
      <c r="AI52" s="279"/>
      <c r="AJ52" s="279"/>
      <c r="AK52" s="250"/>
      <c r="AL52" s="252"/>
      <c r="AM52" s="279"/>
      <c r="AN52" s="260"/>
      <c r="AO52" s="260"/>
      <c r="AP52" s="285"/>
      <c r="AQ52" s="287">
        <f t="shared" si="16"/>
        <v>1110.4095688674229</v>
      </c>
    </row>
    <row r="53" spans="1:44" ht="12.75" customHeight="1">
      <c r="A53" s="255" t="s">
        <v>143</v>
      </c>
      <c r="B53" s="259"/>
      <c r="C53" s="280">
        <f t="shared" si="26"/>
        <v>0</v>
      </c>
      <c r="D53" s="283"/>
      <c r="E53" s="279"/>
      <c r="F53" s="281"/>
      <c r="G53" s="281"/>
      <c r="H53" s="282">
        <f t="shared" si="27"/>
        <v>0</v>
      </c>
      <c r="I53" s="283"/>
      <c r="J53" s="279"/>
      <c r="K53" s="279"/>
      <c r="L53" s="282">
        <f t="shared" si="28"/>
        <v>232.93569286014326</v>
      </c>
      <c r="M53" s="279"/>
      <c r="N53" s="279"/>
      <c r="O53" s="279"/>
      <c r="P53" s="279">
        <v>3.0020492303501669</v>
      </c>
      <c r="Q53" s="279"/>
      <c r="R53" s="279"/>
      <c r="S53" s="279"/>
      <c r="T53" s="279"/>
      <c r="U53" s="279">
        <v>229.9336436297931</v>
      </c>
      <c r="V53" s="279"/>
      <c r="W53" s="281"/>
      <c r="X53" s="281"/>
      <c r="Y53" s="281"/>
      <c r="Z53" s="279"/>
      <c r="AA53" s="260"/>
      <c r="AB53" s="285">
        <f t="shared" si="29"/>
        <v>12.529907141650192</v>
      </c>
      <c r="AC53" s="286"/>
      <c r="AD53" s="279"/>
      <c r="AE53" s="279"/>
      <c r="AF53" s="279"/>
      <c r="AG53" s="279"/>
      <c r="AH53" s="279"/>
      <c r="AI53" s="107">
        <v>12.429134531674601</v>
      </c>
      <c r="AJ53" s="107">
        <v>0.10077260997559184</v>
      </c>
      <c r="AK53" s="279"/>
      <c r="AL53" s="279"/>
      <c r="AM53" s="279"/>
      <c r="AN53" s="260"/>
      <c r="AO53" s="110"/>
      <c r="AP53" s="285"/>
      <c r="AQ53" s="287">
        <f t="shared" si="16"/>
        <v>245.46560000179346</v>
      </c>
    </row>
    <row r="54" spans="1:44" ht="12.75" customHeight="1">
      <c r="A54" s="98" t="s">
        <v>144</v>
      </c>
      <c r="B54" s="99"/>
      <c r="C54" s="280">
        <f t="shared" si="26"/>
        <v>0</v>
      </c>
      <c r="D54" s="283"/>
      <c r="E54" s="279"/>
      <c r="F54" s="281"/>
      <c r="G54" s="281"/>
      <c r="H54" s="282">
        <f t="shared" si="27"/>
        <v>0</v>
      </c>
      <c r="I54" s="283"/>
      <c r="J54" s="279"/>
      <c r="K54" s="279"/>
      <c r="L54" s="282">
        <f t="shared" si="28"/>
        <v>89.371637180087745</v>
      </c>
      <c r="M54" s="279"/>
      <c r="N54" s="279"/>
      <c r="O54" s="279"/>
      <c r="P54" s="279"/>
      <c r="Q54" s="279"/>
      <c r="R54" s="279"/>
      <c r="S54" s="279"/>
      <c r="T54" s="279"/>
      <c r="U54" s="279">
        <v>89.371637180087745</v>
      </c>
      <c r="V54" s="279"/>
      <c r="W54" s="281"/>
      <c r="X54" s="281"/>
      <c r="Y54" s="281"/>
      <c r="Z54" s="279"/>
      <c r="AA54" s="212"/>
      <c r="AB54" s="285">
        <f t="shared" si="29"/>
        <v>0</v>
      </c>
      <c r="AC54" s="286"/>
      <c r="AD54" s="279"/>
      <c r="AE54" s="279"/>
      <c r="AF54" s="279"/>
      <c r="AG54" s="279"/>
      <c r="AH54" s="279"/>
      <c r="AI54" s="279"/>
      <c r="AJ54" s="279"/>
      <c r="AK54" s="279"/>
      <c r="AL54" s="279"/>
      <c r="AM54" s="279"/>
      <c r="AN54" s="212"/>
      <c r="AO54" s="260"/>
      <c r="AP54" s="285"/>
      <c r="AQ54" s="287">
        <f t="shared" si="16"/>
        <v>89.371637180087745</v>
      </c>
    </row>
    <row r="55" spans="1:44" ht="12.75" customHeight="1">
      <c r="A55" s="162" t="s">
        <v>145</v>
      </c>
      <c r="B55" s="163"/>
      <c r="C55" s="164">
        <f t="shared" si="26"/>
        <v>0</v>
      </c>
      <c r="D55" s="288"/>
      <c r="E55" s="289"/>
      <c r="F55" s="167"/>
      <c r="G55" s="167"/>
      <c r="H55" s="168">
        <f t="shared" si="27"/>
        <v>0</v>
      </c>
      <c r="I55" s="165"/>
      <c r="J55" s="166"/>
      <c r="K55" s="166"/>
      <c r="L55" s="168">
        <f t="shared" si="28"/>
        <v>364.2279249973343</v>
      </c>
      <c r="M55" s="166"/>
      <c r="N55" s="166"/>
      <c r="O55" s="166"/>
      <c r="P55" s="166">
        <v>150.4422749475975</v>
      </c>
      <c r="Q55" s="166"/>
      <c r="R55" s="166"/>
      <c r="S55" s="166">
        <v>0</v>
      </c>
      <c r="T55" s="166"/>
      <c r="U55" s="166">
        <v>213.7856500497368</v>
      </c>
      <c r="V55" s="166"/>
      <c r="W55" s="167"/>
      <c r="X55" s="167"/>
      <c r="Y55" s="167"/>
      <c r="Z55" s="166"/>
      <c r="AA55" s="172">
        <v>17.014473760877838</v>
      </c>
      <c r="AB55" s="170">
        <f t="shared" si="29"/>
        <v>16.606287058370373</v>
      </c>
      <c r="AC55" s="171"/>
      <c r="AD55" s="166"/>
      <c r="AE55" s="166"/>
      <c r="AF55" s="166"/>
      <c r="AG55" s="166"/>
      <c r="AH55" s="166"/>
      <c r="AI55" s="166">
        <v>11.556249722584699</v>
      </c>
      <c r="AJ55" s="166">
        <v>5.0500373357856754</v>
      </c>
      <c r="AK55" s="165"/>
      <c r="AL55" s="167"/>
      <c r="AM55" s="166"/>
      <c r="AN55" s="168"/>
      <c r="AO55" s="172"/>
      <c r="AP55" s="170"/>
      <c r="AQ55" s="173">
        <f t="shared" si="16"/>
        <v>397.84868581658247</v>
      </c>
    </row>
    <row r="56" spans="1:44" s="11" customFormat="1" ht="12.75" customHeight="1">
      <c r="A56" s="290" t="s">
        <v>146</v>
      </c>
      <c r="B56" s="291"/>
      <c r="C56" s="292">
        <f t="shared" si="26"/>
        <v>186.10443913389656</v>
      </c>
      <c r="D56" s="293">
        <v>88.776008773381392</v>
      </c>
      <c r="E56" s="102">
        <v>88.256941951509248</v>
      </c>
      <c r="F56" s="294"/>
      <c r="G56" s="294">
        <v>9.0714884090059194</v>
      </c>
      <c r="H56" s="295">
        <f t="shared" si="27"/>
        <v>183.49320499999999</v>
      </c>
      <c r="I56" s="293"/>
      <c r="J56" s="184">
        <v>127.70399999999999</v>
      </c>
      <c r="K56" s="184">
        <v>55.789205000000003</v>
      </c>
      <c r="L56" s="295">
        <f t="shared" si="28"/>
        <v>1239.9315606380669</v>
      </c>
      <c r="M56" s="184"/>
      <c r="N56" s="184"/>
      <c r="O56" s="184"/>
      <c r="P56" s="184">
        <v>0</v>
      </c>
      <c r="Q56" s="184">
        <v>841.81851290405484</v>
      </c>
      <c r="R56" s="184"/>
      <c r="S56" s="184">
        <v>0</v>
      </c>
      <c r="T56" s="184">
        <v>50.020612917840218</v>
      </c>
      <c r="U56" s="184">
        <v>344.60887370583782</v>
      </c>
      <c r="V56" s="184">
        <v>3.4835611103340964</v>
      </c>
      <c r="W56" s="294"/>
      <c r="X56" s="294"/>
      <c r="Y56" s="294"/>
      <c r="Z56" s="184"/>
      <c r="AA56" s="295">
        <v>591.35700114828694</v>
      </c>
      <c r="AB56" s="297">
        <f t="shared" si="29"/>
        <v>75.270295932702496</v>
      </c>
      <c r="AC56" s="298"/>
      <c r="AD56" s="184"/>
      <c r="AE56" s="184">
        <v>25.456791773706627</v>
      </c>
      <c r="AF56" s="184"/>
      <c r="AG56" s="184"/>
      <c r="AH56" s="184"/>
      <c r="AI56" s="184"/>
      <c r="AJ56" s="184"/>
      <c r="AK56" s="293"/>
      <c r="AL56" s="294">
        <v>13.524083223013008</v>
      </c>
      <c r="AM56" s="184">
        <v>36.289420935982861</v>
      </c>
      <c r="AN56" s="295"/>
      <c r="AO56" s="295">
        <v>699.43373673658175</v>
      </c>
      <c r="AP56" s="297"/>
      <c r="AQ56" s="185">
        <f t="shared" si="16"/>
        <v>2975.5902385895351</v>
      </c>
      <c r="AR56" s="7"/>
    </row>
    <row r="57" spans="1:44" s="11" customFormat="1" ht="12.75" customHeight="1">
      <c r="A57" s="290" t="s">
        <v>171</v>
      </c>
      <c r="B57" s="291"/>
      <c r="C57" s="292">
        <f>C58+C65</f>
        <v>0.40093969924812034</v>
      </c>
      <c r="D57" s="184">
        <f t="shared" ref="D57:AP57" si="30">D58+D65</f>
        <v>0.40093969924812034</v>
      </c>
      <c r="E57" s="184">
        <f t="shared" si="30"/>
        <v>0</v>
      </c>
      <c r="F57" s="294">
        <f t="shared" si="30"/>
        <v>0</v>
      </c>
      <c r="G57" s="294">
        <f t="shared" si="30"/>
        <v>0</v>
      </c>
      <c r="H57" s="295">
        <f t="shared" si="30"/>
        <v>0</v>
      </c>
      <c r="I57" s="293">
        <f t="shared" si="30"/>
        <v>0</v>
      </c>
      <c r="J57" s="293">
        <f t="shared" si="30"/>
        <v>0</v>
      </c>
      <c r="K57" s="293">
        <f t="shared" si="30"/>
        <v>0</v>
      </c>
      <c r="L57" s="295">
        <f t="shared" si="30"/>
        <v>223.02105569085765</v>
      </c>
      <c r="M57" s="184">
        <f t="shared" si="30"/>
        <v>0</v>
      </c>
      <c r="N57" s="184">
        <f t="shared" si="30"/>
        <v>0</v>
      </c>
      <c r="O57" s="184">
        <f t="shared" si="30"/>
        <v>0</v>
      </c>
      <c r="P57" s="184">
        <f t="shared" si="30"/>
        <v>0</v>
      </c>
      <c r="Q57" s="184">
        <f t="shared" si="30"/>
        <v>62.813000000000002</v>
      </c>
      <c r="R57" s="184">
        <f t="shared" si="30"/>
        <v>0</v>
      </c>
      <c r="S57" s="184">
        <f t="shared" si="30"/>
        <v>0.2093031229578676</v>
      </c>
      <c r="T57" s="184">
        <f t="shared" si="30"/>
        <v>70.691752567899783</v>
      </c>
      <c r="U57" s="184">
        <f t="shared" si="30"/>
        <v>89.306999999999988</v>
      </c>
      <c r="V57" s="184">
        <f t="shared" si="30"/>
        <v>0</v>
      </c>
      <c r="W57" s="294">
        <f t="shared" si="30"/>
        <v>0</v>
      </c>
      <c r="X57" s="294">
        <f t="shared" si="30"/>
        <v>0</v>
      </c>
      <c r="Y57" s="294">
        <f t="shared" si="30"/>
        <v>0</v>
      </c>
      <c r="Z57" s="293">
        <f t="shared" si="30"/>
        <v>0</v>
      </c>
      <c r="AA57" s="295">
        <f t="shared" si="30"/>
        <v>337.27558843766866</v>
      </c>
      <c r="AB57" s="297">
        <f t="shared" si="30"/>
        <v>36.757389162011165</v>
      </c>
      <c r="AC57" s="298">
        <f t="shared" si="30"/>
        <v>0</v>
      </c>
      <c r="AD57" s="184">
        <f t="shared" si="30"/>
        <v>0</v>
      </c>
      <c r="AE57" s="184">
        <f t="shared" si="30"/>
        <v>14.007063273767997</v>
      </c>
      <c r="AF57" s="184">
        <f t="shared" si="30"/>
        <v>0</v>
      </c>
      <c r="AG57" s="184">
        <f t="shared" si="30"/>
        <v>0</v>
      </c>
      <c r="AH57" s="184">
        <f t="shared" si="30"/>
        <v>6.3103276864105924</v>
      </c>
      <c r="AI57" s="184">
        <f t="shared" si="30"/>
        <v>0</v>
      </c>
      <c r="AJ57" s="184">
        <f t="shared" si="30"/>
        <v>0</v>
      </c>
      <c r="AK57" s="184">
        <f t="shared" si="30"/>
        <v>0</v>
      </c>
      <c r="AL57" s="184">
        <f t="shared" si="30"/>
        <v>0.16649466165720572</v>
      </c>
      <c r="AM57" s="293">
        <f t="shared" si="30"/>
        <v>16.273503540175366</v>
      </c>
      <c r="AN57" s="295">
        <f t="shared" si="30"/>
        <v>0</v>
      </c>
      <c r="AO57" s="295">
        <f t="shared" si="30"/>
        <v>1118.1358379003605</v>
      </c>
      <c r="AP57" s="297">
        <f t="shared" si="30"/>
        <v>0</v>
      </c>
      <c r="AQ57" s="299">
        <f t="shared" si="16"/>
        <v>1715.590810890146</v>
      </c>
      <c r="AR57" s="7"/>
    </row>
    <row r="58" spans="1:44" s="11" customFormat="1" ht="12.75" customHeight="1">
      <c r="A58" s="290" t="s">
        <v>172</v>
      </c>
      <c r="B58" s="291"/>
      <c r="C58" s="292">
        <f t="shared" si="26"/>
        <v>0.39794015037593988</v>
      </c>
      <c r="D58" s="298">
        <v>0.39794015037593988</v>
      </c>
      <c r="E58" s="297">
        <v>0</v>
      </c>
      <c r="F58" s="297">
        <f>SUM(F59:F64)</f>
        <v>0</v>
      </c>
      <c r="G58" s="300">
        <v>0</v>
      </c>
      <c r="H58" s="295">
        <f t="shared" si="27"/>
        <v>0</v>
      </c>
      <c r="I58" s="293">
        <f>SUM(I59:I64)</f>
        <v>0</v>
      </c>
      <c r="J58" s="293">
        <f>SUM(J59:J64)</f>
        <v>0</v>
      </c>
      <c r="K58" s="293">
        <f>SUM(K59:K64)</f>
        <v>0</v>
      </c>
      <c r="L58" s="295">
        <f t="shared" si="28"/>
        <v>104.97002542041611</v>
      </c>
      <c r="M58" s="184">
        <f t="shared" ref="M58:AJ58" si="31">SUM(M59:M64)</f>
        <v>0</v>
      </c>
      <c r="N58" s="294">
        <f t="shared" si="31"/>
        <v>0</v>
      </c>
      <c r="O58" s="294">
        <f t="shared" si="31"/>
        <v>0</v>
      </c>
      <c r="P58" s="297">
        <f t="shared" si="31"/>
        <v>0</v>
      </c>
      <c r="Q58" s="297">
        <v>18.247</v>
      </c>
      <c r="R58" s="297">
        <f t="shared" si="31"/>
        <v>0</v>
      </c>
      <c r="S58" s="297">
        <v>0</v>
      </c>
      <c r="T58" s="297">
        <v>45.311025420416122</v>
      </c>
      <c r="U58" s="297">
        <v>41.411999999999992</v>
      </c>
      <c r="V58" s="297">
        <f t="shared" si="31"/>
        <v>0</v>
      </c>
      <c r="W58" s="297">
        <f t="shared" si="31"/>
        <v>0</v>
      </c>
      <c r="X58" s="297">
        <f t="shared" si="31"/>
        <v>0</v>
      </c>
      <c r="Y58" s="294">
        <f t="shared" si="31"/>
        <v>0</v>
      </c>
      <c r="Z58" s="293">
        <f t="shared" si="31"/>
        <v>0</v>
      </c>
      <c r="AA58" s="295">
        <v>210.92253952116275</v>
      </c>
      <c r="AB58" s="297">
        <f t="shared" ref="AB58:AB71" si="32">SUM(AC58:AM58)</f>
        <v>20.431425609766706</v>
      </c>
      <c r="AC58" s="298">
        <f t="shared" si="31"/>
        <v>0</v>
      </c>
      <c r="AD58" s="184">
        <f t="shared" si="31"/>
        <v>0</v>
      </c>
      <c r="AE58" s="184">
        <f t="shared" si="31"/>
        <v>3.1189386535341326</v>
      </c>
      <c r="AF58" s="184"/>
      <c r="AG58" s="184">
        <f t="shared" si="31"/>
        <v>0</v>
      </c>
      <c r="AH58" s="184">
        <f t="shared" si="31"/>
        <v>0.87248875439999996</v>
      </c>
      <c r="AI58" s="184">
        <f t="shared" si="31"/>
        <v>0</v>
      </c>
      <c r="AJ58" s="184">
        <f t="shared" si="31"/>
        <v>0</v>
      </c>
      <c r="AK58" s="184"/>
      <c r="AL58" s="184">
        <v>0.16649466165720572</v>
      </c>
      <c r="AM58" s="294">
        <v>16.273503540175366</v>
      </c>
      <c r="AN58" s="295">
        <f t="shared" ref="AN58" si="33">SUM(AN59:AN64)</f>
        <v>0</v>
      </c>
      <c r="AO58" s="295">
        <v>850.71541364957784</v>
      </c>
      <c r="AP58" s="297">
        <f t="shared" ref="AP58" si="34">SUM(AP59:AP64)</f>
        <v>0</v>
      </c>
      <c r="AQ58" s="299">
        <f t="shared" si="16"/>
        <v>1187.4373443512993</v>
      </c>
      <c r="AR58" s="7"/>
    </row>
    <row r="59" spans="1:44" s="11" customFormat="1" ht="12.75" customHeight="1">
      <c r="A59" s="98" t="s">
        <v>173</v>
      </c>
      <c r="B59" s="302" t="s">
        <v>174</v>
      </c>
      <c r="C59" s="151">
        <f t="shared" si="26"/>
        <v>1.9996992481203005E-3</v>
      </c>
      <c r="D59" s="109">
        <v>1.9996992481203005E-3</v>
      </c>
      <c r="E59" s="157"/>
      <c r="F59" s="157"/>
      <c r="G59" s="200"/>
      <c r="H59" s="155">
        <f t="shared" si="27"/>
        <v>0</v>
      </c>
      <c r="I59" s="275"/>
      <c r="J59" s="275"/>
      <c r="K59" s="275"/>
      <c r="L59" s="155">
        <f t="shared" si="28"/>
        <v>28.059253705027771</v>
      </c>
      <c r="M59" s="202"/>
      <c r="N59" s="304"/>
      <c r="O59" s="304"/>
      <c r="P59" s="157"/>
      <c r="Q59" s="257">
        <v>5.9740000000000002</v>
      </c>
      <c r="R59" s="157"/>
      <c r="S59" s="257">
        <v>0</v>
      </c>
      <c r="T59" s="257">
        <v>12.192253705027772</v>
      </c>
      <c r="U59" s="257">
        <v>9.8930000000000007</v>
      </c>
      <c r="V59" s="257">
        <v>0</v>
      </c>
      <c r="W59" s="157"/>
      <c r="X59" s="157"/>
      <c r="Y59" s="304"/>
      <c r="Z59" s="275"/>
      <c r="AA59" s="110">
        <v>53.47297808575852</v>
      </c>
      <c r="AB59" s="157">
        <f t="shared" si="32"/>
        <v>0.78441003446442359</v>
      </c>
      <c r="AC59" s="305"/>
      <c r="AD59" s="202"/>
      <c r="AE59" s="153">
        <v>0.78441003446442359</v>
      </c>
      <c r="AF59" s="153"/>
      <c r="AG59" s="153"/>
      <c r="AH59" s="153">
        <v>0</v>
      </c>
      <c r="AI59" s="153"/>
      <c r="AJ59" s="153"/>
      <c r="AK59" s="153"/>
      <c r="AL59" s="153">
        <v>0</v>
      </c>
      <c r="AM59" s="154">
        <v>0</v>
      </c>
      <c r="AN59" s="155"/>
      <c r="AO59" s="110">
        <v>223.95503288939349</v>
      </c>
      <c r="AP59" s="157"/>
      <c r="AQ59" s="186">
        <f t="shared" si="16"/>
        <v>306.27367441389231</v>
      </c>
      <c r="AR59" s="7"/>
    </row>
    <row r="60" spans="1:44" s="11" customFormat="1" ht="12.75" customHeight="1">
      <c r="A60" s="98" t="s">
        <v>175</v>
      </c>
      <c r="B60" s="302" t="s">
        <v>176</v>
      </c>
      <c r="C60" s="100">
        <f t="shared" si="26"/>
        <v>5.9990977443609029E-3</v>
      </c>
      <c r="D60" s="109">
        <v>5.9990977443609029E-3</v>
      </c>
      <c r="E60" s="108"/>
      <c r="F60" s="108"/>
      <c r="G60" s="306"/>
      <c r="H60" s="104">
        <f t="shared" si="27"/>
        <v>0</v>
      </c>
      <c r="I60" s="101"/>
      <c r="J60" s="101"/>
      <c r="K60" s="101"/>
      <c r="L60" s="104">
        <f t="shared" si="28"/>
        <v>23.009622988348113</v>
      </c>
      <c r="M60" s="112"/>
      <c r="N60" s="102"/>
      <c r="O60" s="102"/>
      <c r="P60" s="108"/>
      <c r="Q60" s="257">
        <v>4.141</v>
      </c>
      <c r="R60" s="108"/>
      <c r="S60" s="257">
        <v>0</v>
      </c>
      <c r="T60" s="257">
        <v>3.3886229883481134</v>
      </c>
      <c r="U60" s="257">
        <v>15.48</v>
      </c>
      <c r="V60" s="257">
        <v>0</v>
      </c>
      <c r="W60" s="108"/>
      <c r="X60" s="108"/>
      <c r="Y60" s="102"/>
      <c r="Z60" s="101"/>
      <c r="AA60" s="110">
        <v>19.701670707113234</v>
      </c>
      <c r="AB60" s="108">
        <f t="shared" si="32"/>
        <v>2.7696552104321263E-2</v>
      </c>
      <c r="AC60" s="308"/>
      <c r="AD60" s="112"/>
      <c r="AE60" s="107">
        <v>2.7696552104321263E-2</v>
      </c>
      <c r="AF60" s="107"/>
      <c r="AG60" s="107"/>
      <c r="AH60" s="107">
        <v>0</v>
      </c>
      <c r="AI60" s="107"/>
      <c r="AJ60" s="107"/>
      <c r="AK60" s="107"/>
      <c r="AL60" s="107">
        <v>0</v>
      </c>
      <c r="AM60" s="103">
        <v>0</v>
      </c>
      <c r="AN60" s="104"/>
      <c r="AO60" s="110">
        <v>65.522361043248949</v>
      </c>
      <c r="AP60" s="108"/>
      <c r="AQ60" s="111">
        <f t="shared" si="16"/>
        <v>108.26735038855898</v>
      </c>
      <c r="AR60" s="7"/>
    </row>
    <row r="61" spans="1:44" s="11" customFormat="1" ht="12.75" customHeight="1">
      <c r="A61" s="98" t="s">
        <v>177</v>
      </c>
      <c r="B61" s="302" t="s">
        <v>178</v>
      </c>
      <c r="C61" s="100">
        <f t="shared" si="26"/>
        <v>0.37494360902255641</v>
      </c>
      <c r="D61" s="109">
        <v>0.37494360902255641</v>
      </c>
      <c r="E61" s="108"/>
      <c r="F61" s="108"/>
      <c r="G61" s="306"/>
      <c r="H61" s="104">
        <f t="shared" si="27"/>
        <v>0</v>
      </c>
      <c r="I61" s="101"/>
      <c r="J61" s="101"/>
      <c r="K61" s="101"/>
      <c r="L61" s="104">
        <f t="shared" si="28"/>
        <v>31.081443602014417</v>
      </c>
      <c r="M61" s="112"/>
      <c r="N61" s="102"/>
      <c r="O61" s="102"/>
      <c r="P61" s="108"/>
      <c r="Q61" s="257">
        <v>4.0250000000000004</v>
      </c>
      <c r="R61" s="108"/>
      <c r="S61" s="257">
        <v>0</v>
      </c>
      <c r="T61" s="257">
        <v>22.64444360201442</v>
      </c>
      <c r="U61" s="257">
        <v>4.4119999999999999</v>
      </c>
      <c r="V61" s="257">
        <v>0</v>
      </c>
      <c r="W61" s="108"/>
      <c r="X61" s="108"/>
      <c r="Y61" s="102"/>
      <c r="Z61" s="101"/>
      <c r="AA61" s="110">
        <v>37.232766956468069</v>
      </c>
      <c r="AB61" s="108">
        <f t="shared" si="32"/>
        <v>0.75488389259545918</v>
      </c>
      <c r="AC61" s="308"/>
      <c r="AD61" s="112"/>
      <c r="AE61" s="107">
        <v>0.75488389259545918</v>
      </c>
      <c r="AF61" s="107"/>
      <c r="AG61" s="107"/>
      <c r="AH61" s="107">
        <v>0</v>
      </c>
      <c r="AI61" s="107"/>
      <c r="AJ61" s="107"/>
      <c r="AK61" s="107"/>
      <c r="AL61" s="107">
        <v>0</v>
      </c>
      <c r="AM61" s="103">
        <v>0</v>
      </c>
      <c r="AN61" s="104"/>
      <c r="AO61" s="110">
        <v>123.6265582096805</v>
      </c>
      <c r="AP61" s="108"/>
      <c r="AQ61" s="111">
        <f t="shared" si="16"/>
        <v>193.07059626978099</v>
      </c>
      <c r="AR61" s="7"/>
    </row>
    <row r="62" spans="1:44" s="11" customFormat="1" ht="12.75" customHeight="1">
      <c r="A62" s="98" t="s">
        <v>179</v>
      </c>
      <c r="B62" s="302" t="s">
        <v>180</v>
      </c>
      <c r="C62" s="100">
        <f t="shared" si="26"/>
        <v>1.0998345864661654E-2</v>
      </c>
      <c r="D62" s="109">
        <v>1.0998345864661654E-2</v>
      </c>
      <c r="E62" s="108"/>
      <c r="F62" s="108"/>
      <c r="G62" s="306"/>
      <c r="H62" s="104">
        <f t="shared" si="27"/>
        <v>0</v>
      </c>
      <c r="I62" s="101"/>
      <c r="J62" s="101"/>
      <c r="K62" s="101"/>
      <c r="L62" s="104">
        <f t="shared" si="28"/>
        <v>3.299708612636195</v>
      </c>
      <c r="M62" s="112"/>
      <c r="N62" s="102"/>
      <c r="O62" s="102"/>
      <c r="P62" s="108"/>
      <c r="Q62" s="257">
        <v>0.47699999999999998</v>
      </c>
      <c r="R62" s="108"/>
      <c r="S62" s="257">
        <v>0</v>
      </c>
      <c r="T62" s="257">
        <v>0.93570861263619509</v>
      </c>
      <c r="U62" s="257">
        <v>1.887</v>
      </c>
      <c r="V62" s="257">
        <v>0</v>
      </c>
      <c r="W62" s="108"/>
      <c r="X62" s="108"/>
      <c r="Y62" s="102"/>
      <c r="Z62" s="101"/>
      <c r="AA62" s="110">
        <v>19.707063438685303</v>
      </c>
      <c r="AB62" s="108">
        <f t="shared" si="32"/>
        <v>5.5986581704689099E-2</v>
      </c>
      <c r="AC62" s="308"/>
      <c r="AD62" s="112"/>
      <c r="AE62" s="107">
        <v>5.5986581704689099E-2</v>
      </c>
      <c r="AF62" s="107"/>
      <c r="AG62" s="107"/>
      <c r="AH62" s="107">
        <v>0</v>
      </c>
      <c r="AI62" s="107"/>
      <c r="AJ62" s="107"/>
      <c r="AK62" s="107"/>
      <c r="AL62" s="107">
        <v>0</v>
      </c>
      <c r="AM62" s="103">
        <v>0</v>
      </c>
      <c r="AN62" s="104"/>
      <c r="AO62" s="110">
        <v>288.83307099873122</v>
      </c>
      <c r="AP62" s="108"/>
      <c r="AQ62" s="111">
        <f t="shared" si="16"/>
        <v>311.90682797762207</v>
      </c>
      <c r="AR62" s="7"/>
    </row>
    <row r="63" spans="1:44" s="11" customFormat="1" ht="12.75" customHeight="1">
      <c r="A63" s="98" t="s">
        <v>181</v>
      </c>
      <c r="B63" s="302" t="s">
        <v>182</v>
      </c>
      <c r="C63" s="100">
        <f t="shared" si="26"/>
        <v>3.9993984962406011E-3</v>
      </c>
      <c r="D63" s="286">
        <v>3.9993984962406011E-3</v>
      </c>
      <c r="E63" s="108"/>
      <c r="F63" s="108"/>
      <c r="G63" s="306"/>
      <c r="H63" s="104">
        <f t="shared" si="27"/>
        <v>0</v>
      </c>
      <c r="I63" s="101"/>
      <c r="J63" s="101"/>
      <c r="K63" s="101"/>
      <c r="L63" s="104">
        <f t="shared" si="28"/>
        <v>1.1234981306763474</v>
      </c>
      <c r="M63" s="112"/>
      <c r="N63" s="102"/>
      <c r="O63" s="102"/>
      <c r="P63" s="108"/>
      <c r="Q63" s="309">
        <v>0.66700000000000004</v>
      </c>
      <c r="R63" s="108"/>
      <c r="S63" s="309">
        <v>0</v>
      </c>
      <c r="T63" s="309">
        <v>0.12249813067634732</v>
      </c>
      <c r="U63" s="309">
        <v>0.33400000000000002</v>
      </c>
      <c r="V63" s="309">
        <v>0</v>
      </c>
      <c r="W63" s="108"/>
      <c r="X63" s="108"/>
      <c r="Y63" s="102"/>
      <c r="Z63" s="101"/>
      <c r="AA63" s="343">
        <v>12.660785548328626</v>
      </c>
      <c r="AB63" s="108">
        <f t="shared" si="32"/>
        <v>0.33972770821006093</v>
      </c>
      <c r="AC63" s="308"/>
      <c r="AD63" s="112"/>
      <c r="AE63" s="107">
        <v>0.33972770821006093</v>
      </c>
      <c r="AF63" s="107"/>
      <c r="AG63" s="107"/>
      <c r="AH63" s="107">
        <v>0</v>
      </c>
      <c r="AI63" s="107"/>
      <c r="AJ63" s="107"/>
      <c r="AK63" s="107"/>
      <c r="AL63" s="107">
        <v>0</v>
      </c>
      <c r="AM63" s="103">
        <v>0</v>
      </c>
      <c r="AN63" s="104"/>
      <c r="AO63" s="343">
        <v>42.324622888234863</v>
      </c>
      <c r="AP63" s="108"/>
      <c r="AQ63" s="111">
        <f t="shared" si="16"/>
        <v>56.452633673946139</v>
      </c>
      <c r="AR63" s="7"/>
    </row>
    <row r="64" spans="1:44" ht="12.75" customHeight="1">
      <c r="A64" s="162" t="s">
        <v>183</v>
      </c>
      <c r="B64" s="310"/>
      <c r="C64" s="164">
        <f t="shared" si="26"/>
        <v>0</v>
      </c>
      <c r="D64" s="286">
        <v>0</v>
      </c>
      <c r="E64" s="170"/>
      <c r="F64" s="170"/>
      <c r="G64" s="311"/>
      <c r="H64" s="168">
        <f t="shared" si="27"/>
        <v>0</v>
      </c>
      <c r="I64" s="288"/>
      <c r="J64" s="288"/>
      <c r="K64" s="288"/>
      <c r="L64" s="168">
        <f t="shared" si="28"/>
        <v>18.396498381713283</v>
      </c>
      <c r="M64" s="289"/>
      <c r="N64" s="313"/>
      <c r="O64" s="313"/>
      <c r="P64" s="170"/>
      <c r="Q64" s="309">
        <v>2.9630000000000001</v>
      </c>
      <c r="R64" s="170"/>
      <c r="S64" s="309">
        <v>0</v>
      </c>
      <c r="T64" s="309">
        <v>6.0274983817132819</v>
      </c>
      <c r="U64" s="309">
        <v>9.4060000000000006</v>
      </c>
      <c r="V64" s="309">
        <v>0</v>
      </c>
      <c r="W64" s="170"/>
      <c r="X64" s="170"/>
      <c r="Y64" s="313"/>
      <c r="Z64" s="288"/>
      <c r="AA64" s="343">
        <v>68.147274784808985</v>
      </c>
      <c r="AB64" s="170">
        <f t="shared" si="32"/>
        <v>18.468720840687752</v>
      </c>
      <c r="AC64" s="314"/>
      <c r="AD64" s="289"/>
      <c r="AE64" s="166">
        <v>1.1562338844551785</v>
      </c>
      <c r="AF64" s="166"/>
      <c r="AG64" s="166"/>
      <c r="AH64" s="166">
        <v>0.87248875439999996</v>
      </c>
      <c r="AI64" s="166"/>
      <c r="AJ64" s="166"/>
      <c r="AK64" s="166"/>
      <c r="AL64" s="166">
        <v>0.16649466165720572</v>
      </c>
      <c r="AM64" s="167">
        <v>16.273503540175366</v>
      </c>
      <c r="AN64" s="168"/>
      <c r="AO64" s="343">
        <v>106.45376762028886</v>
      </c>
      <c r="AP64" s="170"/>
      <c r="AQ64" s="173">
        <f t="shared" si="16"/>
        <v>211.46626162749888</v>
      </c>
    </row>
    <row r="65" spans="1:44" ht="12.75" customHeight="1">
      <c r="A65" s="290" t="s">
        <v>184</v>
      </c>
      <c r="B65" s="291"/>
      <c r="C65" s="164">
        <f>SUM(D65:G65)</f>
        <v>2.9995488721804506E-3</v>
      </c>
      <c r="D65" s="298">
        <f>SUM(D66:D69)</f>
        <v>2.9995488721804506E-3</v>
      </c>
      <c r="E65" s="263"/>
      <c r="F65" s="263"/>
      <c r="G65" s="264"/>
      <c r="H65" s="168">
        <f>SUM(I65:K65)</f>
        <v>0</v>
      </c>
      <c r="I65" s="165"/>
      <c r="J65" s="166">
        <v>0</v>
      </c>
      <c r="K65" s="166">
        <v>0</v>
      </c>
      <c r="L65" s="168">
        <f>SUM(M65:Z65)</f>
        <v>118.05103027044154</v>
      </c>
      <c r="M65" s="166"/>
      <c r="N65" s="167"/>
      <c r="O65" s="167"/>
      <c r="P65" s="263"/>
      <c r="Q65" s="297">
        <v>44.566000000000003</v>
      </c>
      <c r="R65" s="263"/>
      <c r="S65" s="297">
        <v>0.2093031229578676</v>
      </c>
      <c r="T65" s="297">
        <v>25.380727147483668</v>
      </c>
      <c r="U65" s="297">
        <v>47.895000000000003</v>
      </c>
      <c r="V65" s="297">
        <f>SUM(V66:V69)</f>
        <v>0</v>
      </c>
      <c r="W65" s="263"/>
      <c r="X65" s="263"/>
      <c r="Y65" s="167"/>
      <c r="Z65" s="166"/>
      <c r="AA65" s="295">
        <v>126.35304891650591</v>
      </c>
      <c r="AB65" s="170">
        <f t="shared" si="32"/>
        <v>16.32596355224446</v>
      </c>
      <c r="AC65" s="171"/>
      <c r="AD65" s="166"/>
      <c r="AE65" s="166">
        <f>SUM(AE66:AE69)</f>
        <v>10.888124620233866</v>
      </c>
      <c r="AF65" s="166"/>
      <c r="AG65" s="166"/>
      <c r="AH65" s="166">
        <v>5.4378389320105924</v>
      </c>
      <c r="AI65" s="166"/>
      <c r="AJ65" s="166"/>
      <c r="AK65" s="166"/>
      <c r="AL65" s="166"/>
      <c r="AM65" s="167"/>
      <c r="AN65" s="168"/>
      <c r="AO65" s="295">
        <v>267.42042425078267</v>
      </c>
      <c r="AP65" s="170"/>
      <c r="AQ65" s="315">
        <f t="shared" si="16"/>
        <v>528.15346653884671</v>
      </c>
    </row>
    <row r="66" spans="1:44" ht="12.75" customHeight="1">
      <c r="A66" s="149" t="s">
        <v>185</v>
      </c>
      <c r="B66" s="316" t="s">
        <v>186</v>
      </c>
      <c r="C66" s="151">
        <f t="shared" ref="C66:C69" si="35">SUM(D66:G66)</f>
        <v>0</v>
      </c>
      <c r="D66" s="158">
        <v>0</v>
      </c>
      <c r="E66" s="203"/>
      <c r="F66" s="203"/>
      <c r="G66" s="317"/>
      <c r="H66" s="155">
        <f t="shared" ref="H66:H69" si="36">SUM(I66:K66)</f>
        <v>0</v>
      </c>
      <c r="I66" s="201"/>
      <c r="J66" s="153"/>
      <c r="K66" s="318"/>
      <c r="L66" s="155">
        <f t="shared" ref="L66:L69" si="37">SUM(M66:Z66)</f>
        <v>3.3410197250323015</v>
      </c>
      <c r="M66" s="201"/>
      <c r="N66" s="203"/>
      <c r="O66" s="154"/>
      <c r="P66" s="203"/>
      <c r="Q66" s="203">
        <v>0.122</v>
      </c>
      <c r="R66" s="203"/>
      <c r="S66" s="203">
        <v>1.0374380320092571E-3</v>
      </c>
      <c r="T66" s="203">
        <v>0.76598228700029225</v>
      </c>
      <c r="U66" s="203">
        <v>2.452</v>
      </c>
      <c r="V66" s="203">
        <v>0</v>
      </c>
      <c r="W66" s="203"/>
      <c r="X66" s="203"/>
      <c r="Y66" s="154"/>
      <c r="Z66" s="153"/>
      <c r="AA66" s="159">
        <v>7.8821512840276116</v>
      </c>
      <c r="AB66" s="157">
        <f t="shared" si="32"/>
        <v>5.4381158968788759</v>
      </c>
      <c r="AC66" s="158"/>
      <c r="AD66" s="153"/>
      <c r="AE66" s="153">
        <v>2.7696486828357507E-4</v>
      </c>
      <c r="AF66" s="153"/>
      <c r="AG66" s="153"/>
      <c r="AH66" s="153">
        <v>5.4378389320105924</v>
      </c>
      <c r="AI66" s="153"/>
      <c r="AJ66" s="153"/>
      <c r="AK66" s="153"/>
      <c r="AL66" s="153"/>
      <c r="AM66" s="154"/>
      <c r="AN66" s="155"/>
      <c r="AO66" s="159">
        <v>81.616702918667826</v>
      </c>
      <c r="AP66" s="157"/>
      <c r="AQ66" s="186">
        <f t="shared" si="16"/>
        <v>98.277989824606607</v>
      </c>
    </row>
    <row r="67" spans="1:44" ht="12.75" customHeight="1">
      <c r="A67" s="319" t="s">
        <v>187</v>
      </c>
      <c r="B67" s="320">
        <v>84</v>
      </c>
      <c r="C67" s="100">
        <f t="shared" si="35"/>
        <v>1.9996992481203005E-3</v>
      </c>
      <c r="D67" s="254">
        <v>1.9996992481203005E-3</v>
      </c>
      <c r="E67" s="257"/>
      <c r="F67" s="257"/>
      <c r="G67" s="258"/>
      <c r="H67" s="104">
        <f t="shared" si="36"/>
        <v>0</v>
      </c>
      <c r="I67" s="321"/>
      <c r="J67" s="107"/>
      <c r="K67" s="322"/>
      <c r="L67" s="104">
        <f t="shared" si="37"/>
        <v>34.630632733874108</v>
      </c>
      <c r="M67" s="321"/>
      <c r="N67" s="257"/>
      <c r="O67" s="103"/>
      <c r="P67" s="257"/>
      <c r="Q67" s="247">
        <v>6.7610000000000001</v>
      </c>
      <c r="R67" s="257"/>
      <c r="S67" s="247">
        <v>0.11783566980238479</v>
      </c>
      <c r="T67" s="247">
        <v>6.1927970640717263</v>
      </c>
      <c r="U67" s="247">
        <v>21.559000000000001</v>
      </c>
      <c r="V67" s="247">
        <v>0</v>
      </c>
      <c r="W67" s="257"/>
      <c r="X67" s="257"/>
      <c r="Y67" s="103"/>
      <c r="Z67" s="107"/>
      <c r="AA67" s="260">
        <v>48.743552497052647</v>
      </c>
      <c r="AB67" s="108">
        <f t="shared" si="32"/>
        <v>2.2524994443751578</v>
      </c>
      <c r="AC67" s="109"/>
      <c r="AD67" s="107"/>
      <c r="AE67" s="107">
        <v>2.2524994443751578</v>
      </c>
      <c r="AF67" s="107"/>
      <c r="AG67" s="107"/>
      <c r="AH67" s="107">
        <v>0</v>
      </c>
      <c r="AI67" s="107"/>
      <c r="AJ67" s="107"/>
      <c r="AK67" s="107"/>
      <c r="AL67" s="107"/>
      <c r="AM67" s="103"/>
      <c r="AN67" s="104"/>
      <c r="AO67" s="260">
        <v>94.974256725621103</v>
      </c>
      <c r="AP67" s="108"/>
      <c r="AQ67" s="111">
        <f t="shared" si="16"/>
        <v>180.60294110017114</v>
      </c>
    </row>
    <row r="68" spans="1:44" ht="12.75" customHeight="1">
      <c r="A68" s="98" t="s">
        <v>188</v>
      </c>
      <c r="B68" s="302">
        <v>85</v>
      </c>
      <c r="C68" s="100">
        <f t="shared" si="35"/>
        <v>9.9984962406015026E-4</v>
      </c>
      <c r="D68" s="254">
        <v>9.9984962406015026E-4</v>
      </c>
      <c r="E68" s="257"/>
      <c r="F68" s="257"/>
      <c r="G68" s="258"/>
      <c r="H68" s="104">
        <f t="shared" si="36"/>
        <v>0</v>
      </c>
      <c r="I68" s="321"/>
      <c r="J68" s="107"/>
      <c r="K68" s="322"/>
      <c r="L68" s="104">
        <f t="shared" si="37"/>
        <v>54.515153225630989</v>
      </c>
      <c r="M68" s="321"/>
      <c r="N68" s="257"/>
      <c r="O68" s="103"/>
      <c r="P68" s="257"/>
      <c r="Q68" s="247">
        <v>23.23</v>
      </c>
      <c r="R68" s="257"/>
      <c r="S68" s="247">
        <v>1.7636446544157369E-2</v>
      </c>
      <c r="T68" s="247">
        <v>15.48051677908683</v>
      </c>
      <c r="U68" s="247">
        <v>15.787000000000001</v>
      </c>
      <c r="V68" s="247">
        <v>0</v>
      </c>
      <c r="W68" s="257"/>
      <c r="X68" s="257"/>
      <c r="Y68" s="103"/>
      <c r="Z68" s="107"/>
      <c r="AA68" s="260">
        <v>29.675527749657707</v>
      </c>
      <c r="AB68" s="108">
        <f t="shared" si="32"/>
        <v>7.6326101120399468</v>
      </c>
      <c r="AC68" s="109"/>
      <c r="AD68" s="107"/>
      <c r="AE68" s="107">
        <v>7.6326101120399468</v>
      </c>
      <c r="AF68" s="107"/>
      <c r="AG68" s="107"/>
      <c r="AH68" s="107">
        <v>0</v>
      </c>
      <c r="AI68" s="107"/>
      <c r="AJ68" s="107"/>
      <c r="AK68" s="107"/>
      <c r="AL68" s="107"/>
      <c r="AM68" s="103"/>
      <c r="AN68" s="104"/>
      <c r="AO68" s="260">
        <v>56.120527543668743</v>
      </c>
      <c r="AP68" s="108"/>
      <c r="AQ68" s="111">
        <f t="shared" si="16"/>
        <v>147.94481848062145</v>
      </c>
    </row>
    <row r="69" spans="1:44" s="11" customFormat="1" ht="12.75" customHeight="1">
      <c r="A69" s="162" t="s">
        <v>189</v>
      </c>
      <c r="B69" s="310" t="s">
        <v>190</v>
      </c>
      <c r="C69" s="280">
        <f t="shared" si="35"/>
        <v>0</v>
      </c>
      <c r="D69" s="171">
        <v>0</v>
      </c>
      <c r="E69" s="263"/>
      <c r="F69" s="263"/>
      <c r="G69" s="264"/>
      <c r="H69" s="282">
        <f t="shared" si="36"/>
        <v>0</v>
      </c>
      <c r="I69" s="323"/>
      <c r="J69" s="166"/>
      <c r="K69" s="324"/>
      <c r="L69" s="282">
        <f t="shared" si="37"/>
        <v>25.564224585904135</v>
      </c>
      <c r="M69" s="323"/>
      <c r="N69" s="263"/>
      <c r="O69" s="167"/>
      <c r="P69" s="263"/>
      <c r="Q69" s="263">
        <v>14.452999999999999</v>
      </c>
      <c r="R69" s="263"/>
      <c r="S69" s="263">
        <v>7.2793568579316195E-2</v>
      </c>
      <c r="T69" s="263">
        <v>2.9414310173248217</v>
      </c>
      <c r="U69" s="263">
        <v>8.0969999999999995</v>
      </c>
      <c r="V69" s="263">
        <v>0</v>
      </c>
      <c r="W69" s="263"/>
      <c r="X69" s="263"/>
      <c r="Y69" s="167"/>
      <c r="Z69" s="166"/>
      <c r="AA69" s="172">
        <v>40.051817385767947</v>
      </c>
      <c r="AB69" s="285">
        <f t="shared" si="32"/>
        <v>1.0027380989504771</v>
      </c>
      <c r="AC69" s="286"/>
      <c r="AD69" s="279"/>
      <c r="AE69" s="279">
        <v>1.0027380989504771</v>
      </c>
      <c r="AF69" s="279"/>
      <c r="AG69" s="279"/>
      <c r="AH69" s="279">
        <v>0</v>
      </c>
      <c r="AI69" s="279"/>
      <c r="AJ69" s="279"/>
      <c r="AK69" s="279"/>
      <c r="AL69" s="279"/>
      <c r="AM69" s="281"/>
      <c r="AN69" s="282"/>
      <c r="AO69" s="172">
        <v>34.708937062825001</v>
      </c>
      <c r="AP69" s="285"/>
      <c r="AQ69" s="287">
        <f t="shared" si="16"/>
        <v>101.32771713344755</v>
      </c>
      <c r="AR69" s="7"/>
    </row>
    <row r="70" spans="1:44" s="11" customFormat="1" ht="12.75" customHeight="1">
      <c r="A70" s="188" t="s">
        <v>147</v>
      </c>
      <c r="B70" s="189"/>
      <c r="C70" s="190">
        <f>SUM(D70:G70)</f>
        <v>0</v>
      </c>
      <c r="D70" s="325">
        <v>0</v>
      </c>
      <c r="E70" s="326"/>
      <c r="F70" s="327"/>
      <c r="G70" s="327"/>
      <c r="H70" s="194">
        <f>SUM(I70:K70)</f>
        <v>0</v>
      </c>
      <c r="I70" s="325"/>
      <c r="J70" s="326"/>
      <c r="K70" s="326"/>
      <c r="L70" s="194">
        <f>SUM(M70:Z70)</f>
        <v>183.28376479189578</v>
      </c>
      <c r="M70" s="326"/>
      <c r="N70" s="326"/>
      <c r="O70" s="326"/>
      <c r="P70" s="326">
        <v>0</v>
      </c>
      <c r="Q70" s="326">
        <v>0</v>
      </c>
      <c r="R70" s="326"/>
      <c r="S70" s="326"/>
      <c r="T70" s="22">
        <v>0</v>
      </c>
      <c r="U70" s="326">
        <v>183.28376479189578</v>
      </c>
      <c r="V70" s="153"/>
      <c r="W70" s="327"/>
      <c r="X70" s="327"/>
      <c r="Y70" s="327"/>
      <c r="Z70" s="326"/>
      <c r="AA70" s="194">
        <v>0</v>
      </c>
      <c r="AB70" s="195">
        <f t="shared" si="32"/>
        <v>0</v>
      </c>
      <c r="AC70" s="329"/>
      <c r="AD70" s="326"/>
      <c r="AE70" s="326"/>
      <c r="AF70" s="326"/>
      <c r="AG70" s="326"/>
      <c r="AH70" s="326"/>
      <c r="AI70" s="326"/>
      <c r="AJ70" s="326"/>
      <c r="AK70" s="325"/>
      <c r="AL70" s="327"/>
      <c r="AM70" s="326"/>
      <c r="AN70" s="194"/>
      <c r="AO70" s="194">
        <v>46.793657441418105</v>
      </c>
      <c r="AP70" s="195"/>
      <c r="AQ70" s="185">
        <f t="shared" si="16"/>
        <v>230.07742223331388</v>
      </c>
      <c r="AR70" s="7"/>
    </row>
    <row r="71" spans="1:44" s="11" customFormat="1" ht="12.75" customHeight="1" thickBot="1">
      <c r="A71" s="330" t="s">
        <v>148</v>
      </c>
      <c r="B71" s="163"/>
      <c r="C71" s="164">
        <f>SUM(D71:G71)</f>
        <v>0</v>
      </c>
      <c r="D71" s="165"/>
      <c r="E71" s="166"/>
      <c r="F71" s="167"/>
      <c r="G71" s="167"/>
      <c r="H71" s="168">
        <f>SUM(I71:K71)</f>
        <v>0</v>
      </c>
      <c r="I71" s="165"/>
      <c r="J71" s="166"/>
      <c r="K71" s="166"/>
      <c r="L71" s="168">
        <f>SUM(M71:Z71)</f>
        <v>23.527909786636457</v>
      </c>
      <c r="M71" s="166"/>
      <c r="N71" s="166"/>
      <c r="O71" s="166"/>
      <c r="P71" s="166"/>
      <c r="Q71" s="166"/>
      <c r="R71" s="166"/>
      <c r="S71" s="166"/>
      <c r="T71" s="166"/>
      <c r="U71" s="289">
        <v>23.527909786636457</v>
      </c>
      <c r="V71" s="166"/>
      <c r="W71" s="167"/>
      <c r="X71" s="167"/>
      <c r="Y71" s="167"/>
      <c r="Z71" s="166"/>
      <c r="AA71" s="168"/>
      <c r="AB71" s="170">
        <f t="shared" si="32"/>
        <v>0</v>
      </c>
      <c r="AC71" s="171"/>
      <c r="AD71" s="166"/>
      <c r="AE71" s="166"/>
      <c r="AF71" s="166"/>
      <c r="AG71" s="166"/>
      <c r="AH71" s="166"/>
      <c r="AI71" s="166"/>
      <c r="AJ71" s="166"/>
      <c r="AK71" s="165"/>
      <c r="AL71" s="167"/>
      <c r="AM71" s="166"/>
      <c r="AN71" s="168"/>
      <c r="AO71" s="172"/>
      <c r="AP71" s="170"/>
      <c r="AQ71" s="315">
        <f t="shared" si="16"/>
        <v>23.527909786636457</v>
      </c>
      <c r="AR71" s="7"/>
    </row>
    <row r="72" spans="1:44" ht="12.75" customHeight="1" thickBot="1">
      <c r="A72" s="218" t="s">
        <v>149</v>
      </c>
      <c r="B72" s="219"/>
      <c r="C72" s="220">
        <f t="shared" ref="C72:AP72" si="38">C26-C27-C29</f>
        <v>-9.0581332177693525</v>
      </c>
      <c r="D72" s="221">
        <f t="shared" si="38"/>
        <v>-6.9354822728474232</v>
      </c>
      <c r="E72" s="222">
        <f t="shared" si="38"/>
        <v>-2.6469882778086173</v>
      </c>
      <c r="F72" s="226">
        <f t="shared" si="38"/>
        <v>0</v>
      </c>
      <c r="G72" s="226">
        <f t="shared" si="38"/>
        <v>0.52433733288671824</v>
      </c>
      <c r="H72" s="223">
        <f t="shared" si="38"/>
        <v>8.0942833818653526E-4</v>
      </c>
      <c r="I72" s="221">
        <f t="shared" si="38"/>
        <v>2.0251833818818454E-4</v>
      </c>
      <c r="J72" s="222">
        <f t="shared" si="38"/>
        <v>0</v>
      </c>
      <c r="K72" s="222">
        <f t="shared" si="38"/>
        <v>6.0691000000190343E-4</v>
      </c>
      <c r="L72" s="223">
        <f t="shared" si="38"/>
        <v>-13.84347859133868</v>
      </c>
      <c r="M72" s="222">
        <f t="shared" si="38"/>
        <v>0</v>
      </c>
      <c r="N72" s="222">
        <f t="shared" si="38"/>
        <v>0.10592816546412109</v>
      </c>
      <c r="O72" s="222">
        <f t="shared" si="38"/>
        <v>-2.9586845597954721</v>
      </c>
      <c r="P72" s="222">
        <f t="shared" si="38"/>
        <v>-32.910137912638788</v>
      </c>
      <c r="Q72" s="222">
        <f t="shared" si="38"/>
        <v>12.073866663040121</v>
      </c>
      <c r="R72" s="222">
        <f t="shared" si="38"/>
        <v>4.2521232268800304</v>
      </c>
      <c r="S72" s="222">
        <f t="shared" si="38"/>
        <v>6.6447056102567323</v>
      </c>
      <c r="T72" s="222">
        <f t="shared" si="38"/>
        <v>6.1164319481637506</v>
      </c>
      <c r="U72" s="222">
        <f t="shared" si="38"/>
        <v>-15.662102196444721</v>
      </c>
      <c r="V72" s="222">
        <f t="shared" si="38"/>
        <v>0.47626936567021971</v>
      </c>
      <c r="W72" s="226">
        <f t="shared" si="38"/>
        <v>8.0181210980662954</v>
      </c>
      <c r="X72" s="226">
        <f t="shared" si="38"/>
        <v>0</v>
      </c>
      <c r="Y72" s="226">
        <f t="shared" si="38"/>
        <v>0</v>
      </c>
      <c r="Z72" s="222">
        <f t="shared" si="38"/>
        <v>0</v>
      </c>
      <c r="AA72" s="223">
        <f t="shared" si="38"/>
        <v>-32.8669212987013</v>
      </c>
      <c r="AB72" s="225">
        <f t="shared" si="38"/>
        <v>0.56348898448783302</v>
      </c>
      <c r="AC72" s="331">
        <f t="shared" si="38"/>
        <v>0</v>
      </c>
      <c r="AD72" s="222">
        <f t="shared" si="38"/>
        <v>0</v>
      </c>
      <c r="AE72" s="222">
        <f t="shared" si="38"/>
        <v>0.23775685336775609</v>
      </c>
      <c r="AF72" s="222">
        <f t="shared" si="38"/>
        <v>0</v>
      </c>
      <c r="AG72" s="222">
        <f t="shared" si="38"/>
        <v>0</v>
      </c>
      <c r="AH72" s="222">
        <f t="shared" si="38"/>
        <v>0</v>
      </c>
      <c r="AI72" s="222">
        <f t="shared" si="38"/>
        <v>-0.39713207980801712</v>
      </c>
      <c r="AJ72" s="222">
        <f t="shared" si="38"/>
        <v>0.72286421092800524</v>
      </c>
      <c r="AK72" s="221">
        <f t="shared" si="38"/>
        <v>0</v>
      </c>
      <c r="AL72" s="226">
        <f t="shared" si="38"/>
        <v>0</v>
      </c>
      <c r="AM72" s="222">
        <f t="shared" si="38"/>
        <v>0</v>
      </c>
      <c r="AN72" s="223">
        <f t="shared" si="38"/>
        <v>0</v>
      </c>
      <c r="AO72" s="223">
        <f t="shared" si="38"/>
        <v>-33.686179244282812</v>
      </c>
      <c r="AP72" s="225">
        <f t="shared" si="38"/>
        <v>0</v>
      </c>
      <c r="AQ72" s="227">
        <f t="shared" si="16"/>
        <v>-88.890413939266125</v>
      </c>
    </row>
    <row r="73" spans="1:44" s="11" customFormat="1" ht="1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</row>
    <row r="74" spans="1:44" ht="12.75" customHeight="1">
      <c r="A74" s="204" t="s">
        <v>435</v>
      </c>
      <c r="B74" s="182"/>
      <c r="C74" s="182"/>
      <c r="D74" s="182"/>
      <c r="E74" s="182"/>
      <c r="F74" s="182"/>
      <c r="G74" s="182"/>
      <c r="H74" s="182"/>
      <c r="I74" s="182"/>
      <c r="J74" s="182"/>
      <c r="K74" s="182"/>
      <c r="L74" s="332"/>
      <c r="M74" s="182"/>
      <c r="N74" s="182"/>
      <c r="O74" s="11"/>
      <c r="P74" s="11"/>
      <c r="Q74" s="182"/>
      <c r="R74" s="182"/>
      <c r="S74" s="182"/>
      <c r="T74" s="182"/>
      <c r="U74" s="182"/>
      <c r="V74" s="182"/>
      <c r="W74" s="174"/>
      <c r="X74" s="11"/>
      <c r="Y74" s="182"/>
      <c r="Z74" s="182"/>
      <c r="AA74" s="182"/>
      <c r="AB74" s="182"/>
      <c r="AC74" s="182"/>
      <c r="AD74" s="182"/>
      <c r="AE74" s="182"/>
      <c r="AF74" s="182"/>
      <c r="AG74" s="182"/>
      <c r="AH74" s="182"/>
      <c r="AI74" s="182"/>
      <c r="AJ74" s="182"/>
      <c r="AK74" s="182"/>
      <c r="AL74" s="182"/>
      <c r="AM74" s="182"/>
      <c r="AN74" s="182"/>
      <c r="AO74" s="182"/>
      <c r="AP74" s="182"/>
      <c r="AQ74" s="182"/>
    </row>
    <row r="75" spans="1:44" ht="12.75" customHeight="1">
      <c r="A75" s="333" t="s">
        <v>436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</row>
    <row r="76" spans="1:44" ht="12.75" customHeight="1">
      <c r="A76" s="334" t="s">
        <v>192</v>
      </c>
      <c r="B76" s="335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</row>
    <row r="77" spans="1:44" ht="12.75" customHeight="1">
      <c r="A77" s="336" t="s">
        <v>193</v>
      </c>
      <c r="B77" s="33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</row>
    <row r="78" spans="1:44" ht="12.75" customHeight="1">
      <c r="A78" s="24" t="s">
        <v>194</v>
      </c>
      <c r="B78" s="33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</row>
    <row r="79" spans="1:44" ht="12.75" customHeight="1">
      <c r="A79" s="337" t="s">
        <v>153</v>
      </c>
      <c r="B79" s="25"/>
      <c r="C79" s="25"/>
      <c r="D79" s="25"/>
      <c r="E79" s="338"/>
      <c r="F79" s="339"/>
      <c r="G79" s="339"/>
      <c r="H79" s="340"/>
      <c r="I79" s="339"/>
      <c r="J79" s="339"/>
      <c r="K79" s="339"/>
      <c r="L79" s="340"/>
      <c r="M79" s="339"/>
      <c r="N79" s="339"/>
      <c r="O79" s="339"/>
      <c r="P79" s="339"/>
      <c r="Q79" s="339"/>
      <c r="R79" s="339"/>
      <c r="S79" s="341"/>
      <c r="T79"/>
      <c r="U79" s="341"/>
      <c r="V79" s="341"/>
      <c r="W79" s="339"/>
      <c r="X79" s="339"/>
      <c r="Y79" s="339"/>
      <c r="Z79" s="339"/>
      <c r="AA79" s="340"/>
      <c r="AB79" s="342"/>
      <c r="AC79" s="339"/>
      <c r="AD79" s="339"/>
      <c r="AE79" s="339"/>
      <c r="AF79" s="339"/>
      <c r="AG79" s="339"/>
      <c r="AH79" s="339"/>
      <c r="AI79" s="339"/>
      <c r="AJ79" s="339"/>
      <c r="AK79" s="339"/>
      <c r="AL79" s="339"/>
      <c r="AM79" s="339"/>
      <c r="AN79" s="339"/>
      <c r="AO79" s="340"/>
      <c r="AP79" s="342"/>
      <c r="AQ79" s="339"/>
    </row>
    <row r="80" spans="1:44" ht="12.75" customHeight="1">
      <c r="A80" s="337" t="s">
        <v>154</v>
      </c>
      <c r="B80" s="25"/>
      <c r="C80" s="25"/>
      <c r="D80" s="25"/>
      <c r="E80" s="338"/>
      <c r="F80" s="339"/>
      <c r="G80" s="339"/>
      <c r="H80" s="340"/>
      <c r="I80" s="339"/>
      <c r="J80" s="339"/>
      <c r="K80" s="339"/>
      <c r="L80" s="340"/>
      <c r="M80" s="339"/>
      <c r="N80" s="339"/>
      <c r="O80" s="339"/>
      <c r="P80" s="339"/>
      <c r="Q80" s="339"/>
      <c r="R80" s="339"/>
      <c r="S80" s="341"/>
      <c r="T80"/>
      <c r="U80" s="341"/>
      <c r="V80" s="341"/>
      <c r="W80" s="339"/>
      <c r="X80" s="339"/>
      <c r="Y80" s="339"/>
      <c r="Z80" s="339"/>
      <c r="AA80" s="340"/>
      <c r="AB80" s="342"/>
      <c r="AC80" s="339"/>
      <c r="AD80" s="339"/>
      <c r="AE80" s="339"/>
      <c r="AF80" s="339"/>
      <c r="AG80" s="339"/>
      <c r="AH80" s="339"/>
      <c r="AI80" s="339"/>
      <c r="AJ80" s="339"/>
      <c r="AK80" s="339"/>
      <c r="AL80" s="339"/>
      <c r="AM80" s="339"/>
      <c r="AN80" s="339"/>
      <c r="AO80" s="340"/>
      <c r="AP80" s="342"/>
      <c r="AQ80" s="339"/>
    </row>
  </sheetData>
  <pageMargins left="0.70866141732283472" right="0.70866141732283472" top="0.74803149606299213" bottom="0.74803149606299213" header="0.31496062992125984" footer="0.31496062992125984"/>
  <pageSetup paperSize="9" scale="41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45E26-E686-40E8-A01F-A87690AEE355}">
  <sheetPr codeName="Sheet12"/>
  <dimension ref="A1:AQ85"/>
  <sheetViews>
    <sheetView view="pageBreakPreview" zoomScale="80" zoomScaleNormal="100" zoomScaleSheetLayoutView="80" workbookViewId="0">
      <pane xSplit="2" ySplit="1" topLeftCell="C5" activePane="bottomRight" state="frozen"/>
      <selection activeCell="C109" sqref="C109:AQ109"/>
      <selection pane="topRight" activeCell="C109" sqref="C109:AQ109"/>
      <selection pane="bottomLeft" activeCell="C109" sqref="C109:AQ109"/>
      <selection pane="bottomRight" activeCell="V30" activeCellId="2" sqref="Q30 U30 V30"/>
    </sheetView>
  </sheetViews>
  <sheetFormatPr defaultColWidth="9.140625" defaultRowHeight="12.75"/>
  <cols>
    <col min="1" max="1" width="38.140625" style="13" customWidth="1"/>
    <col min="2" max="2" width="13" style="7" bestFit="1" customWidth="1"/>
    <col min="3" max="4" width="7.5703125" style="12" bestFit="1" customWidth="1"/>
    <col min="5" max="5" width="9.140625" style="12"/>
    <col min="6" max="6" width="6.140625" style="14" customWidth="1"/>
    <col min="7" max="7" width="5.85546875" style="14" bestFit="1" customWidth="1"/>
    <col min="8" max="8" width="7.28515625" style="12" bestFit="1" customWidth="1"/>
    <col min="9" max="9" width="6.85546875" style="14" bestFit="1" customWidth="1"/>
    <col min="10" max="10" width="6" style="14" bestFit="1" customWidth="1"/>
    <col min="11" max="11" width="6.85546875" style="14" bestFit="1" customWidth="1"/>
    <col min="12" max="12" width="8.7109375" style="11" bestFit="1" customWidth="1"/>
    <col min="13" max="13" width="8.140625" style="7" bestFit="1" customWidth="1"/>
    <col min="14" max="14" width="8.140625" style="7" customWidth="1"/>
    <col min="15" max="15" width="5.28515625" style="7" customWidth="1"/>
    <col min="16" max="16" width="7.42578125" style="7" customWidth="1"/>
    <col min="17" max="17" width="7.42578125" style="7" bestFit="1" customWidth="1"/>
    <col min="18" max="18" width="8.140625" style="7" bestFit="1" customWidth="1"/>
    <col min="19" max="19" width="7.28515625" style="7" bestFit="1" customWidth="1"/>
    <col min="20" max="20" width="7.42578125" style="7" bestFit="1" customWidth="1"/>
    <col min="21" max="21" width="8.42578125" style="7" bestFit="1" customWidth="1"/>
    <col min="22" max="22" width="6.85546875" style="7" bestFit="1" customWidth="1"/>
    <col min="23" max="25" width="5.42578125" style="7" customWidth="1"/>
    <col min="26" max="26" width="5.42578125" style="14" customWidth="1"/>
    <col min="27" max="27" width="8.140625" style="11" bestFit="1" customWidth="1"/>
    <col min="28" max="28" width="8.28515625" style="11" bestFit="1" customWidth="1"/>
    <col min="29" max="33" width="5.5703125" style="7" customWidth="1"/>
    <col min="34" max="34" width="6" style="7" customWidth="1"/>
    <col min="35" max="36" width="7" style="7" customWidth="1"/>
    <col min="37" max="40" width="5.5703125" style="7" customWidth="1"/>
    <col min="41" max="41" width="8.7109375" style="11" bestFit="1" customWidth="1"/>
    <col min="42" max="42" width="4.42578125" style="11" bestFit="1" customWidth="1"/>
    <col min="43" max="43" width="9.28515625" style="7" bestFit="1" customWidth="1"/>
    <col min="44" max="16384" width="9.140625" style="7"/>
  </cols>
  <sheetData>
    <row r="1" spans="1:43" ht="105.75" customHeight="1" thickBot="1">
      <c r="A1" s="72" t="s">
        <v>196</v>
      </c>
      <c r="B1" s="73" t="s">
        <v>160</v>
      </c>
      <c r="C1" s="74" t="s">
        <v>60</v>
      </c>
      <c r="D1" s="75" t="s">
        <v>61</v>
      </c>
      <c r="E1" s="76" t="s">
        <v>62</v>
      </c>
      <c r="F1" s="77" t="s">
        <v>63</v>
      </c>
      <c r="G1" s="77" t="s">
        <v>64</v>
      </c>
      <c r="H1" s="78" t="s">
        <v>65</v>
      </c>
      <c r="I1" s="75" t="s">
        <v>66</v>
      </c>
      <c r="J1" s="76" t="s">
        <v>67</v>
      </c>
      <c r="K1" s="76" t="s">
        <v>68</v>
      </c>
      <c r="L1" s="78" t="s">
        <v>69</v>
      </c>
      <c r="M1" s="75" t="s">
        <v>70</v>
      </c>
      <c r="N1" s="75" t="s">
        <v>161</v>
      </c>
      <c r="O1" s="76" t="s">
        <v>71</v>
      </c>
      <c r="P1" s="76" t="s">
        <v>72</v>
      </c>
      <c r="Q1" s="76" t="s">
        <v>73</v>
      </c>
      <c r="R1" s="76" t="s">
        <v>74</v>
      </c>
      <c r="S1" s="76" t="s">
        <v>75</v>
      </c>
      <c r="T1" s="76" t="s">
        <v>76</v>
      </c>
      <c r="U1" s="76" t="s">
        <v>77</v>
      </c>
      <c r="V1" s="76" t="s">
        <v>78</v>
      </c>
      <c r="W1" s="77" t="s">
        <v>79</v>
      </c>
      <c r="X1" s="77" t="s">
        <v>80</v>
      </c>
      <c r="Y1" s="77" t="s">
        <v>81</v>
      </c>
      <c r="Z1" s="76" t="s">
        <v>82</v>
      </c>
      <c r="AA1" s="78" t="s">
        <v>83</v>
      </c>
      <c r="AB1" s="79" t="s">
        <v>84</v>
      </c>
      <c r="AC1" s="80" t="s">
        <v>85</v>
      </c>
      <c r="AD1" s="76" t="s">
        <v>86</v>
      </c>
      <c r="AE1" s="76" t="s">
        <v>162</v>
      </c>
      <c r="AF1" s="76" t="s">
        <v>163</v>
      </c>
      <c r="AG1" s="76" t="s">
        <v>87</v>
      </c>
      <c r="AH1" s="76" t="s">
        <v>88</v>
      </c>
      <c r="AI1" s="76" t="s">
        <v>164</v>
      </c>
      <c r="AJ1" s="76" t="s">
        <v>165</v>
      </c>
      <c r="AK1" s="76" t="s">
        <v>166</v>
      </c>
      <c r="AL1" s="76" t="s">
        <v>167</v>
      </c>
      <c r="AM1" s="77" t="s">
        <v>168</v>
      </c>
      <c r="AN1" s="78" t="s">
        <v>89</v>
      </c>
      <c r="AO1" s="78" t="s">
        <v>90</v>
      </c>
      <c r="AP1" s="79" t="s">
        <v>91</v>
      </c>
      <c r="AQ1" s="81" t="s">
        <v>92</v>
      </c>
    </row>
    <row r="2" spans="1:43" ht="12.75" customHeight="1">
      <c r="A2" s="82" t="s">
        <v>93</v>
      </c>
      <c r="B2" s="83"/>
      <c r="C2" s="84">
        <v>0</v>
      </c>
      <c r="D2" s="85">
        <v>0</v>
      </c>
      <c r="E2" s="86"/>
      <c r="F2" s="87"/>
      <c r="G2" s="87"/>
      <c r="H2" s="88">
        <v>127.70399999999999</v>
      </c>
      <c r="I2" s="89">
        <v>0</v>
      </c>
      <c r="J2" s="90">
        <v>127.70399999999999</v>
      </c>
      <c r="K2" s="91"/>
      <c r="L2" s="88">
        <v>0</v>
      </c>
      <c r="M2" s="89"/>
      <c r="N2" s="92"/>
      <c r="O2" s="93"/>
      <c r="P2" s="93"/>
      <c r="Q2" s="93"/>
      <c r="R2" s="93"/>
      <c r="S2" s="93"/>
      <c r="T2" s="93"/>
      <c r="U2" s="93"/>
      <c r="V2" s="93"/>
      <c r="W2" s="87"/>
      <c r="X2" s="87"/>
      <c r="Y2" s="87"/>
      <c r="Z2" s="91"/>
      <c r="AA2" s="88">
        <v>1654.3924823476359</v>
      </c>
      <c r="AB2" s="94">
        <v>1635.2150859049425</v>
      </c>
      <c r="AC2" s="95">
        <v>80.208366922723997</v>
      </c>
      <c r="AD2" s="91">
        <v>993.25012277472592</v>
      </c>
      <c r="AE2" s="91">
        <v>224.50713625845012</v>
      </c>
      <c r="AF2" s="91">
        <v>144.97518876199408</v>
      </c>
      <c r="AG2" s="91">
        <v>29.2973095191293</v>
      </c>
      <c r="AH2" s="91">
        <v>20.978752439278033</v>
      </c>
      <c r="AI2" s="91">
        <v>54.202103779200016</v>
      </c>
      <c r="AJ2" s="91">
        <v>3.2458319936639999</v>
      </c>
      <c r="AK2" s="89">
        <v>4.6067814751104468</v>
      </c>
      <c r="AL2" s="89">
        <v>14.065106577357614</v>
      </c>
      <c r="AM2" s="87">
        <v>65.878385403308698</v>
      </c>
      <c r="AN2" s="96">
        <v>146.72404491084089</v>
      </c>
      <c r="AO2" s="96"/>
      <c r="AP2" s="94"/>
      <c r="AQ2" s="97">
        <v>3564.0356131634194</v>
      </c>
    </row>
    <row r="3" spans="1:43" ht="12.75" customHeight="1">
      <c r="A3" s="98" t="s">
        <v>94</v>
      </c>
      <c r="B3" s="99"/>
      <c r="C3" s="100">
        <v>257.4565392469857</v>
      </c>
      <c r="D3" s="101">
        <v>203.69540595685132</v>
      </c>
      <c r="E3" s="102">
        <v>46.889473425857332</v>
      </c>
      <c r="F3" s="103"/>
      <c r="G3" s="103">
        <v>6.8716598642770181</v>
      </c>
      <c r="H3" s="104">
        <v>0</v>
      </c>
      <c r="I3" s="105"/>
      <c r="J3" s="106"/>
      <c r="K3" s="107"/>
      <c r="L3" s="104">
        <v>8335.0260639152038</v>
      </c>
      <c r="M3" s="105">
        <v>3172.5022326307999</v>
      </c>
      <c r="N3" s="105">
        <v>0</v>
      </c>
      <c r="O3" s="107">
        <v>0</v>
      </c>
      <c r="P3" s="107">
        <v>441.34668550000004</v>
      </c>
      <c r="Q3" s="107">
        <v>377.13460637216002</v>
      </c>
      <c r="R3" s="107">
        <v>1027.8236736410399</v>
      </c>
      <c r="S3" s="107">
        <v>169.73261815564973</v>
      </c>
      <c r="T3" s="107">
        <v>143.70103224882507</v>
      </c>
      <c r="U3" s="107">
        <v>2621.9421551492815</v>
      </c>
      <c r="V3" s="107">
        <v>136.59692381585205</v>
      </c>
      <c r="W3" s="103">
        <v>0</v>
      </c>
      <c r="X3" s="103">
        <v>194.87328007089118</v>
      </c>
      <c r="Y3" s="103">
        <v>1.5276628954184432</v>
      </c>
      <c r="Z3" s="107">
        <v>47.84519343528769</v>
      </c>
      <c r="AA3" s="104">
        <v>2909.7374350890341</v>
      </c>
      <c r="AB3" s="108">
        <v>187.6532656052826</v>
      </c>
      <c r="AC3" s="109"/>
      <c r="AD3" s="107"/>
      <c r="AE3" s="107">
        <v>50.600999703858598</v>
      </c>
      <c r="AF3" s="107"/>
      <c r="AG3" s="107"/>
      <c r="AH3" s="107"/>
      <c r="AI3" s="107">
        <v>121.459214065824</v>
      </c>
      <c r="AJ3" s="107">
        <v>15.593051835599997</v>
      </c>
      <c r="AK3" s="105"/>
      <c r="AL3" s="105"/>
      <c r="AM3" s="103"/>
      <c r="AN3" s="110"/>
      <c r="AO3" s="110">
        <v>151.45561480000001</v>
      </c>
      <c r="AP3" s="108"/>
      <c r="AQ3" s="111">
        <v>11841.328918656505</v>
      </c>
    </row>
    <row r="4" spans="1:43" ht="12.75" customHeight="1">
      <c r="A4" s="98" t="s">
        <v>95</v>
      </c>
      <c r="B4" s="99"/>
      <c r="C4" s="100">
        <v>7.5800968179328008</v>
      </c>
      <c r="D4" s="101">
        <v>0</v>
      </c>
      <c r="E4" s="112">
        <v>7.0104982210000006</v>
      </c>
      <c r="F4" s="103"/>
      <c r="G4" s="103">
        <v>0.56959859693280002</v>
      </c>
      <c r="H4" s="104">
        <v>5.6650840000000002</v>
      </c>
      <c r="I4" s="105"/>
      <c r="J4" s="106"/>
      <c r="K4" s="107">
        <v>5.6650840000000002</v>
      </c>
      <c r="L4" s="104">
        <v>1746.2391008491654</v>
      </c>
      <c r="M4" s="105">
        <v>203.14203525139999</v>
      </c>
      <c r="N4" s="105">
        <v>0</v>
      </c>
      <c r="O4" s="107"/>
      <c r="P4" s="107">
        <v>344.2324058555555</v>
      </c>
      <c r="Q4" s="107">
        <v>10.65323596064</v>
      </c>
      <c r="R4" s="107">
        <v>0</v>
      </c>
      <c r="S4" s="107">
        <v>805.00220575932201</v>
      </c>
      <c r="T4" s="107">
        <v>23.693008540208883</v>
      </c>
      <c r="U4" s="107">
        <v>250.84630548233304</v>
      </c>
      <c r="V4" s="107">
        <v>1.0910931891622191E-3</v>
      </c>
      <c r="W4" s="103">
        <v>95.404369672651924</v>
      </c>
      <c r="X4" s="103">
        <v>5.9765350582651875</v>
      </c>
      <c r="Y4" s="103">
        <v>1.5873254727394804E-2</v>
      </c>
      <c r="Z4" s="107">
        <v>7.2720349208723203</v>
      </c>
      <c r="AA4" s="104">
        <v>0</v>
      </c>
      <c r="AB4" s="108">
        <v>16.625089489535998</v>
      </c>
      <c r="AC4" s="109"/>
      <c r="AD4" s="107"/>
      <c r="AE4" s="107">
        <v>4.1487913223999993</v>
      </c>
      <c r="AF4" s="107"/>
      <c r="AG4" s="107"/>
      <c r="AH4" s="107"/>
      <c r="AI4" s="107">
        <v>12.476298167135999</v>
      </c>
      <c r="AJ4" s="107">
        <v>0</v>
      </c>
      <c r="AK4" s="105"/>
      <c r="AL4" s="105"/>
      <c r="AM4" s="103"/>
      <c r="AN4" s="110"/>
      <c r="AO4" s="110">
        <v>164.51504245999999</v>
      </c>
      <c r="AP4" s="108"/>
      <c r="AQ4" s="111">
        <v>1940.6244136166342</v>
      </c>
    </row>
    <row r="5" spans="1:43" ht="12.75" customHeight="1">
      <c r="A5" s="98" t="s">
        <v>96</v>
      </c>
      <c r="B5" s="99"/>
      <c r="C5" s="100">
        <v>0</v>
      </c>
      <c r="D5" s="101"/>
      <c r="E5" s="112"/>
      <c r="F5" s="103"/>
      <c r="G5" s="103"/>
      <c r="H5" s="104">
        <v>0</v>
      </c>
      <c r="I5" s="105"/>
      <c r="J5" s="106"/>
      <c r="K5" s="107"/>
      <c r="L5" s="104">
        <v>154.96697482028239</v>
      </c>
      <c r="M5" s="105"/>
      <c r="N5" s="105"/>
      <c r="O5" s="107"/>
      <c r="P5" s="107"/>
      <c r="Q5" s="107"/>
      <c r="R5" s="107"/>
      <c r="S5" s="107">
        <v>10.364723131355934</v>
      </c>
      <c r="T5" s="107"/>
      <c r="U5" s="107">
        <v>144.60225168892646</v>
      </c>
      <c r="V5" s="107"/>
      <c r="W5" s="103"/>
      <c r="X5" s="103"/>
      <c r="Y5" s="103"/>
      <c r="Z5" s="107"/>
      <c r="AA5" s="104"/>
      <c r="AB5" s="108">
        <v>0</v>
      </c>
      <c r="AC5" s="109"/>
      <c r="AD5" s="107"/>
      <c r="AE5" s="107"/>
      <c r="AF5" s="107"/>
      <c r="AG5" s="107"/>
      <c r="AH5" s="107"/>
      <c r="AI5" s="107"/>
      <c r="AJ5" s="107"/>
      <c r="AK5" s="105"/>
      <c r="AL5" s="105"/>
      <c r="AM5" s="103"/>
      <c r="AN5" s="110"/>
      <c r="AO5" s="110"/>
      <c r="AP5" s="108"/>
      <c r="AQ5" s="111">
        <v>154.96697482028239</v>
      </c>
    </row>
    <row r="6" spans="1:43" ht="12.75" customHeight="1" thickBot="1">
      <c r="A6" s="113" t="s">
        <v>97</v>
      </c>
      <c r="B6" s="114"/>
      <c r="C6" s="100">
        <v>197.61908522903212</v>
      </c>
      <c r="D6" s="115">
        <v>194.25295144302405</v>
      </c>
      <c r="E6" s="103">
        <v>3.7949396873000136</v>
      </c>
      <c r="F6" s="116"/>
      <c r="G6" s="116">
        <v>-0.42880590129192003</v>
      </c>
      <c r="H6" s="117">
        <v>295.53180469315566</v>
      </c>
      <c r="I6" s="118">
        <v>288.83629383315565</v>
      </c>
      <c r="J6" s="119">
        <v>0</v>
      </c>
      <c r="K6" s="118">
        <v>6.6955108599999997</v>
      </c>
      <c r="L6" s="117">
        <v>-203.4034851208574</v>
      </c>
      <c r="M6" s="105">
        <v>-67.58936669560002</v>
      </c>
      <c r="N6" s="105">
        <v>4.2156341015999974</v>
      </c>
      <c r="O6" s="107"/>
      <c r="P6" s="107">
        <v>-96.117885366666698</v>
      </c>
      <c r="Q6" s="107">
        <v>3.6454698425600003</v>
      </c>
      <c r="R6" s="107">
        <v>-225.04359515519994</v>
      </c>
      <c r="S6" s="107">
        <v>-37.703638539830507</v>
      </c>
      <c r="T6" s="107">
        <v>7.9377671657441242</v>
      </c>
      <c r="U6" s="107">
        <v>182.3905546427726</v>
      </c>
      <c r="V6" s="107">
        <v>20.904027125475771</v>
      </c>
      <c r="W6" s="116">
        <v>3.9575477582872911</v>
      </c>
      <c r="X6" s="116">
        <v>0</v>
      </c>
      <c r="Y6" s="116">
        <v>0</v>
      </c>
      <c r="Z6" s="118">
        <v>0</v>
      </c>
      <c r="AA6" s="117">
        <v>0</v>
      </c>
      <c r="AB6" s="120">
        <v>-5.8042222214435997</v>
      </c>
      <c r="AC6" s="121"/>
      <c r="AD6" s="122"/>
      <c r="AE6" s="122">
        <v>-1.1634774429635997</v>
      </c>
      <c r="AF6" s="122"/>
      <c r="AG6" s="122"/>
      <c r="AH6" s="122"/>
      <c r="AI6" s="122">
        <v>-6.284147436864</v>
      </c>
      <c r="AJ6" s="122">
        <v>1.643402658384</v>
      </c>
      <c r="AK6" s="118"/>
      <c r="AL6" s="118"/>
      <c r="AM6" s="116"/>
      <c r="AN6" s="123"/>
      <c r="AO6" s="123"/>
      <c r="AP6" s="120"/>
      <c r="AQ6" s="124">
        <v>283.94318257988681</v>
      </c>
    </row>
    <row r="7" spans="1:43" s="11" customFormat="1" ht="12.75" customHeight="1">
      <c r="A7" s="125" t="s">
        <v>98</v>
      </c>
      <c r="B7" s="126"/>
      <c r="C7" s="127">
        <v>447.49552765808505</v>
      </c>
      <c r="D7" s="128">
        <v>397.94835739987536</v>
      </c>
      <c r="E7" s="129">
        <v>43.673914892157349</v>
      </c>
      <c r="F7" s="129">
        <v>0</v>
      </c>
      <c r="G7" s="129">
        <v>5.8732553660522981</v>
      </c>
      <c r="H7" s="130">
        <v>417.57072069315564</v>
      </c>
      <c r="I7" s="128">
        <v>288.83629383315565</v>
      </c>
      <c r="J7" s="131">
        <v>127.70399999999999</v>
      </c>
      <c r="K7" s="129">
        <v>1.0304268599999995</v>
      </c>
      <c r="L7" s="130">
        <v>6230.4165031248995</v>
      </c>
      <c r="M7" s="128">
        <v>2901.7708306837999</v>
      </c>
      <c r="N7" s="128">
        <v>4.2156341015999974</v>
      </c>
      <c r="O7" s="129">
        <v>0</v>
      </c>
      <c r="P7" s="129">
        <v>0.99639427777783851</v>
      </c>
      <c r="Q7" s="129">
        <v>370.12684025407998</v>
      </c>
      <c r="R7" s="129">
        <v>802.78007848584002</v>
      </c>
      <c r="S7" s="129">
        <v>-683.33794927485883</v>
      </c>
      <c r="T7" s="129">
        <v>127.94579087436031</v>
      </c>
      <c r="U7" s="129">
        <v>2408.8841526207943</v>
      </c>
      <c r="V7" s="129">
        <v>157.49985984813867</v>
      </c>
      <c r="W7" s="129">
        <v>-91.446821914364634</v>
      </c>
      <c r="X7" s="129">
        <v>188.89674501262598</v>
      </c>
      <c r="Y7" s="129">
        <v>1.5117896406910485</v>
      </c>
      <c r="Z7" s="129">
        <v>40.573158514415368</v>
      </c>
      <c r="AA7" s="130">
        <v>4564.1299174366704</v>
      </c>
      <c r="AB7" s="130">
        <v>1800.4390397992454</v>
      </c>
      <c r="AC7" s="128">
        <v>80.208366922723997</v>
      </c>
      <c r="AD7" s="129">
        <v>993.25012277472592</v>
      </c>
      <c r="AE7" s="129">
        <v>269.79586719694515</v>
      </c>
      <c r="AF7" s="129">
        <v>144.97518876199408</v>
      </c>
      <c r="AG7" s="129">
        <v>29.2973095191293</v>
      </c>
      <c r="AH7" s="129">
        <v>20.978752439278033</v>
      </c>
      <c r="AI7" s="129">
        <v>156.90087224102402</v>
      </c>
      <c r="AJ7" s="129">
        <v>20.482286487648</v>
      </c>
      <c r="AK7" s="132">
        <v>4.6067814751104468</v>
      </c>
      <c r="AL7" s="132">
        <v>14.065106577357614</v>
      </c>
      <c r="AM7" s="128">
        <v>65.878385403308698</v>
      </c>
      <c r="AN7" s="130">
        <v>146.72404491084089</v>
      </c>
      <c r="AO7" s="130">
        <v>-13.059427659999983</v>
      </c>
      <c r="AP7" s="133">
        <v>0</v>
      </c>
      <c r="AQ7" s="134">
        <v>13593.716325962896</v>
      </c>
    </row>
    <row r="8" spans="1:43" s="11" customFormat="1" ht="12.75" customHeight="1" thickBot="1">
      <c r="A8" s="135" t="s">
        <v>99</v>
      </c>
      <c r="B8" s="136"/>
      <c r="C8" s="137">
        <v>447.49552765808505</v>
      </c>
      <c r="D8" s="138">
        <v>397.94835739987536</v>
      </c>
      <c r="E8" s="139">
        <v>43.673914892157349</v>
      </c>
      <c r="F8" s="140">
        <v>0</v>
      </c>
      <c r="G8" s="140">
        <v>5.8732553660522981</v>
      </c>
      <c r="H8" s="141">
        <v>417.57072069315564</v>
      </c>
      <c r="I8" s="138">
        <v>288.83629383315565</v>
      </c>
      <c r="J8" s="142">
        <v>127.70399999999999</v>
      </c>
      <c r="K8" s="139">
        <v>1.0304268599999995</v>
      </c>
      <c r="L8" s="141">
        <v>5999.4348099571671</v>
      </c>
      <c r="M8" s="138">
        <v>2901.7708306837999</v>
      </c>
      <c r="N8" s="138">
        <v>4.2156341015999974</v>
      </c>
      <c r="O8" s="139">
        <v>0</v>
      </c>
      <c r="P8" s="139">
        <v>0.99639427777783851</v>
      </c>
      <c r="Q8" s="139">
        <v>370.12684025407998</v>
      </c>
      <c r="R8" s="139">
        <v>802.78007848584002</v>
      </c>
      <c r="S8" s="139">
        <v>-683.33794927485883</v>
      </c>
      <c r="T8" s="139">
        <v>127.94579087436031</v>
      </c>
      <c r="U8" s="139">
        <v>2408.8841526207943</v>
      </c>
      <c r="V8" s="139">
        <v>157.49985984813867</v>
      </c>
      <c r="W8" s="140">
        <v>-91.446821914364634</v>
      </c>
      <c r="X8" s="140">
        <v>0</v>
      </c>
      <c r="Y8" s="140">
        <v>0</v>
      </c>
      <c r="Z8" s="139">
        <v>0</v>
      </c>
      <c r="AA8" s="141">
        <v>4564.1299174366704</v>
      </c>
      <c r="AB8" s="143">
        <v>1800.4390397992454</v>
      </c>
      <c r="AC8" s="138">
        <v>80.208366922723997</v>
      </c>
      <c r="AD8" s="139">
        <v>993.25012277472592</v>
      </c>
      <c r="AE8" s="139">
        <v>269.79586719694515</v>
      </c>
      <c r="AF8" s="139">
        <v>144.97518876199408</v>
      </c>
      <c r="AG8" s="139">
        <v>29.2973095191293</v>
      </c>
      <c r="AH8" s="139">
        <v>20.978752439278033</v>
      </c>
      <c r="AI8" s="139">
        <v>156.90087224102402</v>
      </c>
      <c r="AJ8" s="139">
        <v>20.482286487648</v>
      </c>
      <c r="AK8" s="144">
        <v>4.6067814751104468</v>
      </c>
      <c r="AL8" s="144">
        <v>14.065106577357614</v>
      </c>
      <c r="AM8" s="138">
        <v>65.878385403308698</v>
      </c>
      <c r="AN8" s="141">
        <v>146.72404491084089</v>
      </c>
      <c r="AO8" s="141">
        <v>-13.059427659999983</v>
      </c>
      <c r="AP8" s="138">
        <v>0</v>
      </c>
      <c r="AQ8" s="145">
        <v>13362.734632795164</v>
      </c>
    </row>
    <row r="9" spans="1:43" s="11" customFormat="1" ht="12.75" customHeight="1">
      <c r="A9" s="125" t="s">
        <v>100</v>
      </c>
      <c r="B9" s="126"/>
      <c r="C9" s="127">
        <v>194.69705027155237</v>
      </c>
      <c r="D9" s="132">
        <v>194.69705027155237</v>
      </c>
      <c r="E9" s="129">
        <v>0</v>
      </c>
      <c r="F9" s="146">
        <v>0</v>
      </c>
      <c r="G9" s="146">
        <v>0</v>
      </c>
      <c r="H9" s="130">
        <v>279.42575379585639</v>
      </c>
      <c r="I9" s="132">
        <v>279.42575379585639</v>
      </c>
      <c r="J9" s="131">
        <v>0</v>
      </c>
      <c r="K9" s="129">
        <v>0</v>
      </c>
      <c r="L9" s="130">
        <v>3066.0953819620245</v>
      </c>
      <c r="M9" s="129">
        <v>2901.7708306837999</v>
      </c>
      <c r="N9" s="129">
        <v>57.172654417181427</v>
      </c>
      <c r="O9" s="129">
        <v>0</v>
      </c>
      <c r="P9" s="129">
        <v>0</v>
      </c>
      <c r="Q9" s="129">
        <v>0</v>
      </c>
      <c r="R9" s="129">
        <v>0</v>
      </c>
      <c r="S9" s="129">
        <v>95.284528897257388</v>
      </c>
      <c r="T9" s="129">
        <v>0.43028177235839993</v>
      </c>
      <c r="U9" s="129">
        <v>11.437086191427156</v>
      </c>
      <c r="V9" s="129">
        <v>0</v>
      </c>
      <c r="W9" s="146">
        <v>0</v>
      </c>
      <c r="X9" s="146">
        <v>0</v>
      </c>
      <c r="Y9" s="146">
        <v>0</v>
      </c>
      <c r="Z9" s="129">
        <v>0</v>
      </c>
      <c r="AA9" s="130">
        <v>2610.5177304438848</v>
      </c>
      <c r="AB9" s="128">
        <v>237.70290130691626</v>
      </c>
      <c r="AC9" s="147">
        <v>0</v>
      </c>
      <c r="AD9" s="129">
        <v>0</v>
      </c>
      <c r="AE9" s="129">
        <v>98.039012347565588</v>
      </c>
      <c r="AF9" s="129">
        <v>101.61830092169396</v>
      </c>
      <c r="AG9" s="129">
        <v>29.2973095191293</v>
      </c>
      <c r="AH9" s="129">
        <v>8.7482785185274174</v>
      </c>
      <c r="AI9" s="129">
        <v>0</v>
      </c>
      <c r="AJ9" s="129">
        <v>0</v>
      </c>
      <c r="AK9" s="132">
        <v>0</v>
      </c>
      <c r="AL9" s="132">
        <v>0</v>
      </c>
      <c r="AM9" s="146">
        <v>0</v>
      </c>
      <c r="AN9" s="130">
        <v>93.128910481319238</v>
      </c>
      <c r="AO9" s="130">
        <v>57.940724099999997</v>
      </c>
      <c r="AP9" s="128">
        <v>0</v>
      </c>
      <c r="AQ9" s="148">
        <v>6539.5084523615533</v>
      </c>
    </row>
    <row r="10" spans="1:43" ht="12.75" customHeight="1">
      <c r="A10" s="149" t="s">
        <v>422</v>
      </c>
      <c r="B10" s="150"/>
      <c r="C10" s="151">
        <v>194.69705027155237</v>
      </c>
      <c r="D10" s="152">
        <v>194.69705027155237</v>
      </c>
      <c r="E10" s="153"/>
      <c r="F10" s="154"/>
      <c r="G10" s="154"/>
      <c r="H10" s="155">
        <v>208.62191350617647</v>
      </c>
      <c r="I10" s="152">
        <v>208.62191350617647</v>
      </c>
      <c r="J10" s="156">
        <v>0</v>
      </c>
      <c r="K10" s="153"/>
      <c r="L10" s="155">
        <v>106.72161508868454</v>
      </c>
      <c r="M10" s="153"/>
      <c r="N10" s="153"/>
      <c r="O10" s="153"/>
      <c r="P10" s="153"/>
      <c r="Q10" s="153"/>
      <c r="R10" s="153"/>
      <c r="S10" s="153">
        <v>95.284528897257388</v>
      </c>
      <c r="T10" s="153"/>
      <c r="U10" s="153">
        <v>11.437086191427156</v>
      </c>
      <c r="V10" s="153"/>
      <c r="W10" s="154"/>
      <c r="X10" s="154"/>
      <c r="Y10" s="154"/>
      <c r="Z10" s="153"/>
      <c r="AA10" s="155">
        <v>2290.6684276394058</v>
      </c>
      <c r="AB10" s="157">
        <v>225.35350571159842</v>
      </c>
      <c r="AC10" s="158"/>
      <c r="AD10" s="153"/>
      <c r="AE10" s="153">
        <v>94.437895270775158</v>
      </c>
      <c r="AF10" s="153">
        <v>101.61830092169396</v>
      </c>
      <c r="AG10" s="153">
        <v>29.2973095191293</v>
      </c>
      <c r="AH10" s="153"/>
      <c r="AI10" s="153"/>
      <c r="AJ10" s="153"/>
      <c r="AK10" s="152"/>
      <c r="AL10" s="152"/>
      <c r="AM10" s="154"/>
      <c r="AN10" s="159">
        <v>93.128910481319238</v>
      </c>
      <c r="AO10" s="155"/>
      <c r="AP10" s="157"/>
      <c r="AQ10" s="160">
        <v>3119.1914226987365</v>
      </c>
    </row>
    <row r="11" spans="1:43" ht="12.75" customHeight="1">
      <c r="A11" s="98" t="s">
        <v>423</v>
      </c>
      <c r="B11" s="99"/>
      <c r="C11" s="100">
        <v>0</v>
      </c>
      <c r="D11" s="105">
        <v>0</v>
      </c>
      <c r="E11" s="107"/>
      <c r="F11" s="103"/>
      <c r="G11" s="103"/>
      <c r="H11" s="104">
        <v>5.2105929633641628</v>
      </c>
      <c r="I11" s="105">
        <v>5.2105929633641628</v>
      </c>
      <c r="J11" s="106"/>
      <c r="K11" s="107"/>
      <c r="L11" s="104">
        <v>0.43028177235839993</v>
      </c>
      <c r="M11" s="107"/>
      <c r="N11" s="161"/>
      <c r="O11" s="161">
        <v>0</v>
      </c>
      <c r="P11" s="107"/>
      <c r="Q11" s="107"/>
      <c r="R11" s="107"/>
      <c r="S11" s="107">
        <v>0</v>
      </c>
      <c r="T11" s="107">
        <v>0.43028177235839993</v>
      </c>
      <c r="U11" s="107">
        <v>0</v>
      </c>
      <c r="V11" s="107"/>
      <c r="W11" s="103"/>
      <c r="X11" s="103"/>
      <c r="Y11" s="103"/>
      <c r="Z11" s="107"/>
      <c r="AA11" s="104">
        <v>276.565405781967</v>
      </c>
      <c r="AB11" s="108">
        <v>12.349395595317848</v>
      </c>
      <c r="AC11" s="109"/>
      <c r="AD11" s="107"/>
      <c r="AE11" s="107">
        <v>3.6011170767904312</v>
      </c>
      <c r="AF11" s="107"/>
      <c r="AG11" s="107"/>
      <c r="AH11" s="107">
        <v>8.7482785185274174</v>
      </c>
      <c r="AI11" s="107"/>
      <c r="AJ11" s="107"/>
      <c r="AK11" s="105"/>
      <c r="AL11" s="105"/>
      <c r="AM11" s="103"/>
      <c r="AN11" s="110"/>
      <c r="AO11" s="110"/>
      <c r="AP11" s="108"/>
      <c r="AQ11" s="111">
        <v>294.55567611300739</v>
      </c>
    </row>
    <row r="12" spans="1:43" ht="12.75" customHeight="1">
      <c r="A12" s="98" t="s">
        <v>424</v>
      </c>
      <c r="B12" s="99"/>
      <c r="C12" s="100"/>
      <c r="D12" s="105"/>
      <c r="E12" s="107"/>
      <c r="F12" s="103"/>
      <c r="G12" s="103"/>
      <c r="H12" s="104"/>
      <c r="I12" s="105"/>
      <c r="J12" s="106"/>
      <c r="K12" s="107"/>
      <c r="L12" s="104"/>
      <c r="M12" s="107"/>
      <c r="N12" s="161"/>
      <c r="O12" s="161"/>
      <c r="P12" s="107"/>
      <c r="Q12" s="107"/>
      <c r="R12" s="107"/>
      <c r="S12" s="107"/>
      <c r="T12" s="107"/>
      <c r="U12" s="107"/>
      <c r="V12" s="107"/>
      <c r="W12" s="103"/>
      <c r="X12" s="103"/>
      <c r="Y12" s="103"/>
      <c r="Z12" s="107"/>
      <c r="AA12" s="104"/>
      <c r="AB12" s="108"/>
      <c r="AC12" s="109"/>
      <c r="AD12" s="107"/>
      <c r="AE12" s="107"/>
      <c r="AF12" s="107"/>
      <c r="AG12" s="107"/>
      <c r="AH12" s="107"/>
      <c r="AI12" s="107"/>
      <c r="AJ12" s="107"/>
      <c r="AK12" s="105"/>
      <c r="AL12" s="105"/>
      <c r="AM12" s="103"/>
      <c r="AN12" s="110"/>
      <c r="AO12" s="110">
        <v>46.077264899999996</v>
      </c>
      <c r="AP12" s="108"/>
      <c r="AQ12" s="111">
        <v>46.077264899999996</v>
      </c>
    </row>
    <row r="13" spans="1:43" ht="12.75" customHeight="1">
      <c r="A13" s="98" t="s">
        <v>425</v>
      </c>
      <c r="B13" s="99"/>
      <c r="C13" s="100">
        <v>0</v>
      </c>
      <c r="D13" s="105"/>
      <c r="E13" s="103"/>
      <c r="F13" s="103"/>
      <c r="G13" s="103"/>
      <c r="H13" s="104">
        <v>65.593247326315804</v>
      </c>
      <c r="I13" s="105">
        <v>65.593247326315804</v>
      </c>
      <c r="J13" s="106"/>
      <c r="K13" s="107"/>
      <c r="L13" s="104">
        <v>0</v>
      </c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3"/>
      <c r="X13" s="103"/>
      <c r="Y13" s="103"/>
      <c r="Z13" s="107"/>
      <c r="AA13" s="104"/>
      <c r="AB13" s="108">
        <v>0</v>
      </c>
      <c r="AC13" s="109"/>
      <c r="AD13" s="107"/>
      <c r="AE13" s="107"/>
      <c r="AF13" s="107"/>
      <c r="AG13" s="107"/>
      <c r="AH13" s="107"/>
      <c r="AI13" s="107"/>
      <c r="AJ13" s="107"/>
      <c r="AK13" s="105"/>
      <c r="AL13" s="105"/>
      <c r="AM13" s="103"/>
      <c r="AN13" s="110"/>
      <c r="AO13" s="110"/>
      <c r="AP13" s="108"/>
      <c r="AQ13" s="111">
        <v>65.593247326315804</v>
      </c>
    </row>
    <row r="14" spans="1:43" ht="12.75" customHeight="1">
      <c r="A14" s="162" t="s">
        <v>426</v>
      </c>
      <c r="B14" s="163"/>
      <c r="C14" s="164">
        <v>0</v>
      </c>
      <c r="D14" s="165"/>
      <c r="E14" s="166"/>
      <c r="F14" s="167"/>
      <c r="G14" s="167"/>
      <c r="H14" s="168">
        <v>0</v>
      </c>
      <c r="I14" s="165"/>
      <c r="J14" s="169"/>
      <c r="K14" s="166"/>
      <c r="L14" s="168">
        <v>2958.9434851009814</v>
      </c>
      <c r="M14" s="166">
        <v>2901.7708306837999</v>
      </c>
      <c r="N14" s="166">
        <v>57.172654417181427</v>
      </c>
      <c r="O14" s="166"/>
      <c r="P14" s="166"/>
      <c r="Q14" s="166"/>
      <c r="R14" s="166"/>
      <c r="S14" s="166"/>
      <c r="T14" s="166"/>
      <c r="U14" s="166"/>
      <c r="V14" s="166"/>
      <c r="W14" s="167"/>
      <c r="X14" s="167"/>
      <c r="Y14" s="167"/>
      <c r="Z14" s="166"/>
      <c r="AA14" s="168">
        <v>43.283897022512029</v>
      </c>
      <c r="AB14" s="170">
        <v>0</v>
      </c>
      <c r="AC14" s="171"/>
      <c r="AD14" s="166"/>
      <c r="AE14" s="166"/>
      <c r="AF14" s="166"/>
      <c r="AG14" s="166"/>
      <c r="AH14" s="166"/>
      <c r="AI14" s="166"/>
      <c r="AJ14" s="166"/>
      <c r="AK14" s="165"/>
      <c r="AL14" s="165"/>
      <c r="AM14" s="167"/>
      <c r="AN14" s="172"/>
      <c r="AO14" s="172">
        <v>11.863459199999998</v>
      </c>
      <c r="AP14" s="170"/>
      <c r="AQ14" s="173">
        <v>3014.0908413234934</v>
      </c>
    </row>
    <row r="15" spans="1:43" s="11" customFormat="1" ht="12.75" customHeight="1">
      <c r="A15" s="174" t="s">
        <v>101</v>
      </c>
      <c r="B15" s="175"/>
      <c r="C15" s="176">
        <v>0</v>
      </c>
      <c r="D15" s="177">
        <v>0</v>
      </c>
      <c r="E15" s="178">
        <v>0</v>
      </c>
      <c r="F15" s="179">
        <v>0</v>
      </c>
      <c r="G15" s="179">
        <v>0</v>
      </c>
      <c r="H15" s="180">
        <v>62.313584960000007</v>
      </c>
      <c r="I15" s="177">
        <v>0</v>
      </c>
      <c r="J15" s="181">
        <v>0</v>
      </c>
      <c r="K15" s="178">
        <v>62.313584960000007</v>
      </c>
      <c r="L15" s="180">
        <v>2992.6449595101435</v>
      </c>
      <c r="M15" s="178">
        <v>0</v>
      </c>
      <c r="N15" s="178">
        <v>0</v>
      </c>
      <c r="O15" s="178">
        <v>84.87332423959397</v>
      </c>
      <c r="P15" s="178">
        <v>572.13670928888882</v>
      </c>
      <c r="Q15" s="178">
        <v>292.80808059776007</v>
      </c>
      <c r="R15" s="178">
        <v>0</v>
      </c>
      <c r="S15" s="178">
        <v>811.56918787711868</v>
      </c>
      <c r="T15" s="178">
        <v>58.857046748929513</v>
      </c>
      <c r="U15" s="178">
        <v>1078.6036657440404</v>
      </c>
      <c r="V15" s="178">
        <v>0</v>
      </c>
      <c r="W15" s="179">
        <v>93.796945013812149</v>
      </c>
      <c r="X15" s="179">
        <v>0</v>
      </c>
      <c r="Y15" s="179">
        <v>0</v>
      </c>
      <c r="Z15" s="178">
        <v>0</v>
      </c>
      <c r="AA15" s="180">
        <v>0</v>
      </c>
      <c r="AB15" s="182">
        <v>0</v>
      </c>
      <c r="AC15" s="183">
        <v>0</v>
      </c>
      <c r="AD15" s="178">
        <v>0</v>
      </c>
      <c r="AE15" s="178">
        <v>0</v>
      </c>
      <c r="AF15" s="178">
        <v>0</v>
      </c>
      <c r="AG15" s="184">
        <v>0</v>
      </c>
      <c r="AH15" s="184">
        <v>0</v>
      </c>
      <c r="AI15" s="184">
        <v>0</v>
      </c>
      <c r="AJ15" s="184">
        <v>0</v>
      </c>
      <c r="AK15" s="177">
        <v>0</v>
      </c>
      <c r="AL15" s="177">
        <v>0</v>
      </c>
      <c r="AM15" s="179">
        <v>0</v>
      </c>
      <c r="AN15" s="180">
        <v>0</v>
      </c>
      <c r="AO15" s="180">
        <v>1696.8790007913435</v>
      </c>
      <c r="AP15" s="182">
        <v>0</v>
      </c>
      <c r="AQ15" s="185">
        <v>4751.8375452614873</v>
      </c>
    </row>
    <row r="16" spans="1:43" ht="12.75" customHeight="1">
      <c r="A16" s="149" t="s">
        <v>427</v>
      </c>
      <c r="B16" s="150"/>
      <c r="C16" s="151">
        <v>0</v>
      </c>
      <c r="D16" s="152"/>
      <c r="E16" s="153"/>
      <c r="F16" s="154"/>
      <c r="G16" s="154"/>
      <c r="H16" s="155">
        <v>0</v>
      </c>
      <c r="I16" s="152"/>
      <c r="J16" s="153"/>
      <c r="K16" s="153"/>
      <c r="L16" s="155">
        <v>0</v>
      </c>
      <c r="M16" s="153"/>
      <c r="N16" s="153"/>
      <c r="O16" s="153"/>
      <c r="P16" s="153"/>
      <c r="Q16" s="153"/>
      <c r="R16" s="153"/>
      <c r="S16" s="153"/>
      <c r="T16" s="153"/>
      <c r="U16" s="153"/>
      <c r="V16" s="153"/>
      <c r="W16" s="154"/>
      <c r="X16" s="154"/>
      <c r="Y16" s="154"/>
      <c r="Z16" s="153"/>
      <c r="AA16" s="155"/>
      <c r="AB16" s="157">
        <v>0</v>
      </c>
      <c r="AC16" s="158"/>
      <c r="AD16" s="153"/>
      <c r="AE16" s="153"/>
      <c r="AF16" s="153"/>
      <c r="AG16" s="161"/>
      <c r="AH16" s="161"/>
      <c r="AI16" s="161"/>
      <c r="AJ16" s="161"/>
      <c r="AK16" s="152"/>
      <c r="AL16" s="152"/>
      <c r="AM16" s="154"/>
      <c r="AN16" s="159"/>
      <c r="AO16" s="159">
        <v>1492.3004122481516</v>
      </c>
      <c r="AP16" s="157"/>
      <c r="AQ16" s="186">
        <v>1492.3004122481516</v>
      </c>
    </row>
    <row r="17" spans="1:43" ht="12.75" customHeight="1">
      <c r="A17" s="98" t="s">
        <v>428</v>
      </c>
      <c r="B17" s="99"/>
      <c r="C17" s="100">
        <v>0</v>
      </c>
      <c r="D17" s="105"/>
      <c r="E17" s="107"/>
      <c r="F17" s="103"/>
      <c r="G17" s="103"/>
      <c r="H17" s="104">
        <v>0</v>
      </c>
      <c r="I17" s="105"/>
      <c r="J17" s="107"/>
      <c r="K17" s="107"/>
      <c r="L17" s="104">
        <v>0</v>
      </c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3"/>
      <c r="X17" s="103"/>
      <c r="Y17" s="103"/>
      <c r="Z17" s="107"/>
      <c r="AA17" s="104"/>
      <c r="AB17" s="108">
        <v>0</v>
      </c>
      <c r="AC17" s="109"/>
      <c r="AD17" s="107"/>
      <c r="AE17" s="107"/>
      <c r="AF17" s="107"/>
      <c r="AG17" s="107"/>
      <c r="AH17" s="107"/>
      <c r="AI17" s="107"/>
      <c r="AJ17" s="107"/>
      <c r="AK17" s="105"/>
      <c r="AL17" s="105"/>
      <c r="AM17" s="103"/>
      <c r="AN17" s="110"/>
      <c r="AO17" s="187">
        <v>179.50422993685575</v>
      </c>
      <c r="AP17" s="108"/>
      <c r="AQ17" s="111">
        <v>179.50422993685575</v>
      </c>
    </row>
    <row r="18" spans="1:43" ht="12.75" customHeight="1">
      <c r="A18" s="98" t="s">
        <v>429</v>
      </c>
      <c r="B18" s="99"/>
      <c r="C18" s="100"/>
      <c r="D18" s="105"/>
      <c r="E18" s="107"/>
      <c r="F18" s="103"/>
      <c r="G18" s="103"/>
      <c r="H18" s="104"/>
      <c r="I18" s="105"/>
      <c r="J18" s="107"/>
      <c r="K18" s="107"/>
      <c r="L18" s="104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3"/>
      <c r="X18" s="103"/>
      <c r="Y18" s="103"/>
      <c r="Z18" s="107"/>
      <c r="AA18" s="104"/>
      <c r="AB18" s="108"/>
      <c r="AC18" s="109"/>
      <c r="AD18" s="107"/>
      <c r="AE18" s="107"/>
      <c r="AF18" s="107"/>
      <c r="AG18" s="107"/>
      <c r="AH18" s="107"/>
      <c r="AI18" s="107"/>
      <c r="AJ18" s="107"/>
      <c r="AK18" s="105"/>
      <c r="AL18" s="105"/>
      <c r="AM18" s="103"/>
      <c r="AN18" s="110"/>
      <c r="AO18" s="110">
        <v>25.074358606335995</v>
      </c>
      <c r="AP18" s="108"/>
      <c r="AQ18" s="111">
        <v>25.074358606335995</v>
      </c>
    </row>
    <row r="19" spans="1:43" ht="12.75" customHeight="1">
      <c r="A19" s="98" t="s">
        <v>430</v>
      </c>
      <c r="B19" s="99"/>
      <c r="C19" s="100"/>
      <c r="D19" s="401"/>
      <c r="E19" s="107"/>
      <c r="F19" s="103"/>
      <c r="G19" s="103"/>
      <c r="H19" s="104">
        <v>62.313584960000007</v>
      </c>
      <c r="I19" s="105"/>
      <c r="J19" s="107"/>
      <c r="K19" s="107">
        <v>62.313584960000007</v>
      </c>
      <c r="L19" s="104">
        <v>0</v>
      </c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3"/>
      <c r="X19" s="103"/>
      <c r="Y19" s="103"/>
      <c r="Z19" s="107"/>
      <c r="AA19" s="104"/>
      <c r="AB19" s="108">
        <v>0</v>
      </c>
      <c r="AC19" s="109"/>
      <c r="AD19" s="107"/>
      <c r="AE19" s="107"/>
      <c r="AF19" s="107"/>
      <c r="AG19" s="107"/>
      <c r="AH19" s="107"/>
      <c r="AI19" s="107"/>
      <c r="AJ19" s="107"/>
      <c r="AK19" s="105"/>
      <c r="AL19" s="105"/>
      <c r="AM19" s="103"/>
      <c r="AN19" s="110"/>
      <c r="AO19" s="110"/>
      <c r="AP19" s="108"/>
      <c r="AQ19" s="111">
        <v>62.313584960000007</v>
      </c>
    </row>
    <row r="20" spans="1:43" ht="12.75" customHeight="1">
      <c r="A20" s="162" t="s">
        <v>431</v>
      </c>
      <c r="B20" s="163"/>
      <c r="C20" s="164"/>
      <c r="D20" s="165"/>
      <c r="E20" s="166"/>
      <c r="F20" s="167"/>
      <c r="G20" s="167"/>
      <c r="H20" s="168">
        <v>0</v>
      </c>
      <c r="I20" s="165"/>
      <c r="J20" s="166"/>
      <c r="K20" s="166"/>
      <c r="L20" s="168">
        <v>2992.6449595101435</v>
      </c>
      <c r="M20" s="166"/>
      <c r="N20" s="166"/>
      <c r="O20" s="166">
        <v>84.87332423959397</v>
      </c>
      <c r="P20" s="166">
        <v>572.13670928888882</v>
      </c>
      <c r="Q20" s="166">
        <v>292.80808059776007</v>
      </c>
      <c r="R20" s="166">
        <v>0</v>
      </c>
      <c r="S20" s="166">
        <v>811.56918787711868</v>
      </c>
      <c r="T20" s="166">
        <v>58.857046748929513</v>
      </c>
      <c r="U20" s="166">
        <v>1078.6036657440404</v>
      </c>
      <c r="V20" s="166"/>
      <c r="W20" s="167">
        <v>93.796945013812149</v>
      </c>
      <c r="X20" s="167"/>
      <c r="Y20" s="167"/>
      <c r="Z20" s="166"/>
      <c r="AA20" s="168"/>
      <c r="AB20" s="170">
        <v>0</v>
      </c>
      <c r="AC20" s="171"/>
      <c r="AD20" s="166"/>
      <c r="AE20" s="166"/>
      <c r="AF20" s="166"/>
      <c r="AG20" s="166"/>
      <c r="AH20" s="166"/>
      <c r="AI20" s="166"/>
      <c r="AJ20" s="166"/>
      <c r="AK20" s="165"/>
      <c r="AL20" s="165"/>
      <c r="AM20" s="167"/>
      <c r="AN20" s="172"/>
      <c r="AO20" s="172"/>
      <c r="AP20" s="170"/>
      <c r="AQ20" s="173">
        <v>2992.6449595101435</v>
      </c>
    </row>
    <row r="21" spans="1:43" ht="12.75" customHeight="1">
      <c r="A21" s="188" t="s">
        <v>102</v>
      </c>
      <c r="B21" s="189"/>
      <c r="C21" s="190">
        <v>23.598411100970438</v>
      </c>
      <c r="D21" s="191">
        <v>-20.463590708853772</v>
      </c>
      <c r="E21" s="192">
        <v>44.06200180982421</v>
      </c>
      <c r="F21" s="193">
        <v>0</v>
      </c>
      <c r="G21" s="193">
        <v>0</v>
      </c>
      <c r="H21" s="194">
        <v>0</v>
      </c>
      <c r="I21" s="191">
        <v>0</v>
      </c>
      <c r="J21" s="192">
        <v>0</v>
      </c>
      <c r="K21" s="192">
        <v>0</v>
      </c>
      <c r="L21" s="194">
        <v>-47.558448392699887</v>
      </c>
      <c r="M21" s="192">
        <v>0</v>
      </c>
      <c r="N21" s="192">
        <v>52.921960273414683</v>
      </c>
      <c r="O21" s="192">
        <v>0</v>
      </c>
      <c r="P21" s="192">
        <v>-13.674110888888944</v>
      </c>
      <c r="Q21" s="192">
        <v>404.83171025024006</v>
      </c>
      <c r="R21" s="192">
        <v>-403.94964040031999</v>
      </c>
      <c r="S21" s="192">
        <v>-0.67111475508474583</v>
      </c>
      <c r="T21" s="192">
        <v>0</v>
      </c>
      <c r="U21" s="192">
        <v>-61.068805771090524</v>
      </c>
      <c r="V21" s="192">
        <v>-23.598411100970434</v>
      </c>
      <c r="W21" s="193">
        <v>-2.3500360000000002</v>
      </c>
      <c r="X21" s="193">
        <v>0</v>
      </c>
      <c r="Y21" s="193">
        <v>0</v>
      </c>
      <c r="Z21" s="192">
        <v>0</v>
      </c>
      <c r="AA21" s="194">
        <v>0</v>
      </c>
      <c r="AB21" s="195">
        <v>-1078.1524023196005</v>
      </c>
      <c r="AC21" s="196">
        <v>-80.208366922723997</v>
      </c>
      <c r="AD21" s="192">
        <v>-993.25012277472592</v>
      </c>
      <c r="AE21" s="192">
        <v>0</v>
      </c>
      <c r="AF21" s="192">
        <v>0</v>
      </c>
      <c r="AG21" s="197">
        <v>0</v>
      </c>
      <c r="AH21" s="197">
        <v>-8.7131147039999982E-2</v>
      </c>
      <c r="AI21" s="197">
        <v>0</v>
      </c>
      <c r="AJ21" s="197">
        <v>0</v>
      </c>
      <c r="AK21" s="191">
        <v>-4.6067814751104468</v>
      </c>
      <c r="AL21" s="197">
        <v>0</v>
      </c>
      <c r="AM21" s="193">
        <v>0</v>
      </c>
      <c r="AN21" s="198">
        <v>0</v>
      </c>
      <c r="AO21" s="194">
        <v>1078.0652711725604</v>
      </c>
      <c r="AP21" s="195">
        <v>0</v>
      </c>
      <c r="AQ21" s="199">
        <v>-24.04716843876945</v>
      </c>
    </row>
    <row r="22" spans="1:43" ht="12.75" customHeight="1">
      <c r="A22" s="149" t="s">
        <v>432</v>
      </c>
      <c r="B22" s="150"/>
      <c r="C22" s="200"/>
      <c r="D22" s="201"/>
      <c r="E22" s="202"/>
      <c r="F22" s="154"/>
      <c r="G22" s="154"/>
      <c r="H22" s="155"/>
      <c r="I22" s="203"/>
      <c r="J22" s="153"/>
      <c r="K22" s="153"/>
      <c r="L22" s="155"/>
      <c r="M22" s="153"/>
      <c r="N22" s="153"/>
      <c r="O22" s="153"/>
      <c r="P22" s="153"/>
      <c r="Q22" s="153"/>
      <c r="R22" s="153"/>
      <c r="S22" s="153"/>
      <c r="T22" s="153"/>
      <c r="U22" s="153"/>
      <c r="V22" s="153"/>
      <c r="W22" s="154"/>
      <c r="X22" s="154"/>
      <c r="Y22" s="154"/>
      <c r="Z22" s="153"/>
      <c r="AA22" s="155"/>
      <c r="AB22" s="157">
        <v>-1078.0652711725604</v>
      </c>
      <c r="AC22" s="158">
        <v>-80.208366922723997</v>
      </c>
      <c r="AD22" s="153">
        <v>-993.25012277472592</v>
      </c>
      <c r="AE22" s="153"/>
      <c r="AF22" s="153"/>
      <c r="AG22" s="161"/>
      <c r="AH22" s="161"/>
      <c r="AI22" s="161"/>
      <c r="AJ22" s="161"/>
      <c r="AK22" s="152">
        <v>-4.6067814751104468</v>
      </c>
      <c r="AL22" s="161"/>
      <c r="AM22" s="154"/>
      <c r="AN22" s="159"/>
      <c r="AO22" s="155">
        <v>1078.0652711725604</v>
      </c>
      <c r="AP22" s="157"/>
      <c r="AQ22" s="186">
        <v>0</v>
      </c>
    </row>
    <row r="23" spans="1:43" ht="12.75" customHeight="1">
      <c r="A23" s="204" t="s">
        <v>433</v>
      </c>
      <c r="B23" s="175"/>
      <c r="C23" s="205"/>
      <c r="D23" s="206"/>
      <c r="E23" s="178"/>
      <c r="F23" s="207"/>
      <c r="G23" s="207"/>
      <c r="H23" s="180"/>
      <c r="I23"/>
      <c r="J23" s="209"/>
      <c r="K23" s="209"/>
      <c r="L23" s="180"/>
      <c r="M23" s="209"/>
      <c r="N23" s="209"/>
      <c r="O23" s="209"/>
      <c r="P23" s="209"/>
      <c r="Q23" s="209"/>
      <c r="R23" s="209"/>
      <c r="S23" s="209"/>
      <c r="T23" s="209"/>
      <c r="U23" s="209"/>
      <c r="V23" s="209"/>
      <c r="W23" s="207"/>
      <c r="X23" s="207"/>
      <c r="Y23" s="207"/>
      <c r="Z23" s="209"/>
      <c r="AA23" s="180"/>
      <c r="AB23" s="182"/>
      <c r="AC23" s="210"/>
      <c r="AD23" s="209"/>
      <c r="AE23" s="209"/>
      <c r="AF23" s="209"/>
      <c r="AG23" s="209"/>
      <c r="AH23" s="209"/>
      <c r="AI23" s="209"/>
      <c r="AJ23" s="209"/>
      <c r="AK23" s="211"/>
      <c r="AL23" s="211"/>
      <c r="AM23" s="207"/>
      <c r="AN23" s="212"/>
      <c r="AO23" s="180"/>
      <c r="AP23" s="182"/>
      <c r="AQ23" s="213">
        <v>0</v>
      </c>
    </row>
    <row r="24" spans="1:43" ht="12.75" customHeight="1" thickBot="1">
      <c r="A24" s="113" t="s">
        <v>434</v>
      </c>
      <c r="B24" s="114"/>
      <c r="C24" s="214">
        <v>23.598411100970438</v>
      </c>
      <c r="D24" s="215">
        <v>-20.463590708853772</v>
      </c>
      <c r="E24" s="122">
        <v>44.06200180982421</v>
      </c>
      <c r="F24" s="116"/>
      <c r="G24" s="116">
        <v>0</v>
      </c>
      <c r="H24" s="117"/>
      <c r="I24" s="216"/>
      <c r="J24" s="122"/>
      <c r="K24" s="122"/>
      <c r="L24" s="117">
        <v>-47.558448392699887</v>
      </c>
      <c r="M24" s="122"/>
      <c r="N24" s="122">
        <v>52.921960273414683</v>
      </c>
      <c r="O24" s="122"/>
      <c r="P24" s="122">
        <v>-13.674110888888944</v>
      </c>
      <c r="Q24" s="122">
        <v>404.83171025024006</v>
      </c>
      <c r="R24" s="122">
        <v>-403.94964040031999</v>
      </c>
      <c r="S24" s="122">
        <v>-0.67111475508474583</v>
      </c>
      <c r="T24" s="122"/>
      <c r="U24" s="122">
        <v>-61.068805771090524</v>
      </c>
      <c r="V24" s="116">
        <v>-23.598411100970434</v>
      </c>
      <c r="W24" s="116">
        <v>-2.3500360000000002</v>
      </c>
      <c r="X24" s="116"/>
      <c r="Y24" s="116"/>
      <c r="Z24" s="122"/>
      <c r="AA24" s="117"/>
      <c r="AB24" s="117">
        <v>-8.7131147039999982E-2</v>
      </c>
      <c r="AC24" s="121"/>
      <c r="AD24" s="122"/>
      <c r="AE24" s="122"/>
      <c r="AF24" s="122"/>
      <c r="AG24" s="122"/>
      <c r="AH24" s="122">
        <v>-8.7131147039999982E-2</v>
      </c>
      <c r="AI24" s="122"/>
      <c r="AJ24" s="122"/>
      <c r="AK24" s="118"/>
      <c r="AL24" s="118"/>
      <c r="AM24" s="116"/>
      <c r="AN24" s="123"/>
      <c r="AO24" s="117"/>
      <c r="AP24" s="120"/>
      <c r="AQ24" s="124">
        <v>-24.04716843876945</v>
      </c>
    </row>
    <row r="25" spans="1:43" ht="12.75" customHeight="1" thickBot="1">
      <c r="A25" s="174" t="s">
        <v>103</v>
      </c>
      <c r="B25" s="175"/>
      <c r="C25" s="176">
        <v>0</v>
      </c>
      <c r="D25" s="177"/>
      <c r="E25" s="178"/>
      <c r="F25" s="207"/>
      <c r="G25" s="207"/>
      <c r="H25" s="180">
        <v>9.048846725801786</v>
      </c>
      <c r="I25" s="207">
        <v>9.048846725801786</v>
      </c>
      <c r="J25" s="217"/>
      <c r="K25" s="209"/>
      <c r="L25" s="180">
        <v>93.567081565085488</v>
      </c>
      <c r="M25" s="209"/>
      <c r="N25" s="209"/>
      <c r="O25" s="209">
        <v>88.228997027992975</v>
      </c>
      <c r="P25" s="209"/>
      <c r="Q25" s="209"/>
      <c r="R25" s="209"/>
      <c r="S25" s="209">
        <v>0</v>
      </c>
      <c r="T25" s="209">
        <v>4.1693256233877908E-3</v>
      </c>
      <c r="U25" s="209">
        <v>5.3339152114691144</v>
      </c>
      <c r="V25" s="209"/>
      <c r="W25" s="207"/>
      <c r="X25" s="207"/>
      <c r="Y25" s="207"/>
      <c r="Z25" s="209"/>
      <c r="AA25" s="180">
        <v>60.96626883535253</v>
      </c>
      <c r="AB25" s="182">
        <v>0</v>
      </c>
      <c r="AC25" s="183"/>
      <c r="AD25" s="209"/>
      <c r="AE25" s="209"/>
      <c r="AF25" s="209"/>
      <c r="AG25" s="209"/>
      <c r="AH25" s="209"/>
      <c r="AI25" s="209"/>
      <c r="AJ25" s="209"/>
      <c r="AK25" s="211"/>
      <c r="AL25" s="211"/>
      <c r="AM25" s="207"/>
      <c r="AN25" s="212"/>
      <c r="AO25" s="180">
        <v>263.89314971775485</v>
      </c>
      <c r="AP25" s="182"/>
      <c r="AQ25" s="213">
        <v>427.47534684399466</v>
      </c>
    </row>
    <row r="26" spans="1:43" s="11" customFormat="1" ht="12.75" customHeight="1" thickBot="1">
      <c r="A26" s="218" t="s">
        <v>104</v>
      </c>
      <c r="B26" s="219"/>
      <c r="C26" s="220">
        <v>276.39688848750313</v>
      </c>
      <c r="D26" s="221">
        <v>182.78771641946923</v>
      </c>
      <c r="E26" s="222">
        <v>87.735916701981552</v>
      </c>
      <c r="F26" s="222">
        <v>0</v>
      </c>
      <c r="G26" s="222">
        <v>5.8732553660522981</v>
      </c>
      <c r="H26" s="223">
        <v>191.40970513149747</v>
      </c>
      <c r="I26" s="221">
        <v>0.3616933114974703</v>
      </c>
      <c r="J26" s="224">
        <v>127.70399999999999</v>
      </c>
      <c r="K26" s="222">
        <v>63.344011820000006</v>
      </c>
      <c r="L26" s="223">
        <v>6015.8405507152338</v>
      </c>
      <c r="M26" s="222">
        <v>0</v>
      </c>
      <c r="N26" s="222">
        <v>-3.5060042166747962E-2</v>
      </c>
      <c r="O26" s="222">
        <v>-3.355672788399005</v>
      </c>
      <c r="P26" s="222">
        <v>559.45899267777781</v>
      </c>
      <c r="Q26" s="222">
        <v>1067.7666311020801</v>
      </c>
      <c r="R26" s="222">
        <v>398.83043808552003</v>
      </c>
      <c r="S26" s="222">
        <v>32.275594949917746</v>
      </c>
      <c r="T26" s="222">
        <v>186.36838652530804</v>
      </c>
      <c r="U26" s="222">
        <v>3409.6480111908481</v>
      </c>
      <c r="V26" s="222">
        <v>133.90144874716825</v>
      </c>
      <c r="W26" s="222">
        <v>8.7099447514837891E-5</v>
      </c>
      <c r="X26" s="222">
        <v>188.89674501262598</v>
      </c>
      <c r="Y26" s="222">
        <v>1.5117896406910485</v>
      </c>
      <c r="Z26" s="222">
        <v>40.573158514415368</v>
      </c>
      <c r="AA26" s="223">
        <v>1892.645918157433</v>
      </c>
      <c r="AB26" s="225">
        <v>484.58373617272878</v>
      </c>
      <c r="AC26" s="147">
        <v>0</v>
      </c>
      <c r="AD26" s="129">
        <v>0</v>
      </c>
      <c r="AE26" s="129">
        <v>171.75685484937958</v>
      </c>
      <c r="AF26" s="129">
        <v>43.356887840300118</v>
      </c>
      <c r="AG26" s="129">
        <v>0</v>
      </c>
      <c r="AH26" s="129">
        <v>12.143342773710616</v>
      </c>
      <c r="AI26" s="129">
        <v>156.90087224102402</v>
      </c>
      <c r="AJ26" s="129">
        <v>20.482286487648</v>
      </c>
      <c r="AK26" s="132">
        <v>0</v>
      </c>
      <c r="AL26" s="132">
        <v>14.065106577357614</v>
      </c>
      <c r="AM26" s="226">
        <v>65.878385403308698</v>
      </c>
      <c r="AN26" s="223">
        <v>53.59513442952165</v>
      </c>
      <c r="AO26" s="223">
        <v>2440.0509704861493</v>
      </c>
      <c r="AP26" s="225">
        <v>0</v>
      </c>
      <c r="AQ26" s="227">
        <v>11354.522903580066</v>
      </c>
    </row>
    <row r="27" spans="1:43" s="11" customFormat="1" ht="12.75" customHeight="1">
      <c r="A27" s="125" t="s">
        <v>105</v>
      </c>
      <c r="B27" s="126"/>
      <c r="C27" s="127">
        <v>0</v>
      </c>
      <c r="D27" s="132">
        <v>0</v>
      </c>
      <c r="E27" s="129">
        <v>0</v>
      </c>
      <c r="F27" s="146">
        <v>0</v>
      </c>
      <c r="G27" s="146">
        <v>0</v>
      </c>
      <c r="H27" s="130">
        <v>0</v>
      </c>
      <c r="I27" s="132">
        <v>0</v>
      </c>
      <c r="J27" s="131">
        <v>0</v>
      </c>
      <c r="K27" s="129">
        <v>0</v>
      </c>
      <c r="L27" s="130">
        <v>230.98169316773237</v>
      </c>
      <c r="M27" s="129">
        <v>0</v>
      </c>
      <c r="N27" s="129">
        <v>0</v>
      </c>
      <c r="O27" s="129">
        <v>0</v>
      </c>
      <c r="P27" s="129">
        <v>0</v>
      </c>
      <c r="Q27" s="129">
        <v>0</v>
      </c>
      <c r="R27" s="129">
        <v>0</v>
      </c>
      <c r="S27" s="129">
        <v>0</v>
      </c>
      <c r="T27" s="129">
        <v>0</v>
      </c>
      <c r="U27" s="129">
        <v>0</v>
      </c>
      <c r="V27" s="129">
        <v>0</v>
      </c>
      <c r="W27" s="146"/>
      <c r="X27" s="146">
        <v>188.89674501262598</v>
      </c>
      <c r="Y27" s="146">
        <v>1.5117896406910485</v>
      </c>
      <c r="Z27" s="129">
        <v>40.573158514415368</v>
      </c>
      <c r="AA27" s="130">
        <v>0</v>
      </c>
      <c r="AB27" s="128">
        <v>0</v>
      </c>
      <c r="AC27" s="147">
        <v>0</v>
      </c>
      <c r="AD27" s="129">
        <v>0</v>
      </c>
      <c r="AE27" s="129">
        <v>0</v>
      </c>
      <c r="AF27" s="129">
        <v>0</v>
      </c>
      <c r="AG27" s="129">
        <v>0</v>
      </c>
      <c r="AH27" s="129">
        <v>0</v>
      </c>
      <c r="AI27" s="129">
        <v>0</v>
      </c>
      <c r="AJ27" s="129">
        <v>0</v>
      </c>
      <c r="AK27" s="132">
        <v>0</v>
      </c>
      <c r="AL27" s="132">
        <v>0</v>
      </c>
      <c r="AM27" s="146">
        <v>0</v>
      </c>
      <c r="AN27" s="130">
        <v>0</v>
      </c>
      <c r="AO27" s="130">
        <v>0</v>
      </c>
      <c r="AP27" s="128">
        <v>0</v>
      </c>
      <c r="AQ27" s="134">
        <v>230.98169316773237</v>
      </c>
    </row>
    <row r="28" spans="1:43" ht="12.75" customHeight="1" thickBot="1">
      <c r="A28" s="228" t="s">
        <v>106</v>
      </c>
      <c r="B28" s="229"/>
      <c r="C28" s="230">
        <v>0</v>
      </c>
      <c r="D28" s="191"/>
      <c r="E28" s="192"/>
      <c r="F28" s="193"/>
      <c r="G28" s="193"/>
      <c r="H28" s="198">
        <v>0</v>
      </c>
      <c r="I28" s="191"/>
      <c r="J28" s="231"/>
      <c r="K28" s="192"/>
      <c r="L28" s="198">
        <v>230.98169316773237</v>
      </c>
      <c r="M28" s="192"/>
      <c r="N28" s="192"/>
      <c r="O28" s="192"/>
      <c r="P28" s="192"/>
      <c r="Q28" s="192"/>
      <c r="R28" s="192"/>
      <c r="S28" s="192"/>
      <c r="T28" s="192"/>
      <c r="U28" s="192"/>
      <c r="V28" s="192"/>
      <c r="W28" s="193"/>
      <c r="X28" s="193">
        <v>188.89674501262598</v>
      </c>
      <c r="Y28" s="193">
        <v>1.5117896406910485</v>
      </c>
      <c r="Z28" s="192">
        <v>40.573158514415368</v>
      </c>
      <c r="AA28" s="198">
        <v>0</v>
      </c>
      <c r="AB28" s="232">
        <v>0</v>
      </c>
      <c r="AC28" s="196"/>
      <c r="AD28" s="192"/>
      <c r="AE28" s="192"/>
      <c r="AF28" s="192"/>
      <c r="AG28" s="192"/>
      <c r="AH28" s="192"/>
      <c r="AI28" s="192"/>
      <c r="AJ28" s="192"/>
      <c r="AK28" s="191"/>
      <c r="AL28" s="191"/>
      <c r="AM28" s="193"/>
      <c r="AN28" s="198"/>
      <c r="AO28" s="198"/>
      <c r="AP28" s="232"/>
      <c r="AQ28" s="199">
        <v>230.98169316773237</v>
      </c>
    </row>
    <row r="29" spans="1:43" s="11" customFormat="1" ht="12.75" customHeight="1" thickBot="1">
      <c r="A29" s="125" t="s">
        <v>107</v>
      </c>
      <c r="B29" s="126"/>
      <c r="C29" s="127">
        <v>271.61503087194325</v>
      </c>
      <c r="D29" s="132">
        <v>175.86447231625687</v>
      </c>
      <c r="E29" s="129">
        <v>88.555978011324342</v>
      </c>
      <c r="F29" s="146">
        <v>0</v>
      </c>
      <c r="G29" s="146">
        <v>7.1945805443620676</v>
      </c>
      <c r="H29" s="130">
        <v>189.34577988999999</v>
      </c>
      <c r="I29" s="132">
        <v>0</v>
      </c>
      <c r="J29" s="233">
        <v>127.70399999999999</v>
      </c>
      <c r="K29" s="132">
        <v>61.641779890000002</v>
      </c>
      <c r="L29" s="130">
        <v>5825.4294096963567</v>
      </c>
      <c r="M29" s="129">
        <v>0</v>
      </c>
      <c r="N29" s="129">
        <v>0</v>
      </c>
      <c r="O29" s="129">
        <v>0</v>
      </c>
      <c r="P29" s="129">
        <v>578.4274828444444</v>
      </c>
      <c r="Q29" s="129">
        <v>1070.01152241984</v>
      </c>
      <c r="R29" s="129">
        <v>397.88853593616</v>
      </c>
      <c r="S29" s="129">
        <v>29.445261144829878</v>
      </c>
      <c r="T29" s="129">
        <v>173.91856847315918</v>
      </c>
      <c r="U29" s="129">
        <v>3442.9262047751163</v>
      </c>
      <c r="V29" s="129">
        <v>132.81183410280588</v>
      </c>
      <c r="W29" s="146">
        <v>0</v>
      </c>
      <c r="X29" s="146">
        <v>0</v>
      </c>
      <c r="Y29" s="146">
        <v>0</v>
      </c>
      <c r="Z29" s="132">
        <v>0</v>
      </c>
      <c r="AA29" s="223">
        <v>1960.2757211723933</v>
      </c>
      <c r="AB29" s="128">
        <v>489.75140909581313</v>
      </c>
      <c r="AC29" s="147">
        <v>0</v>
      </c>
      <c r="AD29" s="129">
        <v>0</v>
      </c>
      <c r="AE29" s="129">
        <v>179.81533888187212</v>
      </c>
      <c r="AF29" s="129">
        <v>43.356887840300104</v>
      </c>
      <c r="AG29" s="129">
        <v>0</v>
      </c>
      <c r="AH29" s="129">
        <v>12.143342773710614</v>
      </c>
      <c r="AI29" s="129">
        <v>155.05738835673603</v>
      </c>
      <c r="AJ29" s="129">
        <v>19.434959262528004</v>
      </c>
      <c r="AK29" s="128">
        <v>0</v>
      </c>
      <c r="AL29" s="128">
        <v>14.065106577357612</v>
      </c>
      <c r="AM29" s="128">
        <v>65.878385403308698</v>
      </c>
      <c r="AN29" s="128">
        <v>53.595134429521629</v>
      </c>
      <c r="AO29" s="130">
        <v>2464.186846187612</v>
      </c>
      <c r="AP29" s="128">
        <v>0</v>
      </c>
      <c r="AQ29" s="227">
        <v>11254.19933134364</v>
      </c>
    </row>
    <row r="30" spans="1:43" s="11" customFormat="1" ht="12.75" customHeight="1">
      <c r="A30" s="234" t="s">
        <v>108</v>
      </c>
      <c r="B30" s="235"/>
      <c r="C30" s="236">
        <v>76.09297317170001</v>
      </c>
      <c r="D30" s="237">
        <v>76.09297317170001</v>
      </c>
      <c r="E30" s="237">
        <v>0</v>
      </c>
      <c r="F30" s="238"/>
      <c r="G30" s="238"/>
      <c r="H30" s="239">
        <v>0</v>
      </c>
      <c r="I30" s="240">
        <v>0</v>
      </c>
      <c r="J30" s="237">
        <v>0</v>
      </c>
      <c r="K30" s="237">
        <v>0</v>
      </c>
      <c r="L30" s="239">
        <v>329.27016423843844</v>
      </c>
      <c r="M30" s="237">
        <v>0</v>
      </c>
      <c r="N30" s="237">
        <v>0</v>
      </c>
      <c r="O30" s="237">
        <v>0</v>
      </c>
      <c r="P30" s="237">
        <v>0</v>
      </c>
      <c r="Q30" s="237">
        <v>6.3369175404282769</v>
      </c>
      <c r="R30" s="237">
        <v>0</v>
      </c>
      <c r="S30" s="237">
        <v>29.235958021872012</v>
      </c>
      <c r="T30" s="237">
        <v>64.002984893340141</v>
      </c>
      <c r="U30" s="237">
        <v>104.25954112056567</v>
      </c>
      <c r="V30" s="237">
        <v>125.43476266223239</v>
      </c>
      <c r="W30" s="237">
        <v>0</v>
      </c>
      <c r="X30" s="237">
        <v>0</v>
      </c>
      <c r="Y30" s="237">
        <v>0</v>
      </c>
      <c r="Z30" s="237">
        <v>0</v>
      </c>
      <c r="AA30" s="239">
        <v>1047.1701675754857</v>
      </c>
      <c r="AB30" s="241">
        <v>187.42130034720316</v>
      </c>
      <c r="AC30" s="242">
        <v>0</v>
      </c>
      <c r="AD30" s="237">
        <v>0</v>
      </c>
      <c r="AE30" s="237">
        <v>138.13692888548812</v>
      </c>
      <c r="AF30" s="237">
        <v>43.356887840300104</v>
      </c>
      <c r="AG30" s="237">
        <v>0</v>
      </c>
      <c r="AH30" s="237">
        <v>5.9274836214149662</v>
      </c>
      <c r="AI30" s="237">
        <v>0</v>
      </c>
      <c r="AJ30" s="237">
        <v>0</v>
      </c>
      <c r="AK30" s="237">
        <v>0</v>
      </c>
      <c r="AL30" s="237">
        <v>0</v>
      </c>
      <c r="AM30" s="243">
        <v>0</v>
      </c>
      <c r="AN30" s="240">
        <v>53.595134429521629</v>
      </c>
      <c r="AO30" s="239">
        <v>593.37068876852527</v>
      </c>
      <c r="AP30" s="241">
        <v>0</v>
      </c>
      <c r="AQ30" s="148">
        <v>2286.9204285308742</v>
      </c>
    </row>
    <row r="31" spans="1:43" ht="12.75" customHeight="1">
      <c r="A31" s="244" t="s">
        <v>109</v>
      </c>
      <c r="B31" s="245" t="s">
        <v>110</v>
      </c>
      <c r="C31" s="246">
        <v>0</v>
      </c>
      <c r="D31" s="158">
        <v>0</v>
      </c>
      <c r="E31" s="247"/>
      <c r="F31" s="247"/>
      <c r="G31" s="248"/>
      <c r="H31" s="249">
        <v>0</v>
      </c>
      <c r="I31" s="250"/>
      <c r="J31" s="251"/>
      <c r="K31" s="161"/>
      <c r="L31" s="249">
        <v>10.349736383050812</v>
      </c>
      <c r="M31" s="161"/>
      <c r="N31" s="161"/>
      <c r="O31" s="161"/>
      <c r="P31" s="252"/>
      <c r="Q31" s="203">
        <v>0.104</v>
      </c>
      <c r="R31" s="247"/>
      <c r="S31" s="203">
        <v>0</v>
      </c>
      <c r="T31" s="203">
        <v>1.5277363830508131</v>
      </c>
      <c r="U31" s="203">
        <v>8.718</v>
      </c>
      <c r="V31" s="203">
        <v>0</v>
      </c>
      <c r="W31" s="247"/>
      <c r="X31" s="250"/>
      <c r="Y31" s="252"/>
      <c r="Z31" s="161"/>
      <c r="AA31" s="159">
        <v>6.1606402296256277</v>
      </c>
      <c r="AB31" s="253">
        <v>0</v>
      </c>
      <c r="AC31" s="254"/>
      <c r="AD31" s="161"/>
      <c r="AE31" s="161"/>
      <c r="AF31" s="161"/>
      <c r="AG31" s="161"/>
      <c r="AH31" s="161"/>
      <c r="AI31" s="161"/>
      <c r="AJ31" s="161"/>
      <c r="AK31" s="152"/>
      <c r="AL31" s="154"/>
      <c r="AM31" s="161"/>
      <c r="AN31" s="159"/>
      <c r="AO31" s="159">
        <v>18.392607489358127</v>
      </c>
      <c r="AP31" s="253"/>
      <c r="AQ31" s="160">
        <v>34.902984102034566</v>
      </c>
    </row>
    <row r="32" spans="1:43" ht="12.75" customHeight="1">
      <c r="A32" s="255" t="s">
        <v>111</v>
      </c>
      <c r="B32" s="256" t="s">
        <v>112</v>
      </c>
      <c r="C32" s="100">
        <v>0</v>
      </c>
      <c r="D32" s="109">
        <v>0</v>
      </c>
      <c r="E32" s="257"/>
      <c r="F32" s="257"/>
      <c r="G32" s="258"/>
      <c r="H32" s="104">
        <v>0</v>
      </c>
      <c r="I32" s="105">
        <v>0</v>
      </c>
      <c r="J32" s="106"/>
      <c r="K32" s="107"/>
      <c r="L32" s="104">
        <v>67.437300500686419</v>
      </c>
      <c r="M32" s="107"/>
      <c r="N32" s="107"/>
      <c r="O32" s="107"/>
      <c r="P32" s="252"/>
      <c r="Q32" s="257">
        <v>1.216</v>
      </c>
      <c r="R32" s="257"/>
      <c r="S32" s="257">
        <v>19.717286489081996</v>
      </c>
      <c r="T32" s="257">
        <v>33.736014011604418</v>
      </c>
      <c r="U32" s="257">
        <v>12.768000000000001</v>
      </c>
      <c r="V32" s="257">
        <v>0</v>
      </c>
      <c r="W32" s="257"/>
      <c r="X32" s="105"/>
      <c r="Y32" s="103"/>
      <c r="Z32" s="107"/>
      <c r="AA32" s="110">
        <v>321.4880017691512</v>
      </c>
      <c r="AB32" s="108">
        <v>38.88529612117496</v>
      </c>
      <c r="AC32" s="109"/>
      <c r="AD32" s="107"/>
      <c r="AE32" s="107">
        <v>32.957812499759996</v>
      </c>
      <c r="AF32" s="107"/>
      <c r="AG32" s="161"/>
      <c r="AH32" s="161">
        <v>5.9274836214149662</v>
      </c>
      <c r="AI32" s="161"/>
      <c r="AJ32" s="161"/>
      <c r="AK32" s="105"/>
      <c r="AL32" s="103"/>
      <c r="AM32" s="107"/>
      <c r="AN32" s="110"/>
      <c r="AO32" s="110">
        <v>95.068323548031131</v>
      </c>
      <c r="AP32" s="108"/>
      <c r="AQ32" s="111">
        <v>522.87892193904372</v>
      </c>
    </row>
    <row r="33" spans="1:43" ht="12.75" customHeight="1">
      <c r="A33" s="255" t="s">
        <v>113</v>
      </c>
      <c r="B33" s="259" t="s">
        <v>114</v>
      </c>
      <c r="C33" s="100">
        <v>0</v>
      </c>
      <c r="D33" s="109">
        <v>0</v>
      </c>
      <c r="E33" s="257"/>
      <c r="F33" s="257"/>
      <c r="G33" s="258"/>
      <c r="H33" s="104">
        <v>0</v>
      </c>
      <c r="I33" s="105"/>
      <c r="J33" s="106"/>
      <c r="K33" s="107"/>
      <c r="L33" s="104">
        <v>5.0076529956130624</v>
      </c>
      <c r="M33" s="107"/>
      <c r="N33" s="107"/>
      <c r="O33" s="107"/>
      <c r="P33" s="252"/>
      <c r="Q33" s="257">
        <v>0.156</v>
      </c>
      <c r="R33" s="257"/>
      <c r="S33" s="257">
        <v>0</v>
      </c>
      <c r="T33" s="257">
        <v>4.2836529956130631</v>
      </c>
      <c r="U33" s="257">
        <v>0.56799999999999995</v>
      </c>
      <c r="V33" s="257">
        <v>0</v>
      </c>
      <c r="W33" s="257"/>
      <c r="X33" s="105"/>
      <c r="Y33" s="103"/>
      <c r="Z33" s="107"/>
      <c r="AA33" s="110">
        <v>2.8955158718303595</v>
      </c>
      <c r="AB33" s="108">
        <v>0</v>
      </c>
      <c r="AC33" s="109"/>
      <c r="AD33" s="107"/>
      <c r="AE33" s="107"/>
      <c r="AF33" s="107"/>
      <c r="AG33" s="161"/>
      <c r="AH33" s="161"/>
      <c r="AI33" s="161"/>
      <c r="AJ33" s="161"/>
      <c r="AK33" s="105"/>
      <c r="AL33" s="103"/>
      <c r="AM33" s="107"/>
      <c r="AN33" s="110"/>
      <c r="AO33" s="110">
        <v>3.1700230677088435</v>
      </c>
      <c r="AP33" s="108"/>
      <c r="AQ33" s="111">
        <v>11.073191935152266</v>
      </c>
    </row>
    <row r="34" spans="1:43" ht="12.75" customHeight="1">
      <c r="A34" s="255" t="s">
        <v>115</v>
      </c>
      <c r="B34" s="259" t="s">
        <v>116</v>
      </c>
      <c r="C34" s="100">
        <v>0</v>
      </c>
      <c r="D34" s="109">
        <v>0</v>
      </c>
      <c r="E34" s="257"/>
      <c r="F34" s="257"/>
      <c r="G34" s="258"/>
      <c r="H34" s="104">
        <v>0</v>
      </c>
      <c r="I34" s="105"/>
      <c r="J34" s="106"/>
      <c r="K34" s="107"/>
      <c r="L34" s="104">
        <v>3.2742860799301905</v>
      </c>
      <c r="M34" s="107"/>
      <c r="N34" s="107"/>
      <c r="O34" s="107"/>
      <c r="P34" s="252"/>
      <c r="Q34" s="257">
        <v>9.6000000000000002E-2</v>
      </c>
      <c r="R34" s="257"/>
      <c r="S34" s="257">
        <v>0</v>
      </c>
      <c r="T34" s="257">
        <v>0.81928607993019076</v>
      </c>
      <c r="U34" s="257">
        <v>2.359</v>
      </c>
      <c r="V34" s="257">
        <v>0</v>
      </c>
      <c r="W34" s="257"/>
      <c r="X34" s="105"/>
      <c r="Y34" s="103"/>
      <c r="Z34" s="107"/>
      <c r="AA34" s="110">
        <v>6.7779013650933413</v>
      </c>
      <c r="AB34" s="108">
        <v>104.02015429041532</v>
      </c>
      <c r="AC34" s="109"/>
      <c r="AD34" s="107"/>
      <c r="AE34" s="107">
        <v>104.02015429041532</v>
      </c>
      <c r="AF34" s="107"/>
      <c r="AG34" s="161"/>
      <c r="AH34" s="161"/>
      <c r="AI34" s="161"/>
      <c r="AJ34" s="161"/>
      <c r="AK34" s="105"/>
      <c r="AL34" s="103"/>
      <c r="AM34" s="107"/>
      <c r="AN34" s="110"/>
      <c r="AO34" s="110">
        <v>26.395976005164545</v>
      </c>
      <c r="AP34" s="108"/>
      <c r="AQ34" s="111">
        <v>140.4683177406034</v>
      </c>
    </row>
    <row r="35" spans="1:43" ht="12.75" customHeight="1">
      <c r="A35" s="255" t="s">
        <v>117</v>
      </c>
      <c r="B35" s="259" t="s">
        <v>118</v>
      </c>
      <c r="C35" s="100">
        <v>0</v>
      </c>
      <c r="D35" s="109">
        <v>0</v>
      </c>
      <c r="E35" s="257"/>
      <c r="F35" s="257"/>
      <c r="G35" s="258"/>
      <c r="H35" s="104">
        <v>0</v>
      </c>
      <c r="I35" s="105"/>
      <c r="J35" s="106"/>
      <c r="K35" s="107"/>
      <c r="L35" s="104">
        <v>3.465904371974053</v>
      </c>
      <c r="M35" s="107"/>
      <c r="N35" s="107"/>
      <c r="O35" s="107"/>
      <c r="P35" s="252"/>
      <c r="Q35" s="257">
        <v>0.14199999999999999</v>
      </c>
      <c r="R35" s="257"/>
      <c r="S35" s="257">
        <v>0</v>
      </c>
      <c r="T35" s="257">
        <v>1.0769043719740532</v>
      </c>
      <c r="U35" s="257">
        <v>2.2469999999999999</v>
      </c>
      <c r="V35" s="257">
        <v>0</v>
      </c>
      <c r="W35" s="257"/>
      <c r="X35" s="105"/>
      <c r="Y35" s="103"/>
      <c r="Z35" s="107"/>
      <c r="AA35" s="110">
        <v>7.9607981592441917</v>
      </c>
      <c r="AB35" s="108">
        <v>0</v>
      </c>
      <c r="AC35" s="109"/>
      <c r="AD35" s="107"/>
      <c r="AE35" s="107"/>
      <c r="AF35" s="107"/>
      <c r="AG35" s="161"/>
      <c r="AH35" s="161"/>
      <c r="AI35" s="161"/>
      <c r="AJ35" s="161"/>
      <c r="AK35" s="105"/>
      <c r="AL35" s="103"/>
      <c r="AM35" s="107"/>
      <c r="AN35" s="110"/>
      <c r="AO35" s="110">
        <v>13.654279201722183</v>
      </c>
      <c r="AP35" s="108"/>
      <c r="AQ35" s="111">
        <v>25.08098173294043</v>
      </c>
    </row>
    <row r="36" spans="1:43" ht="12.75" customHeight="1">
      <c r="A36" s="255" t="s">
        <v>119</v>
      </c>
      <c r="B36" s="259" t="s">
        <v>120</v>
      </c>
      <c r="C36" s="100">
        <v>0</v>
      </c>
      <c r="D36" s="254">
        <v>0</v>
      </c>
      <c r="E36" s="257"/>
      <c r="F36" s="257"/>
      <c r="G36" s="258"/>
      <c r="H36" s="104">
        <v>0</v>
      </c>
      <c r="I36" s="105"/>
      <c r="J36" s="106"/>
      <c r="K36" s="107"/>
      <c r="L36" s="104">
        <v>16.234468382542293</v>
      </c>
      <c r="M36" s="107"/>
      <c r="N36" s="107"/>
      <c r="O36" s="107"/>
      <c r="P36" s="252"/>
      <c r="Q36" s="247">
        <v>0.16200000000000001</v>
      </c>
      <c r="R36" s="257"/>
      <c r="S36" s="247">
        <v>2.9766947868000004</v>
      </c>
      <c r="T36" s="247">
        <v>2.953623673898238</v>
      </c>
      <c r="U36" s="247">
        <v>5.4580000000000002</v>
      </c>
      <c r="V36" s="247">
        <v>4.6841499218440523</v>
      </c>
      <c r="W36" s="257"/>
      <c r="X36" s="105"/>
      <c r="Y36" s="103"/>
      <c r="Z36" s="107"/>
      <c r="AA36" s="260">
        <v>123.72382199314823</v>
      </c>
      <c r="AB36" s="108">
        <v>0</v>
      </c>
      <c r="AC36" s="109"/>
      <c r="AD36" s="107"/>
      <c r="AE36" s="107">
        <v>0</v>
      </c>
      <c r="AF36" s="107"/>
      <c r="AG36" s="161"/>
      <c r="AH36" s="161"/>
      <c r="AI36" s="161"/>
      <c r="AJ36" s="161"/>
      <c r="AK36" s="250"/>
      <c r="AL36" s="252"/>
      <c r="AM36" s="107"/>
      <c r="AN36" s="260"/>
      <c r="AO36" s="260">
        <v>88.501698029974165</v>
      </c>
      <c r="AP36" s="108"/>
      <c r="AQ36" s="111">
        <v>228.45998840566469</v>
      </c>
    </row>
    <row r="37" spans="1:43" ht="12.75" customHeight="1">
      <c r="A37" s="255" t="s">
        <v>121</v>
      </c>
      <c r="B37" s="259" t="s">
        <v>122</v>
      </c>
      <c r="C37" s="100">
        <v>0</v>
      </c>
      <c r="D37" s="109">
        <v>0</v>
      </c>
      <c r="E37" s="257"/>
      <c r="F37" s="257"/>
      <c r="G37" s="258"/>
      <c r="H37" s="104">
        <v>0</v>
      </c>
      <c r="I37" s="105"/>
      <c r="J37" s="106"/>
      <c r="K37" s="107"/>
      <c r="L37" s="104">
        <v>4.5279596517447196</v>
      </c>
      <c r="M37" s="107"/>
      <c r="N37" s="107"/>
      <c r="O37" s="107"/>
      <c r="P37" s="252"/>
      <c r="Q37" s="257">
        <v>0.43</v>
      </c>
      <c r="R37" s="257"/>
      <c r="S37" s="257">
        <v>0</v>
      </c>
      <c r="T37" s="257">
        <v>2.0519596517447192</v>
      </c>
      <c r="U37" s="257">
        <v>2.0459999999999998</v>
      </c>
      <c r="V37" s="257">
        <v>0</v>
      </c>
      <c r="W37" s="257"/>
      <c r="X37" s="105"/>
      <c r="Y37" s="103"/>
      <c r="Z37" s="107"/>
      <c r="AA37" s="110">
        <v>9.7407548153383594</v>
      </c>
      <c r="AB37" s="108">
        <v>0</v>
      </c>
      <c r="AC37" s="109"/>
      <c r="AD37" s="107"/>
      <c r="AE37" s="107"/>
      <c r="AF37" s="107"/>
      <c r="AG37" s="161"/>
      <c r="AH37" s="161"/>
      <c r="AI37" s="161"/>
      <c r="AJ37" s="161"/>
      <c r="AK37" s="105"/>
      <c r="AL37" s="103"/>
      <c r="AM37" s="107"/>
      <c r="AN37" s="110"/>
      <c r="AO37" s="110">
        <v>21.66182429601043</v>
      </c>
      <c r="AP37" s="108"/>
      <c r="AQ37" s="111">
        <v>35.930538763093509</v>
      </c>
    </row>
    <row r="38" spans="1:43" ht="12.75" customHeight="1">
      <c r="A38" s="255" t="s">
        <v>123</v>
      </c>
      <c r="B38" s="259" t="s">
        <v>124</v>
      </c>
      <c r="C38" s="100">
        <v>76.09297317170001</v>
      </c>
      <c r="D38" s="109">
        <v>76.09297317170001</v>
      </c>
      <c r="E38" s="257"/>
      <c r="F38" s="257"/>
      <c r="G38" s="258"/>
      <c r="H38" s="104">
        <v>0</v>
      </c>
      <c r="I38" s="105"/>
      <c r="J38" s="106"/>
      <c r="K38" s="107"/>
      <c r="L38" s="104">
        <v>145.52279498809514</v>
      </c>
      <c r="M38" s="107"/>
      <c r="N38" s="107"/>
      <c r="O38" s="107"/>
      <c r="P38" s="252"/>
      <c r="Q38" s="257">
        <v>1.34</v>
      </c>
      <c r="R38" s="257"/>
      <c r="S38" s="257">
        <v>0</v>
      </c>
      <c r="T38" s="257">
        <v>2.2391822477068284</v>
      </c>
      <c r="U38" s="257">
        <v>21.193000000000001</v>
      </c>
      <c r="V38" s="257">
        <v>120.75061274038832</v>
      </c>
      <c r="W38" s="257"/>
      <c r="X38" s="105"/>
      <c r="Y38" s="103"/>
      <c r="Z38" s="107"/>
      <c r="AA38" s="110">
        <v>28.355854270413122</v>
      </c>
      <c r="AB38" s="108">
        <v>44.515849935612906</v>
      </c>
      <c r="AC38" s="109"/>
      <c r="AD38" s="107"/>
      <c r="AE38" s="107">
        <v>1.1589620953127999</v>
      </c>
      <c r="AF38" s="107">
        <v>43.356887840300104</v>
      </c>
      <c r="AG38" s="161"/>
      <c r="AH38" s="161"/>
      <c r="AI38" s="161"/>
      <c r="AJ38" s="161"/>
      <c r="AK38" s="105"/>
      <c r="AL38" s="103"/>
      <c r="AM38" s="107"/>
      <c r="AN38" s="110">
        <v>53.595134429521629</v>
      </c>
      <c r="AO38" s="110">
        <v>58.998347634328219</v>
      </c>
      <c r="AP38" s="108"/>
      <c r="AQ38" s="111">
        <v>407.08095442967107</v>
      </c>
    </row>
    <row r="39" spans="1:43" ht="12.75" customHeight="1">
      <c r="A39" s="255" t="s">
        <v>125</v>
      </c>
      <c r="B39" s="259" t="s">
        <v>126</v>
      </c>
      <c r="C39" s="100">
        <v>0</v>
      </c>
      <c r="D39" s="109">
        <v>0</v>
      </c>
      <c r="E39" s="257"/>
      <c r="F39" s="257"/>
      <c r="G39" s="258"/>
      <c r="H39" s="104">
        <v>0</v>
      </c>
      <c r="I39" s="105"/>
      <c r="J39" s="106"/>
      <c r="K39" s="107"/>
      <c r="L39" s="104">
        <v>9.7300214630308268</v>
      </c>
      <c r="M39" s="107"/>
      <c r="N39" s="107"/>
      <c r="O39" s="107"/>
      <c r="P39" s="252"/>
      <c r="Q39" s="257">
        <v>0.435</v>
      </c>
      <c r="R39" s="257"/>
      <c r="S39" s="257">
        <v>2.01041244999</v>
      </c>
      <c r="T39" s="257">
        <v>2.2886090130408254</v>
      </c>
      <c r="U39" s="257">
        <v>4.9960000000000004</v>
      </c>
      <c r="V39" s="257">
        <v>0</v>
      </c>
      <c r="W39" s="257"/>
      <c r="X39" s="105"/>
      <c r="Y39" s="103"/>
      <c r="Z39" s="107"/>
      <c r="AA39" s="110">
        <v>452.74420847096331</v>
      </c>
      <c r="AB39" s="108">
        <v>0</v>
      </c>
      <c r="AC39" s="109"/>
      <c r="AD39" s="107"/>
      <c r="AE39" s="107"/>
      <c r="AF39" s="107"/>
      <c r="AG39" s="161"/>
      <c r="AH39" s="161"/>
      <c r="AI39" s="161"/>
      <c r="AJ39" s="161"/>
      <c r="AK39" s="105"/>
      <c r="AL39" s="103"/>
      <c r="AM39" s="107"/>
      <c r="AN39" s="110"/>
      <c r="AO39" s="110">
        <v>69.869981422531282</v>
      </c>
      <c r="AP39" s="108"/>
      <c r="AQ39" s="111">
        <v>532.34421135652542</v>
      </c>
    </row>
    <row r="40" spans="1:43" ht="12.75" customHeight="1">
      <c r="A40" s="255" t="s">
        <v>127</v>
      </c>
      <c r="B40" s="259" t="s">
        <v>128</v>
      </c>
      <c r="C40" s="100">
        <v>0</v>
      </c>
      <c r="D40" s="109">
        <v>0</v>
      </c>
      <c r="E40" s="257"/>
      <c r="F40" s="257"/>
      <c r="G40" s="258"/>
      <c r="H40" s="104">
        <v>0</v>
      </c>
      <c r="I40" s="105"/>
      <c r="J40" s="106"/>
      <c r="K40" s="107"/>
      <c r="L40" s="104">
        <v>5.314965435672919</v>
      </c>
      <c r="M40" s="107"/>
      <c r="N40" s="107"/>
      <c r="O40" s="107"/>
      <c r="P40" s="252"/>
      <c r="Q40" s="257">
        <v>0.38</v>
      </c>
      <c r="R40" s="257"/>
      <c r="S40" s="257">
        <v>0</v>
      </c>
      <c r="T40" s="257">
        <v>2.7229654356729194</v>
      </c>
      <c r="U40" s="257">
        <v>2.2120000000000002</v>
      </c>
      <c r="V40" s="257">
        <v>0</v>
      </c>
      <c r="W40" s="257"/>
      <c r="X40" s="105"/>
      <c r="Y40" s="103"/>
      <c r="Z40" s="107"/>
      <c r="AA40" s="110">
        <v>16.621158938685127</v>
      </c>
      <c r="AB40" s="108">
        <v>0</v>
      </c>
      <c r="AC40" s="109"/>
      <c r="AD40" s="107"/>
      <c r="AE40" s="107"/>
      <c r="AF40" s="107"/>
      <c r="AG40" s="161"/>
      <c r="AH40" s="161"/>
      <c r="AI40" s="161"/>
      <c r="AJ40" s="161"/>
      <c r="AK40" s="105"/>
      <c r="AL40" s="103"/>
      <c r="AM40" s="107"/>
      <c r="AN40" s="110"/>
      <c r="AO40" s="110">
        <v>22.379151650264703</v>
      </c>
      <c r="AP40" s="108"/>
      <c r="AQ40" s="111">
        <v>44.315276024622747</v>
      </c>
    </row>
    <row r="41" spans="1:43" ht="12.75" customHeight="1">
      <c r="A41" s="255" t="s">
        <v>129</v>
      </c>
      <c r="B41" s="259" t="s">
        <v>130</v>
      </c>
      <c r="C41" s="100">
        <v>0</v>
      </c>
      <c r="D41" s="254">
        <v>0</v>
      </c>
      <c r="E41" s="257"/>
      <c r="F41" s="257"/>
      <c r="G41" s="258"/>
      <c r="H41" s="104">
        <v>0</v>
      </c>
      <c r="I41" s="105"/>
      <c r="J41" s="106"/>
      <c r="K41" s="107"/>
      <c r="L41" s="104">
        <v>3.9997732362312566</v>
      </c>
      <c r="M41" s="107"/>
      <c r="N41" s="107"/>
      <c r="O41" s="107"/>
      <c r="P41" s="252"/>
      <c r="Q41" s="247">
        <v>0.47899999999999998</v>
      </c>
      <c r="R41" s="257"/>
      <c r="S41" s="247">
        <v>0</v>
      </c>
      <c r="T41" s="247">
        <v>2.1777732362312565</v>
      </c>
      <c r="U41" s="247">
        <v>1.343</v>
      </c>
      <c r="V41" s="247">
        <v>0</v>
      </c>
      <c r="W41" s="257"/>
      <c r="X41" s="105"/>
      <c r="Y41" s="103"/>
      <c r="Z41" s="107"/>
      <c r="AA41" s="260">
        <v>20.397300697116087</v>
      </c>
      <c r="AB41" s="108">
        <v>0</v>
      </c>
      <c r="AC41" s="109"/>
      <c r="AD41" s="107"/>
      <c r="AE41" s="107"/>
      <c r="AF41" s="107"/>
      <c r="AG41" s="161"/>
      <c r="AH41" s="161"/>
      <c r="AI41" s="161"/>
      <c r="AJ41" s="161"/>
      <c r="AK41" s="250"/>
      <c r="AL41" s="252"/>
      <c r="AM41" s="107"/>
      <c r="AN41" s="260"/>
      <c r="AO41" s="260">
        <v>104.62642340369871</v>
      </c>
      <c r="AP41" s="108"/>
      <c r="AQ41" s="111">
        <v>129.02349733704605</v>
      </c>
    </row>
    <row r="42" spans="1:43" ht="12.75" customHeight="1">
      <c r="A42" s="255" t="s">
        <v>131</v>
      </c>
      <c r="B42" s="259" t="s">
        <v>132</v>
      </c>
      <c r="C42" s="100">
        <v>0</v>
      </c>
      <c r="D42" s="109">
        <v>0</v>
      </c>
      <c r="E42" s="257"/>
      <c r="F42" s="257"/>
      <c r="G42" s="258"/>
      <c r="H42" s="104">
        <v>0</v>
      </c>
      <c r="I42" s="105"/>
      <c r="J42" s="106"/>
      <c r="K42" s="107"/>
      <c r="L42" s="104">
        <v>0.85750289196410012</v>
      </c>
      <c r="M42" s="107"/>
      <c r="N42" s="107"/>
      <c r="O42" s="107"/>
      <c r="P42" s="252"/>
      <c r="Q42" s="257">
        <v>7.6999999999999999E-2</v>
      </c>
      <c r="R42" s="257"/>
      <c r="S42" s="257">
        <v>0</v>
      </c>
      <c r="T42" s="257">
        <v>0.33550289196410005</v>
      </c>
      <c r="U42" s="257">
        <v>0.44500000000000001</v>
      </c>
      <c r="V42" s="257">
        <v>0</v>
      </c>
      <c r="W42" s="257"/>
      <c r="X42" s="105"/>
      <c r="Y42" s="103"/>
      <c r="Z42" s="107"/>
      <c r="AA42" s="110">
        <v>1.9468042114993787</v>
      </c>
      <c r="AB42" s="108">
        <v>0</v>
      </c>
      <c r="AC42" s="109"/>
      <c r="AD42" s="107"/>
      <c r="AE42" s="107"/>
      <c r="AF42" s="107"/>
      <c r="AG42" s="161"/>
      <c r="AH42" s="161"/>
      <c r="AI42" s="161"/>
      <c r="AJ42" s="161"/>
      <c r="AK42" s="211"/>
      <c r="AL42" s="207"/>
      <c r="AM42" s="107"/>
      <c r="AN42" s="212"/>
      <c r="AO42" s="110">
        <v>2.6698777945097212</v>
      </c>
      <c r="AP42" s="108"/>
      <c r="AQ42" s="111">
        <v>5.4741848979732</v>
      </c>
    </row>
    <row r="43" spans="1:43" ht="12.75" customHeight="1">
      <c r="A43" s="255" t="s">
        <v>133</v>
      </c>
      <c r="B43" s="259" t="s">
        <v>134</v>
      </c>
      <c r="C43" s="100">
        <v>0</v>
      </c>
      <c r="D43" s="109">
        <v>0</v>
      </c>
      <c r="E43" s="257"/>
      <c r="F43" s="257"/>
      <c r="G43" s="258"/>
      <c r="H43" s="104">
        <v>0</v>
      </c>
      <c r="I43" s="105"/>
      <c r="J43" s="106"/>
      <c r="K43" s="107">
        <v>0</v>
      </c>
      <c r="L43" s="104">
        <v>15.50346746175258</v>
      </c>
      <c r="M43" s="107"/>
      <c r="N43" s="107"/>
      <c r="O43" s="107"/>
      <c r="P43" s="103"/>
      <c r="Q43" s="257">
        <v>0.47799999999999998</v>
      </c>
      <c r="R43" s="257"/>
      <c r="S43" s="257">
        <v>4.531564296</v>
      </c>
      <c r="T43" s="257">
        <v>7.1519031657525796</v>
      </c>
      <c r="U43" s="257">
        <v>3.3420000000000001</v>
      </c>
      <c r="V43" s="257">
        <v>0</v>
      </c>
      <c r="W43" s="257"/>
      <c r="X43" s="105"/>
      <c r="Y43" s="103"/>
      <c r="Z43" s="107"/>
      <c r="AA43" s="110">
        <v>44.886481575896333</v>
      </c>
      <c r="AB43" s="108">
        <v>0</v>
      </c>
      <c r="AC43" s="109"/>
      <c r="AD43" s="107"/>
      <c r="AE43" s="107"/>
      <c r="AF43" s="107"/>
      <c r="AG43" s="107"/>
      <c r="AH43" s="107"/>
      <c r="AI43" s="107"/>
      <c r="AJ43" s="107"/>
      <c r="AK43" s="105"/>
      <c r="AL43" s="103"/>
      <c r="AM43" s="107"/>
      <c r="AN43" s="110"/>
      <c r="AO43" s="110">
        <v>58.675706946606866</v>
      </c>
      <c r="AP43" s="108"/>
      <c r="AQ43" s="111">
        <v>119.06565598425578</v>
      </c>
    </row>
    <row r="44" spans="1:43" ht="12.75" customHeight="1">
      <c r="A44" s="261" t="s">
        <v>169</v>
      </c>
      <c r="B44" s="262" t="s">
        <v>170</v>
      </c>
      <c r="C44" s="164">
        <v>0</v>
      </c>
      <c r="D44" s="171">
        <v>0</v>
      </c>
      <c r="E44" s="263"/>
      <c r="F44" s="263"/>
      <c r="G44" s="264"/>
      <c r="H44" s="168">
        <v>0</v>
      </c>
      <c r="I44" s="165"/>
      <c r="J44" s="166"/>
      <c r="K44" s="166"/>
      <c r="L44" s="168">
        <v>38.044330396150066</v>
      </c>
      <c r="M44" s="166"/>
      <c r="N44" s="166"/>
      <c r="O44" s="166"/>
      <c r="P44" s="167"/>
      <c r="Q44" s="263">
        <v>0.84191754042827749</v>
      </c>
      <c r="R44" s="263"/>
      <c r="S44" s="263">
        <v>0</v>
      </c>
      <c r="T44" s="263">
        <v>0.63787173515613438</v>
      </c>
      <c r="U44" s="263">
        <v>36.564541120565657</v>
      </c>
      <c r="V44" s="263">
        <v>0</v>
      </c>
      <c r="W44" s="263"/>
      <c r="X44" s="165"/>
      <c r="Y44" s="167"/>
      <c r="Z44" s="166"/>
      <c r="AA44" s="172">
        <v>3.4709252074811507</v>
      </c>
      <c r="AB44" s="170">
        <v>0</v>
      </c>
      <c r="AC44" s="171"/>
      <c r="AD44" s="166"/>
      <c r="AE44" s="166"/>
      <c r="AF44" s="166"/>
      <c r="AG44" s="166"/>
      <c r="AH44" s="166"/>
      <c r="AI44" s="166"/>
      <c r="AJ44" s="166"/>
      <c r="AK44" s="165"/>
      <c r="AL44" s="167"/>
      <c r="AM44" s="166"/>
      <c r="AN44" s="172"/>
      <c r="AO44" s="172">
        <v>9.3064682786164017</v>
      </c>
      <c r="AP44" s="170"/>
      <c r="AQ44" s="173">
        <v>50.821723882247618</v>
      </c>
    </row>
    <row r="45" spans="1:43" s="11" customFormat="1" ht="12.75" customHeight="1">
      <c r="A45" s="174" t="s">
        <v>135</v>
      </c>
      <c r="B45" s="175"/>
      <c r="C45" s="265">
        <v>0</v>
      </c>
      <c r="D45" s="266">
        <v>0</v>
      </c>
      <c r="E45" s="266">
        <v>0</v>
      </c>
      <c r="F45" s="267">
        <v>0</v>
      </c>
      <c r="G45" s="267">
        <v>0</v>
      </c>
      <c r="H45" s="268">
        <v>0</v>
      </c>
      <c r="I45" s="269">
        <v>0</v>
      </c>
      <c r="J45" s="270">
        <v>0</v>
      </c>
      <c r="K45" s="266">
        <v>0</v>
      </c>
      <c r="L45" s="268">
        <v>3683.0094529057528</v>
      </c>
      <c r="M45" s="266">
        <v>0</v>
      </c>
      <c r="N45" s="266">
        <v>0</v>
      </c>
      <c r="O45" s="266">
        <v>0</v>
      </c>
      <c r="P45" s="266">
        <v>578.4274828444444</v>
      </c>
      <c r="Q45" s="266">
        <v>0</v>
      </c>
      <c r="R45" s="266">
        <v>397.88853593616</v>
      </c>
      <c r="S45" s="266">
        <v>0</v>
      </c>
      <c r="T45" s="266">
        <v>1.149825848563969</v>
      </c>
      <c r="U45" s="266">
        <v>2705.5436082765846</v>
      </c>
      <c r="V45" s="266">
        <v>0</v>
      </c>
      <c r="W45" s="267">
        <v>0</v>
      </c>
      <c r="X45" s="267">
        <v>0</v>
      </c>
      <c r="Y45" s="267">
        <v>0</v>
      </c>
      <c r="Z45" s="266">
        <v>0</v>
      </c>
      <c r="AA45" s="268">
        <v>15.763830505057189</v>
      </c>
      <c r="AB45" s="271">
        <v>174.49234761926402</v>
      </c>
      <c r="AC45" s="272">
        <v>0</v>
      </c>
      <c r="AD45" s="266">
        <v>0</v>
      </c>
      <c r="AE45" s="266">
        <v>0</v>
      </c>
      <c r="AF45" s="266">
        <v>0</v>
      </c>
      <c r="AG45" s="266">
        <v>0</v>
      </c>
      <c r="AH45" s="266">
        <v>0</v>
      </c>
      <c r="AI45" s="266">
        <v>155.05738835673603</v>
      </c>
      <c r="AJ45" s="266">
        <v>19.434959262528004</v>
      </c>
      <c r="AK45" s="269">
        <v>0</v>
      </c>
      <c r="AL45" s="267">
        <v>0</v>
      </c>
      <c r="AM45" s="266">
        <v>0</v>
      </c>
      <c r="AN45" s="268">
        <v>0</v>
      </c>
      <c r="AO45" s="268">
        <v>8.1551064741332837</v>
      </c>
      <c r="AP45" s="271">
        <v>0</v>
      </c>
      <c r="AQ45" s="273">
        <v>3881.4207375042074</v>
      </c>
    </row>
    <row r="46" spans="1:43" ht="12.75" customHeight="1">
      <c r="A46" s="274" t="s">
        <v>136</v>
      </c>
      <c r="B46" s="150"/>
      <c r="C46" s="151">
        <v>0</v>
      </c>
      <c r="D46" s="275"/>
      <c r="E46" s="202"/>
      <c r="F46" s="154"/>
      <c r="G46" s="154"/>
      <c r="H46" s="155">
        <v>0</v>
      </c>
      <c r="I46" s="152"/>
      <c r="J46" s="156"/>
      <c r="K46" s="153"/>
      <c r="L46" s="155">
        <v>682.68227486858586</v>
      </c>
      <c r="M46" s="153"/>
      <c r="N46" s="153"/>
      <c r="O46" s="153"/>
      <c r="P46" s="153"/>
      <c r="Q46" s="153"/>
      <c r="R46" s="153"/>
      <c r="S46" s="153"/>
      <c r="T46" s="153"/>
      <c r="U46" s="153">
        <v>682.68227486858586</v>
      </c>
      <c r="V46" s="153"/>
      <c r="W46" s="154"/>
      <c r="X46" s="154"/>
      <c r="Y46" s="154"/>
      <c r="Z46" s="153"/>
      <c r="AA46" s="159">
        <v>0.588578868724</v>
      </c>
      <c r="AB46" s="157">
        <v>41.276525131414182</v>
      </c>
      <c r="AC46" s="158"/>
      <c r="AD46" s="153"/>
      <c r="AE46" s="153"/>
      <c r="AF46" s="153"/>
      <c r="AG46" s="153"/>
      <c r="AH46" s="153"/>
      <c r="AI46" s="153">
        <v>41.276525131414182</v>
      </c>
      <c r="AJ46" s="153">
        <v>0</v>
      </c>
      <c r="AK46" s="152"/>
      <c r="AL46" s="154"/>
      <c r="AM46" s="153"/>
      <c r="AN46" s="155"/>
      <c r="AO46" s="159"/>
      <c r="AP46" s="157"/>
      <c r="AQ46" s="186">
        <v>724.54737886872397</v>
      </c>
    </row>
    <row r="47" spans="1:43" ht="12.75" customHeight="1">
      <c r="A47" s="244" t="s">
        <v>137</v>
      </c>
      <c r="B47" s="276"/>
      <c r="C47" s="100">
        <v>0</v>
      </c>
      <c r="D47" s="277"/>
      <c r="E47" s="278"/>
      <c r="F47" s="252"/>
      <c r="G47" s="252"/>
      <c r="H47" s="104">
        <v>0</v>
      </c>
      <c r="I47" s="250"/>
      <c r="J47" s="251"/>
      <c r="K47" s="161"/>
      <c r="L47" s="249">
        <v>279.80478185913069</v>
      </c>
      <c r="M47" s="161"/>
      <c r="N47" s="161"/>
      <c r="O47" s="161"/>
      <c r="P47" s="161"/>
      <c r="Q47" s="161"/>
      <c r="R47" s="161"/>
      <c r="S47" s="161"/>
      <c r="T47" s="161"/>
      <c r="U47" s="161">
        <v>279.80478185913069</v>
      </c>
      <c r="V47" s="161"/>
      <c r="W47" s="252"/>
      <c r="X47" s="252"/>
      <c r="Y47" s="252"/>
      <c r="Z47" s="161"/>
      <c r="AA47" s="260"/>
      <c r="AB47" s="253">
        <v>16.917634360027126</v>
      </c>
      <c r="AC47" s="254"/>
      <c r="AD47" s="161"/>
      <c r="AE47" s="161"/>
      <c r="AF47" s="161"/>
      <c r="AG47" s="161"/>
      <c r="AH47" s="161"/>
      <c r="AI47" s="161">
        <v>16.917634360027126</v>
      </c>
      <c r="AJ47" s="161">
        <v>0</v>
      </c>
      <c r="AK47" s="250"/>
      <c r="AL47" s="252"/>
      <c r="AM47" s="161"/>
      <c r="AN47" s="249"/>
      <c r="AO47" s="260"/>
      <c r="AP47" s="253"/>
      <c r="AQ47" s="160">
        <v>296.72241621915782</v>
      </c>
    </row>
    <row r="48" spans="1:43" ht="12.75" customHeight="1">
      <c r="A48" s="255" t="s">
        <v>138</v>
      </c>
      <c r="B48" s="99"/>
      <c r="C48" s="100">
        <v>0</v>
      </c>
      <c r="D48" s="101"/>
      <c r="E48" s="112"/>
      <c r="F48" s="103"/>
      <c r="G48" s="103"/>
      <c r="H48" s="104">
        <v>0</v>
      </c>
      <c r="I48" s="105"/>
      <c r="J48" s="106"/>
      <c r="K48" s="107"/>
      <c r="L48" s="104">
        <v>1555.0727224155212</v>
      </c>
      <c r="M48" s="107"/>
      <c r="N48" s="107"/>
      <c r="O48" s="107"/>
      <c r="P48" s="107">
        <v>462.83622332787218</v>
      </c>
      <c r="Q48" s="107"/>
      <c r="R48" s="107"/>
      <c r="S48" s="107"/>
      <c r="T48" s="107">
        <v>1.149825848563969</v>
      </c>
      <c r="U48" s="107">
        <v>1091.086673239085</v>
      </c>
      <c r="V48" s="107"/>
      <c r="W48" s="103"/>
      <c r="X48" s="103"/>
      <c r="Y48" s="103"/>
      <c r="Z48" s="107"/>
      <c r="AA48" s="110"/>
      <c r="AB48" s="108">
        <v>81.541127940586989</v>
      </c>
      <c r="AC48" s="109"/>
      <c r="AD48" s="107"/>
      <c r="AE48" s="107"/>
      <c r="AF48" s="107"/>
      <c r="AG48" s="107"/>
      <c r="AH48" s="107"/>
      <c r="AI48" s="107">
        <v>65.969585188327201</v>
      </c>
      <c r="AJ48" s="107">
        <v>15.571542752259786</v>
      </c>
      <c r="AK48" s="105"/>
      <c r="AL48" s="103"/>
      <c r="AM48" s="107"/>
      <c r="AN48" s="104"/>
      <c r="AO48" s="110">
        <v>4.0078109981332846</v>
      </c>
      <c r="AP48" s="108"/>
      <c r="AQ48" s="111">
        <v>1640.6216613542415</v>
      </c>
    </row>
    <row r="49" spans="1:43" ht="12.75" customHeight="1">
      <c r="A49" s="255" t="s">
        <v>139</v>
      </c>
      <c r="B49" s="99"/>
      <c r="C49" s="100">
        <v>0</v>
      </c>
      <c r="D49" s="101"/>
      <c r="E49" s="112"/>
      <c r="F49" s="103"/>
      <c r="G49" s="103"/>
      <c r="H49" s="104">
        <v>0</v>
      </c>
      <c r="I49" s="105"/>
      <c r="J49" s="106"/>
      <c r="K49" s="107"/>
      <c r="L49" s="104">
        <v>111.30502589843638</v>
      </c>
      <c r="M49" s="107"/>
      <c r="N49" s="107"/>
      <c r="O49" s="107"/>
      <c r="P49" s="107">
        <v>3.0124084208548276</v>
      </c>
      <c r="Q49" s="107"/>
      <c r="R49" s="107"/>
      <c r="S49" s="107"/>
      <c r="T49" s="107"/>
      <c r="U49" s="107">
        <v>108.29261747758156</v>
      </c>
      <c r="V49" s="107"/>
      <c r="W49" s="103"/>
      <c r="X49" s="103"/>
      <c r="Y49" s="103"/>
      <c r="Z49" s="107"/>
      <c r="AA49" s="110"/>
      <c r="AB49" s="108">
        <v>6.648966980032931</v>
      </c>
      <c r="AC49" s="109"/>
      <c r="AD49" s="107"/>
      <c r="AE49" s="107"/>
      <c r="AF49" s="107"/>
      <c r="AG49" s="107"/>
      <c r="AH49" s="107"/>
      <c r="AI49" s="107">
        <v>6.5476182865894215</v>
      </c>
      <c r="AJ49" s="107">
        <v>0.10134869344350976</v>
      </c>
      <c r="AK49" s="105"/>
      <c r="AL49" s="103"/>
      <c r="AM49" s="107"/>
      <c r="AN49" s="104"/>
      <c r="AO49" s="110"/>
      <c r="AP49" s="108"/>
      <c r="AQ49" s="111">
        <v>117.95399287846931</v>
      </c>
    </row>
    <row r="50" spans="1:43" ht="12.75" customHeight="1">
      <c r="A50" s="255" t="s">
        <v>140</v>
      </c>
      <c r="B50" s="99"/>
      <c r="C50" s="100">
        <v>0</v>
      </c>
      <c r="D50" s="101"/>
      <c r="E50" s="112"/>
      <c r="F50" s="103"/>
      <c r="G50" s="103"/>
      <c r="H50" s="104">
        <v>0</v>
      </c>
      <c r="I50" s="105"/>
      <c r="J50" s="106"/>
      <c r="K50" s="107"/>
      <c r="L50" s="104">
        <v>31.717130424344884</v>
      </c>
      <c r="M50" s="107"/>
      <c r="N50" s="107"/>
      <c r="O50" s="107"/>
      <c r="P50" s="107"/>
      <c r="Q50" s="107"/>
      <c r="R50" s="279"/>
      <c r="S50" s="107"/>
      <c r="T50" s="107"/>
      <c r="U50" s="107">
        <v>31.717130424344884</v>
      </c>
      <c r="V50" s="107"/>
      <c r="W50" s="103"/>
      <c r="X50" s="103"/>
      <c r="Y50" s="103"/>
      <c r="Z50" s="107"/>
      <c r="AA50" s="110"/>
      <c r="AB50" s="108">
        <v>0</v>
      </c>
      <c r="AC50" s="109"/>
      <c r="AD50" s="107"/>
      <c r="AE50" s="107"/>
      <c r="AF50" s="107"/>
      <c r="AG50" s="107"/>
      <c r="AH50" s="107"/>
      <c r="AI50" s="107">
        <v>0</v>
      </c>
      <c r="AJ50" s="107"/>
      <c r="AK50" s="105"/>
      <c r="AL50" s="103"/>
      <c r="AM50" s="107"/>
      <c r="AN50" s="104"/>
      <c r="AO50" s="110">
        <v>4.147295476</v>
      </c>
      <c r="AP50" s="108"/>
      <c r="AQ50" s="111">
        <v>35.864425900344884</v>
      </c>
    </row>
    <row r="51" spans="1:43" ht="12.75" customHeight="1">
      <c r="A51" s="255" t="s">
        <v>141</v>
      </c>
      <c r="B51" s="99"/>
      <c r="C51" s="100">
        <v>0</v>
      </c>
      <c r="D51" s="101"/>
      <c r="E51" s="112"/>
      <c r="F51" s="103"/>
      <c r="G51" s="103"/>
      <c r="H51" s="104">
        <v>0</v>
      </c>
      <c r="I51" s="105"/>
      <c r="J51" s="106"/>
      <c r="K51" s="107"/>
      <c r="L51" s="104">
        <v>4.5622175577854263</v>
      </c>
      <c r="M51" s="107"/>
      <c r="N51" s="107"/>
      <c r="O51" s="107"/>
      <c r="P51" s="107">
        <v>0.75812222222222214</v>
      </c>
      <c r="Q51" s="107"/>
      <c r="R51" s="107">
        <v>3.8040953355632041</v>
      </c>
      <c r="S51" s="107"/>
      <c r="T51" s="107"/>
      <c r="U51" s="107"/>
      <c r="V51" s="107"/>
      <c r="W51" s="103"/>
      <c r="X51" s="103"/>
      <c r="Y51" s="103"/>
      <c r="Z51" s="107"/>
      <c r="AA51" s="110"/>
      <c r="AB51" s="108">
        <v>0</v>
      </c>
      <c r="AC51" s="109"/>
      <c r="AD51" s="107"/>
      <c r="AE51" s="107"/>
      <c r="AF51" s="107"/>
      <c r="AG51" s="107"/>
      <c r="AH51" s="107"/>
      <c r="AI51" s="107"/>
      <c r="AJ51" s="107"/>
      <c r="AK51" s="105"/>
      <c r="AL51" s="103"/>
      <c r="AM51" s="107"/>
      <c r="AN51" s="104"/>
      <c r="AO51" s="110"/>
      <c r="AP51" s="108"/>
      <c r="AQ51" s="111">
        <v>4.5622175577854263</v>
      </c>
    </row>
    <row r="52" spans="1:43" ht="12.75" customHeight="1">
      <c r="A52" s="255" t="s">
        <v>142</v>
      </c>
      <c r="B52" s="259"/>
      <c r="C52" s="280">
        <v>0</v>
      </c>
      <c r="D52" s="279"/>
      <c r="E52" s="279"/>
      <c r="F52" s="281"/>
      <c r="G52" s="281"/>
      <c r="H52" s="282">
        <v>0</v>
      </c>
      <c r="I52" s="283"/>
      <c r="J52" s="284"/>
      <c r="K52" s="279"/>
      <c r="L52" s="282">
        <v>394.08444060059679</v>
      </c>
      <c r="M52" s="279"/>
      <c r="N52" s="279"/>
      <c r="O52" s="279"/>
      <c r="P52" s="161"/>
      <c r="Q52" s="279"/>
      <c r="R52" s="279">
        <v>394.08444060059679</v>
      </c>
      <c r="S52" s="279"/>
      <c r="T52" s="279"/>
      <c r="U52" s="279"/>
      <c r="V52" s="279"/>
      <c r="W52" s="281"/>
      <c r="X52" s="281"/>
      <c r="Y52" s="281"/>
      <c r="Z52" s="279"/>
      <c r="AA52" s="260"/>
      <c r="AB52" s="285">
        <v>0</v>
      </c>
      <c r="AC52" s="286"/>
      <c r="AD52" s="279"/>
      <c r="AE52" s="279"/>
      <c r="AF52" s="279"/>
      <c r="AG52" s="279"/>
      <c r="AH52" s="279"/>
      <c r="AI52" s="279"/>
      <c r="AJ52" s="279"/>
      <c r="AK52" s="250"/>
      <c r="AL52" s="252"/>
      <c r="AM52" s="279"/>
      <c r="AN52" s="260"/>
      <c r="AO52" s="260"/>
      <c r="AP52" s="285"/>
      <c r="AQ52" s="287">
        <v>394.08444060059679</v>
      </c>
    </row>
    <row r="53" spans="1:43" ht="12.75" customHeight="1">
      <c r="A53" s="255" t="s">
        <v>143</v>
      </c>
      <c r="B53" s="259"/>
      <c r="C53" s="280">
        <v>0</v>
      </c>
      <c r="D53" s="283"/>
      <c r="E53" s="279"/>
      <c r="F53" s="281"/>
      <c r="G53" s="281"/>
      <c r="H53" s="282">
        <v>0</v>
      </c>
      <c r="I53" s="283"/>
      <c r="J53" s="284"/>
      <c r="K53" s="279"/>
      <c r="L53" s="282">
        <v>75.915199329403549</v>
      </c>
      <c r="M53" s="279"/>
      <c r="N53" s="279"/>
      <c r="O53" s="279"/>
      <c r="P53" s="279">
        <v>0</v>
      </c>
      <c r="Q53" s="279"/>
      <c r="R53" s="279"/>
      <c r="S53" s="279"/>
      <c r="T53" s="279"/>
      <c r="U53" s="279">
        <v>75.915199329403549</v>
      </c>
      <c r="V53" s="279"/>
      <c r="W53" s="281"/>
      <c r="X53" s="281"/>
      <c r="Y53" s="281"/>
      <c r="Z53" s="279"/>
      <c r="AA53" s="260"/>
      <c r="AB53" s="285">
        <v>4.5900058465405955</v>
      </c>
      <c r="AC53" s="286"/>
      <c r="AD53" s="279"/>
      <c r="AE53" s="279"/>
      <c r="AF53" s="279"/>
      <c r="AG53" s="279"/>
      <c r="AH53" s="279"/>
      <c r="AI53" s="107">
        <v>4.5900058465405955</v>
      </c>
      <c r="AJ53" s="107">
        <v>0</v>
      </c>
      <c r="AK53" s="279"/>
      <c r="AL53" s="279"/>
      <c r="AM53" s="279"/>
      <c r="AN53" s="260"/>
      <c r="AO53" s="110"/>
      <c r="AP53" s="285"/>
      <c r="AQ53" s="287">
        <v>80.505205175944141</v>
      </c>
    </row>
    <row r="54" spans="1:43" ht="12.75" customHeight="1">
      <c r="A54" s="98" t="s">
        <v>144</v>
      </c>
      <c r="B54" s="99"/>
      <c r="C54" s="280">
        <v>0</v>
      </c>
      <c r="D54" s="283"/>
      <c r="E54" s="279"/>
      <c r="F54" s="281"/>
      <c r="G54" s="281"/>
      <c r="H54" s="282">
        <v>0</v>
      </c>
      <c r="I54" s="283"/>
      <c r="J54" s="284"/>
      <c r="K54" s="279"/>
      <c r="L54" s="282">
        <v>109.29542099746408</v>
      </c>
      <c r="M54" s="279"/>
      <c r="N54" s="279"/>
      <c r="O54" s="279"/>
      <c r="P54" s="279"/>
      <c r="Q54" s="279"/>
      <c r="R54" s="279"/>
      <c r="S54" s="279"/>
      <c r="T54" s="279"/>
      <c r="U54" s="279">
        <v>109.29542099746408</v>
      </c>
      <c r="V54" s="279"/>
      <c r="W54" s="281"/>
      <c r="X54" s="281"/>
      <c r="Y54" s="281"/>
      <c r="Z54" s="279"/>
      <c r="AA54" s="212"/>
      <c r="AB54" s="285">
        <v>0</v>
      </c>
      <c r="AC54" s="286"/>
      <c r="AD54" s="279"/>
      <c r="AE54" s="279"/>
      <c r="AF54" s="279"/>
      <c r="AG54" s="279"/>
      <c r="AH54" s="279"/>
      <c r="AI54" s="279"/>
      <c r="AJ54" s="279"/>
      <c r="AK54" s="279"/>
      <c r="AL54" s="279"/>
      <c r="AM54" s="279"/>
      <c r="AN54" s="212"/>
      <c r="AO54" s="260"/>
      <c r="AP54" s="285"/>
      <c r="AQ54" s="287">
        <v>109.29542099746408</v>
      </c>
    </row>
    <row r="55" spans="1:43" ht="12.75" customHeight="1">
      <c r="A55" s="162" t="s">
        <v>145</v>
      </c>
      <c r="B55" s="163"/>
      <c r="C55" s="164">
        <v>0</v>
      </c>
      <c r="D55" s="288"/>
      <c r="E55" s="289"/>
      <c r="F55" s="167"/>
      <c r="G55" s="167"/>
      <c r="H55" s="168">
        <v>0</v>
      </c>
      <c r="I55" s="165"/>
      <c r="J55" s="169"/>
      <c r="K55" s="166"/>
      <c r="L55" s="168">
        <v>438.57023895448401</v>
      </c>
      <c r="M55" s="166"/>
      <c r="N55" s="166"/>
      <c r="O55" s="166"/>
      <c r="P55" s="166">
        <v>111.82072887349516</v>
      </c>
      <c r="Q55" s="166"/>
      <c r="R55" s="166"/>
      <c r="S55" s="166">
        <v>0</v>
      </c>
      <c r="T55" s="166"/>
      <c r="U55" s="166">
        <v>326.74951008098884</v>
      </c>
      <c r="V55" s="166"/>
      <c r="W55" s="167"/>
      <c r="X55" s="167"/>
      <c r="Y55" s="167"/>
      <c r="Z55" s="166"/>
      <c r="AA55" s="172">
        <v>15.17525163633319</v>
      </c>
      <c r="AB55" s="170">
        <v>23.518087360662179</v>
      </c>
      <c r="AC55" s="171"/>
      <c r="AD55" s="166"/>
      <c r="AE55" s="166"/>
      <c r="AF55" s="166"/>
      <c r="AG55" s="166"/>
      <c r="AH55" s="166"/>
      <c r="AI55" s="166">
        <v>19.756019543837471</v>
      </c>
      <c r="AJ55" s="166">
        <v>3.7620678168247057</v>
      </c>
      <c r="AK55" s="165"/>
      <c r="AL55" s="167"/>
      <c r="AM55" s="166"/>
      <c r="AN55" s="168"/>
      <c r="AO55" s="172"/>
      <c r="AP55" s="170"/>
      <c r="AQ55" s="173">
        <v>477.26357795147942</v>
      </c>
    </row>
    <row r="56" spans="1:43" s="11" customFormat="1" ht="12.75" customHeight="1">
      <c r="A56" s="290" t="s">
        <v>146</v>
      </c>
      <c r="B56" s="291"/>
      <c r="C56" s="292">
        <v>195.34108491828835</v>
      </c>
      <c r="D56" s="293">
        <v>99.590526362601963</v>
      </c>
      <c r="E56" s="102">
        <v>88.555978011324342</v>
      </c>
      <c r="F56" s="294"/>
      <c r="G56" s="294">
        <v>7.1945805443620676</v>
      </c>
      <c r="H56" s="295">
        <v>189.34577988999999</v>
      </c>
      <c r="I56" s="293"/>
      <c r="J56" s="296">
        <v>127.70399999999999</v>
      </c>
      <c r="K56" s="184">
        <v>61.641779890000002</v>
      </c>
      <c r="L56" s="295">
        <v>1420.472576498905</v>
      </c>
      <c r="M56" s="184"/>
      <c r="N56" s="184"/>
      <c r="O56" s="184"/>
      <c r="P56" s="184">
        <v>0</v>
      </c>
      <c r="Q56" s="184">
        <v>1012.1856048794117</v>
      </c>
      <c r="R56" s="184"/>
      <c r="S56" s="184">
        <v>0</v>
      </c>
      <c r="T56" s="184">
        <v>55.28599763987048</v>
      </c>
      <c r="U56" s="184">
        <v>345.62390253904925</v>
      </c>
      <c r="V56" s="184">
        <v>7.3770714405734896</v>
      </c>
      <c r="W56" s="294"/>
      <c r="X56" s="294"/>
      <c r="Y56" s="294"/>
      <c r="Z56" s="184"/>
      <c r="AA56" s="295">
        <v>589.7586288</v>
      </c>
      <c r="AB56" s="297">
        <v>85.168310553773608</v>
      </c>
      <c r="AC56" s="298"/>
      <c r="AD56" s="184"/>
      <c r="AE56" s="184">
        <v>25.990764742939849</v>
      </c>
      <c r="AF56" s="184"/>
      <c r="AG56" s="184"/>
      <c r="AH56" s="184"/>
      <c r="AI56" s="184"/>
      <c r="AJ56" s="184"/>
      <c r="AK56" s="293"/>
      <c r="AL56" s="294">
        <v>13.898611915700407</v>
      </c>
      <c r="AM56" s="184">
        <v>45.278933895133342</v>
      </c>
      <c r="AN56" s="295"/>
      <c r="AO56" s="295">
        <v>749.58520472872397</v>
      </c>
      <c r="AP56" s="297"/>
      <c r="AQ56" s="185">
        <v>3229.6715853896912</v>
      </c>
    </row>
    <row r="57" spans="1:43" s="11" customFormat="1" ht="12.75" customHeight="1">
      <c r="A57" s="290" t="s">
        <v>171</v>
      </c>
      <c r="B57" s="291"/>
      <c r="C57" s="292">
        <v>0.18097278195488722</v>
      </c>
      <c r="D57" s="184">
        <v>0.18097278195488722</v>
      </c>
      <c r="E57" s="184">
        <v>0</v>
      </c>
      <c r="F57" s="294">
        <v>0</v>
      </c>
      <c r="G57" s="294">
        <v>0</v>
      </c>
      <c r="H57" s="295">
        <v>0</v>
      </c>
      <c r="I57" s="293">
        <v>0</v>
      </c>
      <c r="J57" s="293">
        <v>0</v>
      </c>
      <c r="K57" s="293">
        <v>0</v>
      </c>
      <c r="L57" s="295">
        <v>190.80206321434252</v>
      </c>
      <c r="M57" s="184">
        <v>0</v>
      </c>
      <c r="N57" s="184">
        <v>0</v>
      </c>
      <c r="O57" s="184">
        <v>0</v>
      </c>
      <c r="P57" s="184">
        <v>0</v>
      </c>
      <c r="Q57" s="184">
        <v>51.488999999999997</v>
      </c>
      <c r="R57" s="184">
        <v>0</v>
      </c>
      <c r="S57" s="184">
        <v>0.2093031229578676</v>
      </c>
      <c r="T57" s="184">
        <v>53.47976009138462</v>
      </c>
      <c r="U57" s="184">
        <v>85.624000000000009</v>
      </c>
      <c r="V57" s="184">
        <v>0</v>
      </c>
      <c r="W57" s="294">
        <v>0</v>
      </c>
      <c r="X57" s="294">
        <v>0</v>
      </c>
      <c r="Y57" s="294">
        <v>0</v>
      </c>
      <c r="Z57" s="293">
        <v>0</v>
      </c>
      <c r="AA57" s="295">
        <v>307.58309429185033</v>
      </c>
      <c r="AB57" s="297">
        <v>42.66945057557237</v>
      </c>
      <c r="AC57" s="298">
        <v>0</v>
      </c>
      <c r="AD57" s="184">
        <v>0</v>
      </c>
      <c r="AE57" s="184">
        <v>15.687645253444149</v>
      </c>
      <c r="AF57" s="184">
        <v>0</v>
      </c>
      <c r="AG57" s="184">
        <v>0</v>
      </c>
      <c r="AH57" s="184">
        <v>6.2158591522956481</v>
      </c>
      <c r="AI57" s="184">
        <v>0</v>
      </c>
      <c r="AJ57" s="184">
        <v>0</v>
      </c>
      <c r="AK57" s="184">
        <v>0</v>
      </c>
      <c r="AL57" s="184">
        <v>0.16649466165720572</v>
      </c>
      <c r="AM57" s="293">
        <v>20.599451508175363</v>
      </c>
      <c r="AN57" s="295">
        <v>0</v>
      </c>
      <c r="AO57" s="295">
        <v>1064.4020702389535</v>
      </c>
      <c r="AP57" s="297">
        <v>0</v>
      </c>
      <c r="AQ57" s="299">
        <v>1605.6376511026735</v>
      </c>
    </row>
    <row r="58" spans="1:43" s="11" customFormat="1" ht="12.75" customHeight="1">
      <c r="A58" s="290" t="s">
        <v>172</v>
      </c>
      <c r="B58" s="291"/>
      <c r="C58" s="292">
        <v>0.17997293233082706</v>
      </c>
      <c r="D58" s="298">
        <v>0.17997293233082706</v>
      </c>
      <c r="E58" s="297">
        <v>0</v>
      </c>
      <c r="F58" s="297">
        <v>0</v>
      </c>
      <c r="G58" s="300">
        <v>0</v>
      </c>
      <c r="H58" s="295">
        <v>0</v>
      </c>
      <c r="I58" s="293">
        <v>0</v>
      </c>
      <c r="J58" s="301">
        <v>0</v>
      </c>
      <c r="K58" s="293">
        <v>0</v>
      </c>
      <c r="L58" s="295">
        <v>81.247707486888615</v>
      </c>
      <c r="M58" s="184">
        <v>0</v>
      </c>
      <c r="N58" s="294">
        <v>0</v>
      </c>
      <c r="O58" s="294">
        <v>0</v>
      </c>
      <c r="P58" s="297">
        <v>0</v>
      </c>
      <c r="Q58" s="297">
        <v>12.997999999999999</v>
      </c>
      <c r="R58" s="297">
        <v>0</v>
      </c>
      <c r="S58" s="297">
        <v>0</v>
      </c>
      <c r="T58" s="297">
        <v>31.58070748688861</v>
      </c>
      <c r="U58" s="297">
        <v>36.669000000000004</v>
      </c>
      <c r="V58" s="297">
        <v>0</v>
      </c>
      <c r="W58" s="297">
        <v>0</v>
      </c>
      <c r="X58" s="297">
        <v>0</v>
      </c>
      <c r="Y58" s="294">
        <v>0</v>
      </c>
      <c r="Z58" s="293">
        <v>0</v>
      </c>
      <c r="AA58" s="295">
        <v>174.85997904124068</v>
      </c>
      <c r="AB58" s="297">
        <v>29.254631899703334</v>
      </c>
      <c r="AC58" s="298">
        <v>0</v>
      </c>
      <c r="AD58" s="184">
        <v>0</v>
      </c>
      <c r="AE58" s="184">
        <v>6.3421989754707626</v>
      </c>
      <c r="AF58" s="184"/>
      <c r="AG58" s="184">
        <v>0</v>
      </c>
      <c r="AH58" s="184">
        <v>2.1464867544000001</v>
      </c>
      <c r="AI58" s="184">
        <v>0</v>
      </c>
      <c r="AJ58" s="184">
        <v>0</v>
      </c>
      <c r="AK58" s="184"/>
      <c r="AL58" s="184">
        <v>0.16649466165720572</v>
      </c>
      <c r="AM58" s="294">
        <v>20.599451508175363</v>
      </c>
      <c r="AN58" s="295">
        <v>0</v>
      </c>
      <c r="AO58" s="295">
        <v>802.1557515094787</v>
      </c>
      <c r="AP58" s="297">
        <v>0</v>
      </c>
      <c r="AQ58" s="299">
        <v>1087.6980428696422</v>
      </c>
    </row>
    <row r="59" spans="1:43" s="11" customFormat="1" ht="12.75" customHeight="1">
      <c r="A59" s="98" t="s">
        <v>173</v>
      </c>
      <c r="B59" s="302" t="s">
        <v>174</v>
      </c>
      <c r="C59" s="151">
        <v>1.9996992481203005E-3</v>
      </c>
      <c r="D59" s="109">
        <v>1.9996992481203005E-3</v>
      </c>
      <c r="E59" s="157"/>
      <c r="F59" s="157"/>
      <c r="G59" s="200"/>
      <c r="H59" s="155">
        <v>0</v>
      </c>
      <c r="I59" s="275"/>
      <c r="J59" s="303"/>
      <c r="K59" s="275"/>
      <c r="L59" s="155">
        <v>25.943482725662726</v>
      </c>
      <c r="M59" s="202"/>
      <c r="N59" s="304"/>
      <c r="O59" s="304"/>
      <c r="P59" s="157"/>
      <c r="Q59" s="257">
        <v>4.97</v>
      </c>
      <c r="R59" s="157"/>
      <c r="S59" s="257">
        <v>0</v>
      </c>
      <c r="T59" s="257">
        <v>12.497482725662728</v>
      </c>
      <c r="U59" s="257">
        <v>8.4760000000000009</v>
      </c>
      <c r="V59" s="257">
        <v>0</v>
      </c>
      <c r="W59" s="157"/>
      <c r="X59" s="157"/>
      <c r="Y59" s="304"/>
      <c r="Z59" s="275"/>
      <c r="AA59" s="110">
        <v>41.207605208508753</v>
      </c>
      <c r="AB59" s="157">
        <v>1.878246468480457</v>
      </c>
      <c r="AC59" s="305"/>
      <c r="AD59" s="202"/>
      <c r="AE59" s="153">
        <v>1.878246468480457</v>
      </c>
      <c r="AF59" s="153"/>
      <c r="AG59" s="153"/>
      <c r="AH59" s="153">
        <v>0</v>
      </c>
      <c r="AI59" s="153"/>
      <c r="AJ59" s="153"/>
      <c r="AK59" s="153"/>
      <c r="AL59" s="153">
        <v>0</v>
      </c>
      <c r="AM59" s="154">
        <v>0</v>
      </c>
      <c r="AN59" s="155"/>
      <c r="AO59" s="110">
        <v>201.95532005502022</v>
      </c>
      <c r="AP59" s="157"/>
      <c r="AQ59" s="186">
        <v>270.98665415692028</v>
      </c>
    </row>
    <row r="60" spans="1:43" s="11" customFormat="1" ht="12.75" customHeight="1">
      <c r="A60" s="98" t="s">
        <v>175</v>
      </c>
      <c r="B60" s="302" t="s">
        <v>176</v>
      </c>
      <c r="C60" s="100">
        <v>3.9993984962406011E-3</v>
      </c>
      <c r="D60" s="109">
        <v>3.9993984962406011E-3</v>
      </c>
      <c r="E60" s="108"/>
      <c r="F60" s="108"/>
      <c r="G60" s="306"/>
      <c r="H60" s="104">
        <v>0</v>
      </c>
      <c r="I60" s="101"/>
      <c r="J60" s="307"/>
      <c r="K60" s="101"/>
      <c r="L60" s="104">
        <v>19.381514730478472</v>
      </c>
      <c r="M60" s="112"/>
      <c r="N60" s="102"/>
      <c r="O60" s="102"/>
      <c r="P60" s="108"/>
      <c r="Q60" s="257">
        <v>0.91</v>
      </c>
      <c r="R60" s="108"/>
      <c r="S60" s="257">
        <v>0</v>
      </c>
      <c r="T60" s="257">
        <v>4.0395147304784729</v>
      </c>
      <c r="U60" s="257">
        <v>14.432</v>
      </c>
      <c r="V60" s="257">
        <v>0</v>
      </c>
      <c r="W60" s="108"/>
      <c r="X60" s="108"/>
      <c r="Y60" s="102"/>
      <c r="Z60" s="101"/>
      <c r="AA60" s="110">
        <v>13.775023957692184</v>
      </c>
      <c r="AB60" s="108">
        <v>1.0605732719885328E-2</v>
      </c>
      <c r="AC60" s="308"/>
      <c r="AD60" s="112"/>
      <c r="AE60" s="107">
        <v>1.0605732719885328E-2</v>
      </c>
      <c r="AF60" s="107"/>
      <c r="AG60" s="107"/>
      <c r="AH60" s="107">
        <v>0</v>
      </c>
      <c r="AI60" s="107"/>
      <c r="AJ60" s="107"/>
      <c r="AK60" s="107"/>
      <c r="AL60" s="107">
        <v>0</v>
      </c>
      <c r="AM60" s="103">
        <v>0</v>
      </c>
      <c r="AN60" s="104"/>
      <c r="AO60" s="110">
        <v>45.138371942375926</v>
      </c>
      <c r="AP60" s="108"/>
      <c r="AQ60" s="111">
        <v>78.309515761762711</v>
      </c>
    </row>
    <row r="61" spans="1:43" s="11" customFormat="1" ht="12.75" customHeight="1">
      <c r="A61" s="98" t="s">
        <v>177</v>
      </c>
      <c r="B61" s="302" t="s">
        <v>178</v>
      </c>
      <c r="C61" s="100">
        <v>0.15197714285714287</v>
      </c>
      <c r="D61" s="109">
        <v>0.15197714285714287</v>
      </c>
      <c r="E61" s="108"/>
      <c r="F61" s="108"/>
      <c r="G61" s="306"/>
      <c r="H61" s="104">
        <v>0</v>
      </c>
      <c r="I61" s="101"/>
      <c r="J61" s="307"/>
      <c r="K61" s="101"/>
      <c r="L61" s="104">
        <v>15.624990458165259</v>
      </c>
      <c r="M61" s="112"/>
      <c r="N61" s="102"/>
      <c r="O61" s="102"/>
      <c r="P61" s="108"/>
      <c r="Q61" s="257">
        <v>2.548</v>
      </c>
      <c r="R61" s="108"/>
      <c r="S61" s="257">
        <v>0</v>
      </c>
      <c r="T61" s="257">
        <v>10.804990458165259</v>
      </c>
      <c r="U61" s="257">
        <v>2.2719999999999998</v>
      </c>
      <c r="V61" s="257">
        <v>0</v>
      </c>
      <c r="W61" s="108"/>
      <c r="X61" s="108"/>
      <c r="Y61" s="102"/>
      <c r="Z61" s="101"/>
      <c r="AA61" s="110">
        <v>26.369395707180665</v>
      </c>
      <c r="AB61" s="108">
        <v>1.5625729275661768</v>
      </c>
      <c r="AC61" s="308"/>
      <c r="AD61" s="112"/>
      <c r="AE61" s="107">
        <v>1.5625729275661768</v>
      </c>
      <c r="AF61" s="107"/>
      <c r="AG61" s="107"/>
      <c r="AH61" s="107">
        <v>0</v>
      </c>
      <c r="AI61" s="107"/>
      <c r="AJ61" s="107"/>
      <c r="AK61" s="107"/>
      <c r="AL61" s="107">
        <v>0</v>
      </c>
      <c r="AM61" s="103">
        <v>0</v>
      </c>
      <c r="AN61" s="104"/>
      <c r="AO61" s="110">
        <v>80.505638526510964</v>
      </c>
      <c r="AP61" s="108"/>
      <c r="AQ61" s="111">
        <v>124.21457476228021</v>
      </c>
    </row>
    <row r="62" spans="1:43" s="11" customFormat="1" ht="12.75" customHeight="1">
      <c r="A62" s="98" t="s">
        <v>179</v>
      </c>
      <c r="B62" s="302" t="s">
        <v>180</v>
      </c>
      <c r="C62" s="100">
        <v>1.1998195488721806E-2</v>
      </c>
      <c r="D62" s="109">
        <v>1.1998195488721806E-2</v>
      </c>
      <c r="E62" s="108"/>
      <c r="F62" s="108"/>
      <c r="G62" s="306"/>
      <c r="H62" s="104">
        <v>0</v>
      </c>
      <c r="I62" s="101"/>
      <c r="J62" s="307"/>
      <c r="K62" s="101"/>
      <c r="L62" s="104">
        <v>3.3877749837686753</v>
      </c>
      <c r="M62" s="112"/>
      <c r="N62" s="102"/>
      <c r="O62" s="102"/>
      <c r="P62" s="108"/>
      <c r="Q62" s="257">
        <v>0.60099999999999998</v>
      </c>
      <c r="R62" s="108"/>
      <c r="S62" s="257">
        <v>0</v>
      </c>
      <c r="T62" s="257">
        <v>0.82677498376867531</v>
      </c>
      <c r="U62" s="257">
        <v>1.96</v>
      </c>
      <c r="V62" s="257">
        <v>0</v>
      </c>
      <c r="W62" s="108"/>
      <c r="X62" s="108"/>
      <c r="Y62" s="102"/>
      <c r="Z62" s="101"/>
      <c r="AA62" s="110">
        <v>21.223308325669247</v>
      </c>
      <c r="AB62" s="108">
        <v>0.1622230123717838</v>
      </c>
      <c r="AC62" s="308"/>
      <c r="AD62" s="112"/>
      <c r="AE62" s="107">
        <v>0.1622230123717838</v>
      </c>
      <c r="AF62" s="107"/>
      <c r="AG62" s="107"/>
      <c r="AH62" s="107">
        <v>0</v>
      </c>
      <c r="AI62" s="107"/>
      <c r="AJ62" s="107"/>
      <c r="AK62" s="107"/>
      <c r="AL62" s="107">
        <v>0</v>
      </c>
      <c r="AM62" s="103">
        <v>0</v>
      </c>
      <c r="AN62" s="104"/>
      <c r="AO62" s="110">
        <v>331.52740258606809</v>
      </c>
      <c r="AP62" s="108"/>
      <c r="AQ62" s="111">
        <v>356.31270710336651</v>
      </c>
    </row>
    <row r="63" spans="1:43" s="11" customFormat="1" ht="12.75" customHeight="1">
      <c r="A63" s="98" t="s">
        <v>181</v>
      </c>
      <c r="B63" s="302" t="s">
        <v>182</v>
      </c>
      <c r="C63" s="100">
        <v>6.9989473684210534E-3</v>
      </c>
      <c r="D63" s="286">
        <v>6.9989473684210534E-3</v>
      </c>
      <c r="E63" s="108"/>
      <c r="F63" s="108"/>
      <c r="G63" s="306"/>
      <c r="H63" s="104">
        <v>0</v>
      </c>
      <c r="I63" s="101"/>
      <c r="J63" s="307"/>
      <c r="K63" s="101"/>
      <c r="L63" s="104">
        <v>2.0262359113559283</v>
      </c>
      <c r="M63" s="112"/>
      <c r="N63" s="102"/>
      <c r="O63" s="102"/>
      <c r="P63" s="108"/>
      <c r="Q63" s="309">
        <v>0.92400000000000004</v>
      </c>
      <c r="R63" s="108"/>
      <c r="S63" s="309">
        <v>0</v>
      </c>
      <c r="T63" s="309">
        <v>0.17823591135592817</v>
      </c>
      <c r="U63" s="309">
        <v>0.92400000000000004</v>
      </c>
      <c r="V63" s="309">
        <v>0</v>
      </c>
      <c r="W63" s="108"/>
      <c r="X63" s="108"/>
      <c r="Y63" s="102"/>
      <c r="Z63" s="101"/>
      <c r="AA63" s="343">
        <v>18.166930460959424</v>
      </c>
      <c r="AB63" s="108">
        <v>0.86412429143988401</v>
      </c>
      <c r="AC63" s="308"/>
      <c r="AD63" s="112"/>
      <c r="AE63" s="107">
        <v>0.86412429143988401</v>
      </c>
      <c r="AF63" s="107"/>
      <c r="AG63" s="107"/>
      <c r="AH63" s="107">
        <v>0</v>
      </c>
      <c r="AI63" s="107"/>
      <c r="AJ63" s="107"/>
      <c r="AK63" s="107"/>
      <c r="AL63" s="107">
        <v>0</v>
      </c>
      <c r="AM63" s="103">
        <v>0</v>
      </c>
      <c r="AN63" s="104"/>
      <c r="AO63" s="343">
        <v>53.022707971450181</v>
      </c>
      <c r="AP63" s="108"/>
      <c r="AQ63" s="111">
        <v>74.086997582573844</v>
      </c>
    </row>
    <row r="64" spans="1:43" ht="12.75" customHeight="1">
      <c r="A64" s="162" t="s">
        <v>183</v>
      </c>
      <c r="B64" s="310"/>
      <c r="C64" s="164">
        <v>2.9995488721804514E-3</v>
      </c>
      <c r="D64" s="286">
        <v>2.9995488721804514E-3</v>
      </c>
      <c r="E64" s="170"/>
      <c r="F64" s="170"/>
      <c r="G64" s="311"/>
      <c r="H64" s="168">
        <v>0</v>
      </c>
      <c r="I64" s="288"/>
      <c r="J64" s="312"/>
      <c r="K64" s="288"/>
      <c r="L64" s="168">
        <v>14.883708677457554</v>
      </c>
      <c r="M64" s="289"/>
      <c r="N64" s="313"/>
      <c r="O64" s="313"/>
      <c r="P64" s="170"/>
      <c r="Q64" s="309">
        <v>3.0449999999999999</v>
      </c>
      <c r="R64" s="170"/>
      <c r="S64" s="309">
        <v>0</v>
      </c>
      <c r="T64" s="309">
        <v>3.2337086774575536</v>
      </c>
      <c r="U64" s="309">
        <v>8.6050000000000004</v>
      </c>
      <c r="V64" s="309">
        <v>0</v>
      </c>
      <c r="W64" s="170"/>
      <c r="X64" s="170"/>
      <c r="Y64" s="313"/>
      <c r="Z64" s="288"/>
      <c r="AA64" s="343">
        <v>54.117715381230425</v>
      </c>
      <c r="AB64" s="170">
        <v>24.776859467125146</v>
      </c>
      <c r="AC64" s="314"/>
      <c r="AD64" s="289"/>
      <c r="AE64" s="166">
        <v>1.8644265428925761</v>
      </c>
      <c r="AF64" s="166"/>
      <c r="AG64" s="166"/>
      <c r="AH64" s="166">
        <v>2.1464867544000001</v>
      </c>
      <c r="AI64" s="166"/>
      <c r="AJ64" s="166"/>
      <c r="AK64" s="166"/>
      <c r="AL64" s="166">
        <v>0.16649466165720572</v>
      </c>
      <c r="AM64" s="167">
        <v>20.599451508175363</v>
      </c>
      <c r="AN64" s="168"/>
      <c r="AO64" s="343">
        <v>90.006310428053368</v>
      </c>
      <c r="AP64" s="170"/>
      <c r="AQ64" s="173">
        <v>183.78759350273867</v>
      </c>
    </row>
    <row r="65" spans="1:43" ht="12.75" customHeight="1">
      <c r="A65" s="290" t="s">
        <v>184</v>
      </c>
      <c r="B65" s="291"/>
      <c r="C65" s="164">
        <v>9.9984962406015026E-4</v>
      </c>
      <c r="D65" s="298">
        <v>9.9984962406015026E-4</v>
      </c>
      <c r="E65" s="263"/>
      <c r="F65" s="263"/>
      <c r="G65" s="264"/>
      <c r="H65" s="168">
        <v>0</v>
      </c>
      <c r="I65" s="165"/>
      <c r="J65" s="169">
        <v>0</v>
      </c>
      <c r="K65" s="166">
        <v>0</v>
      </c>
      <c r="L65" s="168">
        <v>109.5543557274539</v>
      </c>
      <c r="M65" s="166"/>
      <c r="N65" s="167"/>
      <c r="O65" s="167"/>
      <c r="P65" s="263"/>
      <c r="Q65" s="297">
        <v>38.491</v>
      </c>
      <c r="R65" s="263"/>
      <c r="S65" s="297">
        <v>0.2093031229578676</v>
      </c>
      <c r="T65" s="297">
        <v>21.899052604496013</v>
      </c>
      <c r="U65" s="297">
        <v>48.955000000000005</v>
      </c>
      <c r="V65" s="297">
        <v>0</v>
      </c>
      <c r="W65" s="263"/>
      <c r="X65" s="263"/>
      <c r="Y65" s="167"/>
      <c r="Z65" s="166"/>
      <c r="AA65" s="295">
        <v>132.72311525060962</v>
      </c>
      <c r="AB65" s="170">
        <v>13.414818675869034</v>
      </c>
      <c r="AC65" s="171"/>
      <c r="AD65" s="166"/>
      <c r="AE65" s="166">
        <v>9.3454462779733856</v>
      </c>
      <c r="AF65" s="166"/>
      <c r="AG65" s="166"/>
      <c r="AH65" s="166">
        <v>4.0693723978956484</v>
      </c>
      <c r="AI65" s="166"/>
      <c r="AJ65" s="166"/>
      <c r="AK65" s="166"/>
      <c r="AL65" s="166"/>
      <c r="AM65" s="167"/>
      <c r="AN65" s="168"/>
      <c r="AO65" s="295">
        <v>262.24631872947475</v>
      </c>
      <c r="AP65" s="170"/>
      <c r="AQ65" s="315">
        <v>517.93960823303132</v>
      </c>
    </row>
    <row r="66" spans="1:43" ht="12.75" customHeight="1">
      <c r="A66" s="149" t="s">
        <v>185</v>
      </c>
      <c r="B66" s="316" t="s">
        <v>186</v>
      </c>
      <c r="C66" s="151">
        <v>0</v>
      </c>
      <c r="D66" s="158">
        <v>0</v>
      </c>
      <c r="E66" s="203"/>
      <c r="F66" s="203"/>
      <c r="G66" s="317"/>
      <c r="H66" s="155">
        <v>0</v>
      </c>
      <c r="I66" s="201"/>
      <c r="J66" s="156"/>
      <c r="K66" s="318"/>
      <c r="L66" s="155">
        <v>7.5822607764707506</v>
      </c>
      <c r="M66" s="201"/>
      <c r="N66" s="203"/>
      <c r="O66" s="154"/>
      <c r="P66" s="203"/>
      <c r="Q66" s="203">
        <v>0.374</v>
      </c>
      <c r="R66" s="203"/>
      <c r="S66" s="203">
        <v>3.0274493938393668E-2</v>
      </c>
      <c r="T66" s="203">
        <v>2.0339862825323567</v>
      </c>
      <c r="U66" s="203">
        <v>5.1440000000000001</v>
      </c>
      <c r="V66" s="203">
        <v>0</v>
      </c>
      <c r="W66" s="203"/>
      <c r="X66" s="203"/>
      <c r="Y66" s="154"/>
      <c r="Z66" s="153"/>
      <c r="AA66" s="159">
        <v>10.384950982171935</v>
      </c>
      <c r="AB66" s="157">
        <v>4.0693723978956484</v>
      </c>
      <c r="AC66" s="158"/>
      <c r="AD66" s="153"/>
      <c r="AE66" s="153">
        <v>0</v>
      </c>
      <c r="AF66" s="153"/>
      <c r="AG66" s="153"/>
      <c r="AH66" s="153">
        <v>4.0693723978956484</v>
      </c>
      <c r="AI66" s="153"/>
      <c r="AJ66" s="153"/>
      <c r="AK66" s="153"/>
      <c r="AL66" s="153"/>
      <c r="AM66" s="154"/>
      <c r="AN66" s="155"/>
      <c r="AO66" s="159">
        <v>104.2630610757795</v>
      </c>
      <c r="AP66" s="157"/>
      <c r="AQ66" s="186">
        <v>126.29964523231783</v>
      </c>
    </row>
    <row r="67" spans="1:43" ht="12.75" customHeight="1">
      <c r="A67" s="319" t="s">
        <v>187</v>
      </c>
      <c r="B67" s="320">
        <v>84</v>
      </c>
      <c r="C67" s="100">
        <v>9.9984962406015026E-4</v>
      </c>
      <c r="D67" s="254">
        <v>9.9984962406015026E-4</v>
      </c>
      <c r="E67" s="257"/>
      <c r="F67" s="257"/>
      <c r="G67" s="258"/>
      <c r="H67" s="104">
        <v>0</v>
      </c>
      <c r="I67" s="321"/>
      <c r="J67" s="106"/>
      <c r="K67" s="322"/>
      <c r="L67" s="104">
        <v>35.884605925050998</v>
      </c>
      <c r="M67" s="321"/>
      <c r="N67" s="257"/>
      <c r="O67" s="103"/>
      <c r="P67" s="257"/>
      <c r="Q67" s="247">
        <v>6.6300000000000008</v>
      </c>
      <c r="R67" s="257"/>
      <c r="S67" s="247">
        <v>4.0256894642404555E-2</v>
      </c>
      <c r="T67" s="247">
        <v>7.8633490304085951</v>
      </c>
      <c r="U67" s="247">
        <v>21.350999999999999</v>
      </c>
      <c r="V67" s="247">
        <v>0</v>
      </c>
      <c r="W67" s="257"/>
      <c r="X67" s="257"/>
      <c r="Y67" s="103"/>
      <c r="Z67" s="107"/>
      <c r="AA67" s="260">
        <v>52.089357880317735</v>
      </c>
      <c r="AB67" s="108">
        <v>5.5236461675684136</v>
      </c>
      <c r="AC67" s="109"/>
      <c r="AD67" s="107"/>
      <c r="AE67" s="107">
        <v>5.5236461675684136</v>
      </c>
      <c r="AF67" s="107"/>
      <c r="AG67" s="107"/>
      <c r="AH67" s="107">
        <v>0</v>
      </c>
      <c r="AI67" s="107"/>
      <c r="AJ67" s="107"/>
      <c r="AK67" s="107"/>
      <c r="AL67" s="107"/>
      <c r="AM67" s="103"/>
      <c r="AN67" s="104"/>
      <c r="AO67" s="260">
        <v>81.775318384987216</v>
      </c>
      <c r="AP67" s="108"/>
      <c r="AQ67" s="111">
        <v>175.27392820754841</v>
      </c>
    </row>
    <row r="68" spans="1:43" ht="12.75" customHeight="1">
      <c r="A68" s="98" t="s">
        <v>188</v>
      </c>
      <c r="B68" s="302">
        <v>85</v>
      </c>
      <c r="C68" s="100">
        <v>0</v>
      </c>
      <c r="D68" s="254">
        <v>0</v>
      </c>
      <c r="E68" s="257"/>
      <c r="F68" s="257"/>
      <c r="G68" s="258"/>
      <c r="H68" s="104">
        <v>0</v>
      </c>
      <c r="I68" s="321"/>
      <c r="J68" s="106"/>
      <c r="K68" s="322"/>
      <c r="L68" s="104">
        <v>43.959005941381584</v>
      </c>
      <c r="M68" s="321"/>
      <c r="N68" s="257"/>
      <c r="O68" s="103"/>
      <c r="P68" s="257"/>
      <c r="Q68" s="247">
        <v>20.127000000000002</v>
      </c>
      <c r="R68" s="257"/>
      <c r="S68" s="247">
        <v>2.0619385060743796E-2</v>
      </c>
      <c r="T68" s="247">
        <v>8.850386556320835</v>
      </c>
      <c r="U68" s="247">
        <v>14.961</v>
      </c>
      <c r="V68" s="247">
        <v>0</v>
      </c>
      <c r="W68" s="257"/>
      <c r="X68" s="257"/>
      <c r="Y68" s="103"/>
      <c r="Z68" s="107"/>
      <c r="AA68" s="260">
        <v>31.042623649158042</v>
      </c>
      <c r="AB68" s="108">
        <v>1.3497031688027867</v>
      </c>
      <c r="AC68" s="109"/>
      <c r="AD68" s="107"/>
      <c r="AE68" s="107">
        <v>1.3497031688027867</v>
      </c>
      <c r="AF68" s="107"/>
      <c r="AG68" s="107"/>
      <c r="AH68" s="107">
        <v>0</v>
      </c>
      <c r="AI68" s="107"/>
      <c r="AJ68" s="107"/>
      <c r="AK68" s="107"/>
      <c r="AL68" s="107"/>
      <c r="AM68" s="103"/>
      <c r="AN68" s="104"/>
      <c r="AO68" s="260">
        <v>46.99903765603112</v>
      </c>
      <c r="AP68" s="108"/>
      <c r="AQ68" s="111">
        <v>123.35037041537353</v>
      </c>
    </row>
    <row r="69" spans="1:43" s="11" customFormat="1" ht="12.75" customHeight="1">
      <c r="A69" s="162" t="s">
        <v>189</v>
      </c>
      <c r="B69" s="310" t="s">
        <v>190</v>
      </c>
      <c r="C69" s="280">
        <v>0</v>
      </c>
      <c r="D69" s="171">
        <v>0</v>
      </c>
      <c r="E69" s="263"/>
      <c r="F69" s="263"/>
      <c r="G69" s="264"/>
      <c r="H69" s="282">
        <v>0</v>
      </c>
      <c r="I69" s="323"/>
      <c r="J69" s="169"/>
      <c r="K69" s="324"/>
      <c r="L69" s="282">
        <v>22.128483084550549</v>
      </c>
      <c r="M69" s="323"/>
      <c r="N69" s="263"/>
      <c r="O69" s="167"/>
      <c r="P69" s="263"/>
      <c r="Q69" s="263">
        <v>11.36</v>
      </c>
      <c r="R69" s="263"/>
      <c r="S69" s="263">
        <v>0.11815234931632555</v>
      </c>
      <c r="T69" s="263">
        <v>3.1513307352342252</v>
      </c>
      <c r="U69" s="263">
        <v>7.4989999999999997</v>
      </c>
      <c r="V69" s="263">
        <v>0</v>
      </c>
      <c r="W69" s="263"/>
      <c r="X69" s="263"/>
      <c r="Y69" s="167"/>
      <c r="Z69" s="166"/>
      <c r="AA69" s="172">
        <v>39.206182738961928</v>
      </c>
      <c r="AB69" s="285">
        <v>2.4720969416021856</v>
      </c>
      <c r="AC69" s="286"/>
      <c r="AD69" s="279"/>
      <c r="AE69" s="279">
        <v>2.4720969416021856</v>
      </c>
      <c r="AF69" s="279"/>
      <c r="AG69" s="279"/>
      <c r="AH69" s="279">
        <v>0</v>
      </c>
      <c r="AI69" s="279"/>
      <c r="AJ69" s="279"/>
      <c r="AK69" s="279"/>
      <c r="AL69" s="279"/>
      <c r="AM69" s="281"/>
      <c r="AN69" s="282"/>
      <c r="AO69" s="172">
        <v>29.208901612676939</v>
      </c>
      <c r="AP69" s="285"/>
      <c r="AQ69" s="287">
        <v>93.015664377791609</v>
      </c>
    </row>
    <row r="70" spans="1:43" s="11" customFormat="1" ht="12.75" customHeight="1">
      <c r="A70" s="188" t="s">
        <v>147</v>
      </c>
      <c r="B70" s="189"/>
      <c r="C70" s="190">
        <v>0</v>
      </c>
      <c r="D70" s="325">
        <v>0</v>
      </c>
      <c r="E70" s="326"/>
      <c r="F70" s="327"/>
      <c r="G70" s="327"/>
      <c r="H70" s="194">
        <v>0</v>
      </c>
      <c r="I70" s="325"/>
      <c r="J70" s="328"/>
      <c r="K70" s="326"/>
      <c r="L70" s="194">
        <v>182.69679974339718</v>
      </c>
      <c r="M70" s="326"/>
      <c r="N70" s="326"/>
      <c r="O70" s="326"/>
      <c r="P70" s="326">
        <v>0</v>
      </c>
      <c r="Q70" s="326">
        <v>0</v>
      </c>
      <c r="R70" s="326"/>
      <c r="S70" s="326"/>
      <c r="T70" s="402">
        <v>0</v>
      </c>
      <c r="U70" s="326">
        <v>182.69679974339718</v>
      </c>
      <c r="V70" s="153"/>
      <c r="W70" s="327"/>
      <c r="X70" s="327"/>
      <c r="Y70" s="327"/>
      <c r="Z70" s="326"/>
      <c r="AA70" s="194">
        <v>0</v>
      </c>
      <c r="AB70" s="195">
        <v>0</v>
      </c>
      <c r="AC70" s="329"/>
      <c r="AD70" s="326"/>
      <c r="AE70" s="326"/>
      <c r="AF70" s="326"/>
      <c r="AG70" s="326"/>
      <c r="AH70" s="326"/>
      <c r="AI70" s="326"/>
      <c r="AJ70" s="326"/>
      <c r="AK70" s="325"/>
      <c r="AL70" s="327"/>
      <c r="AM70" s="326"/>
      <c r="AN70" s="194"/>
      <c r="AO70" s="194">
        <v>48.67377597727593</v>
      </c>
      <c r="AP70" s="195"/>
      <c r="AQ70" s="185">
        <v>231.37057572067312</v>
      </c>
    </row>
    <row r="71" spans="1:43" s="11" customFormat="1" ht="12.75" customHeight="1" thickBot="1">
      <c r="A71" s="330" t="s">
        <v>148</v>
      </c>
      <c r="B71" s="163"/>
      <c r="C71" s="164">
        <v>0</v>
      </c>
      <c r="D71" s="165"/>
      <c r="E71" s="166"/>
      <c r="F71" s="167"/>
      <c r="G71" s="167"/>
      <c r="H71" s="168">
        <v>0</v>
      </c>
      <c r="I71" s="165"/>
      <c r="J71" s="169"/>
      <c r="K71" s="166"/>
      <c r="L71" s="168">
        <v>19.178353095519864</v>
      </c>
      <c r="M71" s="166"/>
      <c r="N71" s="166"/>
      <c r="O71" s="166"/>
      <c r="P71" s="166"/>
      <c r="Q71" s="166"/>
      <c r="R71" s="166"/>
      <c r="S71" s="166"/>
      <c r="T71" s="166"/>
      <c r="U71" s="289">
        <v>19.178353095519864</v>
      </c>
      <c r="V71" s="166"/>
      <c r="W71" s="167"/>
      <c r="X71" s="167"/>
      <c r="Y71" s="167"/>
      <c r="Z71" s="166"/>
      <c r="AA71" s="168"/>
      <c r="AB71" s="170">
        <v>0</v>
      </c>
      <c r="AC71" s="171"/>
      <c r="AD71" s="166"/>
      <c r="AE71" s="166"/>
      <c r="AF71" s="166"/>
      <c r="AG71" s="166"/>
      <c r="AH71" s="166"/>
      <c r="AI71" s="166"/>
      <c r="AJ71" s="166"/>
      <c r="AK71" s="165"/>
      <c r="AL71" s="167"/>
      <c r="AM71" s="166"/>
      <c r="AN71" s="168"/>
      <c r="AO71" s="172"/>
      <c r="AP71" s="170"/>
      <c r="AQ71" s="315">
        <v>19.178353095519864</v>
      </c>
    </row>
    <row r="72" spans="1:43" ht="12.75" customHeight="1" thickBot="1">
      <c r="A72" s="218" t="s">
        <v>149</v>
      </c>
      <c r="B72" s="219"/>
      <c r="C72" s="220">
        <v>4.7818576155598862</v>
      </c>
      <c r="D72" s="221">
        <v>6.9232441032123688</v>
      </c>
      <c r="E72" s="222">
        <v>-0.82006130934279042</v>
      </c>
      <c r="F72" s="226">
        <v>0</v>
      </c>
      <c r="G72" s="226">
        <v>-1.3213251783097695</v>
      </c>
      <c r="H72" s="223">
        <v>2.0639252414974862</v>
      </c>
      <c r="I72" s="221">
        <v>0.3616933114974703</v>
      </c>
      <c r="J72" s="224">
        <v>0</v>
      </c>
      <c r="K72" s="222">
        <v>1.7022319300000035</v>
      </c>
      <c r="L72" s="223">
        <v>-40.570552148855313</v>
      </c>
      <c r="M72" s="222">
        <v>0</v>
      </c>
      <c r="N72" s="222">
        <v>-3.5060042166747962E-2</v>
      </c>
      <c r="O72" s="222">
        <v>-3.355672788399005</v>
      </c>
      <c r="P72" s="222">
        <v>-18.968490166666584</v>
      </c>
      <c r="Q72" s="222">
        <v>-2.2448913177599934</v>
      </c>
      <c r="R72" s="222">
        <v>0.94190214936003258</v>
      </c>
      <c r="S72" s="222">
        <v>2.8303338050878679</v>
      </c>
      <c r="T72" s="222">
        <v>12.449818052148856</v>
      </c>
      <c r="U72" s="222">
        <v>-33.278193584268138</v>
      </c>
      <c r="V72" s="222">
        <v>1.0896146443623707</v>
      </c>
      <c r="W72" s="226">
        <v>8.7099447514837891E-5</v>
      </c>
      <c r="X72" s="226">
        <v>0</v>
      </c>
      <c r="Y72" s="226">
        <v>0</v>
      </c>
      <c r="Z72" s="222">
        <v>0</v>
      </c>
      <c r="AA72" s="223">
        <v>-67.629803014960316</v>
      </c>
      <c r="AB72" s="225">
        <v>-5.1676729230843534</v>
      </c>
      <c r="AC72" s="331">
        <v>0</v>
      </c>
      <c r="AD72" s="222">
        <v>0</v>
      </c>
      <c r="AE72" s="222">
        <v>-8.0584840324925437</v>
      </c>
      <c r="AF72" s="222">
        <v>0</v>
      </c>
      <c r="AG72" s="222">
        <v>0</v>
      </c>
      <c r="AH72" s="222">
        <v>0</v>
      </c>
      <c r="AI72" s="222">
        <v>1.8434838842879913</v>
      </c>
      <c r="AJ72" s="222">
        <v>1.0473272251199965</v>
      </c>
      <c r="AK72" s="221">
        <v>0</v>
      </c>
      <c r="AL72" s="226">
        <v>0</v>
      </c>
      <c r="AM72" s="222">
        <v>0</v>
      </c>
      <c r="AN72" s="223">
        <v>0</v>
      </c>
      <c r="AO72" s="223">
        <v>-24.135875701462737</v>
      </c>
      <c r="AP72" s="225">
        <v>0</v>
      </c>
      <c r="AQ72" s="227">
        <v>-130.65812093130535</v>
      </c>
    </row>
    <row r="73" spans="1:43" s="11" customFormat="1" ht="1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</row>
    <row r="74" spans="1:43" ht="12.75" customHeight="1">
      <c r="A74" s="204" t="s">
        <v>435</v>
      </c>
      <c r="B74" s="182"/>
      <c r="C74" s="182"/>
      <c r="D74" s="182"/>
      <c r="E74" s="182"/>
      <c r="F74" s="182"/>
      <c r="G74" s="182"/>
      <c r="H74" s="182"/>
      <c r="I74" s="182"/>
      <c r="J74" s="182"/>
      <c r="K74" s="182"/>
      <c r="L74" s="332"/>
      <c r="M74" s="182"/>
      <c r="N74" s="182"/>
      <c r="O74" s="11"/>
      <c r="P74" s="11"/>
      <c r="Q74" s="182"/>
      <c r="R74" s="182"/>
      <c r="S74" s="182"/>
      <c r="T74" s="182"/>
      <c r="U74" s="182"/>
      <c r="V74" s="182"/>
      <c r="W74" s="174"/>
      <c r="X74" s="11"/>
      <c r="Y74" s="182"/>
      <c r="Z74" s="182"/>
      <c r="AA74" s="182"/>
      <c r="AB74" s="182"/>
      <c r="AC74" s="182"/>
      <c r="AD74" s="182"/>
      <c r="AE74" s="182"/>
      <c r="AF74" s="182"/>
      <c r="AG74" s="182"/>
      <c r="AH74" s="182"/>
      <c r="AI74" s="182"/>
      <c r="AJ74" s="182"/>
      <c r="AK74" s="182"/>
      <c r="AL74" s="182"/>
      <c r="AM74" s="182"/>
      <c r="AN74" s="182"/>
      <c r="AO74" s="182"/>
      <c r="AP74" s="182"/>
      <c r="AQ74" s="182"/>
    </row>
    <row r="75" spans="1:43" ht="12.75" customHeight="1">
      <c r="A75" s="333" t="s">
        <v>436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</row>
    <row r="76" spans="1:43" ht="12.75" customHeight="1">
      <c r="A76" s="334" t="s">
        <v>195</v>
      </c>
      <c r="B76" s="335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</row>
    <row r="77" spans="1:43" ht="15">
      <c r="A77" s="336" t="s">
        <v>437</v>
      </c>
      <c r="B77" s="33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</row>
    <row r="78" spans="1:43" ht="15">
      <c r="A78" s="24" t="s">
        <v>438</v>
      </c>
      <c r="B78" s="33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</row>
    <row r="79" spans="1:43" ht="15">
      <c r="A79" s="337" t="s">
        <v>153</v>
      </c>
      <c r="B79" s="25"/>
      <c r="C79" s="25"/>
      <c r="D79" s="25"/>
      <c r="E79" s="338"/>
      <c r="F79" s="339"/>
      <c r="G79" s="339"/>
      <c r="H79" s="340"/>
      <c r="I79" s="339"/>
      <c r="J79" s="339"/>
      <c r="K79" s="339"/>
      <c r="L79" s="340"/>
      <c r="M79" s="339"/>
      <c r="N79" s="339"/>
      <c r="O79" s="339"/>
      <c r="P79" s="339"/>
      <c r="Q79" s="339"/>
      <c r="R79" s="339"/>
      <c r="S79" s="341"/>
      <c r="T79"/>
      <c r="U79" s="341"/>
      <c r="V79" s="341"/>
      <c r="W79" s="339"/>
      <c r="X79" s="339"/>
      <c r="Y79" s="339"/>
      <c r="Z79" s="339"/>
      <c r="AA79" s="340"/>
      <c r="AB79" s="342"/>
      <c r="AC79" s="339"/>
      <c r="AD79" s="339"/>
      <c r="AE79" s="339"/>
      <c r="AF79" s="339"/>
      <c r="AG79" s="339"/>
      <c r="AH79" s="339"/>
      <c r="AI79" s="339"/>
      <c r="AJ79" s="339"/>
      <c r="AK79" s="339"/>
      <c r="AL79" s="339"/>
      <c r="AM79" s="339"/>
      <c r="AN79" s="339"/>
      <c r="AO79" s="340"/>
      <c r="AP79" s="342"/>
      <c r="AQ79" s="339"/>
    </row>
    <row r="80" spans="1:43" ht="15">
      <c r="A80" s="337" t="s">
        <v>154</v>
      </c>
      <c r="B80" s="25"/>
      <c r="C80" s="25"/>
      <c r="D80" s="25"/>
      <c r="E80" s="338"/>
      <c r="F80" s="339"/>
      <c r="G80" s="339"/>
      <c r="H80" s="340"/>
      <c r="I80" s="339"/>
      <c r="J80" s="339"/>
      <c r="K80" s="339"/>
      <c r="L80" s="340"/>
      <c r="M80" s="339"/>
      <c r="N80" s="339"/>
      <c r="O80" s="339"/>
      <c r="P80" s="339"/>
      <c r="Q80" s="339"/>
      <c r="R80" s="339"/>
      <c r="S80" s="341"/>
      <c r="T80"/>
      <c r="U80" s="341"/>
      <c r="V80" s="341"/>
      <c r="W80" s="339"/>
      <c r="X80" s="339"/>
      <c r="Y80" s="339"/>
      <c r="Z80" s="339"/>
      <c r="AA80" s="340"/>
      <c r="AB80" s="342"/>
      <c r="AC80" s="339"/>
      <c r="AD80" s="339"/>
      <c r="AE80" s="339"/>
      <c r="AF80" s="339"/>
      <c r="AG80" s="339"/>
      <c r="AH80" s="339"/>
      <c r="AI80" s="339"/>
      <c r="AJ80" s="339"/>
      <c r="AK80" s="339"/>
      <c r="AL80" s="339"/>
      <c r="AM80" s="339"/>
      <c r="AN80" s="339"/>
      <c r="AO80" s="340"/>
      <c r="AP80" s="342"/>
      <c r="AQ80" s="339"/>
    </row>
    <row r="81" spans="1:43">
      <c r="L81" s="7"/>
    </row>
    <row r="82" spans="1:43">
      <c r="L82" s="7"/>
    </row>
    <row r="84" spans="1:43" s="14" customFormat="1">
      <c r="A84" s="13"/>
      <c r="B84" s="7"/>
      <c r="C84" s="12"/>
      <c r="D84" s="12"/>
      <c r="E84" s="12"/>
      <c r="H84" s="12"/>
      <c r="L84" s="7"/>
      <c r="M84" s="7"/>
      <c r="N84" s="7"/>
      <c r="O84" s="7"/>
      <c r="P84" s="7"/>
      <c r="Q84" s="26"/>
      <c r="R84" s="7"/>
      <c r="S84" s="7"/>
      <c r="T84" s="7"/>
      <c r="U84" s="7"/>
      <c r="V84" s="7"/>
      <c r="W84" s="7"/>
      <c r="X84" s="7"/>
      <c r="Y84" s="26"/>
      <c r="AA84" s="11"/>
      <c r="AB84" s="11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11"/>
      <c r="AP84" s="11"/>
      <c r="AQ84" s="7"/>
    </row>
    <row r="85" spans="1:43" s="14" customFormat="1">
      <c r="A85" s="13"/>
      <c r="B85" s="7"/>
      <c r="C85" s="12"/>
      <c r="D85" s="12"/>
      <c r="E85" s="12"/>
      <c r="H85" s="12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AA85" s="11"/>
      <c r="AB85" s="11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11"/>
      <c r="AP85" s="11"/>
      <c r="AQ85" s="7"/>
    </row>
  </sheetData>
  <pageMargins left="0.19685039370078741" right="0.19685039370078741" top="0.59055118110236227" bottom="0.78740157480314965" header="0.31496062992125984" footer="0.19685039370078741"/>
  <pageSetup paperSize="9" scale="42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685A7-279E-44B2-B92C-436990F54D25}">
  <dimension ref="A1:AQ85"/>
  <sheetViews>
    <sheetView view="pageBreakPreview" zoomScale="80" zoomScaleNormal="100" zoomScaleSheetLayoutView="80" workbookViewId="0">
      <pane xSplit="2" ySplit="1" topLeftCell="C2" activePane="bottomRight" state="frozen"/>
      <selection activeCell="C109" sqref="C109:AQ109"/>
      <selection pane="topRight" activeCell="C109" sqref="C109:AQ109"/>
      <selection pane="bottomLeft" activeCell="C109" sqref="C109:AQ109"/>
      <selection pane="bottomRight" activeCell="BB15" sqref="BB15"/>
    </sheetView>
  </sheetViews>
  <sheetFormatPr defaultColWidth="9.140625" defaultRowHeight="12.75"/>
  <cols>
    <col min="1" max="1" width="38.140625" style="13" customWidth="1"/>
    <col min="2" max="2" width="13" style="7" bestFit="1" customWidth="1"/>
    <col min="3" max="4" width="7.5703125" style="12" bestFit="1" customWidth="1"/>
    <col min="5" max="5" width="9.140625" style="12"/>
    <col min="6" max="6" width="6.140625" style="14" customWidth="1"/>
    <col min="7" max="7" width="5.85546875" style="14" bestFit="1" customWidth="1"/>
    <col min="8" max="8" width="7.28515625" style="12" bestFit="1" customWidth="1"/>
    <col min="9" max="9" width="6.85546875" style="14" bestFit="1" customWidth="1"/>
    <col min="10" max="10" width="6" style="14" bestFit="1" customWidth="1"/>
    <col min="11" max="11" width="6.85546875" style="14" bestFit="1" customWidth="1"/>
    <col min="12" max="12" width="8.7109375" style="11" bestFit="1" customWidth="1"/>
    <col min="13" max="13" width="8.140625" style="7" bestFit="1" customWidth="1"/>
    <col min="14" max="14" width="8.140625" style="7" customWidth="1"/>
    <col min="15" max="15" width="5.28515625" style="7" customWidth="1"/>
    <col min="16" max="16" width="7.42578125" style="7" customWidth="1"/>
    <col min="17" max="17" width="7.42578125" style="7" bestFit="1" customWidth="1"/>
    <col min="18" max="18" width="8.140625" style="7" bestFit="1" customWidth="1"/>
    <col min="19" max="19" width="7.28515625" style="7" bestFit="1" customWidth="1"/>
    <col min="20" max="20" width="7.42578125" style="7" bestFit="1" customWidth="1"/>
    <col min="21" max="21" width="8.42578125" style="7" bestFit="1" customWidth="1"/>
    <col min="22" max="22" width="6.85546875" style="7" bestFit="1" customWidth="1"/>
    <col min="23" max="25" width="5.42578125" style="7" customWidth="1"/>
    <col min="26" max="26" width="5.42578125" style="14" customWidth="1"/>
    <col min="27" max="27" width="8.140625" style="11" bestFit="1" customWidth="1"/>
    <col min="28" max="28" width="8.28515625" style="11" bestFit="1" customWidth="1"/>
    <col min="29" max="33" width="5.5703125" style="7" customWidth="1"/>
    <col min="34" max="34" width="6" style="7" customWidth="1"/>
    <col min="35" max="36" width="7" style="7" customWidth="1"/>
    <col min="37" max="40" width="5.5703125" style="7" customWidth="1"/>
    <col min="41" max="41" width="8.7109375" style="11" bestFit="1" customWidth="1"/>
    <col min="42" max="42" width="4.42578125" style="11" bestFit="1" customWidth="1"/>
    <col min="43" max="43" width="9.28515625" style="7" bestFit="1" customWidth="1"/>
    <col min="44" max="16384" width="9.140625" style="7"/>
  </cols>
  <sheetData>
    <row r="1" spans="1:43" ht="105.75" customHeight="1" thickBot="1">
      <c r="A1" s="72" t="s">
        <v>440</v>
      </c>
      <c r="B1" s="73" t="s">
        <v>160</v>
      </c>
      <c r="C1" s="74" t="s">
        <v>60</v>
      </c>
      <c r="D1" s="75" t="s">
        <v>61</v>
      </c>
      <c r="E1" s="76" t="s">
        <v>62</v>
      </c>
      <c r="F1" s="77" t="s">
        <v>63</v>
      </c>
      <c r="G1" s="77" t="s">
        <v>64</v>
      </c>
      <c r="H1" s="78" t="s">
        <v>65</v>
      </c>
      <c r="I1" s="75" t="s">
        <v>66</v>
      </c>
      <c r="J1" s="76" t="s">
        <v>67</v>
      </c>
      <c r="K1" s="76" t="s">
        <v>68</v>
      </c>
      <c r="L1" s="78" t="s">
        <v>69</v>
      </c>
      <c r="M1" s="75" t="s">
        <v>70</v>
      </c>
      <c r="N1" s="75" t="s">
        <v>161</v>
      </c>
      <c r="O1" s="76" t="s">
        <v>71</v>
      </c>
      <c r="P1" s="76" t="s">
        <v>72</v>
      </c>
      <c r="Q1" s="76" t="s">
        <v>73</v>
      </c>
      <c r="R1" s="76" t="s">
        <v>74</v>
      </c>
      <c r="S1" s="76" t="s">
        <v>75</v>
      </c>
      <c r="T1" s="76" t="s">
        <v>76</v>
      </c>
      <c r="U1" s="76" t="s">
        <v>77</v>
      </c>
      <c r="V1" s="76" t="s">
        <v>78</v>
      </c>
      <c r="W1" s="77" t="s">
        <v>79</v>
      </c>
      <c r="X1" s="77" t="s">
        <v>80</v>
      </c>
      <c r="Y1" s="77" t="s">
        <v>81</v>
      </c>
      <c r="Z1" s="76" t="s">
        <v>82</v>
      </c>
      <c r="AA1" s="78" t="s">
        <v>83</v>
      </c>
      <c r="AB1" s="79" t="s">
        <v>84</v>
      </c>
      <c r="AC1" s="80" t="s">
        <v>85</v>
      </c>
      <c r="AD1" s="76" t="s">
        <v>86</v>
      </c>
      <c r="AE1" s="76" t="s">
        <v>162</v>
      </c>
      <c r="AF1" s="76" t="s">
        <v>163</v>
      </c>
      <c r="AG1" s="76" t="s">
        <v>87</v>
      </c>
      <c r="AH1" s="76" t="s">
        <v>88</v>
      </c>
      <c r="AI1" s="76" t="s">
        <v>164</v>
      </c>
      <c r="AJ1" s="76" t="s">
        <v>165</v>
      </c>
      <c r="AK1" s="76" t="s">
        <v>166</v>
      </c>
      <c r="AL1" s="76" t="s">
        <v>167</v>
      </c>
      <c r="AM1" s="77" t="s">
        <v>168</v>
      </c>
      <c r="AN1" s="78" t="s">
        <v>89</v>
      </c>
      <c r="AO1" s="78" t="s">
        <v>90</v>
      </c>
      <c r="AP1" s="79" t="s">
        <v>91</v>
      </c>
      <c r="AQ1" s="81" t="s">
        <v>92</v>
      </c>
    </row>
    <row r="2" spans="1:43" ht="12.75" customHeight="1">
      <c r="A2" s="82" t="s">
        <v>93</v>
      </c>
      <c r="B2" s="83"/>
      <c r="C2" s="84">
        <v>0</v>
      </c>
      <c r="D2" s="85">
        <v>0</v>
      </c>
      <c r="E2" s="86"/>
      <c r="F2" s="87"/>
      <c r="G2" s="87"/>
      <c r="H2" s="88">
        <v>127.70399999999999</v>
      </c>
      <c r="I2" s="89">
        <v>0</v>
      </c>
      <c r="J2" s="90">
        <v>127.70399999999999</v>
      </c>
      <c r="K2" s="91"/>
      <c r="L2" s="88">
        <v>0</v>
      </c>
      <c r="M2" s="89"/>
      <c r="N2" s="92"/>
      <c r="O2" s="93"/>
      <c r="P2" s="93"/>
      <c r="Q2" s="93"/>
      <c r="R2" s="93"/>
      <c r="S2" s="93"/>
      <c r="T2" s="93"/>
      <c r="U2" s="93"/>
      <c r="V2" s="93"/>
      <c r="W2" s="87"/>
      <c r="X2" s="87"/>
      <c r="Y2" s="87"/>
      <c r="Z2" s="91"/>
      <c r="AA2" s="88">
        <v>1258.1586865025404</v>
      </c>
      <c r="AB2" s="94">
        <v>1514.0076975228965</v>
      </c>
      <c r="AC2" s="95">
        <v>64.443382927957998</v>
      </c>
      <c r="AD2" s="91">
        <v>840.94072444363735</v>
      </c>
      <c r="AE2" s="91">
        <v>232.151459239064</v>
      </c>
      <c r="AF2" s="91">
        <v>143.78048516173769</v>
      </c>
      <c r="AG2" s="91">
        <v>29.401516213591378</v>
      </c>
      <c r="AH2" s="91">
        <v>22.674403886425171</v>
      </c>
      <c r="AI2" s="91">
        <v>77.439658992959991</v>
      </c>
      <c r="AJ2" s="91">
        <v>3.1832405268479995</v>
      </c>
      <c r="AK2" s="89">
        <v>6.863859457126229</v>
      </c>
      <c r="AL2" s="89">
        <v>14.011375971201144</v>
      </c>
      <c r="AM2" s="87">
        <v>79.117590702347485</v>
      </c>
      <c r="AN2" s="96">
        <v>142.93598051955109</v>
      </c>
      <c r="AO2" s="96"/>
      <c r="AP2" s="94"/>
      <c r="AQ2" s="97">
        <v>3042.8063645449874</v>
      </c>
    </row>
    <row r="3" spans="1:43" ht="12.75" customHeight="1">
      <c r="A3" s="98" t="s">
        <v>94</v>
      </c>
      <c r="B3" s="99"/>
      <c r="C3" s="100">
        <v>1004.5762102758825</v>
      </c>
      <c r="D3" s="101">
        <v>915.78927249829644</v>
      </c>
      <c r="E3" s="102">
        <v>74.320506393685122</v>
      </c>
      <c r="F3" s="103"/>
      <c r="G3" s="103">
        <v>14.466431383900925</v>
      </c>
      <c r="H3" s="104">
        <v>0</v>
      </c>
      <c r="I3" s="105"/>
      <c r="J3" s="106"/>
      <c r="K3" s="107"/>
      <c r="L3" s="104">
        <v>8488.3453050487296</v>
      </c>
      <c r="M3" s="105">
        <v>3118.6115255463997</v>
      </c>
      <c r="N3" s="105">
        <v>6.1836804383999997</v>
      </c>
      <c r="O3" s="107">
        <v>0</v>
      </c>
      <c r="P3" s="107">
        <v>208.01548286666664</v>
      </c>
      <c r="Q3" s="107">
        <v>366.79325714303997</v>
      </c>
      <c r="R3" s="107">
        <v>755.11072702535967</v>
      </c>
      <c r="S3" s="107">
        <v>365.54681743644068</v>
      </c>
      <c r="T3" s="107">
        <v>163.43759826302875</v>
      </c>
      <c r="U3" s="107">
        <v>2914.9405885267965</v>
      </c>
      <c r="V3" s="107">
        <v>196.97910297201904</v>
      </c>
      <c r="W3" s="103">
        <v>0</v>
      </c>
      <c r="X3" s="103">
        <v>336.39502795715299</v>
      </c>
      <c r="Y3" s="103">
        <v>1.0421827030690023</v>
      </c>
      <c r="Z3" s="107">
        <v>55.28931417035534</v>
      </c>
      <c r="AA3" s="104">
        <v>3125.5692350126933</v>
      </c>
      <c r="AB3" s="108">
        <v>148.79802817838402</v>
      </c>
      <c r="AC3" s="109"/>
      <c r="AD3" s="107"/>
      <c r="AE3" s="107">
        <v>38.75679984384</v>
      </c>
      <c r="AF3" s="107"/>
      <c r="AG3" s="107"/>
      <c r="AH3" s="107"/>
      <c r="AI3" s="107">
        <v>92.660886266496007</v>
      </c>
      <c r="AJ3" s="107">
        <v>17.380342068047998</v>
      </c>
      <c r="AK3" s="105"/>
      <c r="AL3" s="105"/>
      <c r="AM3" s="103"/>
      <c r="AN3" s="110"/>
      <c r="AO3" s="110">
        <v>210.76152354000004</v>
      </c>
      <c r="AP3" s="108"/>
      <c r="AQ3" s="111">
        <v>12978.05030205569</v>
      </c>
    </row>
    <row r="4" spans="1:43" ht="12.75" customHeight="1">
      <c r="A4" s="98" t="s">
        <v>95</v>
      </c>
      <c r="B4" s="99"/>
      <c r="C4" s="100">
        <v>35.287254949547993</v>
      </c>
      <c r="D4" s="101">
        <v>0</v>
      </c>
      <c r="E4" s="112">
        <v>34.051923574499995</v>
      </c>
      <c r="F4" s="103"/>
      <c r="G4" s="103">
        <v>1.2353313750479997</v>
      </c>
      <c r="H4" s="104">
        <v>2.6034888500000002</v>
      </c>
      <c r="I4" s="105"/>
      <c r="J4" s="106"/>
      <c r="K4" s="107">
        <v>2.6034888500000002</v>
      </c>
      <c r="L4" s="104">
        <v>1710.8017710283937</v>
      </c>
      <c r="M4" s="105">
        <v>84.3463345336</v>
      </c>
      <c r="N4" s="105">
        <v>0</v>
      </c>
      <c r="O4" s="107"/>
      <c r="P4" s="107">
        <v>327.14106575555553</v>
      </c>
      <c r="Q4" s="107">
        <v>0</v>
      </c>
      <c r="R4" s="107">
        <v>140.76404928983999</v>
      </c>
      <c r="S4" s="107">
        <v>947.24915747909608</v>
      </c>
      <c r="T4" s="107">
        <v>22.034979663550917</v>
      </c>
      <c r="U4" s="107">
        <v>76.071455697717667</v>
      </c>
      <c r="V4" s="107">
        <v>2.6056038479729717</v>
      </c>
      <c r="W4" s="103">
        <v>96.129826777624302</v>
      </c>
      <c r="X4" s="103">
        <v>5.0445843351497608</v>
      </c>
      <c r="Y4" s="103">
        <v>7.749380876251688E-2</v>
      </c>
      <c r="Z4" s="107">
        <v>9.3372198395237831</v>
      </c>
      <c r="AA4" s="104">
        <v>0</v>
      </c>
      <c r="AB4" s="108">
        <v>17.509651322400003</v>
      </c>
      <c r="AC4" s="109"/>
      <c r="AD4" s="107"/>
      <c r="AE4" s="107">
        <v>1.8328377599999997E-2</v>
      </c>
      <c r="AF4" s="107"/>
      <c r="AG4" s="107"/>
      <c r="AH4" s="107"/>
      <c r="AI4" s="107">
        <v>17.491322944800004</v>
      </c>
      <c r="AJ4" s="107">
        <v>0</v>
      </c>
      <c r="AK4" s="105"/>
      <c r="AL4" s="105"/>
      <c r="AM4" s="103"/>
      <c r="AN4" s="110"/>
      <c r="AO4" s="110">
        <v>74.228516079999991</v>
      </c>
      <c r="AP4" s="108"/>
      <c r="AQ4" s="111">
        <v>1840.4306822303417</v>
      </c>
    </row>
    <row r="5" spans="1:43" ht="12.75" customHeight="1">
      <c r="A5" s="98" t="s">
        <v>96</v>
      </c>
      <c r="B5" s="99"/>
      <c r="C5" s="100">
        <v>0</v>
      </c>
      <c r="D5" s="101"/>
      <c r="E5" s="112"/>
      <c r="F5" s="103"/>
      <c r="G5" s="103"/>
      <c r="H5" s="104">
        <v>0</v>
      </c>
      <c r="I5" s="105"/>
      <c r="J5" s="106"/>
      <c r="K5" s="107"/>
      <c r="L5" s="104">
        <v>171.78193617661432</v>
      </c>
      <c r="M5" s="105"/>
      <c r="N5" s="105"/>
      <c r="O5" s="107"/>
      <c r="P5" s="107"/>
      <c r="Q5" s="107"/>
      <c r="R5" s="107"/>
      <c r="S5" s="107">
        <v>6.7254842449152532</v>
      </c>
      <c r="T5" s="107"/>
      <c r="U5" s="107">
        <v>165.05645193169906</v>
      </c>
      <c r="V5" s="107"/>
      <c r="W5" s="103"/>
      <c r="X5" s="103"/>
      <c r="Y5" s="103"/>
      <c r="Z5" s="107"/>
      <c r="AA5" s="104"/>
      <c r="AB5" s="108">
        <v>0</v>
      </c>
      <c r="AC5" s="109"/>
      <c r="AD5" s="107"/>
      <c r="AE5" s="107"/>
      <c r="AF5" s="107"/>
      <c r="AG5" s="107"/>
      <c r="AH5" s="107"/>
      <c r="AI5" s="107"/>
      <c r="AJ5" s="107"/>
      <c r="AK5" s="105"/>
      <c r="AL5" s="105"/>
      <c r="AM5" s="103"/>
      <c r="AN5" s="110"/>
      <c r="AO5" s="110"/>
      <c r="AP5" s="108"/>
      <c r="AQ5" s="111">
        <v>171.78193617661432</v>
      </c>
    </row>
    <row r="6" spans="1:43" ht="12.75" customHeight="1" thickBot="1">
      <c r="A6" s="113" t="s">
        <v>97</v>
      </c>
      <c r="B6" s="114"/>
      <c r="C6" s="100">
        <v>-55.44523888337612</v>
      </c>
      <c r="D6" s="115">
        <v>-52.61079894179997</v>
      </c>
      <c r="E6" s="103">
        <v>-2.6499717788999857</v>
      </c>
      <c r="F6" s="116"/>
      <c r="G6" s="116">
        <v>-0.18446816267615943</v>
      </c>
      <c r="H6" s="117">
        <v>139.90350040164418</v>
      </c>
      <c r="I6" s="118">
        <v>139.81662440702419</v>
      </c>
      <c r="J6" s="119">
        <v>0</v>
      </c>
      <c r="K6" s="118">
        <v>8.6875994620000146E-2</v>
      </c>
      <c r="L6" s="117">
        <v>112.27075689688141</v>
      </c>
      <c r="M6" s="105">
        <v>58.858587873200001</v>
      </c>
      <c r="N6" s="105">
        <v>-3.2775450167999982</v>
      </c>
      <c r="O6" s="107"/>
      <c r="P6" s="107">
        <v>147.58484185555557</v>
      </c>
      <c r="Q6" s="107">
        <v>-9.320267349120007</v>
      </c>
      <c r="R6" s="107">
        <v>135.29433232895994</v>
      </c>
      <c r="S6" s="107">
        <v>-14.689704670903957</v>
      </c>
      <c r="T6" s="107">
        <v>-6.3770406106005222</v>
      </c>
      <c r="U6" s="107">
        <v>-179.85481354184273</v>
      </c>
      <c r="V6" s="107">
        <v>-18.754032607616633</v>
      </c>
      <c r="W6" s="116">
        <v>2.8063986360497242</v>
      </c>
      <c r="X6" s="116">
        <v>0</v>
      </c>
      <c r="Y6" s="116">
        <v>0</v>
      </c>
      <c r="Z6" s="118">
        <v>0</v>
      </c>
      <c r="AA6" s="117">
        <v>0</v>
      </c>
      <c r="AB6" s="120">
        <v>2.9078283085644001</v>
      </c>
      <c r="AC6" s="121"/>
      <c r="AD6" s="122"/>
      <c r="AE6" s="122">
        <v>-3.8697442228116001</v>
      </c>
      <c r="AF6" s="122"/>
      <c r="AG6" s="122"/>
      <c r="AH6" s="122"/>
      <c r="AI6" s="122">
        <v>7.4291305847039997</v>
      </c>
      <c r="AJ6" s="122">
        <v>-0.65155805332799943</v>
      </c>
      <c r="AK6" s="118"/>
      <c r="AL6" s="118"/>
      <c r="AM6" s="116"/>
      <c r="AN6" s="123"/>
      <c r="AO6" s="123"/>
      <c r="AP6" s="120"/>
      <c r="AQ6" s="124">
        <v>199.63684672371389</v>
      </c>
    </row>
    <row r="7" spans="1:43" s="11" customFormat="1" ht="12.75" customHeight="1">
      <c r="A7" s="125" t="s">
        <v>98</v>
      </c>
      <c r="B7" s="126"/>
      <c r="C7" s="127">
        <v>913.84371644295845</v>
      </c>
      <c r="D7" s="128">
        <v>863.17847355649644</v>
      </c>
      <c r="E7" s="129">
        <v>37.618611040285138</v>
      </c>
      <c r="F7" s="129">
        <v>0</v>
      </c>
      <c r="G7" s="129">
        <v>13.046631846176766</v>
      </c>
      <c r="H7" s="130">
        <v>265.00401155164417</v>
      </c>
      <c r="I7" s="128">
        <v>139.81662440702419</v>
      </c>
      <c r="J7" s="131">
        <v>127.70399999999999</v>
      </c>
      <c r="K7" s="129">
        <v>-2.51661285538</v>
      </c>
      <c r="L7" s="130">
        <v>6718.0323547406033</v>
      </c>
      <c r="M7" s="128">
        <v>3093.1237788859999</v>
      </c>
      <c r="N7" s="128">
        <v>2.9061354216000015</v>
      </c>
      <c r="O7" s="129">
        <v>0</v>
      </c>
      <c r="P7" s="129">
        <v>28.459258966666681</v>
      </c>
      <c r="Q7" s="129">
        <v>357.47298979391996</v>
      </c>
      <c r="R7" s="129">
        <v>749.6410100644797</v>
      </c>
      <c r="S7" s="129">
        <v>-603.11752895847462</v>
      </c>
      <c r="T7" s="129">
        <v>135.0255779888773</v>
      </c>
      <c r="U7" s="129">
        <v>2493.957867355537</v>
      </c>
      <c r="V7" s="129">
        <v>175.61946651642944</v>
      </c>
      <c r="W7" s="129">
        <v>-93.323428141574581</v>
      </c>
      <c r="X7" s="129">
        <v>331.35044362200324</v>
      </c>
      <c r="Y7" s="129">
        <v>0.96468889430648541</v>
      </c>
      <c r="Z7" s="129">
        <v>45.952094330831557</v>
      </c>
      <c r="AA7" s="130">
        <v>4383.7279215152339</v>
      </c>
      <c r="AB7" s="130">
        <v>1648.203902687445</v>
      </c>
      <c r="AC7" s="128">
        <v>64.443382927957998</v>
      </c>
      <c r="AD7" s="129">
        <v>840.94072444363735</v>
      </c>
      <c r="AE7" s="129">
        <v>267.02018648249236</v>
      </c>
      <c r="AF7" s="129">
        <v>143.78048516173769</v>
      </c>
      <c r="AG7" s="129">
        <v>29.401516213591378</v>
      </c>
      <c r="AH7" s="129">
        <v>22.674403886425171</v>
      </c>
      <c r="AI7" s="129">
        <v>160.03835289936001</v>
      </c>
      <c r="AJ7" s="129">
        <v>19.912024541567998</v>
      </c>
      <c r="AK7" s="132">
        <v>6.863859457126229</v>
      </c>
      <c r="AL7" s="132">
        <v>14.011375971201144</v>
      </c>
      <c r="AM7" s="128">
        <v>79.117590702347485</v>
      </c>
      <c r="AN7" s="130">
        <v>142.93598051955109</v>
      </c>
      <c r="AO7" s="130">
        <v>136.53300746000005</v>
      </c>
      <c r="AP7" s="133">
        <v>0</v>
      </c>
      <c r="AQ7" s="134">
        <v>14208.280894917436</v>
      </c>
    </row>
    <row r="8" spans="1:43" s="11" customFormat="1" ht="12.75" customHeight="1" thickBot="1">
      <c r="A8" s="135" t="s">
        <v>99</v>
      </c>
      <c r="B8" s="136"/>
      <c r="C8" s="137">
        <v>913.84371644295845</v>
      </c>
      <c r="D8" s="138">
        <v>863.17847355649644</v>
      </c>
      <c r="E8" s="139">
        <v>37.618611040285138</v>
      </c>
      <c r="F8" s="140">
        <v>0</v>
      </c>
      <c r="G8" s="140">
        <v>13.046631846176766</v>
      </c>
      <c r="H8" s="141">
        <v>265.00401155164417</v>
      </c>
      <c r="I8" s="138">
        <v>139.81662440702419</v>
      </c>
      <c r="J8" s="142">
        <v>127.70399999999999</v>
      </c>
      <c r="K8" s="139">
        <v>-2.51661285538</v>
      </c>
      <c r="L8" s="141">
        <v>6339.7651278934618</v>
      </c>
      <c r="M8" s="138">
        <v>3093.1237788859999</v>
      </c>
      <c r="N8" s="138">
        <v>2.9061354216000015</v>
      </c>
      <c r="O8" s="139">
        <v>0</v>
      </c>
      <c r="P8" s="139">
        <v>28.459258966666681</v>
      </c>
      <c r="Q8" s="139">
        <v>357.47298979391996</v>
      </c>
      <c r="R8" s="139">
        <v>749.6410100644797</v>
      </c>
      <c r="S8" s="139">
        <v>-603.11752895847462</v>
      </c>
      <c r="T8" s="139">
        <v>135.0255779888773</v>
      </c>
      <c r="U8" s="139">
        <v>2493.957867355537</v>
      </c>
      <c r="V8" s="139">
        <v>175.61946651642944</v>
      </c>
      <c r="W8" s="140">
        <v>-93.323428141574581</v>
      </c>
      <c r="X8" s="140">
        <v>0</v>
      </c>
      <c r="Y8" s="140">
        <v>0</v>
      </c>
      <c r="Z8" s="139">
        <v>0</v>
      </c>
      <c r="AA8" s="141">
        <v>4383.7279215152339</v>
      </c>
      <c r="AB8" s="143">
        <v>1648.203902687445</v>
      </c>
      <c r="AC8" s="138">
        <v>64.443382927957998</v>
      </c>
      <c r="AD8" s="139">
        <v>840.94072444363735</v>
      </c>
      <c r="AE8" s="139">
        <v>267.02018648249236</v>
      </c>
      <c r="AF8" s="139">
        <v>143.78048516173769</v>
      </c>
      <c r="AG8" s="139">
        <v>29.401516213591378</v>
      </c>
      <c r="AH8" s="139">
        <v>22.674403886425171</v>
      </c>
      <c r="AI8" s="139">
        <v>160.03835289936001</v>
      </c>
      <c r="AJ8" s="139">
        <v>19.912024541567998</v>
      </c>
      <c r="AK8" s="144">
        <v>6.863859457126229</v>
      </c>
      <c r="AL8" s="144">
        <v>14.011375971201144</v>
      </c>
      <c r="AM8" s="138">
        <v>79.117590702347485</v>
      </c>
      <c r="AN8" s="141">
        <v>142.93598051955109</v>
      </c>
      <c r="AO8" s="141">
        <v>136.53300746000005</v>
      </c>
      <c r="AP8" s="138">
        <v>0</v>
      </c>
      <c r="AQ8" s="145">
        <v>13830.013668070294</v>
      </c>
    </row>
    <row r="9" spans="1:43" s="11" customFormat="1" ht="12.75" customHeight="1">
      <c r="A9" s="125" t="s">
        <v>100</v>
      </c>
      <c r="B9" s="126"/>
      <c r="C9" s="127">
        <v>672.76181752483296</v>
      </c>
      <c r="D9" s="132">
        <v>672.76181752483296</v>
      </c>
      <c r="E9" s="129">
        <v>0</v>
      </c>
      <c r="F9" s="146">
        <v>0</v>
      </c>
      <c r="G9" s="146">
        <v>0</v>
      </c>
      <c r="H9" s="130">
        <v>129.36175734289282</v>
      </c>
      <c r="I9" s="132">
        <v>129.36175734289282</v>
      </c>
      <c r="J9" s="131">
        <v>0</v>
      </c>
      <c r="K9" s="129">
        <v>0</v>
      </c>
      <c r="L9" s="130">
        <v>3488.1701553068197</v>
      </c>
      <c r="M9" s="129">
        <v>3093.1237788859994</v>
      </c>
      <c r="N9" s="129">
        <v>35.136316982680086</v>
      </c>
      <c r="O9" s="129">
        <v>0</v>
      </c>
      <c r="P9" s="129">
        <v>0</v>
      </c>
      <c r="Q9" s="129">
        <v>0</v>
      </c>
      <c r="R9" s="129">
        <v>0</v>
      </c>
      <c r="S9" s="129">
        <v>328.83388410655067</v>
      </c>
      <c r="T9" s="129">
        <v>0.45660113346239994</v>
      </c>
      <c r="U9" s="129">
        <v>30.61957419812699</v>
      </c>
      <c r="V9" s="129">
        <v>0</v>
      </c>
      <c r="W9" s="146">
        <v>0</v>
      </c>
      <c r="X9" s="146">
        <v>0</v>
      </c>
      <c r="Y9" s="146">
        <v>0</v>
      </c>
      <c r="Z9" s="129">
        <v>0</v>
      </c>
      <c r="AA9" s="130">
        <v>2375.4471599088865</v>
      </c>
      <c r="AB9" s="128">
        <v>237.91071045662861</v>
      </c>
      <c r="AC9" s="147">
        <v>0</v>
      </c>
      <c r="AD9" s="129">
        <v>0</v>
      </c>
      <c r="AE9" s="129">
        <v>101.52989282069719</v>
      </c>
      <c r="AF9" s="129">
        <v>97.137693209692969</v>
      </c>
      <c r="AG9" s="129">
        <v>29.401516213591378</v>
      </c>
      <c r="AH9" s="129">
        <v>9.8416082126470759</v>
      </c>
      <c r="AI9" s="129">
        <v>0</v>
      </c>
      <c r="AJ9" s="129">
        <v>0</v>
      </c>
      <c r="AK9" s="132">
        <v>0</v>
      </c>
      <c r="AL9" s="132">
        <v>0</v>
      </c>
      <c r="AM9" s="146">
        <v>0</v>
      </c>
      <c r="AN9" s="130">
        <v>89.023112402331606</v>
      </c>
      <c r="AO9" s="130">
        <v>53.473718120000001</v>
      </c>
      <c r="AP9" s="128">
        <v>0</v>
      </c>
      <c r="AQ9" s="148">
        <v>7046.148431062391</v>
      </c>
    </row>
    <row r="10" spans="1:43" ht="12.75" customHeight="1">
      <c r="A10" s="149" t="s">
        <v>422</v>
      </c>
      <c r="B10" s="150"/>
      <c r="C10" s="151">
        <v>672.76181752483296</v>
      </c>
      <c r="D10" s="152">
        <v>672.76181752483296</v>
      </c>
      <c r="E10" s="153"/>
      <c r="F10" s="154"/>
      <c r="G10" s="154"/>
      <c r="H10" s="155">
        <v>66.477586998939529</v>
      </c>
      <c r="I10" s="152">
        <v>66.477586998939529</v>
      </c>
      <c r="J10" s="156">
        <v>0</v>
      </c>
      <c r="K10" s="153"/>
      <c r="L10" s="155">
        <v>359.45345830467767</v>
      </c>
      <c r="M10" s="153"/>
      <c r="N10" s="153"/>
      <c r="O10" s="153"/>
      <c r="P10" s="153"/>
      <c r="Q10" s="153"/>
      <c r="R10" s="153"/>
      <c r="S10" s="153">
        <v>328.83388410655067</v>
      </c>
      <c r="T10" s="153"/>
      <c r="U10" s="153">
        <v>30.61957419812699</v>
      </c>
      <c r="V10" s="153"/>
      <c r="W10" s="154"/>
      <c r="X10" s="154"/>
      <c r="Y10" s="154"/>
      <c r="Z10" s="153"/>
      <c r="AA10" s="155">
        <v>2087.6867920143859</v>
      </c>
      <c r="AB10" s="157">
        <v>223.26183026503296</v>
      </c>
      <c r="AC10" s="158"/>
      <c r="AD10" s="153"/>
      <c r="AE10" s="153">
        <v>96.722620841748608</v>
      </c>
      <c r="AF10" s="153">
        <v>97.137693209692969</v>
      </c>
      <c r="AG10" s="153">
        <v>29.401516213591378</v>
      </c>
      <c r="AH10" s="153"/>
      <c r="AI10" s="153"/>
      <c r="AJ10" s="153"/>
      <c r="AK10" s="152"/>
      <c r="AL10" s="152"/>
      <c r="AM10" s="154"/>
      <c r="AN10" s="159">
        <v>89.023112402331606</v>
      </c>
      <c r="AO10" s="155"/>
      <c r="AP10" s="157"/>
      <c r="AQ10" s="160">
        <v>3498.664597510201</v>
      </c>
    </row>
    <row r="11" spans="1:43" ht="12.75" customHeight="1">
      <c r="A11" s="98" t="s">
        <v>423</v>
      </c>
      <c r="B11" s="99"/>
      <c r="C11" s="100">
        <v>0</v>
      </c>
      <c r="D11" s="105">
        <v>0</v>
      </c>
      <c r="E11" s="107"/>
      <c r="F11" s="103"/>
      <c r="G11" s="103"/>
      <c r="H11" s="104">
        <v>4.9669183165848452</v>
      </c>
      <c r="I11" s="105">
        <v>4.9669183165848452</v>
      </c>
      <c r="J11" s="106"/>
      <c r="K11" s="107"/>
      <c r="L11" s="104">
        <v>0.45660113346239994</v>
      </c>
      <c r="M11" s="107"/>
      <c r="N11" s="161"/>
      <c r="O11" s="161">
        <v>0</v>
      </c>
      <c r="P11" s="107"/>
      <c r="Q11" s="107"/>
      <c r="R11" s="107"/>
      <c r="S11" s="107">
        <v>0</v>
      </c>
      <c r="T11" s="107">
        <v>0.45660113346239994</v>
      </c>
      <c r="U11" s="107">
        <v>0</v>
      </c>
      <c r="V11" s="107"/>
      <c r="W11" s="103"/>
      <c r="X11" s="103"/>
      <c r="Y11" s="103"/>
      <c r="Z11" s="107"/>
      <c r="AA11" s="104">
        <v>254.88331050144731</v>
      </c>
      <c r="AB11" s="108">
        <v>14.648880191595648</v>
      </c>
      <c r="AC11" s="109"/>
      <c r="AD11" s="107"/>
      <c r="AE11" s="107">
        <v>4.8072719789485721</v>
      </c>
      <c r="AF11" s="107"/>
      <c r="AG11" s="107"/>
      <c r="AH11" s="107">
        <v>9.8416082126470759</v>
      </c>
      <c r="AI11" s="107"/>
      <c r="AJ11" s="107"/>
      <c r="AK11" s="105"/>
      <c r="AL11" s="105"/>
      <c r="AM11" s="103"/>
      <c r="AN11" s="110"/>
      <c r="AO11" s="110"/>
      <c r="AP11" s="108"/>
      <c r="AQ11" s="111">
        <v>274.95571014309019</v>
      </c>
    </row>
    <row r="12" spans="1:43" ht="12.75" customHeight="1">
      <c r="A12" s="98" t="s">
        <v>424</v>
      </c>
      <c r="B12" s="99"/>
      <c r="C12" s="100"/>
      <c r="D12" s="105"/>
      <c r="E12" s="107"/>
      <c r="F12" s="103"/>
      <c r="G12" s="103"/>
      <c r="H12" s="104"/>
      <c r="I12" s="105"/>
      <c r="J12" s="106"/>
      <c r="K12" s="107"/>
      <c r="L12" s="104"/>
      <c r="M12" s="107"/>
      <c r="N12" s="161"/>
      <c r="O12" s="161"/>
      <c r="P12" s="107"/>
      <c r="Q12" s="107"/>
      <c r="R12" s="107"/>
      <c r="S12" s="107"/>
      <c r="T12" s="107"/>
      <c r="U12" s="107"/>
      <c r="V12" s="107"/>
      <c r="W12" s="103"/>
      <c r="X12" s="103"/>
      <c r="Y12" s="103"/>
      <c r="Z12" s="107"/>
      <c r="AA12" s="104"/>
      <c r="AB12" s="108"/>
      <c r="AC12" s="109"/>
      <c r="AD12" s="107"/>
      <c r="AE12" s="107"/>
      <c r="AF12" s="107"/>
      <c r="AG12" s="107"/>
      <c r="AH12" s="107"/>
      <c r="AI12" s="107"/>
      <c r="AJ12" s="107"/>
      <c r="AK12" s="105"/>
      <c r="AL12" s="105"/>
      <c r="AM12" s="103"/>
      <c r="AN12" s="110"/>
      <c r="AO12" s="110">
        <v>44.327411720000001</v>
      </c>
      <c r="AP12" s="108"/>
      <c r="AQ12" s="111">
        <v>44.327411720000001</v>
      </c>
    </row>
    <row r="13" spans="1:43" ht="12.75" customHeight="1">
      <c r="A13" s="98" t="s">
        <v>425</v>
      </c>
      <c r="B13" s="99"/>
      <c r="C13" s="100">
        <v>0</v>
      </c>
      <c r="D13" s="105"/>
      <c r="E13" s="103"/>
      <c r="F13" s="103"/>
      <c r="G13" s="103"/>
      <c r="H13" s="104">
        <v>57.917252027368434</v>
      </c>
      <c r="I13" s="105">
        <v>57.917252027368434</v>
      </c>
      <c r="J13" s="106"/>
      <c r="K13" s="107"/>
      <c r="L13" s="104">
        <v>0</v>
      </c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3"/>
      <c r="X13" s="103"/>
      <c r="Y13" s="103"/>
      <c r="Z13" s="107"/>
      <c r="AA13" s="104"/>
      <c r="AB13" s="108">
        <v>0</v>
      </c>
      <c r="AC13" s="109"/>
      <c r="AD13" s="107"/>
      <c r="AE13" s="107"/>
      <c r="AF13" s="107"/>
      <c r="AG13" s="107"/>
      <c r="AH13" s="107"/>
      <c r="AI13" s="107"/>
      <c r="AJ13" s="107"/>
      <c r="AK13" s="105"/>
      <c r="AL13" s="105"/>
      <c r="AM13" s="103"/>
      <c r="AN13" s="110"/>
      <c r="AO13" s="110"/>
      <c r="AP13" s="108"/>
      <c r="AQ13" s="111">
        <v>57.917252027368434</v>
      </c>
    </row>
    <row r="14" spans="1:43" ht="12.75" customHeight="1">
      <c r="A14" s="162" t="s">
        <v>426</v>
      </c>
      <c r="B14" s="163"/>
      <c r="C14" s="164">
        <v>0</v>
      </c>
      <c r="D14" s="165"/>
      <c r="E14" s="166"/>
      <c r="F14" s="167"/>
      <c r="G14" s="167"/>
      <c r="H14" s="168">
        <v>0</v>
      </c>
      <c r="I14" s="165"/>
      <c r="J14" s="169"/>
      <c r="K14" s="166"/>
      <c r="L14" s="168">
        <v>3128.2600958686794</v>
      </c>
      <c r="M14" s="166">
        <v>3093.1237788859994</v>
      </c>
      <c r="N14" s="166">
        <v>35.136316982680086</v>
      </c>
      <c r="O14" s="166"/>
      <c r="P14" s="166"/>
      <c r="Q14" s="166"/>
      <c r="R14" s="166"/>
      <c r="S14" s="166"/>
      <c r="T14" s="166"/>
      <c r="U14" s="166"/>
      <c r="V14" s="166"/>
      <c r="W14" s="167"/>
      <c r="X14" s="167"/>
      <c r="Y14" s="167"/>
      <c r="Z14" s="166"/>
      <c r="AA14" s="168">
        <v>32.877057393053079</v>
      </c>
      <c r="AB14" s="170">
        <v>0</v>
      </c>
      <c r="AC14" s="171"/>
      <c r="AD14" s="166"/>
      <c r="AE14" s="166"/>
      <c r="AF14" s="166"/>
      <c r="AG14" s="166"/>
      <c r="AH14" s="166"/>
      <c r="AI14" s="166"/>
      <c r="AJ14" s="166"/>
      <c r="AK14" s="165"/>
      <c r="AL14" s="165"/>
      <c r="AM14" s="167"/>
      <c r="AN14" s="172"/>
      <c r="AO14" s="172">
        <v>9.1463063999999985</v>
      </c>
      <c r="AP14" s="170"/>
      <c r="AQ14" s="173">
        <v>3170.2834596617326</v>
      </c>
    </row>
    <row r="15" spans="1:43" s="11" customFormat="1" ht="12.75" customHeight="1">
      <c r="A15" s="174" t="s">
        <v>101</v>
      </c>
      <c r="B15" s="175"/>
      <c r="C15" s="176">
        <v>0</v>
      </c>
      <c r="D15" s="177">
        <v>0</v>
      </c>
      <c r="E15" s="178">
        <v>0</v>
      </c>
      <c r="F15" s="179">
        <v>0</v>
      </c>
      <c r="G15" s="179">
        <v>0</v>
      </c>
      <c r="H15" s="180">
        <v>55.021389426000013</v>
      </c>
      <c r="I15" s="177">
        <v>0</v>
      </c>
      <c r="J15" s="181">
        <v>0</v>
      </c>
      <c r="K15" s="178">
        <v>55.021389426000013</v>
      </c>
      <c r="L15" s="180">
        <v>3183.709026417519</v>
      </c>
      <c r="M15" s="178">
        <v>0</v>
      </c>
      <c r="N15" s="178">
        <v>0</v>
      </c>
      <c r="O15" s="178">
        <v>97.440566086436775</v>
      </c>
      <c r="P15" s="178">
        <v>584.61907413333336</v>
      </c>
      <c r="Q15" s="178">
        <v>268.86374956896009</v>
      </c>
      <c r="R15" s="178">
        <v>0</v>
      </c>
      <c r="S15" s="178">
        <v>956.4914553694914</v>
      </c>
      <c r="T15" s="178">
        <v>47.239381054464758</v>
      </c>
      <c r="U15" s="178">
        <v>1135.2489180618768</v>
      </c>
      <c r="V15" s="178">
        <v>0</v>
      </c>
      <c r="W15" s="179">
        <v>93.805882142955795</v>
      </c>
      <c r="X15" s="179">
        <v>0</v>
      </c>
      <c r="Y15" s="179">
        <v>0</v>
      </c>
      <c r="Z15" s="178">
        <v>0</v>
      </c>
      <c r="AA15" s="180">
        <v>0</v>
      </c>
      <c r="AB15" s="182">
        <v>0</v>
      </c>
      <c r="AC15" s="183">
        <v>0</v>
      </c>
      <c r="AD15" s="178">
        <v>0</v>
      </c>
      <c r="AE15" s="178">
        <v>0</v>
      </c>
      <c r="AF15" s="178">
        <v>0</v>
      </c>
      <c r="AG15" s="184">
        <v>0</v>
      </c>
      <c r="AH15" s="184">
        <v>0</v>
      </c>
      <c r="AI15" s="184">
        <v>0</v>
      </c>
      <c r="AJ15" s="184">
        <v>0</v>
      </c>
      <c r="AK15" s="177">
        <v>0</v>
      </c>
      <c r="AL15" s="177">
        <v>0</v>
      </c>
      <c r="AM15" s="179">
        <v>0</v>
      </c>
      <c r="AN15" s="180">
        <v>0</v>
      </c>
      <c r="AO15" s="180">
        <v>1827.8571587529825</v>
      </c>
      <c r="AP15" s="182">
        <v>0</v>
      </c>
      <c r="AQ15" s="185">
        <v>5066.5875745965013</v>
      </c>
    </row>
    <row r="16" spans="1:43" ht="12.75" customHeight="1">
      <c r="A16" s="149" t="s">
        <v>427</v>
      </c>
      <c r="B16" s="150"/>
      <c r="C16" s="151">
        <v>0</v>
      </c>
      <c r="D16" s="152"/>
      <c r="E16" s="153"/>
      <c r="F16" s="154"/>
      <c r="G16" s="154"/>
      <c r="H16" s="155">
        <v>0</v>
      </c>
      <c r="I16" s="152"/>
      <c r="J16" s="153"/>
      <c r="K16" s="153"/>
      <c r="L16" s="155">
        <v>0</v>
      </c>
      <c r="M16" s="153"/>
      <c r="N16" s="153"/>
      <c r="O16" s="153"/>
      <c r="P16" s="153"/>
      <c r="Q16" s="153"/>
      <c r="R16" s="153"/>
      <c r="S16" s="153"/>
      <c r="T16" s="153"/>
      <c r="U16" s="153"/>
      <c r="V16" s="153"/>
      <c r="W16" s="154"/>
      <c r="X16" s="154"/>
      <c r="Y16" s="154"/>
      <c r="Z16" s="153"/>
      <c r="AA16" s="155"/>
      <c r="AB16" s="157">
        <v>0</v>
      </c>
      <c r="AC16" s="158"/>
      <c r="AD16" s="153"/>
      <c r="AE16" s="153"/>
      <c r="AF16" s="153"/>
      <c r="AG16" s="161"/>
      <c r="AH16" s="161"/>
      <c r="AI16" s="161"/>
      <c r="AJ16" s="161"/>
      <c r="AK16" s="152"/>
      <c r="AL16" s="152"/>
      <c r="AM16" s="154"/>
      <c r="AN16" s="159"/>
      <c r="AO16" s="159">
        <v>1625.7321642262305</v>
      </c>
      <c r="AP16" s="157"/>
      <c r="AQ16" s="186">
        <v>1625.7321642262305</v>
      </c>
    </row>
    <row r="17" spans="1:43" ht="12.75" customHeight="1">
      <c r="A17" s="98" t="s">
        <v>428</v>
      </c>
      <c r="B17" s="99"/>
      <c r="C17" s="100">
        <v>0</v>
      </c>
      <c r="D17" s="105"/>
      <c r="E17" s="107"/>
      <c r="F17" s="103"/>
      <c r="G17" s="103"/>
      <c r="H17" s="104">
        <v>0</v>
      </c>
      <c r="I17" s="105"/>
      <c r="J17" s="107"/>
      <c r="K17" s="107"/>
      <c r="L17" s="104">
        <v>0</v>
      </c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3"/>
      <c r="X17" s="103"/>
      <c r="Y17" s="103"/>
      <c r="Z17" s="107"/>
      <c r="AA17" s="104"/>
      <c r="AB17" s="108">
        <v>0</v>
      </c>
      <c r="AC17" s="109"/>
      <c r="AD17" s="107"/>
      <c r="AE17" s="107"/>
      <c r="AF17" s="107"/>
      <c r="AG17" s="107"/>
      <c r="AH17" s="107"/>
      <c r="AI17" s="107"/>
      <c r="AJ17" s="107"/>
      <c r="AK17" s="105"/>
      <c r="AL17" s="105"/>
      <c r="AM17" s="103"/>
      <c r="AN17" s="110"/>
      <c r="AO17" s="187">
        <v>177.50845107791997</v>
      </c>
      <c r="AP17" s="108"/>
      <c r="AQ17" s="111">
        <v>177.50845107791997</v>
      </c>
    </row>
    <row r="18" spans="1:43" ht="12.75" customHeight="1">
      <c r="A18" s="98" t="s">
        <v>429</v>
      </c>
      <c r="B18" s="99"/>
      <c r="C18" s="100"/>
      <c r="D18" s="105"/>
      <c r="E18" s="107"/>
      <c r="F18" s="103"/>
      <c r="G18" s="103"/>
      <c r="H18" s="104"/>
      <c r="I18" s="105"/>
      <c r="J18" s="107"/>
      <c r="K18" s="107"/>
      <c r="L18" s="104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3"/>
      <c r="X18" s="103"/>
      <c r="Y18" s="103"/>
      <c r="Z18" s="107"/>
      <c r="AA18" s="104"/>
      <c r="AB18" s="108"/>
      <c r="AC18" s="109"/>
      <c r="AD18" s="107"/>
      <c r="AE18" s="107"/>
      <c r="AF18" s="107"/>
      <c r="AG18" s="107"/>
      <c r="AH18" s="107"/>
      <c r="AI18" s="107"/>
      <c r="AJ18" s="107"/>
      <c r="AK18" s="105"/>
      <c r="AL18" s="105"/>
      <c r="AM18" s="103"/>
      <c r="AN18" s="110"/>
      <c r="AO18" s="110">
        <v>24.616543448831997</v>
      </c>
      <c r="AP18" s="108"/>
      <c r="AQ18" s="111">
        <v>24.616543448831997</v>
      </c>
    </row>
    <row r="19" spans="1:43" ht="12.75" customHeight="1">
      <c r="A19" s="98" t="s">
        <v>430</v>
      </c>
      <c r="B19" s="99"/>
      <c r="C19" s="100"/>
      <c r="D19" s="401"/>
      <c r="E19" s="107"/>
      <c r="F19" s="103"/>
      <c r="G19" s="103"/>
      <c r="H19" s="104">
        <v>55.021389426000013</v>
      </c>
      <c r="I19" s="105"/>
      <c r="J19" s="107"/>
      <c r="K19" s="107">
        <v>55.021389426000013</v>
      </c>
      <c r="L19" s="104">
        <v>0</v>
      </c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3"/>
      <c r="X19" s="103"/>
      <c r="Y19" s="103"/>
      <c r="Z19" s="107"/>
      <c r="AA19" s="104"/>
      <c r="AB19" s="108">
        <v>0</v>
      </c>
      <c r="AC19" s="109"/>
      <c r="AD19" s="107"/>
      <c r="AE19" s="107"/>
      <c r="AF19" s="107"/>
      <c r="AG19" s="107"/>
      <c r="AH19" s="107"/>
      <c r="AI19" s="107"/>
      <c r="AJ19" s="107"/>
      <c r="AK19" s="105"/>
      <c r="AL19" s="105"/>
      <c r="AM19" s="103"/>
      <c r="AN19" s="110"/>
      <c r="AO19" s="110"/>
      <c r="AP19" s="108"/>
      <c r="AQ19" s="111">
        <v>55.021389426000013</v>
      </c>
    </row>
    <row r="20" spans="1:43" ht="12.75" customHeight="1">
      <c r="A20" s="162" t="s">
        <v>431</v>
      </c>
      <c r="B20" s="163"/>
      <c r="C20" s="164"/>
      <c r="D20" s="165"/>
      <c r="E20" s="166"/>
      <c r="F20" s="167"/>
      <c r="G20" s="167"/>
      <c r="H20" s="168">
        <v>0</v>
      </c>
      <c r="I20" s="165"/>
      <c r="J20" s="166"/>
      <c r="K20" s="166"/>
      <c r="L20" s="168">
        <v>3183.709026417519</v>
      </c>
      <c r="M20" s="166"/>
      <c r="N20" s="166"/>
      <c r="O20" s="166">
        <v>97.440566086436775</v>
      </c>
      <c r="P20" s="166">
        <v>584.61907413333336</v>
      </c>
      <c r="Q20" s="166">
        <v>268.86374956896009</v>
      </c>
      <c r="R20" s="166">
        <v>0</v>
      </c>
      <c r="S20" s="166">
        <v>956.4914553694914</v>
      </c>
      <c r="T20" s="166">
        <v>47.239381054464758</v>
      </c>
      <c r="U20" s="166">
        <v>1135.2489180618768</v>
      </c>
      <c r="V20" s="166"/>
      <c r="W20" s="167">
        <v>93.805882142955795</v>
      </c>
      <c r="X20" s="167"/>
      <c r="Y20" s="167"/>
      <c r="Z20" s="166"/>
      <c r="AA20" s="168"/>
      <c r="AB20" s="170">
        <v>0</v>
      </c>
      <c r="AC20" s="171"/>
      <c r="AD20" s="166"/>
      <c r="AE20" s="166"/>
      <c r="AF20" s="166"/>
      <c r="AG20" s="166"/>
      <c r="AH20" s="166"/>
      <c r="AI20" s="166"/>
      <c r="AJ20" s="166"/>
      <c r="AK20" s="165"/>
      <c r="AL20" s="165"/>
      <c r="AM20" s="167"/>
      <c r="AN20" s="172"/>
      <c r="AO20" s="172"/>
      <c r="AP20" s="170"/>
      <c r="AQ20" s="173">
        <v>3183.709026417519</v>
      </c>
    </row>
    <row r="21" spans="1:43" ht="12.75" customHeight="1">
      <c r="A21" s="188" t="s">
        <v>102</v>
      </c>
      <c r="B21" s="189"/>
      <c r="C21" s="190">
        <v>23.955447667406776</v>
      </c>
      <c r="D21" s="191">
        <v>-19.918310089999999</v>
      </c>
      <c r="E21" s="192">
        <v>44.205068877406774</v>
      </c>
      <c r="F21" s="193">
        <v>0</v>
      </c>
      <c r="G21" s="193">
        <v>-0.33131112000000001</v>
      </c>
      <c r="H21" s="194">
        <v>0</v>
      </c>
      <c r="I21" s="191">
        <v>0</v>
      </c>
      <c r="J21" s="192">
        <v>0</v>
      </c>
      <c r="K21" s="192">
        <v>0</v>
      </c>
      <c r="L21" s="194">
        <v>-43.340862134471045</v>
      </c>
      <c r="M21" s="192">
        <v>0</v>
      </c>
      <c r="N21" s="192">
        <v>32.20625870827056</v>
      </c>
      <c r="O21" s="192">
        <v>0</v>
      </c>
      <c r="P21" s="192">
        <v>-8.6147849999999995</v>
      </c>
      <c r="Q21" s="192">
        <v>309.44144594272001</v>
      </c>
      <c r="R21" s="192">
        <v>-323.60824756991997</v>
      </c>
      <c r="S21" s="192">
        <v>0.12602639435028248</v>
      </c>
      <c r="T21" s="192">
        <v>0</v>
      </c>
      <c r="U21" s="192">
        <v>-28.604801822485136</v>
      </c>
      <c r="V21" s="192">
        <v>-24.286758787406775</v>
      </c>
      <c r="W21" s="193">
        <v>0</v>
      </c>
      <c r="X21" s="193">
        <v>0</v>
      </c>
      <c r="Y21" s="193">
        <v>0</v>
      </c>
      <c r="Z21" s="192">
        <v>0</v>
      </c>
      <c r="AA21" s="194">
        <v>0</v>
      </c>
      <c r="AB21" s="195">
        <v>-912.67679472745749</v>
      </c>
      <c r="AC21" s="196">
        <v>-64.443382927957998</v>
      </c>
      <c r="AD21" s="192">
        <v>-840.94072444363735</v>
      </c>
      <c r="AE21" s="192">
        <v>0</v>
      </c>
      <c r="AF21" s="192">
        <v>0</v>
      </c>
      <c r="AG21" s="197">
        <v>0</v>
      </c>
      <c r="AH21" s="197">
        <v>-0.42882789873600002</v>
      </c>
      <c r="AI21" s="197">
        <v>0</v>
      </c>
      <c r="AJ21" s="197">
        <v>0</v>
      </c>
      <c r="AK21" s="191">
        <v>-6.863859457126229</v>
      </c>
      <c r="AL21" s="197">
        <v>0</v>
      </c>
      <c r="AM21" s="193">
        <v>0</v>
      </c>
      <c r="AN21" s="198">
        <v>0</v>
      </c>
      <c r="AO21" s="194">
        <v>912.24796682872147</v>
      </c>
      <c r="AP21" s="195">
        <v>0</v>
      </c>
      <c r="AQ21" s="199">
        <v>-19.814242365800268</v>
      </c>
    </row>
    <row r="22" spans="1:43" ht="12.75" customHeight="1">
      <c r="A22" s="149" t="s">
        <v>432</v>
      </c>
      <c r="B22" s="150"/>
      <c r="C22" s="200"/>
      <c r="D22" s="201"/>
      <c r="E22" s="202"/>
      <c r="F22" s="154"/>
      <c r="G22" s="154"/>
      <c r="H22" s="155"/>
      <c r="I22" s="203"/>
      <c r="J22" s="153"/>
      <c r="K22" s="153"/>
      <c r="L22" s="155"/>
      <c r="M22" s="153"/>
      <c r="N22" s="153"/>
      <c r="O22" s="153"/>
      <c r="P22" s="153"/>
      <c r="Q22" s="153"/>
      <c r="R22" s="153"/>
      <c r="S22" s="153"/>
      <c r="T22" s="153"/>
      <c r="U22" s="153"/>
      <c r="V22" s="153"/>
      <c r="W22" s="154"/>
      <c r="X22" s="154"/>
      <c r="Y22" s="154"/>
      <c r="Z22" s="153"/>
      <c r="AA22" s="155"/>
      <c r="AB22" s="157">
        <v>-912.24796682872147</v>
      </c>
      <c r="AC22" s="158">
        <v>-64.443382927957998</v>
      </c>
      <c r="AD22" s="153">
        <v>-840.94072444363735</v>
      </c>
      <c r="AE22" s="153"/>
      <c r="AF22" s="153"/>
      <c r="AG22" s="161"/>
      <c r="AH22" s="161"/>
      <c r="AI22" s="161"/>
      <c r="AJ22" s="161"/>
      <c r="AK22" s="152">
        <v>-6.863859457126229</v>
      </c>
      <c r="AL22" s="161"/>
      <c r="AM22" s="154"/>
      <c r="AN22" s="159"/>
      <c r="AO22" s="155">
        <v>912.24796682872147</v>
      </c>
      <c r="AP22" s="157"/>
      <c r="AQ22" s="186">
        <v>0</v>
      </c>
    </row>
    <row r="23" spans="1:43" ht="12.75" customHeight="1">
      <c r="A23" s="204" t="s">
        <v>433</v>
      </c>
      <c r="B23" s="175"/>
      <c r="C23" s="205"/>
      <c r="D23" s="206"/>
      <c r="E23" s="178"/>
      <c r="F23" s="207"/>
      <c r="G23" s="207"/>
      <c r="H23" s="180"/>
      <c r="I23"/>
      <c r="J23" s="209"/>
      <c r="K23" s="209"/>
      <c r="L23" s="180"/>
      <c r="M23" s="209"/>
      <c r="N23" s="209"/>
      <c r="O23" s="209"/>
      <c r="P23" s="209"/>
      <c r="Q23" s="209"/>
      <c r="R23" s="209"/>
      <c r="S23" s="209"/>
      <c r="T23" s="209"/>
      <c r="U23" s="209"/>
      <c r="V23" s="209"/>
      <c r="W23" s="207"/>
      <c r="X23" s="207"/>
      <c r="Y23" s="207"/>
      <c r="Z23" s="209"/>
      <c r="AA23" s="180"/>
      <c r="AB23" s="182"/>
      <c r="AC23" s="210"/>
      <c r="AD23" s="209"/>
      <c r="AE23" s="209"/>
      <c r="AF23" s="209"/>
      <c r="AG23" s="209"/>
      <c r="AH23" s="209"/>
      <c r="AI23" s="209"/>
      <c r="AJ23" s="209"/>
      <c r="AK23" s="211"/>
      <c r="AL23" s="211"/>
      <c r="AM23" s="207"/>
      <c r="AN23" s="212"/>
      <c r="AO23" s="180"/>
      <c r="AP23" s="182"/>
      <c r="AQ23" s="213">
        <v>0</v>
      </c>
    </row>
    <row r="24" spans="1:43" ht="12.75" customHeight="1" thickBot="1">
      <c r="A24" s="113" t="s">
        <v>434</v>
      </c>
      <c r="B24" s="114"/>
      <c r="C24" s="214">
        <v>23.955447667406776</v>
      </c>
      <c r="D24" s="215">
        <v>-19.918310089999999</v>
      </c>
      <c r="E24" s="122">
        <v>44.205068877406774</v>
      </c>
      <c r="F24" s="116"/>
      <c r="G24" s="116">
        <v>-0.33131112000000001</v>
      </c>
      <c r="H24" s="117"/>
      <c r="I24" s="216"/>
      <c r="J24" s="122"/>
      <c r="K24" s="122"/>
      <c r="L24" s="117">
        <v>-43.340862134471045</v>
      </c>
      <c r="M24" s="122"/>
      <c r="N24" s="122">
        <v>32.20625870827056</v>
      </c>
      <c r="O24" s="122"/>
      <c r="P24" s="122">
        <v>-8.6147849999999995</v>
      </c>
      <c r="Q24" s="122">
        <v>309.44144594272001</v>
      </c>
      <c r="R24" s="122">
        <v>-323.60824756991997</v>
      </c>
      <c r="S24" s="122">
        <v>0.12602639435028248</v>
      </c>
      <c r="T24" s="122"/>
      <c r="U24" s="122">
        <v>-28.604801822485136</v>
      </c>
      <c r="V24" s="116">
        <v>-24.286758787406775</v>
      </c>
      <c r="W24" s="116">
        <v>0</v>
      </c>
      <c r="X24" s="116"/>
      <c r="Y24" s="116"/>
      <c r="Z24" s="122"/>
      <c r="AA24" s="117"/>
      <c r="AB24" s="117">
        <v>-0.42882789873600002</v>
      </c>
      <c r="AC24" s="121"/>
      <c r="AD24" s="122"/>
      <c r="AE24" s="122"/>
      <c r="AF24" s="122"/>
      <c r="AG24" s="122"/>
      <c r="AH24" s="122">
        <v>-0.42882789873600002</v>
      </c>
      <c r="AI24" s="122"/>
      <c r="AJ24" s="122"/>
      <c r="AK24" s="118"/>
      <c r="AL24" s="118"/>
      <c r="AM24" s="116"/>
      <c r="AN24" s="123"/>
      <c r="AO24" s="117"/>
      <c r="AP24" s="120"/>
      <c r="AQ24" s="124">
        <v>-19.814242365800268</v>
      </c>
    </row>
    <row r="25" spans="1:43" ht="12.75" customHeight="1" thickBot="1">
      <c r="A25" s="174" t="s">
        <v>103</v>
      </c>
      <c r="B25" s="175"/>
      <c r="C25" s="176">
        <v>0</v>
      </c>
      <c r="D25" s="177"/>
      <c r="E25" s="178"/>
      <c r="F25" s="207"/>
      <c r="G25" s="207"/>
      <c r="H25" s="180">
        <v>10.469112896752314</v>
      </c>
      <c r="I25" s="207">
        <v>10.469112896752314</v>
      </c>
      <c r="J25" s="217"/>
      <c r="K25" s="209"/>
      <c r="L25" s="180">
        <v>99.993768447536056</v>
      </c>
      <c r="M25" s="209"/>
      <c r="N25" s="209"/>
      <c r="O25" s="209">
        <v>99.385536260942132</v>
      </c>
      <c r="P25" s="209"/>
      <c r="Q25" s="209"/>
      <c r="R25" s="209"/>
      <c r="S25" s="209">
        <v>0</v>
      </c>
      <c r="T25" s="209">
        <v>1.8276471195184864E-3</v>
      </c>
      <c r="U25" s="209">
        <v>0.60640453947441786</v>
      </c>
      <c r="V25" s="209"/>
      <c r="W25" s="207"/>
      <c r="X25" s="207"/>
      <c r="Y25" s="207"/>
      <c r="Z25" s="209"/>
      <c r="AA25" s="180">
        <v>54.817977940294135</v>
      </c>
      <c r="AB25" s="182">
        <v>0</v>
      </c>
      <c r="AC25" s="183"/>
      <c r="AD25" s="209"/>
      <c r="AE25" s="209"/>
      <c r="AF25" s="209"/>
      <c r="AG25" s="209"/>
      <c r="AH25" s="209"/>
      <c r="AI25" s="209"/>
      <c r="AJ25" s="209"/>
      <c r="AK25" s="211"/>
      <c r="AL25" s="211"/>
      <c r="AM25" s="207"/>
      <c r="AN25" s="212"/>
      <c r="AO25" s="180">
        <v>280.4127039560862</v>
      </c>
      <c r="AP25" s="182"/>
      <c r="AQ25" s="213">
        <v>445.69356324066871</v>
      </c>
    </row>
    <row r="26" spans="1:43" s="11" customFormat="1" ht="12.75" customHeight="1" thickBot="1">
      <c r="A26" s="218" t="s">
        <v>104</v>
      </c>
      <c r="B26" s="219"/>
      <c r="C26" s="220">
        <v>265.03734658553225</v>
      </c>
      <c r="D26" s="221">
        <v>170.49834594166347</v>
      </c>
      <c r="E26" s="222">
        <v>81.823679917691919</v>
      </c>
      <c r="F26" s="222">
        <v>0</v>
      </c>
      <c r="G26" s="222">
        <v>12.715320726176765</v>
      </c>
      <c r="H26" s="223">
        <v>180.19453073799906</v>
      </c>
      <c r="I26" s="221">
        <v>-1.4245832620936483E-2</v>
      </c>
      <c r="J26" s="224">
        <v>127.70399999999999</v>
      </c>
      <c r="K26" s="222">
        <v>52.50477657062001</v>
      </c>
      <c r="L26" s="223">
        <v>6270.2365952692962</v>
      </c>
      <c r="M26" s="222">
        <v>4.5474735088646412E-13</v>
      </c>
      <c r="N26" s="222">
        <v>-2.3922852809526773E-2</v>
      </c>
      <c r="O26" s="222">
        <v>-1.9449701745053574</v>
      </c>
      <c r="P26" s="222">
        <v>604.46354810000003</v>
      </c>
      <c r="Q26" s="222">
        <v>935.77818530560012</v>
      </c>
      <c r="R26" s="222">
        <v>426.03276249455973</v>
      </c>
      <c r="S26" s="222">
        <v>24.666068698816453</v>
      </c>
      <c r="T26" s="222">
        <v>181.80653026276013</v>
      </c>
      <c r="U26" s="222">
        <v>3569.3760048573272</v>
      </c>
      <c r="V26" s="222">
        <v>151.33270772902267</v>
      </c>
      <c r="W26" s="222">
        <v>0.48245400138121397</v>
      </c>
      <c r="X26" s="222">
        <v>331.35044362200324</v>
      </c>
      <c r="Y26" s="222">
        <v>0.96468889430648541</v>
      </c>
      <c r="Z26" s="222">
        <v>45.952094330831557</v>
      </c>
      <c r="AA26" s="223">
        <v>1953.4627836660532</v>
      </c>
      <c r="AB26" s="225">
        <v>497.61639750335894</v>
      </c>
      <c r="AC26" s="147">
        <v>0</v>
      </c>
      <c r="AD26" s="129">
        <v>0</v>
      </c>
      <c r="AE26" s="129">
        <v>165.49029366179519</v>
      </c>
      <c r="AF26" s="129">
        <v>46.642791952044718</v>
      </c>
      <c r="AG26" s="129">
        <v>0</v>
      </c>
      <c r="AH26" s="129">
        <v>12.403967775042096</v>
      </c>
      <c r="AI26" s="129">
        <v>160.03835289936001</v>
      </c>
      <c r="AJ26" s="129">
        <v>19.912024541567998</v>
      </c>
      <c r="AK26" s="132">
        <v>0</v>
      </c>
      <c r="AL26" s="132">
        <v>14.011375971201144</v>
      </c>
      <c r="AM26" s="226">
        <v>79.117590702347485</v>
      </c>
      <c r="AN26" s="223">
        <v>53.912868117219489</v>
      </c>
      <c r="AO26" s="223">
        <v>2542.7517109656178</v>
      </c>
      <c r="AP26" s="225">
        <v>0</v>
      </c>
      <c r="AQ26" s="227">
        <v>11763.212232845077</v>
      </c>
    </row>
    <row r="27" spans="1:43" s="11" customFormat="1" ht="12.75" customHeight="1">
      <c r="A27" s="125" t="s">
        <v>105</v>
      </c>
      <c r="B27" s="126"/>
      <c r="C27" s="127">
        <v>0</v>
      </c>
      <c r="D27" s="132">
        <v>0</v>
      </c>
      <c r="E27" s="129">
        <v>0</v>
      </c>
      <c r="F27" s="146">
        <v>0</v>
      </c>
      <c r="G27" s="146">
        <v>0</v>
      </c>
      <c r="H27" s="130">
        <v>0</v>
      </c>
      <c r="I27" s="132">
        <v>0</v>
      </c>
      <c r="J27" s="131">
        <v>0</v>
      </c>
      <c r="K27" s="129">
        <v>0</v>
      </c>
      <c r="L27" s="130">
        <v>378.26722684714127</v>
      </c>
      <c r="M27" s="129">
        <v>0</v>
      </c>
      <c r="N27" s="129">
        <v>0</v>
      </c>
      <c r="O27" s="129">
        <v>0</v>
      </c>
      <c r="P27" s="129">
        <v>0</v>
      </c>
      <c r="Q27" s="129">
        <v>0</v>
      </c>
      <c r="R27" s="129">
        <v>0</v>
      </c>
      <c r="S27" s="129">
        <v>0</v>
      </c>
      <c r="T27" s="129">
        <v>0</v>
      </c>
      <c r="U27" s="129">
        <v>0</v>
      </c>
      <c r="V27" s="129">
        <v>0</v>
      </c>
      <c r="W27" s="146"/>
      <c r="X27" s="146">
        <v>331.35044362200324</v>
      </c>
      <c r="Y27" s="146">
        <v>0.96468889430648541</v>
      </c>
      <c r="Z27" s="129">
        <v>45.952094330831557</v>
      </c>
      <c r="AA27" s="130">
        <v>0</v>
      </c>
      <c r="AB27" s="128">
        <v>0</v>
      </c>
      <c r="AC27" s="147">
        <v>0</v>
      </c>
      <c r="AD27" s="129">
        <v>0</v>
      </c>
      <c r="AE27" s="129">
        <v>0</v>
      </c>
      <c r="AF27" s="129">
        <v>0</v>
      </c>
      <c r="AG27" s="129">
        <v>0</v>
      </c>
      <c r="AH27" s="129">
        <v>0</v>
      </c>
      <c r="AI27" s="129">
        <v>0</v>
      </c>
      <c r="AJ27" s="129">
        <v>0</v>
      </c>
      <c r="AK27" s="132">
        <v>0</v>
      </c>
      <c r="AL27" s="132">
        <v>0</v>
      </c>
      <c r="AM27" s="146">
        <v>0</v>
      </c>
      <c r="AN27" s="130">
        <v>0</v>
      </c>
      <c r="AO27" s="130">
        <v>0</v>
      </c>
      <c r="AP27" s="128">
        <v>0</v>
      </c>
      <c r="AQ27" s="134">
        <v>378.26722684714127</v>
      </c>
    </row>
    <row r="28" spans="1:43" ht="12.75" customHeight="1" thickBot="1">
      <c r="A28" s="228" t="s">
        <v>106</v>
      </c>
      <c r="B28" s="229"/>
      <c r="C28" s="230">
        <v>0</v>
      </c>
      <c r="D28" s="191"/>
      <c r="E28" s="192"/>
      <c r="F28" s="193"/>
      <c r="G28" s="193"/>
      <c r="H28" s="198">
        <v>0</v>
      </c>
      <c r="I28" s="191"/>
      <c r="J28" s="231"/>
      <c r="K28" s="192"/>
      <c r="L28" s="198">
        <v>378.26722684714127</v>
      </c>
      <c r="M28" s="192"/>
      <c r="N28" s="192"/>
      <c r="O28" s="192"/>
      <c r="P28" s="192"/>
      <c r="Q28" s="192"/>
      <c r="R28" s="192"/>
      <c r="S28" s="192"/>
      <c r="T28" s="192"/>
      <c r="U28" s="192"/>
      <c r="V28" s="192"/>
      <c r="W28" s="193"/>
      <c r="X28" s="193">
        <v>331.35044362200324</v>
      </c>
      <c r="Y28" s="193">
        <v>0.96468889430648541</v>
      </c>
      <c r="Z28" s="192">
        <v>45.952094330831557</v>
      </c>
      <c r="AA28" s="198">
        <v>0</v>
      </c>
      <c r="AB28" s="232">
        <v>0</v>
      </c>
      <c r="AC28" s="196"/>
      <c r="AD28" s="192"/>
      <c r="AE28" s="192"/>
      <c r="AF28" s="192"/>
      <c r="AG28" s="192"/>
      <c r="AH28" s="192"/>
      <c r="AI28" s="192"/>
      <c r="AJ28" s="192"/>
      <c r="AK28" s="191"/>
      <c r="AL28" s="191"/>
      <c r="AM28" s="193"/>
      <c r="AN28" s="198"/>
      <c r="AO28" s="198"/>
      <c r="AP28" s="232"/>
      <c r="AQ28" s="199">
        <v>378.26722684714127</v>
      </c>
    </row>
    <row r="29" spans="1:43" s="11" customFormat="1" ht="12.75" customHeight="1" thickBot="1">
      <c r="A29" s="125" t="s">
        <v>107</v>
      </c>
      <c r="B29" s="126"/>
      <c r="C29" s="127">
        <v>275.21666357380616</v>
      </c>
      <c r="D29" s="132">
        <v>171.80346565934207</v>
      </c>
      <c r="E29" s="129">
        <v>91.047445254885133</v>
      </c>
      <c r="F29" s="146">
        <v>0</v>
      </c>
      <c r="G29" s="146">
        <v>12.365752659579005</v>
      </c>
      <c r="H29" s="130">
        <v>179.95417103</v>
      </c>
      <c r="I29" s="132">
        <v>0</v>
      </c>
      <c r="J29" s="233">
        <v>127.70399999999999</v>
      </c>
      <c r="K29" s="132">
        <v>52.250171030000004</v>
      </c>
      <c r="L29" s="130">
        <v>5976.9710573345583</v>
      </c>
      <c r="M29" s="129">
        <v>0</v>
      </c>
      <c r="N29" s="129">
        <v>0</v>
      </c>
      <c r="O29" s="129">
        <v>0</v>
      </c>
      <c r="P29" s="129">
        <v>612.74491157777788</v>
      </c>
      <c r="Q29" s="129">
        <v>943.81500350592023</v>
      </c>
      <c r="R29" s="129">
        <v>445.76882293992008</v>
      </c>
      <c r="S29" s="129">
        <v>21.575486332510842</v>
      </c>
      <c r="T29" s="129">
        <v>178.08896330005223</v>
      </c>
      <c r="U29" s="129">
        <v>3624.1679650347</v>
      </c>
      <c r="V29" s="129">
        <v>150.80990464367727</v>
      </c>
      <c r="W29" s="146">
        <v>0</v>
      </c>
      <c r="X29" s="146">
        <v>0</v>
      </c>
      <c r="Y29" s="146">
        <v>0</v>
      </c>
      <c r="Z29" s="132">
        <v>0</v>
      </c>
      <c r="AA29" s="223">
        <v>1950.8872618295818</v>
      </c>
      <c r="AB29" s="128">
        <v>500.54916168172616</v>
      </c>
      <c r="AC29" s="147">
        <v>0</v>
      </c>
      <c r="AD29" s="129">
        <v>0</v>
      </c>
      <c r="AE29" s="129">
        <v>170.03470204715472</v>
      </c>
      <c r="AF29" s="129">
        <v>46.642791952044703</v>
      </c>
      <c r="AG29" s="129">
        <v>0</v>
      </c>
      <c r="AH29" s="129">
        <v>12.403967775042096</v>
      </c>
      <c r="AI29" s="129">
        <v>158.01530026022402</v>
      </c>
      <c r="AJ29" s="129">
        <v>20.323432973711995</v>
      </c>
      <c r="AK29" s="128">
        <v>0</v>
      </c>
      <c r="AL29" s="128">
        <v>14.011375971201142</v>
      </c>
      <c r="AM29" s="128">
        <v>79.117590702347485</v>
      </c>
      <c r="AN29" s="128">
        <v>53.912868117219482</v>
      </c>
      <c r="AO29" s="130">
        <v>2581.4860669972227</v>
      </c>
      <c r="AP29" s="128">
        <v>0</v>
      </c>
      <c r="AQ29" s="227">
        <v>11518.977250564114</v>
      </c>
    </row>
    <row r="30" spans="1:43" s="11" customFormat="1" ht="12.75" customHeight="1">
      <c r="A30" s="234" t="s">
        <v>108</v>
      </c>
      <c r="B30" s="235"/>
      <c r="C30" s="236">
        <v>89.376412526600021</v>
      </c>
      <c r="D30" s="237">
        <v>89.376412526600021</v>
      </c>
      <c r="E30" s="237">
        <v>0</v>
      </c>
      <c r="F30" s="238"/>
      <c r="G30" s="238"/>
      <c r="H30" s="239">
        <v>0</v>
      </c>
      <c r="I30" s="240">
        <v>0</v>
      </c>
      <c r="J30" s="237">
        <v>0</v>
      </c>
      <c r="K30" s="237">
        <v>0</v>
      </c>
      <c r="L30" s="239">
        <v>339.22067490251277</v>
      </c>
      <c r="M30" s="237">
        <v>0</v>
      </c>
      <c r="N30" s="237">
        <v>0</v>
      </c>
      <c r="O30" s="237">
        <v>0</v>
      </c>
      <c r="P30" s="237">
        <v>0</v>
      </c>
      <c r="Q30" s="237">
        <v>5.0222142074379068</v>
      </c>
      <c r="R30" s="237">
        <v>0</v>
      </c>
      <c r="S30" s="237">
        <v>21.366183209552975</v>
      </c>
      <c r="T30" s="237">
        <v>68.569502140314214</v>
      </c>
      <c r="U30" s="237">
        <v>100.31118277909654</v>
      </c>
      <c r="V30" s="237">
        <v>143.95159256611112</v>
      </c>
      <c r="W30" s="237">
        <v>0</v>
      </c>
      <c r="X30" s="237">
        <v>0</v>
      </c>
      <c r="Y30" s="237">
        <v>0</v>
      </c>
      <c r="Z30" s="237">
        <v>0</v>
      </c>
      <c r="AA30" s="239">
        <v>988.37154208206687</v>
      </c>
      <c r="AB30" s="241">
        <v>178.05893328637364</v>
      </c>
      <c r="AC30" s="242">
        <v>0</v>
      </c>
      <c r="AD30" s="237">
        <v>0</v>
      </c>
      <c r="AE30" s="237">
        <v>125.15834525863625</v>
      </c>
      <c r="AF30" s="237">
        <v>46.642791952044703</v>
      </c>
      <c r="AG30" s="237">
        <v>0</v>
      </c>
      <c r="AH30" s="237">
        <v>6.2577960756926894</v>
      </c>
      <c r="AI30" s="237">
        <v>0</v>
      </c>
      <c r="AJ30" s="237">
        <v>0</v>
      </c>
      <c r="AK30" s="237">
        <v>0</v>
      </c>
      <c r="AL30" s="237">
        <v>0</v>
      </c>
      <c r="AM30" s="243">
        <v>0</v>
      </c>
      <c r="AN30" s="240">
        <v>53.912868117219482</v>
      </c>
      <c r="AO30" s="239">
        <v>589.35517186101742</v>
      </c>
      <c r="AP30" s="241">
        <v>0</v>
      </c>
      <c r="AQ30" s="148">
        <v>2238.29560277579</v>
      </c>
    </row>
    <row r="31" spans="1:43" ht="12.75" customHeight="1">
      <c r="A31" s="244" t="s">
        <v>109</v>
      </c>
      <c r="B31" s="245" t="s">
        <v>110</v>
      </c>
      <c r="C31" s="246">
        <v>0</v>
      </c>
      <c r="D31" s="158">
        <v>0</v>
      </c>
      <c r="E31" s="247"/>
      <c r="F31" s="247"/>
      <c r="G31" s="248"/>
      <c r="H31" s="249">
        <v>0</v>
      </c>
      <c r="I31" s="250"/>
      <c r="J31" s="251"/>
      <c r="K31" s="161"/>
      <c r="L31" s="249">
        <v>10.938781098076682</v>
      </c>
      <c r="M31" s="161"/>
      <c r="N31" s="161"/>
      <c r="O31" s="161"/>
      <c r="P31" s="252"/>
      <c r="Q31" s="203">
        <v>0.17299999999999999</v>
      </c>
      <c r="R31" s="247"/>
      <c r="S31" s="203">
        <v>0</v>
      </c>
      <c r="T31" s="203">
        <v>0.90078109807668227</v>
      </c>
      <c r="U31" s="203">
        <v>9.8650000000000002</v>
      </c>
      <c r="V31" s="203">
        <v>0</v>
      </c>
      <c r="W31" s="247"/>
      <c r="X31" s="250"/>
      <c r="Y31" s="252"/>
      <c r="Z31" s="161"/>
      <c r="AA31" s="159">
        <v>0</v>
      </c>
      <c r="AB31" s="253">
        <v>0</v>
      </c>
      <c r="AC31" s="254"/>
      <c r="AD31" s="161"/>
      <c r="AE31" s="161"/>
      <c r="AF31" s="161"/>
      <c r="AG31" s="161"/>
      <c r="AH31" s="161"/>
      <c r="AI31" s="161"/>
      <c r="AJ31" s="161"/>
      <c r="AK31" s="152"/>
      <c r="AL31" s="154"/>
      <c r="AM31" s="161"/>
      <c r="AN31" s="159"/>
      <c r="AO31" s="159">
        <v>23.595633964018234</v>
      </c>
      <c r="AP31" s="253"/>
      <c r="AQ31" s="160">
        <v>34.534415062094915</v>
      </c>
    </row>
    <row r="32" spans="1:43" ht="12.75" customHeight="1">
      <c r="A32" s="255" t="s">
        <v>111</v>
      </c>
      <c r="B32" s="256" t="s">
        <v>112</v>
      </c>
      <c r="C32" s="100">
        <v>0</v>
      </c>
      <c r="D32" s="109">
        <v>0</v>
      </c>
      <c r="E32" s="257"/>
      <c r="F32" s="257"/>
      <c r="G32" s="258"/>
      <c r="H32" s="104">
        <v>0</v>
      </c>
      <c r="I32" s="105">
        <v>0</v>
      </c>
      <c r="J32" s="106"/>
      <c r="K32" s="107"/>
      <c r="L32" s="104">
        <v>67.464246350000423</v>
      </c>
      <c r="M32" s="107"/>
      <c r="N32" s="107"/>
      <c r="O32" s="107"/>
      <c r="P32" s="252"/>
      <c r="Q32" s="257">
        <v>1.121</v>
      </c>
      <c r="R32" s="257"/>
      <c r="S32" s="257">
        <v>16.447259565618001</v>
      </c>
      <c r="T32" s="257">
        <v>39.800986784382424</v>
      </c>
      <c r="U32" s="257">
        <v>10.095000000000001</v>
      </c>
      <c r="V32" s="257">
        <v>0</v>
      </c>
      <c r="W32" s="257"/>
      <c r="X32" s="105"/>
      <c r="Y32" s="103"/>
      <c r="Z32" s="107"/>
      <c r="AA32" s="110">
        <v>313.96025671751369</v>
      </c>
      <c r="AB32" s="108">
        <v>6.2720424060926891</v>
      </c>
      <c r="AC32" s="109"/>
      <c r="AD32" s="107"/>
      <c r="AE32" s="107">
        <v>1.42463304E-2</v>
      </c>
      <c r="AF32" s="107"/>
      <c r="AG32" s="161"/>
      <c r="AH32" s="161">
        <v>6.2577960756926894</v>
      </c>
      <c r="AI32" s="161"/>
      <c r="AJ32" s="161"/>
      <c r="AK32" s="105"/>
      <c r="AL32" s="103"/>
      <c r="AM32" s="107"/>
      <c r="AN32" s="110"/>
      <c r="AO32" s="110">
        <v>103.28928221767404</v>
      </c>
      <c r="AP32" s="108"/>
      <c r="AQ32" s="111">
        <v>490.98582769128086</v>
      </c>
    </row>
    <row r="33" spans="1:43" ht="12.75" customHeight="1">
      <c r="A33" s="255" t="s">
        <v>113</v>
      </c>
      <c r="B33" s="259" t="s">
        <v>114</v>
      </c>
      <c r="C33" s="100">
        <v>0</v>
      </c>
      <c r="D33" s="109">
        <v>0</v>
      </c>
      <c r="E33" s="257"/>
      <c r="F33" s="257"/>
      <c r="G33" s="258"/>
      <c r="H33" s="104">
        <v>0</v>
      </c>
      <c r="I33" s="105"/>
      <c r="J33" s="106"/>
      <c r="K33" s="107"/>
      <c r="L33" s="104">
        <v>5.6864690535297706</v>
      </c>
      <c r="M33" s="107"/>
      <c r="N33" s="107"/>
      <c r="O33" s="107"/>
      <c r="P33" s="252"/>
      <c r="Q33" s="257">
        <v>4.9000000000000002E-2</v>
      </c>
      <c r="R33" s="257"/>
      <c r="S33" s="257">
        <v>0</v>
      </c>
      <c r="T33" s="257">
        <v>5.3404690535297705</v>
      </c>
      <c r="U33" s="257">
        <v>0.29699999999999999</v>
      </c>
      <c r="V33" s="257">
        <v>0</v>
      </c>
      <c r="W33" s="257"/>
      <c r="X33" s="105"/>
      <c r="Y33" s="103"/>
      <c r="Z33" s="107"/>
      <c r="AA33" s="110">
        <v>1.4732453039807789</v>
      </c>
      <c r="AB33" s="108">
        <v>0</v>
      </c>
      <c r="AC33" s="109"/>
      <c r="AD33" s="107"/>
      <c r="AE33" s="107"/>
      <c r="AF33" s="107"/>
      <c r="AG33" s="161"/>
      <c r="AH33" s="161"/>
      <c r="AI33" s="161"/>
      <c r="AJ33" s="161"/>
      <c r="AK33" s="105"/>
      <c r="AL33" s="103"/>
      <c r="AM33" s="107"/>
      <c r="AN33" s="110"/>
      <c r="AO33" s="110">
        <v>3.6684377767555847</v>
      </c>
      <c r="AP33" s="108"/>
      <c r="AQ33" s="111">
        <v>10.828152134266134</v>
      </c>
    </row>
    <row r="34" spans="1:43" ht="12.75" customHeight="1">
      <c r="A34" s="255" t="s">
        <v>115</v>
      </c>
      <c r="B34" s="259" t="s">
        <v>116</v>
      </c>
      <c r="C34" s="100">
        <v>0</v>
      </c>
      <c r="D34" s="109">
        <v>0</v>
      </c>
      <c r="E34" s="257"/>
      <c r="F34" s="257"/>
      <c r="G34" s="258"/>
      <c r="H34" s="104">
        <v>0</v>
      </c>
      <c r="I34" s="105"/>
      <c r="J34" s="106"/>
      <c r="K34" s="107"/>
      <c r="L34" s="104">
        <v>2.3271412135206591</v>
      </c>
      <c r="M34" s="107"/>
      <c r="N34" s="107"/>
      <c r="O34" s="107"/>
      <c r="P34" s="252"/>
      <c r="Q34" s="257">
        <v>9.4E-2</v>
      </c>
      <c r="R34" s="257"/>
      <c r="S34" s="257">
        <v>0</v>
      </c>
      <c r="T34" s="257">
        <v>0.6161412135206592</v>
      </c>
      <c r="U34" s="257">
        <v>1.617</v>
      </c>
      <c r="V34" s="257">
        <v>0</v>
      </c>
      <c r="W34" s="257"/>
      <c r="X34" s="105"/>
      <c r="Y34" s="103"/>
      <c r="Z34" s="107"/>
      <c r="AA34" s="110">
        <v>5.4466981813508522</v>
      </c>
      <c r="AB34" s="108">
        <v>122.53520767718693</v>
      </c>
      <c r="AC34" s="109"/>
      <c r="AD34" s="107"/>
      <c r="AE34" s="107">
        <v>122.53520767718693</v>
      </c>
      <c r="AF34" s="107"/>
      <c r="AG34" s="161"/>
      <c r="AH34" s="161"/>
      <c r="AI34" s="161"/>
      <c r="AJ34" s="161"/>
      <c r="AK34" s="105"/>
      <c r="AL34" s="103"/>
      <c r="AM34" s="107"/>
      <c r="AN34" s="110"/>
      <c r="AO34" s="110">
        <v>28.613382187396564</v>
      </c>
      <c r="AP34" s="108"/>
      <c r="AQ34" s="111">
        <v>158.92242925945499</v>
      </c>
    </row>
    <row r="35" spans="1:43" ht="12.75" customHeight="1">
      <c r="A35" s="255" t="s">
        <v>117</v>
      </c>
      <c r="B35" s="259" t="s">
        <v>118</v>
      </c>
      <c r="C35" s="100">
        <v>0</v>
      </c>
      <c r="D35" s="109">
        <v>0</v>
      </c>
      <c r="E35" s="257"/>
      <c r="F35" s="257"/>
      <c r="G35" s="258"/>
      <c r="H35" s="104">
        <v>0</v>
      </c>
      <c r="I35" s="105"/>
      <c r="J35" s="106"/>
      <c r="K35" s="107"/>
      <c r="L35" s="104">
        <v>0.94232863759068697</v>
      </c>
      <c r="M35" s="107"/>
      <c r="N35" s="107"/>
      <c r="O35" s="107"/>
      <c r="P35" s="252"/>
      <c r="Q35" s="257">
        <v>2.5999999999999999E-2</v>
      </c>
      <c r="R35" s="257"/>
      <c r="S35" s="257">
        <v>0</v>
      </c>
      <c r="T35" s="257">
        <v>0.35232863759068694</v>
      </c>
      <c r="U35" s="257">
        <v>0.56399999999999995</v>
      </c>
      <c r="V35" s="257">
        <v>0</v>
      </c>
      <c r="W35" s="257"/>
      <c r="X35" s="105"/>
      <c r="Y35" s="103"/>
      <c r="Z35" s="107"/>
      <c r="AA35" s="110">
        <v>6.9235955559909783</v>
      </c>
      <c r="AB35" s="108">
        <v>0</v>
      </c>
      <c r="AC35" s="109"/>
      <c r="AD35" s="107"/>
      <c r="AE35" s="107"/>
      <c r="AF35" s="107"/>
      <c r="AG35" s="161"/>
      <c r="AH35" s="161"/>
      <c r="AI35" s="161"/>
      <c r="AJ35" s="161"/>
      <c r="AK35" s="105"/>
      <c r="AL35" s="103"/>
      <c r="AM35" s="107"/>
      <c r="AN35" s="110"/>
      <c r="AO35" s="110">
        <v>7.722856186078733</v>
      </c>
      <c r="AP35" s="108"/>
      <c r="AQ35" s="111">
        <v>15.588780379660399</v>
      </c>
    </row>
    <row r="36" spans="1:43" ht="12.75" customHeight="1">
      <c r="A36" s="255" t="s">
        <v>119</v>
      </c>
      <c r="B36" s="259" t="s">
        <v>120</v>
      </c>
      <c r="C36" s="100">
        <v>0</v>
      </c>
      <c r="D36" s="254">
        <v>0</v>
      </c>
      <c r="E36" s="257"/>
      <c r="F36" s="257"/>
      <c r="G36" s="258"/>
      <c r="H36" s="104">
        <v>0</v>
      </c>
      <c r="I36" s="105"/>
      <c r="J36" s="106"/>
      <c r="K36" s="107"/>
      <c r="L36" s="104">
        <v>14.409278689970284</v>
      </c>
      <c r="M36" s="107"/>
      <c r="N36" s="107"/>
      <c r="O36" s="107"/>
      <c r="P36" s="252"/>
      <c r="Q36" s="247">
        <v>0.14700000000000002</v>
      </c>
      <c r="R36" s="257"/>
      <c r="S36" s="247">
        <v>1.1441721186</v>
      </c>
      <c r="T36" s="247">
        <v>1.9716518832661101</v>
      </c>
      <c r="U36" s="247">
        <v>4.306</v>
      </c>
      <c r="V36" s="247">
        <v>6.8404546881041739</v>
      </c>
      <c r="W36" s="257"/>
      <c r="X36" s="105"/>
      <c r="Y36" s="103"/>
      <c r="Z36" s="107"/>
      <c r="AA36" s="260">
        <v>129.58204072083589</v>
      </c>
      <c r="AB36" s="108">
        <v>0</v>
      </c>
      <c r="AC36" s="109"/>
      <c r="AD36" s="107"/>
      <c r="AE36" s="107">
        <v>0</v>
      </c>
      <c r="AF36" s="107"/>
      <c r="AG36" s="161"/>
      <c r="AH36" s="161"/>
      <c r="AI36" s="161"/>
      <c r="AJ36" s="161"/>
      <c r="AK36" s="250"/>
      <c r="AL36" s="252"/>
      <c r="AM36" s="107"/>
      <c r="AN36" s="260"/>
      <c r="AO36" s="260">
        <v>85.406594086952737</v>
      </c>
      <c r="AP36" s="108"/>
      <c r="AQ36" s="111">
        <v>229.39791349775891</v>
      </c>
    </row>
    <row r="37" spans="1:43" ht="12.75" customHeight="1">
      <c r="A37" s="255" t="s">
        <v>121</v>
      </c>
      <c r="B37" s="259" t="s">
        <v>122</v>
      </c>
      <c r="C37" s="100">
        <v>0</v>
      </c>
      <c r="D37" s="109">
        <v>0</v>
      </c>
      <c r="E37" s="257"/>
      <c r="F37" s="257"/>
      <c r="G37" s="258"/>
      <c r="H37" s="104">
        <v>0</v>
      </c>
      <c r="I37" s="105"/>
      <c r="J37" s="106"/>
      <c r="K37" s="107"/>
      <c r="L37" s="104">
        <v>2.8995347432223428</v>
      </c>
      <c r="M37" s="107"/>
      <c r="N37" s="107"/>
      <c r="O37" s="107"/>
      <c r="P37" s="252"/>
      <c r="Q37" s="257">
        <v>0.28000000000000003</v>
      </c>
      <c r="R37" s="257"/>
      <c r="S37" s="257">
        <v>0</v>
      </c>
      <c r="T37" s="257">
        <v>2.1365347432223429</v>
      </c>
      <c r="U37" s="257">
        <v>0.48299999999999998</v>
      </c>
      <c r="V37" s="257">
        <v>0</v>
      </c>
      <c r="W37" s="257"/>
      <c r="X37" s="105"/>
      <c r="Y37" s="103"/>
      <c r="Z37" s="107"/>
      <c r="AA37" s="110">
        <v>6.7965034970456859</v>
      </c>
      <c r="AB37" s="108">
        <v>0</v>
      </c>
      <c r="AC37" s="109"/>
      <c r="AD37" s="107"/>
      <c r="AE37" s="107"/>
      <c r="AF37" s="107"/>
      <c r="AG37" s="161"/>
      <c r="AH37" s="161"/>
      <c r="AI37" s="161"/>
      <c r="AJ37" s="161"/>
      <c r="AK37" s="105"/>
      <c r="AL37" s="103"/>
      <c r="AM37" s="107"/>
      <c r="AN37" s="110"/>
      <c r="AO37" s="110">
        <v>21.360838536799314</v>
      </c>
      <c r="AP37" s="108"/>
      <c r="AQ37" s="111">
        <v>31.056876777067345</v>
      </c>
    </row>
    <row r="38" spans="1:43" ht="12.75" customHeight="1">
      <c r="A38" s="255" t="s">
        <v>123</v>
      </c>
      <c r="B38" s="259" t="s">
        <v>124</v>
      </c>
      <c r="C38" s="100">
        <v>89.376412526600021</v>
      </c>
      <c r="D38" s="109">
        <v>89.376412526600021</v>
      </c>
      <c r="E38" s="257"/>
      <c r="F38" s="257"/>
      <c r="G38" s="258"/>
      <c r="H38" s="104">
        <v>0</v>
      </c>
      <c r="I38" s="105"/>
      <c r="J38" s="106"/>
      <c r="K38" s="107"/>
      <c r="L38" s="104">
        <v>167.15301397905489</v>
      </c>
      <c r="M38" s="107"/>
      <c r="N38" s="107"/>
      <c r="O38" s="107"/>
      <c r="P38" s="252"/>
      <c r="Q38" s="257">
        <v>1.44</v>
      </c>
      <c r="R38" s="257"/>
      <c r="S38" s="257">
        <v>0</v>
      </c>
      <c r="T38" s="257">
        <v>2.3968761010479733</v>
      </c>
      <c r="U38" s="257">
        <v>26.204999999999998</v>
      </c>
      <c r="V38" s="257">
        <v>137.11113787800693</v>
      </c>
      <c r="W38" s="257"/>
      <c r="X38" s="105"/>
      <c r="Y38" s="103"/>
      <c r="Z38" s="107"/>
      <c r="AA38" s="110">
        <v>24.056919847253813</v>
      </c>
      <c r="AB38" s="108">
        <v>49.251683203094025</v>
      </c>
      <c r="AC38" s="109"/>
      <c r="AD38" s="107"/>
      <c r="AE38" s="107">
        <v>2.6088912510493198</v>
      </c>
      <c r="AF38" s="107">
        <v>46.642791952044703</v>
      </c>
      <c r="AG38" s="161"/>
      <c r="AH38" s="161"/>
      <c r="AI38" s="161"/>
      <c r="AJ38" s="161"/>
      <c r="AK38" s="105"/>
      <c r="AL38" s="103"/>
      <c r="AM38" s="107"/>
      <c r="AN38" s="110">
        <v>53.912868117219482</v>
      </c>
      <c r="AO38" s="110">
        <v>66.938988527046405</v>
      </c>
      <c r="AP38" s="108"/>
      <c r="AQ38" s="111">
        <v>450.68988620026869</v>
      </c>
    </row>
    <row r="39" spans="1:43" ht="12.75" customHeight="1">
      <c r="A39" s="255" t="s">
        <v>125</v>
      </c>
      <c r="B39" s="259" t="s">
        <v>126</v>
      </c>
      <c r="C39" s="100">
        <v>0</v>
      </c>
      <c r="D39" s="109">
        <v>0</v>
      </c>
      <c r="E39" s="257"/>
      <c r="F39" s="257"/>
      <c r="G39" s="258"/>
      <c r="H39" s="104">
        <v>0</v>
      </c>
      <c r="I39" s="105"/>
      <c r="J39" s="106"/>
      <c r="K39" s="107"/>
      <c r="L39" s="104">
        <v>3.93479934863349</v>
      </c>
      <c r="M39" s="107"/>
      <c r="N39" s="107"/>
      <c r="O39" s="107"/>
      <c r="P39" s="252"/>
      <c r="Q39" s="257">
        <v>0.26200000000000001</v>
      </c>
      <c r="R39" s="257"/>
      <c r="S39" s="257">
        <v>0.74378131254000013</v>
      </c>
      <c r="T39" s="257">
        <v>1.2340180360934894</v>
      </c>
      <c r="U39" s="257">
        <v>1.6950000000000001</v>
      </c>
      <c r="V39" s="257">
        <v>0</v>
      </c>
      <c r="W39" s="257"/>
      <c r="X39" s="105"/>
      <c r="Y39" s="103"/>
      <c r="Z39" s="107"/>
      <c r="AA39" s="110">
        <v>422.21442809889999</v>
      </c>
      <c r="AB39" s="108">
        <v>0</v>
      </c>
      <c r="AC39" s="109"/>
      <c r="AD39" s="107"/>
      <c r="AE39" s="107"/>
      <c r="AF39" s="107"/>
      <c r="AG39" s="161"/>
      <c r="AH39" s="161"/>
      <c r="AI39" s="161"/>
      <c r="AJ39" s="161"/>
      <c r="AK39" s="105"/>
      <c r="AL39" s="103"/>
      <c r="AM39" s="107"/>
      <c r="AN39" s="110"/>
      <c r="AO39" s="110">
        <v>60.891958616821249</v>
      </c>
      <c r="AP39" s="108"/>
      <c r="AQ39" s="111">
        <v>487.04118606435469</v>
      </c>
    </row>
    <row r="40" spans="1:43" ht="12.75" customHeight="1">
      <c r="A40" s="255" t="s">
        <v>127</v>
      </c>
      <c r="B40" s="259" t="s">
        <v>128</v>
      </c>
      <c r="C40" s="100">
        <v>0</v>
      </c>
      <c r="D40" s="109">
        <v>0</v>
      </c>
      <c r="E40" s="257"/>
      <c r="F40" s="257"/>
      <c r="G40" s="258"/>
      <c r="H40" s="104">
        <v>0</v>
      </c>
      <c r="I40" s="105"/>
      <c r="J40" s="106"/>
      <c r="K40" s="107"/>
      <c r="L40" s="104">
        <v>2.7330976609005639</v>
      </c>
      <c r="M40" s="107"/>
      <c r="N40" s="107"/>
      <c r="O40" s="107"/>
      <c r="P40" s="252"/>
      <c r="Q40" s="257">
        <v>6.9000000000000006E-2</v>
      </c>
      <c r="R40" s="257"/>
      <c r="S40" s="257">
        <v>0</v>
      </c>
      <c r="T40" s="257">
        <v>2.1590976609005641</v>
      </c>
      <c r="U40" s="257">
        <v>0.505</v>
      </c>
      <c r="V40" s="257">
        <v>0</v>
      </c>
      <c r="W40" s="257"/>
      <c r="X40" s="105"/>
      <c r="Y40" s="103"/>
      <c r="Z40" s="107"/>
      <c r="AA40" s="110">
        <v>13.040813910398031</v>
      </c>
      <c r="AB40" s="108">
        <v>0</v>
      </c>
      <c r="AC40" s="109"/>
      <c r="AD40" s="107"/>
      <c r="AE40" s="107"/>
      <c r="AF40" s="107"/>
      <c r="AG40" s="161"/>
      <c r="AH40" s="161"/>
      <c r="AI40" s="161"/>
      <c r="AJ40" s="161"/>
      <c r="AK40" s="105"/>
      <c r="AL40" s="103"/>
      <c r="AM40" s="107"/>
      <c r="AN40" s="110"/>
      <c r="AO40" s="110">
        <v>17.341017831235725</v>
      </c>
      <c r="AP40" s="108"/>
      <c r="AQ40" s="111">
        <v>33.114929402534315</v>
      </c>
    </row>
    <row r="41" spans="1:43" ht="12.75" customHeight="1">
      <c r="A41" s="255" t="s">
        <v>129</v>
      </c>
      <c r="B41" s="259" t="s">
        <v>130</v>
      </c>
      <c r="C41" s="100">
        <v>0</v>
      </c>
      <c r="D41" s="254">
        <v>0</v>
      </c>
      <c r="E41" s="257"/>
      <c r="F41" s="257"/>
      <c r="G41" s="258"/>
      <c r="H41" s="104">
        <v>0</v>
      </c>
      <c r="I41" s="105"/>
      <c r="J41" s="106"/>
      <c r="K41" s="107"/>
      <c r="L41" s="104">
        <v>2.9754985949786454</v>
      </c>
      <c r="M41" s="107"/>
      <c r="N41" s="107"/>
      <c r="O41" s="107"/>
      <c r="P41" s="252"/>
      <c r="Q41" s="247">
        <v>0.32200000000000001</v>
      </c>
      <c r="R41" s="257"/>
      <c r="S41" s="247">
        <v>0</v>
      </c>
      <c r="T41" s="247">
        <v>2.2614985949786455</v>
      </c>
      <c r="U41" s="247">
        <v>0.39200000000000002</v>
      </c>
      <c r="V41" s="247">
        <v>0</v>
      </c>
      <c r="W41" s="257"/>
      <c r="X41" s="105"/>
      <c r="Y41" s="103"/>
      <c r="Z41" s="107"/>
      <c r="AA41" s="260">
        <v>18.515267828759924</v>
      </c>
      <c r="AB41" s="108">
        <v>0</v>
      </c>
      <c r="AC41" s="109"/>
      <c r="AD41" s="107"/>
      <c r="AE41" s="107"/>
      <c r="AF41" s="107"/>
      <c r="AG41" s="161"/>
      <c r="AH41" s="161"/>
      <c r="AI41" s="161"/>
      <c r="AJ41" s="161"/>
      <c r="AK41" s="250"/>
      <c r="AL41" s="252"/>
      <c r="AM41" s="107"/>
      <c r="AN41" s="260"/>
      <c r="AO41" s="260">
        <v>104.9186178291007</v>
      </c>
      <c r="AP41" s="108"/>
      <c r="AQ41" s="111">
        <v>126.40938425283926</v>
      </c>
    </row>
    <row r="42" spans="1:43" ht="12.75" customHeight="1">
      <c r="A42" s="255" t="s">
        <v>131</v>
      </c>
      <c r="B42" s="259" t="s">
        <v>132</v>
      </c>
      <c r="C42" s="100">
        <v>0</v>
      </c>
      <c r="D42" s="109">
        <v>0</v>
      </c>
      <c r="E42" s="257"/>
      <c r="F42" s="257"/>
      <c r="G42" s="258"/>
      <c r="H42" s="104">
        <v>0</v>
      </c>
      <c r="I42" s="105"/>
      <c r="J42" s="106"/>
      <c r="K42" s="107"/>
      <c r="L42" s="104">
        <v>1.2246873860416685</v>
      </c>
      <c r="M42" s="107"/>
      <c r="N42" s="107"/>
      <c r="O42" s="107"/>
      <c r="P42" s="252"/>
      <c r="Q42" s="257">
        <v>1.4E-2</v>
      </c>
      <c r="R42" s="257"/>
      <c r="S42" s="257">
        <v>0</v>
      </c>
      <c r="T42" s="257">
        <v>1.0326873860416685</v>
      </c>
      <c r="U42" s="257">
        <v>0.17799999999999999</v>
      </c>
      <c r="V42" s="257">
        <v>0</v>
      </c>
      <c r="W42" s="257"/>
      <c r="X42" s="105"/>
      <c r="Y42" s="103"/>
      <c r="Z42" s="107"/>
      <c r="AA42" s="110">
        <v>1.1869229642879355</v>
      </c>
      <c r="AB42" s="108">
        <v>0</v>
      </c>
      <c r="AC42" s="109"/>
      <c r="AD42" s="107"/>
      <c r="AE42" s="107"/>
      <c r="AF42" s="107"/>
      <c r="AG42" s="161"/>
      <c r="AH42" s="161"/>
      <c r="AI42" s="161"/>
      <c r="AJ42" s="161"/>
      <c r="AK42" s="211"/>
      <c r="AL42" s="207"/>
      <c r="AM42" s="107"/>
      <c r="AN42" s="212"/>
      <c r="AO42" s="110">
        <v>2.598071316694273</v>
      </c>
      <c r="AP42" s="108"/>
      <c r="AQ42" s="111">
        <v>5.0096816670238766</v>
      </c>
    </row>
    <row r="43" spans="1:43" ht="12.75" customHeight="1">
      <c r="A43" s="255" t="s">
        <v>133</v>
      </c>
      <c r="B43" s="259" t="s">
        <v>134</v>
      </c>
      <c r="C43" s="100">
        <v>0</v>
      </c>
      <c r="D43" s="109">
        <v>0</v>
      </c>
      <c r="E43" s="257"/>
      <c r="F43" s="257"/>
      <c r="G43" s="258"/>
      <c r="H43" s="104">
        <v>0</v>
      </c>
      <c r="I43" s="105"/>
      <c r="J43" s="106"/>
      <c r="K43" s="107">
        <v>0</v>
      </c>
      <c r="L43" s="104">
        <v>12.296891005285911</v>
      </c>
      <c r="M43" s="107"/>
      <c r="N43" s="107"/>
      <c r="O43" s="107"/>
      <c r="P43" s="103"/>
      <c r="Q43" s="257">
        <v>0.17299999999999999</v>
      </c>
      <c r="R43" s="257"/>
      <c r="S43" s="257">
        <v>3.0309702127950002</v>
      </c>
      <c r="T43" s="257">
        <v>7.6679207924909107</v>
      </c>
      <c r="U43" s="257">
        <v>1.425</v>
      </c>
      <c r="V43" s="257">
        <v>0</v>
      </c>
      <c r="W43" s="257"/>
      <c r="X43" s="105"/>
      <c r="Y43" s="103"/>
      <c r="Z43" s="107"/>
      <c r="AA43" s="110">
        <v>41.546686234868957</v>
      </c>
      <c r="AB43" s="108">
        <v>0</v>
      </c>
      <c r="AC43" s="109"/>
      <c r="AD43" s="107"/>
      <c r="AE43" s="107"/>
      <c r="AF43" s="107"/>
      <c r="AG43" s="107"/>
      <c r="AH43" s="107"/>
      <c r="AI43" s="107"/>
      <c r="AJ43" s="107"/>
      <c r="AK43" s="105"/>
      <c r="AL43" s="103"/>
      <c r="AM43" s="107"/>
      <c r="AN43" s="110"/>
      <c r="AO43" s="110">
        <v>53.037198685159211</v>
      </c>
      <c r="AP43" s="108"/>
      <c r="AQ43" s="111">
        <v>106.88077592531408</v>
      </c>
    </row>
    <row r="44" spans="1:43" ht="12.75" customHeight="1">
      <c r="A44" s="261" t="s">
        <v>169</v>
      </c>
      <c r="B44" s="262" t="s">
        <v>170</v>
      </c>
      <c r="C44" s="164">
        <v>0</v>
      </c>
      <c r="D44" s="171">
        <v>0</v>
      </c>
      <c r="E44" s="263"/>
      <c r="F44" s="263"/>
      <c r="G44" s="264"/>
      <c r="H44" s="168">
        <v>0</v>
      </c>
      <c r="I44" s="165"/>
      <c r="J44" s="166"/>
      <c r="K44" s="166"/>
      <c r="L44" s="168">
        <v>44.234907141706749</v>
      </c>
      <c r="M44" s="166"/>
      <c r="N44" s="166"/>
      <c r="O44" s="166"/>
      <c r="P44" s="167"/>
      <c r="Q44" s="263">
        <v>0.85221420743790655</v>
      </c>
      <c r="R44" s="263"/>
      <c r="S44" s="263">
        <v>0</v>
      </c>
      <c r="T44" s="263">
        <v>0.69851015517229298</v>
      </c>
      <c r="U44" s="263">
        <v>42.684182779096552</v>
      </c>
      <c r="V44" s="263">
        <v>0</v>
      </c>
      <c r="W44" s="263"/>
      <c r="X44" s="165"/>
      <c r="Y44" s="167"/>
      <c r="Z44" s="166"/>
      <c r="AA44" s="172">
        <v>3.6281632208802095</v>
      </c>
      <c r="AB44" s="170">
        <v>0</v>
      </c>
      <c r="AC44" s="171"/>
      <c r="AD44" s="166"/>
      <c r="AE44" s="166"/>
      <c r="AF44" s="166"/>
      <c r="AG44" s="166"/>
      <c r="AH44" s="166"/>
      <c r="AI44" s="166"/>
      <c r="AJ44" s="166"/>
      <c r="AK44" s="165"/>
      <c r="AL44" s="167"/>
      <c r="AM44" s="166"/>
      <c r="AN44" s="172"/>
      <c r="AO44" s="172">
        <v>9.9722940992846585</v>
      </c>
      <c r="AP44" s="170"/>
      <c r="AQ44" s="173">
        <v>57.83536446187162</v>
      </c>
    </row>
    <row r="45" spans="1:43" s="11" customFormat="1" ht="12.75" customHeight="1">
      <c r="A45" s="174" t="s">
        <v>135</v>
      </c>
      <c r="B45" s="175"/>
      <c r="C45" s="265">
        <v>0</v>
      </c>
      <c r="D45" s="266">
        <v>0</v>
      </c>
      <c r="E45" s="266">
        <v>0</v>
      </c>
      <c r="F45" s="267">
        <v>0</v>
      </c>
      <c r="G45" s="267">
        <v>0</v>
      </c>
      <c r="H45" s="268">
        <v>0</v>
      </c>
      <c r="I45" s="269">
        <v>0</v>
      </c>
      <c r="J45" s="270">
        <v>0</v>
      </c>
      <c r="K45" s="266">
        <v>0</v>
      </c>
      <c r="L45" s="268">
        <v>3946.7220259470346</v>
      </c>
      <c r="M45" s="266">
        <v>0</v>
      </c>
      <c r="N45" s="266">
        <v>0</v>
      </c>
      <c r="O45" s="266">
        <v>0</v>
      </c>
      <c r="P45" s="266">
        <v>612.74491157777788</v>
      </c>
      <c r="Q45" s="266">
        <v>0</v>
      </c>
      <c r="R45" s="266">
        <v>445.76882293992008</v>
      </c>
      <c r="S45" s="266">
        <v>0</v>
      </c>
      <c r="T45" s="266">
        <v>1.1651176501305485</v>
      </c>
      <c r="U45" s="266">
        <v>2887.043173779206</v>
      </c>
      <c r="V45" s="266">
        <v>0</v>
      </c>
      <c r="W45" s="267">
        <v>0</v>
      </c>
      <c r="X45" s="267">
        <v>0</v>
      </c>
      <c r="Y45" s="267">
        <v>0</v>
      </c>
      <c r="Z45" s="266">
        <v>0</v>
      </c>
      <c r="AA45" s="268">
        <v>16.679762707720784</v>
      </c>
      <c r="AB45" s="271">
        <v>178.33873323393604</v>
      </c>
      <c r="AC45" s="272">
        <v>0</v>
      </c>
      <c r="AD45" s="266">
        <v>0</v>
      </c>
      <c r="AE45" s="266">
        <v>0</v>
      </c>
      <c r="AF45" s="266">
        <v>0</v>
      </c>
      <c r="AG45" s="266">
        <v>0</v>
      </c>
      <c r="AH45" s="266">
        <v>0</v>
      </c>
      <c r="AI45" s="266">
        <v>158.01530026022402</v>
      </c>
      <c r="AJ45" s="266">
        <v>20.323432973711995</v>
      </c>
      <c r="AK45" s="269">
        <v>0</v>
      </c>
      <c r="AL45" s="267">
        <v>0</v>
      </c>
      <c r="AM45" s="266">
        <v>0</v>
      </c>
      <c r="AN45" s="268">
        <v>0</v>
      </c>
      <c r="AO45" s="268">
        <v>12.640391076303297</v>
      </c>
      <c r="AP45" s="271">
        <v>0</v>
      </c>
      <c r="AQ45" s="273">
        <v>4154.3809129649944</v>
      </c>
    </row>
    <row r="46" spans="1:43" ht="12.75" customHeight="1">
      <c r="A46" s="274" t="s">
        <v>136</v>
      </c>
      <c r="B46" s="150"/>
      <c r="C46" s="151">
        <v>0</v>
      </c>
      <c r="D46" s="275"/>
      <c r="E46" s="202"/>
      <c r="F46" s="154"/>
      <c r="G46" s="154"/>
      <c r="H46" s="155">
        <v>0</v>
      </c>
      <c r="I46" s="152"/>
      <c r="J46" s="156"/>
      <c r="K46" s="153"/>
      <c r="L46" s="155">
        <v>750.6885351801825</v>
      </c>
      <c r="M46" s="153"/>
      <c r="N46" s="153"/>
      <c r="O46" s="153"/>
      <c r="P46" s="153"/>
      <c r="Q46" s="153"/>
      <c r="R46" s="153"/>
      <c r="S46" s="153"/>
      <c r="T46" s="153"/>
      <c r="U46" s="153">
        <v>750.6885351801825</v>
      </c>
      <c r="V46" s="153"/>
      <c r="W46" s="154"/>
      <c r="X46" s="154"/>
      <c r="Y46" s="154"/>
      <c r="Z46" s="153"/>
      <c r="AA46" s="159">
        <v>1.5422209556599999</v>
      </c>
      <c r="AB46" s="157">
        <v>43.357464819817523</v>
      </c>
      <c r="AC46" s="158"/>
      <c r="AD46" s="153"/>
      <c r="AE46" s="153"/>
      <c r="AF46" s="153"/>
      <c r="AG46" s="153"/>
      <c r="AH46" s="153"/>
      <c r="AI46" s="153">
        <v>43.357464819817523</v>
      </c>
      <c r="AJ46" s="153">
        <v>0</v>
      </c>
      <c r="AK46" s="152"/>
      <c r="AL46" s="154"/>
      <c r="AM46" s="153"/>
      <c r="AN46" s="155"/>
      <c r="AO46" s="159"/>
      <c r="AP46" s="157"/>
      <c r="AQ46" s="186">
        <v>795.58822095566006</v>
      </c>
    </row>
    <row r="47" spans="1:43" ht="12.75" customHeight="1">
      <c r="A47" s="244" t="s">
        <v>137</v>
      </c>
      <c r="B47" s="276"/>
      <c r="C47" s="100">
        <v>0</v>
      </c>
      <c r="D47" s="277"/>
      <c r="E47" s="278"/>
      <c r="F47" s="252"/>
      <c r="G47" s="252"/>
      <c r="H47" s="104">
        <v>0</v>
      </c>
      <c r="I47" s="250"/>
      <c r="J47" s="251"/>
      <c r="K47" s="161"/>
      <c r="L47" s="249">
        <v>259.89141871792361</v>
      </c>
      <c r="M47" s="161"/>
      <c r="N47" s="161"/>
      <c r="O47" s="161"/>
      <c r="P47" s="161"/>
      <c r="Q47" s="161"/>
      <c r="R47" s="161"/>
      <c r="S47" s="161"/>
      <c r="T47" s="161"/>
      <c r="U47" s="161">
        <v>259.89141871792361</v>
      </c>
      <c r="V47" s="161"/>
      <c r="W47" s="252"/>
      <c r="X47" s="252"/>
      <c r="Y47" s="252"/>
      <c r="Z47" s="161"/>
      <c r="AA47" s="260"/>
      <c r="AB47" s="253">
        <v>15.010530354416831</v>
      </c>
      <c r="AC47" s="254"/>
      <c r="AD47" s="161"/>
      <c r="AE47" s="161"/>
      <c r="AF47" s="161"/>
      <c r="AG47" s="161"/>
      <c r="AH47" s="161"/>
      <c r="AI47" s="161">
        <v>15.010530354416831</v>
      </c>
      <c r="AJ47" s="161">
        <v>0</v>
      </c>
      <c r="AK47" s="250"/>
      <c r="AL47" s="252"/>
      <c r="AM47" s="161"/>
      <c r="AN47" s="249"/>
      <c r="AO47" s="260"/>
      <c r="AP47" s="253"/>
      <c r="AQ47" s="160">
        <v>274.90194907234047</v>
      </c>
    </row>
    <row r="48" spans="1:43" ht="12.75" customHeight="1">
      <c r="A48" s="255" t="s">
        <v>138</v>
      </c>
      <c r="B48" s="99"/>
      <c r="C48" s="100">
        <v>0</v>
      </c>
      <c r="D48" s="101"/>
      <c r="E48" s="112"/>
      <c r="F48" s="103"/>
      <c r="G48" s="103"/>
      <c r="H48" s="104">
        <v>0</v>
      </c>
      <c r="I48" s="105"/>
      <c r="J48" s="106"/>
      <c r="K48" s="107"/>
      <c r="L48" s="104">
        <v>1585.3638711111039</v>
      </c>
      <c r="M48" s="107"/>
      <c r="N48" s="107"/>
      <c r="O48" s="107"/>
      <c r="P48" s="107">
        <v>490.32148720695693</v>
      </c>
      <c r="Q48" s="107"/>
      <c r="R48" s="107"/>
      <c r="S48" s="107"/>
      <c r="T48" s="107">
        <v>1.1651176501305485</v>
      </c>
      <c r="U48" s="107">
        <v>1093.8772662540164</v>
      </c>
      <c r="V48" s="107"/>
      <c r="W48" s="103"/>
      <c r="X48" s="103"/>
      <c r="Y48" s="103"/>
      <c r="Z48" s="107"/>
      <c r="AA48" s="110"/>
      <c r="AB48" s="108">
        <v>79.462427173834499</v>
      </c>
      <c r="AC48" s="109"/>
      <c r="AD48" s="107"/>
      <c r="AE48" s="107"/>
      <c r="AF48" s="107"/>
      <c r="AG48" s="107"/>
      <c r="AH48" s="107"/>
      <c r="AI48" s="107">
        <v>63.17899217339577</v>
      </c>
      <c r="AJ48" s="107">
        <v>16.283435000438729</v>
      </c>
      <c r="AK48" s="105"/>
      <c r="AL48" s="103"/>
      <c r="AM48" s="107"/>
      <c r="AN48" s="104"/>
      <c r="AO48" s="110">
        <v>8.4119560623032967</v>
      </c>
      <c r="AP48" s="108"/>
      <c r="AQ48" s="111">
        <v>1673.2382543472415</v>
      </c>
    </row>
    <row r="49" spans="1:43" ht="12.75" customHeight="1">
      <c r="A49" s="255" t="s">
        <v>139</v>
      </c>
      <c r="B49" s="99"/>
      <c r="C49" s="100">
        <v>0</v>
      </c>
      <c r="D49" s="101"/>
      <c r="E49" s="112"/>
      <c r="F49" s="103"/>
      <c r="G49" s="103"/>
      <c r="H49" s="104">
        <v>0</v>
      </c>
      <c r="I49" s="105"/>
      <c r="J49" s="106"/>
      <c r="K49" s="107"/>
      <c r="L49" s="104">
        <v>114.8928231465778</v>
      </c>
      <c r="M49" s="107"/>
      <c r="N49" s="107"/>
      <c r="O49" s="107"/>
      <c r="P49" s="107">
        <v>3.1912985685693869</v>
      </c>
      <c r="Q49" s="107"/>
      <c r="R49" s="107"/>
      <c r="S49" s="107"/>
      <c r="T49" s="107"/>
      <c r="U49" s="107">
        <v>111.70152457800842</v>
      </c>
      <c r="V49" s="107"/>
      <c r="W49" s="103"/>
      <c r="X49" s="103"/>
      <c r="Y49" s="103"/>
      <c r="Z49" s="107"/>
      <c r="AA49" s="110"/>
      <c r="AB49" s="108">
        <v>6.5575191865315094</v>
      </c>
      <c r="AC49" s="109"/>
      <c r="AD49" s="107"/>
      <c r="AE49" s="107"/>
      <c r="AF49" s="107"/>
      <c r="AG49" s="107"/>
      <c r="AH49" s="107"/>
      <c r="AI49" s="107">
        <v>6.4515370826177989</v>
      </c>
      <c r="AJ49" s="107">
        <v>0.10598210391371048</v>
      </c>
      <c r="AK49" s="105"/>
      <c r="AL49" s="103"/>
      <c r="AM49" s="107"/>
      <c r="AN49" s="104"/>
      <c r="AO49" s="110"/>
      <c r="AP49" s="108"/>
      <c r="AQ49" s="111">
        <v>121.4503423331093</v>
      </c>
    </row>
    <row r="50" spans="1:43" ht="12.75" customHeight="1">
      <c r="A50" s="255" t="s">
        <v>140</v>
      </c>
      <c r="B50" s="99"/>
      <c r="C50" s="100">
        <v>0</v>
      </c>
      <c r="D50" s="101"/>
      <c r="E50" s="112"/>
      <c r="F50" s="103"/>
      <c r="G50" s="103"/>
      <c r="H50" s="104">
        <v>0</v>
      </c>
      <c r="I50" s="105"/>
      <c r="J50" s="106"/>
      <c r="K50" s="107"/>
      <c r="L50" s="104">
        <v>34.300961069822492</v>
      </c>
      <c r="M50" s="107"/>
      <c r="N50" s="107"/>
      <c r="O50" s="107"/>
      <c r="P50" s="107"/>
      <c r="Q50" s="107"/>
      <c r="R50" s="279"/>
      <c r="S50" s="107"/>
      <c r="T50" s="107"/>
      <c r="U50" s="107">
        <v>34.300961069822492</v>
      </c>
      <c r="V50" s="107"/>
      <c r="W50" s="103"/>
      <c r="X50" s="103"/>
      <c r="Y50" s="103"/>
      <c r="Z50" s="107"/>
      <c r="AA50" s="110"/>
      <c r="AB50" s="108">
        <v>0</v>
      </c>
      <c r="AC50" s="109"/>
      <c r="AD50" s="107"/>
      <c r="AE50" s="107"/>
      <c r="AF50" s="107"/>
      <c r="AG50" s="107"/>
      <c r="AH50" s="107"/>
      <c r="AI50" s="107">
        <v>0</v>
      </c>
      <c r="AJ50" s="107"/>
      <c r="AK50" s="105"/>
      <c r="AL50" s="103"/>
      <c r="AM50" s="107"/>
      <c r="AN50" s="104"/>
      <c r="AO50" s="110">
        <v>4.2284350140000004</v>
      </c>
      <c r="AP50" s="108"/>
      <c r="AQ50" s="111">
        <v>38.52939608382249</v>
      </c>
    </row>
    <row r="51" spans="1:43" ht="12.75" customHeight="1">
      <c r="A51" s="255" t="s">
        <v>141</v>
      </c>
      <c r="B51" s="99"/>
      <c r="C51" s="100">
        <v>0</v>
      </c>
      <c r="D51" s="101"/>
      <c r="E51" s="112"/>
      <c r="F51" s="103"/>
      <c r="G51" s="103"/>
      <c r="H51" s="104">
        <v>0</v>
      </c>
      <c r="I51" s="105"/>
      <c r="J51" s="106"/>
      <c r="K51" s="107"/>
      <c r="L51" s="104">
        <v>6.4611345173021695</v>
      </c>
      <c r="M51" s="107"/>
      <c r="N51" s="107"/>
      <c r="O51" s="107"/>
      <c r="P51" s="107">
        <v>0.77232222222222213</v>
      </c>
      <c r="Q51" s="107"/>
      <c r="R51" s="107">
        <v>5.6888122950799476</v>
      </c>
      <c r="S51" s="107"/>
      <c r="T51" s="107"/>
      <c r="U51" s="107"/>
      <c r="V51" s="107"/>
      <c r="W51" s="103"/>
      <c r="X51" s="103"/>
      <c r="Y51" s="103"/>
      <c r="Z51" s="107"/>
      <c r="AA51" s="110"/>
      <c r="AB51" s="108">
        <v>0</v>
      </c>
      <c r="AC51" s="109"/>
      <c r="AD51" s="107"/>
      <c r="AE51" s="107"/>
      <c r="AF51" s="107"/>
      <c r="AG51" s="107"/>
      <c r="AH51" s="107"/>
      <c r="AI51" s="107"/>
      <c r="AJ51" s="107"/>
      <c r="AK51" s="105"/>
      <c r="AL51" s="103"/>
      <c r="AM51" s="107"/>
      <c r="AN51" s="104"/>
      <c r="AO51" s="110"/>
      <c r="AP51" s="108"/>
      <c r="AQ51" s="111">
        <v>6.4611345173021695</v>
      </c>
    </row>
    <row r="52" spans="1:43" ht="12.75" customHeight="1">
      <c r="A52" s="255" t="s">
        <v>142</v>
      </c>
      <c r="B52" s="259"/>
      <c r="C52" s="280">
        <v>0</v>
      </c>
      <c r="D52" s="279"/>
      <c r="E52" s="279"/>
      <c r="F52" s="281"/>
      <c r="G52" s="281"/>
      <c r="H52" s="282">
        <v>0</v>
      </c>
      <c r="I52" s="283"/>
      <c r="J52" s="284"/>
      <c r="K52" s="279"/>
      <c r="L52" s="282">
        <v>440.08001064484012</v>
      </c>
      <c r="M52" s="279"/>
      <c r="N52" s="279"/>
      <c r="O52" s="279"/>
      <c r="P52" s="161"/>
      <c r="Q52" s="279"/>
      <c r="R52" s="279">
        <v>440.08001064484012</v>
      </c>
      <c r="S52" s="279"/>
      <c r="T52" s="279"/>
      <c r="U52" s="279"/>
      <c r="V52" s="279"/>
      <c r="W52" s="281"/>
      <c r="X52" s="281"/>
      <c r="Y52" s="281"/>
      <c r="Z52" s="279"/>
      <c r="AA52" s="260"/>
      <c r="AB52" s="285">
        <v>0</v>
      </c>
      <c r="AC52" s="286"/>
      <c r="AD52" s="279"/>
      <c r="AE52" s="279"/>
      <c r="AF52" s="279"/>
      <c r="AG52" s="279"/>
      <c r="AH52" s="279"/>
      <c r="AI52" s="279"/>
      <c r="AJ52" s="279"/>
      <c r="AK52" s="250"/>
      <c r="AL52" s="252"/>
      <c r="AM52" s="279"/>
      <c r="AN52" s="260"/>
      <c r="AO52" s="260"/>
      <c r="AP52" s="285"/>
      <c r="AQ52" s="287">
        <v>440.08001064484012</v>
      </c>
    </row>
    <row r="53" spans="1:43" ht="12.75" customHeight="1">
      <c r="A53" s="255" t="s">
        <v>143</v>
      </c>
      <c r="B53" s="259"/>
      <c r="C53" s="280">
        <v>0</v>
      </c>
      <c r="D53" s="283"/>
      <c r="E53" s="279"/>
      <c r="F53" s="281"/>
      <c r="G53" s="281"/>
      <c r="H53" s="282">
        <v>0</v>
      </c>
      <c r="I53" s="283"/>
      <c r="J53" s="284"/>
      <c r="K53" s="279"/>
      <c r="L53" s="282">
        <v>193.65604953763068</v>
      </c>
      <c r="M53" s="279"/>
      <c r="N53" s="279"/>
      <c r="O53" s="279"/>
      <c r="P53" s="279">
        <v>0</v>
      </c>
      <c r="Q53" s="279"/>
      <c r="R53" s="279"/>
      <c r="S53" s="279"/>
      <c r="T53" s="279"/>
      <c r="U53" s="279">
        <v>193.65604953763068</v>
      </c>
      <c r="V53" s="279"/>
      <c r="W53" s="281"/>
      <c r="X53" s="281"/>
      <c r="Y53" s="281"/>
      <c r="Z53" s="279"/>
      <c r="AA53" s="260"/>
      <c r="AB53" s="285">
        <v>11.184978804767978</v>
      </c>
      <c r="AC53" s="286"/>
      <c r="AD53" s="279"/>
      <c r="AE53" s="279"/>
      <c r="AF53" s="279"/>
      <c r="AG53" s="279"/>
      <c r="AH53" s="279"/>
      <c r="AI53" s="107">
        <v>11.184978804767978</v>
      </c>
      <c r="AJ53" s="107">
        <v>0</v>
      </c>
      <c r="AK53" s="279"/>
      <c r="AL53" s="279"/>
      <c r="AM53" s="279"/>
      <c r="AN53" s="260"/>
      <c r="AO53" s="110"/>
      <c r="AP53" s="285"/>
      <c r="AQ53" s="287">
        <v>204.84102834239866</v>
      </c>
    </row>
    <row r="54" spans="1:43" ht="12.75" customHeight="1">
      <c r="A54" s="98" t="s">
        <v>144</v>
      </c>
      <c r="B54" s="99"/>
      <c r="C54" s="280">
        <v>0</v>
      </c>
      <c r="D54" s="283"/>
      <c r="E54" s="279"/>
      <c r="F54" s="281"/>
      <c r="G54" s="281"/>
      <c r="H54" s="282">
        <v>0</v>
      </c>
      <c r="I54" s="283"/>
      <c r="J54" s="284"/>
      <c r="K54" s="279"/>
      <c r="L54" s="282">
        <v>116.87481867793744</v>
      </c>
      <c r="M54" s="279"/>
      <c r="N54" s="279"/>
      <c r="O54" s="279"/>
      <c r="P54" s="279"/>
      <c r="Q54" s="279"/>
      <c r="R54" s="279"/>
      <c r="S54" s="279"/>
      <c r="T54" s="279"/>
      <c r="U54" s="279">
        <v>116.87481867793744</v>
      </c>
      <c r="V54" s="279"/>
      <c r="W54" s="281"/>
      <c r="X54" s="281"/>
      <c r="Y54" s="281"/>
      <c r="Z54" s="279"/>
      <c r="AA54" s="212"/>
      <c r="AB54" s="285">
        <v>0</v>
      </c>
      <c r="AC54" s="286"/>
      <c r="AD54" s="279"/>
      <c r="AE54" s="279"/>
      <c r="AF54" s="279"/>
      <c r="AG54" s="279"/>
      <c r="AH54" s="279"/>
      <c r="AI54" s="279"/>
      <c r="AJ54" s="279"/>
      <c r="AK54" s="279"/>
      <c r="AL54" s="279"/>
      <c r="AM54" s="279"/>
      <c r="AN54" s="212"/>
      <c r="AO54" s="260"/>
      <c r="AP54" s="285"/>
      <c r="AQ54" s="287">
        <v>116.87481867793744</v>
      </c>
    </row>
    <row r="55" spans="1:43" ht="12.75" customHeight="1">
      <c r="A55" s="162" t="s">
        <v>145</v>
      </c>
      <c r="B55" s="163"/>
      <c r="C55" s="164">
        <v>0</v>
      </c>
      <c r="D55" s="288"/>
      <c r="E55" s="289"/>
      <c r="F55" s="167"/>
      <c r="G55" s="167"/>
      <c r="H55" s="168">
        <v>0</v>
      </c>
      <c r="I55" s="165"/>
      <c r="J55" s="169"/>
      <c r="K55" s="166"/>
      <c r="L55" s="168">
        <v>444.5124033437142</v>
      </c>
      <c r="M55" s="166"/>
      <c r="N55" s="166"/>
      <c r="O55" s="166"/>
      <c r="P55" s="166">
        <v>118.45980358002936</v>
      </c>
      <c r="Q55" s="166"/>
      <c r="R55" s="166"/>
      <c r="S55" s="166">
        <v>0</v>
      </c>
      <c r="T55" s="166"/>
      <c r="U55" s="166">
        <v>326.05259976368484</v>
      </c>
      <c r="V55" s="166"/>
      <c r="W55" s="167"/>
      <c r="X55" s="167"/>
      <c r="Y55" s="167"/>
      <c r="Z55" s="166"/>
      <c r="AA55" s="172">
        <v>15.137541752060784</v>
      </c>
      <c r="AB55" s="170">
        <v>22.765812894567684</v>
      </c>
      <c r="AC55" s="171"/>
      <c r="AD55" s="166"/>
      <c r="AE55" s="166"/>
      <c r="AF55" s="166"/>
      <c r="AG55" s="166"/>
      <c r="AH55" s="166"/>
      <c r="AI55" s="166">
        <v>18.831797025208129</v>
      </c>
      <c r="AJ55" s="166">
        <v>3.9340158693595559</v>
      </c>
      <c r="AK55" s="165"/>
      <c r="AL55" s="167"/>
      <c r="AM55" s="166"/>
      <c r="AN55" s="168"/>
      <c r="AO55" s="172"/>
      <c r="AP55" s="170"/>
      <c r="AQ55" s="173">
        <v>482.41575799034263</v>
      </c>
    </row>
    <row r="56" spans="1:43" s="11" customFormat="1" ht="12.75" customHeight="1">
      <c r="A56" s="290" t="s">
        <v>146</v>
      </c>
      <c r="B56" s="291"/>
      <c r="C56" s="292">
        <v>185.64328067126633</v>
      </c>
      <c r="D56" s="293">
        <v>82.23008275680219</v>
      </c>
      <c r="E56" s="102">
        <v>91.047445254885133</v>
      </c>
      <c r="F56" s="294"/>
      <c r="G56" s="294">
        <v>12.365752659579005</v>
      </c>
      <c r="H56" s="295">
        <v>179.95417103</v>
      </c>
      <c r="I56" s="293"/>
      <c r="J56" s="296">
        <v>127.70399999999999</v>
      </c>
      <c r="K56" s="184">
        <v>52.250171030000004</v>
      </c>
      <c r="L56" s="295">
        <v>1294.9926496600206</v>
      </c>
      <c r="M56" s="184"/>
      <c r="N56" s="184"/>
      <c r="O56" s="184"/>
      <c r="P56" s="184">
        <v>0</v>
      </c>
      <c r="Q56" s="184">
        <v>892.28578929848231</v>
      </c>
      <c r="R56" s="184"/>
      <c r="S56" s="184">
        <v>0</v>
      </c>
      <c r="T56" s="184">
        <v>47.769438325478852</v>
      </c>
      <c r="U56" s="184">
        <v>348.07910995849323</v>
      </c>
      <c r="V56" s="184">
        <v>6.858312077566163</v>
      </c>
      <c r="W56" s="294"/>
      <c r="X56" s="294"/>
      <c r="Y56" s="294"/>
      <c r="Z56" s="184"/>
      <c r="AA56" s="295">
        <v>594.99540666478595</v>
      </c>
      <c r="AB56" s="297">
        <v>97.359069484931013</v>
      </c>
      <c r="AC56" s="298"/>
      <c r="AD56" s="184"/>
      <c r="AE56" s="184">
        <v>26.319532072414965</v>
      </c>
      <c r="AF56" s="184"/>
      <c r="AG56" s="184"/>
      <c r="AH56" s="184"/>
      <c r="AI56" s="184"/>
      <c r="AJ56" s="184"/>
      <c r="AK56" s="293"/>
      <c r="AL56" s="294">
        <v>13.844881309543936</v>
      </c>
      <c r="AM56" s="184">
        <v>57.194656102972118</v>
      </c>
      <c r="AN56" s="295"/>
      <c r="AO56" s="295">
        <v>759.12156202136009</v>
      </c>
      <c r="AP56" s="297"/>
      <c r="AQ56" s="185">
        <v>3112.0661395323641</v>
      </c>
    </row>
    <row r="57" spans="1:43" s="11" customFormat="1" ht="12.75" customHeight="1">
      <c r="A57" s="290" t="s">
        <v>171</v>
      </c>
      <c r="B57" s="291"/>
      <c r="C57" s="292">
        <v>0.19697037593984965</v>
      </c>
      <c r="D57" s="184">
        <v>0.19697037593984965</v>
      </c>
      <c r="E57" s="184">
        <v>0</v>
      </c>
      <c r="F57" s="294">
        <v>0</v>
      </c>
      <c r="G57" s="294">
        <v>0</v>
      </c>
      <c r="H57" s="295">
        <v>0</v>
      </c>
      <c r="I57" s="293">
        <v>0</v>
      </c>
      <c r="J57" s="293">
        <v>0</v>
      </c>
      <c r="K57" s="293">
        <v>0</v>
      </c>
      <c r="L57" s="295">
        <v>193.27720830708648</v>
      </c>
      <c r="M57" s="184">
        <v>0</v>
      </c>
      <c r="N57" s="184">
        <v>0</v>
      </c>
      <c r="O57" s="184">
        <v>0</v>
      </c>
      <c r="P57" s="184">
        <v>0</v>
      </c>
      <c r="Q57" s="184">
        <v>46.506999999999998</v>
      </c>
      <c r="R57" s="184">
        <v>0</v>
      </c>
      <c r="S57" s="184">
        <v>0.2093031229578676</v>
      </c>
      <c r="T57" s="184">
        <v>60.584905184128601</v>
      </c>
      <c r="U57" s="184">
        <v>85.976000000000013</v>
      </c>
      <c r="V57" s="184">
        <v>0</v>
      </c>
      <c r="W57" s="294">
        <v>0</v>
      </c>
      <c r="X57" s="294">
        <v>0</v>
      </c>
      <c r="Y57" s="294">
        <v>0</v>
      </c>
      <c r="Z57" s="293">
        <v>0</v>
      </c>
      <c r="AA57" s="295">
        <v>350.84055037500821</v>
      </c>
      <c r="AB57" s="297">
        <v>46.792425676485458</v>
      </c>
      <c r="AC57" s="298">
        <v>0</v>
      </c>
      <c r="AD57" s="184">
        <v>0</v>
      </c>
      <c r="AE57" s="184">
        <v>18.556824716103481</v>
      </c>
      <c r="AF57" s="184">
        <v>0</v>
      </c>
      <c r="AG57" s="184">
        <v>0</v>
      </c>
      <c r="AH57" s="184">
        <v>6.1461716993494075</v>
      </c>
      <c r="AI57" s="184">
        <v>0</v>
      </c>
      <c r="AJ57" s="184">
        <v>0</v>
      </c>
      <c r="AK57" s="184">
        <v>0</v>
      </c>
      <c r="AL57" s="184">
        <v>0.16649466165720572</v>
      </c>
      <c r="AM57" s="293">
        <v>21.922934599375363</v>
      </c>
      <c r="AN57" s="295">
        <v>0</v>
      </c>
      <c r="AO57" s="295">
        <v>1172.7324160599021</v>
      </c>
      <c r="AP57" s="297">
        <v>0</v>
      </c>
      <c r="AQ57" s="299">
        <v>1763.8395707944221</v>
      </c>
    </row>
    <row r="58" spans="1:43" s="11" customFormat="1" ht="12.75" customHeight="1">
      <c r="A58" s="290" t="s">
        <v>172</v>
      </c>
      <c r="B58" s="291"/>
      <c r="C58" s="292">
        <v>0.19697037593984965</v>
      </c>
      <c r="D58" s="298">
        <v>0.19697037593984965</v>
      </c>
      <c r="E58" s="297">
        <v>0</v>
      </c>
      <c r="F58" s="297">
        <v>0</v>
      </c>
      <c r="G58" s="300">
        <v>0</v>
      </c>
      <c r="H58" s="295">
        <v>0</v>
      </c>
      <c r="I58" s="293">
        <v>0</v>
      </c>
      <c r="J58" s="301">
        <v>0</v>
      </c>
      <c r="K58" s="293">
        <v>0</v>
      </c>
      <c r="L58" s="295">
        <v>88.722671740664964</v>
      </c>
      <c r="M58" s="184">
        <v>0</v>
      </c>
      <c r="N58" s="294">
        <v>0</v>
      </c>
      <c r="O58" s="294">
        <v>0</v>
      </c>
      <c r="P58" s="297">
        <v>0</v>
      </c>
      <c r="Q58" s="297">
        <v>11.955</v>
      </c>
      <c r="R58" s="297">
        <v>0</v>
      </c>
      <c r="S58" s="297">
        <v>0</v>
      </c>
      <c r="T58" s="297">
        <v>32.391671740664968</v>
      </c>
      <c r="U58" s="297">
        <v>44.376000000000005</v>
      </c>
      <c r="V58" s="297">
        <v>0</v>
      </c>
      <c r="W58" s="297">
        <v>0</v>
      </c>
      <c r="X58" s="297">
        <v>0</v>
      </c>
      <c r="Y58" s="294">
        <v>0</v>
      </c>
      <c r="Z58" s="293">
        <v>0</v>
      </c>
      <c r="AA58" s="295">
        <v>199.12623104439464</v>
      </c>
      <c r="AB58" s="297">
        <v>32.464446581593812</v>
      </c>
      <c r="AC58" s="298">
        <v>0</v>
      </c>
      <c r="AD58" s="184">
        <v>0</v>
      </c>
      <c r="AE58" s="184">
        <v>8.3371845661612429</v>
      </c>
      <c r="AF58" s="184"/>
      <c r="AG58" s="184">
        <v>0</v>
      </c>
      <c r="AH58" s="184">
        <v>2.0378327544000001</v>
      </c>
      <c r="AI58" s="184">
        <v>0</v>
      </c>
      <c r="AJ58" s="184">
        <v>0</v>
      </c>
      <c r="AK58" s="184"/>
      <c r="AL58" s="184">
        <v>0.16649466165720572</v>
      </c>
      <c r="AM58" s="294">
        <v>21.922934599375363</v>
      </c>
      <c r="AN58" s="295">
        <v>0</v>
      </c>
      <c r="AO58" s="295">
        <v>917.30081273781627</v>
      </c>
      <c r="AP58" s="297">
        <v>0</v>
      </c>
      <c r="AQ58" s="299">
        <v>1237.8111324804095</v>
      </c>
    </row>
    <row r="59" spans="1:43" s="11" customFormat="1" ht="12.75" customHeight="1">
      <c r="A59" s="98" t="s">
        <v>173</v>
      </c>
      <c r="B59" s="302" t="s">
        <v>174</v>
      </c>
      <c r="C59" s="151">
        <v>9.9984962406015031E-3</v>
      </c>
      <c r="D59" s="109">
        <v>9.9984962406015031E-3</v>
      </c>
      <c r="E59" s="157"/>
      <c r="F59" s="157"/>
      <c r="G59" s="200"/>
      <c r="H59" s="155">
        <v>0</v>
      </c>
      <c r="I59" s="275"/>
      <c r="J59" s="303"/>
      <c r="K59" s="275"/>
      <c r="L59" s="155">
        <v>32.007838927052546</v>
      </c>
      <c r="M59" s="202"/>
      <c r="N59" s="304"/>
      <c r="O59" s="304"/>
      <c r="P59" s="157"/>
      <c r="Q59" s="257">
        <v>3.9159999999999999</v>
      </c>
      <c r="R59" s="157"/>
      <c r="S59" s="257">
        <v>0</v>
      </c>
      <c r="T59" s="257">
        <v>14.672838927052545</v>
      </c>
      <c r="U59" s="257">
        <v>13.419</v>
      </c>
      <c r="V59" s="257">
        <v>0</v>
      </c>
      <c r="W59" s="157"/>
      <c r="X59" s="157"/>
      <c r="Y59" s="304"/>
      <c r="Z59" s="275"/>
      <c r="AA59" s="110">
        <v>39.039904934292842</v>
      </c>
      <c r="AB59" s="157">
        <v>2.0653084562036264</v>
      </c>
      <c r="AC59" s="305"/>
      <c r="AD59" s="202"/>
      <c r="AE59" s="153">
        <v>2.0653084562036264</v>
      </c>
      <c r="AF59" s="153"/>
      <c r="AG59" s="153"/>
      <c r="AH59" s="153">
        <v>0</v>
      </c>
      <c r="AI59" s="153"/>
      <c r="AJ59" s="153"/>
      <c r="AK59" s="153"/>
      <c r="AL59" s="153">
        <v>0</v>
      </c>
      <c r="AM59" s="154">
        <v>0</v>
      </c>
      <c r="AN59" s="155"/>
      <c r="AO59" s="110">
        <v>201.61379394585154</v>
      </c>
      <c r="AP59" s="157"/>
      <c r="AQ59" s="186">
        <v>274.73684475964114</v>
      </c>
    </row>
    <row r="60" spans="1:43" s="11" customFormat="1" ht="12.75" customHeight="1">
      <c r="A60" s="98" t="s">
        <v>175</v>
      </c>
      <c r="B60" s="302" t="s">
        <v>176</v>
      </c>
      <c r="C60" s="100">
        <v>0</v>
      </c>
      <c r="D60" s="109">
        <v>0</v>
      </c>
      <c r="E60" s="108"/>
      <c r="F60" s="108"/>
      <c r="G60" s="306"/>
      <c r="H60" s="104">
        <v>0</v>
      </c>
      <c r="I60" s="101"/>
      <c r="J60" s="307"/>
      <c r="K60" s="101"/>
      <c r="L60" s="104">
        <v>21.647720800299375</v>
      </c>
      <c r="M60" s="112"/>
      <c r="N60" s="102"/>
      <c r="O60" s="102"/>
      <c r="P60" s="108"/>
      <c r="Q60" s="257">
        <v>1.4870000000000001</v>
      </c>
      <c r="R60" s="108"/>
      <c r="S60" s="257">
        <v>0</v>
      </c>
      <c r="T60" s="257">
        <v>2.8377208002993743</v>
      </c>
      <c r="U60" s="257">
        <v>17.323</v>
      </c>
      <c r="V60" s="257">
        <v>0</v>
      </c>
      <c r="W60" s="108"/>
      <c r="X60" s="108"/>
      <c r="Y60" s="102"/>
      <c r="Z60" s="101"/>
      <c r="AA60" s="110">
        <v>15.270768254995611</v>
      </c>
      <c r="AB60" s="108">
        <v>1.08720038735828E-2</v>
      </c>
      <c r="AC60" s="308"/>
      <c r="AD60" s="112"/>
      <c r="AE60" s="107">
        <v>1.08720038735828E-2</v>
      </c>
      <c r="AF60" s="107"/>
      <c r="AG60" s="107"/>
      <c r="AH60" s="107">
        <v>0</v>
      </c>
      <c r="AI60" s="107"/>
      <c r="AJ60" s="107"/>
      <c r="AK60" s="107"/>
      <c r="AL60" s="107">
        <v>0</v>
      </c>
      <c r="AM60" s="103">
        <v>0</v>
      </c>
      <c r="AN60" s="104"/>
      <c r="AO60" s="110">
        <v>48.085402334572542</v>
      </c>
      <c r="AP60" s="108"/>
      <c r="AQ60" s="111">
        <v>85.014763393741106</v>
      </c>
    </row>
    <row r="61" spans="1:43" s="11" customFormat="1" ht="12.75" customHeight="1">
      <c r="A61" s="98" t="s">
        <v>177</v>
      </c>
      <c r="B61" s="302" t="s">
        <v>178</v>
      </c>
      <c r="C61" s="100">
        <v>0.17997293233082706</v>
      </c>
      <c r="D61" s="109">
        <v>0.17997293233082706</v>
      </c>
      <c r="E61" s="108"/>
      <c r="F61" s="108"/>
      <c r="G61" s="306"/>
      <c r="H61" s="104">
        <v>0</v>
      </c>
      <c r="I61" s="101"/>
      <c r="J61" s="307"/>
      <c r="K61" s="101"/>
      <c r="L61" s="104">
        <v>13.710399338914931</v>
      </c>
      <c r="M61" s="112"/>
      <c r="N61" s="102"/>
      <c r="O61" s="102"/>
      <c r="P61" s="108"/>
      <c r="Q61" s="257">
        <v>3.5459999999999998</v>
      </c>
      <c r="R61" s="108"/>
      <c r="S61" s="257">
        <v>0</v>
      </c>
      <c r="T61" s="257">
        <v>8.8463993389149316</v>
      </c>
      <c r="U61" s="257">
        <v>1.3180000000000001</v>
      </c>
      <c r="V61" s="257">
        <v>0</v>
      </c>
      <c r="W61" s="108"/>
      <c r="X61" s="108"/>
      <c r="Y61" s="102"/>
      <c r="Z61" s="101"/>
      <c r="AA61" s="110">
        <v>31.552429668498608</v>
      </c>
      <c r="AB61" s="108">
        <v>2.8031448950466231</v>
      </c>
      <c r="AC61" s="308"/>
      <c r="AD61" s="112"/>
      <c r="AE61" s="107">
        <v>2.8031448950466231</v>
      </c>
      <c r="AF61" s="107"/>
      <c r="AG61" s="107"/>
      <c r="AH61" s="107">
        <v>0</v>
      </c>
      <c r="AI61" s="107"/>
      <c r="AJ61" s="107"/>
      <c r="AK61" s="107"/>
      <c r="AL61" s="107">
        <v>0</v>
      </c>
      <c r="AM61" s="103">
        <v>0</v>
      </c>
      <c r="AN61" s="104"/>
      <c r="AO61" s="110">
        <v>91.760678618043954</v>
      </c>
      <c r="AP61" s="108"/>
      <c r="AQ61" s="111">
        <v>140.00662545283495</v>
      </c>
    </row>
    <row r="62" spans="1:43" s="11" customFormat="1" ht="12.75" customHeight="1">
      <c r="A62" s="98" t="s">
        <v>179</v>
      </c>
      <c r="B62" s="302" t="s">
        <v>180</v>
      </c>
      <c r="C62" s="100">
        <v>2.9995488721804514E-3</v>
      </c>
      <c r="D62" s="109">
        <v>2.9995488721804514E-3</v>
      </c>
      <c r="E62" s="108"/>
      <c r="F62" s="108"/>
      <c r="G62" s="306"/>
      <c r="H62" s="104">
        <v>0</v>
      </c>
      <c r="I62" s="101"/>
      <c r="J62" s="307"/>
      <c r="K62" s="101"/>
      <c r="L62" s="104">
        <v>2.2370280983991604</v>
      </c>
      <c r="M62" s="112"/>
      <c r="N62" s="102"/>
      <c r="O62" s="102"/>
      <c r="P62" s="108"/>
      <c r="Q62" s="257">
        <v>0.218</v>
      </c>
      <c r="R62" s="108"/>
      <c r="S62" s="257">
        <v>0</v>
      </c>
      <c r="T62" s="257">
        <v>0.4790280983991605</v>
      </c>
      <c r="U62" s="257">
        <v>1.54</v>
      </c>
      <c r="V62" s="257">
        <v>0</v>
      </c>
      <c r="W62" s="108"/>
      <c r="X62" s="108"/>
      <c r="Y62" s="102"/>
      <c r="Z62" s="101"/>
      <c r="AA62" s="110">
        <v>33.51651326909569</v>
      </c>
      <c r="AB62" s="108">
        <v>0.14065190212569353</v>
      </c>
      <c r="AC62" s="308"/>
      <c r="AD62" s="112"/>
      <c r="AE62" s="107">
        <v>0.14065190212569353</v>
      </c>
      <c r="AF62" s="107"/>
      <c r="AG62" s="107"/>
      <c r="AH62" s="107">
        <v>0</v>
      </c>
      <c r="AI62" s="107"/>
      <c r="AJ62" s="107"/>
      <c r="AK62" s="107"/>
      <c r="AL62" s="107">
        <v>0</v>
      </c>
      <c r="AM62" s="103">
        <v>0</v>
      </c>
      <c r="AN62" s="104"/>
      <c r="AO62" s="110">
        <v>440.09900949520903</v>
      </c>
      <c r="AP62" s="108"/>
      <c r="AQ62" s="111">
        <v>475.99620231370176</v>
      </c>
    </row>
    <row r="63" spans="1:43" s="11" customFormat="1" ht="12.75" customHeight="1">
      <c r="A63" s="98" t="s">
        <v>181</v>
      </c>
      <c r="B63" s="302" t="s">
        <v>182</v>
      </c>
      <c r="C63" s="100">
        <v>9.9984962406015026E-4</v>
      </c>
      <c r="D63" s="286">
        <v>9.9984962406015026E-4</v>
      </c>
      <c r="E63" s="108"/>
      <c r="F63" s="108"/>
      <c r="G63" s="306"/>
      <c r="H63" s="104">
        <v>0</v>
      </c>
      <c r="I63" s="101"/>
      <c r="J63" s="307"/>
      <c r="K63" s="101"/>
      <c r="L63" s="104">
        <v>1.6146653250259106</v>
      </c>
      <c r="M63" s="112"/>
      <c r="N63" s="102"/>
      <c r="O63" s="102"/>
      <c r="P63" s="108"/>
      <c r="Q63" s="309">
        <v>0.995</v>
      </c>
      <c r="R63" s="108"/>
      <c r="S63" s="309">
        <v>0</v>
      </c>
      <c r="T63" s="309">
        <v>0.10066532502591054</v>
      </c>
      <c r="U63" s="309">
        <v>0.51900000000000002</v>
      </c>
      <c r="V63" s="309">
        <v>0</v>
      </c>
      <c r="W63" s="108"/>
      <c r="X63" s="108"/>
      <c r="Y63" s="102"/>
      <c r="Z63" s="101"/>
      <c r="AA63" s="343">
        <v>15.689295552556835</v>
      </c>
      <c r="AB63" s="108">
        <v>1.372487577493325</v>
      </c>
      <c r="AC63" s="308"/>
      <c r="AD63" s="112"/>
      <c r="AE63" s="107">
        <v>1.372487577493325</v>
      </c>
      <c r="AF63" s="107"/>
      <c r="AG63" s="107"/>
      <c r="AH63" s="107">
        <v>0</v>
      </c>
      <c r="AI63" s="107"/>
      <c r="AJ63" s="107"/>
      <c r="AK63" s="107"/>
      <c r="AL63" s="107">
        <v>0</v>
      </c>
      <c r="AM63" s="103">
        <v>0</v>
      </c>
      <c r="AN63" s="104"/>
      <c r="AO63" s="343">
        <v>39.933318386226787</v>
      </c>
      <c r="AP63" s="108"/>
      <c r="AQ63" s="111">
        <v>58.610766690926916</v>
      </c>
    </row>
    <row r="64" spans="1:43" ht="12.75" customHeight="1">
      <c r="A64" s="162" t="s">
        <v>183</v>
      </c>
      <c r="B64" s="310"/>
      <c r="C64" s="164">
        <v>2.9995488721804514E-3</v>
      </c>
      <c r="D64" s="286">
        <v>2.9995488721804514E-3</v>
      </c>
      <c r="E64" s="170"/>
      <c r="F64" s="170"/>
      <c r="G64" s="311"/>
      <c r="H64" s="168">
        <v>0</v>
      </c>
      <c r="I64" s="288"/>
      <c r="J64" s="312"/>
      <c r="K64" s="288"/>
      <c r="L64" s="168">
        <v>17.505019250973049</v>
      </c>
      <c r="M64" s="289"/>
      <c r="N64" s="313"/>
      <c r="O64" s="313"/>
      <c r="P64" s="170"/>
      <c r="Q64" s="309">
        <v>1.7929999999999999</v>
      </c>
      <c r="R64" s="170"/>
      <c r="S64" s="309">
        <v>0</v>
      </c>
      <c r="T64" s="309">
        <v>5.4550192509730486</v>
      </c>
      <c r="U64" s="309">
        <v>10.257000000000001</v>
      </c>
      <c r="V64" s="309">
        <v>0</v>
      </c>
      <c r="W64" s="170"/>
      <c r="X64" s="170"/>
      <c r="Y64" s="313"/>
      <c r="Z64" s="288"/>
      <c r="AA64" s="343">
        <v>64.057319364955063</v>
      </c>
      <c r="AB64" s="170">
        <v>26.071981746850962</v>
      </c>
      <c r="AC64" s="314"/>
      <c r="AD64" s="289"/>
      <c r="AE64" s="166">
        <v>1.9447197314183922</v>
      </c>
      <c r="AF64" s="166"/>
      <c r="AG64" s="166"/>
      <c r="AH64" s="166">
        <v>2.0378327544000001</v>
      </c>
      <c r="AI64" s="166"/>
      <c r="AJ64" s="166"/>
      <c r="AK64" s="166"/>
      <c r="AL64" s="166">
        <v>0.16649466165720572</v>
      </c>
      <c r="AM64" s="167">
        <v>21.922934599375363</v>
      </c>
      <c r="AN64" s="168"/>
      <c r="AO64" s="343">
        <v>95.808609957912182</v>
      </c>
      <c r="AP64" s="170"/>
      <c r="AQ64" s="173">
        <v>203.44592986956343</v>
      </c>
    </row>
    <row r="65" spans="1:43" ht="12.75" customHeight="1">
      <c r="A65" s="290" t="s">
        <v>184</v>
      </c>
      <c r="B65" s="291"/>
      <c r="C65" s="164">
        <v>0</v>
      </c>
      <c r="D65" s="298">
        <v>0</v>
      </c>
      <c r="E65" s="263"/>
      <c r="F65" s="263"/>
      <c r="G65" s="264"/>
      <c r="H65" s="168">
        <v>0</v>
      </c>
      <c r="I65" s="165"/>
      <c r="J65" s="169">
        <v>0</v>
      </c>
      <c r="K65" s="166">
        <v>0</v>
      </c>
      <c r="L65" s="168">
        <v>104.55453656642152</v>
      </c>
      <c r="M65" s="166"/>
      <c r="N65" s="167"/>
      <c r="O65" s="167"/>
      <c r="P65" s="263"/>
      <c r="Q65" s="297">
        <v>34.552</v>
      </c>
      <c r="R65" s="263"/>
      <c r="S65" s="297">
        <v>0.2093031229578676</v>
      </c>
      <c r="T65" s="297">
        <v>28.193233443463637</v>
      </c>
      <c r="U65" s="297">
        <v>41.600000000000009</v>
      </c>
      <c r="V65" s="297">
        <v>0</v>
      </c>
      <c r="W65" s="263"/>
      <c r="X65" s="263"/>
      <c r="Y65" s="167"/>
      <c r="Z65" s="166"/>
      <c r="AA65" s="295">
        <v>151.71431933061359</v>
      </c>
      <c r="AB65" s="170">
        <v>14.327979094891646</v>
      </c>
      <c r="AC65" s="171"/>
      <c r="AD65" s="166"/>
      <c r="AE65" s="166">
        <v>10.219640149942238</v>
      </c>
      <c r="AF65" s="166"/>
      <c r="AG65" s="166"/>
      <c r="AH65" s="166">
        <v>4.1083389449494074</v>
      </c>
      <c r="AI65" s="166"/>
      <c r="AJ65" s="166"/>
      <c r="AK65" s="166"/>
      <c r="AL65" s="166"/>
      <c r="AM65" s="167"/>
      <c r="AN65" s="168"/>
      <c r="AO65" s="295">
        <v>255.43160332208581</v>
      </c>
      <c r="AP65" s="170"/>
      <c r="AQ65" s="315">
        <v>526.02843831401253</v>
      </c>
    </row>
    <row r="66" spans="1:43" ht="12.75" customHeight="1">
      <c r="A66" s="149" t="s">
        <v>185</v>
      </c>
      <c r="B66" s="316" t="s">
        <v>186</v>
      </c>
      <c r="C66" s="151">
        <v>0</v>
      </c>
      <c r="D66" s="158">
        <v>0</v>
      </c>
      <c r="E66" s="203"/>
      <c r="F66" s="203"/>
      <c r="G66" s="317"/>
      <c r="H66" s="155">
        <v>0</v>
      </c>
      <c r="I66" s="201"/>
      <c r="J66" s="156"/>
      <c r="K66" s="318"/>
      <c r="L66" s="155">
        <v>5.5000257644508448</v>
      </c>
      <c r="M66" s="201"/>
      <c r="N66" s="203"/>
      <c r="O66" s="154"/>
      <c r="P66" s="203"/>
      <c r="Q66" s="203">
        <v>0.13</v>
      </c>
      <c r="R66" s="203"/>
      <c r="S66" s="203">
        <v>3.6784380133192906E-4</v>
      </c>
      <c r="T66" s="203">
        <v>1.5186579206495123</v>
      </c>
      <c r="U66" s="203">
        <v>3.851</v>
      </c>
      <c r="V66" s="203">
        <v>0</v>
      </c>
      <c r="W66" s="203"/>
      <c r="X66" s="203"/>
      <c r="Y66" s="154"/>
      <c r="Z66" s="153"/>
      <c r="AA66" s="159">
        <v>10.086288746985907</v>
      </c>
      <c r="AB66" s="157">
        <v>4.1083389449494074</v>
      </c>
      <c r="AC66" s="158"/>
      <c r="AD66" s="153"/>
      <c r="AE66" s="153">
        <v>0</v>
      </c>
      <c r="AF66" s="153"/>
      <c r="AG66" s="153"/>
      <c r="AH66" s="153">
        <v>4.1083389449494074</v>
      </c>
      <c r="AI66" s="153"/>
      <c r="AJ66" s="153"/>
      <c r="AK66" s="153"/>
      <c r="AL66" s="153"/>
      <c r="AM66" s="154"/>
      <c r="AN66" s="155"/>
      <c r="AO66" s="159">
        <v>78.238382339269407</v>
      </c>
      <c r="AP66" s="157"/>
      <c r="AQ66" s="186">
        <v>97.93303579565557</v>
      </c>
    </row>
    <row r="67" spans="1:43" ht="12.75" customHeight="1">
      <c r="A67" s="319" t="s">
        <v>187</v>
      </c>
      <c r="B67" s="320">
        <v>84</v>
      </c>
      <c r="C67" s="100">
        <v>0</v>
      </c>
      <c r="D67" s="254">
        <v>0</v>
      </c>
      <c r="E67" s="257"/>
      <c r="F67" s="257"/>
      <c r="G67" s="258"/>
      <c r="H67" s="104">
        <v>0</v>
      </c>
      <c r="I67" s="321"/>
      <c r="J67" s="106"/>
      <c r="K67" s="322"/>
      <c r="L67" s="104">
        <v>34.745768944955501</v>
      </c>
      <c r="M67" s="321"/>
      <c r="N67" s="257"/>
      <c r="O67" s="103"/>
      <c r="P67" s="257"/>
      <c r="Q67" s="247">
        <v>6.5960000000000001</v>
      </c>
      <c r="R67" s="257"/>
      <c r="S67" s="247">
        <v>4.7819694173150762E-3</v>
      </c>
      <c r="T67" s="247">
        <v>10.463986975538182</v>
      </c>
      <c r="U67" s="247">
        <v>17.681000000000001</v>
      </c>
      <c r="V67" s="247">
        <v>0</v>
      </c>
      <c r="W67" s="257"/>
      <c r="X67" s="257"/>
      <c r="Y67" s="103"/>
      <c r="Z67" s="107"/>
      <c r="AA67" s="260">
        <v>48.555009830156806</v>
      </c>
      <c r="AB67" s="108">
        <v>6.6001424190744444</v>
      </c>
      <c r="AC67" s="109"/>
      <c r="AD67" s="107"/>
      <c r="AE67" s="107">
        <v>6.6001424190744444</v>
      </c>
      <c r="AF67" s="107"/>
      <c r="AG67" s="107"/>
      <c r="AH67" s="107">
        <v>0</v>
      </c>
      <c r="AI67" s="107"/>
      <c r="AJ67" s="107"/>
      <c r="AK67" s="107"/>
      <c r="AL67" s="107"/>
      <c r="AM67" s="103"/>
      <c r="AN67" s="104"/>
      <c r="AO67" s="260">
        <v>82.001963801363772</v>
      </c>
      <c r="AP67" s="108"/>
      <c r="AQ67" s="111">
        <v>171.90288499555052</v>
      </c>
    </row>
    <row r="68" spans="1:43" ht="12.75" customHeight="1">
      <c r="A68" s="98" t="s">
        <v>188</v>
      </c>
      <c r="B68" s="302">
        <v>85</v>
      </c>
      <c r="C68" s="100">
        <v>0</v>
      </c>
      <c r="D68" s="254">
        <v>0</v>
      </c>
      <c r="E68" s="257"/>
      <c r="F68" s="257"/>
      <c r="G68" s="258"/>
      <c r="H68" s="104">
        <v>0</v>
      </c>
      <c r="I68" s="321"/>
      <c r="J68" s="106"/>
      <c r="K68" s="322"/>
      <c r="L68" s="104">
        <v>48.677593042232964</v>
      </c>
      <c r="M68" s="321"/>
      <c r="N68" s="257"/>
      <c r="O68" s="103"/>
      <c r="P68" s="257"/>
      <c r="Q68" s="247">
        <v>21.58</v>
      </c>
      <c r="R68" s="257"/>
      <c r="S68" s="247">
        <v>6.2901290027759862E-2</v>
      </c>
      <c r="T68" s="247">
        <v>11.916691752205203</v>
      </c>
      <c r="U68" s="247">
        <v>15.118</v>
      </c>
      <c r="V68" s="247">
        <v>0</v>
      </c>
      <c r="W68" s="257"/>
      <c r="X68" s="257"/>
      <c r="Y68" s="103"/>
      <c r="Z68" s="107"/>
      <c r="AA68" s="260">
        <v>34.033646474459303</v>
      </c>
      <c r="AB68" s="108">
        <v>1.9549704861033355</v>
      </c>
      <c r="AC68" s="109"/>
      <c r="AD68" s="107"/>
      <c r="AE68" s="107">
        <v>1.9549704861033355</v>
      </c>
      <c r="AF68" s="107"/>
      <c r="AG68" s="107"/>
      <c r="AH68" s="107">
        <v>0</v>
      </c>
      <c r="AI68" s="107"/>
      <c r="AJ68" s="107"/>
      <c r="AK68" s="107"/>
      <c r="AL68" s="107"/>
      <c r="AM68" s="103"/>
      <c r="AN68" s="104"/>
      <c r="AO68" s="260">
        <v>50.974310598495592</v>
      </c>
      <c r="AP68" s="108"/>
      <c r="AQ68" s="111">
        <v>135.6405206012912</v>
      </c>
    </row>
    <row r="69" spans="1:43" s="11" customFormat="1" ht="12.75" customHeight="1">
      <c r="A69" s="162" t="s">
        <v>189</v>
      </c>
      <c r="B69" s="310" t="s">
        <v>190</v>
      </c>
      <c r="C69" s="280">
        <v>0</v>
      </c>
      <c r="D69" s="171">
        <v>0</v>
      </c>
      <c r="E69" s="263"/>
      <c r="F69" s="263"/>
      <c r="G69" s="264"/>
      <c r="H69" s="282">
        <v>0</v>
      </c>
      <c r="I69" s="323"/>
      <c r="J69" s="169"/>
      <c r="K69" s="324"/>
      <c r="L69" s="282">
        <v>15.631148814782197</v>
      </c>
      <c r="M69" s="323"/>
      <c r="N69" s="263"/>
      <c r="O69" s="167"/>
      <c r="P69" s="263"/>
      <c r="Q69" s="263">
        <v>6.2460000000000004</v>
      </c>
      <c r="R69" s="263"/>
      <c r="S69" s="263">
        <v>0.14125201971146076</v>
      </c>
      <c r="T69" s="263">
        <v>4.2938967950707356</v>
      </c>
      <c r="U69" s="263">
        <v>4.95</v>
      </c>
      <c r="V69" s="263">
        <v>0</v>
      </c>
      <c r="W69" s="263"/>
      <c r="X69" s="263"/>
      <c r="Y69" s="167"/>
      <c r="Z69" s="166"/>
      <c r="AA69" s="172">
        <v>59.039374279011589</v>
      </c>
      <c r="AB69" s="285">
        <v>1.6645272447644588</v>
      </c>
      <c r="AC69" s="286"/>
      <c r="AD69" s="279"/>
      <c r="AE69" s="279">
        <v>1.6645272447644588</v>
      </c>
      <c r="AF69" s="279"/>
      <c r="AG69" s="279"/>
      <c r="AH69" s="279">
        <v>0</v>
      </c>
      <c r="AI69" s="279"/>
      <c r="AJ69" s="279"/>
      <c r="AK69" s="279"/>
      <c r="AL69" s="279"/>
      <c r="AM69" s="281"/>
      <c r="AN69" s="282"/>
      <c r="AO69" s="172">
        <v>44.216946582957007</v>
      </c>
      <c r="AP69" s="285"/>
      <c r="AQ69" s="287">
        <v>120.55199692151525</v>
      </c>
    </row>
    <row r="70" spans="1:43" s="11" customFormat="1" ht="12.75" customHeight="1">
      <c r="A70" s="188" t="s">
        <v>147</v>
      </c>
      <c r="B70" s="189"/>
      <c r="C70" s="190">
        <v>0</v>
      </c>
      <c r="D70" s="325">
        <v>0</v>
      </c>
      <c r="E70" s="326"/>
      <c r="F70" s="327"/>
      <c r="G70" s="327"/>
      <c r="H70" s="194">
        <v>0</v>
      </c>
      <c r="I70" s="325"/>
      <c r="J70" s="328"/>
      <c r="K70" s="326"/>
      <c r="L70" s="194">
        <v>183.99462241984816</v>
      </c>
      <c r="M70" s="326"/>
      <c r="N70" s="326"/>
      <c r="O70" s="326"/>
      <c r="P70" s="326">
        <v>0</v>
      </c>
      <c r="Q70" s="326">
        <v>0</v>
      </c>
      <c r="R70" s="326"/>
      <c r="S70" s="326"/>
      <c r="T70" s="402">
        <v>0</v>
      </c>
      <c r="U70" s="326">
        <v>183.99462241984816</v>
      </c>
      <c r="V70" s="153"/>
      <c r="W70" s="327"/>
      <c r="X70" s="327"/>
      <c r="Y70" s="327"/>
      <c r="Z70" s="326"/>
      <c r="AA70" s="194">
        <v>0</v>
      </c>
      <c r="AB70" s="195">
        <v>0</v>
      </c>
      <c r="AC70" s="329"/>
      <c r="AD70" s="326"/>
      <c r="AE70" s="326"/>
      <c r="AF70" s="326"/>
      <c r="AG70" s="326"/>
      <c r="AH70" s="326"/>
      <c r="AI70" s="326"/>
      <c r="AJ70" s="326"/>
      <c r="AK70" s="325"/>
      <c r="AL70" s="327"/>
      <c r="AM70" s="326"/>
      <c r="AN70" s="194"/>
      <c r="AO70" s="194">
        <v>47.636525978639845</v>
      </c>
      <c r="AP70" s="195"/>
      <c r="AQ70" s="185">
        <v>231.63114839848799</v>
      </c>
    </row>
    <row r="71" spans="1:43" s="11" customFormat="1" ht="12.75" customHeight="1" thickBot="1">
      <c r="A71" s="330" t="s">
        <v>148</v>
      </c>
      <c r="B71" s="163"/>
      <c r="C71" s="164">
        <v>0</v>
      </c>
      <c r="D71" s="165"/>
      <c r="E71" s="166"/>
      <c r="F71" s="167"/>
      <c r="G71" s="167"/>
      <c r="H71" s="168">
        <v>0</v>
      </c>
      <c r="I71" s="165"/>
      <c r="J71" s="169"/>
      <c r="K71" s="166"/>
      <c r="L71" s="168">
        <v>18.763876098055789</v>
      </c>
      <c r="M71" s="166"/>
      <c r="N71" s="166"/>
      <c r="O71" s="166"/>
      <c r="P71" s="166"/>
      <c r="Q71" s="166"/>
      <c r="R71" s="166"/>
      <c r="S71" s="166"/>
      <c r="T71" s="166"/>
      <c r="U71" s="289">
        <v>18.763876098055789</v>
      </c>
      <c r="V71" s="166"/>
      <c r="W71" s="167"/>
      <c r="X71" s="167"/>
      <c r="Y71" s="167"/>
      <c r="Z71" s="166"/>
      <c r="AA71" s="168"/>
      <c r="AB71" s="170">
        <v>0</v>
      </c>
      <c r="AC71" s="171"/>
      <c r="AD71" s="166"/>
      <c r="AE71" s="166"/>
      <c r="AF71" s="166"/>
      <c r="AG71" s="166"/>
      <c r="AH71" s="166"/>
      <c r="AI71" s="166"/>
      <c r="AJ71" s="166"/>
      <c r="AK71" s="165"/>
      <c r="AL71" s="167"/>
      <c r="AM71" s="166"/>
      <c r="AN71" s="168"/>
      <c r="AO71" s="172"/>
      <c r="AP71" s="170"/>
      <c r="AQ71" s="315">
        <v>18.763876098055789</v>
      </c>
    </row>
    <row r="72" spans="1:43" ht="12.75" customHeight="1" thickBot="1">
      <c r="A72" s="218" t="s">
        <v>149</v>
      </c>
      <c r="B72" s="219"/>
      <c r="C72" s="220">
        <v>-10.179316988273911</v>
      </c>
      <c r="D72" s="221">
        <v>-1.3051197176785934</v>
      </c>
      <c r="E72" s="222">
        <v>-9.223765337193214</v>
      </c>
      <c r="F72" s="226">
        <v>0</v>
      </c>
      <c r="G72" s="226">
        <v>0.34956806659775985</v>
      </c>
      <c r="H72" s="223">
        <v>0.24035970799906181</v>
      </c>
      <c r="I72" s="221">
        <v>-1.4245832620936483E-2</v>
      </c>
      <c r="J72" s="224">
        <v>0</v>
      </c>
      <c r="K72" s="222">
        <v>0.2546055406200054</v>
      </c>
      <c r="L72" s="223">
        <v>-85.001688912403552</v>
      </c>
      <c r="M72" s="222">
        <v>4.5474735088646412E-13</v>
      </c>
      <c r="N72" s="222">
        <v>-2.3922852809526773E-2</v>
      </c>
      <c r="O72" s="222">
        <v>-1.9449701745053574</v>
      </c>
      <c r="P72" s="222">
        <v>-8.2813634777778589</v>
      </c>
      <c r="Q72" s="222">
        <v>-8.0368182003201127</v>
      </c>
      <c r="R72" s="222">
        <v>-19.736060445360351</v>
      </c>
      <c r="S72" s="222">
        <v>3.0905823663056111</v>
      </c>
      <c r="T72" s="222">
        <v>3.717566962707906</v>
      </c>
      <c r="U72" s="222">
        <v>-54.791960177372857</v>
      </c>
      <c r="V72" s="222">
        <v>0.52280308534540154</v>
      </c>
      <c r="W72" s="226">
        <v>0.48245400138121397</v>
      </c>
      <c r="X72" s="226">
        <v>0</v>
      </c>
      <c r="Y72" s="226">
        <v>0</v>
      </c>
      <c r="Z72" s="222">
        <v>0</v>
      </c>
      <c r="AA72" s="223">
        <v>2.5755218364713528</v>
      </c>
      <c r="AB72" s="225">
        <v>-2.932764178367222</v>
      </c>
      <c r="AC72" s="331">
        <v>0</v>
      </c>
      <c r="AD72" s="222">
        <v>0</v>
      </c>
      <c r="AE72" s="222">
        <v>-4.5444083853595316</v>
      </c>
      <c r="AF72" s="222">
        <v>0</v>
      </c>
      <c r="AG72" s="222">
        <v>0</v>
      </c>
      <c r="AH72" s="222">
        <v>0</v>
      </c>
      <c r="AI72" s="222">
        <v>2.0230526391359831</v>
      </c>
      <c r="AJ72" s="222">
        <v>-0.41140843214399681</v>
      </c>
      <c r="AK72" s="221">
        <v>0</v>
      </c>
      <c r="AL72" s="226">
        <v>0</v>
      </c>
      <c r="AM72" s="222">
        <v>0</v>
      </c>
      <c r="AN72" s="223">
        <v>0</v>
      </c>
      <c r="AO72" s="223">
        <v>-38.734356031604875</v>
      </c>
      <c r="AP72" s="225">
        <v>0</v>
      </c>
      <c r="AQ72" s="227">
        <v>-134.03224456617914</v>
      </c>
    </row>
    <row r="73" spans="1:43" s="11" customFormat="1" ht="1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</row>
    <row r="74" spans="1:43" ht="12.75" customHeight="1">
      <c r="A74" s="204" t="s">
        <v>441</v>
      </c>
      <c r="B74" s="182"/>
      <c r="C74" s="182"/>
      <c r="D74" s="182"/>
      <c r="E74" s="182"/>
      <c r="F74" s="182"/>
      <c r="G74" s="182"/>
      <c r="H74" s="182"/>
      <c r="I74" s="182"/>
      <c r="J74" s="182"/>
      <c r="K74" s="182"/>
      <c r="L74" s="332"/>
      <c r="M74" s="182"/>
      <c r="N74" s="182"/>
      <c r="O74" s="11"/>
      <c r="P74" s="11"/>
      <c r="Q74" s="182"/>
      <c r="R74" s="182"/>
      <c r="S74" s="182"/>
      <c r="T74" s="182"/>
      <c r="U74" s="182"/>
      <c r="V74" s="182"/>
      <c r="W74" s="174"/>
      <c r="X74" s="11"/>
      <c r="Y74" s="182"/>
      <c r="Z74" s="182"/>
      <c r="AA74" s="182"/>
      <c r="AB74" s="182"/>
      <c r="AC74" s="182"/>
      <c r="AD74" s="182"/>
      <c r="AE74" s="182"/>
      <c r="AF74" s="182"/>
      <c r="AG74" s="182"/>
      <c r="AH74" s="182"/>
      <c r="AI74" s="182"/>
      <c r="AJ74" s="182"/>
      <c r="AK74" s="182"/>
      <c r="AL74" s="182"/>
      <c r="AM74" s="182"/>
      <c r="AN74" s="182"/>
      <c r="AO74" s="182"/>
      <c r="AP74" s="182"/>
      <c r="AQ74" s="182"/>
    </row>
    <row r="75" spans="1:43" ht="12.75" customHeight="1">
      <c r="A75" s="333" t="s">
        <v>436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</row>
    <row r="76" spans="1:43" ht="12.75" customHeight="1">
      <c r="A76" s="334" t="s">
        <v>442</v>
      </c>
      <c r="B76" s="335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</row>
    <row r="77" spans="1:43" ht="15">
      <c r="A77" s="336" t="s">
        <v>443</v>
      </c>
      <c r="B77" s="33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</row>
    <row r="78" spans="1:43" ht="15">
      <c r="A78" s="24" t="s">
        <v>444</v>
      </c>
      <c r="B78" s="33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</row>
    <row r="79" spans="1:43" ht="15">
      <c r="A79" s="337" t="s">
        <v>153</v>
      </c>
      <c r="B79" s="25"/>
      <c r="C79" s="25"/>
      <c r="D79" s="25"/>
      <c r="E79" s="338"/>
      <c r="F79" s="339"/>
      <c r="G79" s="339"/>
      <c r="H79" s="340"/>
      <c r="I79" s="339"/>
      <c r="J79" s="339"/>
      <c r="K79" s="339"/>
      <c r="L79" s="340"/>
      <c r="M79" s="339"/>
      <c r="N79" s="339"/>
      <c r="O79" s="339"/>
      <c r="P79" s="339"/>
      <c r="Q79" s="339"/>
      <c r="R79" s="339"/>
      <c r="S79" s="341"/>
      <c r="T79"/>
      <c r="U79" s="341"/>
      <c r="V79" s="341"/>
      <c r="W79" s="339"/>
      <c r="X79" s="339"/>
      <c r="Y79" s="339"/>
      <c r="Z79" s="339"/>
      <c r="AA79" s="340"/>
      <c r="AB79" s="342"/>
      <c r="AC79" s="339"/>
      <c r="AD79" s="339"/>
      <c r="AE79" s="339"/>
      <c r="AF79" s="339"/>
      <c r="AG79" s="339"/>
      <c r="AH79" s="339"/>
      <c r="AI79" s="339"/>
      <c r="AJ79" s="339"/>
      <c r="AK79" s="339"/>
      <c r="AL79" s="339"/>
      <c r="AM79" s="339"/>
      <c r="AN79" s="339"/>
      <c r="AO79" s="340"/>
      <c r="AP79" s="342"/>
      <c r="AQ79" s="339"/>
    </row>
    <row r="80" spans="1:43" ht="15">
      <c r="A80" s="337" t="s">
        <v>154</v>
      </c>
      <c r="B80" s="25"/>
      <c r="C80" s="25"/>
      <c r="D80" s="25"/>
      <c r="E80" s="338"/>
      <c r="F80" s="339"/>
      <c r="G80" s="339"/>
      <c r="H80" s="340"/>
      <c r="I80" s="339"/>
      <c r="J80" s="339"/>
      <c r="K80" s="339"/>
      <c r="L80" s="340"/>
      <c r="M80" s="339"/>
      <c r="N80" s="339"/>
      <c r="O80" s="339"/>
      <c r="P80" s="339"/>
      <c r="Q80" s="339"/>
      <c r="R80" s="339"/>
      <c r="S80" s="341"/>
      <c r="T80"/>
      <c r="U80" s="341"/>
      <c r="V80" s="341"/>
      <c r="W80" s="339"/>
      <c r="X80" s="339"/>
      <c r="Y80" s="339"/>
      <c r="Z80" s="339"/>
      <c r="AA80" s="340"/>
      <c r="AB80" s="342"/>
      <c r="AC80" s="339"/>
      <c r="AD80" s="339"/>
      <c r="AE80" s="339"/>
      <c r="AF80" s="339"/>
      <c r="AG80" s="339"/>
      <c r="AH80" s="339"/>
      <c r="AI80" s="339"/>
      <c r="AJ80" s="339"/>
      <c r="AK80" s="339"/>
      <c r="AL80" s="339"/>
      <c r="AM80" s="339"/>
      <c r="AN80" s="339"/>
      <c r="AO80" s="340"/>
      <c r="AP80" s="342"/>
      <c r="AQ80" s="339"/>
    </row>
    <row r="81" spans="1:43">
      <c r="L81" s="7"/>
    </row>
    <row r="82" spans="1:43">
      <c r="L82" s="7"/>
    </row>
    <row r="84" spans="1:43" s="14" customFormat="1">
      <c r="A84" s="13"/>
      <c r="B84" s="7"/>
      <c r="C84" s="12"/>
      <c r="D84" s="12"/>
      <c r="E84" s="12"/>
      <c r="H84" s="12"/>
      <c r="L84" s="7"/>
      <c r="M84" s="7"/>
      <c r="N84" s="7"/>
      <c r="O84" s="7"/>
      <c r="P84" s="7"/>
      <c r="Q84" s="26"/>
      <c r="R84" s="7"/>
      <c r="S84" s="7"/>
      <c r="T84" s="7"/>
      <c r="U84" s="7"/>
      <c r="V84" s="7"/>
      <c r="W84" s="7"/>
      <c r="X84" s="7"/>
      <c r="Y84" s="26"/>
      <c r="AA84" s="11"/>
      <c r="AB84" s="11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11"/>
      <c r="AP84" s="11"/>
      <c r="AQ84" s="7"/>
    </row>
    <row r="85" spans="1:43" s="14" customFormat="1">
      <c r="A85" s="13"/>
      <c r="B85" s="7"/>
      <c r="C85" s="12"/>
      <c r="D85" s="12"/>
      <c r="E85" s="12"/>
      <c r="H85" s="12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AA85" s="11"/>
      <c r="AB85" s="11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11"/>
      <c r="AP85" s="11"/>
      <c r="AQ85" s="7"/>
    </row>
  </sheetData>
  <pageMargins left="0.19685039370078741" right="0.19685039370078741" top="0.59055118110236227" bottom="0.78740157480314965" header="0.31496062992125984" footer="0.19685039370078741"/>
  <pageSetup paperSize="9" scale="42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F4754-5F09-46A8-B76E-8FC9FE185454}">
  <dimension ref="A1:AQ78"/>
  <sheetViews>
    <sheetView topLeftCell="A2" zoomScale="70" zoomScaleNormal="70" workbookViewId="0">
      <selection activeCell="L38" sqref="L38"/>
    </sheetView>
  </sheetViews>
  <sheetFormatPr defaultRowHeight="15"/>
  <cols>
    <col min="1" max="1" width="47.28515625" customWidth="1"/>
    <col min="2" max="2" width="15.28515625" customWidth="1"/>
  </cols>
  <sheetData>
    <row r="1" spans="1:43" ht="134.44999999999999" customHeight="1" thickBot="1">
      <c r="A1" s="72" t="s">
        <v>540</v>
      </c>
      <c r="B1" s="73" t="s">
        <v>160</v>
      </c>
      <c r="C1" s="74" t="s">
        <v>60</v>
      </c>
      <c r="D1" s="75" t="s">
        <v>61</v>
      </c>
      <c r="E1" s="76" t="s">
        <v>62</v>
      </c>
      <c r="F1" s="77" t="s">
        <v>63</v>
      </c>
      <c r="G1" s="77" t="s">
        <v>64</v>
      </c>
      <c r="H1" s="78" t="s">
        <v>65</v>
      </c>
      <c r="I1" s="75" t="s">
        <v>66</v>
      </c>
      <c r="J1" s="76" t="s">
        <v>67</v>
      </c>
      <c r="K1" s="76" t="s">
        <v>68</v>
      </c>
      <c r="L1" s="78" t="s">
        <v>69</v>
      </c>
      <c r="M1" s="75" t="s">
        <v>70</v>
      </c>
      <c r="N1" s="75" t="s">
        <v>161</v>
      </c>
      <c r="O1" s="76" t="s">
        <v>71</v>
      </c>
      <c r="P1" s="76" t="s">
        <v>72</v>
      </c>
      <c r="Q1" s="76" t="s">
        <v>73</v>
      </c>
      <c r="R1" s="76" t="s">
        <v>74</v>
      </c>
      <c r="S1" s="76" t="s">
        <v>75</v>
      </c>
      <c r="T1" s="76" t="s">
        <v>76</v>
      </c>
      <c r="U1" s="76" t="s">
        <v>77</v>
      </c>
      <c r="V1" s="76" t="s">
        <v>78</v>
      </c>
      <c r="W1" s="77" t="s">
        <v>79</v>
      </c>
      <c r="X1" s="77" t="s">
        <v>80</v>
      </c>
      <c r="Y1" s="77" t="s">
        <v>81</v>
      </c>
      <c r="Z1" s="76" t="s">
        <v>82</v>
      </c>
      <c r="AA1" s="78" t="s">
        <v>83</v>
      </c>
      <c r="AB1" s="79" t="s">
        <v>84</v>
      </c>
      <c r="AC1" s="80" t="s">
        <v>85</v>
      </c>
      <c r="AD1" s="76" t="s">
        <v>86</v>
      </c>
      <c r="AE1" s="76" t="s">
        <v>162</v>
      </c>
      <c r="AF1" s="76" t="s">
        <v>163</v>
      </c>
      <c r="AG1" s="76" t="s">
        <v>87</v>
      </c>
      <c r="AH1" s="76" t="s">
        <v>88</v>
      </c>
      <c r="AI1" s="76" t="s">
        <v>164</v>
      </c>
      <c r="AJ1" s="76" t="s">
        <v>165</v>
      </c>
      <c r="AK1" s="76" t="s">
        <v>166</v>
      </c>
      <c r="AL1" s="76" t="s">
        <v>167</v>
      </c>
      <c r="AM1" s="77" t="s">
        <v>168</v>
      </c>
      <c r="AN1" s="78" t="s">
        <v>89</v>
      </c>
      <c r="AO1" s="78" t="s">
        <v>90</v>
      </c>
      <c r="AP1" s="79" t="s">
        <v>91</v>
      </c>
      <c r="AQ1" s="81" t="s">
        <v>92</v>
      </c>
    </row>
    <row r="2" spans="1:43">
      <c r="A2" s="82" t="s">
        <v>93</v>
      </c>
      <c r="B2" s="83"/>
      <c r="C2" s="84">
        <v>0</v>
      </c>
      <c r="D2" s="85">
        <v>0</v>
      </c>
      <c r="E2" s="86"/>
      <c r="F2" s="87"/>
      <c r="G2" s="87"/>
      <c r="H2" s="88">
        <v>127.70399999999999</v>
      </c>
      <c r="I2" s="89">
        <v>0</v>
      </c>
      <c r="J2" s="90">
        <v>127.70399999999999</v>
      </c>
      <c r="K2" s="91"/>
      <c r="L2" s="88">
        <v>0</v>
      </c>
      <c r="M2" s="89"/>
      <c r="N2" s="92"/>
      <c r="O2" s="93"/>
      <c r="P2" s="93"/>
      <c r="Q2" s="93"/>
      <c r="R2" s="93"/>
      <c r="S2" s="93"/>
      <c r="T2" s="93"/>
      <c r="U2" s="93"/>
      <c r="V2" s="93"/>
      <c r="W2" s="87"/>
      <c r="X2" s="87"/>
      <c r="Y2" s="87"/>
      <c r="Z2" s="91"/>
      <c r="AA2" s="88">
        <v>1164.6782896169382</v>
      </c>
      <c r="AB2" s="94">
        <v>1712.0426750292418</v>
      </c>
      <c r="AC2" s="95">
        <v>60.297021708399988</v>
      </c>
      <c r="AD2" s="91">
        <v>963.91688988232602</v>
      </c>
      <c r="AE2" s="91">
        <v>251.38414363501695</v>
      </c>
      <c r="AF2" s="91">
        <v>151.68969874694326</v>
      </c>
      <c r="AG2" s="91">
        <v>25.781253351946191</v>
      </c>
      <c r="AH2" s="91">
        <v>27.534147074031488</v>
      </c>
      <c r="AI2" s="91">
        <v>99.379608152160003</v>
      </c>
      <c r="AJ2" s="91">
        <v>4.9110335291519993</v>
      </c>
      <c r="AK2" s="89">
        <v>12.778033106111009</v>
      </c>
      <c r="AL2" s="89">
        <v>14.055233512887737</v>
      </c>
      <c r="AM2" s="87">
        <v>100.3156123302669</v>
      </c>
      <c r="AN2" s="96">
        <v>148.37784835518525</v>
      </c>
      <c r="AO2" s="96"/>
      <c r="AP2" s="94"/>
      <c r="AQ2" s="97">
        <v>3152.8028130013649</v>
      </c>
    </row>
    <row r="3" spans="1:43">
      <c r="A3" s="98" t="s">
        <v>94</v>
      </c>
      <c r="B3" s="99"/>
      <c r="C3" s="100">
        <v>956.64283118593153</v>
      </c>
      <c r="D3" s="101">
        <v>892.10074650065667</v>
      </c>
      <c r="E3" s="102">
        <v>58.876630645225525</v>
      </c>
      <c r="F3" s="103"/>
      <c r="G3" s="103">
        <v>5.665454040049319</v>
      </c>
      <c r="H3" s="104">
        <v>0</v>
      </c>
      <c r="I3" s="105"/>
      <c r="J3" s="106"/>
      <c r="K3" s="107"/>
      <c r="L3" s="104">
        <v>8877.0276914282949</v>
      </c>
      <c r="M3" s="105">
        <v>3198.9821538733995</v>
      </c>
      <c r="N3" s="105">
        <v>0</v>
      </c>
      <c r="O3" s="107">
        <v>0</v>
      </c>
      <c r="P3" s="107">
        <v>422.97065088888883</v>
      </c>
      <c r="Q3" s="107">
        <v>319.52189814272003</v>
      </c>
      <c r="R3" s="107">
        <v>1210.3393670318399</v>
      </c>
      <c r="S3" s="107">
        <v>248.73011726242933</v>
      </c>
      <c r="T3" s="107">
        <v>173.71796591503914</v>
      </c>
      <c r="U3" s="107">
        <v>2874.0005037484366</v>
      </c>
      <c r="V3" s="107">
        <v>169.13840913077664</v>
      </c>
      <c r="W3" s="103">
        <v>0</v>
      </c>
      <c r="X3" s="103">
        <v>201.6725116863816</v>
      </c>
      <c r="Y3" s="103">
        <v>0.9728020221399889</v>
      </c>
      <c r="Z3" s="107">
        <v>56.981311726244549</v>
      </c>
      <c r="AA3" s="104">
        <v>3306.4919103708221</v>
      </c>
      <c r="AB3" s="108">
        <v>178.49686892462404</v>
      </c>
      <c r="AC3" s="109"/>
      <c r="AD3" s="107"/>
      <c r="AE3" s="107">
        <v>22.021085232239997</v>
      </c>
      <c r="AF3" s="107"/>
      <c r="AG3" s="107"/>
      <c r="AH3" s="107"/>
      <c r="AI3" s="107">
        <v>137.64061021334402</v>
      </c>
      <c r="AJ3" s="107">
        <v>18.835173479039998</v>
      </c>
      <c r="AK3" s="105"/>
      <c r="AL3" s="105"/>
      <c r="AM3" s="103"/>
      <c r="AN3" s="110"/>
      <c r="AO3" s="110">
        <v>136.02009399999997</v>
      </c>
      <c r="AP3" s="108"/>
      <c r="AQ3" s="111">
        <v>13454.67939590967</v>
      </c>
    </row>
    <row r="4" spans="1:43">
      <c r="A4" s="98" t="s">
        <v>95</v>
      </c>
      <c r="B4" s="99"/>
      <c r="C4" s="100">
        <v>37.816298274047988</v>
      </c>
      <c r="D4" s="101">
        <v>0</v>
      </c>
      <c r="E4" s="112">
        <v>37.287369536999989</v>
      </c>
      <c r="F4" s="103"/>
      <c r="G4" s="103">
        <v>0.52892873704799992</v>
      </c>
      <c r="H4" s="104">
        <v>1.2758399999999999</v>
      </c>
      <c r="I4" s="105"/>
      <c r="J4" s="106"/>
      <c r="K4" s="107">
        <v>1.2758399999999999</v>
      </c>
      <c r="L4" s="104">
        <v>1570.650171767699</v>
      </c>
      <c r="M4" s="105">
        <v>71.22440598339999</v>
      </c>
      <c r="N4" s="105">
        <v>0</v>
      </c>
      <c r="O4" s="107"/>
      <c r="P4" s="107">
        <v>286.21866322222223</v>
      </c>
      <c r="Q4" s="107">
        <v>71.359107223039999</v>
      </c>
      <c r="R4" s="107">
        <v>0</v>
      </c>
      <c r="S4" s="107">
        <v>846.05750815141232</v>
      </c>
      <c r="T4" s="107">
        <v>19.161215509138383</v>
      </c>
      <c r="U4" s="107">
        <v>126.06862883381233</v>
      </c>
      <c r="V4" s="107">
        <v>4.7865389115508883</v>
      </c>
      <c r="W4" s="103">
        <v>115.54112683770717</v>
      </c>
      <c r="X4" s="103">
        <v>20.55288238241026</v>
      </c>
      <c r="Y4" s="103">
        <v>5.6079871366638653E-2</v>
      </c>
      <c r="Z4" s="107">
        <v>9.6240148416389726</v>
      </c>
      <c r="AA4" s="104">
        <v>0</v>
      </c>
      <c r="AB4" s="108">
        <v>14.593062077760001</v>
      </c>
      <c r="AC4" s="109"/>
      <c r="AD4" s="107"/>
      <c r="AE4" s="107">
        <v>1.8328377599999997E-2</v>
      </c>
      <c r="AF4" s="107"/>
      <c r="AG4" s="107"/>
      <c r="AH4" s="107"/>
      <c r="AI4" s="107">
        <v>14.574733700160001</v>
      </c>
      <c r="AJ4" s="107">
        <v>0</v>
      </c>
      <c r="AK4" s="105"/>
      <c r="AL4" s="105"/>
      <c r="AM4" s="103"/>
      <c r="AN4" s="110"/>
      <c r="AO4" s="110">
        <v>114.356866</v>
      </c>
      <c r="AP4" s="108"/>
      <c r="AQ4" s="111">
        <v>1738.692238119507</v>
      </c>
    </row>
    <row r="5" spans="1:43">
      <c r="A5" s="98" t="s">
        <v>96</v>
      </c>
      <c r="B5" s="99"/>
      <c r="C5" s="100">
        <v>0</v>
      </c>
      <c r="D5" s="101"/>
      <c r="E5" s="112"/>
      <c r="F5" s="103"/>
      <c r="G5" s="103"/>
      <c r="H5" s="104">
        <v>0</v>
      </c>
      <c r="I5" s="105"/>
      <c r="J5" s="106"/>
      <c r="K5" s="107"/>
      <c r="L5" s="104">
        <v>124.8789778413862</v>
      </c>
      <c r="M5" s="105"/>
      <c r="N5" s="105"/>
      <c r="O5" s="107"/>
      <c r="P5" s="107"/>
      <c r="Q5" s="107"/>
      <c r="R5" s="107"/>
      <c r="S5" s="107">
        <v>1.2569568310734465</v>
      </c>
      <c r="T5" s="107"/>
      <c r="U5" s="107">
        <v>123.62202101031275</v>
      </c>
      <c r="V5" s="107"/>
      <c r="W5" s="103"/>
      <c r="X5" s="103"/>
      <c r="Y5" s="103"/>
      <c r="Z5" s="107"/>
      <c r="AA5" s="104"/>
      <c r="AB5" s="108">
        <v>0</v>
      </c>
      <c r="AC5" s="109"/>
      <c r="AD5" s="107"/>
      <c r="AE5" s="107"/>
      <c r="AF5" s="107"/>
      <c r="AG5" s="107"/>
      <c r="AH5" s="107"/>
      <c r="AI5" s="107"/>
      <c r="AJ5" s="107"/>
      <c r="AK5" s="105"/>
      <c r="AL5" s="105"/>
      <c r="AM5" s="103"/>
      <c r="AN5" s="110"/>
      <c r="AO5" s="110"/>
      <c r="AP5" s="108"/>
      <c r="AQ5" s="111">
        <v>124.8789778413862</v>
      </c>
    </row>
    <row r="6" spans="1:43" ht="15.75" thickBot="1">
      <c r="A6" s="113" t="s">
        <v>97</v>
      </c>
      <c r="B6" s="114"/>
      <c r="C6" s="100">
        <v>-191.94618685261571</v>
      </c>
      <c r="D6" s="115">
        <v>-215.09654110377988</v>
      </c>
      <c r="E6" s="103">
        <v>21.734980083400011</v>
      </c>
      <c r="F6" s="116"/>
      <c r="G6" s="116">
        <v>1.4153741677641596</v>
      </c>
      <c r="H6" s="117">
        <v>96.662180394139995</v>
      </c>
      <c r="I6" s="118">
        <v>94.210943263760001</v>
      </c>
      <c r="J6" s="119">
        <v>0</v>
      </c>
      <c r="K6" s="118">
        <v>2.4512371303799996</v>
      </c>
      <c r="L6" s="117">
        <v>-41.028887106940616</v>
      </c>
      <c r="M6" s="105">
        <v>-77.734862510599982</v>
      </c>
      <c r="N6" s="105">
        <v>-1.8340232664000014</v>
      </c>
      <c r="O6" s="107"/>
      <c r="P6" s="107">
        <v>2.2609886888889013</v>
      </c>
      <c r="Q6" s="107">
        <v>7.9276193360000073</v>
      </c>
      <c r="R6" s="107">
        <v>27.290117385360034</v>
      </c>
      <c r="S6" s="107">
        <v>-6.6707462480225983</v>
      </c>
      <c r="T6" s="107">
        <v>-1.6289544567101817</v>
      </c>
      <c r="U6" s="107">
        <v>27.072419977683797</v>
      </c>
      <c r="V6" s="107">
        <v>-17.567636841179276</v>
      </c>
      <c r="W6" s="116">
        <v>-0.14380917196132501</v>
      </c>
      <c r="X6" s="116">
        <v>0</v>
      </c>
      <c r="Y6" s="116">
        <v>0</v>
      </c>
      <c r="Z6" s="118">
        <v>0</v>
      </c>
      <c r="AA6" s="117">
        <v>0</v>
      </c>
      <c r="AB6" s="120">
        <v>-12.851764113267599</v>
      </c>
      <c r="AC6" s="121"/>
      <c r="AD6" s="122"/>
      <c r="AE6" s="122">
        <v>-0.60332250629160056</v>
      </c>
      <c r="AF6" s="122"/>
      <c r="AG6" s="122"/>
      <c r="AH6" s="122"/>
      <c r="AI6" s="122">
        <v>-11.941914736607998</v>
      </c>
      <c r="AJ6" s="122">
        <v>-0.30652687036800047</v>
      </c>
      <c r="AK6" s="118"/>
      <c r="AL6" s="118"/>
      <c r="AM6" s="116"/>
      <c r="AN6" s="123"/>
      <c r="AO6" s="123"/>
      <c r="AP6" s="120"/>
      <c r="AQ6" s="124">
        <v>-149.16465767868394</v>
      </c>
    </row>
    <row r="7" spans="1:43">
      <c r="A7" s="125" t="s">
        <v>98</v>
      </c>
      <c r="B7" s="126"/>
      <c r="C7" s="127">
        <v>726.88034605926782</v>
      </c>
      <c r="D7" s="128">
        <v>677.00420539687684</v>
      </c>
      <c r="E7" s="129">
        <v>43.324241191625546</v>
      </c>
      <c r="F7" s="129">
        <v>0</v>
      </c>
      <c r="G7" s="129">
        <v>6.5518994707654787</v>
      </c>
      <c r="H7" s="130">
        <v>223.09034039413999</v>
      </c>
      <c r="I7" s="128">
        <v>94.210943263760001</v>
      </c>
      <c r="J7" s="131">
        <v>127.70399999999999</v>
      </c>
      <c r="K7" s="129">
        <v>1.1753971303799997</v>
      </c>
      <c r="L7" s="130">
        <v>7140.4696547122685</v>
      </c>
      <c r="M7" s="128">
        <v>3050.0228853793992</v>
      </c>
      <c r="N7" s="128">
        <v>-1.8340232664000014</v>
      </c>
      <c r="O7" s="129">
        <v>0</v>
      </c>
      <c r="P7" s="129">
        <v>139.01297635555551</v>
      </c>
      <c r="Q7" s="129">
        <v>256.09041025568007</v>
      </c>
      <c r="R7" s="129">
        <v>1237.6294844171998</v>
      </c>
      <c r="S7" s="129">
        <v>-605.25509396807911</v>
      </c>
      <c r="T7" s="129">
        <v>152.9277959491906</v>
      </c>
      <c r="U7" s="129">
        <v>2651.3822738819949</v>
      </c>
      <c r="V7" s="129">
        <v>146.78423337804648</v>
      </c>
      <c r="W7" s="129">
        <v>-115.68493600966849</v>
      </c>
      <c r="X7" s="129">
        <v>181.11962930397135</v>
      </c>
      <c r="Y7" s="129">
        <v>0.91672215077335029</v>
      </c>
      <c r="Z7" s="129">
        <v>47.357296884605574</v>
      </c>
      <c r="AA7" s="130">
        <v>4471.1701999877605</v>
      </c>
      <c r="AB7" s="130">
        <v>1863.0947177628384</v>
      </c>
      <c r="AC7" s="128">
        <v>60.297021708399988</v>
      </c>
      <c r="AD7" s="129">
        <v>963.91688988232602</v>
      </c>
      <c r="AE7" s="129">
        <v>272.78357798336532</v>
      </c>
      <c r="AF7" s="129">
        <v>151.68969874694326</v>
      </c>
      <c r="AG7" s="129">
        <v>25.781253351946191</v>
      </c>
      <c r="AH7" s="129">
        <v>27.534147074031488</v>
      </c>
      <c r="AI7" s="129">
        <v>210.50356992873603</v>
      </c>
      <c r="AJ7" s="129">
        <v>23.439680137823999</v>
      </c>
      <c r="AK7" s="132">
        <v>12.778033106111009</v>
      </c>
      <c r="AL7" s="132">
        <v>14.055233512887737</v>
      </c>
      <c r="AM7" s="128">
        <v>100.3156123302669</v>
      </c>
      <c r="AN7" s="130">
        <v>148.37784835518525</v>
      </c>
      <c r="AO7" s="130">
        <v>21.663227999999975</v>
      </c>
      <c r="AP7" s="133">
        <v>0</v>
      </c>
      <c r="AQ7" s="134">
        <v>14594.74633527146</v>
      </c>
    </row>
    <row r="8" spans="1:43" ht="15.75" thickBot="1">
      <c r="A8" s="135" t="s">
        <v>99</v>
      </c>
      <c r="B8" s="136"/>
      <c r="C8" s="137">
        <v>726.88034605926782</v>
      </c>
      <c r="D8" s="138">
        <v>677.00420539687684</v>
      </c>
      <c r="E8" s="139">
        <v>43.324241191625546</v>
      </c>
      <c r="F8" s="140">
        <v>0</v>
      </c>
      <c r="G8" s="140">
        <v>6.5518994707654787</v>
      </c>
      <c r="H8" s="141">
        <v>223.09034039413999</v>
      </c>
      <c r="I8" s="138">
        <v>94.210943263760001</v>
      </c>
      <c r="J8" s="142">
        <v>127.70399999999999</v>
      </c>
      <c r="K8" s="139">
        <v>1.1753971303799997</v>
      </c>
      <c r="L8" s="141">
        <v>6911.0760063729185</v>
      </c>
      <c r="M8" s="138">
        <v>3050.0228853793992</v>
      </c>
      <c r="N8" s="138">
        <v>-1.8340232664000014</v>
      </c>
      <c r="O8" s="139">
        <v>0</v>
      </c>
      <c r="P8" s="139">
        <v>139.01297635555551</v>
      </c>
      <c r="Q8" s="139">
        <v>256.09041025568007</v>
      </c>
      <c r="R8" s="139">
        <v>1237.6294844171998</v>
      </c>
      <c r="S8" s="139">
        <v>-605.25509396807911</v>
      </c>
      <c r="T8" s="139">
        <v>152.9277959491906</v>
      </c>
      <c r="U8" s="139">
        <v>2651.3822738819949</v>
      </c>
      <c r="V8" s="139">
        <v>146.78423337804648</v>
      </c>
      <c r="W8" s="140">
        <v>-115.68493600966849</v>
      </c>
      <c r="X8" s="140">
        <v>0</v>
      </c>
      <c r="Y8" s="140">
        <v>0</v>
      </c>
      <c r="Z8" s="139">
        <v>0</v>
      </c>
      <c r="AA8" s="141">
        <v>4471.1701999877605</v>
      </c>
      <c r="AB8" s="143">
        <v>1863.0947177628384</v>
      </c>
      <c r="AC8" s="138">
        <v>60.297021708399988</v>
      </c>
      <c r="AD8" s="139">
        <v>963.91688988232602</v>
      </c>
      <c r="AE8" s="139">
        <v>272.78357798336532</v>
      </c>
      <c r="AF8" s="139">
        <v>151.68969874694326</v>
      </c>
      <c r="AG8" s="139">
        <v>25.781253351946191</v>
      </c>
      <c r="AH8" s="139">
        <v>27.534147074031488</v>
      </c>
      <c r="AI8" s="139">
        <v>210.50356992873603</v>
      </c>
      <c r="AJ8" s="139">
        <v>23.439680137823999</v>
      </c>
      <c r="AK8" s="144">
        <v>12.778033106111009</v>
      </c>
      <c r="AL8" s="144">
        <v>14.055233512887737</v>
      </c>
      <c r="AM8" s="138">
        <v>100.3156123302669</v>
      </c>
      <c r="AN8" s="141">
        <v>148.37784835518525</v>
      </c>
      <c r="AO8" s="141">
        <v>21.663227999999975</v>
      </c>
      <c r="AP8" s="138">
        <v>0</v>
      </c>
      <c r="AQ8" s="145">
        <v>14365.35268693211</v>
      </c>
    </row>
    <row r="9" spans="1:43">
      <c r="A9" s="125" t="s">
        <v>100</v>
      </c>
      <c r="B9" s="126"/>
      <c r="C9" s="127">
        <v>564.16446931607618</v>
      </c>
      <c r="D9" s="132">
        <v>564.16446931607618</v>
      </c>
      <c r="E9" s="129">
        <v>0</v>
      </c>
      <c r="F9" s="146">
        <v>0</v>
      </c>
      <c r="G9" s="146">
        <v>0</v>
      </c>
      <c r="H9" s="130">
        <v>88.017084602022493</v>
      </c>
      <c r="I9" s="132">
        <v>88.017084602022493</v>
      </c>
      <c r="J9" s="131">
        <v>0</v>
      </c>
      <c r="K9" s="129">
        <v>0</v>
      </c>
      <c r="L9" s="130">
        <v>3360.1357340391232</v>
      </c>
      <c r="M9" s="129">
        <v>3050.0228853793992</v>
      </c>
      <c r="N9" s="129">
        <v>54.651176343232891</v>
      </c>
      <c r="O9" s="129">
        <v>0</v>
      </c>
      <c r="P9" s="129">
        <v>0</v>
      </c>
      <c r="Q9" s="129">
        <v>0</v>
      </c>
      <c r="R9" s="129">
        <v>0</v>
      </c>
      <c r="S9" s="129">
        <v>226.52365412421747</v>
      </c>
      <c r="T9" s="129">
        <v>0.59343232181009264</v>
      </c>
      <c r="U9" s="129">
        <v>28.344585870463867</v>
      </c>
      <c r="V9" s="129">
        <v>0</v>
      </c>
      <c r="W9" s="146">
        <v>0</v>
      </c>
      <c r="X9" s="146">
        <v>0</v>
      </c>
      <c r="Y9" s="146">
        <v>0</v>
      </c>
      <c r="Z9" s="129">
        <v>0</v>
      </c>
      <c r="AA9" s="130">
        <v>2612.1941204144973</v>
      </c>
      <c r="AB9" s="128">
        <v>242.74553112625969</v>
      </c>
      <c r="AC9" s="147">
        <v>0</v>
      </c>
      <c r="AD9" s="129">
        <v>0</v>
      </c>
      <c r="AE9" s="129">
        <v>108.5968246602994</v>
      </c>
      <c r="AF9" s="129">
        <v>97.775234898977814</v>
      </c>
      <c r="AG9" s="129">
        <v>25.781253351946191</v>
      </c>
      <c r="AH9" s="129">
        <v>10.592218215036286</v>
      </c>
      <c r="AI9" s="129">
        <v>0</v>
      </c>
      <c r="AJ9" s="129">
        <v>0</v>
      </c>
      <c r="AK9" s="132">
        <v>0</v>
      </c>
      <c r="AL9" s="132">
        <v>0</v>
      </c>
      <c r="AM9" s="146">
        <v>0</v>
      </c>
      <c r="AN9" s="130">
        <v>90.000579195481436</v>
      </c>
      <c r="AO9" s="130">
        <v>41.886643999999997</v>
      </c>
      <c r="AP9" s="128">
        <v>0</v>
      </c>
      <c r="AQ9" s="148">
        <v>6999.1441626934611</v>
      </c>
    </row>
    <row r="10" spans="1:43">
      <c r="A10" s="149" t="s">
        <v>422</v>
      </c>
      <c r="B10" s="150"/>
      <c r="C10" s="151">
        <v>564.16446931607618</v>
      </c>
      <c r="D10" s="152">
        <v>564.16446931607618</v>
      </c>
      <c r="E10" s="153"/>
      <c r="F10" s="154"/>
      <c r="G10" s="154"/>
      <c r="H10" s="155">
        <v>50.01778562299129</v>
      </c>
      <c r="I10" s="152">
        <v>50.01778562299129</v>
      </c>
      <c r="J10" s="156">
        <v>0</v>
      </c>
      <c r="K10" s="153"/>
      <c r="L10" s="155">
        <v>254.86823999468135</v>
      </c>
      <c r="M10" s="153"/>
      <c r="N10" s="153"/>
      <c r="O10" s="153"/>
      <c r="P10" s="153"/>
      <c r="Q10" s="153"/>
      <c r="R10" s="153"/>
      <c r="S10" s="153">
        <v>226.52365412421747</v>
      </c>
      <c r="T10" s="153"/>
      <c r="U10" s="153">
        <v>28.344585870463867</v>
      </c>
      <c r="V10" s="153"/>
      <c r="W10" s="154"/>
      <c r="X10" s="154"/>
      <c r="Y10" s="154"/>
      <c r="Z10" s="153"/>
      <c r="AA10" s="155">
        <v>2350.7535726930028</v>
      </c>
      <c r="AB10" s="157">
        <v>227.08253955579482</v>
      </c>
      <c r="AC10" s="158"/>
      <c r="AD10" s="153"/>
      <c r="AE10" s="153">
        <v>103.52605130487083</v>
      </c>
      <c r="AF10" s="153">
        <v>97.775234898977814</v>
      </c>
      <c r="AG10" s="153">
        <v>25.781253351946191</v>
      </c>
      <c r="AH10" s="153"/>
      <c r="AI10" s="153"/>
      <c r="AJ10" s="153"/>
      <c r="AK10" s="152"/>
      <c r="AL10" s="152"/>
      <c r="AM10" s="154"/>
      <c r="AN10" s="159">
        <v>90.000579195481436</v>
      </c>
      <c r="AO10" s="155"/>
      <c r="AP10" s="157"/>
      <c r="AQ10" s="160">
        <v>3536.8871863780278</v>
      </c>
    </row>
    <row r="11" spans="1:43">
      <c r="A11" s="98" t="s">
        <v>423</v>
      </c>
      <c r="B11" s="99"/>
      <c r="C11" s="100">
        <v>0</v>
      </c>
      <c r="D11" s="105">
        <v>0</v>
      </c>
      <c r="E11" s="107"/>
      <c r="F11" s="103"/>
      <c r="G11" s="103"/>
      <c r="H11" s="104">
        <v>3.9985033895575035</v>
      </c>
      <c r="I11" s="105">
        <v>3.9985033895575035</v>
      </c>
      <c r="J11" s="106"/>
      <c r="K11" s="107"/>
      <c r="L11" s="104">
        <v>0.59343232181009264</v>
      </c>
      <c r="M11" s="107"/>
      <c r="N11" s="161"/>
      <c r="O11" s="161">
        <v>0</v>
      </c>
      <c r="P11" s="107"/>
      <c r="Q11" s="107"/>
      <c r="R11" s="107"/>
      <c r="S11" s="107">
        <v>0</v>
      </c>
      <c r="T11" s="107">
        <v>0.59343232181009264</v>
      </c>
      <c r="U11" s="107">
        <v>0</v>
      </c>
      <c r="V11" s="107"/>
      <c r="W11" s="103"/>
      <c r="X11" s="103"/>
      <c r="Y11" s="103"/>
      <c r="Z11" s="107"/>
      <c r="AA11" s="104">
        <v>244.28025592981737</v>
      </c>
      <c r="AB11" s="108">
        <v>15.662991570464857</v>
      </c>
      <c r="AC11" s="109"/>
      <c r="AD11" s="107"/>
      <c r="AE11" s="107">
        <v>5.0707733554285719</v>
      </c>
      <c r="AF11" s="107"/>
      <c r="AG11" s="107"/>
      <c r="AH11" s="107">
        <v>10.592218215036286</v>
      </c>
      <c r="AI11" s="107"/>
      <c r="AJ11" s="107"/>
      <c r="AK11" s="105"/>
      <c r="AL11" s="105"/>
      <c r="AM11" s="103"/>
      <c r="AN11" s="110"/>
      <c r="AO11" s="110"/>
      <c r="AP11" s="108"/>
      <c r="AQ11" s="111">
        <v>264.53518321164984</v>
      </c>
    </row>
    <row r="12" spans="1:43">
      <c r="A12" s="98" t="s">
        <v>424</v>
      </c>
      <c r="B12" s="99"/>
      <c r="C12" s="100"/>
      <c r="D12" s="105"/>
      <c r="E12" s="107"/>
      <c r="F12" s="103"/>
      <c r="G12" s="103"/>
      <c r="H12" s="104"/>
      <c r="I12" s="105"/>
      <c r="J12" s="106"/>
      <c r="K12" s="107"/>
      <c r="L12" s="104"/>
      <c r="M12" s="107"/>
      <c r="N12" s="161"/>
      <c r="O12" s="161"/>
      <c r="P12" s="107"/>
      <c r="Q12" s="107"/>
      <c r="R12" s="107"/>
      <c r="S12" s="107"/>
      <c r="T12" s="107"/>
      <c r="U12" s="107"/>
      <c r="V12" s="107"/>
      <c r="W12" s="103"/>
      <c r="X12" s="103"/>
      <c r="Y12" s="103"/>
      <c r="Z12" s="107"/>
      <c r="AA12" s="104"/>
      <c r="AB12" s="108"/>
      <c r="AC12" s="109"/>
      <c r="AD12" s="107"/>
      <c r="AE12" s="107"/>
      <c r="AF12" s="107"/>
      <c r="AG12" s="107"/>
      <c r="AH12" s="107"/>
      <c r="AI12" s="107"/>
      <c r="AJ12" s="107"/>
      <c r="AK12" s="105"/>
      <c r="AL12" s="105"/>
      <c r="AM12" s="103"/>
      <c r="AN12" s="110"/>
      <c r="AO12" s="110">
        <v>34.644669999999998</v>
      </c>
      <c r="AP12" s="108"/>
      <c r="AQ12" s="111">
        <v>34.644669999999998</v>
      </c>
    </row>
    <row r="13" spans="1:43">
      <c r="A13" s="98" t="s">
        <v>425</v>
      </c>
      <c r="B13" s="99"/>
      <c r="C13" s="100">
        <v>0</v>
      </c>
      <c r="D13" s="105"/>
      <c r="E13" s="103"/>
      <c r="F13" s="103"/>
      <c r="G13" s="103"/>
      <c r="H13" s="104">
        <v>34.00079558947369</v>
      </c>
      <c r="I13" s="105">
        <v>34.00079558947369</v>
      </c>
      <c r="J13" s="106"/>
      <c r="K13" s="107"/>
      <c r="L13" s="104">
        <v>0</v>
      </c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3"/>
      <c r="X13" s="103"/>
      <c r="Y13" s="103"/>
      <c r="Z13" s="107"/>
      <c r="AA13" s="104"/>
      <c r="AB13" s="108">
        <v>0</v>
      </c>
      <c r="AC13" s="109"/>
      <c r="AD13" s="107"/>
      <c r="AE13" s="107"/>
      <c r="AF13" s="107"/>
      <c r="AG13" s="107"/>
      <c r="AH13" s="107"/>
      <c r="AI13" s="107"/>
      <c r="AJ13" s="107"/>
      <c r="AK13" s="105"/>
      <c r="AL13" s="105"/>
      <c r="AM13" s="103"/>
      <c r="AN13" s="110"/>
      <c r="AO13" s="110"/>
      <c r="AP13" s="108"/>
      <c r="AQ13" s="111">
        <v>34.00079558947369</v>
      </c>
    </row>
    <row r="14" spans="1:43">
      <c r="A14" s="162" t="s">
        <v>426</v>
      </c>
      <c r="B14" s="163"/>
      <c r="C14" s="164">
        <v>0</v>
      </c>
      <c r="D14" s="165"/>
      <c r="E14" s="166"/>
      <c r="F14" s="167"/>
      <c r="G14" s="167"/>
      <c r="H14" s="168">
        <v>0</v>
      </c>
      <c r="I14" s="165"/>
      <c r="J14" s="169"/>
      <c r="K14" s="166"/>
      <c r="L14" s="168">
        <v>3104.6740617226319</v>
      </c>
      <c r="M14" s="166">
        <v>3050.0228853793992</v>
      </c>
      <c r="N14" s="166">
        <v>54.651176343232891</v>
      </c>
      <c r="O14" s="166"/>
      <c r="P14" s="166"/>
      <c r="Q14" s="166"/>
      <c r="R14" s="166"/>
      <c r="S14" s="166"/>
      <c r="T14" s="166"/>
      <c r="U14" s="166"/>
      <c r="V14" s="166"/>
      <c r="W14" s="167"/>
      <c r="X14" s="167"/>
      <c r="Y14" s="167"/>
      <c r="Z14" s="166"/>
      <c r="AA14" s="168">
        <v>17.160291791677146</v>
      </c>
      <c r="AB14" s="170">
        <v>0</v>
      </c>
      <c r="AC14" s="171"/>
      <c r="AD14" s="166"/>
      <c r="AE14" s="166"/>
      <c r="AF14" s="166"/>
      <c r="AG14" s="166"/>
      <c r="AH14" s="166"/>
      <c r="AI14" s="166"/>
      <c r="AJ14" s="166"/>
      <c r="AK14" s="165"/>
      <c r="AL14" s="165"/>
      <c r="AM14" s="167"/>
      <c r="AN14" s="172"/>
      <c r="AO14" s="172">
        <v>7.2419739999999999</v>
      </c>
      <c r="AP14" s="170"/>
      <c r="AQ14" s="173">
        <v>3129.076327514309</v>
      </c>
    </row>
    <row r="15" spans="1:43">
      <c r="A15" s="174" t="s">
        <v>101</v>
      </c>
      <c r="B15" s="175"/>
      <c r="C15" s="176">
        <v>0</v>
      </c>
      <c r="D15" s="177">
        <v>0</v>
      </c>
      <c r="E15" s="178">
        <v>0</v>
      </c>
      <c r="F15" s="179">
        <v>0</v>
      </c>
      <c r="G15" s="179">
        <v>0</v>
      </c>
      <c r="H15" s="180">
        <v>32.300755810000005</v>
      </c>
      <c r="I15" s="177">
        <v>0</v>
      </c>
      <c r="J15" s="181">
        <v>0</v>
      </c>
      <c r="K15" s="178">
        <v>32.300755810000005</v>
      </c>
      <c r="L15" s="180">
        <v>3153.1811046907687</v>
      </c>
      <c r="M15" s="178">
        <v>0</v>
      </c>
      <c r="N15" s="178">
        <v>0</v>
      </c>
      <c r="O15" s="178">
        <v>117.64416658350582</v>
      </c>
      <c r="P15" s="178">
        <v>569.2635735888889</v>
      </c>
      <c r="Q15" s="178">
        <v>295.01708236000007</v>
      </c>
      <c r="R15" s="178">
        <v>0</v>
      </c>
      <c r="S15" s="178">
        <v>846.99436135367239</v>
      </c>
      <c r="T15" s="178">
        <v>42.207580812793744</v>
      </c>
      <c r="U15" s="178">
        <v>1155.4500409338968</v>
      </c>
      <c r="V15" s="178">
        <v>0</v>
      </c>
      <c r="W15" s="179">
        <v>126.60429905801104</v>
      </c>
      <c r="X15" s="179">
        <v>0</v>
      </c>
      <c r="Y15" s="179">
        <v>0</v>
      </c>
      <c r="Z15" s="178">
        <v>0</v>
      </c>
      <c r="AA15" s="180">
        <v>0</v>
      </c>
      <c r="AB15" s="182">
        <v>0</v>
      </c>
      <c r="AC15" s="183">
        <v>0</v>
      </c>
      <c r="AD15" s="178">
        <v>0</v>
      </c>
      <c r="AE15" s="178">
        <v>0</v>
      </c>
      <c r="AF15" s="178">
        <v>0</v>
      </c>
      <c r="AG15" s="184">
        <v>0</v>
      </c>
      <c r="AH15" s="184">
        <v>0</v>
      </c>
      <c r="AI15" s="184">
        <v>0</v>
      </c>
      <c r="AJ15" s="184">
        <v>0</v>
      </c>
      <c r="AK15" s="177">
        <v>0</v>
      </c>
      <c r="AL15" s="177">
        <v>0</v>
      </c>
      <c r="AM15" s="179">
        <v>0</v>
      </c>
      <c r="AN15" s="180">
        <v>0</v>
      </c>
      <c r="AO15" s="180">
        <v>1875.1181395923991</v>
      </c>
      <c r="AP15" s="182">
        <v>0</v>
      </c>
      <c r="AQ15" s="185">
        <v>5060.6000000931672</v>
      </c>
    </row>
    <row r="16" spans="1:43">
      <c r="A16" s="149" t="s">
        <v>427</v>
      </c>
      <c r="B16" s="150"/>
      <c r="C16" s="151">
        <v>0</v>
      </c>
      <c r="D16" s="152"/>
      <c r="E16" s="153"/>
      <c r="F16" s="154"/>
      <c r="G16" s="154"/>
      <c r="H16" s="155">
        <v>0</v>
      </c>
      <c r="I16" s="152"/>
      <c r="J16" s="153"/>
      <c r="K16" s="153"/>
      <c r="L16" s="155">
        <v>0</v>
      </c>
      <c r="M16" s="153"/>
      <c r="N16" s="153"/>
      <c r="O16" s="153"/>
      <c r="P16" s="153"/>
      <c r="Q16" s="153"/>
      <c r="R16" s="153"/>
      <c r="S16" s="153"/>
      <c r="T16" s="153"/>
      <c r="U16" s="153"/>
      <c r="V16" s="153"/>
      <c r="W16" s="154"/>
      <c r="X16" s="154"/>
      <c r="Y16" s="154"/>
      <c r="Z16" s="153"/>
      <c r="AA16" s="155"/>
      <c r="AB16" s="157">
        <v>0</v>
      </c>
      <c r="AC16" s="158"/>
      <c r="AD16" s="153"/>
      <c r="AE16" s="153"/>
      <c r="AF16" s="153"/>
      <c r="AG16" s="161"/>
      <c r="AH16" s="161"/>
      <c r="AI16" s="161"/>
      <c r="AJ16" s="161"/>
      <c r="AK16" s="152"/>
      <c r="AL16" s="152"/>
      <c r="AM16" s="154"/>
      <c r="AN16" s="159"/>
      <c r="AO16" s="159">
        <v>1675.1753298430158</v>
      </c>
      <c r="AP16" s="157"/>
      <c r="AQ16" s="186">
        <v>1675.1753298430158</v>
      </c>
    </row>
    <row r="17" spans="1:43">
      <c r="A17" s="98" t="s">
        <v>428</v>
      </c>
      <c r="B17" s="99"/>
      <c r="C17" s="100">
        <v>0</v>
      </c>
      <c r="D17" s="105"/>
      <c r="E17" s="107"/>
      <c r="F17" s="103"/>
      <c r="G17" s="103"/>
      <c r="H17" s="104">
        <v>0</v>
      </c>
      <c r="I17" s="105"/>
      <c r="J17" s="107"/>
      <c r="K17" s="107"/>
      <c r="L17" s="104">
        <v>0</v>
      </c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3"/>
      <c r="X17" s="103"/>
      <c r="Y17" s="103"/>
      <c r="Z17" s="107"/>
      <c r="AA17" s="104"/>
      <c r="AB17" s="108">
        <v>0</v>
      </c>
      <c r="AC17" s="109"/>
      <c r="AD17" s="107"/>
      <c r="AE17" s="107"/>
      <c r="AF17" s="107"/>
      <c r="AG17" s="107"/>
      <c r="AH17" s="107"/>
      <c r="AI17" s="107"/>
      <c r="AJ17" s="107"/>
      <c r="AK17" s="105"/>
      <c r="AL17" s="105"/>
      <c r="AM17" s="103"/>
      <c r="AN17" s="110"/>
      <c r="AO17" s="187">
        <v>178.7030917077833</v>
      </c>
      <c r="AP17" s="108"/>
      <c r="AQ17" s="111">
        <v>178.7030917077833</v>
      </c>
    </row>
    <row r="18" spans="1:43">
      <c r="A18" s="98" t="s">
        <v>429</v>
      </c>
      <c r="B18" s="99"/>
      <c r="C18" s="100"/>
      <c r="D18" s="105"/>
      <c r="E18" s="107"/>
      <c r="F18" s="103"/>
      <c r="G18" s="103"/>
      <c r="H18" s="104"/>
      <c r="I18" s="105"/>
      <c r="J18" s="107"/>
      <c r="K18" s="107"/>
      <c r="L18" s="104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3"/>
      <c r="X18" s="103"/>
      <c r="Y18" s="103"/>
      <c r="Z18" s="107"/>
      <c r="AA18" s="104"/>
      <c r="AB18" s="108"/>
      <c r="AC18" s="109"/>
      <c r="AD18" s="107"/>
      <c r="AE18" s="107"/>
      <c r="AF18" s="107"/>
      <c r="AG18" s="107"/>
      <c r="AH18" s="107"/>
      <c r="AI18" s="107"/>
      <c r="AJ18" s="107"/>
      <c r="AK18" s="105"/>
      <c r="AL18" s="105"/>
      <c r="AM18" s="103"/>
      <c r="AN18" s="110"/>
      <c r="AO18" s="110">
        <v>21.2397180416</v>
      </c>
      <c r="AP18" s="108"/>
      <c r="AQ18" s="111">
        <v>21.2397180416</v>
      </c>
    </row>
    <row r="19" spans="1:43">
      <c r="A19" s="98" t="s">
        <v>430</v>
      </c>
      <c r="B19" s="99"/>
      <c r="C19" s="100"/>
      <c r="D19" s="401"/>
      <c r="E19" s="107"/>
      <c r="F19" s="103"/>
      <c r="G19" s="103"/>
      <c r="H19" s="104">
        <v>32.300755810000005</v>
      </c>
      <c r="I19" s="105"/>
      <c r="J19" s="107"/>
      <c r="K19" s="107">
        <v>32.300755810000005</v>
      </c>
      <c r="L19" s="104">
        <v>0</v>
      </c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3"/>
      <c r="X19" s="103"/>
      <c r="Y19" s="103"/>
      <c r="Z19" s="107"/>
      <c r="AA19" s="104"/>
      <c r="AB19" s="108">
        <v>0</v>
      </c>
      <c r="AC19" s="109"/>
      <c r="AD19" s="107"/>
      <c r="AE19" s="107"/>
      <c r="AF19" s="107"/>
      <c r="AG19" s="107"/>
      <c r="AH19" s="107"/>
      <c r="AI19" s="107"/>
      <c r="AJ19" s="107"/>
      <c r="AK19" s="105"/>
      <c r="AL19" s="105"/>
      <c r="AM19" s="103"/>
      <c r="AN19" s="110"/>
      <c r="AO19" s="110"/>
      <c r="AP19" s="108"/>
      <c r="AQ19" s="111">
        <v>32.300755810000005</v>
      </c>
    </row>
    <row r="20" spans="1:43">
      <c r="A20" s="162" t="s">
        <v>431</v>
      </c>
      <c r="B20" s="163"/>
      <c r="C20" s="164"/>
      <c r="D20" s="165"/>
      <c r="E20" s="166"/>
      <c r="F20" s="167"/>
      <c r="G20" s="167"/>
      <c r="H20" s="168">
        <v>0</v>
      </c>
      <c r="I20" s="165"/>
      <c r="J20" s="166"/>
      <c r="K20" s="166"/>
      <c r="L20" s="168">
        <v>3153.1811046907687</v>
      </c>
      <c r="M20" s="166"/>
      <c r="N20" s="166"/>
      <c r="O20" s="166">
        <v>117.64416658350582</v>
      </c>
      <c r="P20" s="166">
        <v>569.2635735888889</v>
      </c>
      <c r="Q20" s="166">
        <v>295.01708236000007</v>
      </c>
      <c r="R20" s="166">
        <v>0</v>
      </c>
      <c r="S20" s="166">
        <v>846.99436135367239</v>
      </c>
      <c r="T20" s="166">
        <v>42.207580812793744</v>
      </c>
      <c r="U20" s="166">
        <v>1155.4500409338968</v>
      </c>
      <c r="V20" s="166"/>
      <c r="W20" s="167">
        <v>126.60429905801104</v>
      </c>
      <c r="X20" s="167"/>
      <c r="Y20" s="167"/>
      <c r="Z20" s="166"/>
      <c r="AA20" s="168"/>
      <c r="AB20" s="170">
        <v>0</v>
      </c>
      <c r="AC20" s="171"/>
      <c r="AD20" s="166"/>
      <c r="AE20" s="166"/>
      <c r="AF20" s="166"/>
      <c r="AG20" s="166"/>
      <c r="AH20" s="166"/>
      <c r="AI20" s="166"/>
      <c r="AJ20" s="166"/>
      <c r="AK20" s="165"/>
      <c r="AL20" s="165"/>
      <c r="AM20" s="167"/>
      <c r="AN20" s="172"/>
      <c r="AO20" s="172"/>
      <c r="AP20" s="170"/>
      <c r="AQ20" s="173">
        <v>3153.1811046907687</v>
      </c>
    </row>
    <row r="21" spans="1:43">
      <c r="A21" s="188" t="s">
        <v>102</v>
      </c>
      <c r="B21" s="189"/>
      <c r="C21" s="190">
        <v>21.887468243173657</v>
      </c>
      <c r="D21" s="191">
        <v>-17.370743940900002</v>
      </c>
      <c r="E21" s="192">
        <v>39.435700284073661</v>
      </c>
      <c r="F21" s="193">
        <v>0</v>
      </c>
      <c r="G21" s="193">
        <v>-0.17748809999999998</v>
      </c>
      <c r="H21" s="194">
        <v>0</v>
      </c>
      <c r="I21" s="191">
        <v>0</v>
      </c>
      <c r="J21" s="192">
        <v>0</v>
      </c>
      <c r="K21" s="192">
        <v>0</v>
      </c>
      <c r="L21" s="194">
        <v>-48.292590286952951</v>
      </c>
      <c r="M21" s="192">
        <v>0</v>
      </c>
      <c r="N21" s="192">
        <v>56.506861031538307</v>
      </c>
      <c r="O21" s="192">
        <v>0</v>
      </c>
      <c r="P21" s="192">
        <v>-16.245509999999999</v>
      </c>
      <c r="Q21" s="192">
        <v>237.77443962272</v>
      </c>
      <c r="R21" s="192">
        <v>-242.67913272024001</v>
      </c>
      <c r="S21" s="192">
        <v>0.63729985508474574</v>
      </c>
      <c r="T21" s="192">
        <v>0</v>
      </c>
      <c r="U21" s="192">
        <v>-51.698979732882364</v>
      </c>
      <c r="V21" s="192">
        <v>-22.064956343173662</v>
      </c>
      <c r="W21" s="193">
        <v>-10.522612000000001</v>
      </c>
      <c r="X21" s="193">
        <v>0</v>
      </c>
      <c r="Y21" s="193">
        <v>0</v>
      </c>
      <c r="Z21" s="192">
        <v>0</v>
      </c>
      <c r="AA21" s="194">
        <v>0</v>
      </c>
      <c r="AB21" s="195">
        <v>-1040.493676060021</v>
      </c>
      <c r="AC21" s="196">
        <v>-60.297021708399988</v>
      </c>
      <c r="AD21" s="192">
        <v>-963.91688988232602</v>
      </c>
      <c r="AE21" s="192">
        <v>0</v>
      </c>
      <c r="AF21" s="192">
        <v>0</v>
      </c>
      <c r="AG21" s="197">
        <v>0</v>
      </c>
      <c r="AH21" s="197">
        <v>-3.5017313631840001</v>
      </c>
      <c r="AI21" s="197">
        <v>0</v>
      </c>
      <c r="AJ21" s="197">
        <v>0</v>
      </c>
      <c r="AK21" s="191">
        <v>-12.778033106111009</v>
      </c>
      <c r="AL21" s="197">
        <v>0</v>
      </c>
      <c r="AM21" s="193">
        <v>0</v>
      </c>
      <c r="AN21" s="198">
        <v>0</v>
      </c>
      <c r="AO21" s="194">
        <v>1036.991944696837</v>
      </c>
      <c r="AP21" s="195">
        <v>0</v>
      </c>
      <c r="AQ21" s="199">
        <v>-29.906853406963293</v>
      </c>
    </row>
    <row r="22" spans="1:43">
      <c r="A22" s="149" t="s">
        <v>432</v>
      </c>
      <c r="B22" s="150"/>
      <c r="C22" s="200"/>
      <c r="D22" s="201"/>
      <c r="E22" s="202"/>
      <c r="F22" s="154"/>
      <c r="G22" s="154"/>
      <c r="H22" s="155"/>
      <c r="I22" s="203"/>
      <c r="J22" s="153"/>
      <c r="K22" s="153"/>
      <c r="L22" s="155"/>
      <c r="M22" s="153"/>
      <c r="N22" s="153"/>
      <c r="O22" s="153"/>
      <c r="P22" s="153"/>
      <c r="Q22" s="153"/>
      <c r="R22" s="153"/>
      <c r="S22" s="153"/>
      <c r="T22" s="153"/>
      <c r="U22" s="153"/>
      <c r="V22" s="153"/>
      <c r="W22" s="154"/>
      <c r="X22" s="154"/>
      <c r="Y22" s="154"/>
      <c r="Z22" s="153"/>
      <c r="AA22" s="155"/>
      <c r="AB22" s="157">
        <v>-1036.991944696837</v>
      </c>
      <c r="AC22" s="158">
        <v>-60.297021708399988</v>
      </c>
      <c r="AD22" s="153">
        <v>-963.91688988232602</v>
      </c>
      <c r="AE22" s="153"/>
      <c r="AF22" s="153"/>
      <c r="AG22" s="161"/>
      <c r="AH22" s="161"/>
      <c r="AI22" s="161"/>
      <c r="AJ22" s="161"/>
      <c r="AK22" s="152">
        <v>-12.778033106111009</v>
      </c>
      <c r="AL22" s="161"/>
      <c r="AM22" s="154"/>
      <c r="AN22" s="159"/>
      <c r="AO22" s="155">
        <v>1036.991944696837</v>
      </c>
      <c r="AP22" s="157"/>
      <c r="AQ22" s="186">
        <v>0</v>
      </c>
    </row>
    <row r="23" spans="1:43">
      <c r="A23" s="204" t="s">
        <v>433</v>
      </c>
      <c r="B23" s="175"/>
      <c r="C23" s="205"/>
      <c r="D23" s="206"/>
      <c r="E23" s="178"/>
      <c r="F23" s="207"/>
      <c r="G23" s="207"/>
      <c r="H23" s="180"/>
      <c r="J23" s="209"/>
      <c r="K23" s="209"/>
      <c r="L23" s="180"/>
      <c r="M23" s="209"/>
      <c r="N23" s="209"/>
      <c r="O23" s="209"/>
      <c r="P23" s="209"/>
      <c r="Q23" s="209"/>
      <c r="R23" s="209"/>
      <c r="S23" s="209"/>
      <c r="T23" s="209"/>
      <c r="U23" s="209"/>
      <c r="V23" s="209"/>
      <c r="W23" s="207"/>
      <c r="X23" s="207"/>
      <c r="Y23" s="207"/>
      <c r="Z23" s="209"/>
      <c r="AA23" s="180"/>
      <c r="AB23" s="182"/>
      <c r="AC23" s="210"/>
      <c r="AD23" s="209"/>
      <c r="AE23" s="209"/>
      <c r="AF23" s="209"/>
      <c r="AG23" s="209"/>
      <c r="AH23" s="209"/>
      <c r="AI23" s="209"/>
      <c r="AJ23" s="209"/>
      <c r="AK23" s="211"/>
      <c r="AL23" s="211"/>
      <c r="AM23" s="207"/>
      <c r="AN23" s="212"/>
      <c r="AO23" s="180"/>
      <c r="AP23" s="182"/>
      <c r="AQ23" s="213">
        <v>0</v>
      </c>
    </row>
    <row r="24" spans="1:43" ht="15.75" thickBot="1">
      <c r="A24" s="113" t="s">
        <v>434</v>
      </c>
      <c r="B24" s="114"/>
      <c r="C24" s="214">
        <v>21.887468243173657</v>
      </c>
      <c r="D24" s="215">
        <v>-17.370743940900002</v>
      </c>
      <c r="E24" s="122">
        <v>39.435700284073661</v>
      </c>
      <c r="F24" s="116"/>
      <c r="G24" s="116">
        <v>-0.17748809999999998</v>
      </c>
      <c r="H24" s="117"/>
      <c r="I24" s="216"/>
      <c r="J24" s="122"/>
      <c r="K24" s="122"/>
      <c r="L24" s="117">
        <v>-48.292590286952951</v>
      </c>
      <c r="M24" s="122"/>
      <c r="N24" s="122">
        <v>56.506861031538307</v>
      </c>
      <c r="O24" s="122"/>
      <c r="P24" s="122">
        <v>-16.245509999999999</v>
      </c>
      <c r="Q24" s="122">
        <v>237.77443962272</v>
      </c>
      <c r="R24" s="122">
        <v>-242.67913272024001</v>
      </c>
      <c r="S24" s="122">
        <v>0.63729985508474574</v>
      </c>
      <c r="T24" s="122"/>
      <c r="U24" s="122">
        <v>-51.698979732882364</v>
      </c>
      <c r="V24" s="116">
        <v>-22.064956343173662</v>
      </c>
      <c r="W24" s="116">
        <v>-10.522612000000001</v>
      </c>
      <c r="X24" s="116"/>
      <c r="Y24" s="116"/>
      <c r="Z24" s="122"/>
      <c r="AA24" s="117"/>
      <c r="AB24" s="117">
        <v>-3.5017313631840001</v>
      </c>
      <c r="AC24" s="121"/>
      <c r="AD24" s="122"/>
      <c r="AE24" s="122"/>
      <c r="AF24" s="122"/>
      <c r="AG24" s="122"/>
      <c r="AH24" s="122">
        <v>-3.5017313631840001</v>
      </c>
      <c r="AI24" s="122"/>
      <c r="AJ24" s="122"/>
      <c r="AK24" s="118"/>
      <c r="AL24" s="118"/>
      <c r="AM24" s="116"/>
      <c r="AN24" s="123"/>
      <c r="AO24" s="117"/>
      <c r="AP24" s="120"/>
      <c r="AQ24" s="124">
        <v>-29.906853406963293</v>
      </c>
    </row>
    <row r="25" spans="1:43" ht="15.75" thickBot="1">
      <c r="A25" s="174" t="s">
        <v>103</v>
      </c>
      <c r="B25" s="175"/>
      <c r="C25" s="176">
        <v>0</v>
      </c>
      <c r="D25" s="177"/>
      <c r="E25" s="178"/>
      <c r="F25" s="207"/>
      <c r="G25" s="207"/>
      <c r="H25" s="180">
        <v>9.0931577992979484</v>
      </c>
      <c r="I25" s="207">
        <v>9.0931577992979484</v>
      </c>
      <c r="J25" s="217"/>
      <c r="K25" s="209"/>
      <c r="L25" s="180">
        <v>118.50642557499698</v>
      </c>
      <c r="M25" s="209"/>
      <c r="N25" s="209"/>
      <c r="O25" s="209">
        <v>118.41162530152531</v>
      </c>
      <c r="P25" s="209"/>
      <c r="Q25" s="209"/>
      <c r="R25" s="209"/>
      <c r="S25" s="209">
        <v>0</v>
      </c>
      <c r="T25" s="209">
        <v>1.8276471195184864E-3</v>
      </c>
      <c r="U25" s="209">
        <v>9.2972626352166646E-2</v>
      </c>
      <c r="V25" s="209"/>
      <c r="W25" s="207"/>
      <c r="X25" s="207"/>
      <c r="Y25" s="207"/>
      <c r="Z25" s="209"/>
      <c r="AA25" s="180">
        <v>54.067608253983295</v>
      </c>
      <c r="AB25" s="182">
        <v>0</v>
      </c>
      <c r="AC25" s="183"/>
      <c r="AD25" s="209"/>
      <c r="AE25" s="209"/>
      <c r="AF25" s="209"/>
      <c r="AG25" s="209"/>
      <c r="AH25" s="209"/>
      <c r="AI25" s="209"/>
      <c r="AJ25" s="209"/>
      <c r="AK25" s="211"/>
      <c r="AL25" s="211"/>
      <c r="AM25" s="207"/>
      <c r="AN25" s="212"/>
      <c r="AO25" s="180">
        <v>282.38127242467493</v>
      </c>
      <c r="AP25" s="182"/>
      <c r="AQ25" s="213">
        <v>464.04846405295314</v>
      </c>
    </row>
    <row r="26" spans="1:43" ht="15.75" thickBot="1">
      <c r="A26" s="218" t="s">
        <v>104</v>
      </c>
      <c r="B26" s="219"/>
      <c r="C26" s="220">
        <v>184.6033449863653</v>
      </c>
      <c r="D26" s="221">
        <v>95.468992139900664</v>
      </c>
      <c r="E26" s="222">
        <v>82.759941475699208</v>
      </c>
      <c r="F26" s="222">
        <v>0</v>
      </c>
      <c r="G26" s="222">
        <v>6.374411370765479</v>
      </c>
      <c r="H26" s="223">
        <v>158.28085380281954</v>
      </c>
      <c r="I26" s="221">
        <v>-2.8992991375604404</v>
      </c>
      <c r="J26" s="224">
        <v>127.70399999999999</v>
      </c>
      <c r="K26" s="222">
        <v>33.476152940380004</v>
      </c>
      <c r="L26" s="223">
        <v>6766.7160095019644</v>
      </c>
      <c r="M26" s="222">
        <v>0</v>
      </c>
      <c r="N26" s="222">
        <v>2.1661421905413647E-2</v>
      </c>
      <c r="O26" s="222">
        <v>-0.7674587180194834</v>
      </c>
      <c r="P26" s="222">
        <v>692.0310399444445</v>
      </c>
      <c r="Q26" s="222">
        <v>788.88193223840017</v>
      </c>
      <c r="R26" s="222">
        <v>994.95035169695984</v>
      </c>
      <c r="S26" s="222">
        <v>15.852913116460524</v>
      </c>
      <c r="T26" s="222">
        <v>194.54011679305472</v>
      </c>
      <c r="U26" s="222">
        <v>3726.6957765861935</v>
      </c>
      <c r="V26" s="222">
        <v>124.71927703487282</v>
      </c>
      <c r="W26" s="222">
        <v>0.39675104834254604</v>
      </c>
      <c r="X26" s="222">
        <v>181.11962930397135</v>
      </c>
      <c r="Y26" s="222">
        <v>0.91672215077335029</v>
      </c>
      <c r="Z26" s="222">
        <v>47.357296884605574</v>
      </c>
      <c r="AA26" s="223">
        <v>1804.9084713192799</v>
      </c>
      <c r="AB26" s="225">
        <v>579.85551057655766</v>
      </c>
      <c r="AC26" s="147">
        <v>0</v>
      </c>
      <c r="AD26" s="129">
        <v>0</v>
      </c>
      <c r="AE26" s="129">
        <v>164.18675332306591</v>
      </c>
      <c r="AF26" s="129">
        <v>53.91446384796545</v>
      </c>
      <c r="AG26" s="129">
        <v>0</v>
      </c>
      <c r="AH26" s="129">
        <v>13.440197495811201</v>
      </c>
      <c r="AI26" s="129">
        <v>210.50356992873603</v>
      </c>
      <c r="AJ26" s="129">
        <v>23.439680137823999</v>
      </c>
      <c r="AK26" s="132">
        <v>0</v>
      </c>
      <c r="AL26" s="132">
        <v>14.055233512887737</v>
      </c>
      <c r="AM26" s="226">
        <v>100.3156123302669</v>
      </c>
      <c r="AN26" s="223">
        <v>58.377269159703815</v>
      </c>
      <c r="AO26" s="223">
        <v>2609.5053958645608</v>
      </c>
      <c r="AP26" s="225">
        <v>0</v>
      </c>
      <c r="AQ26" s="227">
        <v>12162.246855211251</v>
      </c>
    </row>
    <row r="27" spans="1:43">
      <c r="A27" s="125" t="s">
        <v>105</v>
      </c>
      <c r="B27" s="126"/>
      <c r="C27" s="127">
        <v>0</v>
      </c>
      <c r="D27" s="132">
        <v>0</v>
      </c>
      <c r="E27" s="129">
        <v>0</v>
      </c>
      <c r="F27" s="146">
        <v>0</v>
      </c>
      <c r="G27" s="146">
        <v>0</v>
      </c>
      <c r="H27" s="130">
        <v>0</v>
      </c>
      <c r="I27" s="132">
        <v>0</v>
      </c>
      <c r="J27" s="131">
        <v>0</v>
      </c>
      <c r="K27" s="129">
        <v>0</v>
      </c>
      <c r="L27" s="130">
        <v>229.39364833935028</v>
      </c>
      <c r="M27" s="129">
        <v>0</v>
      </c>
      <c r="N27" s="129">
        <v>0</v>
      </c>
      <c r="O27" s="129">
        <v>0</v>
      </c>
      <c r="P27" s="129">
        <v>0</v>
      </c>
      <c r="Q27" s="129">
        <v>0</v>
      </c>
      <c r="R27" s="129">
        <v>0</v>
      </c>
      <c r="S27" s="129">
        <v>0</v>
      </c>
      <c r="T27" s="129">
        <v>0</v>
      </c>
      <c r="U27" s="129">
        <v>0</v>
      </c>
      <c r="V27" s="129">
        <v>0</v>
      </c>
      <c r="W27" s="146"/>
      <c r="X27" s="146">
        <v>181.11962930397135</v>
      </c>
      <c r="Y27" s="146">
        <v>0.91672215077335029</v>
      </c>
      <c r="Z27" s="129">
        <v>47.357296884605574</v>
      </c>
      <c r="AA27" s="130">
        <v>0</v>
      </c>
      <c r="AB27" s="128">
        <v>0</v>
      </c>
      <c r="AC27" s="147">
        <v>0</v>
      </c>
      <c r="AD27" s="129">
        <v>0</v>
      </c>
      <c r="AE27" s="129">
        <v>0</v>
      </c>
      <c r="AF27" s="129">
        <v>0</v>
      </c>
      <c r="AG27" s="129">
        <v>0</v>
      </c>
      <c r="AH27" s="129">
        <v>0</v>
      </c>
      <c r="AI27" s="129">
        <v>0</v>
      </c>
      <c r="AJ27" s="129">
        <v>0</v>
      </c>
      <c r="AK27" s="132">
        <v>0</v>
      </c>
      <c r="AL27" s="132">
        <v>0</v>
      </c>
      <c r="AM27" s="146">
        <v>0</v>
      </c>
      <c r="AN27" s="130">
        <v>0</v>
      </c>
      <c r="AO27" s="130">
        <v>0</v>
      </c>
      <c r="AP27" s="128">
        <v>0</v>
      </c>
      <c r="AQ27" s="134">
        <v>229.39364833935028</v>
      </c>
    </row>
    <row r="28" spans="1:43" ht="15.75" thickBot="1">
      <c r="A28" s="228" t="s">
        <v>106</v>
      </c>
      <c r="B28" s="229"/>
      <c r="C28" s="230">
        <v>0</v>
      </c>
      <c r="D28" s="191"/>
      <c r="E28" s="192"/>
      <c r="F28" s="193"/>
      <c r="G28" s="193"/>
      <c r="H28" s="198">
        <v>0</v>
      </c>
      <c r="I28" s="191"/>
      <c r="J28" s="231"/>
      <c r="K28" s="192"/>
      <c r="L28" s="198">
        <v>229.39364833935028</v>
      </c>
      <c r="M28" s="192"/>
      <c r="N28" s="192"/>
      <c r="O28" s="192"/>
      <c r="P28" s="192"/>
      <c r="Q28" s="192"/>
      <c r="R28" s="192"/>
      <c r="S28" s="192"/>
      <c r="T28" s="192"/>
      <c r="U28" s="192"/>
      <c r="V28" s="192"/>
      <c r="W28" s="193"/>
      <c r="X28" s="193">
        <v>181.11962930397135</v>
      </c>
      <c r="Y28" s="193">
        <v>0.91672215077335029</v>
      </c>
      <c r="Z28" s="192">
        <v>47.357296884605574</v>
      </c>
      <c r="AA28" s="198">
        <v>0</v>
      </c>
      <c r="AB28" s="232">
        <v>0</v>
      </c>
      <c r="AC28" s="196"/>
      <c r="AD28" s="192"/>
      <c r="AE28" s="192"/>
      <c r="AF28" s="192"/>
      <c r="AG28" s="192"/>
      <c r="AH28" s="192"/>
      <c r="AI28" s="192"/>
      <c r="AJ28" s="192"/>
      <c r="AK28" s="191"/>
      <c r="AL28" s="191"/>
      <c r="AM28" s="193"/>
      <c r="AN28" s="198"/>
      <c r="AO28" s="198"/>
      <c r="AP28" s="232"/>
      <c r="AQ28" s="199">
        <v>229.39364833935028</v>
      </c>
    </row>
    <row r="29" spans="1:43" ht="15.75" thickBot="1">
      <c r="A29" s="125" t="s">
        <v>107</v>
      </c>
      <c r="B29" s="126"/>
      <c r="C29" s="127">
        <v>195.14409898402315</v>
      </c>
      <c r="D29" s="132">
        <v>98.035649600345891</v>
      </c>
      <c r="E29" s="129">
        <v>89.149444970825527</v>
      </c>
      <c r="F29" s="146">
        <v>0</v>
      </c>
      <c r="G29" s="146">
        <v>7.9636594128517197</v>
      </c>
      <c r="H29" s="130">
        <v>157.05598153792408</v>
      </c>
      <c r="I29" s="132">
        <v>0</v>
      </c>
      <c r="J29" s="233">
        <v>127.70399999999999</v>
      </c>
      <c r="K29" s="132">
        <v>29.351981537924082</v>
      </c>
      <c r="L29" s="130">
        <v>6624.2794607917776</v>
      </c>
      <c r="M29" s="129">
        <v>0</v>
      </c>
      <c r="N29" s="129">
        <v>0</v>
      </c>
      <c r="O29" s="129">
        <v>0</v>
      </c>
      <c r="P29" s="129">
        <v>697.83486315555547</v>
      </c>
      <c r="Q29" s="129">
        <v>788.15215795680035</v>
      </c>
      <c r="R29" s="129">
        <v>1017.7427971888799</v>
      </c>
      <c r="S29" s="129">
        <v>21.624541795301674</v>
      </c>
      <c r="T29" s="129">
        <v>183.03351734417762</v>
      </c>
      <c r="U29" s="129">
        <v>3790.7288564441787</v>
      </c>
      <c r="V29" s="129">
        <v>125.16272690688299</v>
      </c>
      <c r="W29" s="146">
        <v>0</v>
      </c>
      <c r="X29" s="146">
        <v>0</v>
      </c>
      <c r="Y29" s="146">
        <v>0</v>
      </c>
      <c r="Z29" s="132">
        <v>0</v>
      </c>
      <c r="AA29" s="223">
        <v>1807.2974615324329</v>
      </c>
      <c r="AB29" s="128">
        <v>580.64845557741489</v>
      </c>
      <c r="AC29" s="147">
        <v>0</v>
      </c>
      <c r="AD29" s="129">
        <v>0</v>
      </c>
      <c r="AE29" s="129">
        <v>175.18231438766759</v>
      </c>
      <c r="AF29" s="129">
        <v>53.91446384796545</v>
      </c>
      <c r="AG29" s="129">
        <v>0</v>
      </c>
      <c r="AH29" s="129">
        <v>13.440197495811201</v>
      </c>
      <c r="AI29" s="129">
        <v>200.45962057046404</v>
      </c>
      <c r="AJ29" s="129">
        <v>23.281013432351994</v>
      </c>
      <c r="AK29" s="128">
        <v>0</v>
      </c>
      <c r="AL29" s="128">
        <v>14.055233512887737</v>
      </c>
      <c r="AM29" s="128">
        <v>100.3156123302669</v>
      </c>
      <c r="AN29" s="128">
        <v>58.377269159703822</v>
      </c>
      <c r="AO29" s="130">
        <v>2646.0426081714591</v>
      </c>
      <c r="AP29" s="128">
        <v>0</v>
      </c>
      <c r="AQ29" s="227">
        <v>12068.845335754733</v>
      </c>
    </row>
    <row r="30" spans="1:43">
      <c r="A30" s="234" t="s">
        <v>108</v>
      </c>
      <c r="B30" s="235"/>
      <c r="C30" s="236">
        <v>70.828371967119992</v>
      </c>
      <c r="D30" s="237">
        <v>70.828371967119992</v>
      </c>
      <c r="E30" s="237">
        <v>4.6549999999999994E-3</v>
      </c>
      <c r="F30" s="238"/>
      <c r="G30" s="238"/>
      <c r="H30" s="239">
        <v>0</v>
      </c>
      <c r="I30" s="240">
        <v>0</v>
      </c>
      <c r="J30" s="237">
        <v>0</v>
      </c>
      <c r="K30" s="237">
        <v>0</v>
      </c>
      <c r="L30" s="239">
        <v>322.5546606637098</v>
      </c>
      <c r="M30" s="237">
        <v>0</v>
      </c>
      <c r="N30" s="237">
        <v>0</v>
      </c>
      <c r="O30" s="237">
        <v>0</v>
      </c>
      <c r="P30" s="237">
        <v>0</v>
      </c>
      <c r="Q30" s="403">
        <v>4.1939034139211575</v>
      </c>
      <c r="R30" s="237">
        <v>0</v>
      </c>
      <c r="S30" s="403">
        <v>21.415238672343808</v>
      </c>
      <c r="T30" s="403">
        <v>72.224590347078561</v>
      </c>
      <c r="U30" s="403">
        <v>106.00706189123937</v>
      </c>
      <c r="V30" s="237">
        <v>118.71386633912684</v>
      </c>
      <c r="W30" s="237">
        <v>0</v>
      </c>
      <c r="X30" s="237">
        <v>0</v>
      </c>
      <c r="Y30" s="237">
        <v>0</v>
      </c>
      <c r="Z30" s="237">
        <v>0</v>
      </c>
      <c r="AA30" s="404">
        <v>909.28097220562074</v>
      </c>
      <c r="AB30" s="241">
        <v>191.64357549813201</v>
      </c>
      <c r="AC30" s="242">
        <v>0</v>
      </c>
      <c r="AD30" s="237">
        <v>0</v>
      </c>
      <c r="AE30" s="237">
        <v>131.06874793807455</v>
      </c>
      <c r="AF30" s="237">
        <v>53.91446384796545</v>
      </c>
      <c r="AG30" s="237">
        <v>0</v>
      </c>
      <c r="AH30" s="237">
        <v>6.6603637120920176</v>
      </c>
      <c r="AI30" s="237">
        <v>0</v>
      </c>
      <c r="AJ30" s="237">
        <v>0</v>
      </c>
      <c r="AK30" s="237">
        <v>0</v>
      </c>
      <c r="AL30" s="237">
        <v>0</v>
      </c>
      <c r="AM30" s="243">
        <v>0</v>
      </c>
      <c r="AN30" s="240">
        <v>58.377269159703822</v>
      </c>
      <c r="AO30" s="404">
        <v>590.06601912872009</v>
      </c>
      <c r="AP30" s="241">
        <v>0</v>
      </c>
      <c r="AQ30" s="148">
        <v>2142.7508686230067</v>
      </c>
    </row>
    <row r="31" spans="1:43" ht="16.899999999999999" customHeight="1">
      <c r="A31" s="244" t="s">
        <v>109</v>
      </c>
      <c r="B31" s="245" t="s">
        <v>110</v>
      </c>
      <c r="C31" s="246">
        <v>0</v>
      </c>
      <c r="D31" s="158">
        <v>0</v>
      </c>
      <c r="E31" s="247"/>
      <c r="F31" s="247"/>
      <c r="G31" s="248"/>
      <c r="H31" s="249">
        <v>0</v>
      </c>
      <c r="I31" s="250"/>
      <c r="J31" s="251"/>
      <c r="K31" s="161"/>
      <c r="L31" s="249">
        <v>11.772307314783836</v>
      </c>
      <c r="M31" s="161"/>
      <c r="N31" s="161"/>
      <c r="O31" s="161"/>
      <c r="P31" s="252"/>
      <c r="Q31" s="405">
        <v>0.13788731916247721</v>
      </c>
      <c r="R31" s="247"/>
      <c r="S31" s="405">
        <v>0</v>
      </c>
      <c r="T31" s="405">
        <v>0.9490949643806591</v>
      </c>
      <c r="U31" s="405">
        <v>10.6853250312407</v>
      </c>
      <c r="V31" s="203">
        <v>0</v>
      </c>
      <c r="W31" s="247"/>
      <c r="X31" s="250"/>
      <c r="Y31" s="252"/>
      <c r="Z31" s="161"/>
      <c r="AA31" s="406">
        <v>0</v>
      </c>
      <c r="AB31" s="253">
        <v>0</v>
      </c>
      <c r="AC31" s="254"/>
      <c r="AD31" s="161"/>
      <c r="AE31" s="161"/>
      <c r="AF31" s="161"/>
      <c r="AG31" s="161"/>
      <c r="AH31" s="161"/>
      <c r="AI31" s="161"/>
      <c r="AJ31" s="161"/>
      <c r="AK31" s="152"/>
      <c r="AL31" s="154"/>
      <c r="AM31" s="161"/>
      <c r="AN31" s="159"/>
      <c r="AO31" s="406">
        <v>23.61598322487626</v>
      </c>
      <c r="AP31" s="253"/>
      <c r="AQ31" s="160">
        <v>35.388290539660098</v>
      </c>
    </row>
    <row r="32" spans="1:43">
      <c r="A32" s="255" t="s">
        <v>111</v>
      </c>
      <c r="B32" s="256" t="s">
        <v>112</v>
      </c>
      <c r="C32" s="100">
        <v>0</v>
      </c>
      <c r="D32" s="109">
        <v>0</v>
      </c>
      <c r="E32" s="257"/>
      <c r="F32" s="257"/>
      <c r="G32" s="258"/>
      <c r="H32" s="104">
        <v>0</v>
      </c>
      <c r="I32" s="105">
        <v>0</v>
      </c>
      <c r="J32" s="106"/>
      <c r="K32" s="107"/>
      <c r="L32" s="104">
        <v>70.63259683993391</v>
      </c>
      <c r="M32" s="107"/>
      <c r="N32" s="107"/>
      <c r="O32" s="107"/>
      <c r="P32" s="252"/>
      <c r="Q32" s="407">
        <v>0.89347794671177427</v>
      </c>
      <c r="R32" s="257"/>
      <c r="S32" s="407">
        <v>16.868934619017807</v>
      </c>
      <c r="T32" s="407">
        <v>41.935733570669129</v>
      </c>
      <c r="U32" s="407">
        <v>10.934450703535212</v>
      </c>
      <c r="V32" s="257">
        <v>0</v>
      </c>
      <c r="W32" s="257"/>
      <c r="X32" s="105"/>
      <c r="Y32" s="103"/>
      <c r="Z32" s="107"/>
      <c r="AA32" s="408">
        <v>302.65726987386068</v>
      </c>
      <c r="AB32" s="108">
        <v>7.0084159060920177</v>
      </c>
      <c r="AC32" s="109"/>
      <c r="AD32" s="107"/>
      <c r="AE32" s="107">
        <v>0.34805219399999998</v>
      </c>
      <c r="AF32" s="107"/>
      <c r="AG32" s="161"/>
      <c r="AH32" s="161">
        <v>6.6603637120920176</v>
      </c>
      <c r="AI32" s="161"/>
      <c r="AJ32" s="161"/>
      <c r="AK32" s="105"/>
      <c r="AL32" s="103"/>
      <c r="AM32" s="107"/>
      <c r="AN32" s="110"/>
      <c r="AO32" s="408">
        <v>103.37836058492158</v>
      </c>
      <c r="AP32" s="108"/>
      <c r="AQ32" s="111">
        <v>483.67664320480822</v>
      </c>
    </row>
    <row r="33" spans="1:43">
      <c r="A33" s="255" t="s">
        <v>113</v>
      </c>
      <c r="B33" s="259" t="s">
        <v>114</v>
      </c>
      <c r="C33" s="100">
        <v>0</v>
      </c>
      <c r="D33" s="109">
        <v>0</v>
      </c>
      <c r="E33" s="257"/>
      <c r="F33" s="257"/>
      <c r="G33" s="258"/>
      <c r="H33" s="104">
        <v>0</v>
      </c>
      <c r="I33" s="105"/>
      <c r="J33" s="106"/>
      <c r="K33" s="107"/>
      <c r="L33" s="104">
        <v>5.9876597638201607</v>
      </c>
      <c r="M33" s="107"/>
      <c r="N33" s="107"/>
      <c r="O33" s="107"/>
      <c r="P33" s="252"/>
      <c r="Q33" s="407">
        <v>3.9054789820586036E-2</v>
      </c>
      <c r="R33" s="257"/>
      <c r="S33" s="407">
        <v>0</v>
      </c>
      <c r="T33" s="407">
        <v>5.6269079102105746</v>
      </c>
      <c r="U33" s="407">
        <v>0.32169706378900026</v>
      </c>
      <c r="V33" s="257">
        <v>0</v>
      </c>
      <c r="W33" s="257"/>
      <c r="X33" s="105"/>
      <c r="Y33" s="103"/>
      <c r="Z33" s="107"/>
      <c r="AA33" s="408">
        <v>1.4346269291617104</v>
      </c>
      <c r="AB33" s="108">
        <v>0</v>
      </c>
      <c r="AC33" s="109"/>
      <c r="AD33" s="107"/>
      <c r="AE33" s="107"/>
      <c r="AF33" s="107"/>
      <c r="AG33" s="161"/>
      <c r="AH33" s="161"/>
      <c r="AI33" s="161"/>
      <c r="AJ33" s="161"/>
      <c r="AK33" s="105"/>
      <c r="AL33" s="103"/>
      <c r="AM33" s="107"/>
      <c r="AN33" s="110"/>
      <c r="AO33" s="408">
        <v>3.6716014975258964</v>
      </c>
      <c r="AP33" s="108"/>
      <c r="AQ33" s="111">
        <v>11.093888190507768</v>
      </c>
    </row>
    <row r="34" spans="1:43">
      <c r="A34" s="255" t="s">
        <v>115</v>
      </c>
      <c r="B34" s="259" t="s">
        <v>116</v>
      </c>
      <c r="C34" s="100">
        <v>0</v>
      </c>
      <c r="D34" s="109">
        <v>0</v>
      </c>
      <c r="E34" s="257"/>
      <c r="F34" s="257"/>
      <c r="G34" s="258"/>
      <c r="H34" s="104">
        <v>0</v>
      </c>
      <c r="I34" s="105"/>
      <c r="J34" s="106"/>
      <c r="K34" s="107"/>
      <c r="L34" s="104">
        <v>2.4755714957072654</v>
      </c>
      <c r="M34" s="107"/>
      <c r="N34" s="107"/>
      <c r="O34" s="107"/>
      <c r="P34" s="252"/>
      <c r="Q34" s="407">
        <v>7.4921433533369122E-2</v>
      </c>
      <c r="R34" s="257"/>
      <c r="S34" s="407">
        <v>0</v>
      </c>
      <c r="T34" s="407">
        <v>0.64918827043378413</v>
      </c>
      <c r="U34" s="407">
        <v>1.7514617917401123</v>
      </c>
      <c r="V34" s="257">
        <v>0</v>
      </c>
      <c r="W34" s="257"/>
      <c r="X34" s="105"/>
      <c r="Y34" s="103"/>
      <c r="Z34" s="107"/>
      <c r="AA34" s="408">
        <v>5.3039231585319166</v>
      </c>
      <c r="AB34" s="108">
        <v>128.9842877833708</v>
      </c>
      <c r="AC34" s="109"/>
      <c r="AD34" s="107"/>
      <c r="AE34" s="107">
        <v>128.9842877833708</v>
      </c>
      <c r="AF34" s="107"/>
      <c r="AG34" s="161"/>
      <c r="AH34" s="161"/>
      <c r="AI34" s="161"/>
      <c r="AJ34" s="161"/>
      <c r="AK34" s="105"/>
      <c r="AL34" s="103"/>
      <c r="AM34" s="107"/>
      <c r="AN34" s="110"/>
      <c r="AO34" s="408">
        <v>28.63805883643467</v>
      </c>
      <c r="AP34" s="108"/>
      <c r="AQ34" s="111">
        <v>165.40184127404467</v>
      </c>
    </row>
    <row r="35" spans="1:43">
      <c r="A35" s="255" t="s">
        <v>117</v>
      </c>
      <c r="B35" s="259" t="s">
        <v>118</v>
      </c>
      <c r="C35" s="100">
        <v>0</v>
      </c>
      <c r="D35" s="109">
        <v>0</v>
      </c>
      <c r="E35" s="257"/>
      <c r="F35" s="257"/>
      <c r="G35" s="258"/>
      <c r="H35" s="104">
        <v>0</v>
      </c>
      <c r="I35" s="105"/>
      <c r="J35" s="106"/>
      <c r="K35" s="107"/>
      <c r="L35" s="104">
        <v>1.0028483930976644</v>
      </c>
      <c r="M35" s="107"/>
      <c r="N35" s="107"/>
      <c r="O35" s="107"/>
      <c r="P35" s="252"/>
      <c r="Q35" s="407">
        <v>2.0722949700719119E-2</v>
      </c>
      <c r="R35" s="257"/>
      <c r="S35" s="407">
        <v>0</v>
      </c>
      <c r="T35" s="407">
        <v>0.37122596872692454</v>
      </c>
      <c r="U35" s="407">
        <v>0.6108994746700207</v>
      </c>
      <c r="V35" s="257">
        <v>0</v>
      </c>
      <c r="W35" s="257"/>
      <c r="X35" s="105"/>
      <c r="Y35" s="103"/>
      <c r="Z35" s="107"/>
      <c r="AA35" s="408">
        <v>6.7421064261397392</v>
      </c>
      <c r="AB35" s="108">
        <v>0</v>
      </c>
      <c r="AC35" s="109"/>
      <c r="AD35" s="107"/>
      <c r="AE35" s="107"/>
      <c r="AF35" s="107"/>
      <c r="AG35" s="161"/>
      <c r="AH35" s="161"/>
      <c r="AI35" s="161"/>
      <c r="AJ35" s="161"/>
      <c r="AK35" s="105"/>
      <c r="AL35" s="103"/>
      <c r="AM35" s="107"/>
      <c r="AN35" s="110"/>
      <c r="AO35" s="408">
        <v>7.7295165036332083</v>
      </c>
      <c r="AP35" s="108"/>
      <c r="AQ35" s="111">
        <v>15.474471322870611</v>
      </c>
    </row>
    <row r="36" spans="1:43">
      <c r="A36" s="255" t="s">
        <v>119</v>
      </c>
      <c r="B36" s="259" t="s">
        <v>120</v>
      </c>
      <c r="C36" s="100">
        <v>0</v>
      </c>
      <c r="D36" s="254">
        <v>0</v>
      </c>
      <c r="E36" s="257"/>
      <c r="F36" s="257"/>
      <c r="G36" s="258"/>
      <c r="H36" s="104">
        <v>0</v>
      </c>
      <c r="I36" s="105"/>
      <c r="J36" s="106"/>
      <c r="K36" s="107"/>
      <c r="L36" s="104">
        <v>7.697472319737483</v>
      </c>
      <c r="M36" s="107"/>
      <c r="N36" s="107"/>
      <c r="O36" s="107"/>
      <c r="P36" s="252"/>
      <c r="Q36" s="409">
        <v>0.11716436946175808</v>
      </c>
      <c r="R36" s="257"/>
      <c r="S36" s="409">
        <v>0</v>
      </c>
      <c r="T36" s="409">
        <v>2.0774024653881096</v>
      </c>
      <c r="U36" s="409">
        <v>4.6640658473920382</v>
      </c>
      <c r="V36" s="247">
        <v>0.83883963749557711</v>
      </c>
      <c r="W36" s="257"/>
      <c r="X36" s="105"/>
      <c r="Y36" s="103"/>
      <c r="Z36" s="107"/>
      <c r="AA36" s="410">
        <v>126.18528947726819</v>
      </c>
      <c r="AB36" s="108">
        <v>0</v>
      </c>
      <c r="AC36" s="109"/>
      <c r="AD36" s="107"/>
      <c r="AE36" s="107">
        <v>0</v>
      </c>
      <c r="AF36" s="107"/>
      <c r="AG36" s="161"/>
      <c r="AH36" s="161"/>
      <c r="AI36" s="161"/>
      <c r="AJ36" s="161"/>
      <c r="AK36" s="250"/>
      <c r="AL36" s="252"/>
      <c r="AM36" s="107"/>
      <c r="AN36" s="260"/>
      <c r="AO36" s="410">
        <v>85.480250131317604</v>
      </c>
      <c r="AP36" s="108"/>
      <c r="AQ36" s="111">
        <v>219.36301192832326</v>
      </c>
    </row>
    <row r="37" spans="1:43">
      <c r="A37" s="255" t="s">
        <v>121</v>
      </c>
      <c r="B37" s="259" t="s">
        <v>122</v>
      </c>
      <c r="C37" s="100">
        <v>0</v>
      </c>
      <c r="D37" s="109">
        <v>0</v>
      </c>
      <c r="E37" s="257"/>
      <c r="F37" s="257"/>
      <c r="G37" s="258"/>
      <c r="H37" s="104">
        <v>0</v>
      </c>
      <c r="I37" s="105"/>
      <c r="J37" s="106"/>
      <c r="K37" s="107"/>
      <c r="L37" s="104">
        <v>2.9974630433195779</v>
      </c>
      <c r="M37" s="107"/>
      <c r="N37" s="107"/>
      <c r="O37" s="107"/>
      <c r="P37" s="252"/>
      <c r="Q37" s="407">
        <v>0.22317022754620594</v>
      </c>
      <c r="R37" s="257"/>
      <c r="S37" s="407">
        <v>0</v>
      </c>
      <c r="T37" s="407">
        <v>2.2511289039548967</v>
      </c>
      <c r="U37" s="407">
        <v>0.52316391181847521</v>
      </c>
      <c r="V37" s="257">
        <v>0</v>
      </c>
      <c r="W37" s="257"/>
      <c r="X37" s="105"/>
      <c r="Y37" s="103"/>
      <c r="Z37" s="107"/>
      <c r="AA37" s="408">
        <v>6.6183458482150312</v>
      </c>
      <c r="AB37" s="108">
        <v>0</v>
      </c>
      <c r="AC37" s="109"/>
      <c r="AD37" s="107"/>
      <c r="AE37" s="107"/>
      <c r="AF37" s="107"/>
      <c r="AG37" s="161"/>
      <c r="AH37" s="161"/>
      <c r="AI37" s="161"/>
      <c r="AJ37" s="161"/>
      <c r="AK37" s="105"/>
      <c r="AL37" s="103"/>
      <c r="AM37" s="107"/>
      <c r="AN37" s="110"/>
      <c r="AO37" s="408">
        <v>21.379260473509909</v>
      </c>
      <c r="AP37" s="108"/>
      <c r="AQ37" s="111">
        <v>30.995069365044518</v>
      </c>
    </row>
    <row r="38" spans="1:43">
      <c r="A38" s="255" t="s">
        <v>123</v>
      </c>
      <c r="B38" s="259" t="s">
        <v>124</v>
      </c>
      <c r="C38" s="100">
        <v>70.828371967119992</v>
      </c>
      <c r="D38" s="109">
        <v>70.828371967119992</v>
      </c>
      <c r="E38" s="257"/>
      <c r="F38" s="257"/>
      <c r="G38" s="258"/>
      <c r="H38" s="104">
        <v>0</v>
      </c>
      <c r="I38" s="105"/>
      <c r="J38" s="106"/>
      <c r="K38" s="107"/>
      <c r="L38" s="104">
        <v>149.93227242251578</v>
      </c>
      <c r="M38" s="107"/>
      <c r="N38" s="107"/>
      <c r="O38" s="107"/>
      <c r="P38" s="252"/>
      <c r="Q38" s="407">
        <v>1.1477325988090588</v>
      </c>
      <c r="R38" s="257"/>
      <c r="S38" s="407">
        <v>0</v>
      </c>
      <c r="T38" s="407">
        <v>2.5254338069550872</v>
      </c>
      <c r="U38" s="407">
        <v>28.384079315120374</v>
      </c>
      <c r="V38" s="257">
        <v>117.87502670163124</v>
      </c>
      <c r="W38" s="257"/>
      <c r="X38" s="105"/>
      <c r="Y38" s="103"/>
      <c r="Z38" s="107"/>
      <c r="AA38" s="408">
        <v>23.426312612231087</v>
      </c>
      <c r="AB38" s="108">
        <v>55.650871808669208</v>
      </c>
      <c r="AC38" s="109"/>
      <c r="AD38" s="107"/>
      <c r="AE38" s="107">
        <v>1.7364079607037597</v>
      </c>
      <c r="AF38" s="107">
        <v>53.91446384796545</v>
      </c>
      <c r="AG38" s="161"/>
      <c r="AH38" s="161"/>
      <c r="AI38" s="161"/>
      <c r="AJ38" s="161"/>
      <c r="AK38" s="105"/>
      <c r="AL38" s="103"/>
      <c r="AM38" s="107"/>
      <c r="AN38" s="110">
        <v>58.377269159703822</v>
      </c>
      <c r="AO38" s="408">
        <v>66.996717806165861</v>
      </c>
      <c r="AP38" s="108"/>
      <c r="AQ38" s="111">
        <v>425.21181577640573</v>
      </c>
    </row>
    <row r="39" spans="1:43">
      <c r="A39" s="255" t="s">
        <v>125</v>
      </c>
      <c r="B39" s="259" t="s">
        <v>126</v>
      </c>
      <c r="C39" s="100">
        <v>0</v>
      </c>
      <c r="D39" s="109">
        <v>0</v>
      </c>
      <c r="E39" s="257"/>
      <c r="F39" s="257"/>
      <c r="G39" s="258"/>
      <c r="H39" s="104">
        <v>0</v>
      </c>
      <c r="I39" s="105"/>
      <c r="J39" s="106"/>
      <c r="K39" s="107"/>
      <c r="L39" s="104">
        <v>5.2266928969088564</v>
      </c>
      <c r="M39" s="107"/>
      <c r="N39" s="107"/>
      <c r="O39" s="107"/>
      <c r="P39" s="252"/>
      <c r="Q39" s="407">
        <v>0.20882357006109267</v>
      </c>
      <c r="R39" s="257"/>
      <c r="S39" s="407">
        <v>1.8817161973259999</v>
      </c>
      <c r="T39" s="407">
        <v>1.300205240220903</v>
      </c>
      <c r="U39" s="407">
        <v>1.8359478893008603</v>
      </c>
      <c r="V39" s="257">
        <v>0</v>
      </c>
      <c r="W39" s="257"/>
      <c r="X39" s="105"/>
      <c r="Y39" s="103"/>
      <c r="Z39" s="107"/>
      <c r="AA39" s="408">
        <v>360.86577756446815</v>
      </c>
      <c r="AB39" s="108">
        <v>0</v>
      </c>
      <c r="AC39" s="109"/>
      <c r="AD39" s="107"/>
      <c r="AE39" s="107"/>
      <c r="AF39" s="107"/>
      <c r="AG39" s="161"/>
      <c r="AH39" s="161"/>
      <c r="AI39" s="161"/>
      <c r="AJ39" s="161"/>
      <c r="AK39" s="105"/>
      <c r="AL39" s="103"/>
      <c r="AM39" s="107"/>
      <c r="AN39" s="110"/>
      <c r="AO39" s="408">
        <v>60.944472838390347</v>
      </c>
      <c r="AP39" s="108"/>
      <c r="AQ39" s="111">
        <v>427.03694329976736</v>
      </c>
    </row>
    <row r="40" spans="1:43">
      <c r="A40" s="255" t="s">
        <v>127</v>
      </c>
      <c r="B40" s="259" t="s">
        <v>128</v>
      </c>
      <c r="C40" s="100">
        <v>0</v>
      </c>
      <c r="D40" s="109">
        <v>0</v>
      </c>
      <c r="E40" s="257"/>
      <c r="F40" s="257"/>
      <c r="G40" s="258"/>
      <c r="H40" s="104">
        <v>0</v>
      </c>
      <c r="I40" s="105"/>
      <c r="J40" s="106"/>
      <c r="K40" s="107"/>
      <c r="L40" s="104">
        <v>2.8768908398588411</v>
      </c>
      <c r="M40" s="107"/>
      <c r="N40" s="107"/>
      <c r="O40" s="107"/>
      <c r="P40" s="252"/>
      <c r="Q40" s="407">
        <v>5.4995520359600751E-2</v>
      </c>
      <c r="R40" s="257"/>
      <c r="S40" s="407">
        <v>0</v>
      </c>
      <c r="T40" s="407">
        <v>2.2749019955482468</v>
      </c>
      <c r="U40" s="407">
        <v>0.54699332395099376</v>
      </c>
      <c r="V40" s="257">
        <v>0</v>
      </c>
      <c r="W40" s="257"/>
      <c r="X40" s="105"/>
      <c r="Y40" s="103"/>
      <c r="Z40" s="107"/>
      <c r="AA40" s="408">
        <v>12.698973323377876</v>
      </c>
      <c r="AB40" s="108">
        <v>0</v>
      </c>
      <c r="AC40" s="109"/>
      <c r="AD40" s="107"/>
      <c r="AE40" s="107"/>
      <c r="AF40" s="107"/>
      <c r="AG40" s="161"/>
      <c r="AH40" s="161"/>
      <c r="AI40" s="161"/>
      <c r="AJ40" s="161"/>
      <c r="AK40" s="105"/>
      <c r="AL40" s="103"/>
      <c r="AM40" s="107"/>
      <c r="AN40" s="110"/>
      <c r="AO40" s="408">
        <v>17.355973008788045</v>
      </c>
      <c r="AP40" s="108"/>
      <c r="AQ40" s="111">
        <v>32.931837172024764</v>
      </c>
    </row>
    <row r="41" spans="1:43">
      <c r="A41" s="255" t="s">
        <v>129</v>
      </c>
      <c r="B41" s="259" t="s">
        <v>130</v>
      </c>
      <c r="C41" s="100">
        <v>0</v>
      </c>
      <c r="D41" s="254">
        <v>0</v>
      </c>
      <c r="E41" s="257"/>
      <c r="F41" s="257"/>
      <c r="G41" s="258"/>
      <c r="H41" s="104">
        <v>0</v>
      </c>
      <c r="I41" s="105"/>
      <c r="J41" s="106"/>
      <c r="K41" s="107"/>
      <c r="L41" s="104">
        <v>3.0640378170707283</v>
      </c>
      <c r="M41" s="107"/>
      <c r="N41" s="107"/>
      <c r="O41" s="107"/>
      <c r="P41" s="252"/>
      <c r="Q41" s="409">
        <v>0.25664576167813674</v>
      </c>
      <c r="R41" s="257"/>
      <c r="S41" s="409">
        <v>0</v>
      </c>
      <c r="T41" s="409">
        <v>2.3827952573949887</v>
      </c>
      <c r="U41" s="409">
        <v>0.42459679799760308</v>
      </c>
      <c r="V41" s="247">
        <v>0</v>
      </c>
      <c r="W41" s="257"/>
      <c r="X41" s="105"/>
      <c r="Y41" s="103"/>
      <c r="Z41" s="107"/>
      <c r="AA41" s="410">
        <v>18.029924654100249</v>
      </c>
      <c r="AB41" s="108">
        <v>0</v>
      </c>
      <c r="AC41" s="109"/>
      <c r="AD41" s="107"/>
      <c r="AE41" s="107"/>
      <c r="AF41" s="107"/>
      <c r="AG41" s="161"/>
      <c r="AH41" s="161"/>
      <c r="AI41" s="161"/>
      <c r="AJ41" s="161"/>
      <c r="AK41" s="250"/>
      <c r="AL41" s="252"/>
      <c r="AM41" s="107"/>
      <c r="AN41" s="260"/>
      <c r="AO41" s="410">
        <v>105.00910136204257</v>
      </c>
      <c r="AP41" s="108"/>
      <c r="AQ41" s="111">
        <v>126.10306383321355</v>
      </c>
    </row>
    <row r="42" spans="1:43">
      <c r="A42" s="255" t="s">
        <v>131</v>
      </c>
      <c r="B42" s="259" t="s">
        <v>132</v>
      </c>
      <c r="C42" s="100">
        <v>0</v>
      </c>
      <c r="D42" s="109">
        <v>0</v>
      </c>
      <c r="E42" s="257"/>
      <c r="F42" s="257"/>
      <c r="G42" s="258"/>
      <c r="H42" s="104">
        <v>0</v>
      </c>
      <c r="I42" s="105"/>
      <c r="J42" s="106"/>
      <c r="K42" s="107"/>
      <c r="L42" s="104">
        <v>1.292036233865413</v>
      </c>
      <c r="M42" s="107"/>
      <c r="N42" s="107"/>
      <c r="O42" s="107"/>
      <c r="P42" s="252"/>
      <c r="Q42" s="407">
        <v>1.1158511377310294E-2</v>
      </c>
      <c r="R42" s="257"/>
      <c r="S42" s="407">
        <v>0</v>
      </c>
      <c r="T42" s="407">
        <v>1.088076115234089</v>
      </c>
      <c r="U42" s="407">
        <v>0.19280160725401366</v>
      </c>
      <c r="V42" s="257">
        <v>0</v>
      </c>
      <c r="W42" s="257"/>
      <c r="X42" s="105"/>
      <c r="Y42" s="103"/>
      <c r="Z42" s="107"/>
      <c r="AA42" s="408">
        <v>1.1558099949865046</v>
      </c>
      <c r="AB42" s="108">
        <v>0</v>
      </c>
      <c r="AC42" s="109"/>
      <c r="AD42" s="107"/>
      <c r="AE42" s="107"/>
      <c r="AF42" s="107"/>
      <c r="AG42" s="161"/>
      <c r="AH42" s="161"/>
      <c r="AI42" s="161"/>
      <c r="AJ42" s="161"/>
      <c r="AK42" s="211"/>
      <c r="AL42" s="207"/>
      <c r="AM42" s="107"/>
      <c r="AN42" s="212"/>
      <c r="AO42" s="408">
        <v>2.6003119359135654</v>
      </c>
      <c r="AP42" s="108"/>
      <c r="AQ42" s="111">
        <v>5.048158164765483</v>
      </c>
    </row>
    <row r="43" spans="1:43">
      <c r="A43" s="255" t="s">
        <v>133</v>
      </c>
      <c r="B43" s="259" t="s">
        <v>134</v>
      </c>
      <c r="C43" s="100">
        <v>0</v>
      </c>
      <c r="D43" s="109">
        <v>0</v>
      </c>
      <c r="E43" s="257"/>
      <c r="F43" s="257"/>
      <c r="G43" s="258"/>
      <c r="H43" s="104">
        <v>0</v>
      </c>
      <c r="I43" s="105"/>
      <c r="J43" s="106"/>
      <c r="K43" s="107">
        <v>0</v>
      </c>
      <c r="L43" s="104">
        <v>12.425164931323797</v>
      </c>
      <c r="M43" s="107"/>
      <c r="N43" s="107"/>
      <c r="O43" s="107"/>
      <c r="P43" s="103"/>
      <c r="Q43" s="407">
        <v>0.13788731916247721</v>
      </c>
      <c r="R43" s="257"/>
      <c r="S43" s="407">
        <v>2.6645878559999998</v>
      </c>
      <c r="T43" s="407">
        <v>8.0791937430322776</v>
      </c>
      <c r="U43" s="407">
        <v>1.5434960131290418</v>
      </c>
      <c r="V43" s="257">
        <v>0</v>
      </c>
      <c r="W43" s="257"/>
      <c r="X43" s="105"/>
      <c r="Y43" s="103"/>
      <c r="Z43" s="107"/>
      <c r="AA43" s="408">
        <v>40.457617430662992</v>
      </c>
      <c r="AB43" s="108">
        <v>0</v>
      </c>
      <c r="AC43" s="109"/>
      <c r="AD43" s="107"/>
      <c r="AE43" s="107"/>
      <c r="AF43" s="107"/>
      <c r="AG43" s="107"/>
      <c r="AH43" s="107"/>
      <c r="AI43" s="107"/>
      <c r="AJ43" s="107"/>
      <c r="AK43" s="105"/>
      <c r="AL43" s="103"/>
      <c r="AM43" s="107"/>
      <c r="AN43" s="110"/>
      <c r="AO43" s="408">
        <v>53.082938833225114</v>
      </c>
      <c r="AP43" s="108"/>
      <c r="AQ43" s="111">
        <v>105.9657211952119</v>
      </c>
    </row>
    <row r="44" spans="1:43">
      <c r="A44" s="261" t="s">
        <v>169</v>
      </c>
      <c r="B44" s="262" t="s">
        <v>170</v>
      </c>
      <c r="C44" s="164">
        <v>0</v>
      </c>
      <c r="D44" s="171">
        <v>0</v>
      </c>
      <c r="E44" s="263"/>
      <c r="F44" s="263"/>
      <c r="G44" s="264"/>
      <c r="H44" s="168">
        <v>0</v>
      </c>
      <c r="I44" s="165"/>
      <c r="J44" s="166"/>
      <c r="K44" s="166"/>
      <c r="L44" s="168">
        <v>45.17164635176642</v>
      </c>
      <c r="M44" s="166"/>
      <c r="N44" s="166"/>
      <c r="O44" s="166"/>
      <c r="P44" s="167"/>
      <c r="Q44" s="263">
        <v>0.87026109653659156</v>
      </c>
      <c r="R44" s="263"/>
      <c r="S44" s="263">
        <v>0</v>
      </c>
      <c r="T44" s="263">
        <v>0.71330213492888261</v>
      </c>
      <c r="U44" s="263">
        <v>43.588083120300944</v>
      </c>
      <c r="V44" s="263">
        <v>0</v>
      </c>
      <c r="W44" s="263"/>
      <c r="X44" s="165"/>
      <c r="Y44" s="167"/>
      <c r="Z44" s="166"/>
      <c r="AA44" s="172">
        <v>3.7049949126164958</v>
      </c>
      <c r="AB44" s="170">
        <v>0</v>
      </c>
      <c r="AC44" s="171"/>
      <c r="AD44" s="166"/>
      <c r="AE44" s="166"/>
      <c r="AF44" s="166"/>
      <c r="AG44" s="166"/>
      <c r="AH44" s="166"/>
      <c r="AI44" s="166"/>
      <c r="AJ44" s="166"/>
      <c r="AK44" s="165"/>
      <c r="AL44" s="167"/>
      <c r="AM44" s="166"/>
      <c r="AN44" s="172"/>
      <c r="AO44" s="172">
        <v>10.183472091975393</v>
      </c>
      <c r="AP44" s="170"/>
      <c r="AQ44" s="173">
        <v>59.060113356358315</v>
      </c>
    </row>
    <row r="45" spans="1:43">
      <c r="A45" s="174" t="s">
        <v>135</v>
      </c>
      <c r="B45" s="175"/>
      <c r="C45" s="265">
        <v>0</v>
      </c>
      <c r="D45" s="266">
        <v>0</v>
      </c>
      <c r="E45" s="266">
        <v>0</v>
      </c>
      <c r="F45" s="267">
        <v>0</v>
      </c>
      <c r="G45" s="267">
        <v>0</v>
      </c>
      <c r="H45" s="268">
        <v>0</v>
      </c>
      <c r="I45" s="269">
        <v>0</v>
      </c>
      <c r="J45" s="270">
        <v>0</v>
      </c>
      <c r="K45" s="266">
        <v>0</v>
      </c>
      <c r="L45" s="268">
        <v>4731.4901779588208</v>
      </c>
      <c r="M45" s="266">
        <v>0</v>
      </c>
      <c r="N45" s="266">
        <v>0</v>
      </c>
      <c r="O45" s="266">
        <v>0</v>
      </c>
      <c r="P45" s="266">
        <v>697.83486315555547</v>
      </c>
      <c r="Q45" s="266">
        <v>0</v>
      </c>
      <c r="R45" s="266">
        <v>1017.7427971888799</v>
      </c>
      <c r="S45" s="266">
        <v>0</v>
      </c>
      <c r="T45" s="266">
        <v>1.6215191122715407</v>
      </c>
      <c r="U45" s="266">
        <v>3014.2909985021133</v>
      </c>
      <c r="V45" s="266">
        <v>0</v>
      </c>
      <c r="W45" s="267">
        <v>0</v>
      </c>
      <c r="X45" s="267">
        <v>0</v>
      </c>
      <c r="Y45" s="267">
        <v>0</v>
      </c>
      <c r="Z45" s="266">
        <v>0</v>
      </c>
      <c r="AA45" s="268">
        <v>16.580164546171702</v>
      </c>
      <c r="AB45" s="271">
        <v>223.74063400281602</v>
      </c>
      <c r="AC45" s="272">
        <v>0</v>
      </c>
      <c r="AD45" s="266">
        <v>0</v>
      </c>
      <c r="AE45" s="266">
        <v>0</v>
      </c>
      <c r="AF45" s="266">
        <v>0</v>
      </c>
      <c r="AG45" s="266">
        <v>0</v>
      </c>
      <c r="AH45" s="266">
        <v>0</v>
      </c>
      <c r="AI45" s="266">
        <v>200.45962057046404</v>
      </c>
      <c r="AJ45" s="266">
        <v>23.281013432351994</v>
      </c>
      <c r="AK45" s="269">
        <v>0</v>
      </c>
      <c r="AL45" s="267">
        <v>0</v>
      </c>
      <c r="AM45" s="266">
        <v>0</v>
      </c>
      <c r="AN45" s="268">
        <v>0</v>
      </c>
      <c r="AO45" s="268">
        <v>17.229941943939394</v>
      </c>
      <c r="AP45" s="271">
        <v>0</v>
      </c>
      <c r="AQ45" s="273">
        <v>4989.0409184517475</v>
      </c>
    </row>
    <row r="46" spans="1:43">
      <c r="A46" s="274" t="s">
        <v>136</v>
      </c>
      <c r="B46" s="150"/>
      <c r="C46" s="151">
        <v>0</v>
      </c>
      <c r="D46" s="275"/>
      <c r="E46" s="202"/>
      <c r="F46" s="154"/>
      <c r="G46" s="154"/>
      <c r="H46" s="155">
        <v>0</v>
      </c>
      <c r="I46" s="152"/>
      <c r="J46" s="156"/>
      <c r="K46" s="153"/>
      <c r="L46" s="155">
        <v>742.32915431506217</v>
      </c>
      <c r="M46" s="153"/>
      <c r="N46" s="153"/>
      <c r="O46" s="153"/>
      <c r="P46" s="153"/>
      <c r="Q46" s="153"/>
      <c r="R46" s="153"/>
      <c r="S46" s="153"/>
      <c r="T46" s="153"/>
      <c r="U46" s="153">
        <v>742.32915431506217</v>
      </c>
      <c r="V46" s="153"/>
      <c r="W46" s="154"/>
      <c r="X46" s="154"/>
      <c r="Y46" s="154"/>
      <c r="Z46" s="153"/>
      <c r="AA46" s="159">
        <v>0.64998954927279995</v>
      </c>
      <c r="AB46" s="157">
        <v>51.716845684938008</v>
      </c>
      <c r="AC46" s="158"/>
      <c r="AD46" s="153"/>
      <c r="AE46" s="153"/>
      <c r="AF46" s="153"/>
      <c r="AG46" s="153"/>
      <c r="AH46" s="153"/>
      <c r="AI46" s="153">
        <v>51.716845684938008</v>
      </c>
      <c r="AJ46" s="153">
        <v>0</v>
      </c>
      <c r="AK46" s="152"/>
      <c r="AL46" s="154"/>
      <c r="AM46" s="153"/>
      <c r="AN46" s="155"/>
      <c r="AO46" s="159"/>
      <c r="AP46" s="157"/>
      <c r="AQ46" s="186">
        <v>794.69598954927301</v>
      </c>
    </row>
    <row r="47" spans="1:43">
      <c r="A47" s="244" t="s">
        <v>137</v>
      </c>
      <c r="B47" s="276"/>
      <c r="C47" s="100">
        <v>0</v>
      </c>
      <c r="D47" s="277"/>
      <c r="E47" s="278"/>
      <c r="F47" s="252"/>
      <c r="G47" s="252"/>
      <c r="H47" s="104">
        <v>0</v>
      </c>
      <c r="I47" s="250"/>
      <c r="J47" s="251"/>
      <c r="K47" s="161"/>
      <c r="L47" s="249">
        <v>285.51440825609274</v>
      </c>
      <c r="M47" s="161"/>
      <c r="N47" s="161"/>
      <c r="O47" s="161"/>
      <c r="P47" s="161"/>
      <c r="Q47" s="161"/>
      <c r="R47" s="161"/>
      <c r="S47" s="161"/>
      <c r="T47" s="161"/>
      <c r="U47" s="161">
        <v>285.51440825609274</v>
      </c>
      <c r="V47" s="161"/>
      <c r="W47" s="252"/>
      <c r="X47" s="252"/>
      <c r="Y47" s="252"/>
      <c r="Z47" s="161"/>
      <c r="AA47" s="260"/>
      <c r="AB47" s="253">
        <v>19.891317088618258</v>
      </c>
      <c r="AC47" s="254"/>
      <c r="AD47" s="161"/>
      <c r="AE47" s="161"/>
      <c r="AF47" s="161"/>
      <c r="AG47" s="161"/>
      <c r="AH47" s="161"/>
      <c r="AI47" s="161">
        <v>19.891317088618258</v>
      </c>
      <c r="AJ47" s="161">
        <v>0</v>
      </c>
      <c r="AK47" s="250"/>
      <c r="AL47" s="252"/>
      <c r="AM47" s="161"/>
      <c r="AN47" s="249"/>
      <c r="AO47" s="260"/>
      <c r="AP47" s="253"/>
      <c r="AQ47" s="160">
        <v>305.40572534471102</v>
      </c>
    </row>
    <row r="48" spans="1:43">
      <c r="A48" s="255" t="s">
        <v>138</v>
      </c>
      <c r="B48" s="99"/>
      <c r="C48" s="100">
        <v>0</v>
      </c>
      <c r="D48" s="101"/>
      <c r="E48" s="112"/>
      <c r="F48" s="103"/>
      <c r="G48" s="103"/>
      <c r="H48" s="104">
        <v>0</v>
      </c>
      <c r="I48" s="105"/>
      <c r="J48" s="106"/>
      <c r="K48" s="107"/>
      <c r="L48" s="104">
        <v>1680.1778539022794</v>
      </c>
      <c r="M48" s="107"/>
      <c r="N48" s="107"/>
      <c r="O48" s="107"/>
      <c r="P48" s="107">
        <v>551.24917802699099</v>
      </c>
      <c r="Q48" s="107"/>
      <c r="R48" s="107"/>
      <c r="S48" s="107"/>
      <c r="T48" s="107">
        <v>1.6215191122715407</v>
      </c>
      <c r="U48" s="107">
        <v>1127.3071567630168</v>
      </c>
      <c r="V48" s="107"/>
      <c r="W48" s="103"/>
      <c r="X48" s="103"/>
      <c r="Y48" s="103"/>
      <c r="Z48" s="107"/>
      <c r="AA48" s="110"/>
      <c r="AB48" s="108">
        <v>96.945094950612472</v>
      </c>
      <c r="AC48" s="109"/>
      <c r="AD48" s="107"/>
      <c r="AE48" s="107"/>
      <c r="AF48" s="107"/>
      <c r="AG48" s="107"/>
      <c r="AH48" s="107"/>
      <c r="AI48" s="107">
        <v>78.537627044478057</v>
      </c>
      <c r="AJ48" s="107">
        <v>18.407467906134411</v>
      </c>
      <c r="AK48" s="105"/>
      <c r="AL48" s="103"/>
      <c r="AM48" s="107"/>
      <c r="AN48" s="104"/>
      <c r="AO48" s="110">
        <v>13.031457977939393</v>
      </c>
      <c r="AP48" s="108"/>
      <c r="AQ48" s="111">
        <v>1790.1544068308312</v>
      </c>
    </row>
    <row r="49" spans="1:43">
      <c r="A49" s="255" t="s">
        <v>139</v>
      </c>
      <c r="B49" s="99"/>
      <c r="C49" s="100">
        <v>0</v>
      </c>
      <c r="D49" s="101"/>
      <c r="E49" s="112"/>
      <c r="F49" s="103"/>
      <c r="G49" s="103"/>
      <c r="H49" s="104">
        <v>0</v>
      </c>
      <c r="I49" s="105"/>
      <c r="J49" s="106"/>
      <c r="K49" s="107"/>
      <c r="L49" s="104">
        <v>102.49043521948117</v>
      </c>
      <c r="M49" s="107"/>
      <c r="N49" s="107"/>
      <c r="O49" s="107"/>
      <c r="P49" s="107">
        <v>1.5152388279966702</v>
      </c>
      <c r="Q49" s="107"/>
      <c r="R49" s="107"/>
      <c r="S49" s="107"/>
      <c r="T49" s="107"/>
      <c r="U49" s="107">
        <v>100.9751963914845</v>
      </c>
      <c r="V49" s="107"/>
      <c r="W49" s="103"/>
      <c r="X49" s="103"/>
      <c r="Y49" s="103"/>
      <c r="Z49" s="107"/>
      <c r="AA49" s="110"/>
      <c r="AB49" s="108">
        <v>7.0853723806299085</v>
      </c>
      <c r="AC49" s="109"/>
      <c r="AD49" s="107"/>
      <c r="AE49" s="107"/>
      <c r="AF49" s="107"/>
      <c r="AG49" s="107"/>
      <c r="AH49" s="107"/>
      <c r="AI49" s="107">
        <v>7.0347750986596997</v>
      </c>
      <c r="AJ49" s="107">
        <v>5.0597281970208685E-2</v>
      </c>
      <c r="AK49" s="105"/>
      <c r="AL49" s="103"/>
      <c r="AM49" s="107"/>
      <c r="AN49" s="104"/>
      <c r="AO49" s="110"/>
      <c r="AP49" s="108"/>
      <c r="AQ49" s="111">
        <v>109.57580760011108</v>
      </c>
    </row>
    <row r="50" spans="1:43">
      <c r="A50" s="255" t="s">
        <v>140</v>
      </c>
      <c r="B50" s="99"/>
      <c r="C50" s="100">
        <v>0</v>
      </c>
      <c r="D50" s="101"/>
      <c r="E50" s="112"/>
      <c r="F50" s="103"/>
      <c r="G50" s="103"/>
      <c r="H50" s="104">
        <v>0</v>
      </c>
      <c r="I50" s="105"/>
      <c r="J50" s="106"/>
      <c r="K50" s="107"/>
      <c r="L50" s="104">
        <v>38.349980405071847</v>
      </c>
      <c r="M50" s="107"/>
      <c r="N50" s="107"/>
      <c r="O50" s="107"/>
      <c r="P50" s="107"/>
      <c r="Q50" s="107"/>
      <c r="R50" s="279"/>
      <c r="S50" s="107"/>
      <c r="T50" s="107"/>
      <c r="U50" s="107">
        <v>38.349980405071847</v>
      </c>
      <c r="V50" s="107"/>
      <c r="W50" s="103"/>
      <c r="X50" s="103"/>
      <c r="Y50" s="103"/>
      <c r="Z50" s="107"/>
      <c r="AA50" s="110"/>
      <c r="AB50" s="108">
        <v>0</v>
      </c>
      <c r="AC50" s="109"/>
      <c r="AD50" s="107"/>
      <c r="AE50" s="107"/>
      <c r="AF50" s="107"/>
      <c r="AG50" s="107"/>
      <c r="AH50" s="107"/>
      <c r="AI50" s="107">
        <v>0</v>
      </c>
      <c r="AJ50" s="107"/>
      <c r="AK50" s="105"/>
      <c r="AL50" s="103"/>
      <c r="AM50" s="107"/>
      <c r="AN50" s="104"/>
      <c r="AO50" s="110">
        <v>4.1984839659999995</v>
      </c>
      <c r="AP50" s="108"/>
      <c r="AQ50" s="111">
        <v>42.548464371071844</v>
      </c>
    </row>
    <row r="51" spans="1:43">
      <c r="A51" s="255" t="s">
        <v>141</v>
      </c>
      <c r="B51" s="99"/>
      <c r="C51" s="100">
        <v>0</v>
      </c>
      <c r="D51" s="101"/>
      <c r="E51" s="112"/>
      <c r="F51" s="103"/>
      <c r="G51" s="103"/>
      <c r="H51" s="104">
        <v>0</v>
      </c>
      <c r="I51" s="105"/>
      <c r="J51" s="106"/>
      <c r="K51" s="107"/>
      <c r="L51" s="104">
        <v>13.625651636053366</v>
      </c>
      <c r="M51" s="107"/>
      <c r="N51" s="107"/>
      <c r="O51" s="107"/>
      <c r="P51" s="107">
        <v>0.63742222222222222</v>
      </c>
      <c r="Q51" s="107"/>
      <c r="R51" s="107">
        <v>12.988229413831144</v>
      </c>
      <c r="S51" s="107"/>
      <c r="T51" s="107"/>
      <c r="U51" s="107"/>
      <c r="V51" s="107"/>
      <c r="W51" s="103"/>
      <c r="X51" s="103"/>
      <c r="Y51" s="103"/>
      <c r="Z51" s="107"/>
      <c r="AA51" s="110"/>
      <c r="AB51" s="108">
        <v>0</v>
      </c>
      <c r="AC51" s="109"/>
      <c r="AD51" s="107"/>
      <c r="AE51" s="107"/>
      <c r="AF51" s="107"/>
      <c r="AG51" s="107"/>
      <c r="AH51" s="107"/>
      <c r="AI51" s="107"/>
      <c r="AJ51" s="107"/>
      <c r="AK51" s="105"/>
      <c r="AL51" s="103"/>
      <c r="AM51" s="107"/>
      <c r="AN51" s="104"/>
      <c r="AO51" s="110"/>
      <c r="AP51" s="108"/>
      <c r="AQ51" s="111">
        <v>13.625651636053366</v>
      </c>
    </row>
    <row r="52" spans="1:43">
      <c r="A52" s="255" t="s">
        <v>142</v>
      </c>
      <c r="B52" s="259"/>
      <c r="C52" s="280">
        <v>0</v>
      </c>
      <c r="D52" s="279"/>
      <c r="E52" s="279"/>
      <c r="F52" s="281"/>
      <c r="G52" s="281"/>
      <c r="H52" s="282">
        <v>0</v>
      </c>
      <c r="I52" s="283"/>
      <c r="J52" s="284"/>
      <c r="K52" s="279"/>
      <c r="L52" s="282">
        <v>1004.7545677750487</v>
      </c>
      <c r="M52" s="279"/>
      <c r="N52" s="279"/>
      <c r="O52" s="279"/>
      <c r="P52" s="161"/>
      <c r="Q52" s="279"/>
      <c r="R52" s="279">
        <v>1004.7545677750487</v>
      </c>
      <c r="S52" s="279"/>
      <c r="T52" s="279"/>
      <c r="U52" s="279"/>
      <c r="V52" s="279"/>
      <c r="W52" s="281"/>
      <c r="X52" s="281"/>
      <c r="Y52" s="281"/>
      <c r="Z52" s="279"/>
      <c r="AA52" s="260"/>
      <c r="AB52" s="285">
        <v>0</v>
      </c>
      <c r="AC52" s="286"/>
      <c r="AD52" s="279"/>
      <c r="AE52" s="279"/>
      <c r="AF52" s="279"/>
      <c r="AG52" s="279"/>
      <c r="AH52" s="279"/>
      <c r="AI52" s="279"/>
      <c r="AJ52" s="279"/>
      <c r="AK52" s="250"/>
      <c r="AL52" s="252"/>
      <c r="AM52" s="279"/>
      <c r="AN52" s="260"/>
      <c r="AO52" s="260"/>
      <c r="AP52" s="285"/>
      <c r="AQ52" s="287">
        <v>1004.7545677750487</v>
      </c>
    </row>
    <row r="53" spans="1:43">
      <c r="A53" s="255" t="s">
        <v>143</v>
      </c>
      <c r="B53" s="259"/>
      <c r="C53" s="280">
        <v>0</v>
      </c>
      <c r="D53" s="283"/>
      <c r="E53" s="279"/>
      <c r="F53" s="281"/>
      <c r="G53" s="281"/>
      <c r="H53" s="282">
        <v>0</v>
      </c>
      <c r="I53" s="283"/>
      <c r="J53" s="284"/>
      <c r="K53" s="279"/>
      <c r="L53" s="282">
        <v>181.67106445023231</v>
      </c>
      <c r="M53" s="279"/>
      <c r="N53" s="279"/>
      <c r="O53" s="279"/>
      <c r="P53" s="279">
        <v>7.6320847289734957</v>
      </c>
      <c r="Q53" s="279"/>
      <c r="R53" s="279"/>
      <c r="S53" s="279"/>
      <c r="T53" s="279"/>
      <c r="U53" s="279">
        <v>174.03897972125881</v>
      </c>
      <c r="V53" s="279"/>
      <c r="W53" s="281"/>
      <c r="X53" s="281"/>
      <c r="Y53" s="281"/>
      <c r="Z53" s="279"/>
      <c r="AA53" s="260"/>
      <c r="AB53" s="285">
        <v>12.379860889447068</v>
      </c>
      <c r="AC53" s="286"/>
      <c r="AD53" s="279"/>
      <c r="AE53" s="279"/>
      <c r="AF53" s="279"/>
      <c r="AG53" s="279"/>
      <c r="AH53" s="279"/>
      <c r="AI53" s="107">
        <v>12.125008165297338</v>
      </c>
      <c r="AJ53" s="107">
        <v>0.25485272414973004</v>
      </c>
      <c r="AK53" s="279"/>
      <c r="AL53" s="279"/>
      <c r="AM53" s="279"/>
      <c r="AN53" s="260"/>
      <c r="AO53" s="110"/>
      <c r="AP53" s="285"/>
      <c r="AQ53" s="287">
        <v>194.05092533967937</v>
      </c>
    </row>
    <row r="54" spans="1:43">
      <c r="A54" s="98" t="s">
        <v>144</v>
      </c>
      <c r="B54" s="99"/>
      <c r="C54" s="280">
        <v>0</v>
      </c>
      <c r="D54" s="283"/>
      <c r="E54" s="279"/>
      <c r="F54" s="281"/>
      <c r="G54" s="281"/>
      <c r="H54" s="282">
        <v>0</v>
      </c>
      <c r="I54" s="283"/>
      <c r="J54" s="284"/>
      <c r="K54" s="279"/>
      <c r="L54" s="282">
        <v>98.599628814877434</v>
      </c>
      <c r="M54" s="279"/>
      <c r="N54" s="279"/>
      <c r="O54" s="279"/>
      <c r="P54" s="279"/>
      <c r="Q54" s="279"/>
      <c r="R54" s="279"/>
      <c r="S54" s="279"/>
      <c r="T54" s="279"/>
      <c r="U54" s="279">
        <v>98.599628814877434</v>
      </c>
      <c r="V54" s="279"/>
      <c r="W54" s="281"/>
      <c r="X54" s="281"/>
      <c r="Y54" s="281"/>
      <c r="Z54" s="279"/>
      <c r="AA54" s="212"/>
      <c r="AB54" s="285">
        <v>0</v>
      </c>
      <c r="AC54" s="286"/>
      <c r="AD54" s="279"/>
      <c r="AE54" s="279"/>
      <c r="AF54" s="279"/>
      <c r="AG54" s="279"/>
      <c r="AH54" s="279"/>
      <c r="AI54" s="279"/>
      <c r="AJ54" s="279"/>
      <c r="AK54" s="279"/>
      <c r="AL54" s="279"/>
      <c r="AM54" s="279"/>
      <c r="AN54" s="212"/>
      <c r="AO54" s="260"/>
      <c r="AP54" s="285"/>
      <c r="AQ54" s="287">
        <v>98.599628814877434</v>
      </c>
    </row>
    <row r="55" spans="1:43">
      <c r="A55" s="162" t="s">
        <v>145</v>
      </c>
      <c r="B55" s="163"/>
      <c r="C55" s="164">
        <v>0</v>
      </c>
      <c r="D55" s="288"/>
      <c r="E55" s="289"/>
      <c r="F55" s="167"/>
      <c r="G55" s="167"/>
      <c r="H55" s="168">
        <v>0</v>
      </c>
      <c r="I55" s="165"/>
      <c r="J55" s="169"/>
      <c r="K55" s="166"/>
      <c r="L55" s="168">
        <v>583.97743318462119</v>
      </c>
      <c r="M55" s="166"/>
      <c r="N55" s="166"/>
      <c r="O55" s="166"/>
      <c r="P55" s="166">
        <v>136.8009393493721</v>
      </c>
      <c r="Q55" s="166"/>
      <c r="R55" s="166"/>
      <c r="S55" s="166">
        <v>0</v>
      </c>
      <c r="T55" s="166"/>
      <c r="U55" s="166">
        <v>447.17649383524906</v>
      </c>
      <c r="V55" s="166"/>
      <c r="W55" s="167"/>
      <c r="X55" s="167"/>
      <c r="Y55" s="167"/>
      <c r="Z55" s="166"/>
      <c r="AA55" s="172">
        <v>15.9301749968989</v>
      </c>
      <c r="AB55" s="170">
        <v>35.722143008570313</v>
      </c>
      <c r="AC55" s="171"/>
      <c r="AD55" s="166"/>
      <c r="AE55" s="166"/>
      <c r="AF55" s="166"/>
      <c r="AG55" s="166"/>
      <c r="AH55" s="166"/>
      <c r="AI55" s="166">
        <v>31.154047488472671</v>
      </c>
      <c r="AJ55" s="166">
        <v>4.5680955200976463</v>
      </c>
      <c r="AK55" s="165"/>
      <c r="AL55" s="167"/>
      <c r="AM55" s="166"/>
      <c r="AN55" s="168"/>
      <c r="AO55" s="172"/>
      <c r="AP55" s="170"/>
      <c r="AQ55" s="173">
        <v>635.62975119009047</v>
      </c>
    </row>
    <row r="56" spans="1:43">
      <c r="A56" s="290" t="s">
        <v>146</v>
      </c>
      <c r="B56" s="291"/>
      <c r="C56" s="292">
        <v>124.1187566409633</v>
      </c>
      <c r="D56" s="293">
        <v>27.010307257286037</v>
      </c>
      <c r="E56" s="102">
        <v>89.144789970825528</v>
      </c>
      <c r="F56" s="294"/>
      <c r="G56" s="294">
        <v>7.9636594128517197</v>
      </c>
      <c r="H56" s="295">
        <v>157.05598153792408</v>
      </c>
      <c r="I56" s="293"/>
      <c r="J56" s="296">
        <v>127.70399999999999</v>
      </c>
      <c r="K56" s="184">
        <v>29.351981537924082</v>
      </c>
      <c r="L56" s="295">
        <v>1087.5941164173253</v>
      </c>
      <c r="M56" s="184"/>
      <c r="N56" s="184"/>
      <c r="O56" s="184"/>
      <c r="P56" s="184">
        <v>0</v>
      </c>
      <c r="Q56" s="411">
        <v>745.1216263117758</v>
      </c>
      <c r="R56" s="184"/>
      <c r="S56" s="184">
        <v>0</v>
      </c>
      <c r="T56" s="411">
        <v>45.352999557976517</v>
      </c>
      <c r="U56" s="411">
        <v>290.67062997981679</v>
      </c>
      <c r="V56" s="184">
        <v>6.4488605677561628</v>
      </c>
      <c r="W56" s="294"/>
      <c r="X56" s="294"/>
      <c r="Y56" s="294"/>
      <c r="Z56" s="184"/>
      <c r="AA56" s="295">
        <v>539.7924043487252</v>
      </c>
      <c r="AB56" s="297">
        <v>114.29666992369162</v>
      </c>
      <c r="AC56" s="298"/>
      <c r="AD56" s="184"/>
      <c r="AE56" s="184">
        <v>23.218809162369563</v>
      </c>
      <c r="AF56" s="184"/>
      <c r="AG56" s="184"/>
      <c r="AH56" s="184"/>
      <c r="AI56" s="184"/>
      <c r="AJ56" s="184"/>
      <c r="AK56" s="293"/>
      <c r="AL56" s="294">
        <v>13.888738851230531</v>
      </c>
      <c r="AM56" s="184">
        <v>77.189121910091529</v>
      </c>
      <c r="AN56" s="295"/>
      <c r="AO56" s="295">
        <v>714.48078612738402</v>
      </c>
      <c r="AP56" s="297"/>
      <c r="AQ56" s="185">
        <v>2737.3387149960136</v>
      </c>
    </row>
    <row r="57" spans="1:43">
      <c r="A57" s="290" t="s">
        <v>171</v>
      </c>
      <c r="B57" s="291"/>
      <c r="C57" s="292">
        <v>0.19697037593984965</v>
      </c>
      <c r="D57" s="411">
        <v>0.19697037593984965</v>
      </c>
      <c r="E57" s="184">
        <v>0</v>
      </c>
      <c r="F57" s="294">
        <v>0</v>
      </c>
      <c r="G57" s="294">
        <v>0</v>
      </c>
      <c r="H57" s="295">
        <v>0</v>
      </c>
      <c r="I57" s="293">
        <v>0</v>
      </c>
      <c r="J57" s="293">
        <v>0</v>
      </c>
      <c r="K57" s="293">
        <v>0</v>
      </c>
      <c r="L57" s="295">
        <v>193.73823708236165</v>
      </c>
      <c r="M57" s="184">
        <v>0</v>
      </c>
      <c r="N57" s="184">
        <v>0</v>
      </c>
      <c r="O57" s="184">
        <v>0</v>
      </c>
      <c r="P57" s="184">
        <v>0</v>
      </c>
      <c r="Q57" s="411">
        <v>38.836628231103333</v>
      </c>
      <c r="R57" s="184">
        <v>0</v>
      </c>
      <c r="S57" s="411">
        <v>0.2093031229578676</v>
      </c>
      <c r="T57" s="411">
        <v>63.834408326851005</v>
      </c>
      <c r="U57" s="411">
        <v>90.857897401449463</v>
      </c>
      <c r="V57" s="184">
        <v>0</v>
      </c>
      <c r="W57" s="294">
        <v>0</v>
      </c>
      <c r="X57" s="294">
        <v>0</v>
      </c>
      <c r="Y57" s="294">
        <v>0</v>
      </c>
      <c r="Z57" s="293">
        <v>0</v>
      </c>
      <c r="AA57" s="412">
        <v>341.64392043191549</v>
      </c>
      <c r="AB57" s="297">
        <v>50.96757615277523</v>
      </c>
      <c r="AC57" s="298">
        <v>0</v>
      </c>
      <c r="AD57" s="184">
        <v>0</v>
      </c>
      <c r="AE57" s="184">
        <v>20.894757287223477</v>
      </c>
      <c r="AF57" s="184">
        <v>0</v>
      </c>
      <c r="AG57" s="184">
        <v>0</v>
      </c>
      <c r="AH57" s="184">
        <v>6.7798337837191829</v>
      </c>
      <c r="AI57" s="184">
        <v>0</v>
      </c>
      <c r="AJ57" s="184">
        <v>0</v>
      </c>
      <c r="AK57" s="184">
        <v>0</v>
      </c>
      <c r="AL57" s="184">
        <v>0.16649466165720572</v>
      </c>
      <c r="AM57" s="293">
        <v>23.126490420175365</v>
      </c>
      <c r="AN57" s="295">
        <v>0</v>
      </c>
      <c r="AO57" s="412">
        <v>1281.0362510988002</v>
      </c>
      <c r="AP57" s="297">
        <v>0</v>
      </c>
      <c r="AQ57" s="299">
        <v>1867.5829551417924</v>
      </c>
    </row>
    <row r="58" spans="1:43">
      <c r="A58" s="290" t="s">
        <v>172</v>
      </c>
      <c r="B58" s="291"/>
      <c r="C58" s="292">
        <v>0.19697037593984965</v>
      </c>
      <c r="D58" s="413">
        <v>0.19697037593984965</v>
      </c>
      <c r="E58" s="297">
        <v>0</v>
      </c>
      <c r="F58" s="297">
        <v>0</v>
      </c>
      <c r="G58" s="300">
        <v>0</v>
      </c>
      <c r="H58" s="295">
        <v>0</v>
      </c>
      <c r="I58" s="293">
        <v>0</v>
      </c>
      <c r="J58" s="301">
        <v>0</v>
      </c>
      <c r="K58" s="293">
        <v>0</v>
      </c>
      <c r="L58" s="295">
        <v>91.00804726097104</v>
      </c>
      <c r="M58" s="184">
        <v>0</v>
      </c>
      <c r="N58" s="294">
        <v>0</v>
      </c>
      <c r="O58" s="294">
        <v>0</v>
      </c>
      <c r="P58" s="297">
        <v>0</v>
      </c>
      <c r="Q58" s="414">
        <v>9.9832689810746853</v>
      </c>
      <c r="R58" s="297">
        <v>0</v>
      </c>
      <c r="S58" s="414">
        <v>0</v>
      </c>
      <c r="T58" s="414">
        <v>34.129016031283705</v>
      </c>
      <c r="U58" s="414">
        <v>46.895762248612648</v>
      </c>
      <c r="V58" s="297">
        <v>0</v>
      </c>
      <c r="W58" s="297">
        <v>0</v>
      </c>
      <c r="X58" s="297">
        <v>0</v>
      </c>
      <c r="Y58" s="294">
        <v>0</v>
      </c>
      <c r="Z58" s="293">
        <v>0</v>
      </c>
      <c r="AA58" s="412">
        <v>193.90650870351746</v>
      </c>
      <c r="AB58" s="297">
        <v>34.542684432628874</v>
      </c>
      <c r="AC58" s="298">
        <v>0</v>
      </c>
      <c r="AD58" s="184">
        <v>0</v>
      </c>
      <c r="AE58" s="184">
        <v>9.2118665963963053</v>
      </c>
      <c r="AF58" s="184"/>
      <c r="AG58" s="184">
        <v>0</v>
      </c>
      <c r="AH58" s="184">
        <v>2.0378327544000001</v>
      </c>
      <c r="AI58" s="184">
        <v>0</v>
      </c>
      <c r="AJ58" s="184">
        <v>0</v>
      </c>
      <c r="AK58" s="184"/>
      <c r="AL58" s="184">
        <v>0.16649466165720572</v>
      </c>
      <c r="AM58" s="294">
        <v>23.126490420175365</v>
      </c>
      <c r="AN58" s="295">
        <v>0</v>
      </c>
      <c r="AO58" s="412">
        <v>1025.3843593820347</v>
      </c>
      <c r="AP58" s="297">
        <v>0</v>
      </c>
      <c r="AQ58" s="299">
        <v>1345.038570155092</v>
      </c>
    </row>
    <row r="59" spans="1:43">
      <c r="A59" s="98" t="s">
        <v>173</v>
      </c>
      <c r="B59" s="302" t="s">
        <v>174</v>
      </c>
      <c r="C59" s="151">
        <v>9.9984962406015031E-3</v>
      </c>
      <c r="D59" s="415">
        <v>9.9984962406015031E-3</v>
      </c>
      <c r="E59" s="157"/>
      <c r="F59" s="157"/>
      <c r="G59" s="200"/>
      <c r="H59" s="155">
        <v>0</v>
      </c>
      <c r="I59" s="275"/>
      <c r="J59" s="303"/>
      <c r="K59" s="275"/>
      <c r="L59" s="155">
        <v>32.910919722032538</v>
      </c>
      <c r="M59" s="202"/>
      <c r="N59" s="304"/>
      <c r="O59" s="304"/>
      <c r="P59" s="157"/>
      <c r="Q59" s="407">
        <v>3.2701364558668726</v>
      </c>
      <c r="R59" s="157"/>
      <c r="S59" s="407">
        <v>0</v>
      </c>
      <c r="T59" s="407">
        <v>15.459824333090737</v>
      </c>
      <c r="U59" s="407">
        <v>14.180958933074931</v>
      </c>
      <c r="V59" s="257">
        <v>0</v>
      </c>
      <c r="W59" s="157"/>
      <c r="X59" s="157"/>
      <c r="Y59" s="304"/>
      <c r="Z59" s="275"/>
      <c r="AA59" s="408">
        <v>38.016546721251501</v>
      </c>
      <c r="AB59" s="157">
        <v>2.4245566521362845</v>
      </c>
      <c r="AC59" s="305"/>
      <c r="AD59" s="202"/>
      <c r="AE59" s="153">
        <v>2.4245566521362845</v>
      </c>
      <c r="AF59" s="153"/>
      <c r="AG59" s="153"/>
      <c r="AH59" s="153">
        <v>0</v>
      </c>
      <c r="AI59" s="153"/>
      <c r="AJ59" s="153"/>
      <c r="AK59" s="153"/>
      <c r="AL59" s="153">
        <v>0</v>
      </c>
      <c r="AM59" s="154">
        <v>0</v>
      </c>
      <c r="AN59" s="155"/>
      <c r="AO59" s="408">
        <v>201.7876689810312</v>
      </c>
      <c r="AP59" s="157"/>
      <c r="AQ59" s="186">
        <v>275.14969057269212</v>
      </c>
    </row>
    <row r="60" spans="1:43">
      <c r="A60" s="98" t="s">
        <v>175</v>
      </c>
      <c r="B60" s="302" t="s">
        <v>176</v>
      </c>
      <c r="C60" s="100">
        <v>0</v>
      </c>
      <c r="D60" s="415">
        <v>0</v>
      </c>
      <c r="E60" s="108"/>
      <c r="F60" s="108"/>
      <c r="G60" s="306"/>
      <c r="H60" s="104">
        <v>0</v>
      </c>
      <c r="I60" s="101"/>
      <c r="J60" s="307"/>
      <c r="K60" s="101"/>
      <c r="L60" s="104">
        <v>22.538309651720738</v>
      </c>
      <c r="M60" s="112"/>
      <c r="N60" s="102"/>
      <c r="O60" s="102"/>
      <c r="P60" s="108"/>
      <c r="Q60" s="407">
        <v>1.2417499769851992</v>
      </c>
      <c r="R60" s="108"/>
      <c r="S60" s="407">
        <v>0</v>
      </c>
      <c r="T60" s="407">
        <v>2.9899234427020764</v>
      </c>
      <c r="U60" s="407">
        <v>18.306636232033462</v>
      </c>
      <c r="V60" s="257">
        <v>0</v>
      </c>
      <c r="W60" s="108"/>
      <c r="X60" s="108"/>
      <c r="Y60" s="102"/>
      <c r="Z60" s="101"/>
      <c r="AA60" s="408">
        <v>14.87047357857406</v>
      </c>
      <c r="AB60" s="108">
        <v>1.3811291662024537E-2</v>
      </c>
      <c r="AC60" s="308"/>
      <c r="AD60" s="112"/>
      <c r="AE60" s="107">
        <v>1.3811291662024537E-2</v>
      </c>
      <c r="AF60" s="107"/>
      <c r="AG60" s="107"/>
      <c r="AH60" s="107">
        <v>0</v>
      </c>
      <c r="AI60" s="107"/>
      <c r="AJ60" s="107"/>
      <c r="AK60" s="107"/>
      <c r="AL60" s="107">
        <v>0</v>
      </c>
      <c r="AM60" s="103">
        <v>0</v>
      </c>
      <c r="AN60" s="104"/>
      <c r="AO60" s="408">
        <v>48.126871972432717</v>
      </c>
      <c r="AP60" s="108"/>
      <c r="AQ60" s="111">
        <v>85.549466494389549</v>
      </c>
    </row>
    <row r="61" spans="1:43">
      <c r="A61" s="98" t="s">
        <v>177</v>
      </c>
      <c r="B61" s="302" t="s">
        <v>178</v>
      </c>
      <c r="C61" s="100">
        <v>0.17997293233082706</v>
      </c>
      <c r="D61" s="415">
        <v>0.17997293233082706</v>
      </c>
      <c r="E61" s="108"/>
      <c r="F61" s="108"/>
      <c r="G61" s="306"/>
      <c r="H61" s="104">
        <v>0</v>
      </c>
      <c r="I61" s="101"/>
      <c r="J61" s="307"/>
      <c r="K61" s="101"/>
      <c r="L61" s="104">
        <v>13.674879740347423</v>
      </c>
      <c r="M61" s="112"/>
      <c r="N61" s="102"/>
      <c r="O61" s="102"/>
      <c r="P61" s="108"/>
      <c r="Q61" s="407">
        <v>2.9611603351644362</v>
      </c>
      <c r="R61" s="108"/>
      <c r="S61" s="407">
        <v>0</v>
      </c>
      <c r="T61" s="407">
        <v>9.320880603946474</v>
      </c>
      <c r="U61" s="407">
        <v>1.3928388012365125</v>
      </c>
      <c r="V61" s="257">
        <v>0</v>
      </c>
      <c r="W61" s="108"/>
      <c r="X61" s="108"/>
      <c r="Y61" s="102"/>
      <c r="Z61" s="101"/>
      <c r="AA61" s="408">
        <v>30.725341639032017</v>
      </c>
      <c r="AB61" s="108">
        <v>3.0723605637368858</v>
      </c>
      <c r="AC61" s="308"/>
      <c r="AD61" s="112"/>
      <c r="AE61" s="107">
        <v>3.0723605637368858</v>
      </c>
      <c r="AF61" s="107"/>
      <c r="AG61" s="107"/>
      <c r="AH61" s="107">
        <v>0</v>
      </c>
      <c r="AI61" s="107"/>
      <c r="AJ61" s="107"/>
      <c r="AK61" s="107"/>
      <c r="AL61" s="107">
        <v>0</v>
      </c>
      <c r="AM61" s="103">
        <v>0</v>
      </c>
      <c r="AN61" s="104"/>
      <c r="AO61" s="408">
        <v>91.839814528888965</v>
      </c>
      <c r="AP61" s="108"/>
      <c r="AQ61" s="111">
        <v>139.4923694043361</v>
      </c>
    </row>
    <row r="62" spans="1:43">
      <c r="A62" s="98" t="s">
        <v>179</v>
      </c>
      <c r="B62" s="302" t="s">
        <v>180</v>
      </c>
      <c r="C62" s="100">
        <v>2.9995488721804514E-3</v>
      </c>
      <c r="D62" s="415">
        <v>2.9995488721804514E-3</v>
      </c>
      <c r="E62" s="108"/>
      <c r="F62" s="108"/>
      <c r="G62" s="306"/>
      <c r="H62" s="104">
        <v>0</v>
      </c>
      <c r="I62" s="101"/>
      <c r="J62" s="307"/>
      <c r="K62" s="101"/>
      <c r="L62" s="104">
        <v>2.3142108378868187</v>
      </c>
      <c r="M62" s="112"/>
      <c r="N62" s="102"/>
      <c r="O62" s="102"/>
      <c r="P62" s="108"/>
      <c r="Q62" s="407">
        <v>0.18204539003548986</v>
      </c>
      <c r="R62" s="108"/>
      <c r="S62" s="407">
        <v>0</v>
      </c>
      <c r="T62" s="407">
        <v>0.50472102152035059</v>
      </c>
      <c r="U62" s="407">
        <v>1.627444426330978</v>
      </c>
      <c r="V62" s="257">
        <v>0</v>
      </c>
      <c r="W62" s="108"/>
      <c r="X62" s="108"/>
      <c r="Y62" s="102"/>
      <c r="Z62" s="101"/>
      <c r="AA62" s="408">
        <v>32.63794045535122</v>
      </c>
      <c r="AB62" s="108">
        <v>0.1599324665434107</v>
      </c>
      <c r="AC62" s="308"/>
      <c r="AD62" s="112"/>
      <c r="AE62" s="107">
        <v>0.1599324665434107</v>
      </c>
      <c r="AF62" s="107"/>
      <c r="AG62" s="107"/>
      <c r="AH62" s="107">
        <v>0</v>
      </c>
      <c r="AI62" s="107"/>
      <c r="AJ62" s="107"/>
      <c r="AK62" s="107"/>
      <c r="AL62" s="107">
        <v>0</v>
      </c>
      <c r="AM62" s="103">
        <v>0</v>
      </c>
      <c r="AN62" s="104"/>
      <c r="AO62" s="408">
        <v>547.771009495209</v>
      </c>
      <c r="AP62" s="108"/>
      <c r="AQ62" s="111">
        <v>582.88609280386265</v>
      </c>
    </row>
    <row r="63" spans="1:43">
      <c r="A63" s="98" t="s">
        <v>181</v>
      </c>
      <c r="B63" s="302" t="s">
        <v>182</v>
      </c>
      <c r="C63" s="100">
        <v>9.9984962406015026E-4</v>
      </c>
      <c r="D63" s="416">
        <v>9.9984962406015026E-4</v>
      </c>
      <c r="E63" s="108"/>
      <c r="F63" s="108"/>
      <c r="G63" s="306"/>
      <c r="H63" s="104">
        <v>0</v>
      </c>
      <c r="I63" s="101"/>
      <c r="J63" s="307"/>
      <c r="K63" s="101"/>
      <c r="L63" s="104">
        <v>1.4854297133194543</v>
      </c>
      <c r="M63" s="112"/>
      <c r="N63" s="102"/>
      <c r="O63" s="102"/>
      <c r="P63" s="108"/>
      <c r="Q63" s="417">
        <v>0.8308952435106074</v>
      </c>
      <c r="R63" s="108"/>
      <c r="S63" s="417">
        <v>0</v>
      </c>
      <c r="T63" s="417">
        <v>0.106064562493407</v>
      </c>
      <c r="U63" s="417">
        <v>0.54846990731543988</v>
      </c>
      <c r="V63" s="309">
        <v>0</v>
      </c>
      <c r="W63" s="108"/>
      <c r="X63" s="108"/>
      <c r="Y63" s="102"/>
      <c r="Z63" s="101"/>
      <c r="AA63" s="418">
        <v>15.278029964498533</v>
      </c>
      <c r="AB63" s="108">
        <v>1.4877767970844045</v>
      </c>
      <c r="AC63" s="308"/>
      <c r="AD63" s="112"/>
      <c r="AE63" s="107">
        <v>1.4877767970844045</v>
      </c>
      <c r="AF63" s="107"/>
      <c r="AG63" s="107"/>
      <c r="AH63" s="107">
        <v>0</v>
      </c>
      <c r="AI63" s="107"/>
      <c r="AJ63" s="107"/>
      <c r="AK63" s="107"/>
      <c r="AL63" s="107">
        <v>0</v>
      </c>
      <c r="AM63" s="103">
        <v>0</v>
      </c>
      <c r="AN63" s="104"/>
      <c r="AO63" s="418">
        <v>39.967757533486278</v>
      </c>
      <c r="AP63" s="108"/>
      <c r="AQ63" s="111">
        <v>58.219993858012728</v>
      </c>
    </row>
    <row r="64" spans="1:43">
      <c r="A64" s="162" t="s">
        <v>183</v>
      </c>
      <c r="B64" s="310"/>
      <c r="C64" s="164">
        <v>2.9995488721804514E-3</v>
      </c>
      <c r="D64" s="416">
        <v>2.9995488721804514E-3</v>
      </c>
      <c r="E64" s="170"/>
      <c r="F64" s="170"/>
      <c r="G64" s="311"/>
      <c r="H64" s="168">
        <v>0</v>
      </c>
      <c r="I64" s="288"/>
      <c r="J64" s="312"/>
      <c r="K64" s="288"/>
      <c r="L64" s="168">
        <v>18.084297595664065</v>
      </c>
      <c r="M64" s="289"/>
      <c r="N64" s="313"/>
      <c r="O64" s="313"/>
      <c r="P64" s="170"/>
      <c r="Q64" s="417">
        <v>1.4972815795120793</v>
      </c>
      <c r="R64" s="170"/>
      <c r="S64" s="417">
        <v>0</v>
      </c>
      <c r="T64" s="417">
        <v>5.7476020675306589</v>
      </c>
      <c r="U64" s="417">
        <v>10.839413948621326</v>
      </c>
      <c r="V64" s="309">
        <v>0</v>
      </c>
      <c r="W64" s="170"/>
      <c r="X64" s="170"/>
      <c r="Y64" s="313"/>
      <c r="Z64" s="288"/>
      <c r="AA64" s="418">
        <v>62.378176344810136</v>
      </c>
      <c r="AB64" s="170">
        <v>27.384246661465866</v>
      </c>
      <c r="AC64" s="314"/>
      <c r="AD64" s="289"/>
      <c r="AE64" s="166">
        <v>2.0534288252332962</v>
      </c>
      <c r="AF64" s="166"/>
      <c r="AG64" s="166"/>
      <c r="AH64" s="166">
        <v>2.0378327544000001</v>
      </c>
      <c r="AI64" s="166"/>
      <c r="AJ64" s="166"/>
      <c r="AK64" s="166"/>
      <c r="AL64" s="166">
        <v>0.16649466165720572</v>
      </c>
      <c r="AM64" s="167">
        <v>23.126490420175365</v>
      </c>
      <c r="AN64" s="168"/>
      <c r="AO64" s="418">
        <v>95.891236870986518</v>
      </c>
      <c r="AP64" s="170"/>
      <c r="AQ64" s="173">
        <v>203.74095702179875</v>
      </c>
    </row>
    <row r="65" spans="1:43">
      <c r="A65" s="290" t="s">
        <v>184</v>
      </c>
      <c r="B65" s="291"/>
      <c r="C65" s="164">
        <v>0</v>
      </c>
      <c r="D65" s="413">
        <v>0</v>
      </c>
      <c r="E65" s="263"/>
      <c r="F65" s="263"/>
      <c r="G65" s="264"/>
      <c r="H65" s="168">
        <v>0</v>
      </c>
      <c r="I65" s="165"/>
      <c r="J65" s="169">
        <v>0</v>
      </c>
      <c r="K65" s="166">
        <v>0</v>
      </c>
      <c r="L65" s="168">
        <v>102.73018982139062</v>
      </c>
      <c r="M65" s="166"/>
      <c r="N65" s="167"/>
      <c r="O65" s="167"/>
      <c r="P65" s="263"/>
      <c r="Q65" s="414">
        <v>28.853359250028646</v>
      </c>
      <c r="R65" s="263"/>
      <c r="S65" s="414">
        <v>0.2093031229578676</v>
      </c>
      <c r="T65" s="414">
        <v>29.705392295567297</v>
      </c>
      <c r="U65" s="414">
        <v>43.962135152836815</v>
      </c>
      <c r="V65" s="297">
        <v>0</v>
      </c>
      <c r="W65" s="263"/>
      <c r="X65" s="263"/>
      <c r="Y65" s="167"/>
      <c r="Z65" s="166"/>
      <c r="AA65" s="412">
        <v>147.73741172839806</v>
      </c>
      <c r="AB65" s="170">
        <v>16.424891720146356</v>
      </c>
      <c r="AC65" s="171"/>
      <c r="AD65" s="166"/>
      <c r="AE65" s="166">
        <v>11.682890690827172</v>
      </c>
      <c r="AF65" s="166"/>
      <c r="AG65" s="166"/>
      <c r="AH65" s="166">
        <v>4.7420010293191828</v>
      </c>
      <c r="AI65" s="166"/>
      <c r="AJ65" s="166"/>
      <c r="AK65" s="166"/>
      <c r="AL65" s="166"/>
      <c r="AM65" s="167"/>
      <c r="AN65" s="168"/>
      <c r="AO65" s="412">
        <v>255.65189171676556</v>
      </c>
      <c r="AP65" s="170"/>
      <c r="AQ65" s="315">
        <v>522.54438498670061</v>
      </c>
    </row>
    <row r="66" spans="1:43">
      <c r="A66" s="149" t="s">
        <v>185</v>
      </c>
      <c r="B66" s="316" t="s">
        <v>186</v>
      </c>
      <c r="C66" s="151">
        <v>0</v>
      </c>
      <c r="D66" s="419">
        <v>0</v>
      </c>
      <c r="E66" s="203"/>
      <c r="F66" s="203"/>
      <c r="G66" s="317"/>
      <c r="H66" s="155">
        <v>0</v>
      </c>
      <c r="I66" s="201"/>
      <c r="J66" s="156"/>
      <c r="K66" s="318"/>
      <c r="L66" s="155">
        <v>5.778706803435675</v>
      </c>
      <c r="M66" s="201"/>
      <c r="N66" s="203"/>
      <c r="O66" s="154"/>
      <c r="P66" s="203"/>
      <c r="Q66" s="405">
        <v>0.10855917754409945</v>
      </c>
      <c r="R66" s="203"/>
      <c r="S66" s="405">
        <v>3.6784380133192906E-4</v>
      </c>
      <c r="T66" s="405">
        <v>1.6001119341677781</v>
      </c>
      <c r="U66" s="405">
        <v>4.0696678479224655</v>
      </c>
      <c r="V66" s="203">
        <v>0</v>
      </c>
      <c r="W66" s="203"/>
      <c r="X66" s="203"/>
      <c r="Y66" s="154"/>
      <c r="Z66" s="153"/>
      <c r="AA66" s="406">
        <v>9.8218955204730083</v>
      </c>
      <c r="AB66" s="157">
        <v>4.7420010293191828</v>
      </c>
      <c r="AC66" s="158"/>
      <c r="AD66" s="153"/>
      <c r="AE66" s="153">
        <v>0</v>
      </c>
      <c r="AF66" s="153"/>
      <c r="AG66" s="153"/>
      <c r="AH66" s="153">
        <v>4.7420010293191828</v>
      </c>
      <c r="AI66" s="153"/>
      <c r="AJ66" s="153"/>
      <c r="AK66" s="153"/>
      <c r="AL66" s="153"/>
      <c r="AM66" s="154"/>
      <c r="AN66" s="155"/>
      <c r="AO66" s="406">
        <v>78.305856400519872</v>
      </c>
      <c r="AP66" s="157"/>
      <c r="AQ66" s="186">
        <v>98.648459753747744</v>
      </c>
    </row>
    <row r="67" spans="1:43">
      <c r="A67" s="319" t="s">
        <v>187</v>
      </c>
      <c r="B67" s="320">
        <v>84</v>
      </c>
      <c r="C67" s="100">
        <v>0</v>
      </c>
      <c r="D67" s="420">
        <v>0</v>
      </c>
      <c r="E67" s="257"/>
      <c r="F67" s="257"/>
      <c r="G67" s="258"/>
      <c r="H67" s="104">
        <v>0</v>
      </c>
      <c r="I67" s="321"/>
      <c r="J67" s="106"/>
      <c r="K67" s="322"/>
      <c r="L67" s="104">
        <v>35.223100247190615</v>
      </c>
      <c r="M67" s="321"/>
      <c r="N67" s="257"/>
      <c r="O67" s="103"/>
      <c r="P67" s="257"/>
      <c r="Q67" s="409">
        <v>5.5081256544683068</v>
      </c>
      <c r="R67" s="257"/>
      <c r="S67" s="409">
        <v>4.7819694173150762E-3</v>
      </c>
      <c r="T67" s="409">
        <v>11.025228401254322</v>
      </c>
      <c r="U67" s="409">
        <v>18.684964222050667</v>
      </c>
      <c r="V67" s="247">
        <v>0</v>
      </c>
      <c r="W67" s="257"/>
      <c r="X67" s="257"/>
      <c r="Y67" s="103"/>
      <c r="Z67" s="107"/>
      <c r="AA67" s="410">
        <v>47.282230908752538</v>
      </c>
      <c r="AB67" s="108">
        <v>7.5122388147110302</v>
      </c>
      <c r="AC67" s="109"/>
      <c r="AD67" s="107"/>
      <c r="AE67" s="107">
        <v>7.5122388147110302</v>
      </c>
      <c r="AF67" s="107"/>
      <c r="AG67" s="107"/>
      <c r="AH67" s="107">
        <v>0</v>
      </c>
      <c r="AI67" s="107"/>
      <c r="AJ67" s="107"/>
      <c r="AK67" s="107"/>
      <c r="AL67" s="107"/>
      <c r="AM67" s="103"/>
      <c r="AN67" s="104"/>
      <c r="AO67" s="410">
        <v>82.072683636855743</v>
      </c>
      <c r="AP67" s="108"/>
      <c r="AQ67" s="111">
        <v>172.09025360750991</v>
      </c>
    </row>
    <row r="68" spans="1:43">
      <c r="A68" s="98" t="s">
        <v>188</v>
      </c>
      <c r="B68" s="302">
        <v>85</v>
      </c>
      <c r="C68" s="100">
        <v>0</v>
      </c>
      <c r="D68" s="420">
        <v>0</v>
      </c>
      <c r="E68" s="257"/>
      <c r="F68" s="257"/>
      <c r="G68" s="258"/>
      <c r="H68" s="104">
        <v>0</v>
      </c>
      <c r="I68" s="321"/>
      <c r="J68" s="106"/>
      <c r="K68" s="322"/>
      <c r="L68" s="104">
        <v>46.616006234857764</v>
      </c>
      <c r="M68" s="321"/>
      <c r="N68" s="257"/>
      <c r="O68" s="103"/>
      <c r="P68" s="257"/>
      <c r="Q68" s="409">
        <v>18.020823472320508</v>
      </c>
      <c r="R68" s="257"/>
      <c r="S68" s="409">
        <v>6.2901290027759862E-2</v>
      </c>
      <c r="T68" s="409">
        <v>12.555849759995386</v>
      </c>
      <c r="U68" s="409">
        <v>15.976431712514108</v>
      </c>
      <c r="V68" s="247">
        <v>0</v>
      </c>
      <c r="W68" s="257"/>
      <c r="X68" s="257"/>
      <c r="Y68" s="103"/>
      <c r="Z68" s="107"/>
      <c r="AA68" s="410">
        <v>33.141517979320724</v>
      </c>
      <c r="AB68" s="108">
        <v>2.1723336620904989</v>
      </c>
      <c r="AC68" s="109"/>
      <c r="AD68" s="107"/>
      <c r="AE68" s="107">
        <v>2.1723336620904989</v>
      </c>
      <c r="AF68" s="107"/>
      <c r="AG68" s="107"/>
      <c r="AH68" s="107">
        <v>0</v>
      </c>
      <c r="AI68" s="107"/>
      <c r="AJ68" s="107"/>
      <c r="AK68" s="107"/>
      <c r="AL68" s="107"/>
      <c r="AM68" s="103"/>
      <c r="AN68" s="104"/>
      <c r="AO68" s="410">
        <v>51.018271678117721</v>
      </c>
      <c r="AP68" s="108"/>
      <c r="AQ68" s="111">
        <v>132.9481295543867</v>
      </c>
    </row>
    <row r="69" spans="1:43">
      <c r="A69" s="162" t="s">
        <v>189</v>
      </c>
      <c r="B69" s="310" t="s">
        <v>190</v>
      </c>
      <c r="C69" s="280">
        <v>0</v>
      </c>
      <c r="D69" s="421">
        <v>0</v>
      </c>
      <c r="E69" s="263"/>
      <c r="F69" s="263"/>
      <c r="G69" s="264"/>
      <c r="H69" s="282">
        <v>0</v>
      </c>
      <c r="I69" s="323"/>
      <c r="J69" s="169"/>
      <c r="K69" s="324"/>
      <c r="L69" s="282">
        <v>15.112376535906575</v>
      </c>
      <c r="M69" s="323"/>
      <c r="N69" s="263"/>
      <c r="O69" s="167"/>
      <c r="P69" s="263"/>
      <c r="Q69" s="422">
        <v>5.215850945695732</v>
      </c>
      <c r="R69" s="263"/>
      <c r="S69" s="422">
        <v>0.14125201971146076</v>
      </c>
      <c r="T69" s="422">
        <v>4.5242022001498086</v>
      </c>
      <c r="U69" s="422">
        <v>5.2310713703495733</v>
      </c>
      <c r="V69" s="263">
        <v>0</v>
      </c>
      <c r="W69" s="263"/>
      <c r="X69" s="263"/>
      <c r="Y69" s="167"/>
      <c r="Z69" s="166"/>
      <c r="AA69" s="423">
        <v>57.491767319851789</v>
      </c>
      <c r="AB69" s="285">
        <v>1.9983182140256432</v>
      </c>
      <c r="AC69" s="286"/>
      <c r="AD69" s="279"/>
      <c r="AE69" s="279">
        <v>1.9983182140256432</v>
      </c>
      <c r="AF69" s="279"/>
      <c r="AG69" s="279"/>
      <c r="AH69" s="279">
        <v>0</v>
      </c>
      <c r="AI69" s="279"/>
      <c r="AJ69" s="279"/>
      <c r="AK69" s="279"/>
      <c r="AL69" s="279"/>
      <c r="AM69" s="281"/>
      <c r="AN69" s="282"/>
      <c r="AO69" s="423">
        <v>44.255080001272191</v>
      </c>
      <c r="AP69" s="285"/>
      <c r="AQ69" s="287">
        <v>118.8575420710562</v>
      </c>
    </row>
    <row r="70" spans="1:43">
      <c r="A70" s="188" t="s">
        <v>147</v>
      </c>
      <c r="B70" s="189"/>
      <c r="C70" s="190">
        <v>0</v>
      </c>
      <c r="D70" s="325">
        <v>0</v>
      </c>
      <c r="E70" s="326"/>
      <c r="F70" s="327"/>
      <c r="G70" s="327"/>
      <c r="H70" s="194">
        <v>0</v>
      </c>
      <c r="I70" s="325"/>
      <c r="J70" s="328"/>
      <c r="K70" s="326"/>
      <c r="L70" s="194">
        <v>271.61536362813922</v>
      </c>
      <c r="M70" s="326"/>
      <c r="N70" s="326"/>
      <c r="O70" s="326"/>
      <c r="P70" s="326">
        <v>0</v>
      </c>
      <c r="Q70" s="326">
        <v>0</v>
      </c>
      <c r="R70" s="326"/>
      <c r="S70" s="326"/>
      <c r="T70" s="402">
        <v>0</v>
      </c>
      <c r="U70" s="424">
        <v>271.61536362813922</v>
      </c>
      <c r="V70" s="153"/>
      <c r="W70" s="327"/>
      <c r="X70" s="327"/>
      <c r="Y70" s="327"/>
      <c r="Z70" s="326"/>
      <c r="AA70" s="194">
        <v>0</v>
      </c>
      <c r="AB70" s="195">
        <v>0</v>
      </c>
      <c r="AC70" s="329"/>
      <c r="AD70" s="326"/>
      <c r="AE70" s="326"/>
      <c r="AF70" s="326"/>
      <c r="AG70" s="326"/>
      <c r="AH70" s="326"/>
      <c r="AI70" s="326"/>
      <c r="AJ70" s="326"/>
      <c r="AK70" s="325"/>
      <c r="AL70" s="327"/>
      <c r="AM70" s="326"/>
      <c r="AN70" s="194"/>
      <c r="AO70" s="194">
        <v>43.229609872615789</v>
      </c>
      <c r="AP70" s="195"/>
      <c r="AQ70" s="185">
        <v>314.84497350075503</v>
      </c>
    </row>
    <row r="71" spans="1:43" ht="15.75" thickBot="1">
      <c r="A71" s="330" t="s">
        <v>148</v>
      </c>
      <c r="B71" s="163"/>
      <c r="C71" s="164">
        <v>0</v>
      </c>
      <c r="D71" s="165"/>
      <c r="E71" s="166"/>
      <c r="F71" s="167"/>
      <c r="G71" s="167"/>
      <c r="H71" s="168">
        <v>0</v>
      </c>
      <c r="I71" s="165"/>
      <c r="J71" s="169"/>
      <c r="K71" s="166"/>
      <c r="L71" s="168">
        <v>17.28690504142012</v>
      </c>
      <c r="M71" s="166"/>
      <c r="N71" s="166"/>
      <c r="O71" s="166"/>
      <c r="P71" s="166"/>
      <c r="Q71" s="166"/>
      <c r="R71" s="166"/>
      <c r="S71" s="166"/>
      <c r="T71" s="166"/>
      <c r="U71" s="289">
        <v>17.28690504142012</v>
      </c>
      <c r="V71" s="166"/>
      <c r="W71" s="167"/>
      <c r="X71" s="167"/>
      <c r="Y71" s="167"/>
      <c r="Z71" s="166"/>
      <c r="AA71" s="168"/>
      <c r="AB71" s="170">
        <v>0</v>
      </c>
      <c r="AC71" s="171"/>
      <c r="AD71" s="166"/>
      <c r="AE71" s="166"/>
      <c r="AF71" s="166"/>
      <c r="AG71" s="166"/>
      <c r="AH71" s="166"/>
      <c r="AI71" s="166"/>
      <c r="AJ71" s="166"/>
      <c r="AK71" s="165"/>
      <c r="AL71" s="167"/>
      <c r="AM71" s="166"/>
      <c r="AN71" s="168"/>
      <c r="AO71" s="172"/>
      <c r="AP71" s="170"/>
      <c r="AQ71" s="315">
        <v>17.28690504142012</v>
      </c>
    </row>
    <row r="72" spans="1:43" ht="15.75" thickBot="1">
      <c r="A72" s="218" t="s">
        <v>149</v>
      </c>
      <c r="B72" s="219"/>
      <c r="C72" s="220">
        <v>-10.540753997657845</v>
      </c>
      <c r="D72" s="221">
        <v>-2.5666574604452279</v>
      </c>
      <c r="E72" s="222">
        <v>-6.3895034951263199</v>
      </c>
      <c r="F72" s="226">
        <v>0</v>
      </c>
      <c r="G72" s="226">
        <v>-1.5892480420862407</v>
      </c>
      <c r="H72" s="223">
        <v>1.2248722648954526</v>
      </c>
      <c r="I72" s="221">
        <v>-2.8992991375604404</v>
      </c>
      <c r="J72" s="224">
        <v>0</v>
      </c>
      <c r="K72" s="222">
        <v>4.1241714024559215</v>
      </c>
      <c r="L72" s="223">
        <v>-86.957099629163167</v>
      </c>
      <c r="M72" s="222">
        <v>0</v>
      </c>
      <c r="N72" s="222">
        <v>2.1661421905413647E-2</v>
      </c>
      <c r="O72" s="222">
        <v>-0.7674587180194834</v>
      </c>
      <c r="P72" s="222">
        <v>-5.8038232111109664</v>
      </c>
      <c r="Q72" s="222">
        <v>0.72977428159981628</v>
      </c>
      <c r="R72" s="222">
        <v>-22.792445491920034</v>
      </c>
      <c r="S72" s="222">
        <v>-5.7716286788411502</v>
      </c>
      <c r="T72" s="222">
        <v>11.506599448877097</v>
      </c>
      <c r="U72" s="222">
        <v>-64.033079857985285</v>
      </c>
      <c r="V72" s="222">
        <v>-0.44344987201017716</v>
      </c>
      <c r="W72" s="226">
        <v>0.39675104834254604</v>
      </c>
      <c r="X72" s="226">
        <v>0</v>
      </c>
      <c r="Y72" s="226">
        <v>0</v>
      </c>
      <c r="Z72" s="222">
        <v>0</v>
      </c>
      <c r="AA72" s="223">
        <v>-2.3889902131529652</v>
      </c>
      <c r="AB72" s="225">
        <v>-0.7929450008572303</v>
      </c>
      <c r="AC72" s="331">
        <v>0</v>
      </c>
      <c r="AD72" s="222">
        <v>0</v>
      </c>
      <c r="AE72" s="222">
        <v>-10.995561064601674</v>
      </c>
      <c r="AF72" s="222">
        <v>0</v>
      </c>
      <c r="AG72" s="222">
        <v>0</v>
      </c>
      <c r="AH72" s="222">
        <v>0</v>
      </c>
      <c r="AI72" s="222">
        <v>10.043949358271988</v>
      </c>
      <c r="AJ72" s="222">
        <v>0.15866670547200457</v>
      </c>
      <c r="AK72" s="221">
        <v>0</v>
      </c>
      <c r="AL72" s="226">
        <v>0</v>
      </c>
      <c r="AM72" s="222">
        <v>0</v>
      </c>
      <c r="AN72" s="223">
        <v>0</v>
      </c>
      <c r="AO72" s="223">
        <v>-36.537212306898255</v>
      </c>
      <c r="AP72" s="225">
        <v>0</v>
      </c>
      <c r="AQ72" s="227">
        <v>-135.99212888283401</v>
      </c>
    </row>
    <row r="74" spans="1:43">
      <c r="A74" s="204" t="s">
        <v>541</v>
      </c>
    </row>
    <row r="75" spans="1:43">
      <c r="A75" s="333" t="s">
        <v>542</v>
      </c>
    </row>
    <row r="76" spans="1:43">
      <c r="A76" s="334" t="s">
        <v>543</v>
      </c>
    </row>
    <row r="77" spans="1:43">
      <c r="A77" s="336" t="s">
        <v>544</v>
      </c>
    </row>
    <row r="78" spans="1:43">
      <c r="A78" s="366" t="s">
        <v>545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846FF-BBF5-4A02-BAF4-3C4772884C84}">
  <sheetPr codeName="Sheet9">
    <tabColor theme="0" tint="-0.499984740745262"/>
  </sheetPr>
  <dimension ref="A1:C2"/>
  <sheetViews>
    <sheetView workbookViewId="0">
      <selection activeCell="M22" sqref="M22"/>
    </sheetView>
  </sheetViews>
  <sheetFormatPr defaultColWidth="9.140625" defaultRowHeight="15"/>
  <cols>
    <col min="1" max="16384" width="9.140625" style="21"/>
  </cols>
  <sheetData>
    <row r="1" spans="1:3">
      <c r="A1" s="20" t="s">
        <v>157</v>
      </c>
    </row>
    <row r="2" spans="1:3">
      <c r="A2" s="21" t="s">
        <v>158</v>
      </c>
      <c r="B2" s="21">
        <v>4.1868000000000002E-2</v>
      </c>
      <c r="C2" s="21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6</vt:i4>
      </vt:variant>
    </vt:vector>
  </HeadingPairs>
  <TitlesOfParts>
    <vt:vector size="27" baseType="lpstr">
      <vt:lpstr>Cover</vt:lpstr>
      <vt:lpstr>Regions</vt:lpstr>
      <vt:lpstr>SUP</vt:lpstr>
      <vt:lpstr>PWR</vt:lpstr>
      <vt:lpstr>PWR-CAPs</vt:lpstr>
      <vt:lpstr>AGR</vt:lpstr>
      <vt:lpstr>IND</vt:lpstr>
      <vt:lpstr>RSD</vt:lpstr>
      <vt:lpstr>SRV</vt:lpstr>
      <vt:lpstr>TRA</vt:lpstr>
      <vt:lpstr>TRA-CAPs</vt:lpstr>
      <vt:lpstr>CO2-config</vt:lpstr>
      <vt:lpstr>New vehicle sales</vt:lpstr>
      <vt:lpstr>CO2-NET-multi</vt:lpstr>
      <vt:lpstr>CO2-NET-single</vt:lpstr>
      <vt:lpstr>EB2018</vt:lpstr>
      <vt:lpstr>EB2019</vt:lpstr>
      <vt:lpstr>EB2020</vt:lpstr>
      <vt:lpstr>EB2021</vt:lpstr>
      <vt:lpstr>EB2022</vt:lpstr>
      <vt:lpstr>Conversions</vt:lpstr>
      <vt:lpstr>'EB2019'!Print_Area</vt:lpstr>
      <vt:lpstr>'EB2020'!Print_Area</vt:lpstr>
      <vt:lpstr>'EB2021'!Print_Area</vt:lpstr>
      <vt:lpstr>'EB2019'!Print_Titles</vt:lpstr>
      <vt:lpstr>'EB2020'!Print_Titles</vt:lpstr>
      <vt:lpstr>'EB2021'!Print_Titles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Olex</dc:creator>
  <cp:lastModifiedBy>Bakytzhan Suleimenov</cp:lastModifiedBy>
  <dcterms:created xsi:type="dcterms:W3CDTF">2015-06-05T18:19:34Z</dcterms:created>
  <dcterms:modified xsi:type="dcterms:W3CDTF">2025-08-01T08:12:06Z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309516549110412</vt:r8>
  </property>
</Properties>
</file>